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4.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drawings/drawing5.xml" ContentType="application/vnd.openxmlformats-officedocument.drawing+xml"/>
  <Override PartName="/xl/tables/table4.xml" ContentType="application/vnd.openxmlformats-officedocument.spreadsheetml.table+xml"/>
  <Override PartName="/xl/comments4.xml" ContentType="application/vnd.openxmlformats-officedocument.spreadsheetml.comment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mc:AlternateContent xmlns:mc="http://schemas.openxmlformats.org/markup-compatibility/2006">
    <mc:Choice Requires="x15">
      <x15ac:absPath xmlns:x15ac="http://schemas.microsoft.com/office/spreadsheetml/2010/11/ac" url="H:\Geral\GPAH\8 - PRR\Modelos\PLATAFORMA\0 - A Carregar-Plataforma\"/>
    </mc:Choice>
  </mc:AlternateContent>
  <workbookProtection workbookAlgorithmName="SHA-512" workbookHashValue="AdsLtAU92M3Hcjq7/II+A494FzE4OMXepFdmB5egKGblt2Et88hXyRiqeB2jpwlpmc8sYewO3l3GWqyyuDnhQg==" workbookSaltValue="RsSpmmFsBOVtHzoPgRuhfg==" workbookSpinCount="100000" lockStructure="1"/>
  <bookViews>
    <workbookView xWindow="600" yWindow="465" windowWidth="18600" windowHeight="7095" tabRatio="813"/>
  </bookViews>
  <sheets>
    <sheet name="Entrada" sheetId="6" r:id="rId1"/>
    <sheet name="A.Núcleos" sheetId="4" r:id="rId2"/>
    <sheet name="B.Solucoes" sheetId="9" r:id="rId3"/>
    <sheet name="C.Agregados" sheetId="1" r:id="rId4"/>
    <sheet name="D.Composição" sheetId="3" r:id="rId5"/>
    <sheet name="auxiliar" sheetId="7" state="hidden" r:id="rId6"/>
    <sheet name="SH" sheetId="10" state="hidden" r:id="rId7"/>
    <sheet name="municipios" sheetId="11" state="hidden" r:id="rId8"/>
    <sheet name="B.Solucoes_v1" sheetId="5" state="hidden" r:id="rId9"/>
  </sheets>
  <externalReferences>
    <externalReference r:id="rId10"/>
  </externalReferences>
  <definedNames>
    <definedName name="Açores">auxiliar!$T$291:$T$309</definedName>
    <definedName name="Afp">auxiliar!$Q$14:$Q$16</definedName>
    <definedName name="Alentejo">auxiliar!$T$224:$T$270</definedName>
    <definedName name="Alentejo_NUT2013">Table16[Alentejo]</definedName>
    <definedName name="Algarve">auxiliar!$T$273:$T$288</definedName>
    <definedName name="Algarve_NUT2013">Table1618[Algarve]</definedName>
    <definedName name="AML">Table1619[Área Metropolitana de Lisboa]</definedName>
    <definedName name="Centro">auxiliar!$T$91:$T$167</definedName>
    <definedName name="Centro_NUT2013">Table1620[Centro]</definedName>
    <definedName name="Cfp">auxiliar!$Q$8:$Q$9</definedName>
    <definedName name="Cfpur">auxiliar!$Q$11:$Q$12</definedName>
    <definedName name="CP_HCC">[1]HCC!$C$15</definedName>
    <definedName name="DRH">auxiliar!$T$325</definedName>
    <definedName name="IHM">auxiliar!$T$328</definedName>
    <definedName name="Localizado">auxiliar!$F$2:$F$4</definedName>
    <definedName name="LVT">auxiliar!$T$170:$T$221</definedName>
    <definedName name="Madeira">auxiliar!$T$312:$T$322</definedName>
    <definedName name="município">[1]Parecer!$D$7</definedName>
    <definedName name="Norte">auxiliar!$T$3:$T$88</definedName>
    <definedName name="Norte_NUT2013">Table1621[Norte]</definedName>
    <definedName name="_xlnm.Print_Area" localSheetId="1">A.Núcleos!$A$1:$I$294</definedName>
    <definedName name="_xlnm.Print_Area" localSheetId="2">B.Solucoes!$A$1:$R$556</definedName>
    <definedName name="_xlnm.Print_Area" localSheetId="8">B.Solucoes_v1!$A$1:$Y$120</definedName>
    <definedName name="_xlnm.Print_Area" localSheetId="3">'C.Agregados'!$A$1:$W$1150</definedName>
    <definedName name="_xlnm.Print_Area" localSheetId="4">D.Composição!$A$1:$H$3133</definedName>
    <definedName name="_xlnm.Print_Area" localSheetId="0">Entrada!$A$1:$I$24</definedName>
    <definedName name="_xlnm.Print_Titles" localSheetId="1">A.Núcleos!$1:$4</definedName>
    <definedName name="_xlnm.Print_Titles" localSheetId="2">B.Solucoes!$1:$5</definedName>
    <definedName name="_xlnm.Print_Titles" localSheetId="8">B.Solucoes_v1!$1:$5</definedName>
    <definedName name="_xlnm.Print_Titles" localSheetId="3">'C.Agregados'!$1:$4</definedName>
    <definedName name="_xlnm.Print_Titles" localSheetId="4">D.Composição!$1:$4</definedName>
    <definedName name="Rfp">auxiliar!$Q$2:$Q$3</definedName>
    <definedName name="Rfpur">auxiliar!$Q$5:$Q$6</definedName>
    <definedName name="SH25_BD">Table5[SH25_BD]</definedName>
    <definedName name="SH26abc">SHEstado[SH26abc]</definedName>
    <definedName name="SH26d">Table6[SH26d]</definedName>
    <definedName name="SH26e">Table7[SH26e]</definedName>
  </definedName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 i="4" l="1"/>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209" i="4"/>
  <c r="J210" i="4"/>
  <c r="J211" i="4"/>
  <c r="J212" i="4"/>
  <c r="J213" i="4"/>
  <c r="J214" i="4"/>
  <c r="J215" i="4"/>
  <c r="J216" i="4"/>
  <c r="J217" i="4"/>
  <c r="J218" i="4"/>
  <c r="J219" i="4"/>
  <c r="J220" i="4"/>
  <c r="J221" i="4"/>
  <c r="J222" i="4"/>
  <c r="J223" i="4"/>
  <c r="J224" i="4"/>
  <c r="J225" i="4"/>
  <c r="J226" i="4"/>
  <c r="J227" i="4"/>
  <c r="J228" i="4"/>
  <c r="J229"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291" i="4"/>
  <c r="J292" i="4"/>
  <c r="J293" i="4"/>
  <c r="B13" i="3" l="1"/>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211" i="3"/>
  <c r="B212" i="3"/>
  <c r="B213" i="3"/>
  <c r="B214" i="3"/>
  <c r="B215" i="3"/>
  <c r="B216" i="3"/>
  <c r="B217" i="3"/>
  <c r="B218" i="3"/>
  <c r="B219" i="3"/>
  <c r="B220" i="3"/>
  <c r="B221" i="3"/>
  <c r="B222" i="3"/>
  <c r="B223" i="3"/>
  <c r="B224" i="3"/>
  <c r="B225" i="3"/>
  <c r="B226" i="3"/>
  <c r="B227" i="3"/>
  <c r="B228" i="3"/>
  <c r="B229" i="3"/>
  <c r="B230" i="3"/>
  <c r="B231" i="3"/>
  <c r="B232" i="3"/>
  <c r="B233" i="3"/>
  <c r="B234" i="3"/>
  <c r="B235" i="3"/>
  <c r="B236" i="3"/>
  <c r="B237" i="3"/>
  <c r="B238" i="3"/>
  <c r="B239" i="3"/>
  <c r="B240" i="3"/>
  <c r="B241" i="3"/>
  <c r="B242" i="3"/>
  <c r="B243" i="3"/>
  <c r="B244" i="3"/>
  <c r="B245" i="3"/>
  <c r="B246" i="3"/>
  <c r="B247" i="3"/>
  <c r="B248" i="3"/>
  <c r="B249" i="3"/>
  <c r="B250" i="3"/>
  <c r="B251" i="3"/>
  <c r="B252" i="3"/>
  <c r="B253" i="3"/>
  <c r="B254" i="3"/>
  <c r="B255" i="3"/>
  <c r="B256" i="3"/>
  <c r="B257" i="3"/>
  <c r="B258" i="3"/>
  <c r="B259" i="3"/>
  <c r="B260" i="3"/>
  <c r="B261" i="3"/>
  <c r="B262" i="3"/>
  <c r="B263" i="3"/>
  <c r="B264" i="3"/>
  <c r="B265" i="3"/>
  <c r="B266" i="3"/>
  <c r="B267" i="3"/>
  <c r="B268" i="3"/>
  <c r="B269" i="3"/>
  <c r="B270" i="3"/>
  <c r="B271" i="3"/>
  <c r="B272" i="3"/>
  <c r="B273" i="3"/>
  <c r="B274" i="3"/>
  <c r="B275" i="3"/>
  <c r="B276" i="3"/>
  <c r="B277" i="3"/>
  <c r="B278" i="3"/>
  <c r="B279" i="3"/>
  <c r="B280" i="3"/>
  <c r="B281" i="3"/>
  <c r="B282" i="3"/>
  <c r="B283" i="3"/>
  <c r="B284" i="3"/>
  <c r="B285" i="3"/>
  <c r="B286" i="3"/>
  <c r="B287" i="3"/>
  <c r="B288" i="3"/>
  <c r="B289" i="3"/>
  <c r="B290" i="3"/>
  <c r="B291" i="3"/>
  <c r="B292" i="3"/>
  <c r="B293" i="3"/>
  <c r="B294" i="3"/>
  <c r="B295" i="3"/>
  <c r="B296" i="3"/>
  <c r="B297" i="3"/>
  <c r="B298" i="3"/>
  <c r="B299" i="3"/>
  <c r="B300" i="3"/>
  <c r="B301" i="3"/>
  <c r="B302" i="3"/>
  <c r="B303" i="3"/>
  <c r="B304" i="3"/>
  <c r="B305" i="3"/>
  <c r="B306" i="3"/>
  <c r="B307" i="3"/>
  <c r="B308" i="3"/>
  <c r="B309" i="3"/>
  <c r="B310" i="3"/>
  <c r="B311" i="3"/>
  <c r="B312" i="3"/>
  <c r="B313" i="3"/>
  <c r="B314" i="3"/>
  <c r="B315" i="3"/>
  <c r="B316" i="3"/>
  <c r="B317" i="3"/>
  <c r="B318" i="3"/>
  <c r="B319" i="3"/>
  <c r="B320" i="3"/>
  <c r="B321" i="3"/>
  <c r="B322" i="3"/>
  <c r="B323" i="3"/>
  <c r="B324" i="3"/>
  <c r="B325" i="3"/>
  <c r="B326" i="3"/>
  <c r="B327" i="3"/>
  <c r="B328" i="3"/>
  <c r="B329" i="3"/>
  <c r="B330" i="3"/>
  <c r="B331" i="3"/>
  <c r="B332" i="3"/>
  <c r="B333" i="3"/>
  <c r="B334" i="3"/>
  <c r="B335" i="3"/>
  <c r="B336" i="3"/>
  <c r="B337" i="3"/>
  <c r="B338" i="3"/>
  <c r="B339" i="3"/>
  <c r="B340" i="3"/>
  <c r="B341" i="3"/>
  <c r="B342" i="3"/>
  <c r="B343" i="3"/>
  <c r="B344" i="3"/>
  <c r="B345" i="3"/>
  <c r="B346" i="3"/>
  <c r="B347" i="3"/>
  <c r="B348" i="3"/>
  <c r="B349" i="3"/>
  <c r="B350" i="3"/>
  <c r="B351" i="3"/>
  <c r="B352" i="3"/>
  <c r="B353" i="3"/>
  <c r="B354" i="3"/>
  <c r="B355" i="3"/>
  <c r="B356" i="3"/>
  <c r="B357" i="3"/>
  <c r="B358" i="3"/>
  <c r="B359" i="3"/>
  <c r="B360" i="3"/>
  <c r="B361" i="3"/>
  <c r="B362" i="3"/>
  <c r="B363" i="3"/>
  <c r="B364" i="3"/>
  <c r="B365" i="3"/>
  <c r="B366" i="3"/>
  <c r="B367" i="3"/>
  <c r="B368" i="3"/>
  <c r="B369" i="3"/>
  <c r="B370" i="3"/>
  <c r="B371" i="3"/>
  <c r="B372" i="3"/>
  <c r="B373" i="3"/>
  <c r="B374" i="3"/>
  <c r="B375" i="3"/>
  <c r="B376" i="3"/>
  <c r="B377" i="3"/>
  <c r="B378" i="3"/>
  <c r="B379" i="3"/>
  <c r="B380" i="3"/>
  <c r="B381" i="3"/>
  <c r="B382" i="3"/>
  <c r="B383" i="3"/>
  <c r="B384" i="3"/>
  <c r="B385" i="3"/>
  <c r="B386" i="3"/>
  <c r="B387" i="3"/>
  <c r="B388" i="3"/>
  <c r="B389" i="3"/>
  <c r="B390" i="3"/>
  <c r="B391" i="3"/>
  <c r="B392" i="3"/>
  <c r="B393" i="3"/>
  <c r="B394" i="3"/>
  <c r="B395" i="3"/>
  <c r="B396" i="3"/>
  <c r="B397" i="3"/>
  <c r="B398" i="3"/>
  <c r="B399" i="3"/>
  <c r="B400" i="3"/>
  <c r="B401" i="3"/>
  <c r="B402" i="3"/>
  <c r="B403" i="3"/>
  <c r="B404" i="3"/>
  <c r="B405" i="3"/>
  <c r="B406" i="3"/>
  <c r="B407" i="3"/>
  <c r="B408" i="3"/>
  <c r="B409" i="3"/>
  <c r="B410" i="3"/>
  <c r="B411" i="3"/>
  <c r="B412" i="3"/>
  <c r="B413" i="3"/>
  <c r="B414" i="3"/>
  <c r="B415" i="3"/>
  <c r="B416" i="3"/>
  <c r="B417" i="3"/>
  <c r="B418" i="3"/>
  <c r="B419" i="3"/>
  <c r="B420" i="3"/>
  <c r="B421" i="3"/>
  <c r="B422" i="3"/>
  <c r="B423" i="3"/>
  <c r="B424" i="3"/>
  <c r="B425" i="3"/>
  <c r="B426" i="3"/>
  <c r="B427" i="3"/>
  <c r="B428" i="3"/>
  <c r="B429" i="3"/>
  <c r="B430" i="3"/>
  <c r="B431" i="3"/>
  <c r="B432" i="3"/>
  <c r="B433" i="3"/>
  <c r="B434" i="3"/>
  <c r="B435" i="3"/>
  <c r="B436" i="3"/>
  <c r="B437" i="3"/>
  <c r="B438" i="3"/>
  <c r="B439" i="3"/>
  <c r="B440" i="3"/>
  <c r="B441" i="3"/>
  <c r="B442" i="3"/>
  <c r="B443" i="3"/>
  <c r="B444" i="3"/>
  <c r="B445" i="3"/>
  <c r="B446" i="3"/>
  <c r="B447" i="3"/>
  <c r="B448" i="3"/>
  <c r="B449" i="3"/>
  <c r="B450" i="3"/>
  <c r="B451" i="3"/>
  <c r="B452" i="3"/>
  <c r="B453" i="3"/>
  <c r="B454" i="3"/>
  <c r="B455" i="3"/>
  <c r="B456" i="3"/>
  <c r="B457" i="3"/>
  <c r="B458" i="3"/>
  <c r="B459" i="3"/>
  <c r="B460" i="3"/>
  <c r="B461" i="3"/>
  <c r="B462" i="3"/>
  <c r="B463" i="3"/>
  <c r="B464" i="3"/>
  <c r="B465" i="3"/>
  <c r="B466" i="3"/>
  <c r="B467" i="3"/>
  <c r="B468" i="3"/>
  <c r="B469" i="3"/>
  <c r="B470" i="3"/>
  <c r="B471" i="3"/>
  <c r="B472" i="3"/>
  <c r="B473" i="3"/>
  <c r="B474" i="3"/>
  <c r="B475" i="3"/>
  <c r="B476" i="3"/>
  <c r="B477" i="3"/>
  <c r="B478" i="3"/>
  <c r="B479" i="3"/>
  <c r="B480" i="3"/>
  <c r="B481" i="3"/>
  <c r="B482" i="3"/>
  <c r="B483" i="3"/>
  <c r="B484" i="3"/>
  <c r="B485" i="3"/>
  <c r="B486" i="3"/>
  <c r="B487" i="3"/>
  <c r="B488" i="3"/>
  <c r="B489" i="3"/>
  <c r="B490" i="3"/>
  <c r="B491" i="3"/>
  <c r="B492" i="3"/>
  <c r="B493" i="3"/>
  <c r="B494" i="3"/>
  <c r="B495" i="3"/>
  <c r="B496" i="3"/>
  <c r="B497" i="3"/>
  <c r="B498" i="3"/>
  <c r="B499" i="3"/>
  <c r="B500" i="3"/>
  <c r="B501" i="3"/>
  <c r="B502" i="3"/>
  <c r="B503" i="3"/>
  <c r="B504" i="3"/>
  <c r="B505" i="3"/>
  <c r="B506" i="3"/>
  <c r="B507" i="3"/>
  <c r="B508" i="3"/>
  <c r="B509" i="3"/>
  <c r="B510" i="3"/>
  <c r="B511" i="3"/>
  <c r="B512" i="3"/>
  <c r="B513" i="3"/>
  <c r="B514" i="3"/>
  <c r="B515" i="3"/>
  <c r="B516" i="3"/>
  <c r="B517" i="3"/>
  <c r="B518" i="3"/>
  <c r="B519" i="3"/>
  <c r="B520" i="3"/>
  <c r="B521" i="3"/>
  <c r="B522" i="3"/>
  <c r="B523" i="3"/>
  <c r="B524" i="3"/>
  <c r="B525" i="3"/>
  <c r="B526" i="3"/>
  <c r="B527" i="3"/>
  <c r="B528" i="3"/>
  <c r="B529" i="3"/>
  <c r="B530" i="3"/>
  <c r="B531" i="3"/>
  <c r="B532" i="3"/>
  <c r="B533" i="3"/>
  <c r="B534" i="3"/>
  <c r="B535" i="3"/>
  <c r="B536" i="3"/>
  <c r="B537" i="3"/>
  <c r="B538" i="3"/>
  <c r="B539" i="3"/>
  <c r="B540" i="3"/>
  <c r="B541" i="3"/>
  <c r="B542" i="3"/>
  <c r="B543" i="3"/>
  <c r="B544" i="3"/>
  <c r="B545" i="3"/>
  <c r="B546" i="3"/>
  <c r="B547" i="3"/>
  <c r="B548" i="3"/>
  <c r="B549" i="3"/>
  <c r="B550" i="3"/>
  <c r="B551" i="3"/>
  <c r="B552" i="3"/>
  <c r="B553" i="3"/>
  <c r="B554" i="3"/>
  <c r="B555" i="3"/>
  <c r="B556" i="3"/>
  <c r="B557" i="3"/>
  <c r="B558" i="3"/>
  <c r="B559" i="3"/>
  <c r="B560" i="3"/>
  <c r="B561" i="3"/>
  <c r="B562" i="3"/>
  <c r="B563" i="3"/>
  <c r="B564" i="3"/>
  <c r="B565" i="3"/>
  <c r="B566" i="3"/>
  <c r="B567" i="3"/>
  <c r="B568" i="3"/>
  <c r="B569" i="3"/>
  <c r="B570" i="3"/>
  <c r="B571" i="3"/>
  <c r="B572" i="3"/>
  <c r="B573" i="3"/>
  <c r="B574" i="3"/>
  <c r="B575" i="3"/>
  <c r="B576" i="3"/>
  <c r="B577" i="3"/>
  <c r="B578" i="3"/>
  <c r="B579" i="3"/>
  <c r="B580" i="3"/>
  <c r="B581" i="3"/>
  <c r="B582" i="3"/>
  <c r="B583" i="3"/>
  <c r="B584" i="3"/>
  <c r="B585" i="3"/>
  <c r="B586" i="3"/>
  <c r="B587" i="3"/>
  <c r="B588" i="3"/>
  <c r="B589" i="3"/>
  <c r="B590" i="3"/>
  <c r="B591" i="3"/>
  <c r="B592" i="3"/>
  <c r="B593" i="3"/>
  <c r="B594" i="3"/>
  <c r="B595" i="3"/>
  <c r="B596" i="3"/>
  <c r="B597" i="3"/>
  <c r="B598" i="3"/>
  <c r="B599" i="3"/>
  <c r="B600" i="3"/>
  <c r="B601" i="3"/>
  <c r="B602" i="3"/>
  <c r="B603" i="3"/>
  <c r="B604" i="3"/>
  <c r="B605" i="3"/>
  <c r="B606" i="3"/>
  <c r="B607" i="3"/>
  <c r="B608" i="3"/>
  <c r="B609" i="3"/>
  <c r="B610" i="3"/>
  <c r="B611" i="3"/>
  <c r="B612" i="3"/>
  <c r="B613" i="3"/>
  <c r="B614" i="3"/>
  <c r="B615" i="3"/>
  <c r="B616" i="3"/>
  <c r="B617" i="3"/>
  <c r="B618" i="3"/>
  <c r="B619" i="3"/>
  <c r="B620" i="3"/>
  <c r="B621" i="3"/>
  <c r="B622" i="3"/>
  <c r="B623" i="3"/>
  <c r="B624" i="3"/>
  <c r="B625" i="3"/>
  <c r="B626" i="3"/>
  <c r="B627" i="3"/>
  <c r="B628" i="3"/>
  <c r="B629" i="3"/>
  <c r="B630" i="3"/>
  <c r="B631" i="3"/>
  <c r="B632" i="3"/>
  <c r="B633" i="3"/>
  <c r="B634" i="3"/>
  <c r="B635" i="3"/>
  <c r="B636" i="3"/>
  <c r="B637" i="3"/>
  <c r="B638" i="3"/>
  <c r="B639" i="3"/>
  <c r="B640" i="3"/>
  <c r="B641" i="3"/>
  <c r="B642" i="3"/>
  <c r="B643" i="3"/>
  <c r="B644" i="3"/>
  <c r="B645" i="3"/>
  <c r="B646" i="3"/>
  <c r="B647" i="3"/>
  <c r="B648" i="3"/>
  <c r="B649" i="3"/>
  <c r="B650" i="3"/>
  <c r="B651" i="3"/>
  <c r="B652" i="3"/>
  <c r="B653" i="3"/>
  <c r="B654" i="3"/>
  <c r="B655" i="3"/>
  <c r="B656" i="3"/>
  <c r="B657" i="3"/>
  <c r="B658" i="3"/>
  <c r="B659" i="3"/>
  <c r="B660" i="3"/>
  <c r="B661" i="3"/>
  <c r="B662" i="3"/>
  <c r="B663" i="3"/>
  <c r="B664" i="3"/>
  <c r="B665" i="3"/>
  <c r="B666" i="3"/>
  <c r="B667" i="3"/>
  <c r="B668" i="3"/>
  <c r="B669" i="3"/>
  <c r="B670" i="3"/>
  <c r="B671" i="3"/>
  <c r="B672" i="3"/>
  <c r="B673" i="3"/>
  <c r="B674" i="3"/>
  <c r="B675" i="3"/>
  <c r="B676" i="3"/>
  <c r="B677" i="3"/>
  <c r="B678" i="3"/>
  <c r="B679" i="3"/>
  <c r="B680" i="3"/>
  <c r="B681" i="3"/>
  <c r="B682" i="3"/>
  <c r="B683" i="3"/>
  <c r="B684" i="3"/>
  <c r="B685" i="3"/>
  <c r="B686" i="3"/>
  <c r="B687" i="3"/>
  <c r="B688" i="3"/>
  <c r="B689" i="3"/>
  <c r="B690" i="3"/>
  <c r="B691" i="3"/>
  <c r="B692" i="3"/>
  <c r="B693" i="3"/>
  <c r="B694" i="3"/>
  <c r="B695" i="3"/>
  <c r="B696" i="3"/>
  <c r="B697" i="3"/>
  <c r="B698" i="3"/>
  <c r="B699" i="3"/>
  <c r="B700" i="3"/>
  <c r="B701" i="3"/>
  <c r="B702" i="3"/>
  <c r="B703" i="3"/>
  <c r="B704" i="3"/>
  <c r="B705" i="3"/>
  <c r="B706" i="3"/>
  <c r="B707" i="3"/>
  <c r="B708" i="3"/>
  <c r="B709" i="3"/>
  <c r="B710" i="3"/>
  <c r="B711" i="3"/>
  <c r="B712" i="3"/>
  <c r="B713" i="3"/>
  <c r="B714" i="3"/>
  <c r="B715" i="3"/>
  <c r="B716" i="3"/>
  <c r="B717" i="3"/>
  <c r="B718" i="3"/>
  <c r="B719" i="3"/>
  <c r="B720" i="3"/>
  <c r="B721" i="3"/>
  <c r="B722" i="3"/>
  <c r="B723" i="3"/>
  <c r="B724" i="3"/>
  <c r="B725" i="3"/>
  <c r="B726" i="3"/>
  <c r="B727" i="3"/>
  <c r="B728" i="3"/>
  <c r="B729" i="3"/>
  <c r="B730" i="3"/>
  <c r="B731" i="3"/>
  <c r="B732" i="3"/>
  <c r="B733" i="3"/>
  <c r="B734" i="3"/>
  <c r="B735" i="3"/>
  <c r="B736" i="3"/>
  <c r="B737" i="3"/>
  <c r="B738" i="3"/>
  <c r="B739" i="3"/>
  <c r="B740" i="3"/>
  <c r="B741" i="3"/>
  <c r="B742" i="3"/>
  <c r="B743" i="3"/>
  <c r="B744" i="3"/>
  <c r="B745" i="3"/>
  <c r="B746" i="3"/>
  <c r="B747" i="3"/>
  <c r="B748" i="3"/>
  <c r="B749" i="3"/>
  <c r="B750" i="3"/>
  <c r="B751" i="3"/>
  <c r="B752" i="3"/>
  <c r="B753" i="3"/>
  <c r="B754" i="3"/>
  <c r="B755" i="3"/>
  <c r="B756" i="3"/>
  <c r="B757" i="3"/>
  <c r="B758" i="3"/>
  <c r="B759" i="3"/>
  <c r="B760" i="3"/>
  <c r="B761" i="3"/>
  <c r="B762" i="3"/>
  <c r="B763" i="3"/>
  <c r="B764" i="3"/>
  <c r="B765" i="3"/>
  <c r="B766" i="3"/>
  <c r="B767" i="3"/>
  <c r="B768" i="3"/>
  <c r="B769" i="3"/>
  <c r="B770" i="3"/>
  <c r="B771" i="3"/>
  <c r="B772" i="3"/>
  <c r="B773" i="3"/>
  <c r="B774" i="3"/>
  <c r="B775" i="3"/>
  <c r="B776" i="3"/>
  <c r="B777" i="3"/>
  <c r="B778" i="3"/>
  <c r="B779" i="3"/>
  <c r="B780" i="3"/>
  <c r="B781" i="3"/>
  <c r="B782" i="3"/>
  <c r="B783" i="3"/>
  <c r="B784" i="3"/>
  <c r="B785" i="3"/>
  <c r="B786" i="3"/>
  <c r="B787" i="3"/>
  <c r="B788" i="3"/>
  <c r="B789" i="3"/>
  <c r="B790" i="3"/>
  <c r="B791" i="3"/>
  <c r="B792" i="3"/>
  <c r="B793" i="3"/>
  <c r="B794" i="3"/>
  <c r="B795" i="3"/>
  <c r="B796" i="3"/>
  <c r="B797" i="3"/>
  <c r="B798" i="3"/>
  <c r="B799" i="3"/>
  <c r="B800" i="3"/>
  <c r="B801" i="3"/>
  <c r="B802" i="3"/>
  <c r="B803" i="3"/>
  <c r="B804" i="3"/>
  <c r="B805" i="3"/>
  <c r="B806" i="3"/>
  <c r="B807" i="3"/>
  <c r="B808" i="3"/>
  <c r="B809" i="3"/>
  <c r="B810" i="3"/>
  <c r="B811" i="3"/>
  <c r="B812" i="3"/>
  <c r="B813" i="3"/>
  <c r="B814" i="3"/>
  <c r="B815" i="3"/>
  <c r="B816" i="3"/>
  <c r="B817" i="3"/>
  <c r="B818" i="3"/>
  <c r="B819" i="3"/>
  <c r="B820" i="3"/>
  <c r="B821" i="3"/>
  <c r="B822" i="3"/>
  <c r="B823" i="3"/>
  <c r="B824" i="3"/>
  <c r="B825" i="3"/>
  <c r="B826" i="3"/>
  <c r="B827" i="3"/>
  <c r="B828" i="3"/>
  <c r="B829" i="3"/>
  <c r="B830" i="3"/>
  <c r="B831" i="3"/>
  <c r="B832" i="3"/>
  <c r="B833" i="3"/>
  <c r="B834" i="3"/>
  <c r="B835" i="3"/>
  <c r="B836" i="3"/>
  <c r="B837" i="3"/>
  <c r="B838" i="3"/>
  <c r="B839" i="3"/>
  <c r="B840" i="3"/>
  <c r="B841" i="3"/>
  <c r="B842" i="3"/>
  <c r="B843" i="3"/>
  <c r="B844" i="3"/>
  <c r="B845" i="3"/>
  <c r="B846" i="3"/>
  <c r="B847" i="3"/>
  <c r="B848" i="3"/>
  <c r="B849" i="3"/>
  <c r="B850" i="3"/>
  <c r="B851" i="3"/>
  <c r="B852" i="3"/>
  <c r="B853" i="3"/>
  <c r="B854" i="3"/>
  <c r="B855" i="3"/>
  <c r="B856" i="3"/>
  <c r="B857" i="3"/>
  <c r="B858" i="3"/>
  <c r="B859" i="3"/>
  <c r="B860" i="3"/>
  <c r="B861" i="3"/>
  <c r="B862" i="3"/>
  <c r="B863" i="3"/>
  <c r="B864" i="3"/>
  <c r="B865" i="3"/>
  <c r="B866" i="3"/>
  <c r="B867" i="3"/>
  <c r="B868" i="3"/>
  <c r="B869" i="3"/>
  <c r="B870" i="3"/>
  <c r="B871" i="3"/>
  <c r="B872" i="3"/>
  <c r="B873" i="3"/>
  <c r="B874" i="3"/>
  <c r="B875" i="3"/>
  <c r="B876" i="3"/>
  <c r="B877" i="3"/>
  <c r="B878" i="3"/>
  <c r="B879" i="3"/>
  <c r="B880" i="3"/>
  <c r="B881" i="3"/>
  <c r="B882" i="3"/>
  <c r="B883" i="3"/>
  <c r="B884" i="3"/>
  <c r="B885" i="3"/>
  <c r="B886" i="3"/>
  <c r="B887" i="3"/>
  <c r="B888" i="3"/>
  <c r="B889" i="3"/>
  <c r="B890" i="3"/>
  <c r="B891" i="3"/>
  <c r="B892" i="3"/>
  <c r="B893" i="3"/>
  <c r="B894" i="3"/>
  <c r="B895" i="3"/>
  <c r="B896" i="3"/>
  <c r="B897" i="3"/>
  <c r="B898" i="3"/>
  <c r="B899" i="3"/>
  <c r="B900" i="3"/>
  <c r="B901" i="3"/>
  <c r="B902" i="3"/>
  <c r="B903" i="3"/>
  <c r="B904" i="3"/>
  <c r="B905" i="3"/>
  <c r="B906" i="3"/>
  <c r="B907" i="3"/>
  <c r="B908" i="3"/>
  <c r="B909" i="3"/>
  <c r="B910" i="3"/>
  <c r="B911" i="3"/>
  <c r="B912" i="3"/>
  <c r="B913" i="3"/>
  <c r="B914" i="3"/>
  <c r="B915" i="3"/>
  <c r="B916" i="3"/>
  <c r="B917" i="3"/>
  <c r="B918" i="3"/>
  <c r="B919" i="3"/>
  <c r="B920" i="3"/>
  <c r="B921" i="3"/>
  <c r="B922" i="3"/>
  <c r="B923" i="3"/>
  <c r="B924" i="3"/>
  <c r="B925" i="3"/>
  <c r="B926" i="3"/>
  <c r="B927" i="3"/>
  <c r="B928" i="3"/>
  <c r="B929" i="3"/>
  <c r="B930" i="3"/>
  <c r="B931" i="3"/>
  <c r="B932" i="3"/>
  <c r="B933" i="3"/>
  <c r="B934" i="3"/>
  <c r="B935" i="3"/>
  <c r="B936" i="3"/>
  <c r="B937" i="3"/>
  <c r="B938" i="3"/>
  <c r="B939" i="3"/>
  <c r="B940" i="3"/>
  <c r="B941" i="3"/>
  <c r="B942" i="3"/>
  <c r="B943" i="3"/>
  <c r="B944" i="3"/>
  <c r="B945" i="3"/>
  <c r="B946" i="3"/>
  <c r="B947" i="3"/>
  <c r="B948" i="3"/>
  <c r="B949" i="3"/>
  <c r="B950" i="3"/>
  <c r="B951" i="3"/>
  <c r="B952" i="3"/>
  <c r="B953" i="3"/>
  <c r="B954" i="3"/>
  <c r="B955" i="3"/>
  <c r="B956" i="3"/>
  <c r="B957" i="3"/>
  <c r="B958" i="3"/>
  <c r="B959" i="3"/>
  <c r="B960" i="3"/>
  <c r="B961" i="3"/>
  <c r="B962" i="3"/>
  <c r="B963" i="3"/>
  <c r="B964" i="3"/>
  <c r="B965" i="3"/>
  <c r="B966" i="3"/>
  <c r="B967" i="3"/>
  <c r="B968" i="3"/>
  <c r="B969" i="3"/>
  <c r="B970" i="3"/>
  <c r="B971" i="3"/>
  <c r="B972" i="3"/>
  <c r="B973" i="3"/>
  <c r="B974" i="3"/>
  <c r="B975" i="3"/>
  <c r="B976" i="3"/>
  <c r="B977" i="3"/>
  <c r="B978" i="3"/>
  <c r="B979" i="3"/>
  <c r="B980" i="3"/>
  <c r="B981" i="3"/>
  <c r="B982" i="3"/>
  <c r="B983" i="3"/>
  <c r="B984" i="3"/>
  <c r="B985" i="3"/>
  <c r="B986" i="3"/>
  <c r="B987" i="3"/>
  <c r="B988" i="3"/>
  <c r="B989" i="3"/>
  <c r="B990" i="3"/>
  <c r="B991" i="3"/>
  <c r="B992" i="3"/>
  <c r="B993" i="3"/>
  <c r="B994" i="3"/>
  <c r="B995" i="3"/>
  <c r="B996" i="3"/>
  <c r="B997" i="3"/>
  <c r="B998" i="3"/>
  <c r="B999" i="3"/>
  <c r="B1000" i="3"/>
  <c r="B1001" i="3"/>
  <c r="B1002" i="3"/>
  <c r="B1003" i="3"/>
  <c r="B1004" i="3"/>
  <c r="B1005" i="3"/>
  <c r="B1006" i="3"/>
  <c r="B1007" i="3"/>
  <c r="B1008" i="3"/>
  <c r="B1009" i="3"/>
  <c r="B1010" i="3"/>
  <c r="B1011" i="3"/>
  <c r="B1012" i="3"/>
  <c r="B1013" i="3"/>
  <c r="B1014" i="3"/>
  <c r="B1015" i="3"/>
  <c r="B1016" i="3"/>
  <c r="B1017" i="3"/>
  <c r="B1018" i="3"/>
  <c r="B1019" i="3"/>
  <c r="B1020" i="3"/>
  <c r="B1021" i="3"/>
  <c r="B1022" i="3"/>
  <c r="B1023" i="3"/>
  <c r="B1024" i="3"/>
  <c r="B1025" i="3"/>
  <c r="B1026" i="3"/>
  <c r="B1027" i="3"/>
  <c r="B1028" i="3"/>
  <c r="B1029" i="3"/>
  <c r="B1030" i="3"/>
  <c r="B1031" i="3"/>
  <c r="B1032" i="3"/>
  <c r="B1033" i="3"/>
  <c r="B1034" i="3"/>
  <c r="B1035" i="3"/>
  <c r="B1036" i="3"/>
  <c r="B1037" i="3"/>
  <c r="B1038" i="3"/>
  <c r="B1039" i="3"/>
  <c r="B1040" i="3"/>
  <c r="B1041" i="3"/>
  <c r="B1042" i="3"/>
  <c r="B1043" i="3"/>
  <c r="B1044" i="3"/>
  <c r="B1045" i="3"/>
  <c r="B1046" i="3"/>
  <c r="B1047" i="3"/>
  <c r="B1048" i="3"/>
  <c r="B1049" i="3"/>
  <c r="B1050" i="3"/>
  <c r="B1051" i="3"/>
  <c r="B1052" i="3"/>
  <c r="B1053" i="3"/>
  <c r="B1054" i="3"/>
  <c r="B1055" i="3"/>
  <c r="B1056" i="3"/>
  <c r="B1057" i="3"/>
  <c r="B1058" i="3"/>
  <c r="B1059" i="3"/>
  <c r="B1060" i="3"/>
  <c r="B1061" i="3"/>
  <c r="B1062" i="3"/>
  <c r="B1063" i="3"/>
  <c r="B1064" i="3"/>
  <c r="B1065" i="3"/>
  <c r="B1066" i="3"/>
  <c r="B1067" i="3"/>
  <c r="B1068" i="3"/>
  <c r="B1069" i="3"/>
  <c r="B1070" i="3"/>
  <c r="B1071" i="3"/>
  <c r="B1072" i="3"/>
  <c r="B1073" i="3"/>
  <c r="B1074" i="3"/>
  <c r="B1075" i="3"/>
  <c r="B1076" i="3"/>
  <c r="B1077" i="3"/>
  <c r="B1078" i="3"/>
  <c r="B1079" i="3"/>
  <c r="B1080" i="3"/>
  <c r="B1081" i="3"/>
  <c r="B1082" i="3"/>
  <c r="B1083" i="3"/>
  <c r="B1084" i="3"/>
  <c r="B1085" i="3"/>
  <c r="B1086" i="3"/>
  <c r="B1087" i="3"/>
  <c r="B1088" i="3"/>
  <c r="B1089" i="3"/>
  <c r="B1090" i="3"/>
  <c r="B1091" i="3"/>
  <c r="B1092" i="3"/>
  <c r="B1093" i="3"/>
  <c r="B1094" i="3"/>
  <c r="B1095" i="3"/>
  <c r="B1096" i="3"/>
  <c r="B1097" i="3"/>
  <c r="B1098" i="3"/>
  <c r="B1099" i="3"/>
  <c r="B1100" i="3"/>
  <c r="B1101" i="3"/>
  <c r="B1102" i="3"/>
  <c r="B1103" i="3"/>
  <c r="B1104" i="3"/>
  <c r="B1105" i="3"/>
  <c r="B1106" i="3"/>
  <c r="B1107" i="3"/>
  <c r="B1108" i="3"/>
  <c r="B1109" i="3"/>
  <c r="B1110" i="3"/>
  <c r="B1111" i="3"/>
  <c r="B1112" i="3"/>
  <c r="B1113" i="3"/>
  <c r="B1114" i="3"/>
  <c r="B1115" i="3"/>
  <c r="B1116" i="3"/>
  <c r="B1117" i="3"/>
  <c r="B1118" i="3"/>
  <c r="B1119" i="3"/>
  <c r="B1120" i="3"/>
  <c r="B1121" i="3"/>
  <c r="B1122" i="3"/>
  <c r="B1123" i="3"/>
  <c r="B1124" i="3"/>
  <c r="B1125" i="3"/>
  <c r="B1126" i="3"/>
  <c r="B1127" i="3"/>
  <c r="B1128" i="3"/>
  <c r="B1129" i="3"/>
  <c r="B1130" i="3"/>
  <c r="B1131" i="3"/>
  <c r="B1132" i="3"/>
  <c r="B1133" i="3"/>
  <c r="B1134" i="3"/>
  <c r="B1135" i="3"/>
  <c r="B1136" i="3"/>
  <c r="B1137" i="3"/>
  <c r="B1138" i="3"/>
  <c r="B1139" i="3"/>
  <c r="B1140" i="3"/>
  <c r="B1141" i="3"/>
  <c r="B1142" i="3"/>
  <c r="B1143" i="3"/>
  <c r="B1144" i="3"/>
  <c r="B1145" i="3"/>
  <c r="B1146" i="3"/>
  <c r="B1147" i="3"/>
  <c r="B1148" i="3"/>
  <c r="B1149" i="3"/>
  <c r="B1150" i="3"/>
  <c r="B1151" i="3"/>
  <c r="B1152" i="3"/>
  <c r="B1153" i="3"/>
  <c r="B1154" i="3"/>
  <c r="B1155" i="3"/>
  <c r="B1156" i="3"/>
  <c r="B1157" i="3"/>
  <c r="B1158" i="3"/>
  <c r="B1159" i="3"/>
  <c r="B1160" i="3"/>
  <c r="B1161" i="3"/>
  <c r="B1162" i="3"/>
  <c r="B1163" i="3"/>
  <c r="B1164" i="3"/>
  <c r="B1165" i="3"/>
  <c r="B1166" i="3"/>
  <c r="B1167" i="3"/>
  <c r="B1168" i="3"/>
  <c r="B1169" i="3"/>
  <c r="B1170" i="3"/>
  <c r="B1171" i="3"/>
  <c r="B1172" i="3"/>
  <c r="B1173" i="3"/>
  <c r="B1174" i="3"/>
  <c r="B1175" i="3"/>
  <c r="B1176" i="3"/>
  <c r="B1177" i="3"/>
  <c r="B1178" i="3"/>
  <c r="B1179" i="3"/>
  <c r="B1180" i="3"/>
  <c r="B1181" i="3"/>
  <c r="B1182" i="3"/>
  <c r="B1183" i="3"/>
  <c r="B1184" i="3"/>
  <c r="B1185" i="3"/>
  <c r="B1186" i="3"/>
  <c r="B1187" i="3"/>
  <c r="B1188" i="3"/>
  <c r="B1189" i="3"/>
  <c r="B1190" i="3"/>
  <c r="B1191" i="3"/>
  <c r="B1192" i="3"/>
  <c r="B1193" i="3"/>
  <c r="B1194" i="3"/>
  <c r="B1195" i="3"/>
  <c r="B1196" i="3"/>
  <c r="B1197" i="3"/>
  <c r="B1198" i="3"/>
  <c r="B1199" i="3"/>
  <c r="B1200" i="3"/>
  <c r="B1201" i="3"/>
  <c r="B1202" i="3"/>
  <c r="B1203" i="3"/>
  <c r="B1204" i="3"/>
  <c r="B1205" i="3"/>
  <c r="B1206" i="3"/>
  <c r="B1207" i="3"/>
  <c r="B1208" i="3"/>
  <c r="B1209" i="3"/>
  <c r="B1210" i="3"/>
  <c r="B1211" i="3"/>
  <c r="B1212" i="3"/>
  <c r="B1213" i="3"/>
  <c r="B1214" i="3"/>
  <c r="B1215" i="3"/>
  <c r="B1216" i="3"/>
  <c r="B1217" i="3"/>
  <c r="B1218" i="3"/>
  <c r="B1219" i="3"/>
  <c r="B1220" i="3"/>
  <c r="B1221" i="3"/>
  <c r="B1222" i="3"/>
  <c r="B1223" i="3"/>
  <c r="B1224" i="3"/>
  <c r="B1225" i="3"/>
  <c r="B1226" i="3"/>
  <c r="B1227" i="3"/>
  <c r="B1228" i="3"/>
  <c r="B1229" i="3"/>
  <c r="B1230" i="3"/>
  <c r="B1231" i="3"/>
  <c r="B1232" i="3"/>
  <c r="B1233" i="3"/>
  <c r="B1234" i="3"/>
  <c r="B1235" i="3"/>
  <c r="B1236" i="3"/>
  <c r="B1237" i="3"/>
  <c r="B1238" i="3"/>
  <c r="B1239" i="3"/>
  <c r="B1240" i="3"/>
  <c r="B1241" i="3"/>
  <c r="B1242" i="3"/>
  <c r="B1243" i="3"/>
  <c r="B1244" i="3"/>
  <c r="B1245" i="3"/>
  <c r="B1246" i="3"/>
  <c r="B1247" i="3"/>
  <c r="B1248" i="3"/>
  <c r="B1249" i="3"/>
  <c r="B1250" i="3"/>
  <c r="B1251" i="3"/>
  <c r="B1252" i="3"/>
  <c r="B1253" i="3"/>
  <c r="B1254" i="3"/>
  <c r="B1255" i="3"/>
  <c r="B1256" i="3"/>
  <c r="B1257" i="3"/>
  <c r="B1258" i="3"/>
  <c r="B1259" i="3"/>
  <c r="B1260" i="3"/>
  <c r="B1261" i="3"/>
  <c r="B1262" i="3"/>
  <c r="B1263" i="3"/>
  <c r="B1264" i="3"/>
  <c r="B1265" i="3"/>
  <c r="B1266" i="3"/>
  <c r="B1267" i="3"/>
  <c r="B1268" i="3"/>
  <c r="B1269" i="3"/>
  <c r="B1270" i="3"/>
  <c r="B1271" i="3"/>
  <c r="B1272" i="3"/>
  <c r="B1273" i="3"/>
  <c r="B1274" i="3"/>
  <c r="B1275" i="3"/>
  <c r="B1276" i="3"/>
  <c r="B1277" i="3"/>
  <c r="B1278" i="3"/>
  <c r="B1279" i="3"/>
  <c r="B1280" i="3"/>
  <c r="B1281" i="3"/>
  <c r="B1282" i="3"/>
  <c r="B1283" i="3"/>
  <c r="B1284" i="3"/>
  <c r="B1285" i="3"/>
  <c r="B1286" i="3"/>
  <c r="B1287" i="3"/>
  <c r="B1288" i="3"/>
  <c r="B1289" i="3"/>
  <c r="B1290" i="3"/>
  <c r="B1291" i="3"/>
  <c r="B1292" i="3"/>
  <c r="B1293" i="3"/>
  <c r="B1294" i="3"/>
  <c r="B1295" i="3"/>
  <c r="B1296" i="3"/>
  <c r="B1297" i="3"/>
  <c r="B1298" i="3"/>
  <c r="B1299" i="3"/>
  <c r="B1300" i="3"/>
  <c r="B1301" i="3"/>
  <c r="B1302" i="3"/>
  <c r="B1303" i="3"/>
  <c r="B1304" i="3"/>
  <c r="B1305" i="3"/>
  <c r="B1306" i="3"/>
  <c r="B1307" i="3"/>
  <c r="B1308" i="3"/>
  <c r="B1309" i="3"/>
  <c r="B1310" i="3"/>
  <c r="B1311" i="3"/>
  <c r="B1312" i="3"/>
  <c r="B1313" i="3"/>
  <c r="B1314" i="3"/>
  <c r="B1315" i="3"/>
  <c r="B1316" i="3"/>
  <c r="B1317" i="3"/>
  <c r="B1318" i="3"/>
  <c r="B1319" i="3"/>
  <c r="B1320" i="3"/>
  <c r="B1321" i="3"/>
  <c r="B1322" i="3"/>
  <c r="B1323" i="3"/>
  <c r="B1324" i="3"/>
  <c r="B1325" i="3"/>
  <c r="B1326" i="3"/>
  <c r="B1327" i="3"/>
  <c r="B1328" i="3"/>
  <c r="B1329" i="3"/>
  <c r="B1330" i="3"/>
  <c r="B1331" i="3"/>
  <c r="B1332" i="3"/>
  <c r="B1333" i="3"/>
  <c r="B1334" i="3"/>
  <c r="B1335" i="3"/>
  <c r="B1336" i="3"/>
  <c r="B1337" i="3"/>
  <c r="B1338" i="3"/>
  <c r="B1339" i="3"/>
  <c r="B1340" i="3"/>
  <c r="B1341" i="3"/>
  <c r="B1342" i="3"/>
  <c r="B1343" i="3"/>
  <c r="B1344" i="3"/>
  <c r="B1345" i="3"/>
  <c r="B1346" i="3"/>
  <c r="B1347" i="3"/>
  <c r="B1348" i="3"/>
  <c r="B1349" i="3"/>
  <c r="B1350" i="3"/>
  <c r="B1351" i="3"/>
  <c r="B1352" i="3"/>
  <c r="B1353" i="3"/>
  <c r="B1354" i="3"/>
  <c r="B1355" i="3"/>
  <c r="B1356" i="3"/>
  <c r="B1357" i="3"/>
  <c r="B1358" i="3"/>
  <c r="B1359" i="3"/>
  <c r="B1360" i="3"/>
  <c r="B1361" i="3"/>
  <c r="B1362" i="3"/>
  <c r="B1363" i="3"/>
  <c r="B1364" i="3"/>
  <c r="B1365" i="3"/>
  <c r="B1366" i="3"/>
  <c r="B1367" i="3"/>
  <c r="B1368" i="3"/>
  <c r="B1369" i="3"/>
  <c r="B1370" i="3"/>
  <c r="B1371" i="3"/>
  <c r="B1372" i="3"/>
  <c r="B1373" i="3"/>
  <c r="B1374" i="3"/>
  <c r="B1375" i="3"/>
  <c r="B1376" i="3"/>
  <c r="B1377" i="3"/>
  <c r="B1378" i="3"/>
  <c r="B1379" i="3"/>
  <c r="B1380" i="3"/>
  <c r="B1381" i="3"/>
  <c r="B1382" i="3"/>
  <c r="B1383" i="3"/>
  <c r="B1384" i="3"/>
  <c r="B1385" i="3"/>
  <c r="B1386" i="3"/>
  <c r="B1387" i="3"/>
  <c r="B1388" i="3"/>
  <c r="B1389" i="3"/>
  <c r="B1390" i="3"/>
  <c r="B1391" i="3"/>
  <c r="B1392" i="3"/>
  <c r="B1393" i="3"/>
  <c r="B1394" i="3"/>
  <c r="B1395" i="3"/>
  <c r="B1396" i="3"/>
  <c r="B1397" i="3"/>
  <c r="B1398" i="3"/>
  <c r="B1399" i="3"/>
  <c r="B1400" i="3"/>
  <c r="B1401" i="3"/>
  <c r="B1402" i="3"/>
  <c r="B1403" i="3"/>
  <c r="B1404" i="3"/>
  <c r="B1405" i="3"/>
  <c r="B1406" i="3"/>
  <c r="B1407" i="3"/>
  <c r="B1408" i="3"/>
  <c r="B1409" i="3"/>
  <c r="B1410" i="3"/>
  <c r="B1411" i="3"/>
  <c r="B1412" i="3"/>
  <c r="B1413" i="3"/>
  <c r="B1414" i="3"/>
  <c r="B1415" i="3"/>
  <c r="B1416" i="3"/>
  <c r="B1417" i="3"/>
  <c r="B1418" i="3"/>
  <c r="B1419" i="3"/>
  <c r="B1420" i="3"/>
  <c r="B1421" i="3"/>
  <c r="B1422" i="3"/>
  <c r="B1423" i="3"/>
  <c r="B1424" i="3"/>
  <c r="B1425" i="3"/>
  <c r="B1426" i="3"/>
  <c r="B1427" i="3"/>
  <c r="B1428" i="3"/>
  <c r="B1429" i="3"/>
  <c r="B1430" i="3"/>
  <c r="B1431" i="3"/>
  <c r="B1432" i="3"/>
  <c r="B1433" i="3"/>
  <c r="B1434" i="3"/>
  <c r="B1435" i="3"/>
  <c r="B1436" i="3"/>
  <c r="B1437" i="3"/>
  <c r="B1438" i="3"/>
  <c r="B1439" i="3"/>
  <c r="B1440" i="3"/>
  <c r="B1441" i="3"/>
  <c r="B1442" i="3"/>
  <c r="B1443" i="3"/>
  <c r="B1444" i="3"/>
  <c r="B1445" i="3"/>
  <c r="B1446" i="3"/>
  <c r="B1447" i="3"/>
  <c r="B1448" i="3"/>
  <c r="B1449" i="3"/>
  <c r="B1450" i="3"/>
  <c r="B1451" i="3"/>
  <c r="B1452" i="3"/>
  <c r="B1453" i="3"/>
  <c r="B1454" i="3"/>
  <c r="B1455" i="3"/>
  <c r="B1456" i="3"/>
  <c r="B1457" i="3"/>
  <c r="B1458" i="3"/>
  <c r="B1459" i="3"/>
  <c r="B1460" i="3"/>
  <c r="B1461" i="3"/>
  <c r="B1462" i="3"/>
  <c r="B1463" i="3"/>
  <c r="B1464" i="3"/>
  <c r="B1465" i="3"/>
  <c r="B1466" i="3"/>
  <c r="B1467" i="3"/>
  <c r="B1468" i="3"/>
  <c r="B1469" i="3"/>
  <c r="B1470" i="3"/>
  <c r="B1471" i="3"/>
  <c r="B1472" i="3"/>
  <c r="B1473" i="3"/>
  <c r="B1474" i="3"/>
  <c r="B1475" i="3"/>
  <c r="B1476" i="3"/>
  <c r="B1477" i="3"/>
  <c r="B1478" i="3"/>
  <c r="B1479" i="3"/>
  <c r="B1480" i="3"/>
  <c r="B1481" i="3"/>
  <c r="B1482" i="3"/>
  <c r="B1483" i="3"/>
  <c r="B1484" i="3"/>
  <c r="B1485" i="3"/>
  <c r="B1486" i="3"/>
  <c r="B1487" i="3"/>
  <c r="B1488" i="3"/>
  <c r="B1489" i="3"/>
  <c r="B1490" i="3"/>
  <c r="B1491" i="3"/>
  <c r="B1492" i="3"/>
  <c r="B1493" i="3"/>
  <c r="B1494" i="3"/>
  <c r="B1495" i="3"/>
  <c r="B1496" i="3"/>
  <c r="B1497" i="3"/>
  <c r="B1498" i="3"/>
  <c r="B1499" i="3"/>
  <c r="B1500" i="3"/>
  <c r="B1501" i="3"/>
  <c r="B1502" i="3"/>
  <c r="B1503" i="3"/>
  <c r="B1504" i="3"/>
  <c r="B1505" i="3"/>
  <c r="B1506" i="3"/>
  <c r="B1507" i="3"/>
  <c r="B1508" i="3"/>
  <c r="B1509" i="3"/>
  <c r="B1510" i="3"/>
  <c r="B1511" i="3"/>
  <c r="B1512" i="3"/>
  <c r="B1513" i="3"/>
  <c r="B1514" i="3"/>
  <c r="B1515" i="3"/>
  <c r="B1516" i="3"/>
  <c r="B1517" i="3"/>
  <c r="B1518" i="3"/>
  <c r="B1519" i="3"/>
  <c r="B1520" i="3"/>
  <c r="B1521" i="3"/>
  <c r="B1522" i="3"/>
  <c r="B1523" i="3"/>
  <c r="B1524" i="3"/>
  <c r="B1525" i="3"/>
  <c r="B1526" i="3"/>
  <c r="B1527" i="3"/>
  <c r="B1528" i="3"/>
  <c r="B1529" i="3"/>
  <c r="B1530" i="3"/>
  <c r="B1531" i="3"/>
  <c r="B1532" i="3"/>
  <c r="B1533" i="3"/>
  <c r="B1534" i="3"/>
  <c r="B1535" i="3"/>
  <c r="B1536" i="3"/>
  <c r="B1537" i="3"/>
  <c r="B1538" i="3"/>
  <c r="B1539" i="3"/>
  <c r="B1540" i="3"/>
  <c r="B1541" i="3"/>
  <c r="B1542" i="3"/>
  <c r="B1543" i="3"/>
  <c r="B1544" i="3"/>
  <c r="B1545" i="3"/>
  <c r="B1546" i="3"/>
  <c r="B1547" i="3"/>
  <c r="B1548" i="3"/>
  <c r="B1549" i="3"/>
  <c r="B1550" i="3"/>
  <c r="B1551" i="3"/>
  <c r="B1552" i="3"/>
  <c r="B1553" i="3"/>
  <c r="B1554" i="3"/>
  <c r="B1555" i="3"/>
  <c r="B1556" i="3"/>
  <c r="B1557" i="3"/>
  <c r="B1558" i="3"/>
  <c r="B1559" i="3"/>
  <c r="B1560" i="3"/>
  <c r="B1561" i="3"/>
  <c r="B1562" i="3"/>
  <c r="B1563" i="3"/>
  <c r="B1564" i="3"/>
  <c r="B1565" i="3"/>
  <c r="B1566" i="3"/>
  <c r="B1567" i="3"/>
  <c r="B1568" i="3"/>
  <c r="B1569" i="3"/>
  <c r="B1570" i="3"/>
  <c r="B1571" i="3"/>
  <c r="B1572" i="3"/>
  <c r="B1573" i="3"/>
  <c r="B1574" i="3"/>
  <c r="B1575" i="3"/>
  <c r="B1576" i="3"/>
  <c r="B1577" i="3"/>
  <c r="B1578" i="3"/>
  <c r="B1579" i="3"/>
  <c r="B1580" i="3"/>
  <c r="B1581" i="3"/>
  <c r="B1582" i="3"/>
  <c r="B1583" i="3"/>
  <c r="B1584" i="3"/>
  <c r="B1585" i="3"/>
  <c r="B1586" i="3"/>
  <c r="B1587" i="3"/>
  <c r="B1588" i="3"/>
  <c r="B1589" i="3"/>
  <c r="B1590" i="3"/>
  <c r="B1591" i="3"/>
  <c r="B1592" i="3"/>
  <c r="B1593" i="3"/>
  <c r="B1594" i="3"/>
  <c r="B1595" i="3"/>
  <c r="B1596" i="3"/>
  <c r="B1597" i="3"/>
  <c r="B1598" i="3"/>
  <c r="B1599" i="3"/>
  <c r="B1600" i="3"/>
  <c r="B1601" i="3"/>
  <c r="B1602" i="3"/>
  <c r="B1603" i="3"/>
  <c r="B1604" i="3"/>
  <c r="B1605" i="3"/>
  <c r="B1606" i="3"/>
  <c r="B1607" i="3"/>
  <c r="B1608" i="3"/>
  <c r="B1609" i="3"/>
  <c r="B1610" i="3"/>
  <c r="B1611" i="3"/>
  <c r="B1612" i="3"/>
  <c r="B1613" i="3"/>
  <c r="B1614" i="3"/>
  <c r="B1615" i="3"/>
  <c r="B1616" i="3"/>
  <c r="B1617" i="3"/>
  <c r="B1618" i="3"/>
  <c r="B1619" i="3"/>
  <c r="B1620" i="3"/>
  <c r="B1621" i="3"/>
  <c r="B1622" i="3"/>
  <c r="B1623" i="3"/>
  <c r="B1624" i="3"/>
  <c r="B1625" i="3"/>
  <c r="B1626" i="3"/>
  <c r="B1627" i="3"/>
  <c r="B1628" i="3"/>
  <c r="B1629" i="3"/>
  <c r="B1630" i="3"/>
  <c r="B1631" i="3"/>
  <c r="B1632" i="3"/>
  <c r="B1633" i="3"/>
  <c r="B1634" i="3"/>
  <c r="B1635" i="3"/>
  <c r="B1636" i="3"/>
  <c r="B1637" i="3"/>
  <c r="B1638" i="3"/>
  <c r="B1639" i="3"/>
  <c r="B1640" i="3"/>
  <c r="B1641" i="3"/>
  <c r="B1642" i="3"/>
  <c r="B1643" i="3"/>
  <c r="B1644" i="3"/>
  <c r="B1645" i="3"/>
  <c r="B1646" i="3"/>
  <c r="B1647" i="3"/>
  <c r="B1648" i="3"/>
  <c r="B1649" i="3"/>
  <c r="B1650" i="3"/>
  <c r="B1651" i="3"/>
  <c r="B1652" i="3"/>
  <c r="B1653" i="3"/>
  <c r="B1654" i="3"/>
  <c r="B1655" i="3"/>
  <c r="B1656" i="3"/>
  <c r="B1657" i="3"/>
  <c r="B1658" i="3"/>
  <c r="B1659" i="3"/>
  <c r="B1660" i="3"/>
  <c r="B1661" i="3"/>
  <c r="B1662" i="3"/>
  <c r="B1663" i="3"/>
  <c r="B1664" i="3"/>
  <c r="B1665" i="3"/>
  <c r="B1666" i="3"/>
  <c r="B1667" i="3"/>
  <c r="B1668" i="3"/>
  <c r="B1669" i="3"/>
  <c r="B1670" i="3"/>
  <c r="B1671" i="3"/>
  <c r="B1672" i="3"/>
  <c r="B1673" i="3"/>
  <c r="B1674" i="3"/>
  <c r="B1675" i="3"/>
  <c r="B1676" i="3"/>
  <c r="B1677" i="3"/>
  <c r="B1678" i="3"/>
  <c r="B1679" i="3"/>
  <c r="B1680" i="3"/>
  <c r="B1681" i="3"/>
  <c r="B1682" i="3"/>
  <c r="B1683" i="3"/>
  <c r="B1684" i="3"/>
  <c r="B1685" i="3"/>
  <c r="B1686" i="3"/>
  <c r="B1687" i="3"/>
  <c r="B1688" i="3"/>
  <c r="B1689" i="3"/>
  <c r="B1690" i="3"/>
  <c r="B1691" i="3"/>
  <c r="B1692" i="3"/>
  <c r="B1693" i="3"/>
  <c r="B1694" i="3"/>
  <c r="B1695" i="3"/>
  <c r="B1696" i="3"/>
  <c r="B1697" i="3"/>
  <c r="B1698" i="3"/>
  <c r="B1699" i="3"/>
  <c r="B1700" i="3"/>
  <c r="B1701" i="3"/>
  <c r="B1702" i="3"/>
  <c r="B1703" i="3"/>
  <c r="B1704" i="3"/>
  <c r="B1705" i="3"/>
  <c r="B1706" i="3"/>
  <c r="B1707" i="3"/>
  <c r="B1708" i="3"/>
  <c r="B1709" i="3"/>
  <c r="B1710" i="3"/>
  <c r="B1711" i="3"/>
  <c r="B1712" i="3"/>
  <c r="B1713" i="3"/>
  <c r="B1714" i="3"/>
  <c r="B1715" i="3"/>
  <c r="B1716" i="3"/>
  <c r="B1717" i="3"/>
  <c r="B1718" i="3"/>
  <c r="B1719" i="3"/>
  <c r="B1720" i="3"/>
  <c r="B1721" i="3"/>
  <c r="B1722" i="3"/>
  <c r="B1723" i="3"/>
  <c r="B1724" i="3"/>
  <c r="B1725" i="3"/>
  <c r="B1726" i="3"/>
  <c r="B1727" i="3"/>
  <c r="B1728" i="3"/>
  <c r="B1729" i="3"/>
  <c r="B1730" i="3"/>
  <c r="B1731" i="3"/>
  <c r="B1732" i="3"/>
  <c r="B1733" i="3"/>
  <c r="B1734" i="3"/>
  <c r="B1735" i="3"/>
  <c r="B1736" i="3"/>
  <c r="B1737" i="3"/>
  <c r="B1738" i="3"/>
  <c r="B1739" i="3"/>
  <c r="B1740" i="3"/>
  <c r="B1741" i="3"/>
  <c r="B1742" i="3"/>
  <c r="B1743" i="3"/>
  <c r="B1744" i="3"/>
  <c r="B1745" i="3"/>
  <c r="B1746" i="3"/>
  <c r="B1747" i="3"/>
  <c r="B1748" i="3"/>
  <c r="B1749" i="3"/>
  <c r="B1750" i="3"/>
  <c r="B1751" i="3"/>
  <c r="B1752" i="3"/>
  <c r="B1753" i="3"/>
  <c r="B1754" i="3"/>
  <c r="B1755" i="3"/>
  <c r="B1756" i="3"/>
  <c r="B1757" i="3"/>
  <c r="B1758" i="3"/>
  <c r="B1759" i="3"/>
  <c r="B1760" i="3"/>
  <c r="B1761" i="3"/>
  <c r="B1762" i="3"/>
  <c r="B1763" i="3"/>
  <c r="B1764" i="3"/>
  <c r="B1765" i="3"/>
  <c r="B1766" i="3"/>
  <c r="B1767" i="3"/>
  <c r="B1768" i="3"/>
  <c r="B1769" i="3"/>
  <c r="B1770" i="3"/>
  <c r="B1771" i="3"/>
  <c r="B1772" i="3"/>
  <c r="B1773" i="3"/>
  <c r="B1774" i="3"/>
  <c r="B1775" i="3"/>
  <c r="B1776" i="3"/>
  <c r="B1777" i="3"/>
  <c r="B1778" i="3"/>
  <c r="B1779" i="3"/>
  <c r="B1780" i="3"/>
  <c r="B1781" i="3"/>
  <c r="B1782" i="3"/>
  <c r="B1783" i="3"/>
  <c r="B1784" i="3"/>
  <c r="B1785" i="3"/>
  <c r="B1786" i="3"/>
  <c r="B1787" i="3"/>
  <c r="B1788" i="3"/>
  <c r="B1789" i="3"/>
  <c r="B1790" i="3"/>
  <c r="B1791" i="3"/>
  <c r="B1792" i="3"/>
  <c r="B1793" i="3"/>
  <c r="B1794" i="3"/>
  <c r="B1795" i="3"/>
  <c r="B1796" i="3"/>
  <c r="B1797" i="3"/>
  <c r="B1798" i="3"/>
  <c r="B1799" i="3"/>
  <c r="B1800" i="3"/>
  <c r="B1801" i="3"/>
  <c r="B1802" i="3"/>
  <c r="B1803" i="3"/>
  <c r="B1804" i="3"/>
  <c r="B1805" i="3"/>
  <c r="B1806" i="3"/>
  <c r="B1807" i="3"/>
  <c r="B1808" i="3"/>
  <c r="B1809" i="3"/>
  <c r="B1810" i="3"/>
  <c r="B1811" i="3"/>
  <c r="B1812" i="3"/>
  <c r="B1813" i="3"/>
  <c r="B1814" i="3"/>
  <c r="B1815" i="3"/>
  <c r="B1816" i="3"/>
  <c r="B1817" i="3"/>
  <c r="B1818" i="3"/>
  <c r="B1819" i="3"/>
  <c r="B1820" i="3"/>
  <c r="B1821" i="3"/>
  <c r="B1822" i="3"/>
  <c r="B1823" i="3"/>
  <c r="B1824" i="3"/>
  <c r="B1825" i="3"/>
  <c r="B1826" i="3"/>
  <c r="B1827" i="3"/>
  <c r="B1828" i="3"/>
  <c r="B1829" i="3"/>
  <c r="B1830" i="3"/>
  <c r="B1831" i="3"/>
  <c r="B1832" i="3"/>
  <c r="B1833" i="3"/>
  <c r="B1834" i="3"/>
  <c r="B1835" i="3"/>
  <c r="B1836" i="3"/>
  <c r="B1837" i="3"/>
  <c r="B1838" i="3"/>
  <c r="B1839" i="3"/>
  <c r="B1840" i="3"/>
  <c r="B1841" i="3"/>
  <c r="B1842" i="3"/>
  <c r="B1843" i="3"/>
  <c r="B1844" i="3"/>
  <c r="B1845" i="3"/>
  <c r="B1846" i="3"/>
  <c r="B1847" i="3"/>
  <c r="B1848" i="3"/>
  <c r="B1849" i="3"/>
  <c r="B1850" i="3"/>
  <c r="B1851" i="3"/>
  <c r="B1852" i="3"/>
  <c r="B1853" i="3"/>
  <c r="B1854" i="3"/>
  <c r="B1855" i="3"/>
  <c r="B1856" i="3"/>
  <c r="B1857" i="3"/>
  <c r="B1858" i="3"/>
  <c r="B1859" i="3"/>
  <c r="B1860" i="3"/>
  <c r="B1861" i="3"/>
  <c r="B1862" i="3"/>
  <c r="B1863" i="3"/>
  <c r="B1864" i="3"/>
  <c r="B1865" i="3"/>
  <c r="B1866" i="3"/>
  <c r="B1867" i="3"/>
  <c r="B1868" i="3"/>
  <c r="B1869" i="3"/>
  <c r="B1870" i="3"/>
  <c r="B1871" i="3"/>
  <c r="B1872" i="3"/>
  <c r="B1873" i="3"/>
  <c r="B1874" i="3"/>
  <c r="B1875" i="3"/>
  <c r="B1876" i="3"/>
  <c r="B1877" i="3"/>
  <c r="B1878" i="3"/>
  <c r="B1879" i="3"/>
  <c r="B1880" i="3"/>
  <c r="B1881" i="3"/>
  <c r="B1882" i="3"/>
  <c r="B1883" i="3"/>
  <c r="B1884" i="3"/>
  <c r="B1885" i="3"/>
  <c r="B1886" i="3"/>
  <c r="B1887" i="3"/>
  <c r="B1888" i="3"/>
  <c r="B1889" i="3"/>
  <c r="B1890" i="3"/>
  <c r="B1891" i="3"/>
  <c r="B1892" i="3"/>
  <c r="B1893" i="3"/>
  <c r="B1894" i="3"/>
  <c r="B1895" i="3"/>
  <c r="B1896" i="3"/>
  <c r="B1897" i="3"/>
  <c r="B1898" i="3"/>
  <c r="B1899" i="3"/>
  <c r="B1900" i="3"/>
  <c r="B1901" i="3"/>
  <c r="B1902" i="3"/>
  <c r="B1903" i="3"/>
  <c r="B1904" i="3"/>
  <c r="B1905" i="3"/>
  <c r="B1906" i="3"/>
  <c r="B1907" i="3"/>
  <c r="B1908" i="3"/>
  <c r="B1909" i="3"/>
  <c r="B1910" i="3"/>
  <c r="B1911" i="3"/>
  <c r="B1912" i="3"/>
  <c r="B1913" i="3"/>
  <c r="B1914" i="3"/>
  <c r="B1915" i="3"/>
  <c r="B1916" i="3"/>
  <c r="B1917" i="3"/>
  <c r="B1918" i="3"/>
  <c r="B1919" i="3"/>
  <c r="B1920" i="3"/>
  <c r="B1921" i="3"/>
  <c r="B1922" i="3"/>
  <c r="B1923" i="3"/>
  <c r="B1924" i="3"/>
  <c r="B1925" i="3"/>
  <c r="B1926" i="3"/>
  <c r="B1927" i="3"/>
  <c r="B1928" i="3"/>
  <c r="B1929" i="3"/>
  <c r="B1930" i="3"/>
  <c r="B1931" i="3"/>
  <c r="B1932" i="3"/>
  <c r="B1933" i="3"/>
  <c r="B1934" i="3"/>
  <c r="B1935" i="3"/>
  <c r="B1936" i="3"/>
  <c r="B1937" i="3"/>
  <c r="B1938" i="3"/>
  <c r="B1939" i="3"/>
  <c r="B1940" i="3"/>
  <c r="B1941" i="3"/>
  <c r="B1942" i="3"/>
  <c r="B1943" i="3"/>
  <c r="B1944" i="3"/>
  <c r="B1945" i="3"/>
  <c r="B1946" i="3"/>
  <c r="B1947" i="3"/>
  <c r="B1948" i="3"/>
  <c r="B1949" i="3"/>
  <c r="B1950" i="3"/>
  <c r="B1951" i="3"/>
  <c r="B1952" i="3"/>
  <c r="B1953" i="3"/>
  <c r="B1954" i="3"/>
  <c r="B1955" i="3"/>
  <c r="B1956" i="3"/>
  <c r="B1957" i="3"/>
  <c r="B1958" i="3"/>
  <c r="B1959" i="3"/>
  <c r="B1960" i="3"/>
  <c r="B1961" i="3"/>
  <c r="B1962" i="3"/>
  <c r="B1963" i="3"/>
  <c r="B1964" i="3"/>
  <c r="B1965" i="3"/>
  <c r="B1966" i="3"/>
  <c r="B1967" i="3"/>
  <c r="B1968" i="3"/>
  <c r="B1969" i="3"/>
  <c r="B1970" i="3"/>
  <c r="B1971" i="3"/>
  <c r="B1972" i="3"/>
  <c r="B1973" i="3"/>
  <c r="B1974" i="3"/>
  <c r="B1975" i="3"/>
  <c r="B1976" i="3"/>
  <c r="B1977" i="3"/>
  <c r="B1978" i="3"/>
  <c r="B1979" i="3"/>
  <c r="B1980" i="3"/>
  <c r="B1981" i="3"/>
  <c r="B1982" i="3"/>
  <c r="B1983" i="3"/>
  <c r="B1984" i="3"/>
  <c r="B1985" i="3"/>
  <c r="B1986" i="3"/>
  <c r="B1987" i="3"/>
  <c r="B1988" i="3"/>
  <c r="B1989" i="3"/>
  <c r="B1990" i="3"/>
  <c r="B1991" i="3"/>
  <c r="B1992" i="3"/>
  <c r="B1993" i="3"/>
  <c r="B1994" i="3"/>
  <c r="B1995" i="3"/>
  <c r="B1996" i="3"/>
  <c r="B1997" i="3"/>
  <c r="B1998" i="3"/>
  <c r="B1999" i="3"/>
  <c r="B2000" i="3"/>
  <c r="B2001" i="3"/>
  <c r="B2002" i="3"/>
  <c r="B2003" i="3"/>
  <c r="B2004" i="3"/>
  <c r="B2005" i="3"/>
  <c r="B2006" i="3"/>
  <c r="B2007" i="3"/>
  <c r="B2008" i="3"/>
  <c r="B2009" i="3"/>
  <c r="B2010" i="3"/>
  <c r="B2011" i="3"/>
  <c r="B2012" i="3"/>
  <c r="B2013" i="3"/>
  <c r="B2014" i="3"/>
  <c r="B2015" i="3"/>
  <c r="B2016" i="3"/>
  <c r="B2017" i="3"/>
  <c r="B2018" i="3"/>
  <c r="B2019" i="3"/>
  <c r="B2020" i="3"/>
  <c r="B2021" i="3"/>
  <c r="B2022" i="3"/>
  <c r="B2023" i="3"/>
  <c r="B2024" i="3"/>
  <c r="B2025" i="3"/>
  <c r="B2026" i="3"/>
  <c r="B2027" i="3"/>
  <c r="B2028" i="3"/>
  <c r="B2029" i="3"/>
  <c r="B2030" i="3"/>
  <c r="B2031" i="3"/>
  <c r="B2032" i="3"/>
  <c r="B2033" i="3"/>
  <c r="B2034" i="3"/>
  <c r="B2035" i="3"/>
  <c r="B2036" i="3"/>
  <c r="B2037" i="3"/>
  <c r="B2038" i="3"/>
  <c r="B2039" i="3"/>
  <c r="B2040" i="3"/>
  <c r="B2041" i="3"/>
  <c r="B2042" i="3"/>
  <c r="B2043" i="3"/>
  <c r="B2044" i="3"/>
  <c r="B2045" i="3"/>
  <c r="B2046" i="3"/>
  <c r="B2047" i="3"/>
  <c r="B2048" i="3"/>
  <c r="B2049" i="3"/>
  <c r="B2050" i="3"/>
  <c r="B2051" i="3"/>
  <c r="B2052" i="3"/>
  <c r="B2053" i="3"/>
  <c r="B2054" i="3"/>
  <c r="B2055" i="3"/>
  <c r="B2056" i="3"/>
  <c r="B2057" i="3"/>
  <c r="B2058" i="3"/>
  <c r="B2059" i="3"/>
  <c r="B2060" i="3"/>
  <c r="B2061" i="3"/>
  <c r="B2062" i="3"/>
  <c r="B2063" i="3"/>
  <c r="B2064" i="3"/>
  <c r="B2065" i="3"/>
  <c r="B2066" i="3"/>
  <c r="B2067" i="3"/>
  <c r="B2068" i="3"/>
  <c r="B2069" i="3"/>
  <c r="B2070" i="3"/>
  <c r="B2071" i="3"/>
  <c r="B2072" i="3"/>
  <c r="B2073" i="3"/>
  <c r="B2074" i="3"/>
  <c r="B2075" i="3"/>
  <c r="B2076" i="3"/>
  <c r="B2077" i="3"/>
  <c r="B2078" i="3"/>
  <c r="B2079" i="3"/>
  <c r="B2080" i="3"/>
  <c r="B2081" i="3"/>
  <c r="B2082" i="3"/>
  <c r="B2083" i="3"/>
  <c r="B2084" i="3"/>
  <c r="B2085" i="3"/>
  <c r="B2086" i="3"/>
  <c r="B2087" i="3"/>
  <c r="B2088" i="3"/>
  <c r="B2089" i="3"/>
  <c r="B2090" i="3"/>
  <c r="B2091" i="3"/>
  <c r="B2092" i="3"/>
  <c r="B2093" i="3"/>
  <c r="B2094" i="3"/>
  <c r="B2095" i="3"/>
  <c r="B2096" i="3"/>
  <c r="B2097" i="3"/>
  <c r="B2098" i="3"/>
  <c r="B2099" i="3"/>
  <c r="B2100" i="3"/>
  <c r="B2101" i="3"/>
  <c r="B2102" i="3"/>
  <c r="B2103" i="3"/>
  <c r="B2104" i="3"/>
  <c r="B2105" i="3"/>
  <c r="B2106" i="3"/>
  <c r="B2107" i="3"/>
  <c r="B2108" i="3"/>
  <c r="B2109" i="3"/>
  <c r="B2110" i="3"/>
  <c r="B2111" i="3"/>
  <c r="B2112" i="3"/>
  <c r="B2113" i="3"/>
  <c r="B2114" i="3"/>
  <c r="B2115" i="3"/>
  <c r="B2116" i="3"/>
  <c r="B2117" i="3"/>
  <c r="B2118" i="3"/>
  <c r="B2119" i="3"/>
  <c r="B2120" i="3"/>
  <c r="B2121" i="3"/>
  <c r="B2122" i="3"/>
  <c r="B2123" i="3"/>
  <c r="B2124" i="3"/>
  <c r="B2125" i="3"/>
  <c r="B2126" i="3"/>
  <c r="B2127" i="3"/>
  <c r="B2128" i="3"/>
  <c r="B2129" i="3"/>
  <c r="B2130" i="3"/>
  <c r="B2131" i="3"/>
  <c r="B2132" i="3"/>
  <c r="B2133" i="3"/>
  <c r="B2134" i="3"/>
  <c r="B2135" i="3"/>
  <c r="B2136" i="3"/>
  <c r="B2137" i="3"/>
  <c r="B2138" i="3"/>
  <c r="B2139" i="3"/>
  <c r="B2140" i="3"/>
  <c r="B2141" i="3"/>
  <c r="B2142" i="3"/>
  <c r="B2143" i="3"/>
  <c r="B2144" i="3"/>
  <c r="B2145" i="3"/>
  <c r="B2146" i="3"/>
  <c r="B2147" i="3"/>
  <c r="B2148" i="3"/>
  <c r="B2149" i="3"/>
  <c r="B2150" i="3"/>
  <c r="B2151" i="3"/>
  <c r="B2152" i="3"/>
  <c r="B2153" i="3"/>
  <c r="B2154" i="3"/>
  <c r="B2155" i="3"/>
  <c r="B2156" i="3"/>
  <c r="B2157" i="3"/>
  <c r="B2158" i="3"/>
  <c r="B2159" i="3"/>
  <c r="B2160" i="3"/>
  <c r="B2161" i="3"/>
  <c r="B2162" i="3"/>
  <c r="B2163" i="3"/>
  <c r="B2164" i="3"/>
  <c r="B2165" i="3"/>
  <c r="B2166" i="3"/>
  <c r="B2167" i="3"/>
  <c r="B2168" i="3"/>
  <c r="B2169" i="3"/>
  <c r="B2170" i="3"/>
  <c r="B2171" i="3"/>
  <c r="B2172" i="3"/>
  <c r="B2173" i="3"/>
  <c r="B2174" i="3"/>
  <c r="B2175" i="3"/>
  <c r="B2176" i="3"/>
  <c r="B2177" i="3"/>
  <c r="B2178" i="3"/>
  <c r="B2179" i="3"/>
  <c r="B2180" i="3"/>
  <c r="B2181" i="3"/>
  <c r="B2182" i="3"/>
  <c r="B2183" i="3"/>
  <c r="B2184" i="3"/>
  <c r="B2185" i="3"/>
  <c r="B2186" i="3"/>
  <c r="B2187" i="3"/>
  <c r="B2188" i="3"/>
  <c r="B2189" i="3"/>
  <c r="B2190" i="3"/>
  <c r="B2191" i="3"/>
  <c r="B2192" i="3"/>
  <c r="B2193" i="3"/>
  <c r="B2194" i="3"/>
  <c r="B2195" i="3"/>
  <c r="B2196" i="3"/>
  <c r="B2197" i="3"/>
  <c r="B2198" i="3"/>
  <c r="B2199" i="3"/>
  <c r="B2200" i="3"/>
  <c r="B2201" i="3"/>
  <c r="B2202" i="3"/>
  <c r="B2203" i="3"/>
  <c r="B2204" i="3"/>
  <c r="B2205" i="3"/>
  <c r="B2206" i="3"/>
  <c r="B2207" i="3"/>
  <c r="B2208" i="3"/>
  <c r="B2209" i="3"/>
  <c r="B2210" i="3"/>
  <c r="B2211" i="3"/>
  <c r="B2212" i="3"/>
  <c r="B2213" i="3"/>
  <c r="B2214" i="3"/>
  <c r="B2215" i="3"/>
  <c r="B2216" i="3"/>
  <c r="B2217" i="3"/>
  <c r="B2218" i="3"/>
  <c r="B2219" i="3"/>
  <c r="B2220" i="3"/>
  <c r="B2221" i="3"/>
  <c r="B2222" i="3"/>
  <c r="B2223" i="3"/>
  <c r="B2224" i="3"/>
  <c r="B2225" i="3"/>
  <c r="B2226" i="3"/>
  <c r="B2227" i="3"/>
  <c r="B2228" i="3"/>
  <c r="B2229" i="3"/>
  <c r="B2230" i="3"/>
  <c r="B2231" i="3"/>
  <c r="B2232" i="3"/>
  <c r="B2233" i="3"/>
  <c r="B2234" i="3"/>
  <c r="B2235" i="3"/>
  <c r="B2236" i="3"/>
  <c r="B2237" i="3"/>
  <c r="B2238" i="3"/>
  <c r="B2239" i="3"/>
  <c r="B2240" i="3"/>
  <c r="B2241" i="3"/>
  <c r="B2242" i="3"/>
  <c r="B2243" i="3"/>
  <c r="B2244" i="3"/>
  <c r="B2245" i="3"/>
  <c r="B2246" i="3"/>
  <c r="B2247" i="3"/>
  <c r="B2248" i="3"/>
  <c r="B2249" i="3"/>
  <c r="B2250" i="3"/>
  <c r="B2251" i="3"/>
  <c r="B2252" i="3"/>
  <c r="B2253" i="3"/>
  <c r="B2254" i="3"/>
  <c r="B2255" i="3"/>
  <c r="B2256" i="3"/>
  <c r="B2257" i="3"/>
  <c r="B2258" i="3"/>
  <c r="B2259" i="3"/>
  <c r="B2260" i="3"/>
  <c r="B2261" i="3"/>
  <c r="B2262" i="3"/>
  <c r="B2263" i="3"/>
  <c r="B2264" i="3"/>
  <c r="B2265" i="3"/>
  <c r="B2266" i="3"/>
  <c r="B2267" i="3"/>
  <c r="B2268" i="3"/>
  <c r="B2269" i="3"/>
  <c r="B2270" i="3"/>
  <c r="B2271" i="3"/>
  <c r="B2272" i="3"/>
  <c r="B2273" i="3"/>
  <c r="B2274" i="3"/>
  <c r="B2275" i="3"/>
  <c r="B2276" i="3"/>
  <c r="B2277" i="3"/>
  <c r="B2278" i="3"/>
  <c r="B2279" i="3"/>
  <c r="B2280" i="3"/>
  <c r="B2281" i="3"/>
  <c r="B2282" i="3"/>
  <c r="B2283" i="3"/>
  <c r="B2284" i="3"/>
  <c r="B2285" i="3"/>
  <c r="B2286" i="3"/>
  <c r="B2287" i="3"/>
  <c r="B2288" i="3"/>
  <c r="B2289" i="3"/>
  <c r="B2290" i="3"/>
  <c r="B2291" i="3"/>
  <c r="B2292" i="3"/>
  <c r="B2293" i="3"/>
  <c r="B2294" i="3"/>
  <c r="B2295" i="3"/>
  <c r="B2296" i="3"/>
  <c r="B2297" i="3"/>
  <c r="B2298" i="3"/>
  <c r="B2299" i="3"/>
  <c r="B2300" i="3"/>
  <c r="B2301" i="3"/>
  <c r="B2302" i="3"/>
  <c r="B2303" i="3"/>
  <c r="B2304" i="3"/>
  <c r="B2305" i="3"/>
  <c r="B2306" i="3"/>
  <c r="B2307" i="3"/>
  <c r="B2308" i="3"/>
  <c r="B2309" i="3"/>
  <c r="B2310" i="3"/>
  <c r="B2311" i="3"/>
  <c r="B2312" i="3"/>
  <c r="B2313" i="3"/>
  <c r="B2314" i="3"/>
  <c r="B2315" i="3"/>
  <c r="B2316" i="3"/>
  <c r="B2317" i="3"/>
  <c r="B2318" i="3"/>
  <c r="B2319" i="3"/>
  <c r="B2320" i="3"/>
  <c r="B2321" i="3"/>
  <c r="B2322" i="3"/>
  <c r="B2323" i="3"/>
  <c r="B2324" i="3"/>
  <c r="B2325" i="3"/>
  <c r="B2326" i="3"/>
  <c r="B2327" i="3"/>
  <c r="B2328" i="3"/>
  <c r="B2329" i="3"/>
  <c r="B2330" i="3"/>
  <c r="B2331" i="3"/>
  <c r="B2332" i="3"/>
  <c r="B2333" i="3"/>
  <c r="B2334" i="3"/>
  <c r="B2335" i="3"/>
  <c r="B2336" i="3"/>
  <c r="B2337" i="3"/>
  <c r="B2338" i="3"/>
  <c r="B2339" i="3"/>
  <c r="B2340" i="3"/>
  <c r="B2341" i="3"/>
  <c r="B2342" i="3"/>
  <c r="B2343" i="3"/>
  <c r="B2344" i="3"/>
  <c r="B2345" i="3"/>
  <c r="B2346" i="3"/>
  <c r="B2347" i="3"/>
  <c r="B2348" i="3"/>
  <c r="B2349" i="3"/>
  <c r="B2350" i="3"/>
  <c r="B2351" i="3"/>
  <c r="B2352" i="3"/>
  <c r="B2353" i="3"/>
  <c r="B2354" i="3"/>
  <c r="B2355" i="3"/>
  <c r="B2356" i="3"/>
  <c r="B2357" i="3"/>
  <c r="B2358" i="3"/>
  <c r="B2359" i="3"/>
  <c r="B2360" i="3"/>
  <c r="B2361" i="3"/>
  <c r="B2362" i="3"/>
  <c r="B2363" i="3"/>
  <c r="B2364" i="3"/>
  <c r="B2365" i="3"/>
  <c r="B2366" i="3"/>
  <c r="B2367" i="3"/>
  <c r="B2368" i="3"/>
  <c r="B2369" i="3"/>
  <c r="B2370" i="3"/>
  <c r="B2371" i="3"/>
  <c r="B2372" i="3"/>
  <c r="B2373" i="3"/>
  <c r="B2374" i="3"/>
  <c r="B2375" i="3"/>
  <c r="B2376" i="3"/>
  <c r="B2377" i="3"/>
  <c r="B2378" i="3"/>
  <c r="B2379" i="3"/>
  <c r="B2380" i="3"/>
  <c r="B2381" i="3"/>
  <c r="B2382" i="3"/>
  <c r="B2383" i="3"/>
  <c r="B2384" i="3"/>
  <c r="B2385" i="3"/>
  <c r="B2386" i="3"/>
  <c r="B2387" i="3"/>
  <c r="B2388" i="3"/>
  <c r="B2389" i="3"/>
  <c r="B2390" i="3"/>
  <c r="B2391" i="3"/>
  <c r="B2392" i="3"/>
  <c r="B2393" i="3"/>
  <c r="B2394" i="3"/>
  <c r="B2395" i="3"/>
  <c r="B2396" i="3"/>
  <c r="B2397" i="3"/>
  <c r="B2398" i="3"/>
  <c r="B2399" i="3"/>
  <c r="B2400" i="3"/>
  <c r="B2401" i="3"/>
  <c r="B2402" i="3"/>
  <c r="B2403" i="3"/>
  <c r="B2404" i="3"/>
  <c r="B2405" i="3"/>
  <c r="B2406" i="3"/>
  <c r="B2407" i="3"/>
  <c r="B2408" i="3"/>
  <c r="B2409" i="3"/>
  <c r="B2410" i="3"/>
  <c r="B2411" i="3"/>
  <c r="B2412" i="3"/>
  <c r="B2413" i="3"/>
  <c r="B2414" i="3"/>
  <c r="B2415" i="3"/>
  <c r="B2416" i="3"/>
  <c r="B2417" i="3"/>
  <c r="B2418" i="3"/>
  <c r="B2419" i="3"/>
  <c r="B2420" i="3"/>
  <c r="B2421" i="3"/>
  <c r="B2422" i="3"/>
  <c r="B2423" i="3"/>
  <c r="B2424" i="3"/>
  <c r="B2425" i="3"/>
  <c r="B2426" i="3"/>
  <c r="B2427" i="3"/>
  <c r="B2428" i="3"/>
  <c r="B2429" i="3"/>
  <c r="B2430" i="3"/>
  <c r="B2431" i="3"/>
  <c r="B2432" i="3"/>
  <c r="B2433" i="3"/>
  <c r="B2434" i="3"/>
  <c r="B2435" i="3"/>
  <c r="B2436" i="3"/>
  <c r="B2437" i="3"/>
  <c r="B2438" i="3"/>
  <c r="B2439" i="3"/>
  <c r="B2440" i="3"/>
  <c r="B2441" i="3"/>
  <c r="B2442" i="3"/>
  <c r="B2443" i="3"/>
  <c r="B2444" i="3"/>
  <c r="B2445" i="3"/>
  <c r="B2446" i="3"/>
  <c r="B2447" i="3"/>
  <c r="B2448" i="3"/>
  <c r="B2449" i="3"/>
  <c r="B2450" i="3"/>
  <c r="B2451" i="3"/>
  <c r="B2452" i="3"/>
  <c r="B2453" i="3"/>
  <c r="B2454" i="3"/>
  <c r="B2455" i="3"/>
  <c r="B2456" i="3"/>
  <c r="B2457" i="3"/>
  <c r="B2458" i="3"/>
  <c r="B2459" i="3"/>
  <c r="B2460" i="3"/>
  <c r="B2461" i="3"/>
  <c r="B2462" i="3"/>
  <c r="B2463" i="3"/>
  <c r="B2464" i="3"/>
  <c r="B2465" i="3"/>
  <c r="B2466" i="3"/>
  <c r="B2467" i="3"/>
  <c r="B2468" i="3"/>
  <c r="B2469" i="3"/>
  <c r="B2470" i="3"/>
  <c r="B2471" i="3"/>
  <c r="B2472" i="3"/>
  <c r="B2473" i="3"/>
  <c r="B2474" i="3"/>
  <c r="B2475" i="3"/>
  <c r="B2476" i="3"/>
  <c r="B2477" i="3"/>
  <c r="B2478" i="3"/>
  <c r="B2479" i="3"/>
  <c r="B2480" i="3"/>
  <c r="B2481" i="3"/>
  <c r="B2482" i="3"/>
  <c r="B2483" i="3"/>
  <c r="B2484" i="3"/>
  <c r="B2485" i="3"/>
  <c r="B2486" i="3"/>
  <c r="B2487" i="3"/>
  <c r="B2488" i="3"/>
  <c r="B2489" i="3"/>
  <c r="B2490" i="3"/>
  <c r="B2491" i="3"/>
  <c r="B2492" i="3"/>
  <c r="B2493" i="3"/>
  <c r="B2494" i="3"/>
  <c r="B2495" i="3"/>
  <c r="B2496" i="3"/>
  <c r="B2497" i="3"/>
  <c r="B2498" i="3"/>
  <c r="B2499" i="3"/>
  <c r="B2500" i="3"/>
  <c r="B2501" i="3"/>
  <c r="B2502" i="3"/>
  <c r="B2503" i="3"/>
  <c r="B2504" i="3"/>
  <c r="B2505" i="3"/>
  <c r="B2506" i="3"/>
  <c r="B2507" i="3"/>
  <c r="B2508" i="3"/>
  <c r="B2509" i="3"/>
  <c r="B2510" i="3"/>
  <c r="B2511" i="3"/>
  <c r="B2512" i="3"/>
  <c r="B2513" i="3"/>
  <c r="B2514" i="3"/>
  <c r="B2515" i="3"/>
  <c r="B2516" i="3"/>
  <c r="B2517" i="3"/>
  <c r="B2518" i="3"/>
  <c r="B2519" i="3"/>
  <c r="B2520" i="3"/>
  <c r="B2521" i="3"/>
  <c r="B2522" i="3"/>
  <c r="B2523" i="3"/>
  <c r="B2524" i="3"/>
  <c r="B2525" i="3"/>
  <c r="B2526" i="3"/>
  <c r="B2527" i="3"/>
  <c r="B2528" i="3"/>
  <c r="B2529" i="3"/>
  <c r="B2530" i="3"/>
  <c r="B2531" i="3"/>
  <c r="B2532" i="3"/>
  <c r="B2533" i="3"/>
  <c r="B2534" i="3"/>
  <c r="B2535" i="3"/>
  <c r="B2536" i="3"/>
  <c r="B2537" i="3"/>
  <c r="B2538" i="3"/>
  <c r="B2539" i="3"/>
  <c r="B2540" i="3"/>
  <c r="B2541" i="3"/>
  <c r="B2542" i="3"/>
  <c r="B2543" i="3"/>
  <c r="B2544" i="3"/>
  <c r="B2545" i="3"/>
  <c r="B2546" i="3"/>
  <c r="B2547" i="3"/>
  <c r="B2548" i="3"/>
  <c r="B2549" i="3"/>
  <c r="B2550" i="3"/>
  <c r="B2551" i="3"/>
  <c r="B2552" i="3"/>
  <c r="B2553" i="3"/>
  <c r="B2554" i="3"/>
  <c r="B2555" i="3"/>
  <c r="B2556" i="3"/>
  <c r="B2557" i="3"/>
  <c r="B2558" i="3"/>
  <c r="B2559" i="3"/>
  <c r="B2560" i="3"/>
  <c r="B2561" i="3"/>
  <c r="B2562" i="3"/>
  <c r="B2563" i="3"/>
  <c r="B2564" i="3"/>
  <c r="B2565" i="3"/>
  <c r="B2566" i="3"/>
  <c r="B2567" i="3"/>
  <c r="B2568" i="3"/>
  <c r="B2569" i="3"/>
  <c r="B2570" i="3"/>
  <c r="B2571" i="3"/>
  <c r="B2572" i="3"/>
  <c r="B2573" i="3"/>
  <c r="B2574" i="3"/>
  <c r="B2575" i="3"/>
  <c r="B2576" i="3"/>
  <c r="B2577" i="3"/>
  <c r="B2578" i="3"/>
  <c r="B2579" i="3"/>
  <c r="B2580" i="3"/>
  <c r="B2581" i="3"/>
  <c r="B2582" i="3"/>
  <c r="B2583" i="3"/>
  <c r="B2584" i="3"/>
  <c r="B2585" i="3"/>
  <c r="B2586" i="3"/>
  <c r="B2587" i="3"/>
  <c r="B2588" i="3"/>
  <c r="B2589" i="3"/>
  <c r="B2590" i="3"/>
  <c r="B2591" i="3"/>
  <c r="B2592" i="3"/>
  <c r="B2593" i="3"/>
  <c r="B2594" i="3"/>
  <c r="B2595" i="3"/>
  <c r="B2596" i="3"/>
  <c r="B2597" i="3"/>
  <c r="B2598" i="3"/>
  <c r="B2599" i="3"/>
  <c r="B2600" i="3"/>
  <c r="B2601" i="3"/>
  <c r="B2602" i="3"/>
  <c r="B2603" i="3"/>
  <c r="B2604" i="3"/>
  <c r="B2605" i="3"/>
  <c r="B2606" i="3"/>
  <c r="B2607" i="3"/>
  <c r="B2608" i="3"/>
  <c r="B2609" i="3"/>
  <c r="B2610" i="3"/>
  <c r="B2611" i="3"/>
  <c r="B2612" i="3"/>
  <c r="B2613" i="3"/>
  <c r="B2614" i="3"/>
  <c r="B2615" i="3"/>
  <c r="B2616" i="3"/>
  <c r="B2617" i="3"/>
  <c r="B2618" i="3"/>
  <c r="B2619" i="3"/>
  <c r="B2620" i="3"/>
  <c r="B2621" i="3"/>
  <c r="B2622" i="3"/>
  <c r="B2623" i="3"/>
  <c r="B2624" i="3"/>
  <c r="B2625" i="3"/>
  <c r="B2626" i="3"/>
  <c r="B2627" i="3"/>
  <c r="B2628" i="3"/>
  <c r="B2629" i="3"/>
  <c r="B2630" i="3"/>
  <c r="B2631" i="3"/>
  <c r="B2632" i="3"/>
  <c r="B2633" i="3"/>
  <c r="B2634" i="3"/>
  <c r="B2635" i="3"/>
  <c r="B2636" i="3"/>
  <c r="B2637" i="3"/>
  <c r="B2638" i="3"/>
  <c r="B2639" i="3"/>
  <c r="B2640" i="3"/>
  <c r="B2641" i="3"/>
  <c r="B2642" i="3"/>
  <c r="B2643" i="3"/>
  <c r="B2644" i="3"/>
  <c r="B2645" i="3"/>
  <c r="B2646" i="3"/>
  <c r="B2647" i="3"/>
  <c r="B2648" i="3"/>
  <c r="B2649" i="3"/>
  <c r="B2650" i="3"/>
  <c r="B2651" i="3"/>
  <c r="B2652" i="3"/>
  <c r="B2653" i="3"/>
  <c r="B2654" i="3"/>
  <c r="B2655" i="3"/>
  <c r="B2656" i="3"/>
  <c r="B2657" i="3"/>
  <c r="B2658" i="3"/>
  <c r="B2659" i="3"/>
  <c r="B2660" i="3"/>
  <c r="B2661" i="3"/>
  <c r="B2662" i="3"/>
  <c r="B2663" i="3"/>
  <c r="B2664" i="3"/>
  <c r="B2665" i="3"/>
  <c r="B2666" i="3"/>
  <c r="B2667" i="3"/>
  <c r="B2668" i="3"/>
  <c r="B2669" i="3"/>
  <c r="B2670" i="3"/>
  <c r="B2671" i="3"/>
  <c r="B2672" i="3"/>
  <c r="B2673" i="3"/>
  <c r="B2674" i="3"/>
  <c r="B2675" i="3"/>
  <c r="B2676" i="3"/>
  <c r="B2677" i="3"/>
  <c r="B2678" i="3"/>
  <c r="B2679" i="3"/>
  <c r="B2680" i="3"/>
  <c r="B2681" i="3"/>
  <c r="B2682" i="3"/>
  <c r="B2683" i="3"/>
  <c r="B2684" i="3"/>
  <c r="B2685" i="3"/>
  <c r="B2686" i="3"/>
  <c r="B2687" i="3"/>
  <c r="B2688" i="3"/>
  <c r="B2689" i="3"/>
  <c r="B2690" i="3"/>
  <c r="B2691" i="3"/>
  <c r="B2692" i="3"/>
  <c r="B2693" i="3"/>
  <c r="B2694" i="3"/>
  <c r="B2695" i="3"/>
  <c r="B2696" i="3"/>
  <c r="B2697" i="3"/>
  <c r="B2698" i="3"/>
  <c r="B2699" i="3"/>
  <c r="B2700" i="3"/>
  <c r="B2701" i="3"/>
  <c r="B2702" i="3"/>
  <c r="B2703" i="3"/>
  <c r="B2704" i="3"/>
  <c r="B2705" i="3"/>
  <c r="B2706" i="3"/>
  <c r="B2707" i="3"/>
  <c r="B2708" i="3"/>
  <c r="B2709" i="3"/>
  <c r="B2710" i="3"/>
  <c r="B2711" i="3"/>
  <c r="B2712" i="3"/>
  <c r="B2713" i="3"/>
  <c r="B2714" i="3"/>
  <c r="B2715" i="3"/>
  <c r="B2716" i="3"/>
  <c r="B2717" i="3"/>
  <c r="B2718" i="3"/>
  <c r="B2719" i="3"/>
  <c r="B2720" i="3"/>
  <c r="B2721" i="3"/>
  <c r="B2722" i="3"/>
  <c r="B2723" i="3"/>
  <c r="B2724" i="3"/>
  <c r="B2725" i="3"/>
  <c r="B2726" i="3"/>
  <c r="B2727" i="3"/>
  <c r="B2728" i="3"/>
  <c r="B2729" i="3"/>
  <c r="B2730" i="3"/>
  <c r="B2731" i="3"/>
  <c r="B2732" i="3"/>
  <c r="B2733" i="3"/>
  <c r="B2734" i="3"/>
  <c r="B2735" i="3"/>
  <c r="B2736" i="3"/>
  <c r="B2737" i="3"/>
  <c r="B2738" i="3"/>
  <c r="B2739" i="3"/>
  <c r="B2740" i="3"/>
  <c r="B2741" i="3"/>
  <c r="B2742" i="3"/>
  <c r="B2743" i="3"/>
  <c r="B2744" i="3"/>
  <c r="B2745" i="3"/>
  <c r="B2746" i="3"/>
  <c r="B2747" i="3"/>
  <c r="B2748" i="3"/>
  <c r="B2749" i="3"/>
  <c r="B2750" i="3"/>
  <c r="B2751" i="3"/>
  <c r="B2752" i="3"/>
  <c r="B2753" i="3"/>
  <c r="B2754" i="3"/>
  <c r="B2755" i="3"/>
  <c r="B2756" i="3"/>
  <c r="B2757" i="3"/>
  <c r="B2758" i="3"/>
  <c r="B2759" i="3"/>
  <c r="B2760" i="3"/>
  <c r="B2761" i="3"/>
  <c r="B2762" i="3"/>
  <c r="B2763" i="3"/>
  <c r="B2764" i="3"/>
  <c r="B2765" i="3"/>
  <c r="B2766" i="3"/>
  <c r="B2767" i="3"/>
  <c r="B2768" i="3"/>
  <c r="B2769" i="3"/>
  <c r="B2770" i="3"/>
  <c r="B2771" i="3"/>
  <c r="B2772" i="3"/>
  <c r="B2773" i="3"/>
  <c r="B2774" i="3"/>
  <c r="B2775" i="3"/>
  <c r="B2776" i="3"/>
  <c r="B2777" i="3"/>
  <c r="B2778" i="3"/>
  <c r="B2779" i="3"/>
  <c r="B2780" i="3"/>
  <c r="B2781" i="3"/>
  <c r="B2782" i="3"/>
  <c r="B2783" i="3"/>
  <c r="B2784" i="3"/>
  <c r="B2785" i="3"/>
  <c r="B2786" i="3"/>
  <c r="B2787" i="3"/>
  <c r="B2788" i="3"/>
  <c r="B2789" i="3"/>
  <c r="B2790" i="3"/>
  <c r="B2791" i="3"/>
  <c r="B2792" i="3"/>
  <c r="B2793" i="3"/>
  <c r="B2794" i="3"/>
  <c r="B2795" i="3"/>
  <c r="B2796" i="3"/>
  <c r="B2797" i="3"/>
  <c r="B2798" i="3"/>
  <c r="B2799" i="3"/>
  <c r="B2800" i="3"/>
  <c r="B2801" i="3"/>
  <c r="B2802" i="3"/>
  <c r="B2803" i="3"/>
  <c r="B2804" i="3"/>
  <c r="B2805" i="3"/>
  <c r="B2806" i="3"/>
  <c r="B2807" i="3"/>
  <c r="B2808" i="3"/>
  <c r="B2809" i="3"/>
  <c r="B2810" i="3"/>
  <c r="B2811" i="3"/>
  <c r="B2812" i="3"/>
  <c r="B2813" i="3"/>
  <c r="B2814" i="3"/>
  <c r="B2815" i="3"/>
  <c r="B2816" i="3"/>
  <c r="B2817" i="3"/>
  <c r="B2818" i="3"/>
  <c r="B2819" i="3"/>
  <c r="B2820" i="3"/>
  <c r="B2821" i="3"/>
  <c r="B2822" i="3"/>
  <c r="B2823" i="3"/>
  <c r="B2824" i="3"/>
  <c r="B2825" i="3"/>
  <c r="B2826" i="3"/>
  <c r="B2827" i="3"/>
  <c r="B2828" i="3"/>
  <c r="B2829" i="3"/>
  <c r="B2830" i="3"/>
  <c r="B2831" i="3"/>
  <c r="B2832" i="3"/>
  <c r="B2833" i="3"/>
  <c r="B2834" i="3"/>
  <c r="B2835" i="3"/>
  <c r="B2836" i="3"/>
  <c r="B2837" i="3"/>
  <c r="B2838" i="3"/>
  <c r="B2839" i="3"/>
  <c r="B2840" i="3"/>
  <c r="B2841" i="3"/>
  <c r="B2842" i="3"/>
  <c r="B2843" i="3"/>
  <c r="B2844" i="3"/>
  <c r="B2845" i="3"/>
  <c r="B2846" i="3"/>
  <c r="B2847" i="3"/>
  <c r="B2848" i="3"/>
  <c r="B2849" i="3"/>
  <c r="B2850" i="3"/>
  <c r="B2851" i="3"/>
  <c r="B2852" i="3"/>
  <c r="B2853" i="3"/>
  <c r="B2854" i="3"/>
  <c r="B2855" i="3"/>
  <c r="B2856" i="3"/>
  <c r="B2857" i="3"/>
  <c r="B2858" i="3"/>
  <c r="B2859" i="3"/>
  <c r="B2860" i="3"/>
  <c r="B2861" i="3"/>
  <c r="B2862" i="3"/>
  <c r="B2863" i="3"/>
  <c r="B2864" i="3"/>
  <c r="B2865" i="3"/>
  <c r="B2866" i="3"/>
  <c r="B2867" i="3"/>
  <c r="B2868" i="3"/>
  <c r="B2869" i="3"/>
  <c r="B2870" i="3"/>
  <c r="B2871" i="3"/>
  <c r="B2872" i="3"/>
  <c r="B2873" i="3"/>
  <c r="B2874" i="3"/>
  <c r="B2875" i="3"/>
  <c r="B2876" i="3"/>
  <c r="B2877" i="3"/>
  <c r="B2878" i="3"/>
  <c r="B2879" i="3"/>
  <c r="B2880" i="3"/>
  <c r="B2881" i="3"/>
  <c r="B2882" i="3"/>
  <c r="B2883" i="3"/>
  <c r="B2884" i="3"/>
  <c r="B2885" i="3"/>
  <c r="B2886" i="3"/>
  <c r="B2887" i="3"/>
  <c r="B2888" i="3"/>
  <c r="B2889" i="3"/>
  <c r="B2890" i="3"/>
  <c r="B2891" i="3"/>
  <c r="B2892" i="3"/>
  <c r="B2893" i="3"/>
  <c r="B2894" i="3"/>
  <c r="B2895" i="3"/>
  <c r="B2896" i="3"/>
  <c r="B2897" i="3"/>
  <c r="B2898" i="3"/>
  <c r="B2899" i="3"/>
  <c r="B2900" i="3"/>
  <c r="B2901" i="3"/>
  <c r="B2902" i="3"/>
  <c r="B2903" i="3"/>
  <c r="B2904" i="3"/>
  <c r="B2905" i="3"/>
  <c r="B2906" i="3"/>
  <c r="B2907" i="3"/>
  <c r="B2908" i="3"/>
  <c r="B2909" i="3"/>
  <c r="B2910" i="3"/>
  <c r="B2911" i="3"/>
  <c r="B2912" i="3"/>
  <c r="B2913" i="3"/>
  <c r="B2914" i="3"/>
  <c r="B2915" i="3"/>
  <c r="B2916" i="3"/>
  <c r="B2917" i="3"/>
  <c r="B2918" i="3"/>
  <c r="B2919" i="3"/>
  <c r="B2920" i="3"/>
  <c r="B2921" i="3"/>
  <c r="B2922" i="3"/>
  <c r="B2923" i="3"/>
  <c r="B2924" i="3"/>
  <c r="B2925" i="3"/>
  <c r="B2926" i="3"/>
  <c r="B2927" i="3"/>
  <c r="B2928" i="3"/>
  <c r="B2929" i="3"/>
  <c r="B2930" i="3"/>
  <c r="B2931" i="3"/>
  <c r="B2932" i="3"/>
  <c r="B2933" i="3"/>
  <c r="B2934" i="3"/>
  <c r="B2935" i="3"/>
  <c r="B2936" i="3"/>
  <c r="B2937" i="3"/>
  <c r="B2938" i="3"/>
  <c r="B2939" i="3"/>
  <c r="B2940" i="3"/>
  <c r="B2941" i="3"/>
  <c r="B2942" i="3"/>
  <c r="B2943" i="3"/>
  <c r="B2944" i="3"/>
  <c r="B2945" i="3"/>
  <c r="B2946" i="3"/>
  <c r="B2947" i="3"/>
  <c r="B2948" i="3"/>
  <c r="B2949" i="3"/>
  <c r="B2950" i="3"/>
  <c r="B2951" i="3"/>
  <c r="B2952" i="3"/>
  <c r="B2953" i="3"/>
  <c r="B2954" i="3"/>
  <c r="B2955" i="3"/>
  <c r="B2956" i="3"/>
  <c r="B2957" i="3"/>
  <c r="B2958" i="3"/>
  <c r="B2959" i="3"/>
  <c r="B2960" i="3"/>
  <c r="B2961" i="3"/>
  <c r="B2962" i="3"/>
  <c r="B2963" i="3"/>
  <c r="B2964" i="3"/>
  <c r="B2965" i="3"/>
  <c r="B2966" i="3"/>
  <c r="B2967" i="3"/>
  <c r="B2968" i="3"/>
  <c r="B2969" i="3"/>
  <c r="B2970" i="3"/>
  <c r="B2971" i="3"/>
  <c r="B2972" i="3"/>
  <c r="B2973" i="3"/>
  <c r="B2974" i="3"/>
  <c r="B2975" i="3"/>
  <c r="B2976" i="3"/>
  <c r="B2977" i="3"/>
  <c r="B2978" i="3"/>
  <c r="B2979" i="3"/>
  <c r="B2980" i="3"/>
  <c r="B2981" i="3"/>
  <c r="B2982" i="3"/>
  <c r="B2983" i="3"/>
  <c r="B2984" i="3"/>
  <c r="B2985" i="3"/>
  <c r="B2986" i="3"/>
  <c r="B2987" i="3"/>
  <c r="B2988" i="3"/>
  <c r="B2989" i="3"/>
  <c r="B2990" i="3"/>
  <c r="B2991" i="3"/>
  <c r="B2992" i="3"/>
  <c r="B2993" i="3"/>
  <c r="B2994" i="3"/>
  <c r="B2995" i="3"/>
  <c r="B2996" i="3"/>
  <c r="B2997" i="3"/>
  <c r="B2998" i="3"/>
  <c r="B2999" i="3"/>
  <c r="B3000" i="3"/>
  <c r="B3001" i="3"/>
  <c r="B3002" i="3"/>
  <c r="B3003" i="3"/>
  <c r="B3004" i="3"/>
  <c r="B3005" i="3"/>
  <c r="B3006" i="3"/>
  <c r="B3007" i="3"/>
  <c r="B3008" i="3"/>
  <c r="B3009" i="3"/>
  <c r="B3010" i="3"/>
  <c r="B3011" i="3"/>
  <c r="B3012" i="3"/>
  <c r="B3013" i="3"/>
  <c r="B3014" i="3"/>
  <c r="B3015" i="3"/>
  <c r="B3016" i="3"/>
  <c r="B3017" i="3"/>
  <c r="B3018" i="3"/>
  <c r="B3019" i="3"/>
  <c r="B3020" i="3"/>
  <c r="B3021" i="3"/>
  <c r="B3022" i="3"/>
  <c r="B3023" i="3"/>
  <c r="B3024" i="3"/>
  <c r="B3025" i="3"/>
  <c r="B3026" i="3"/>
  <c r="B3027" i="3"/>
  <c r="B3028" i="3"/>
  <c r="B3029" i="3"/>
  <c r="B3030" i="3"/>
  <c r="B3031" i="3"/>
  <c r="B3032" i="3"/>
  <c r="B3033" i="3"/>
  <c r="B3034" i="3"/>
  <c r="B3035" i="3"/>
  <c r="B3036" i="3"/>
  <c r="B3037" i="3"/>
  <c r="B3038" i="3"/>
  <c r="B3039" i="3"/>
  <c r="B3040" i="3"/>
  <c r="B3041" i="3"/>
  <c r="B3042" i="3"/>
  <c r="B3043" i="3"/>
  <c r="B3044" i="3"/>
  <c r="B3045" i="3"/>
  <c r="B3046" i="3"/>
  <c r="B3047" i="3"/>
  <c r="B3048" i="3"/>
  <c r="B3049" i="3"/>
  <c r="B3050" i="3"/>
  <c r="B3051" i="3"/>
  <c r="B3052" i="3"/>
  <c r="B3053" i="3"/>
  <c r="B3054" i="3"/>
  <c r="B3055" i="3"/>
  <c r="B3056" i="3"/>
  <c r="B3057" i="3"/>
  <c r="B3058" i="3"/>
  <c r="B3059" i="3"/>
  <c r="B3060" i="3"/>
  <c r="B3061" i="3"/>
  <c r="B3062" i="3"/>
  <c r="B3063" i="3"/>
  <c r="B3064" i="3"/>
  <c r="B3065" i="3"/>
  <c r="B3066" i="3"/>
  <c r="B3067" i="3"/>
  <c r="B3068" i="3"/>
  <c r="B3069" i="3"/>
  <c r="B3070" i="3"/>
  <c r="B3071" i="3"/>
  <c r="B3072" i="3"/>
  <c r="B3073" i="3"/>
  <c r="B3074" i="3"/>
  <c r="B3075" i="3"/>
  <c r="B3076" i="3"/>
  <c r="B3077" i="3"/>
  <c r="B3078" i="3"/>
  <c r="B3079" i="3"/>
  <c r="B3080" i="3"/>
  <c r="B3081" i="3"/>
  <c r="B3082" i="3"/>
  <c r="B3083" i="3"/>
  <c r="B3084" i="3"/>
  <c r="B3085" i="3"/>
  <c r="B3086" i="3"/>
  <c r="B3087" i="3"/>
  <c r="B3088" i="3"/>
  <c r="B3089" i="3"/>
  <c r="B3090" i="3"/>
  <c r="B3091" i="3"/>
  <c r="B3092" i="3"/>
  <c r="B3093" i="3"/>
  <c r="B3094" i="3"/>
  <c r="B3095" i="3"/>
  <c r="B3096" i="3"/>
  <c r="B3097" i="3"/>
  <c r="B3098" i="3"/>
  <c r="B3099" i="3"/>
  <c r="B3100" i="3"/>
  <c r="B3101" i="3"/>
  <c r="B3102" i="3"/>
  <c r="B3103" i="3"/>
  <c r="B3104" i="3"/>
  <c r="B3105" i="3"/>
  <c r="B3106" i="3"/>
  <c r="B3107" i="3"/>
  <c r="B3108" i="3"/>
  <c r="B3109" i="3"/>
  <c r="B3110" i="3"/>
  <c r="B3111" i="3"/>
  <c r="B3112" i="3"/>
  <c r="B3113" i="3"/>
  <c r="B3114" i="3"/>
  <c r="B3115" i="3"/>
  <c r="B3116" i="3"/>
  <c r="B3117" i="3"/>
  <c r="B3118" i="3"/>
  <c r="B3119" i="3"/>
  <c r="B3120" i="3"/>
  <c r="B3121" i="3"/>
  <c r="B3122" i="3"/>
  <c r="B3123" i="3"/>
  <c r="B3124" i="3"/>
  <c r="B3125" i="3"/>
  <c r="B3126" i="3"/>
  <c r="B3127" i="3"/>
  <c r="B3128" i="3"/>
  <c r="B3129" i="3"/>
  <c r="B3130" i="3"/>
  <c r="B3131" i="3"/>
  <c r="E3131" i="3"/>
  <c r="E3130" i="3"/>
  <c r="E3129" i="3"/>
  <c r="E3128" i="3"/>
  <c r="E3127" i="3"/>
  <c r="E3126" i="3"/>
  <c r="E3125" i="3"/>
  <c r="E3124" i="3"/>
  <c r="E3123" i="3"/>
  <c r="E3122" i="3"/>
  <c r="E3121" i="3"/>
  <c r="E3120" i="3"/>
  <c r="E3119" i="3"/>
  <c r="E3118" i="3"/>
  <c r="E3117" i="3"/>
  <c r="E3116" i="3"/>
  <c r="E3115" i="3"/>
  <c r="E3114" i="3"/>
  <c r="E3113" i="3"/>
  <c r="E3112" i="3"/>
  <c r="E3111" i="3"/>
  <c r="E3110" i="3"/>
  <c r="E3109" i="3"/>
  <c r="E3108" i="3"/>
  <c r="E3107" i="3"/>
  <c r="E3106" i="3"/>
  <c r="E3105" i="3"/>
  <c r="E3104" i="3"/>
  <c r="E3103" i="3"/>
  <c r="E3102" i="3"/>
  <c r="E3101" i="3"/>
  <c r="E3100" i="3"/>
  <c r="E3099" i="3"/>
  <c r="E3098" i="3"/>
  <c r="E3097" i="3"/>
  <c r="E3096" i="3"/>
  <c r="E3095" i="3"/>
  <c r="E3094" i="3"/>
  <c r="E3093" i="3"/>
  <c r="E3092" i="3"/>
  <c r="E3091" i="3"/>
  <c r="E3090" i="3"/>
  <c r="E3089" i="3"/>
  <c r="E3088" i="3"/>
  <c r="E3087" i="3"/>
  <c r="E3086" i="3"/>
  <c r="E3085" i="3"/>
  <c r="E3084" i="3"/>
  <c r="E3083" i="3"/>
  <c r="E3082" i="3"/>
  <c r="E3081" i="3"/>
  <c r="E3080" i="3"/>
  <c r="E3079" i="3"/>
  <c r="E3078" i="3"/>
  <c r="E3077" i="3"/>
  <c r="E3076" i="3"/>
  <c r="E3075" i="3"/>
  <c r="E3074" i="3"/>
  <c r="E3073" i="3"/>
  <c r="E3072" i="3"/>
  <c r="E3071" i="3"/>
  <c r="E3070" i="3"/>
  <c r="E3069" i="3"/>
  <c r="E3068" i="3"/>
  <c r="E3067" i="3"/>
  <c r="E3066" i="3"/>
  <c r="E3065" i="3"/>
  <c r="E3064" i="3"/>
  <c r="E3063" i="3"/>
  <c r="E3062" i="3"/>
  <c r="E3061" i="3"/>
  <c r="E3060" i="3"/>
  <c r="E3059" i="3"/>
  <c r="E3058" i="3"/>
  <c r="E3057" i="3"/>
  <c r="E3056" i="3"/>
  <c r="E3055" i="3"/>
  <c r="E3054" i="3"/>
  <c r="E3053" i="3"/>
  <c r="E3052" i="3"/>
  <c r="E3051" i="3"/>
  <c r="E3050" i="3"/>
  <c r="E3049" i="3"/>
  <c r="E3048" i="3"/>
  <c r="E3047" i="3"/>
  <c r="E3046" i="3"/>
  <c r="E3045" i="3"/>
  <c r="E3044" i="3"/>
  <c r="E3043" i="3"/>
  <c r="E3042" i="3"/>
  <c r="E3041" i="3"/>
  <c r="E3040" i="3"/>
  <c r="E3039" i="3"/>
  <c r="E3038" i="3"/>
  <c r="E3037" i="3"/>
  <c r="E3036" i="3"/>
  <c r="E3035" i="3"/>
  <c r="E3034" i="3"/>
  <c r="E3033" i="3"/>
  <c r="E3032" i="3"/>
  <c r="E3031" i="3"/>
  <c r="E3030" i="3"/>
  <c r="E3029" i="3"/>
  <c r="E3028" i="3"/>
  <c r="E3027" i="3"/>
  <c r="E3026" i="3"/>
  <c r="E3025" i="3"/>
  <c r="E3024" i="3"/>
  <c r="E3023" i="3"/>
  <c r="E3022" i="3"/>
  <c r="E3021" i="3"/>
  <c r="E3020" i="3"/>
  <c r="E3019" i="3"/>
  <c r="E3018" i="3"/>
  <c r="E3017" i="3"/>
  <c r="E3016" i="3"/>
  <c r="E3015" i="3"/>
  <c r="E3014" i="3"/>
  <c r="E3013" i="3"/>
  <c r="E3012" i="3"/>
  <c r="E3011" i="3"/>
  <c r="E3010" i="3"/>
  <c r="E3009" i="3"/>
  <c r="E3008" i="3"/>
  <c r="E3007" i="3"/>
  <c r="E3006" i="3"/>
  <c r="E3005" i="3"/>
  <c r="E3004" i="3"/>
  <c r="E3003" i="3"/>
  <c r="E3002" i="3"/>
  <c r="E3001" i="3"/>
  <c r="E3000" i="3"/>
  <c r="E2999" i="3"/>
  <c r="E2998" i="3"/>
  <c r="E2997" i="3"/>
  <c r="E2996" i="3"/>
  <c r="E2995" i="3"/>
  <c r="E2994" i="3"/>
  <c r="E2993" i="3"/>
  <c r="E2992" i="3"/>
  <c r="E2991" i="3"/>
  <c r="E2990" i="3"/>
  <c r="E2989" i="3"/>
  <c r="E2988" i="3"/>
  <c r="E2987" i="3"/>
  <c r="E2986" i="3"/>
  <c r="E2985" i="3"/>
  <c r="E2984" i="3"/>
  <c r="E2983" i="3"/>
  <c r="E2982" i="3"/>
  <c r="E2981" i="3"/>
  <c r="E2980" i="3"/>
  <c r="E2979" i="3"/>
  <c r="E2978" i="3"/>
  <c r="E2977" i="3"/>
  <c r="E2976" i="3"/>
  <c r="E2975" i="3"/>
  <c r="E2974" i="3"/>
  <c r="E2973" i="3"/>
  <c r="E2972" i="3"/>
  <c r="E2971" i="3"/>
  <c r="E2970" i="3"/>
  <c r="E2969" i="3"/>
  <c r="E2968" i="3"/>
  <c r="E2967" i="3"/>
  <c r="E2966" i="3"/>
  <c r="E2965" i="3"/>
  <c r="E2964" i="3"/>
  <c r="E2963" i="3"/>
  <c r="E2962" i="3"/>
  <c r="E2961" i="3"/>
  <c r="E2960" i="3"/>
  <c r="E2959" i="3"/>
  <c r="E2958" i="3"/>
  <c r="E2957" i="3"/>
  <c r="E2956" i="3"/>
  <c r="E2955" i="3"/>
  <c r="E2954" i="3"/>
  <c r="E2953" i="3"/>
  <c r="E2952" i="3"/>
  <c r="E2951" i="3"/>
  <c r="E2950" i="3"/>
  <c r="E2949" i="3"/>
  <c r="E2948" i="3"/>
  <c r="E2947" i="3"/>
  <c r="E2946" i="3"/>
  <c r="E2945" i="3"/>
  <c r="E2944" i="3"/>
  <c r="E2943" i="3"/>
  <c r="E2942" i="3"/>
  <c r="E2941" i="3"/>
  <c r="E2940" i="3"/>
  <c r="E2939" i="3"/>
  <c r="E2938" i="3"/>
  <c r="E2937" i="3"/>
  <c r="E2936" i="3"/>
  <c r="E2935" i="3"/>
  <c r="E2934" i="3"/>
  <c r="E2933" i="3"/>
  <c r="E2932" i="3"/>
  <c r="E2931" i="3"/>
  <c r="E2930" i="3"/>
  <c r="E2929" i="3"/>
  <c r="E2928" i="3"/>
  <c r="E2927" i="3"/>
  <c r="E2926" i="3"/>
  <c r="E2925" i="3"/>
  <c r="E2924" i="3"/>
  <c r="E2923" i="3"/>
  <c r="E2922" i="3"/>
  <c r="E2921" i="3"/>
  <c r="E2920" i="3"/>
  <c r="E2919" i="3"/>
  <c r="E2918" i="3"/>
  <c r="E2917" i="3"/>
  <c r="E2916" i="3"/>
  <c r="E2915" i="3"/>
  <c r="E2914" i="3"/>
  <c r="E2913" i="3"/>
  <c r="E2912" i="3"/>
  <c r="E2911" i="3"/>
  <c r="E2910" i="3"/>
  <c r="E2909" i="3"/>
  <c r="E2908" i="3"/>
  <c r="E2907" i="3"/>
  <c r="E2906" i="3"/>
  <c r="E2905" i="3"/>
  <c r="E2904" i="3"/>
  <c r="E2903" i="3"/>
  <c r="E2902" i="3"/>
  <c r="E2901" i="3"/>
  <c r="E2900" i="3"/>
  <c r="E2899" i="3"/>
  <c r="E2898" i="3"/>
  <c r="E2897" i="3"/>
  <c r="E2896" i="3"/>
  <c r="E2895" i="3"/>
  <c r="E2894" i="3"/>
  <c r="E2893" i="3"/>
  <c r="E2892" i="3"/>
  <c r="E2891" i="3"/>
  <c r="E2890" i="3"/>
  <c r="E2889" i="3"/>
  <c r="E2888" i="3"/>
  <c r="E2887" i="3"/>
  <c r="E2886" i="3"/>
  <c r="E2885" i="3"/>
  <c r="E2884" i="3"/>
  <c r="E2883" i="3"/>
  <c r="E2882" i="3"/>
  <c r="E2881" i="3"/>
  <c r="E2880" i="3"/>
  <c r="E2879" i="3"/>
  <c r="E2878" i="3"/>
  <c r="E2877" i="3"/>
  <c r="E2876" i="3"/>
  <c r="E2875" i="3"/>
  <c r="E2874" i="3"/>
  <c r="E2873" i="3"/>
  <c r="E2872" i="3"/>
  <c r="E2871" i="3"/>
  <c r="E2870" i="3"/>
  <c r="E2869" i="3"/>
  <c r="E2868" i="3"/>
  <c r="E2867" i="3"/>
  <c r="E2866" i="3"/>
  <c r="E2865" i="3"/>
  <c r="E2864" i="3"/>
  <c r="E2863" i="3"/>
  <c r="E2862" i="3"/>
  <c r="E2861" i="3"/>
  <c r="E2860" i="3"/>
  <c r="E2859" i="3"/>
  <c r="E2858" i="3"/>
  <c r="E2857" i="3"/>
  <c r="E2856" i="3"/>
  <c r="E2855" i="3"/>
  <c r="E2854" i="3"/>
  <c r="E2853" i="3"/>
  <c r="E2852" i="3"/>
  <c r="E2851" i="3"/>
  <c r="E2850" i="3"/>
  <c r="E2849" i="3"/>
  <c r="E2848" i="3"/>
  <c r="E2847" i="3"/>
  <c r="E2846" i="3"/>
  <c r="E2845" i="3"/>
  <c r="E2844" i="3"/>
  <c r="E2843" i="3"/>
  <c r="E2842" i="3"/>
  <c r="E2841" i="3"/>
  <c r="E2840" i="3"/>
  <c r="E2839" i="3"/>
  <c r="E2838" i="3"/>
  <c r="E2837" i="3"/>
  <c r="E2836" i="3"/>
  <c r="E2835" i="3"/>
  <c r="E2834" i="3"/>
  <c r="E2833" i="3"/>
  <c r="E2832" i="3"/>
  <c r="E2831" i="3"/>
  <c r="E2830" i="3"/>
  <c r="E2829" i="3"/>
  <c r="E2828" i="3"/>
  <c r="E2827" i="3"/>
  <c r="E2826" i="3"/>
  <c r="E2825" i="3"/>
  <c r="E2824" i="3"/>
  <c r="E2823" i="3"/>
  <c r="E2822" i="3"/>
  <c r="E2821" i="3"/>
  <c r="E2820" i="3"/>
  <c r="E2819" i="3"/>
  <c r="E2818" i="3"/>
  <c r="E2817" i="3"/>
  <c r="E2816" i="3"/>
  <c r="E2815" i="3"/>
  <c r="E2814" i="3"/>
  <c r="E2813" i="3"/>
  <c r="E2812" i="3"/>
  <c r="E2811" i="3"/>
  <c r="E2810" i="3"/>
  <c r="E2809" i="3"/>
  <c r="E2808" i="3"/>
  <c r="E2807" i="3"/>
  <c r="E2806" i="3"/>
  <c r="E2805" i="3"/>
  <c r="E2804" i="3"/>
  <c r="E2803" i="3"/>
  <c r="E2802" i="3"/>
  <c r="E2801" i="3"/>
  <c r="E2800" i="3"/>
  <c r="E2799" i="3"/>
  <c r="E2798" i="3"/>
  <c r="E2797" i="3"/>
  <c r="E2796" i="3"/>
  <c r="E2795" i="3"/>
  <c r="E2794" i="3"/>
  <c r="E2793" i="3"/>
  <c r="E2792" i="3"/>
  <c r="E2791" i="3"/>
  <c r="E2790" i="3"/>
  <c r="E2789" i="3"/>
  <c r="E2788" i="3"/>
  <c r="E2787" i="3"/>
  <c r="E2786" i="3"/>
  <c r="E2785" i="3"/>
  <c r="E2784" i="3"/>
  <c r="E2783" i="3"/>
  <c r="E2782" i="3"/>
  <c r="E2781" i="3"/>
  <c r="E2780" i="3"/>
  <c r="E2779" i="3"/>
  <c r="E2778" i="3"/>
  <c r="E2777" i="3"/>
  <c r="E2776" i="3"/>
  <c r="E2775" i="3"/>
  <c r="E2774" i="3"/>
  <c r="E2773" i="3"/>
  <c r="E2772" i="3"/>
  <c r="E2771" i="3"/>
  <c r="E2770" i="3"/>
  <c r="E2769" i="3"/>
  <c r="E2768" i="3"/>
  <c r="E2767" i="3"/>
  <c r="E2766" i="3"/>
  <c r="E2765" i="3"/>
  <c r="E2764" i="3"/>
  <c r="E2763" i="3"/>
  <c r="E2762" i="3"/>
  <c r="E2761" i="3"/>
  <c r="E2760" i="3"/>
  <c r="E2759" i="3"/>
  <c r="E2758" i="3"/>
  <c r="E2757" i="3"/>
  <c r="E2756" i="3"/>
  <c r="E2755" i="3"/>
  <c r="E2754" i="3"/>
  <c r="E2753" i="3"/>
  <c r="E2752" i="3"/>
  <c r="E2751" i="3"/>
  <c r="E2750" i="3"/>
  <c r="E2749" i="3"/>
  <c r="E2748" i="3"/>
  <c r="E2747" i="3"/>
  <c r="E2746" i="3"/>
  <c r="E2745" i="3"/>
  <c r="E2744" i="3"/>
  <c r="E2743" i="3"/>
  <c r="E2742" i="3"/>
  <c r="E2741" i="3"/>
  <c r="E2740" i="3"/>
  <c r="E2739" i="3"/>
  <c r="E2738" i="3"/>
  <c r="E2737" i="3"/>
  <c r="E2736" i="3"/>
  <c r="E2735" i="3"/>
  <c r="E2734" i="3"/>
  <c r="E2733" i="3"/>
  <c r="E2732" i="3"/>
  <c r="E2731" i="3"/>
  <c r="E2730" i="3"/>
  <c r="E2729" i="3"/>
  <c r="E2728" i="3"/>
  <c r="E2727" i="3"/>
  <c r="E2726" i="3"/>
  <c r="E2725" i="3"/>
  <c r="E2724" i="3"/>
  <c r="E2723" i="3"/>
  <c r="E2722" i="3"/>
  <c r="E2721" i="3"/>
  <c r="E2720" i="3"/>
  <c r="E2719" i="3"/>
  <c r="E2718" i="3"/>
  <c r="E2717" i="3"/>
  <c r="E2716" i="3"/>
  <c r="E2715" i="3"/>
  <c r="E2714" i="3"/>
  <c r="E2713" i="3"/>
  <c r="E2712" i="3"/>
  <c r="E2711" i="3"/>
  <c r="E2710" i="3"/>
  <c r="E2709" i="3"/>
  <c r="E2708" i="3"/>
  <c r="E2707" i="3"/>
  <c r="E2706" i="3"/>
  <c r="E2705" i="3"/>
  <c r="E2704" i="3"/>
  <c r="E2703" i="3"/>
  <c r="E2702" i="3"/>
  <c r="E2701" i="3"/>
  <c r="E2700" i="3"/>
  <c r="E2699" i="3"/>
  <c r="E2698" i="3"/>
  <c r="E2697" i="3"/>
  <c r="E2696" i="3"/>
  <c r="E2695" i="3"/>
  <c r="E2694" i="3"/>
  <c r="E2693" i="3"/>
  <c r="E2692" i="3"/>
  <c r="E2691" i="3"/>
  <c r="E2690" i="3"/>
  <c r="E2689" i="3"/>
  <c r="E2688" i="3"/>
  <c r="E2687" i="3"/>
  <c r="E2686" i="3"/>
  <c r="E2685" i="3"/>
  <c r="E2684" i="3"/>
  <c r="E2683" i="3"/>
  <c r="E2682" i="3"/>
  <c r="E2681" i="3"/>
  <c r="E2680" i="3"/>
  <c r="E2679" i="3"/>
  <c r="E2678" i="3"/>
  <c r="E2677" i="3"/>
  <c r="E2676" i="3"/>
  <c r="E2675" i="3"/>
  <c r="E2674" i="3"/>
  <c r="E2673" i="3"/>
  <c r="E2672" i="3"/>
  <c r="E2671" i="3"/>
  <c r="E2670" i="3"/>
  <c r="E2669" i="3"/>
  <c r="E2668" i="3"/>
  <c r="E2667" i="3"/>
  <c r="E2666" i="3"/>
  <c r="E2665" i="3"/>
  <c r="E2664" i="3"/>
  <c r="E2663" i="3"/>
  <c r="E2662" i="3"/>
  <c r="E2661" i="3"/>
  <c r="E2660" i="3"/>
  <c r="E2659" i="3"/>
  <c r="E2658" i="3"/>
  <c r="E2657" i="3"/>
  <c r="E2656" i="3"/>
  <c r="E2655" i="3"/>
  <c r="E2654" i="3"/>
  <c r="E2653" i="3"/>
  <c r="E2652" i="3"/>
  <c r="E2651" i="3"/>
  <c r="E2650" i="3"/>
  <c r="E2649" i="3"/>
  <c r="E2648" i="3"/>
  <c r="E2647" i="3"/>
  <c r="E2646" i="3"/>
  <c r="E2645" i="3"/>
  <c r="E2644" i="3"/>
  <c r="E2643" i="3"/>
  <c r="E2642" i="3"/>
  <c r="E2641" i="3"/>
  <c r="E2640" i="3"/>
  <c r="E2639" i="3"/>
  <c r="E2638" i="3"/>
  <c r="E2637" i="3"/>
  <c r="E2636" i="3"/>
  <c r="E2635" i="3"/>
  <c r="E2634" i="3"/>
  <c r="E2633" i="3"/>
  <c r="E2632" i="3"/>
  <c r="E2631" i="3"/>
  <c r="E2630" i="3"/>
  <c r="E2629" i="3"/>
  <c r="E2628" i="3"/>
  <c r="E2627" i="3"/>
  <c r="E2626" i="3"/>
  <c r="E2625" i="3"/>
  <c r="E2624" i="3"/>
  <c r="E2623" i="3"/>
  <c r="E2622" i="3"/>
  <c r="E2621" i="3"/>
  <c r="E2620" i="3"/>
  <c r="E2619" i="3"/>
  <c r="E2618" i="3"/>
  <c r="E2617" i="3"/>
  <c r="E2616" i="3"/>
  <c r="E2615" i="3"/>
  <c r="E2614" i="3"/>
  <c r="E2613" i="3"/>
  <c r="E2612" i="3"/>
  <c r="E2611" i="3"/>
  <c r="E2610" i="3"/>
  <c r="E2609" i="3"/>
  <c r="E2608" i="3"/>
  <c r="E2607" i="3"/>
  <c r="E2606" i="3"/>
  <c r="E2605" i="3"/>
  <c r="E2604" i="3"/>
  <c r="E2603" i="3"/>
  <c r="E2602" i="3"/>
  <c r="E2601" i="3"/>
  <c r="E2600" i="3"/>
  <c r="E2599" i="3"/>
  <c r="E2598" i="3"/>
  <c r="E2597" i="3"/>
  <c r="E2596" i="3"/>
  <c r="E2595" i="3"/>
  <c r="E2594" i="3"/>
  <c r="E2593" i="3"/>
  <c r="E2592" i="3"/>
  <c r="E2591" i="3"/>
  <c r="E2590" i="3"/>
  <c r="E2589" i="3"/>
  <c r="E2588" i="3"/>
  <c r="E2587" i="3"/>
  <c r="E2586" i="3"/>
  <c r="E2585" i="3"/>
  <c r="E2584" i="3"/>
  <c r="E2583" i="3"/>
  <c r="E2582" i="3"/>
  <c r="E2581" i="3"/>
  <c r="E2580" i="3"/>
  <c r="E2579" i="3"/>
  <c r="E2578" i="3"/>
  <c r="E2577" i="3"/>
  <c r="E2576" i="3"/>
  <c r="E2575" i="3"/>
  <c r="E2574" i="3"/>
  <c r="E2573" i="3"/>
  <c r="E2572" i="3"/>
  <c r="E2571" i="3"/>
  <c r="E2570" i="3"/>
  <c r="E2569" i="3"/>
  <c r="E2568" i="3"/>
  <c r="E2567" i="3"/>
  <c r="E2566" i="3"/>
  <c r="E2565" i="3"/>
  <c r="E2564" i="3"/>
  <c r="E2563" i="3"/>
  <c r="E2562" i="3"/>
  <c r="E2561" i="3"/>
  <c r="E2560" i="3"/>
  <c r="E2559" i="3"/>
  <c r="E2558" i="3"/>
  <c r="E2557" i="3"/>
  <c r="E2556" i="3"/>
  <c r="E2555" i="3"/>
  <c r="E2554" i="3"/>
  <c r="E2553" i="3"/>
  <c r="E2552" i="3"/>
  <c r="E2551" i="3"/>
  <c r="E2550" i="3"/>
  <c r="E2549" i="3"/>
  <c r="E2548" i="3"/>
  <c r="E2547" i="3"/>
  <c r="E2546" i="3"/>
  <c r="E2545" i="3"/>
  <c r="E2544" i="3"/>
  <c r="E2543" i="3"/>
  <c r="E2542" i="3"/>
  <c r="E2541" i="3"/>
  <c r="E2540" i="3"/>
  <c r="E2539" i="3"/>
  <c r="E2538" i="3"/>
  <c r="E2537" i="3"/>
  <c r="E2536" i="3"/>
  <c r="E2535" i="3"/>
  <c r="E2534" i="3"/>
  <c r="E2533" i="3"/>
  <c r="E2532" i="3"/>
  <c r="E2531" i="3"/>
  <c r="E2530" i="3"/>
  <c r="E2529" i="3"/>
  <c r="E2528" i="3"/>
  <c r="E2527" i="3"/>
  <c r="E2526" i="3"/>
  <c r="E2525" i="3"/>
  <c r="E2524" i="3"/>
  <c r="E2523" i="3"/>
  <c r="E2522" i="3"/>
  <c r="E2521" i="3"/>
  <c r="E2520" i="3"/>
  <c r="E2519" i="3"/>
  <c r="E2518" i="3"/>
  <c r="E2517" i="3"/>
  <c r="E2516" i="3"/>
  <c r="E2515" i="3"/>
  <c r="E2514" i="3"/>
  <c r="E2513" i="3"/>
  <c r="E2512" i="3"/>
  <c r="E2511" i="3"/>
  <c r="E2510" i="3"/>
  <c r="E2509" i="3"/>
  <c r="E2508" i="3"/>
  <c r="E2507" i="3"/>
  <c r="E2506" i="3"/>
  <c r="E2505" i="3"/>
  <c r="E2504" i="3"/>
  <c r="E2503" i="3"/>
  <c r="E2502" i="3"/>
  <c r="E2501" i="3"/>
  <c r="E2500" i="3"/>
  <c r="E2499" i="3"/>
  <c r="E2498" i="3"/>
  <c r="E2497" i="3"/>
  <c r="E2496" i="3"/>
  <c r="E2495" i="3"/>
  <c r="E2494" i="3"/>
  <c r="E2493" i="3"/>
  <c r="E2492" i="3"/>
  <c r="E2491" i="3"/>
  <c r="E2490" i="3"/>
  <c r="E2489" i="3"/>
  <c r="E2488" i="3"/>
  <c r="E2487" i="3"/>
  <c r="E2486" i="3"/>
  <c r="E2485" i="3"/>
  <c r="E2484" i="3"/>
  <c r="E2483" i="3"/>
  <c r="E2482" i="3"/>
  <c r="E2481" i="3"/>
  <c r="E2480" i="3"/>
  <c r="E2479" i="3"/>
  <c r="E2478" i="3"/>
  <c r="E2477" i="3"/>
  <c r="E2476" i="3"/>
  <c r="E2475" i="3"/>
  <c r="E2474" i="3"/>
  <c r="E2473" i="3"/>
  <c r="E2472" i="3"/>
  <c r="E2471" i="3"/>
  <c r="E2470" i="3"/>
  <c r="E2469" i="3"/>
  <c r="E2468" i="3"/>
  <c r="E2467" i="3"/>
  <c r="E2466" i="3"/>
  <c r="E2465" i="3"/>
  <c r="E2464" i="3"/>
  <c r="E2463" i="3"/>
  <c r="E2462" i="3"/>
  <c r="E2461" i="3"/>
  <c r="E2460" i="3"/>
  <c r="E2459" i="3"/>
  <c r="E2458" i="3"/>
  <c r="E2457" i="3"/>
  <c r="E2456" i="3"/>
  <c r="E2455" i="3"/>
  <c r="E2454" i="3"/>
  <c r="E2453" i="3"/>
  <c r="E2452" i="3"/>
  <c r="E2451" i="3"/>
  <c r="E2450" i="3"/>
  <c r="E2449" i="3"/>
  <c r="E2448" i="3"/>
  <c r="E2447" i="3"/>
  <c r="E2446" i="3"/>
  <c r="E2445" i="3"/>
  <c r="E2444" i="3"/>
  <c r="E2443" i="3"/>
  <c r="E2442" i="3"/>
  <c r="E2441" i="3"/>
  <c r="E2440" i="3"/>
  <c r="E2439" i="3"/>
  <c r="E2438" i="3"/>
  <c r="E2437" i="3"/>
  <c r="E2436" i="3"/>
  <c r="E2435" i="3"/>
  <c r="E2434" i="3"/>
  <c r="E2433" i="3"/>
  <c r="E2432" i="3"/>
  <c r="E2431" i="3"/>
  <c r="E2430" i="3"/>
  <c r="E2429" i="3"/>
  <c r="E2428" i="3"/>
  <c r="E2427" i="3"/>
  <c r="E2426" i="3"/>
  <c r="E2425" i="3"/>
  <c r="E2424" i="3"/>
  <c r="E2423" i="3"/>
  <c r="E2422" i="3"/>
  <c r="E2421" i="3"/>
  <c r="E2420" i="3"/>
  <c r="E2419" i="3"/>
  <c r="E2418" i="3"/>
  <c r="E2417" i="3"/>
  <c r="E2416" i="3"/>
  <c r="E2415" i="3"/>
  <c r="E2414" i="3"/>
  <c r="E2413" i="3"/>
  <c r="E2412" i="3"/>
  <c r="E2411" i="3"/>
  <c r="E2410" i="3"/>
  <c r="E2409" i="3"/>
  <c r="E2408" i="3"/>
  <c r="E2407" i="3"/>
  <c r="E2406" i="3"/>
  <c r="E2405" i="3"/>
  <c r="E2404" i="3"/>
  <c r="E2403" i="3"/>
  <c r="E2402" i="3"/>
  <c r="E2401" i="3"/>
  <c r="E2400" i="3"/>
  <c r="E2399" i="3"/>
  <c r="E2398" i="3"/>
  <c r="E2397" i="3"/>
  <c r="E2396" i="3"/>
  <c r="E2395" i="3"/>
  <c r="E2394" i="3"/>
  <c r="E2393" i="3"/>
  <c r="E2392" i="3"/>
  <c r="E2391" i="3"/>
  <c r="E2390" i="3"/>
  <c r="E2389" i="3"/>
  <c r="E2388" i="3"/>
  <c r="E2387" i="3"/>
  <c r="E2386" i="3"/>
  <c r="E2385" i="3"/>
  <c r="E2384" i="3"/>
  <c r="E2383" i="3"/>
  <c r="E2382" i="3"/>
  <c r="E2381" i="3"/>
  <c r="E2380" i="3"/>
  <c r="E2379" i="3"/>
  <c r="E2378" i="3"/>
  <c r="E2377" i="3"/>
  <c r="E2376" i="3"/>
  <c r="E2375" i="3"/>
  <c r="E2374" i="3"/>
  <c r="E2373" i="3"/>
  <c r="E2372" i="3"/>
  <c r="E2371" i="3"/>
  <c r="E2370" i="3"/>
  <c r="E2369" i="3"/>
  <c r="E2368" i="3"/>
  <c r="E2367" i="3"/>
  <c r="E2366" i="3"/>
  <c r="E2365" i="3"/>
  <c r="E2364" i="3"/>
  <c r="E2363" i="3"/>
  <c r="E2362" i="3"/>
  <c r="E2361" i="3"/>
  <c r="E2360" i="3"/>
  <c r="E2359" i="3"/>
  <c r="E2358" i="3"/>
  <c r="E2357" i="3"/>
  <c r="E2356" i="3"/>
  <c r="E2355" i="3"/>
  <c r="E2354" i="3"/>
  <c r="E2353" i="3"/>
  <c r="E2352" i="3"/>
  <c r="E2351" i="3"/>
  <c r="E2350" i="3"/>
  <c r="E2349" i="3"/>
  <c r="E2348" i="3"/>
  <c r="E2347" i="3"/>
  <c r="E2346" i="3"/>
  <c r="E2345" i="3"/>
  <c r="E2344" i="3"/>
  <c r="E2343" i="3"/>
  <c r="E2342" i="3"/>
  <c r="E2341" i="3"/>
  <c r="E2340" i="3"/>
  <c r="E2339" i="3"/>
  <c r="E2338" i="3"/>
  <c r="E2337" i="3"/>
  <c r="E2336" i="3"/>
  <c r="E2335" i="3"/>
  <c r="E2334" i="3"/>
  <c r="E2333" i="3"/>
  <c r="E2332" i="3"/>
  <c r="E2331" i="3"/>
  <c r="E2330" i="3"/>
  <c r="E2329" i="3"/>
  <c r="E2328" i="3"/>
  <c r="E2327" i="3"/>
  <c r="E2326" i="3"/>
  <c r="E2325" i="3"/>
  <c r="E2324" i="3"/>
  <c r="E2323" i="3"/>
  <c r="E2322" i="3"/>
  <c r="E2321" i="3"/>
  <c r="E2320" i="3"/>
  <c r="E2319" i="3"/>
  <c r="E2318" i="3"/>
  <c r="E2317" i="3"/>
  <c r="E2316" i="3"/>
  <c r="E2315" i="3"/>
  <c r="E2314" i="3"/>
  <c r="E2313" i="3"/>
  <c r="E2312" i="3"/>
  <c r="E2311" i="3"/>
  <c r="E2310" i="3"/>
  <c r="E2309" i="3"/>
  <c r="E2308" i="3"/>
  <c r="E2307" i="3"/>
  <c r="E2306" i="3"/>
  <c r="E2305" i="3"/>
  <c r="E2304" i="3"/>
  <c r="E2303" i="3"/>
  <c r="E2302" i="3"/>
  <c r="E2301" i="3"/>
  <c r="E2300" i="3"/>
  <c r="E2299" i="3"/>
  <c r="E2298" i="3"/>
  <c r="E2297" i="3"/>
  <c r="E2296" i="3"/>
  <c r="E2295" i="3"/>
  <c r="E2294" i="3"/>
  <c r="E2293" i="3"/>
  <c r="E2292" i="3"/>
  <c r="E2291" i="3"/>
  <c r="E2290" i="3"/>
  <c r="E2289" i="3"/>
  <c r="E2288" i="3"/>
  <c r="E2287" i="3"/>
  <c r="E2286" i="3"/>
  <c r="E2285" i="3"/>
  <c r="E2284" i="3"/>
  <c r="E2283" i="3"/>
  <c r="E2282" i="3"/>
  <c r="E2281" i="3"/>
  <c r="E2280" i="3"/>
  <c r="E2279" i="3"/>
  <c r="E2278" i="3"/>
  <c r="E2277" i="3"/>
  <c r="E2276" i="3"/>
  <c r="E2275" i="3"/>
  <c r="E2274" i="3"/>
  <c r="E2273" i="3"/>
  <c r="E2272" i="3"/>
  <c r="E2271" i="3"/>
  <c r="E2270" i="3"/>
  <c r="E2269" i="3"/>
  <c r="E2268" i="3"/>
  <c r="E2267" i="3"/>
  <c r="E2266" i="3"/>
  <c r="E2265" i="3"/>
  <c r="E2264" i="3"/>
  <c r="E2263" i="3"/>
  <c r="E2262" i="3"/>
  <c r="E2261" i="3"/>
  <c r="E2260" i="3"/>
  <c r="E2259" i="3"/>
  <c r="E2258" i="3"/>
  <c r="E2257" i="3"/>
  <c r="E2256" i="3"/>
  <c r="E2255" i="3"/>
  <c r="E2254" i="3"/>
  <c r="E2253" i="3"/>
  <c r="E2252" i="3"/>
  <c r="E2251" i="3"/>
  <c r="E2250" i="3"/>
  <c r="E2249" i="3"/>
  <c r="E2248" i="3"/>
  <c r="E2247" i="3"/>
  <c r="E2246" i="3"/>
  <c r="E2245" i="3"/>
  <c r="E2244" i="3"/>
  <c r="E2243" i="3"/>
  <c r="E2242" i="3"/>
  <c r="E2241" i="3"/>
  <c r="E2240" i="3"/>
  <c r="E2239" i="3"/>
  <c r="E2238" i="3"/>
  <c r="E2237" i="3"/>
  <c r="E2236" i="3"/>
  <c r="E2235" i="3"/>
  <c r="E2234" i="3"/>
  <c r="E2233" i="3"/>
  <c r="E2232" i="3"/>
  <c r="E2231" i="3"/>
  <c r="E2230" i="3"/>
  <c r="E2229" i="3"/>
  <c r="E2228" i="3"/>
  <c r="E2227" i="3"/>
  <c r="E2226" i="3"/>
  <c r="E2225" i="3"/>
  <c r="E2224" i="3"/>
  <c r="E2223" i="3"/>
  <c r="E2222" i="3"/>
  <c r="E2221" i="3"/>
  <c r="E2220" i="3"/>
  <c r="E2219" i="3"/>
  <c r="E2218" i="3"/>
  <c r="E2217" i="3"/>
  <c r="E2216" i="3"/>
  <c r="E2215" i="3"/>
  <c r="E2214" i="3"/>
  <c r="E2213" i="3"/>
  <c r="E2212" i="3"/>
  <c r="E2211" i="3"/>
  <c r="E2210" i="3"/>
  <c r="E2209" i="3"/>
  <c r="E2208" i="3"/>
  <c r="E2207" i="3"/>
  <c r="E2206" i="3"/>
  <c r="E2205" i="3"/>
  <c r="E2204" i="3"/>
  <c r="E2203" i="3"/>
  <c r="E2202" i="3"/>
  <c r="E2201" i="3"/>
  <c r="E2200" i="3"/>
  <c r="E2199" i="3"/>
  <c r="E2198" i="3"/>
  <c r="E2197" i="3"/>
  <c r="E2196" i="3"/>
  <c r="E2195" i="3"/>
  <c r="E2194" i="3"/>
  <c r="E2193" i="3"/>
  <c r="E2192" i="3"/>
  <c r="E2191" i="3"/>
  <c r="E2190" i="3"/>
  <c r="E2189" i="3"/>
  <c r="E2188" i="3"/>
  <c r="E2187" i="3"/>
  <c r="E2186" i="3"/>
  <c r="E2185" i="3"/>
  <c r="E2184" i="3"/>
  <c r="E2183" i="3"/>
  <c r="E2182" i="3"/>
  <c r="E2181" i="3"/>
  <c r="E2180" i="3"/>
  <c r="E2179" i="3"/>
  <c r="E2178" i="3"/>
  <c r="E2177" i="3"/>
  <c r="E2176" i="3"/>
  <c r="E2175" i="3"/>
  <c r="E2174" i="3"/>
  <c r="E2173" i="3"/>
  <c r="E2172" i="3"/>
  <c r="E2171" i="3"/>
  <c r="E2170" i="3"/>
  <c r="E2169" i="3"/>
  <c r="E2168" i="3"/>
  <c r="E2167" i="3"/>
  <c r="E2166" i="3"/>
  <c r="E2165" i="3"/>
  <c r="E2164" i="3"/>
  <c r="E2163" i="3"/>
  <c r="E2162" i="3"/>
  <c r="E2161" i="3"/>
  <c r="E2160" i="3"/>
  <c r="E2159" i="3"/>
  <c r="E2158" i="3"/>
  <c r="E2157" i="3"/>
  <c r="E2156" i="3"/>
  <c r="E2155" i="3"/>
  <c r="E2154" i="3"/>
  <c r="E2153" i="3"/>
  <c r="E2152" i="3"/>
  <c r="E2151" i="3"/>
  <c r="E2150" i="3"/>
  <c r="E2149" i="3"/>
  <c r="E2148" i="3"/>
  <c r="E2147" i="3"/>
  <c r="E2146" i="3"/>
  <c r="E2145" i="3"/>
  <c r="E2144" i="3"/>
  <c r="E2143" i="3"/>
  <c r="E2142" i="3"/>
  <c r="E2141" i="3"/>
  <c r="E2140" i="3"/>
  <c r="E2139" i="3"/>
  <c r="E2138" i="3"/>
  <c r="E2137" i="3"/>
  <c r="E2136" i="3"/>
  <c r="E2135" i="3"/>
  <c r="E2134" i="3"/>
  <c r="E2133" i="3"/>
  <c r="E2132" i="3"/>
  <c r="E2131" i="3"/>
  <c r="E2130" i="3"/>
  <c r="E2129" i="3"/>
  <c r="E2128" i="3"/>
  <c r="E2127" i="3"/>
  <c r="E2126" i="3"/>
  <c r="E2125" i="3"/>
  <c r="E2124" i="3"/>
  <c r="E2123" i="3"/>
  <c r="E2122" i="3"/>
  <c r="E2121" i="3"/>
  <c r="E2120" i="3"/>
  <c r="E2119" i="3"/>
  <c r="E2118" i="3"/>
  <c r="E2117" i="3"/>
  <c r="E2116" i="3"/>
  <c r="E2115" i="3"/>
  <c r="E2114" i="3"/>
  <c r="E2113" i="3"/>
  <c r="E2112" i="3"/>
  <c r="E2111" i="3"/>
  <c r="E2110" i="3"/>
  <c r="E2109" i="3"/>
  <c r="E2108" i="3"/>
  <c r="E2107" i="3"/>
  <c r="E2106" i="3"/>
  <c r="E2105" i="3"/>
  <c r="E2104" i="3"/>
  <c r="E2103" i="3"/>
  <c r="E2102" i="3"/>
  <c r="E2101" i="3"/>
  <c r="E2100" i="3"/>
  <c r="E2099" i="3"/>
  <c r="E2098" i="3"/>
  <c r="E2097" i="3"/>
  <c r="E2096" i="3"/>
  <c r="E2095" i="3"/>
  <c r="E2094" i="3"/>
  <c r="E2093" i="3"/>
  <c r="E2092" i="3"/>
  <c r="E2091" i="3"/>
  <c r="E2090" i="3"/>
  <c r="E2089" i="3"/>
  <c r="E2088" i="3"/>
  <c r="E2087" i="3"/>
  <c r="E2086" i="3"/>
  <c r="E2085" i="3"/>
  <c r="E2084" i="3"/>
  <c r="E2083" i="3"/>
  <c r="E2082" i="3"/>
  <c r="E2081" i="3"/>
  <c r="E2080" i="3"/>
  <c r="E2079" i="3"/>
  <c r="E2078" i="3"/>
  <c r="E2077" i="3"/>
  <c r="E2076" i="3"/>
  <c r="E2075" i="3"/>
  <c r="E2074" i="3"/>
  <c r="E2073" i="3"/>
  <c r="E2072" i="3"/>
  <c r="E2071" i="3"/>
  <c r="E2070" i="3"/>
  <c r="E2069" i="3"/>
  <c r="E2068" i="3"/>
  <c r="E2067" i="3"/>
  <c r="E2066" i="3"/>
  <c r="E2065" i="3"/>
  <c r="E2064" i="3"/>
  <c r="E2063" i="3"/>
  <c r="E2062" i="3"/>
  <c r="E2061" i="3"/>
  <c r="E2060" i="3"/>
  <c r="E2059" i="3"/>
  <c r="E2058" i="3"/>
  <c r="E2057" i="3"/>
  <c r="E2056" i="3"/>
  <c r="E2055" i="3"/>
  <c r="E2054" i="3"/>
  <c r="E2053" i="3"/>
  <c r="E2052" i="3"/>
  <c r="E2051" i="3"/>
  <c r="E2050" i="3"/>
  <c r="E2049" i="3"/>
  <c r="E2048" i="3"/>
  <c r="E2047" i="3"/>
  <c r="E2046" i="3"/>
  <c r="E2045" i="3"/>
  <c r="E2044" i="3"/>
  <c r="E2043" i="3"/>
  <c r="E2042" i="3"/>
  <c r="E2041" i="3"/>
  <c r="E2040" i="3"/>
  <c r="E2039" i="3"/>
  <c r="E2038" i="3"/>
  <c r="E2037" i="3"/>
  <c r="E2036" i="3"/>
  <c r="E2035" i="3"/>
  <c r="E2034" i="3"/>
  <c r="E2033" i="3"/>
  <c r="E2032" i="3"/>
  <c r="E2031" i="3"/>
  <c r="E2030" i="3"/>
  <c r="E2029" i="3"/>
  <c r="E2028" i="3"/>
  <c r="E2027" i="3"/>
  <c r="E2026" i="3"/>
  <c r="E2025" i="3"/>
  <c r="E2024" i="3"/>
  <c r="E2023" i="3"/>
  <c r="E2022" i="3"/>
  <c r="E2021" i="3"/>
  <c r="E2020" i="3"/>
  <c r="E2019" i="3"/>
  <c r="E2018" i="3"/>
  <c r="E2017" i="3"/>
  <c r="E2016" i="3"/>
  <c r="E2015" i="3"/>
  <c r="E2014" i="3"/>
  <c r="E2013" i="3"/>
  <c r="E2012" i="3"/>
  <c r="E2011" i="3"/>
  <c r="E2010" i="3"/>
  <c r="E2009" i="3"/>
  <c r="E2008" i="3"/>
  <c r="E2007" i="3"/>
  <c r="E2006" i="3"/>
  <c r="E2005" i="3"/>
  <c r="E2004" i="3"/>
  <c r="E2003" i="3"/>
  <c r="E2002" i="3"/>
  <c r="E2001" i="3"/>
  <c r="E2000" i="3"/>
  <c r="E1999" i="3"/>
  <c r="E1998" i="3"/>
  <c r="E1997" i="3"/>
  <c r="E1996" i="3"/>
  <c r="E1995" i="3"/>
  <c r="E1994" i="3"/>
  <c r="E1993" i="3"/>
  <c r="E1992" i="3"/>
  <c r="E1991" i="3"/>
  <c r="E1990" i="3"/>
  <c r="E1989" i="3"/>
  <c r="E1988" i="3"/>
  <c r="E1987" i="3"/>
  <c r="E1986" i="3"/>
  <c r="E1985" i="3"/>
  <c r="E1984" i="3"/>
  <c r="E1983" i="3"/>
  <c r="E1982" i="3"/>
  <c r="E1981" i="3"/>
  <c r="E1980" i="3"/>
  <c r="E1979" i="3"/>
  <c r="E1978" i="3"/>
  <c r="E1977" i="3"/>
  <c r="E1976" i="3"/>
  <c r="E1975" i="3"/>
  <c r="E1974" i="3"/>
  <c r="E1973" i="3"/>
  <c r="E1972" i="3"/>
  <c r="E1971" i="3"/>
  <c r="E1970" i="3"/>
  <c r="E1969" i="3"/>
  <c r="E1968" i="3"/>
  <c r="E1967" i="3"/>
  <c r="E1966" i="3"/>
  <c r="E1965" i="3"/>
  <c r="E1964" i="3"/>
  <c r="E1963" i="3"/>
  <c r="E1962" i="3"/>
  <c r="E1961" i="3"/>
  <c r="E1960" i="3"/>
  <c r="E1959" i="3"/>
  <c r="E1958" i="3"/>
  <c r="E1957" i="3"/>
  <c r="E1956" i="3"/>
  <c r="E1955" i="3"/>
  <c r="E1954" i="3"/>
  <c r="E1953" i="3"/>
  <c r="E1952" i="3"/>
  <c r="E1951" i="3"/>
  <c r="E1950" i="3"/>
  <c r="E1949" i="3"/>
  <c r="E1948" i="3"/>
  <c r="E1947" i="3"/>
  <c r="E1946" i="3"/>
  <c r="E1945" i="3"/>
  <c r="E1944" i="3"/>
  <c r="E1943" i="3"/>
  <c r="E1942" i="3"/>
  <c r="E1941" i="3"/>
  <c r="E1940" i="3"/>
  <c r="E1939" i="3"/>
  <c r="E1938" i="3"/>
  <c r="E1937" i="3"/>
  <c r="E1936" i="3"/>
  <c r="E1935" i="3"/>
  <c r="E1934" i="3"/>
  <c r="E1933" i="3"/>
  <c r="E1932" i="3"/>
  <c r="E1931" i="3"/>
  <c r="E1930" i="3"/>
  <c r="E1929" i="3"/>
  <c r="E1928" i="3"/>
  <c r="E1927" i="3"/>
  <c r="E1926" i="3"/>
  <c r="E1925" i="3"/>
  <c r="E1924" i="3"/>
  <c r="E1923" i="3"/>
  <c r="E1922" i="3"/>
  <c r="E1921" i="3"/>
  <c r="E1920" i="3"/>
  <c r="E1919" i="3"/>
  <c r="E1918" i="3"/>
  <c r="E1917" i="3"/>
  <c r="E1916" i="3"/>
  <c r="E1915" i="3"/>
  <c r="E1914" i="3"/>
  <c r="E1913" i="3"/>
  <c r="E1912" i="3"/>
  <c r="E1911" i="3"/>
  <c r="E1910" i="3"/>
  <c r="E1909" i="3"/>
  <c r="E1908" i="3"/>
  <c r="E1907" i="3"/>
  <c r="E1906" i="3"/>
  <c r="E1905" i="3"/>
  <c r="E1904" i="3"/>
  <c r="E1903" i="3"/>
  <c r="E1902" i="3"/>
  <c r="E1901" i="3"/>
  <c r="E1900" i="3"/>
  <c r="E1899" i="3"/>
  <c r="E1898" i="3"/>
  <c r="E1897" i="3"/>
  <c r="E1896" i="3"/>
  <c r="E1895" i="3"/>
  <c r="E1894" i="3"/>
  <c r="E1893" i="3"/>
  <c r="E1892" i="3"/>
  <c r="E1891" i="3"/>
  <c r="E1890" i="3"/>
  <c r="E1889" i="3"/>
  <c r="E1888" i="3"/>
  <c r="E1887" i="3"/>
  <c r="E1886" i="3"/>
  <c r="E1885" i="3"/>
  <c r="E1884" i="3"/>
  <c r="E1883" i="3"/>
  <c r="E1882" i="3"/>
  <c r="E1881" i="3"/>
  <c r="E1880" i="3"/>
  <c r="E1879" i="3"/>
  <c r="E1878" i="3"/>
  <c r="E1877" i="3"/>
  <c r="E1876" i="3"/>
  <c r="E1875" i="3"/>
  <c r="E1874" i="3"/>
  <c r="E1873" i="3"/>
  <c r="E1872" i="3"/>
  <c r="E1871" i="3"/>
  <c r="E1870" i="3"/>
  <c r="E1869" i="3"/>
  <c r="E1868" i="3"/>
  <c r="E1867" i="3"/>
  <c r="E1866" i="3"/>
  <c r="E1865" i="3"/>
  <c r="E1864" i="3"/>
  <c r="E1863" i="3"/>
  <c r="E1862" i="3"/>
  <c r="E1861" i="3"/>
  <c r="E1860" i="3"/>
  <c r="E1859" i="3"/>
  <c r="E1858" i="3"/>
  <c r="E1857" i="3"/>
  <c r="E1856" i="3"/>
  <c r="E1855" i="3"/>
  <c r="E1854" i="3"/>
  <c r="E1853" i="3"/>
  <c r="E1852" i="3"/>
  <c r="E1851" i="3"/>
  <c r="E1850" i="3"/>
  <c r="E1849" i="3"/>
  <c r="E1848" i="3"/>
  <c r="E1847" i="3"/>
  <c r="E1846" i="3"/>
  <c r="E1845" i="3"/>
  <c r="E1844" i="3"/>
  <c r="E1843" i="3"/>
  <c r="E1842" i="3"/>
  <c r="E1841" i="3"/>
  <c r="E1840" i="3"/>
  <c r="E1839" i="3"/>
  <c r="E1838" i="3"/>
  <c r="E1837" i="3"/>
  <c r="E1836" i="3"/>
  <c r="E1835" i="3"/>
  <c r="E1834" i="3"/>
  <c r="E1833" i="3"/>
  <c r="E1832" i="3"/>
  <c r="E1831" i="3"/>
  <c r="E1830" i="3"/>
  <c r="E1829" i="3"/>
  <c r="E1828" i="3"/>
  <c r="E1827" i="3"/>
  <c r="E1826" i="3"/>
  <c r="E1825" i="3"/>
  <c r="E1824" i="3"/>
  <c r="E1823" i="3"/>
  <c r="E1822" i="3"/>
  <c r="E1821" i="3"/>
  <c r="E1820" i="3"/>
  <c r="E1819" i="3"/>
  <c r="E1818" i="3"/>
  <c r="E1817" i="3"/>
  <c r="E1816" i="3"/>
  <c r="E1815" i="3"/>
  <c r="E1814" i="3"/>
  <c r="E1813" i="3"/>
  <c r="E1812" i="3"/>
  <c r="E1811" i="3"/>
  <c r="E1810" i="3"/>
  <c r="E1809" i="3"/>
  <c r="E1808" i="3"/>
  <c r="E1807" i="3"/>
  <c r="E1806" i="3"/>
  <c r="E1805" i="3"/>
  <c r="E1804" i="3"/>
  <c r="E1803" i="3"/>
  <c r="E1802" i="3"/>
  <c r="E1801" i="3"/>
  <c r="E1800" i="3"/>
  <c r="E1799" i="3"/>
  <c r="E1798" i="3"/>
  <c r="E1797" i="3"/>
  <c r="E1796" i="3"/>
  <c r="E1795" i="3"/>
  <c r="E1794" i="3"/>
  <c r="E1793" i="3"/>
  <c r="E1792" i="3"/>
  <c r="E1791" i="3"/>
  <c r="E1790" i="3"/>
  <c r="E1789" i="3"/>
  <c r="E1788" i="3"/>
  <c r="E1787" i="3"/>
  <c r="E1786" i="3"/>
  <c r="E1785" i="3"/>
  <c r="E1784" i="3"/>
  <c r="E1783" i="3"/>
  <c r="E1782" i="3"/>
  <c r="E1781" i="3"/>
  <c r="E1780" i="3"/>
  <c r="E1779" i="3"/>
  <c r="E1778" i="3"/>
  <c r="E1777" i="3"/>
  <c r="E1776" i="3"/>
  <c r="E1775" i="3"/>
  <c r="E1774" i="3"/>
  <c r="E1773" i="3"/>
  <c r="E1772" i="3"/>
  <c r="E1771" i="3"/>
  <c r="E1770" i="3"/>
  <c r="E1769" i="3"/>
  <c r="E1768" i="3"/>
  <c r="E1767" i="3"/>
  <c r="E1766" i="3"/>
  <c r="E1765" i="3"/>
  <c r="E1764" i="3"/>
  <c r="E1763" i="3"/>
  <c r="E1762" i="3"/>
  <c r="E1761" i="3"/>
  <c r="E1760" i="3"/>
  <c r="E1759" i="3"/>
  <c r="E1758" i="3"/>
  <c r="E1757" i="3"/>
  <c r="E1756" i="3"/>
  <c r="E1755" i="3"/>
  <c r="E1754" i="3"/>
  <c r="E1753" i="3"/>
  <c r="E1752" i="3"/>
  <c r="E1751" i="3"/>
  <c r="E1750" i="3"/>
  <c r="E1749" i="3"/>
  <c r="E1748" i="3"/>
  <c r="E1747" i="3"/>
  <c r="E1746" i="3"/>
  <c r="E1745" i="3"/>
  <c r="E1744" i="3"/>
  <c r="E1743" i="3"/>
  <c r="E1742" i="3"/>
  <c r="E1741" i="3"/>
  <c r="E1740" i="3"/>
  <c r="E1739" i="3"/>
  <c r="E1738" i="3"/>
  <c r="E1737" i="3"/>
  <c r="E1736" i="3"/>
  <c r="E1735" i="3"/>
  <c r="E1734" i="3"/>
  <c r="E1733" i="3"/>
  <c r="E1732" i="3"/>
  <c r="E1731" i="3"/>
  <c r="E1730" i="3"/>
  <c r="E1729" i="3"/>
  <c r="E1728" i="3"/>
  <c r="E1727" i="3"/>
  <c r="E1726" i="3"/>
  <c r="E1725" i="3"/>
  <c r="E1724" i="3"/>
  <c r="E1723" i="3"/>
  <c r="E1722" i="3"/>
  <c r="E1721" i="3"/>
  <c r="E1720" i="3"/>
  <c r="E1719" i="3"/>
  <c r="E1718" i="3"/>
  <c r="E1717" i="3"/>
  <c r="E1716" i="3"/>
  <c r="E1715" i="3"/>
  <c r="E1714" i="3"/>
  <c r="E1713" i="3"/>
  <c r="E1712" i="3"/>
  <c r="E1711" i="3"/>
  <c r="E1710" i="3"/>
  <c r="E1709" i="3"/>
  <c r="E1708" i="3"/>
  <c r="E1707" i="3"/>
  <c r="E1706" i="3"/>
  <c r="E1705" i="3"/>
  <c r="E1704" i="3"/>
  <c r="E1703" i="3"/>
  <c r="E1702" i="3"/>
  <c r="E1701" i="3"/>
  <c r="E1700" i="3"/>
  <c r="E1699" i="3"/>
  <c r="E1698" i="3"/>
  <c r="E1697" i="3"/>
  <c r="E1696" i="3"/>
  <c r="E1695" i="3"/>
  <c r="E1694" i="3"/>
  <c r="E1693" i="3"/>
  <c r="E1692" i="3"/>
  <c r="E1691" i="3"/>
  <c r="E1690" i="3"/>
  <c r="E1689" i="3"/>
  <c r="E1688" i="3"/>
  <c r="E1687" i="3"/>
  <c r="E1686" i="3"/>
  <c r="E1685" i="3"/>
  <c r="E1684" i="3"/>
  <c r="E1683" i="3"/>
  <c r="E1682" i="3"/>
  <c r="E1681" i="3"/>
  <c r="E1680" i="3"/>
  <c r="E1679" i="3"/>
  <c r="E1678" i="3"/>
  <c r="E1677" i="3"/>
  <c r="E1676" i="3"/>
  <c r="E1675" i="3"/>
  <c r="E1674" i="3"/>
  <c r="E1673" i="3"/>
  <c r="E1672" i="3"/>
  <c r="E1671" i="3"/>
  <c r="E1670" i="3"/>
  <c r="E1669" i="3"/>
  <c r="E1668" i="3"/>
  <c r="E1667" i="3"/>
  <c r="E1666" i="3"/>
  <c r="E1665" i="3"/>
  <c r="E1664" i="3"/>
  <c r="E1663" i="3"/>
  <c r="E1662" i="3"/>
  <c r="E1661" i="3"/>
  <c r="E1660" i="3"/>
  <c r="E1659" i="3"/>
  <c r="E1658" i="3"/>
  <c r="E1657" i="3"/>
  <c r="E1656" i="3"/>
  <c r="E1655" i="3"/>
  <c r="E1654" i="3"/>
  <c r="E1653" i="3"/>
  <c r="E1652" i="3"/>
  <c r="E1651" i="3"/>
  <c r="E1650" i="3"/>
  <c r="E1649" i="3"/>
  <c r="E1648" i="3"/>
  <c r="E1647" i="3"/>
  <c r="E1646" i="3"/>
  <c r="E1645" i="3"/>
  <c r="E1644" i="3"/>
  <c r="E1643" i="3"/>
  <c r="E1642" i="3"/>
  <c r="E1641" i="3"/>
  <c r="E1640" i="3"/>
  <c r="E1639" i="3"/>
  <c r="E1638" i="3"/>
  <c r="E1637" i="3"/>
  <c r="E1636" i="3"/>
  <c r="E1635" i="3"/>
  <c r="E1634" i="3"/>
  <c r="E1633" i="3"/>
  <c r="E1632" i="3"/>
  <c r="E1631" i="3"/>
  <c r="E1630" i="3"/>
  <c r="E1629" i="3"/>
  <c r="E1628" i="3"/>
  <c r="E1627" i="3"/>
  <c r="E1626" i="3"/>
  <c r="E1625" i="3"/>
  <c r="E1624" i="3"/>
  <c r="E1623" i="3"/>
  <c r="E1622" i="3"/>
  <c r="E1621" i="3"/>
  <c r="E1620" i="3"/>
  <c r="E1619" i="3"/>
  <c r="E1618" i="3"/>
  <c r="E1617" i="3"/>
  <c r="E1616" i="3"/>
  <c r="E1615" i="3"/>
  <c r="E1614" i="3"/>
  <c r="E1613" i="3"/>
  <c r="E1612" i="3"/>
  <c r="E1611" i="3"/>
  <c r="E1610" i="3"/>
  <c r="E1609" i="3"/>
  <c r="E1608" i="3"/>
  <c r="E1607" i="3"/>
  <c r="E1606" i="3"/>
  <c r="E1605" i="3"/>
  <c r="E1604" i="3"/>
  <c r="E1603" i="3"/>
  <c r="E1602" i="3"/>
  <c r="E1601" i="3"/>
  <c r="E1600" i="3"/>
  <c r="E1599" i="3"/>
  <c r="E1598" i="3"/>
  <c r="E1597" i="3"/>
  <c r="E1596" i="3"/>
  <c r="E1595" i="3"/>
  <c r="E1594" i="3"/>
  <c r="E1593" i="3"/>
  <c r="E1592" i="3"/>
  <c r="E1591" i="3"/>
  <c r="E1590" i="3"/>
  <c r="E1589" i="3"/>
  <c r="E1588" i="3"/>
  <c r="E1587" i="3"/>
  <c r="E1586" i="3"/>
  <c r="E1585" i="3"/>
  <c r="E1584" i="3"/>
  <c r="E1583" i="3"/>
  <c r="E1582" i="3"/>
  <c r="E1581" i="3"/>
  <c r="E1580" i="3"/>
  <c r="E1579" i="3"/>
  <c r="E1578" i="3"/>
  <c r="E1577" i="3"/>
  <c r="E1576" i="3"/>
  <c r="E1575" i="3"/>
  <c r="E1574" i="3"/>
  <c r="E1573" i="3"/>
  <c r="E1572" i="3"/>
  <c r="E1571" i="3"/>
  <c r="E1570" i="3"/>
  <c r="E1569" i="3"/>
  <c r="E1568" i="3"/>
  <c r="E1567" i="3"/>
  <c r="E1566" i="3"/>
  <c r="E1565" i="3"/>
  <c r="E1564" i="3"/>
  <c r="E1563" i="3"/>
  <c r="E1562" i="3"/>
  <c r="E1561" i="3"/>
  <c r="E1560" i="3"/>
  <c r="E1559" i="3"/>
  <c r="E1558" i="3"/>
  <c r="E1557" i="3"/>
  <c r="E1556" i="3"/>
  <c r="E1555" i="3"/>
  <c r="E1554" i="3"/>
  <c r="E1553" i="3"/>
  <c r="E1552" i="3"/>
  <c r="E1551" i="3"/>
  <c r="E1550" i="3"/>
  <c r="E1549" i="3"/>
  <c r="E1548" i="3"/>
  <c r="E1547" i="3"/>
  <c r="E1546" i="3"/>
  <c r="E1545" i="3"/>
  <c r="E1544" i="3"/>
  <c r="E1543" i="3"/>
  <c r="E1542" i="3"/>
  <c r="E1541" i="3"/>
  <c r="E1540" i="3"/>
  <c r="E1539" i="3"/>
  <c r="E1538" i="3"/>
  <c r="E1537" i="3"/>
  <c r="E1536" i="3"/>
  <c r="E1535" i="3"/>
  <c r="E1534" i="3"/>
  <c r="E1533" i="3"/>
  <c r="E1532" i="3"/>
  <c r="E1531" i="3"/>
  <c r="E1530" i="3"/>
  <c r="E1529" i="3"/>
  <c r="E1528" i="3"/>
  <c r="E1527" i="3"/>
  <c r="E1526" i="3"/>
  <c r="E1525" i="3"/>
  <c r="E1524" i="3"/>
  <c r="E1523" i="3"/>
  <c r="E1522" i="3"/>
  <c r="E1521" i="3"/>
  <c r="E1520" i="3"/>
  <c r="E1519" i="3"/>
  <c r="E1518" i="3"/>
  <c r="E1517" i="3"/>
  <c r="E1516" i="3"/>
  <c r="E1515" i="3"/>
  <c r="E1514" i="3"/>
  <c r="E1513" i="3"/>
  <c r="E1512" i="3"/>
  <c r="E1511" i="3"/>
  <c r="E1510" i="3"/>
  <c r="E1509" i="3"/>
  <c r="E1508" i="3"/>
  <c r="E1507" i="3"/>
  <c r="E1506" i="3"/>
  <c r="E1505" i="3"/>
  <c r="E1504" i="3"/>
  <c r="E1503" i="3"/>
  <c r="E1502" i="3"/>
  <c r="E1501" i="3"/>
  <c r="E1500" i="3"/>
  <c r="E1499" i="3"/>
  <c r="E1498" i="3"/>
  <c r="E1497" i="3"/>
  <c r="E1496" i="3"/>
  <c r="E1495" i="3"/>
  <c r="E1494" i="3"/>
  <c r="E1493" i="3"/>
  <c r="E1492" i="3"/>
  <c r="E1491" i="3"/>
  <c r="E1490" i="3"/>
  <c r="E1489" i="3"/>
  <c r="E1488" i="3"/>
  <c r="E1487" i="3"/>
  <c r="E1486" i="3"/>
  <c r="E1485" i="3"/>
  <c r="E1484" i="3"/>
  <c r="E1483" i="3"/>
  <c r="E1482" i="3"/>
  <c r="E1481" i="3"/>
  <c r="E1480" i="3"/>
  <c r="E1479" i="3"/>
  <c r="E1478" i="3"/>
  <c r="E1477" i="3"/>
  <c r="E1476" i="3"/>
  <c r="E1475" i="3"/>
  <c r="E1474" i="3"/>
  <c r="E1473" i="3"/>
  <c r="E1472" i="3"/>
  <c r="E1471" i="3"/>
  <c r="E1470" i="3"/>
  <c r="E1469" i="3"/>
  <c r="E1468" i="3"/>
  <c r="E1467" i="3"/>
  <c r="E1466" i="3"/>
  <c r="E1465" i="3"/>
  <c r="E1464" i="3"/>
  <c r="E1463" i="3"/>
  <c r="E1462" i="3"/>
  <c r="E1461" i="3"/>
  <c r="E1460" i="3"/>
  <c r="E1459" i="3"/>
  <c r="E1458" i="3"/>
  <c r="E1457" i="3"/>
  <c r="E1456" i="3"/>
  <c r="E1455" i="3"/>
  <c r="E1454" i="3"/>
  <c r="E1453" i="3"/>
  <c r="E1452" i="3"/>
  <c r="E1451" i="3"/>
  <c r="E1450" i="3"/>
  <c r="E1449" i="3"/>
  <c r="E1448" i="3"/>
  <c r="E1447" i="3"/>
  <c r="E1446" i="3"/>
  <c r="E1445" i="3"/>
  <c r="E1444" i="3"/>
  <c r="E1443" i="3"/>
  <c r="E1442" i="3"/>
  <c r="E1441" i="3"/>
  <c r="E1440" i="3"/>
  <c r="E1439" i="3"/>
  <c r="E1438" i="3"/>
  <c r="E1437" i="3"/>
  <c r="E1436" i="3"/>
  <c r="E1435" i="3"/>
  <c r="E1434" i="3"/>
  <c r="E1433" i="3"/>
  <c r="E1432" i="3"/>
  <c r="E1431" i="3"/>
  <c r="E1430" i="3"/>
  <c r="E1429" i="3"/>
  <c r="E1428" i="3"/>
  <c r="E1427" i="3"/>
  <c r="E1426" i="3"/>
  <c r="E1425" i="3"/>
  <c r="E1424" i="3"/>
  <c r="E1423" i="3"/>
  <c r="E1422" i="3"/>
  <c r="E1421" i="3"/>
  <c r="E1420" i="3"/>
  <c r="E1419" i="3"/>
  <c r="E1418" i="3"/>
  <c r="E1417" i="3"/>
  <c r="E1416" i="3"/>
  <c r="E1415" i="3"/>
  <c r="E1414" i="3"/>
  <c r="E1413" i="3"/>
  <c r="E1412" i="3"/>
  <c r="E1411" i="3"/>
  <c r="E1410" i="3"/>
  <c r="E1409" i="3"/>
  <c r="E1408" i="3"/>
  <c r="E1407" i="3"/>
  <c r="E1406" i="3"/>
  <c r="E1405" i="3"/>
  <c r="E1404" i="3"/>
  <c r="E1403" i="3"/>
  <c r="E1402" i="3"/>
  <c r="E1401" i="3"/>
  <c r="E1400" i="3"/>
  <c r="E1399" i="3"/>
  <c r="E1398" i="3"/>
  <c r="E1397" i="3"/>
  <c r="E1396" i="3"/>
  <c r="E1395" i="3"/>
  <c r="E1394" i="3"/>
  <c r="E1393" i="3"/>
  <c r="E1392" i="3"/>
  <c r="E1391" i="3"/>
  <c r="E1390" i="3"/>
  <c r="E1389" i="3"/>
  <c r="E1388" i="3"/>
  <c r="E1387" i="3"/>
  <c r="E1386" i="3"/>
  <c r="E1385" i="3"/>
  <c r="E1384" i="3"/>
  <c r="E1383" i="3"/>
  <c r="E1382" i="3"/>
  <c r="E1381" i="3"/>
  <c r="E1380" i="3"/>
  <c r="E1379" i="3"/>
  <c r="E1378" i="3"/>
  <c r="E1377" i="3"/>
  <c r="E1376" i="3"/>
  <c r="E1375" i="3"/>
  <c r="E1374" i="3"/>
  <c r="E1373" i="3"/>
  <c r="E1372" i="3"/>
  <c r="E1371" i="3"/>
  <c r="E1370" i="3"/>
  <c r="E1369" i="3"/>
  <c r="E1368" i="3"/>
  <c r="E1367" i="3"/>
  <c r="E1366" i="3"/>
  <c r="E1365" i="3"/>
  <c r="E1364" i="3"/>
  <c r="E1363" i="3"/>
  <c r="E1362" i="3"/>
  <c r="E1361" i="3"/>
  <c r="E1360" i="3"/>
  <c r="E1359" i="3"/>
  <c r="E1358" i="3"/>
  <c r="E1357" i="3"/>
  <c r="E1356" i="3"/>
  <c r="E1355" i="3"/>
  <c r="E1354" i="3"/>
  <c r="E1353" i="3"/>
  <c r="E1352" i="3"/>
  <c r="E1351" i="3"/>
  <c r="E1350" i="3"/>
  <c r="E1349" i="3"/>
  <c r="E1348" i="3"/>
  <c r="E1347" i="3"/>
  <c r="E1346" i="3"/>
  <c r="E1345" i="3"/>
  <c r="E1344" i="3"/>
  <c r="E1343" i="3"/>
  <c r="E1342" i="3"/>
  <c r="E1341" i="3"/>
  <c r="E1340" i="3"/>
  <c r="E1339" i="3"/>
  <c r="E1338" i="3"/>
  <c r="E1337" i="3"/>
  <c r="E1336" i="3"/>
  <c r="E1335" i="3"/>
  <c r="E1334" i="3"/>
  <c r="E1333" i="3"/>
  <c r="E1332" i="3"/>
  <c r="E1331" i="3"/>
  <c r="E1330" i="3"/>
  <c r="E1329" i="3"/>
  <c r="E1328" i="3"/>
  <c r="E1327" i="3"/>
  <c r="E1326" i="3"/>
  <c r="E1325" i="3"/>
  <c r="E1324" i="3"/>
  <c r="E1323" i="3"/>
  <c r="E1322" i="3"/>
  <c r="E1321" i="3"/>
  <c r="E1320" i="3"/>
  <c r="E1319" i="3"/>
  <c r="E1318" i="3"/>
  <c r="E1317" i="3"/>
  <c r="E1316" i="3"/>
  <c r="E1315" i="3"/>
  <c r="E1314" i="3"/>
  <c r="E1313" i="3"/>
  <c r="E1312" i="3"/>
  <c r="E1311" i="3"/>
  <c r="E1310" i="3"/>
  <c r="E1309" i="3"/>
  <c r="E1308" i="3"/>
  <c r="E1307" i="3"/>
  <c r="E1306" i="3"/>
  <c r="E1305" i="3"/>
  <c r="E1304" i="3"/>
  <c r="E1303" i="3"/>
  <c r="E1302" i="3"/>
  <c r="E1301" i="3"/>
  <c r="E1300" i="3"/>
  <c r="E1299" i="3"/>
  <c r="E1298" i="3"/>
  <c r="E1297" i="3"/>
  <c r="E1296" i="3"/>
  <c r="E1295" i="3"/>
  <c r="E1294" i="3"/>
  <c r="E1293" i="3"/>
  <c r="E1292" i="3"/>
  <c r="E1291" i="3"/>
  <c r="E1290" i="3"/>
  <c r="E1289" i="3"/>
  <c r="E1288" i="3"/>
  <c r="E1287" i="3"/>
  <c r="E1286" i="3"/>
  <c r="E1285" i="3"/>
  <c r="E1284" i="3"/>
  <c r="E1283" i="3"/>
  <c r="E1282" i="3"/>
  <c r="E1281" i="3"/>
  <c r="E1280" i="3"/>
  <c r="E1279" i="3"/>
  <c r="E1278" i="3"/>
  <c r="E1277" i="3"/>
  <c r="E1276" i="3"/>
  <c r="E1275" i="3"/>
  <c r="E1274" i="3"/>
  <c r="E1273" i="3"/>
  <c r="E1272" i="3"/>
  <c r="E1271" i="3"/>
  <c r="E1270" i="3"/>
  <c r="E1269" i="3"/>
  <c r="E1268" i="3"/>
  <c r="E1267" i="3"/>
  <c r="E1266" i="3"/>
  <c r="E1265" i="3"/>
  <c r="E1264" i="3"/>
  <c r="E1263" i="3"/>
  <c r="E1262" i="3"/>
  <c r="E1261" i="3"/>
  <c r="E1260" i="3"/>
  <c r="E1259" i="3"/>
  <c r="E1258" i="3"/>
  <c r="E1257" i="3"/>
  <c r="E1256" i="3"/>
  <c r="E1255" i="3"/>
  <c r="E1254" i="3"/>
  <c r="E1253" i="3"/>
  <c r="E1252" i="3"/>
  <c r="E1251" i="3"/>
  <c r="E1250" i="3"/>
  <c r="E1249" i="3"/>
  <c r="E1248" i="3"/>
  <c r="E1247" i="3"/>
  <c r="E1246" i="3"/>
  <c r="E1245" i="3"/>
  <c r="E1244" i="3"/>
  <c r="E1243" i="3"/>
  <c r="E1242" i="3"/>
  <c r="E1241" i="3"/>
  <c r="E1240" i="3"/>
  <c r="E1239" i="3"/>
  <c r="E1238" i="3"/>
  <c r="E1237" i="3"/>
  <c r="E1236" i="3"/>
  <c r="E1235" i="3"/>
  <c r="E1234" i="3"/>
  <c r="E1233" i="3"/>
  <c r="E1232" i="3"/>
  <c r="E1231" i="3"/>
  <c r="E1230" i="3"/>
  <c r="E1229" i="3"/>
  <c r="E1228" i="3"/>
  <c r="E1227" i="3"/>
  <c r="E1226" i="3"/>
  <c r="E1225" i="3"/>
  <c r="E1224" i="3"/>
  <c r="E1223" i="3"/>
  <c r="E1222" i="3"/>
  <c r="E1221" i="3"/>
  <c r="E1220" i="3"/>
  <c r="E1219" i="3"/>
  <c r="E1218" i="3"/>
  <c r="E1217" i="3"/>
  <c r="E1216" i="3"/>
  <c r="E1215" i="3"/>
  <c r="E1214" i="3"/>
  <c r="E1213" i="3"/>
  <c r="E1212" i="3"/>
  <c r="E1211" i="3"/>
  <c r="E1210" i="3"/>
  <c r="E1209" i="3"/>
  <c r="E1208" i="3"/>
  <c r="E1207" i="3"/>
  <c r="E1206" i="3"/>
  <c r="E1205" i="3"/>
  <c r="E1204" i="3"/>
  <c r="E1203" i="3"/>
  <c r="E1202" i="3"/>
  <c r="E1201" i="3"/>
  <c r="E1200" i="3"/>
  <c r="E1199" i="3"/>
  <c r="E1198" i="3"/>
  <c r="E1197" i="3"/>
  <c r="E1196" i="3"/>
  <c r="E1195" i="3"/>
  <c r="E1194" i="3"/>
  <c r="E1193" i="3"/>
  <c r="E1192" i="3"/>
  <c r="E1191" i="3"/>
  <c r="E1190" i="3"/>
  <c r="E1189" i="3"/>
  <c r="E1188" i="3"/>
  <c r="E1187" i="3"/>
  <c r="E1186" i="3"/>
  <c r="E1185" i="3"/>
  <c r="E1184" i="3"/>
  <c r="E1183" i="3"/>
  <c r="E1182" i="3"/>
  <c r="E1181" i="3"/>
  <c r="E1180" i="3"/>
  <c r="E1179" i="3"/>
  <c r="E1178" i="3"/>
  <c r="E1177" i="3"/>
  <c r="E1176" i="3"/>
  <c r="E1175" i="3"/>
  <c r="E1174" i="3"/>
  <c r="E1173" i="3"/>
  <c r="E1172" i="3"/>
  <c r="E1171" i="3"/>
  <c r="E1170" i="3"/>
  <c r="E1169" i="3"/>
  <c r="E1168" i="3"/>
  <c r="E1167" i="3"/>
  <c r="E1166" i="3"/>
  <c r="E1165" i="3"/>
  <c r="E1164" i="3"/>
  <c r="E1163" i="3"/>
  <c r="E1162" i="3"/>
  <c r="E1161" i="3"/>
  <c r="E1160" i="3"/>
  <c r="E1159" i="3"/>
  <c r="E1158" i="3"/>
  <c r="E1157" i="3"/>
  <c r="E1156" i="3"/>
  <c r="E1155" i="3"/>
  <c r="E1154" i="3"/>
  <c r="E1153" i="3"/>
  <c r="E1152" i="3"/>
  <c r="E1151" i="3"/>
  <c r="E1150" i="3"/>
  <c r="E1149" i="3"/>
  <c r="E1148" i="3"/>
  <c r="E1147" i="3"/>
  <c r="E1146" i="3"/>
  <c r="E1145" i="3"/>
  <c r="E1144" i="3"/>
  <c r="E1143" i="3"/>
  <c r="E1142" i="3"/>
  <c r="E1141" i="3"/>
  <c r="E1140" i="3"/>
  <c r="E1139" i="3"/>
  <c r="E1138" i="3"/>
  <c r="E1137" i="3"/>
  <c r="E1136" i="3"/>
  <c r="E1135" i="3"/>
  <c r="E1134" i="3"/>
  <c r="E1133" i="3"/>
  <c r="E1132" i="3"/>
  <c r="E1131" i="3"/>
  <c r="E1130" i="3"/>
  <c r="E1129" i="3"/>
  <c r="E1128" i="3"/>
  <c r="E1127" i="3"/>
  <c r="E1126" i="3"/>
  <c r="E1125" i="3"/>
  <c r="E1124" i="3"/>
  <c r="E1123" i="3"/>
  <c r="E1122" i="3"/>
  <c r="E1121" i="3"/>
  <c r="E1120" i="3"/>
  <c r="E1119" i="3"/>
  <c r="E1118" i="3"/>
  <c r="E1117" i="3"/>
  <c r="E1116" i="3"/>
  <c r="E1115" i="3"/>
  <c r="E1114" i="3"/>
  <c r="E1113" i="3"/>
  <c r="E1112" i="3"/>
  <c r="E1111" i="3"/>
  <c r="E1110" i="3"/>
  <c r="E1109" i="3"/>
  <c r="E1108" i="3"/>
  <c r="E1107" i="3"/>
  <c r="E1106" i="3"/>
  <c r="E1105" i="3"/>
  <c r="E1104" i="3"/>
  <c r="E1103" i="3"/>
  <c r="E1102" i="3"/>
  <c r="E1101" i="3"/>
  <c r="E1100" i="3"/>
  <c r="E1099" i="3"/>
  <c r="E1098" i="3"/>
  <c r="E1097" i="3"/>
  <c r="E1096" i="3"/>
  <c r="E1095" i="3"/>
  <c r="E1094" i="3"/>
  <c r="E1093" i="3"/>
  <c r="E1092" i="3"/>
  <c r="E1091" i="3"/>
  <c r="E1090" i="3"/>
  <c r="E1089" i="3"/>
  <c r="E1088" i="3"/>
  <c r="E1087" i="3"/>
  <c r="E1086" i="3"/>
  <c r="E1085" i="3"/>
  <c r="E1084" i="3"/>
  <c r="E1083" i="3"/>
  <c r="E1082" i="3"/>
  <c r="E1081" i="3"/>
  <c r="E1080" i="3"/>
  <c r="E1079" i="3"/>
  <c r="E1078" i="3"/>
  <c r="E1077" i="3"/>
  <c r="E1076" i="3"/>
  <c r="E1075" i="3"/>
  <c r="E1074" i="3"/>
  <c r="E1073" i="3"/>
  <c r="E1072" i="3"/>
  <c r="E1071" i="3"/>
  <c r="E1070" i="3"/>
  <c r="E1069" i="3"/>
  <c r="E1068" i="3"/>
  <c r="E1067" i="3"/>
  <c r="E1066" i="3"/>
  <c r="E1065" i="3"/>
  <c r="E1064" i="3"/>
  <c r="E1063" i="3"/>
  <c r="E1062" i="3"/>
  <c r="E1061" i="3"/>
  <c r="E1060" i="3"/>
  <c r="E1059" i="3"/>
  <c r="E1058" i="3"/>
  <c r="E1057" i="3"/>
  <c r="E1056" i="3"/>
  <c r="E1055" i="3"/>
  <c r="E1054" i="3"/>
  <c r="E1053" i="3"/>
  <c r="E1052" i="3"/>
  <c r="E1051" i="3"/>
  <c r="E1050" i="3"/>
  <c r="E1049" i="3"/>
  <c r="E1048" i="3"/>
  <c r="E1047" i="3"/>
  <c r="E1046" i="3"/>
  <c r="E1045" i="3"/>
  <c r="E1044" i="3"/>
  <c r="E1043" i="3"/>
  <c r="E1042" i="3"/>
  <c r="E1041" i="3"/>
  <c r="E1040" i="3"/>
  <c r="E1039" i="3"/>
  <c r="E1038" i="3"/>
  <c r="E1037" i="3"/>
  <c r="E1036" i="3"/>
  <c r="E1035" i="3"/>
  <c r="E1034" i="3"/>
  <c r="E1033" i="3"/>
  <c r="E1032" i="3"/>
  <c r="E1031" i="3"/>
  <c r="E1030" i="3"/>
  <c r="E1029" i="3"/>
  <c r="E1028" i="3"/>
  <c r="E1027" i="3"/>
  <c r="E1026" i="3"/>
  <c r="E1025" i="3"/>
  <c r="E1024" i="3"/>
  <c r="E1023" i="3"/>
  <c r="E1022" i="3"/>
  <c r="E1021" i="3"/>
  <c r="E1020" i="3"/>
  <c r="E1019" i="3"/>
  <c r="E1018" i="3"/>
  <c r="E1017" i="3"/>
  <c r="E1016" i="3"/>
  <c r="E1015" i="3"/>
  <c r="E1014" i="3"/>
  <c r="E1013" i="3"/>
  <c r="E1012" i="3"/>
  <c r="E1011" i="3"/>
  <c r="E1010" i="3"/>
  <c r="E1009" i="3"/>
  <c r="E1008" i="3"/>
  <c r="E1007" i="3"/>
  <c r="E1006" i="3"/>
  <c r="E1005" i="3"/>
  <c r="E1004" i="3"/>
  <c r="E1003" i="3"/>
  <c r="E1002" i="3"/>
  <c r="E1001" i="3"/>
  <c r="E1000" i="3"/>
  <c r="E999" i="3"/>
  <c r="E998" i="3"/>
  <c r="E997" i="3"/>
  <c r="E996" i="3"/>
  <c r="E995" i="3"/>
  <c r="E994" i="3"/>
  <c r="E993" i="3"/>
  <c r="E992" i="3"/>
  <c r="E991" i="3"/>
  <c r="E990" i="3"/>
  <c r="E989" i="3"/>
  <c r="E988" i="3"/>
  <c r="E987" i="3"/>
  <c r="E986" i="3"/>
  <c r="E985" i="3"/>
  <c r="E984" i="3"/>
  <c r="E983" i="3"/>
  <c r="E982" i="3"/>
  <c r="E981" i="3"/>
  <c r="E980" i="3"/>
  <c r="E979" i="3"/>
  <c r="E978" i="3"/>
  <c r="E977" i="3"/>
  <c r="E976" i="3"/>
  <c r="E975" i="3"/>
  <c r="E974" i="3"/>
  <c r="E973" i="3"/>
  <c r="E972" i="3"/>
  <c r="E971" i="3"/>
  <c r="E970" i="3"/>
  <c r="E969" i="3"/>
  <c r="E968" i="3"/>
  <c r="E967" i="3"/>
  <c r="E966" i="3"/>
  <c r="E965" i="3"/>
  <c r="E964" i="3"/>
  <c r="E963" i="3"/>
  <c r="E962" i="3"/>
  <c r="E961" i="3"/>
  <c r="E960" i="3"/>
  <c r="E959" i="3"/>
  <c r="E958" i="3"/>
  <c r="E957" i="3"/>
  <c r="E956" i="3"/>
  <c r="E955" i="3"/>
  <c r="E954" i="3"/>
  <c r="E953" i="3"/>
  <c r="E952" i="3"/>
  <c r="E951" i="3"/>
  <c r="E950" i="3"/>
  <c r="E949" i="3"/>
  <c r="E948" i="3"/>
  <c r="E947" i="3"/>
  <c r="E946" i="3"/>
  <c r="E945" i="3"/>
  <c r="E944" i="3"/>
  <c r="E943" i="3"/>
  <c r="E942" i="3"/>
  <c r="E941" i="3"/>
  <c r="E940" i="3"/>
  <c r="E939" i="3"/>
  <c r="E938" i="3"/>
  <c r="E937" i="3"/>
  <c r="E936" i="3"/>
  <c r="E935" i="3"/>
  <c r="E934" i="3"/>
  <c r="E933" i="3"/>
  <c r="E932" i="3"/>
  <c r="E931" i="3"/>
  <c r="E930" i="3"/>
  <c r="E929" i="3"/>
  <c r="E928" i="3"/>
  <c r="E927" i="3"/>
  <c r="E926" i="3"/>
  <c r="E925" i="3"/>
  <c r="E924" i="3"/>
  <c r="E923" i="3"/>
  <c r="E922" i="3"/>
  <c r="E921" i="3"/>
  <c r="E920" i="3"/>
  <c r="E919" i="3"/>
  <c r="E918" i="3"/>
  <c r="E917" i="3"/>
  <c r="E916" i="3"/>
  <c r="E915" i="3"/>
  <c r="E914" i="3"/>
  <c r="E913" i="3"/>
  <c r="E912" i="3"/>
  <c r="E911" i="3"/>
  <c r="E910" i="3"/>
  <c r="E909" i="3"/>
  <c r="E908" i="3"/>
  <c r="E907" i="3"/>
  <c r="E906" i="3"/>
  <c r="E905" i="3"/>
  <c r="E904" i="3"/>
  <c r="E903" i="3"/>
  <c r="E902" i="3"/>
  <c r="E901" i="3"/>
  <c r="E900" i="3"/>
  <c r="E899" i="3"/>
  <c r="E898" i="3"/>
  <c r="E897" i="3"/>
  <c r="E896" i="3"/>
  <c r="E895" i="3"/>
  <c r="E894" i="3"/>
  <c r="E893" i="3"/>
  <c r="E892" i="3"/>
  <c r="E891" i="3"/>
  <c r="E890" i="3"/>
  <c r="E889" i="3"/>
  <c r="E888" i="3"/>
  <c r="E887" i="3"/>
  <c r="E886" i="3"/>
  <c r="E885" i="3"/>
  <c r="E884" i="3"/>
  <c r="E883" i="3"/>
  <c r="E882" i="3"/>
  <c r="E881" i="3"/>
  <c r="E880" i="3"/>
  <c r="E879" i="3"/>
  <c r="E878" i="3"/>
  <c r="E877" i="3"/>
  <c r="E876" i="3"/>
  <c r="E875" i="3"/>
  <c r="E874" i="3"/>
  <c r="E873" i="3"/>
  <c r="E872" i="3"/>
  <c r="E871" i="3"/>
  <c r="E870" i="3"/>
  <c r="E869" i="3"/>
  <c r="E868" i="3"/>
  <c r="E867" i="3"/>
  <c r="E866" i="3"/>
  <c r="E865" i="3"/>
  <c r="E864" i="3"/>
  <c r="E863" i="3"/>
  <c r="E862" i="3"/>
  <c r="E861" i="3"/>
  <c r="E860" i="3"/>
  <c r="E859" i="3"/>
  <c r="E858" i="3"/>
  <c r="E857" i="3"/>
  <c r="E856" i="3"/>
  <c r="E855" i="3"/>
  <c r="E854" i="3"/>
  <c r="E853" i="3"/>
  <c r="E852" i="3"/>
  <c r="E851" i="3"/>
  <c r="E850" i="3"/>
  <c r="E849" i="3"/>
  <c r="E848" i="3"/>
  <c r="E847" i="3"/>
  <c r="E846" i="3"/>
  <c r="E845" i="3"/>
  <c r="E844" i="3"/>
  <c r="E843" i="3"/>
  <c r="E842" i="3"/>
  <c r="E841" i="3"/>
  <c r="E840" i="3"/>
  <c r="E839" i="3"/>
  <c r="E838" i="3"/>
  <c r="E837" i="3"/>
  <c r="E836" i="3"/>
  <c r="E835" i="3"/>
  <c r="E834" i="3"/>
  <c r="E833" i="3"/>
  <c r="E832" i="3"/>
  <c r="E831" i="3"/>
  <c r="E830" i="3"/>
  <c r="E829" i="3"/>
  <c r="E828" i="3"/>
  <c r="E827" i="3"/>
  <c r="E826" i="3"/>
  <c r="E825" i="3"/>
  <c r="E824" i="3"/>
  <c r="E823" i="3"/>
  <c r="E822" i="3"/>
  <c r="E821" i="3"/>
  <c r="E820" i="3"/>
  <c r="E819" i="3"/>
  <c r="E818" i="3"/>
  <c r="E817" i="3"/>
  <c r="E816" i="3"/>
  <c r="E815" i="3"/>
  <c r="E814" i="3"/>
  <c r="E813" i="3"/>
  <c r="E812" i="3"/>
  <c r="E811" i="3"/>
  <c r="E810" i="3"/>
  <c r="E809" i="3"/>
  <c r="E808" i="3"/>
  <c r="E807" i="3"/>
  <c r="E806" i="3"/>
  <c r="E805" i="3"/>
  <c r="E804" i="3"/>
  <c r="E803" i="3"/>
  <c r="E802" i="3"/>
  <c r="E801" i="3"/>
  <c r="E800" i="3"/>
  <c r="E799" i="3"/>
  <c r="E798" i="3"/>
  <c r="E797" i="3"/>
  <c r="E796" i="3"/>
  <c r="E795" i="3"/>
  <c r="E794" i="3"/>
  <c r="E793" i="3"/>
  <c r="E792" i="3"/>
  <c r="E791" i="3"/>
  <c r="E790" i="3"/>
  <c r="E789" i="3"/>
  <c r="E788" i="3"/>
  <c r="E787" i="3"/>
  <c r="E786" i="3"/>
  <c r="E785" i="3"/>
  <c r="E784" i="3"/>
  <c r="E783" i="3"/>
  <c r="E782" i="3"/>
  <c r="E781" i="3"/>
  <c r="E780" i="3"/>
  <c r="E779" i="3"/>
  <c r="E778" i="3"/>
  <c r="E777" i="3"/>
  <c r="E776" i="3"/>
  <c r="E775" i="3"/>
  <c r="E774" i="3"/>
  <c r="E773" i="3"/>
  <c r="E772" i="3"/>
  <c r="E771" i="3"/>
  <c r="E770" i="3"/>
  <c r="E769" i="3"/>
  <c r="E768" i="3"/>
  <c r="E767" i="3"/>
  <c r="E766" i="3"/>
  <c r="E765" i="3"/>
  <c r="E764" i="3"/>
  <c r="E763" i="3"/>
  <c r="E762" i="3"/>
  <c r="E761" i="3"/>
  <c r="E760" i="3"/>
  <c r="E759" i="3"/>
  <c r="E758" i="3"/>
  <c r="E757" i="3"/>
  <c r="E756" i="3"/>
  <c r="E755" i="3"/>
  <c r="E754" i="3"/>
  <c r="E753" i="3"/>
  <c r="E752" i="3"/>
  <c r="E751" i="3"/>
  <c r="E750" i="3"/>
  <c r="E749" i="3"/>
  <c r="E748" i="3"/>
  <c r="E747" i="3"/>
  <c r="E746" i="3"/>
  <c r="E745" i="3"/>
  <c r="E744" i="3"/>
  <c r="E743" i="3"/>
  <c r="E742" i="3"/>
  <c r="E741" i="3"/>
  <c r="E740" i="3"/>
  <c r="E739" i="3"/>
  <c r="E738" i="3"/>
  <c r="E737" i="3"/>
  <c r="E736" i="3"/>
  <c r="E735" i="3"/>
  <c r="E734" i="3"/>
  <c r="E733" i="3"/>
  <c r="E732" i="3"/>
  <c r="E731" i="3"/>
  <c r="E730" i="3"/>
  <c r="E729" i="3"/>
  <c r="E728" i="3"/>
  <c r="E727" i="3"/>
  <c r="E726" i="3"/>
  <c r="E725" i="3"/>
  <c r="E724" i="3"/>
  <c r="E723" i="3"/>
  <c r="E722" i="3"/>
  <c r="E721" i="3"/>
  <c r="E720" i="3"/>
  <c r="E719" i="3"/>
  <c r="E718" i="3"/>
  <c r="E717" i="3"/>
  <c r="E716" i="3"/>
  <c r="E715" i="3"/>
  <c r="E714" i="3"/>
  <c r="E713" i="3"/>
  <c r="E712" i="3"/>
  <c r="E711" i="3"/>
  <c r="E710" i="3"/>
  <c r="E709" i="3"/>
  <c r="E708" i="3"/>
  <c r="E707" i="3"/>
  <c r="E706" i="3"/>
  <c r="E705" i="3"/>
  <c r="E704" i="3"/>
  <c r="E703" i="3"/>
  <c r="E702" i="3"/>
  <c r="E701" i="3"/>
  <c r="E700" i="3"/>
  <c r="E699" i="3"/>
  <c r="E698" i="3"/>
  <c r="E697" i="3"/>
  <c r="E696" i="3"/>
  <c r="E695" i="3"/>
  <c r="E694" i="3"/>
  <c r="E693" i="3"/>
  <c r="E692" i="3"/>
  <c r="E691" i="3"/>
  <c r="E690" i="3"/>
  <c r="E689" i="3"/>
  <c r="E688" i="3"/>
  <c r="E687" i="3"/>
  <c r="E686" i="3"/>
  <c r="E685" i="3"/>
  <c r="E684" i="3"/>
  <c r="E683" i="3"/>
  <c r="E682" i="3"/>
  <c r="E681" i="3"/>
  <c r="E680" i="3"/>
  <c r="E679" i="3"/>
  <c r="E678" i="3"/>
  <c r="E677" i="3"/>
  <c r="E676" i="3"/>
  <c r="E675" i="3"/>
  <c r="E674" i="3"/>
  <c r="E673" i="3"/>
  <c r="E672" i="3"/>
  <c r="E671" i="3"/>
  <c r="E670" i="3"/>
  <c r="E669" i="3"/>
  <c r="E668" i="3"/>
  <c r="E667" i="3"/>
  <c r="E666" i="3"/>
  <c r="E665" i="3"/>
  <c r="E664" i="3"/>
  <c r="E663" i="3"/>
  <c r="E662" i="3"/>
  <c r="E661" i="3"/>
  <c r="E660" i="3"/>
  <c r="E659" i="3"/>
  <c r="E658" i="3"/>
  <c r="E657" i="3"/>
  <c r="E656" i="3"/>
  <c r="E655" i="3"/>
  <c r="E654" i="3"/>
  <c r="E653" i="3"/>
  <c r="E652" i="3"/>
  <c r="E651" i="3"/>
  <c r="E650" i="3"/>
  <c r="E649" i="3"/>
  <c r="E648" i="3"/>
  <c r="E647" i="3"/>
  <c r="E646" i="3"/>
  <c r="E645" i="3"/>
  <c r="E644" i="3"/>
  <c r="E643" i="3"/>
  <c r="E642" i="3"/>
  <c r="E641" i="3"/>
  <c r="E640" i="3"/>
  <c r="E639" i="3"/>
  <c r="E638" i="3"/>
  <c r="E637" i="3"/>
  <c r="E636" i="3"/>
  <c r="E635" i="3"/>
  <c r="E634" i="3"/>
  <c r="E633" i="3"/>
  <c r="E632" i="3"/>
  <c r="E631" i="3"/>
  <c r="E630" i="3"/>
  <c r="E629" i="3"/>
  <c r="E628" i="3"/>
  <c r="E627" i="3"/>
  <c r="E626" i="3"/>
  <c r="E625" i="3"/>
  <c r="E624" i="3"/>
  <c r="E623" i="3"/>
  <c r="E622" i="3"/>
  <c r="E621" i="3"/>
  <c r="E620" i="3"/>
  <c r="E619" i="3"/>
  <c r="E618" i="3"/>
  <c r="E617" i="3"/>
  <c r="E616" i="3"/>
  <c r="E615" i="3"/>
  <c r="E614" i="3"/>
  <c r="E613" i="3"/>
  <c r="E612" i="3"/>
  <c r="E611" i="3"/>
  <c r="E610" i="3"/>
  <c r="E609" i="3"/>
  <c r="E608" i="3"/>
  <c r="E607" i="3"/>
  <c r="E606" i="3"/>
  <c r="E605" i="3"/>
  <c r="E604" i="3"/>
  <c r="E603" i="3"/>
  <c r="E602" i="3"/>
  <c r="E601" i="3"/>
  <c r="E600" i="3"/>
  <c r="E599" i="3"/>
  <c r="E598" i="3"/>
  <c r="E597" i="3"/>
  <c r="E596" i="3"/>
  <c r="E595" i="3"/>
  <c r="E594" i="3"/>
  <c r="E593" i="3"/>
  <c r="E592" i="3"/>
  <c r="E591" i="3"/>
  <c r="E590" i="3"/>
  <c r="E589" i="3"/>
  <c r="E588" i="3"/>
  <c r="E587" i="3"/>
  <c r="E586" i="3"/>
  <c r="E585" i="3"/>
  <c r="E584" i="3"/>
  <c r="E583" i="3"/>
  <c r="E582" i="3"/>
  <c r="E581" i="3"/>
  <c r="E580" i="3"/>
  <c r="E579" i="3"/>
  <c r="E578" i="3"/>
  <c r="E577" i="3"/>
  <c r="E576" i="3"/>
  <c r="E575" i="3"/>
  <c r="E574" i="3"/>
  <c r="E573" i="3"/>
  <c r="E572" i="3"/>
  <c r="E571" i="3"/>
  <c r="E570" i="3"/>
  <c r="E569" i="3"/>
  <c r="E568" i="3"/>
  <c r="E567" i="3"/>
  <c r="E566" i="3"/>
  <c r="E565" i="3"/>
  <c r="E564" i="3"/>
  <c r="E563" i="3"/>
  <c r="E562" i="3"/>
  <c r="E561" i="3"/>
  <c r="E560" i="3"/>
  <c r="E559" i="3"/>
  <c r="E558" i="3"/>
  <c r="E557" i="3"/>
  <c r="E556" i="3"/>
  <c r="E555" i="3"/>
  <c r="E554" i="3"/>
  <c r="E553" i="3"/>
  <c r="E552" i="3"/>
  <c r="E551" i="3"/>
  <c r="E550" i="3"/>
  <c r="E549" i="3"/>
  <c r="E548" i="3"/>
  <c r="E547" i="3"/>
  <c r="E546" i="3"/>
  <c r="E545" i="3"/>
  <c r="E544" i="3"/>
  <c r="E543" i="3"/>
  <c r="E542" i="3"/>
  <c r="E541" i="3"/>
  <c r="E540" i="3"/>
  <c r="E539" i="3"/>
  <c r="E538" i="3"/>
  <c r="E537" i="3"/>
  <c r="E536" i="3"/>
  <c r="E535" i="3"/>
  <c r="E534" i="3"/>
  <c r="E533" i="3"/>
  <c r="E532" i="3"/>
  <c r="E531" i="3"/>
  <c r="E530" i="3"/>
  <c r="E529" i="3"/>
  <c r="E528" i="3"/>
  <c r="E527" i="3"/>
  <c r="E526" i="3"/>
  <c r="E525" i="3"/>
  <c r="E524" i="3"/>
  <c r="E523" i="3"/>
  <c r="E522" i="3"/>
  <c r="E521" i="3"/>
  <c r="E520" i="3"/>
  <c r="E519" i="3"/>
  <c r="E518" i="3"/>
  <c r="E517" i="3"/>
  <c r="E516" i="3"/>
  <c r="E515" i="3"/>
  <c r="E514" i="3"/>
  <c r="E513" i="3"/>
  <c r="E512" i="3"/>
  <c r="E511" i="3"/>
  <c r="E510" i="3"/>
  <c r="E509" i="3"/>
  <c r="E508" i="3"/>
  <c r="E507" i="3"/>
  <c r="E506" i="3"/>
  <c r="E505" i="3"/>
  <c r="E504" i="3"/>
  <c r="E503" i="3"/>
  <c r="E502" i="3"/>
  <c r="E501" i="3"/>
  <c r="E500" i="3"/>
  <c r="E499" i="3"/>
  <c r="E498" i="3"/>
  <c r="E497" i="3"/>
  <c r="E496" i="3"/>
  <c r="E495" i="3"/>
  <c r="E494" i="3"/>
  <c r="E493" i="3"/>
  <c r="E492" i="3"/>
  <c r="E491" i="3"/>
  <c r="E490" i="3"/>
  <c r="E489" i="3"/>
  <c r="E488" i="3"/>
  <c r="E487" i="3"/>
  <c r="E486" i="3"/>
  <c r="E485" i="3"/>
  <c r="E484" i="3"/>
  <c r="E483" i="3"/>
  <c r="E482" i="3"/>
  <c r="E481" i="3"/>
  <c r="E480" i="3"/>
  <c r="E479" i="3"/>
  <c r="E478" i="3"/>
  <c r="E477" i="3"/>
  <c r="E476" i="3"/>
  <c r="E475" i="3"/>
  <c r="E474" i="3"/>
  <c r="E473" i="3"/>
  <c r="E472" i="3"/>
  <c r="E471" i="3"/>
  <c r="E470" i="3"/>
  <c r="E469" i="3"/>
  <c r="E468" i="3"/>
  <c r="E467" i="3"/>
  <c r="E466" i="3"/>
  <c r="E465" i="3"/>
  <c r="E464" i="3"/>
  <c r="E463" i="3"/>
  <c r="E462" i="3"/>
  <c r="E461" i="3"/>
  <c r="E460" i="3"/>
  <c r="E459" i="3"/>
  <c r="E458" i="3"/>
  <c r="E457" i="3"/>
  <c r="E456" i="3"/>
  <c r="E455" i="3"/>
  <c r="E454" i="3"/>
  <c r="E453" i="3"/>
  <c r="E452" i="3"/>
  <c r="E451" i="3"/>
  <c r="E450" i="3"/>
  <c r="E449" i="3"/>
  <c r="E448" i="3"/>
  <c r="E447" i="3"/>
  <c r="E446" i="3"/>
  <c r="E445" i="3"/>
  <c r="E444" i="3"/>
  <c r="E443" i="3"/>
  <c r="E442" i="3"/>
  <c r="E441" i="3"/>
  <c r="E440" i="3"/>
  <c r="E439" i="3"/>
  <c r="E438" i="3"/>
  <c r="E437" i="3"/>
  <c r="E436" i="3"/>
  <c r="E435" i="3"/>
  <c r="E434" i="3"/>
  <c r="E433" i="3"/>
  <c r="E432" i="3"/>
  <c r="E431" i="3"/>
  <c r="E430" i="3"/>
  <c r="E429" i="3"/>
  <c r="E428" i="3"/>
  <c r="E427" i="3"/>
  <c r="E426" i="3"/>
  <c r="E425" i="3"/>
  <c r="E424" i="3"/>
  <c r="E423" i="3"/>
  <c r="E422" i="3"/>
  <c r="E421" i="3"/>
  <c r="E420" i="3"/>
  <c r="E419" i="3"/>
  <c r="E418" i="3"/>
  <c r="E417" i="3"/>
  <c r="E416" i="3"/>
  <c r="E415" i="3"/>
  <c r="E414" i="3"/>
  <c r="E413" i="3"/>
  <c r="E412" i="3"/>
  <c r="E411" i="3"/>
  <c r="E410" i="3"/>
  <c r="E409" i="3"/>
  <c r="E408" i="3"/>
  <c r="E407" i="3"/>
  <c r="E406" i="3"/>
  <c r="E405" i="3"/>
  <c r="E404" i="3"/>
  <c r="E403" i="3"/>
  <c r="E402" i="3"/>
  <c r="E401" i="3"/>
  <c r="E400" i="3"/>
  <c r="E399" i="3"/>
  <c r="E398" i="3"/>
  <c r="E397" i="3"/>
  <c r="E396" i="3"/>
  <c r="E395" i="3"/>
  <c r="E394" i="3"/>
  <c r="E393" i="3"/>
  <c r="E392" i="3"/>
  <c r="E391" i="3"/>
  <c r="E390" i="3"/>
  <c r="E389" i="3"/>
  <c r="E388" i="3"/>
  <c r="E387" i="3"/>
  <c r="E386" i="3"/>
  <c r="E385" i="3"/>
  <c r="E384" i="3"/>
  <c r="E383" i="3"/>
  <c r="E382" i="3"/>
  <c r="E381" i="3"/>
  <c r="E380" i="3"/>
  <c r="E379" i="3"/>
  <c r="E378" i="3"/>
  <c r="E377" i="3"/>
  <c r="E376" i="3"/>
  <c r="E375" i="3"/>
  <c r="E374" i="3"/>
  <c r="E373" i="3"/>
  <c r="E372" i="3"/>
  <c r="E371" i="3"/>
  <c r="E370" i="3"/>
  <c r="E369" i="3"/>
  <c r="E368" i="3"/>
  <c r="E367" i="3"/>
  <c r="E366" i="3"/>
  <c r="E365" i="3"/>
  <c r="E364" i="3"/>
  <c r="E363" i="3"/>
  <c r="E362" i="3"/>
  <c r="E361" i="3"/>
  <c r="E360" i="3"/>
  <c r="E359" i="3"/>
  <c r="E358" i="3"/>
  <c r="E357" i="3"/>
  <c r="E356" i="3"/>
  <c r="E355" i="3"/>
  <c r="E354" i="3"/>
  <c r="E353" i="3"/>
  <c r="E352" i="3"/>
  <c r="E351" i="3"/>
  <c r="E350" i="3"/>
  <c r="E349" i="3"/>
  <c r="E348" i="3"/>
  <c r="E347" i="3"/>
  <c r="E346" i="3"/>
  <c r="E345" i="3"/>
  <c r="E344" i="3"/>
  <c r="E343" i="3"/>
  <c r="E342" i="3"/>
  <c r="E341" i="3"/>
  <c r="E340" i="3"/>
  <c r="E339" i="3"/>
  <c r="E338" i="3"/>
  <c r="E337" i="3"/>
  <c r="E336" i="3"/>
  <c r="E335" i="3"/>
  <c r="E334" i="3"/>
  <c r="E333" i="3"/>
  <c r="E332" i="3"/>
  <c r="E331" i="3"/>
  <c r="E330" i="3"/>
  <c r="E329" i="3"/>
  <c r="E328" i="3"/>
  <c r="E327" i="3"/>
  <c r="E326" i="3"/>
  <c r="E325" i="3"/>
  <c r="E324" i="3"/>
  <c r="E323" i="3"/>
  <c r="E322" i="3"/>
  <c r="E321" i="3"/>
  <c r="E320" i="3"/>
  <c r="E319" i="3"/>
  <c r="E318" i="3"/>
  <c r="E317" i="3"/>
  <c r="E316" i="3"/>
  <c r="E315" i="3"/>
  <c r="E314" i="3"/>
  <c r="E313" i="3"/>
  <c r="E312" i="3"/>
  <c r="E311" i="3"/>
  <c r="E310" i="3"/>
  <c r="E309" i="3"/>
  <c r="E308" i="3"/>
  <c r="E307" i="3"/>
  <c r="E306" i="3"/>
  <c r="E305" i="3"/>
  <c r="E304" i="3"/>
  <c r="E303" i="3"/>
  <c r="E302" i="3"/>
  <c r="E301" i="3"/>
  <c r="E300" i="3"/>
  <c r="E299" i="3"/>
  <c r="E298" i="3"/>
  <c r="E297" i="3"/>
  <c r="E296" i="3"/>
  <c r="E295" i="3"/>
  <c r="E294" i="3"/>
  <c r="E293" i="3"/>
  <c r="E292" i="3"/>
  <c r="E291" i="3"/>
  <c r="E290" i="3"/>
  <c r="E289" i="3"/>
  <c r="E288" i="3"/>
  <c r="E287" i="3"/>
  <c r="E286" i="3"/>
  <c r="E285" i="3"/>
  <c r="E284" i="3"/>
  <c r="E283" i="3"/>
  <c r="E282" i="3"/>
  <c r="E281" i="3"/>
  <c r="E280" i="3"/>
  <c r="E279" i="3"/>
  <c r="E278" i="3"/>
  <c r="E277" i="3"/>
  <c r="E276" i="3"/>
  <c r="E275" i="3"/>
  <c r="E274" i="3"/>
  <c r="E273" i="3"/>
  <c r="E272" i="3"/>
  <c r="E271" i="3"/>
  <c r="E270"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170" i="3"/>
  <c r="E169" i="3"/>
  <c r="E168" i="3"/>
  <c r="E167" i="3"/>
  <c r="E166" i="3"/>
  <c r="E165" i="3"/>
  <c r="E164" i="3"/>
  <c r="E163" i="3"/>
  <c r="E162" i="3"/>
  <c r="E161" i="3"/>
  <c r="E160" i="3"/>
  <c r="E159" i="3"/>
  <c r="E158" i="3"/>
  <c r="E157" i="3"/>
  <c r="E156" i="3"/>
  <c r="E155" i="3"/>
  <c r="E154" i="3"/>
  <c r="E153" i="3"/>
  <c r="E152" i="3"/>
  <c r="E151" i="3"/>
  <c r="E150" i="3"/>
  <c r="E149" i="3"/>
  <c r="E148" i="3"/>
  <c r="E147" i="3"/>
  <c r="E146" i="3"/>
  <c r="E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E119" i="3"/>
  <c r="E118" i="3"/>
  <c r="E117" i="3"/>
  <c r="E116" i="3"/>
  <c r="E115" i="3"/>
  <c r="E114" i="3"/>
  <c r="E113" i="3"/>
  <c r="E112" i="3"/>
  <c r="E111" i="3"/>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E7" i="3"/>
  <c r="E6" i="3"/>
  <c r="E5" i="3"/>
  <c r="D8" i="9" l="1"/>
  <c r="I8" i="9"/>
  <c r="J8" i="9"/>
  <c r="K8" i="9"/>
  <c r="L8" i="9"/>
  <c r="M8" i="9"/>
  <c r="N8" i="9"/>
  <c r="O8" i="9"/>
  <c r="P8" i="9"/>
  <c r="Q8" i="9"/>
  <c r="S8" i="9"/>
  <c r="T8" i="9"/>
  <c r="D9" i="9"/>
  <c r="I9" i="9"/>
  <c r="J9" i="9"/>
  <c r="K9" i="9"/>
  <c r="L9" i="9"/>
  <c r="M9" i="9"/>
  <c r="N9" i="9"/>
  <c r="O9" i="9"/>
  <c r="P9" i="9"/>
  <c r="Q9" i="9"/>
  <c r="S9" i="9"/>
  <c r="T9" i="9"/>
  <c r="D10" i="9"/>
  <c r="I10" i="9"/>
  <c r="J10" i="9"/>
  <c r="K10" i="9"/>
  <c r="L10" i="9"/>
  <c r="M10" i="9"/>
  <c r="N10" i="9"/>
  <c r="O10" i="9"/>
  <c r="P10" i="9"/>
  <c r="Q10" i="9"/>
  <c r="S10" i="9"/>
  <c r="T10" i="9"/>
  <c r="D11" i="9"/>
  <c r="I11" i="9"/>
  <c r="J11" i="9"/>
  <c r="K11" i="9"/>
  <c r="L11" i="9"/>
  <c r="M11" i="9"/>
  <c r="N11" i="9"/>
  <c r="O11" i="9"/>
  <c r="P11" i="9"/>
  <c r="Q11" i="9"/>
  <c r="S11" i="9"/>
  <c r="T11" i="9"/>
  <c r="D12" i="9"/>
  <c r="I12" i="9"/>
  <c r="J12" i="9"/>
  <c r="K12" i="9"/>
  <c r="L12" i="9"/>
  <c r="M12" i="9"/>
  <c r="N12" i="9"/>
  <c r="O12" i="9"/>
  <c r="P12" i="9"/>
  <c r="Q12" i="9"/>
  <c r="S12" i="9"/>
  <c r="T12" i="9"/>
  <c r="D13" i="9"/>
  <c r="I13" i="9"/>
  <c r="J13" i="9"/>
  <c r="K13" i="9"/>
  <c r="L13" i="9"/>
  <c r="M13" i="9"/>
  <c r="N13" i="9"/>
  <c r="O13" i="9"/>
  <c r="P13" i="9"/>
  <c r="Q13" i="9"/>
  <c r="S13" i="9"/>
  <c r="T13" i="9"/>
  <c r="D14" i="9"/>
  <c r="I14" i="9"/>
  <c r="J14" i="9"/>
  <c r="K14" i="9"/>
  <c r="L14" i="9"/>
  <c r="M14" i="9"/>
  <c r="N14" i="9"/>
  <c r="O14" i="9"/>
  <c r="P14" i="9"/>
  <c r="Q14" i="9"/>
  <c r="S14" i="9"/>
  <c r="T14" i="9"/>
  <c r="D15" i="9"/>
  <c r="I15" i="9"/>
  <c r="J15" i="9"/>
  <c r="K15" i="9"/>
  <c r="L15" i="9"/>
  <c r="M15" i="9"/>
  <c r="N15" i="9"/>
  <c r="O15" i="9"/>
  <c r="P15" i="9"/>
  <c r="Q15" i="9"/>
  <c r="S15" i="9"/>
  <c r="T15" i="9"/>
  <c r="D16" i="9"/>
  <c r="I16" i="9"/>
  <c r="J16" i="9"/>
  <c r="K16" i="9"/>
  <c r="L16" i="9"/>
  <c r="M16" i="9"/>
  <c r="N16" i="9"/>
  <c r="O16" i="9"/>
  <c r="P16" i="9"/>
  <c r="Q16" i="9"/>
  <c r="S16" i="9"/>
  <c r="T16" i="9"/>
  <c r="D17" i="9"/>
  <c r="I17" i="9"/>
  <c r="J17" i="9"/>
  <c r="K17" i="9"/>
  <c r="L17" i="9"/>
  <c r="M17" i="9"/>
  <c r="N17" i="9"/>
  <c r="O17" i="9"/>
  <c r="P17" i="9"/>
  <c r="Q17" i="9"/>
  <c r="S17" i="9"/>
  <c r="T17" i="9"/>
  <c r="D18" i="9"/>
  <c r="I18" i="9"/>
  <c r="J18" i="9"/>
  <c r="K18" i="9"/>
  <c r="L18" i="9"/>
  <c r="M18" i="9"/>
  <c r="N18" i="9"/>
  <c r="O18" i="9"/>
  <c r="P18" i="9"/>
  <c r="Q18" i="9"/>
  <c r="S18" i="9"/>
  <c r="T18" i="9"/>
  <c r="D19" i="9"/>
  <c r="I19" i="9"/>
  <c r="J19" i="9"/>
  <c r="K19" i="9"/>
  <c r="L19" i="9"/>
  <c r="M19" i="9"/>
  <c r="N19" i="9"/>
  <c r="O19" i="9"/>
  <c r="P19" i="9"/>
  <c r="Q19" i="9"/>
  <c r="S19" i="9"/>
  <c r="T19" i="9"/>
  <c r="D20" i="9"/>
  <c r="I20" i="9"/>
  <c r="J20" i="9"/>
  <c r="K20" i="9"/>
  <c r="L20" i="9"/>
  <c r="M20" i="9"/>
  <c r="N20" i="9"/>
  <c r="O20" i="9"/>
  <c r="P20" i="9"/>
  <c r="Q20" i="9"/>
  <c r="S20" i="9"/>
  <c r="T20" i="9"/>
  <c r="D21" i="9"/>
  <c r="I21" i="9"/>
  <c r="J21" i="9"/>
  <c r="K21" i="9"/>
  <c r="L21" i="9"/>
  <c r="M21" i="9"/>
  <c r="N21" i="9"/>
  <c r="O21" i="9"/>
  <c r="P21" i="9"/>
  <c r="Q21" i="9"/>
  <c r="S21" i="9"/>
  <c r="T21" i="9"/>
  <c r="D22" i="9"/>
  <c r="I22" i="9"/>
  <c r="J22" i="9"/>
  <c r="K22" i="9"/>
  <c r="L22" i="9"/>
  <c r="M22" i="9"/>
  <c r="N22" i="9"/>
  <c r="O22" i="9"/>
  <c r="P22" i="9"/>
  <c r="Q22" i="9"/>
  <c r="S22" i="9"/>
  <c r="T22" i="9"/>
  <c r="D23" i="9"/>
  <c r="E23" i="9"/>
  <c r="I23" i="9"/>
  <c r="J23" i="9"/>
  <c r="K23" i="9"/>
  <c r="L23" i="9"/>
  <c r="M23" i="9"/>
  <c r="N23" i="9"/>
  <c r="O23" i="9"/>
  <c r="P23" i="9"/>
  <c r="Q23" i="9"/>
  <c r="S23" i="9"/>
  <c r="T23" i="9"/>
  <c r="D24" i="9"/>
  <c r="E24" i="9"/>
  <c r="I24" i="9"/>
  <c r="J24" i="9"/>
  <c r="K24" i="9"/>
  <c r="L24" i="9"/>
  <c r="M24" i="9"/>
  <c r="N24" i="9"/>
  <c r="O24" i="9"/>
  <c r="P24" i="9"/>
  <c r="Q24" i="9"/>
  <c r="S24" i="9"/>
  <c r="T24" i="9"/>
  <c r="D25" i="9"/>
  <c r="E25" i="9"/>
  <c r="I25" i="9"/>
  <c r="J25" i="9"/>
  <c r="K25" i="9"/>
  <c r="L25" i="9"/>
  <c r="M25" i="9"/>
  <c r="N25" i="9"/>
  <c r="O25" i="9"/>
  <c r="P25" i="9"/>
  <c r="Q25" i="9"/>
  <c r="S25" i="9"/>
  <c r="T25" i="9"/>
  <c r="D26" i="9"/>
  <c r="E26" i="9"/>
  <c r="I26" i="9"/>
  <c r="J26" i="9"/>
  <c r="K26" i="9"/>
  <c r="L26" i="9"/>
  <c r="M26" i="9"/>
  <c r="N26" i="9"/>
  <c r="O26" i="9"/>
  <c r="P26" i="9"/>
  <c r="Q26" i="9"/>
  <c r="S26" i="9"/>
  <c r="T26" i="9"/>
  <c r="D27" i="9"/>
  <c r="E27" i="9"/>
  <c r="I27" i="9"/>
  <c r="J27" i="9"/>
  <c r="K27" i="9"/>
  <c r="L27" i="9"/>
  <c r="M27" i="9"/>
  <c r="N27" i="9"/>
  <c r="O27" i="9"/>
  <c r="P27" i="9"/>
  <c r="Q27" i="9"/>
  <c r="S27" i="9"/>
  <c r="T27" i="9"/>
  <c r="D28" i="9"/>
  <c r="E28" i="9"/>
  <c r="I28" i="9"/>
  <c r="J28" i="9"/>
  <c r="K28" i="9"/>
  <c r="L28" i="9"/>
  <c r="M28" i="9"/>
  <c r="N28" i="9"/>
  <c r="O28" i="9"/>
  <c r="P28" i="9"/>
  <c r="Q28" i="9"/>
  <c r="S28" i="9"/>
  <c r="T28" i="9"/>
  <c r="D29" i="9"/>
  <c r="E29" i="9"/>
  <c r="I29" i="9"/>
  <c r="J29" i="9"/>
  <c r="K29" i="9"/>
  <c r="L29" i="9"/>
  <c r="M29" i="9"/>
  <c r="N29" i="9"/>
  <c r="O29" i="9"/>
  <c r="P29" i="9"/>
  <c r="Q29" i="9"/>
  <c r="S29" i="9"/>
  <c r="T29" i="9"/>
  <c r="D30" i="9"/>
  <c r="E30" i="9"/>
  <c r="I30" i="9"/>
  <c r="J30" i="9"/>
  <c r="K30" i="9"/>
  <c r="L30" i="9"/>
  <c r="M30" i="9"/>
  <c r="N30" i="9"/>
  <c r="O30" i="9"/>
  <c r="P30" i="9"/>
  <c r="Q30" i="9"/>
  <c r="S30" i="9"/>
  <c r="T30" i="9"/>
  <c r="D31" i="9"/>
  <c r="E31" i="9"/>
  <c r="I31" i="9"/>
  <c r="J31" i="9"/>
  <c r="K31" i="9"/>
  <c r="L31" i="9"/>
  <c r="M31" i="9"/>
  <c r="N31" i="9"/>
  <c r="O31" i="9"/>
  <c r="P31" i="9"/>
  <c r="Q31" i="9"/>
  <c r="S31" i="9"/>
  <c r="T31" i="9"/>
  <c r="D32" i="9"/>
  <c r="E32" i="9"/>
  <c r="I32" i="9"/>
  <c r="J32" i="9"/>
  <c r="K32" i="9"/>
  <c r="L32" i="9"/>
  <c r="M32" i="9"/>
  <c r="N32" i="9"/>
  <c r="O32" i="9"/>
  <c r="P32" i="9"/>
  <c r="Q32" i="9"/>
  <c r="S32" i="9"/>
  <c r="T32" i="9"/>
  <c r="D33" i="9"/>
  <c r="E33" i="9"/>
  <c r="I33" i="9"/>
  <c r="J33" i="9"/>
  <c r="K33" i="9"/>
  <c r="L33" i="9"/>
  <c r="M33" i="9"/>
  <c r="N33" i="9"/>
  <c r="O33" i="9"/>
  <c r="P33" i="9"/>
  <c r="Q33" i="9"/>
  <c r="S33" i="9"/>
  <c r="T33" i="9"/>
  <c r="D34" i="9"/>
  <c r="E34" i="9"/>
  <c r="I34" i="9"/>
  <c r="J34" i="9"/>
  <c r="K34" i="9"/>
  <c r="L34" i="9"/>
  <c r="M34" i="9"/>
  <c r="N34" i="9"/>
  <c r="O34" i="9"/>
  <c r="P34" i="9"/>
  <c r="Q34" i="9"/>
  <c r="S34" i="9"/>
  <c r="T34" i="9"/>
  <c r="D35" i="9"/>
  <c r="E35" i="9"/>
  <c r="I35" i="9"/>
  <c r="J35" i="9"/>
  <c r="K35" i="9"/>
  <c r="L35" i="9"/>
  <c r="M35" i="9"/>
  <c r="N35" i="9"/>
  <c r="O35" i="9"/>
  <c r="P35" i="9"/>
  <c r="Q35" i="9"/>
  <c r="S35" i="9"/>
  <c r="T35" i="9"/>
  <c r="D36" i="9"/>
  <c r="E36" i="9"/>
  <c r="I36" i="9"/>
  <c r="J36" i="9"/>
  <c r="K36" i="9"/>
  <c r="L36" i="9"/>
  <c r="M36" i="9"/>
  <c r="N36" i="9"/>
  <c r="O36" i="9"/>
  <c r="P36" i="9"/>
  <c r="Q36" i="9"/>
  <c r="S36" i="9"/>
  <c r="T36" i="9"/>
  <c r="D37" i="9"/>
  <c r="E37" i="9"/>
  <c r="I37" i="9"/>
  <c r="J37" i="9"/>
  <c r="K37" i="9"/>
  <c r="L37" i="9"/>
  <c r="M37" i="9"/>
  <c r="N37" i="9"/>
  <c r="O37" i="9"/>
  <c r="P37" i="9"/>
  <c r="Q37" i="9"/>
  <c r="S37" i="9"/>
  <c r="T37" i="9"/>
  <c r="D38" i="9"/>
  <c r="E38" i="9"/>
  <c r="I38" i="9"/>
  <c r="J38" i="9"/>
  <c r="K38" i="9"/>
  <c r="L38" i="9"/>
  <c r="M38" i="9"/>
  <c r="N38" i="9"/>
  <c r="O38" i="9"/>
  <c r="P38" i="9"/>
  <c r="Q38" i="9"/>
  <c r="S38" i="9"/>
  <c r="T38" i="9"/>
  <c r="D39" i="9"/>
  <c r="E39" i="9"/>
  <c r="I39" i="9"/>
  <c r="J39" i="9"/>
  <c r="K39" i="9"/>
  <c r="L39" i="9"/>
  <c r="M39" i="9"/>
  <c r="N39" i="9"/>
  <c r="O39" i="9"/>
  <c r="P39" i="9"/>
  <c r="Q39" i="9"/>
  <c r="S39" i="9"/>
  <c r="T39" i="9"/>
  <c r="D40" i="9"/>
  <c r="E40" i="9"/>
  <c r="I40" i="9"/>
  <c r="J40" i="9"/>
  <c r="K40" i="9"/>
  <c r="L40" i="9"/>
  <c r="M40" i="9"/>
  <c r="N40" i="9"/>
  <c r="O40" i="9"/>
  <c r="P40" i="9"/>
  <c r="Q40" i="9"/>
  <c r="S40" i="9"/>
  <c r="T40" i="9"/>
  <c r="D41" i="9"/>
  <c r="E41" i="9"/>
  <c r="I41" i="9"/>
  <c r="J41" i="9"/>
  <c r="K41" i="9"/>
  <c r="L41" i="9"/>
  <c r="M41" i="9"/>
  <c r="N41" i="9"/>
  <c r="O41" i="9"/>
  <c r="P41" i="9"/>
  <c r="Q41" i="9"/>
  <c r="S41" i="9"/>
  <c r="T41" i="9"/>
  <c r="D42" i="9"/>
  <c r="E42" i="9"/>
  <c r="I42" i="9"/>
  <c r="J42" i="9"/>
  <c r="K42" i="9"/>
  <c r="L42" i="9"/>
  <c r="M42" i="9"/>
  <c r="N42" i="9"/>
  <c r="O42" i="9"/>
  <c r="P42" i="9"/>
  <c r="Q42" i="9"/>
  <c r="S42" i="9"/>
  <c r="T42" i="9"/>
  <c r="D43" i="9"/>
  <c r="E43" i="9"/>
  <c r="I43" i="9"/>
  <c r="J43" i="9"/>
  <c r="K43" i="9"/>
  <c r="L43" i="9"/>
  <c r="M43" i="9"/>
  <c r="N43" i="9"/>
  <c r="O43" i="9"/>
  <c r="P43" i="9"/>
  <c r="Q43" i="9"/>
  <c r="S43" i="9"/>
  <c r="T43" i="9"/>
  <c r="D44" i="9"/>
  <c r="E44" i="9"/>
  <c r="I44" i="9"/>
  <c r="J44" i="9"/>
  <c r="K44" i="9"/>
  <c r="L44" i="9"/>
  <c r="M44" i="9"/>
  <c r="N44" i="9"/>
  <c r="O44" i="9"/>
  <c r="P44" i="9"/>
  <c r="Q44" i="9"/>
  <c r="S44" i="9"/>
  <c r="T44" i="9"/>
  <c r="D45" i="9"/>
  <c r="E45" i="9"/>
  <c r="I45" i="9"/>
  <c r="J45" i="9"/>
  <c r="K45" i="9"/>
  <c r="L45" i="9"/>
  <c r="M45" i="9"/>
  <c r="N45" i="9"/>
  <c r="O45" i="9"/>
  <c r="P45" i="9"/>
  <c r="Q45" i="9"/>
  <c r="S45" i="9"/>
  <c r="T45" i="9"/>
  <c r="D46" i="9"/>
  <c r="E46" i="9"/>
  <c r="I46" i="9"/>
  <c r="J46" i="9"/>
  <c r="K46" i="9"/>
  <c r="L46" i="9"/>
  <c r="M46" i="9"/>
  <c r="N46" i="9"/>
  <c r="O46" i="9"/>
  <c r="P46" i="9"/>
  <c r="Q46" i="9"/>
  <c r="S46" i="9"/>
  <c r="T46" i="9"/>
  <c r="D47" i="9"/>
  <c r="E47" i="9"/>
  <c r="I47" i="9"/>
  <c r="J47" i="9"/>
  <c r="K47" i="9"/>
  <c r="L47" i="9"/>
  <c r="M47" i="9"/>
  <c r="N47" i="9"/>
  <c r="O47" i="9"/>
  <c r="P47" i="9"/>
  <c r="Q47" i="9"/>
  <c r="S47" i="9"/>
  <c r="T47" i="9"/>
  <c r="D48" i="9"/>
  <c r="E48" i="9"/>
  <c r="I48" i="9"/>
  <c r="J48" i="9"/>
  <c r="K48" i="9"/>
  <c r="L48" i="9"/>
  <c r="M48" i="9"/>
  <c r="N48" i="9"/>
  <c r="O48" i="9"/>
  <c r="P48" i="9"/>
  <c r="Q48" i="9"/>
  <c r="S48" i="9"/>
  <c r="T48" i="9"/>
  <c r="D49" i="9"/>
  <c r="E49" i="9"/>
  <c r="I49" i="9"/>
  <c r="J49" i="9"/>
  <c r="K49" i="9"/>
  <c r="L49" i="9"/>
  <c r="M49" i="9"/>
  <c r="N49" i="9"/>
  <c r="O49" i="9"/>
  <c r="P49" i="9"/>
  <c r="Q49" i="9"/>
  <c r="S49" i="9"/>
  <c r="T49" i="9"/>
  <c r="D50" i="9"/>
  <c r="E50" i="9"/>
  <c r="I50" i="9"/>
  <c r="J50" i="9"/>
  <c r="K50" i="9"/>
  <c r="L50" i="9"/>
  <c r="M50" i="9"/>
  <c r="N50" i="9"/>
  <c r="O50" i="9"/>
  <c r="P50" i="9"/>
  <c r="Q50" i="9"/>
  <c r="S50" i="9"/>
  <c r="T50" i="9"/>
  <c r="D51" i="9"/>
  <c r="E51" i="9"/>
  <c r="I51" i="9"/>
  <c r="J51" i="9"/>
  <c r="K51" i="9"/>
  <c r="L51" i="9"/>
  <c r="M51" i="9"/>
  <c r="N51" i="9"/>
  <c r="O51" i="9"/>
  <c r="P51" i="9"/>
  <c r="Q51" i="9"/>
  <c r="S51" i="9"/>
  <c r="T51" i="9"/>
  <c r="D52" i="9"/>
  <c r="E52" i="9"/>
  <c r="I52" i="9"/>
  <c r="J52" i="9"/>
  <c r="K52" i="9"/>
  <c r="L52" i="9"/>
  <c r="M52" i="9"/>
  <c r="N52" i="9"/>
  <c r="O52" i="9"/>
  <c r="P52" i="9"/>
  <c r="Q52" i="9"/>
  <c r="S52" i="9"/>
  <c r="T52" i="9"/>
  <c r="D53" i="9"/>
  <c r="E53" i="9"/>
  <c r="I53" i="9"/>
  <c r="J53" i="9"/>
  <c r="K53" i="9"/>
  <c r="L53" i="9"/>
  <c r="M53" i="9"/>
  <c r="N53" i="9"/>
  <c r="O53" i="9"/>
  <c r="P53" i="9"/>
  <c r="Q53" i="9"/>
  <c r="S53" i="9"/>
  <c r="T53" i="9"/>
  <c r="D54" i="9"/>
  <c r="E54" i="9"/>
  <c r="I54" i="9"/>
  <c r="J54" i="9"/>
  <c r="K54" i="9"/>
  <c r="L54" i="9"/>
  <c r="M54" i="9"/>
  <c r="N54" i="9"/>
  <c r="O54" i="9"/>
  <c r="P54" i="9"/>
  <c r="Q54" i="9"/>
  <c r="S54" i="9"/>
  <c r="T54" i="9"/>
  <c r="D55" i="9"/>
  <c r="E55" i="9"/>
  <c r="I55" i="9"/>
  <c r="J55" i="9"/>
  <c r="K55" i="9"/>
  <c r="L55" i="9"/>
  <c r="M55" i="9"/>
  <c r="N55" i="9"/>
  <c r="O55" i="9"/>
  <c r="P55" i="9"/>
  <c r="Q55" i="9"/>
  <c r="S55" i="9"/>
  <c r="T55" i="9"/>
  <c r="D56" i="9"/>
  <c r="E56" i="9"/>
  <c r="I56" i="9"/>
  <c r="J56" i="9"/>
  <c r="K56" i="9"/>
  <c r="L56" i="9"/>
  <c r="M56" i="9"/>
  <c r="N56" i="9"/>
  <c r="O56" i="9"/>
  <c r="P56" i="9"/>
  <c r="Q56" i="9"/>
  <c r="S56" i="9"/>
  <c r="T56" i="9"/>
  <c r="D57" i="9"/>
  <c r="E57" i="9"/>
  <c r="I57" i="9"/>
  <c r="J57" i="9"/>
  <c r="K57" i="9"/>
  <c r="L57" i="9"/>
  <c r="M57" i="9"/>
  <c r="N57" i="9"/>
  <c r="O57" i="9"/>
  <c r="P57" i="9"/>
  <c r="Q57" i="9"/>
  <c r="S57" i="9"/>
  <c r="T57" i="9"/>
  <c r="D58" i="9"/>
  <c r="E58" i="9"/>
  <c r="I58" i="9"/>
  <c r="J58" i="9"/>
  <c r="K58" i="9"/>
  <c r="L58" i="9"/>
  <c r="M58" i="9"/>
  <c r="N58" i="9"/>
  <c r="O58" i="9"/>
  <c r="P58" i="9"/>
  <c r="Q58" i="9"/>
  <c r="S58" i="9"/>
  <c r="T58" i="9"/>
  <c r="D59" i="9"/>
  <c r="E59" i="9"/>
  <c r="I59" i="9"/>
  <c r="J59" i="9"/>
  <c r="K59" i="9"/>
  <c r="L59" i="9"/>
  <c r="M59" i="9"/>
  <c r="N59" i="9"/>
  <c r="O59" i="9"/>
  <c r="P59" i="9"/>
  <c r="Q59" i="9"/>
  <c r="S59" i="9"/>
  <c r="T59" i="9"/>
  <c r="D60" i="9"/>
  <c r="E60" i="9"/>
  <c r="I60" i="9"/>
  <c r="J60" i="9"/>
  <c r="K60" i="9"/>
  <c r="L60" i="9"/>
  <c r="M60" i="9"/>
  <c r="N60" i="9"/>
  <c r="O60" i="9"/>
  <c r="P60" i="9"/>
  <c r="Q60" i="9"/>
  <c r="S60" i="9"/>
  <c r="T60" i="9"/>
  <c r="D61" i="9"/>
  <c r="E61" i="9"/>
  <c r="I61" i="9"/>
  <c r="J61" i="9"/>
  <c r="K61" i="9"/>
  <c r="L61" i="9"/>
  <c r="M61" i="9"/>
  <c r="N61" i="9"/>
  <c r="O61" i="9"/>
  <c r="P61" i="9"/>
  <c r="Q61" i="9"/>
  <c r="S61" i="9"/>
  <c r="T61" i="9"/>
  <c r="D62" i="9"/>
  <c r="E62" i="9"/>
  <c r="I62" i="9"/>
  <c r="J62" i="9"/>
  <c r="K62" i="9"/>
  <c r="L62" i="9"/>
  <c r="M62" i="9"/>
  <c r="N62" i="9"/>
  <c r="O62" i="9"/>
  <c r="P62" i="9"/>
  <c r="Q62" i="9"/>
  <c r="S62" i="9"/>
  <c r="T62" i="9"/>
  <c r="D63" i="9"/>
  <c r="E63" i="9"/>
  <c r="I63" i="9"/>
  <c r="J63" i="9"/>
  <c r="K63" i="9"/>
  <c r="L63" i="9"/>
  <c r="M63" i="9"/>
  <c r="N63" i="9"/>
  <c r="O63" i="9"/>
  <c r="P63" i="9"/>
  <c r="Q63" i="9"/>
  <c r="S63" i="9"/>
  <c r="T63" i="9"/>
  <c r="D64" i="9"/>
  <c r="E64" i="9"/>
  <c r="I64" i="9"/>
  <c r="J64" i="9"/>
  <c r="K64" i="9"/>
  <c r="L64" i="9"/>
  <c r="M64" i="9"/>
  <c r="N64" i="9"/>
  <c r="O64" i="9"/>
  <c r="P64" i="9"/>
  <c r="Q64" i="9"/>
  <c r="S64" i="9"/>
  <c r="T64" i="9"/>
  <c r="D65" i="9"/>
  <c r="E65" i="9"/>
  <c r="I65" i="9"/>
  <c r="J65" i="9"/>
  <c r="K65" i="9"/>
  <c r="L65" i="9"/>
  <c r="M65" i="9"/>
  <c r="N65" i="9"/>
  <c r="O65" i="9"/>
  <c r="P65" i="9"/>
  <c r="Q65" i="9"/>
  <c r="S65" i="9"/>
  <c r="T65" i="9"/>
  <c r="D66" i="9"/>
  <c r="E66" i="9"/>
  <c r="I66" i="9"/>
  <c r="J66" i="9"/>
  <c r="K66" i="9"/>
  <c r="L66" i="9"/>
  <c r="M66" i="9"/>
  <c r="N66" i="9"/>
  <c r="O66" i="9"/>
  <c r="P66" i="9"/>
  <c r="Q66" i="9"/>
  <c r="S66" i="9"/>
  <c r="T66" i="9"/>
  <c r="D67" i="9"/>
  <c r="E67" i="9"/>
  <c r="I67" i="9"/>
  <c r="J67" i="9"/>
  <c r="K67" i="9"/>
  <c r="L67" i="9"/>
  <c r="M67" i="9"/>
  <c r="N67" i="9"/>
  <c r="O67" i="9"/>
  <c r="P67" i="9"/>
  <c r="Q67" i="9"/>
  <c r="S67" i="9"/>
  <c r="T67" i="9"/>
  <c r="D68" i="9"/>
  <c r="E68" i="9"/>
  <c r="I68" i="9"/>
  <c r="J68" i="9"/>
  <c r="K68" i="9"/>
  <c r="L68" i="9"/>
  <c r="M68" i="9"/>
  <c r="N68" i="9"/>
  <c r="O68" i="9"/>
  <c r="P68" i="9"/>
  <c r="Q68" i="9"/>
  <c r="S68" i="9"/>
  <c r="T68" i="9"/>
  <c r="D69" i="9"/>
  <c r="E69" i="9"/>
  <c r="I69" i="9"/>
  <c r="J69" i="9"/>
  <c r="K69" i="9"/>
  <c r="L69" i="9"/>
  <c r="M69" i="9"/>
  <c r="N69" i="9"/>
  <c r="O69" i="9"/>
  <c r="P69" i="9"/>
  <c r="Q69" i="9"/>
  <c r="S69" i="9"/>
  <c r="T69" i="9"/>
  <c r="D70" i="9"/>
  <c r="E70" i="9"/>
  <c r="I70" i="9"/>
  <c r="J70" i="9"/>
  <c r="K70" i="9"/>
  <c r="L70" i="9"/>
  <c r="M70" i="9"/>
  <c r="N70" i="9"/>
  <c r="O70" i="9"/>
  <c r="P70" i="9"/>
  <c r="Q70" i="9"/>
  <c r="S70" i="9"/>
  <c r="T70" i="9"/>
  <c r="D71" i="9"/>
  <c r="E71" i="9"/>
  <c r="I71" i="9"/>
  <c r="J71" i="9"/>
  <c r="K71" i="9"/>
  <c r="L71" i="9"/>
  <c r="M71" i="9"/>
  <c r="N71" i="9"/>
  <c r="O71" i="9"/>
  <c r="P71" i="9"/>
  <c r="Q71" i="9"/>
  <c r="S71" i="9"/>
  <c r="T71" i="9"/>
  <c r="D72" i="9"/>
  <c r="E72" i="9"/>
  <c r="I72" i="9"/>
  <c r="J72" i="9"/>
  <c r="K72" i="9"/>
  <c r="L72" i="9"/>
  <c r="M72" i="9"/>
  <c r="N72" i="9"/>
  <c r="O72" i="9"/>
  <c r="P72" i="9"/>
  <c r="Q72" i="9"/>
  <c r="S72" i="9"/>
  <c r="T72" i="9"/>
  <c r="D73" i="9"/>
  <c r="E73" i="9"/>
  <c r="I73" i="9"/>
  <c r="J73" i="9"/>
  <c r="K73" i="9"/>
  <c r="L73" i="9"/>
  <c r="M73" i="9"/>
  <c r="N73" i="9"/>
  <c r="O73" i="9"/>
  <c r="P73" i="9"/>
  <c r="Q73" i="9"/>
  <c r="S73" i="9"/>
  <c r="T73" i="9"/>
  <c r="D74" i="9"/>
  <c r="E74" i="9"/>
  <c r="I74" i="9"/>
  <c r="J74" i="9"/>
  <c r="K74" i="9"/>
  <c r="L74" i="9"/>
  <c r="M74" i="9"/>
  <c r="N74" i="9"/>
  <c r="O74" i="9"/>
  <c r="P74" i="9"/>
  <c r="Q74" i="9"/>
  <c r="S74" i="9"/>
  <c r="T74" i="9"/>
  <c r="D75" i="9"/>
  <c r="E75" i="9"/>
  <c r="I75" i="9"/>
  <c r="J75" i="9"/>
  <c r="K75" i="9"/>
  <c r="L75" i="9"/>
  <c r="M75" i="9"/>
  <c r="N75" i="9"/>
  <c r="O75" i="9"/>
  <c r="P75" i="9"/>
  <c r="Q75" i="9"/>
  <c r="S75" i="9"/>
  <c r="T75" i="9"/>
  <c r="D76" i="9"/>
  <c r="E76" i="9"/>
  <c r="I76" i="9"/>
  <c r="J76" i="9"/>
  <c r="K76" i="9"/>
  <c r="L76" i="9"/>
  <c r="M76" i="9"/>
  <c r="N76" i="9"/>
  <c r="O76" i="9"/>
  <c r="P76" i="9"/>
  <c r="Q76" i="9"/>
  <c r="S76" i="9"/>
  <c r="T76" i="9"/>
  <c r="D77" i="9"/>
  <c r="E77" i="9"/>
  <c r="I77" i="9"/>
  <c r="J77" i="9"/>
  <c r="K77" i="9"/>
  <c r="L77" i="9"/>
  <c r="M77" i="9"/>
  <c r="N77" i="9"/>
  <c r="O77" i="9"/>
  <c r="P77" i="9"/>
  <c r="Q77" i="9"/>
  <c r="S77" i="9"/>
  <c r="T77" i="9"/>
  <c r="D78" i="9"/>
  <c r="E78" i="9"/>
  <c r="I78" i="9"/>
  <c r="J78" i="9"/>
  <c r="K78" i="9"/>
  <c r="L78" i="9"/>
  <c r="M78" i="9"/>
  <c r="N78" i="9"/>
  <c r="O78" i="9"/>
  <c r="P78" i="9"/>
  <c r="Q78" i="9"/>
  <c r="S78" i="9"/>
  <c r="T78" i="9"/>
  <c r="D79" i="9"/>
  <c r="E79" i="9"/>
  <c r="I79" i="9"/>
  <c r="J79" i="9"/>
  <c r="K79" i="9"/>
  <c r="L79" i="9"/>
  <c r="M79" i="9"/>
  <c r="N79" i="9"/>
  <c r="O79" i="9"/>
  <c r="P79" i="9"/>
  <c r="Q79" i="9"/>
  <c r="S79" i="9"/>
  <c r="T79" i="9"/>
  <c r="D80" i="9"/>
  <c r="E80" i="9"/>
  <c r="I80" i="9"/>
  <c r="J80" i="9"/>
  <c r="K80" i="9"/>
  <c r="L80" i="9"/>
  <c r="M80" i="9"/>
  <c r="N80" i="9"/>
  <c r="O80" i="9"/>
  <c r="P80" i="9"/>
  <c r="Q80" i="9"/>
  <c r="S80" i="9"/>
  <c r="T80" i="9"/>
  <c r="D81" i="9"/>
  <c r="E81" i="9"/>
  <c r="I81" i="9"/>
  <c r="J81" i="9"/>
  <c r="K81" i="9"/>
  <c r="L81" i="9"/>
  <c r="M81" i="9"/>
  <c r="N81" i="9"/>
  <c r="O81" i="9"/>
  <c r="P81" i="9"/>
  <c r="Q81" i="9"/>
  <c r="S81" i="9"/>
  <c r="T81" i="9"/>
  <c r="D82" i="9"/>
  <c r="E82" i="9"/>
  <c r="I82" i="9"/>
  <c r="J82" i="9"/>
  <c r="K82" i="9"/>
  <c r="L82" i="9"/>
  <c r="M82" i="9"/>
  <c r="N82" i="9"/>
  <c r="O82" i="9"/>
  <c r="P82" i="9"/>
  <c r="Q82" i="9"/>
  <c r="S82" i="9"/>
  <c r="T82" i="9"/>
  <c r="D83" i="9"/>
  <c r="E83" i="9"/>
  <c r="I83" i="9"/>
  <c r="J83" i="9"/>
  <c r="K83" i="9"/>
  <c r="L83" i="9"/>
  <c r="M83" i="9"/>
  <c r="N83" i="9"/>
  <c r="O83" i="9"/>
  <c r="P83" i="9"/>
  <c r="Q83" i="9"/>
  <c r="S83" i="9"/>
  <c r="T83" i="9"/>
  <c r="D84" i="9"/>
  <c r="E84" i="9"/>
  <c r="I84" i="9"/>
  <c r="J84" i="9"/>
  <c r="K84" i="9"/>
  <c r="L84" i="9"/>
  <c r="M84" i="9"/>
  <c r="N84" i="9"/>
  <c r="O84" i="9"/>
  <c r="P84" i="9"/>
  <c r="Q84" i="9"/>
  <c r="S84" i="9"/>
  <c r="T84" i="9"/>
  <c r="D85" i="9"/>
  <c r="E85" i="9"/>
  <c r="I85" i="9"/>
  <c r="J85" i="9"/>
  <c r="K85" i="9"/>
  <c r="L85" i="9"/>
  <c r="M85" i="9"/>
  <c r="N85" i="9"/>
  <c r="O85" i="9"/>
  <c r="P85" i="9"/>
  <c r="Q85" i="9"/>
  <c r="S85" i="9"/>
  <c r="T85" i="9"/>
  <c r="D86" i="9"/>
  <c r="E86" i="9"/>
  <c r="I86" i="9"/>
  <c r="J86" i="9"/>
  <c r="K86" i="9"/>
  <c r="L86" i="9"/>
  <c r="M86" i="9"/>
  <c r="N86" i="9"/>
  <c r="O86" i="9"/>
  <c r="P86" i="9"/>
  <c r="Q86" i="9"/>
  <c r="S86" i="9"/>
  <c r="T86" i="9"/>
  <c r="D87" i="9"/>
  <c r="E87" i="9"/>
  <c r="I87" i="9"/>
  <c r="J87" i="9"/>
  <c r="K87" i="9"/>
  <c r="L87" i="9"/>
  <c r="M87" i="9"/>
  <c r="N87" i="9"/>
  <c r="O87" i="9"/>
  <c r="P87" i="9"/>
  <c r="Q87" i="9"/>
  <c r="S87" i="9"/>
  <c r="T87" i="9"/>
  <c r="D88" i="9"/>
  <c r="E88" i="9"/>
  <c r="I88" i="9"/>
  <c r="J88" i="9"/>
  <c r="K88" i="9"/>
  <c r="L88" i="9"/>
  <c r="M88" i="9"/>
  <c r="N88" i="9"/>
  <c r="O88" i="9"/>
  <c r="P88" i="9"/>
  <c r="Q88" i="9"/>
  <c r="S88" i="9"/>
  <c r="T88" i="9"/>
  <c r="D89" i="9"/>
  <c r="E89" i="9"/>
  <c r="I89" i="9"/>
  <c r="J89" i="9"/>
  <c r="K89" i="9"/>
  <c r="L89" i="9"/>
  <c r="M89" i="9"/>
  <c r="N89" i="9"/>
  <c r="O89" i="9"/>
  <c r="P89" i="9"/>
  <c r="Q89" i="9"/>
  <c r="S89" i="9"/>
  <c r="T89" i="9"/>
  <c r="D90" i="9"/>
  <c r="E90" i="9"/>
  <c r="I90" i="9"/>
  <c r="J90" i="9"/>
  <c r="K90" i="9"/>
  <c r="L90" i="9"/>
  <c r="M90" i="9"/>
  <c r="N90" i="9"/>
  <c r="O90" i="9"/>
  <c r="P90" i="9"/>
  <c r="Q90" i="9"/>
  <c r="S90" i="9"/>
  <c r="T90" i="9"/>
  <c r="D91" i="9"/>
  <c r="E91" i="9"/>
  <c r="I91" i="9"/>
  <c r="J91" i="9"/>
  <c r="K91" i="9"/>
  <c r="L91" i="9"/>
  <c r="M91" i="9"/>
  <c r="N91" i="9"/>
  <c r="O91" i="9"/>
  <c r="P91" i="9"/>
  <c r="Q91" i="9"/>
  <c r="S91" i="9"/>
  <c r="T91" i="9"/>
  <c r="D92" i="9"/>
  <c r="E92" i="9"/>
  <c r="I92" i="9"/>
  <c r="J92" i="9"/>
  <c r="K92" i="9"/>
  <c r="L92" i="9"/>
  <c r="M92" i="9"/>
  <c r="N92" i="9"/>
  <c r="O92" i="9"/>
  <c r="P92" i="9"/>
  <c r="Q92" i="9"/>
  <c r="S92" i="9"/>
  <c r="T92" i="9"/>
  <c r="D93" i="9"/>
  <c r="E93" i="9"/>
  <c r="I93" i="9"/>
  <c r="J93" i="9"/>
  <c r="K93" i="9"/>
  <c r="L93" i="9"/>
  <c r="M93" i="9"/>
  <c r="N93" i="9"/>
  <c r="O93" i="9"/>
  <c r="P93" i="9"/>
  <c r="Q93" i="9"/>
  <c r="S93" i="9"/>
  <c r="T93" i="9"/>
  <c r="D94" i="9"/>
  <c r="E94" i="9"/>
  <c r="I94" i="9"/>
  <c r="J94" i="9"/>
  <c r="K94" i="9"/>
  <c r="L94" i="9"/>
  <c r="M94" i="9"/>
  <c r="N94" i="9"/>
  <c r="O94" i="9"/>
  <c r="P94" i="9"/>
  <c r="Q94" i="9"/>
  <c r="S94" i="9"/>
  <c r="T94" i="9"/>
  <c r="D95" i="9"/>
  <c r="E95" i="9"/>
  <c r="I95" i="9"/>
  <c r="J95" i="9"/>
  <c r="K95" i="9"/>
  <c r="L95" i="9"/>
  <c r="M95" i="9"/>
  <c r="N95" i="9"/>
  <c r="O95" i="9"/>
  <c r="P95" i="9"/>
  <c r="Q95" i="9"/>
  <c r="S95" i="9"/>
  <c r="T95" i="9"/>
  <c r="D96" i="9"/>
  <c r="E96" i="9"/>
  <c r="I96" i="9"/>
  <c r="J96" i="9"/>
  <c r="K96" i="9"/>
  <c r="L96" i="9"/>
  <c r="M96" i="9"/>
  <c r="N96" i="9"/>
  <c r="O96" i="9"/>
  <c r="P96" i="9"/>
  <c r="Q96" i="9"/>
  <c r="S96" i="9"/>
  <c r="T96" i="9"/>
  <c r="D97" i="9"/>
  <c r="E97" i="9"/>
  <c r="I97" i="9"/>
  <c r="J97" i="9"/>
  <c r="K97" i="9"/>
  <c r="L97" i="9"/>
  <c r="M97" i="9"/>
  <c r="N97" i="9"/>
  <c r="O97" i="9"/>
  <c r="P97" i="9"/>
  <c r="Q97" i="9"/>
  <c r="S97" i="9"/>
  <c r="T97" i="9"/>
  <c r="D98" i="9"/>
  <c r="E98" i="9"/>
  <c r="I98" i="9"/>
  <c r="J98" i="9"/>
  <c r="K98" i="9"/>
  <c r="L98" i="9"/>
  <c r="M98" i="9"/>
  <c r="N98" i="9"/>
  <c r="O98" i="9"/>
  <c r="P98" i="9"/>
  <c r="Q98" i="9"/>
  <c r="S98" i="9"/>
  <c r="T98" i="9"/>
  <c r="D99" i="9"/>
  <c r="E99" i="9"/>
  <c r="I99" i="9"/>
  <c r="J99" i="9"/>
  <c r="K99" i="9"/>
  <c r="L99" i="9"/>
  <c r="M99" i="9"/>
  <c r="N99" i="9"/>
  <c r="O99" i="9"/>
  <c r="P99" i="9"/>
  <c r="Q99" i="9"/>
  <c r="S99" i="9"/>
  <c r="T99" i="9"/>
  <c r="D100" i="9"/>
  <c r="E100" i="9"/>
  <c r="I100" i="9"/>
  <c r="J100" i="9"/>
  <c r="K100" i="9"/>
  <c r="L100" i="9"/>
  <c r="M100" i="9"/>
  <c r="N100" i="9"/>
  <c r="O100" i="9"/>
  <c r="P100" i="9"/>
  <c r="Q100" i="9"/>
  <c r="S100" i="9"/>
  <c r="T100" i="9"/>
  <c r="D101" i="9"/>
  <c r="E101" i="9"/>
  <c r="I101" i="9"/>
  <c r="J101" i="9"/>
  <c r="K101" i="9"/>
  <c r="L101" i="9"/>
  <c r="M101" i="9"/>
  <c r="N101" i="9"/>
  <c r="O101" i="9"/>
  <c r="P101" i="9"/>
  <c r="Q101" i="9"/>
  <c r="S101" i="9"/>
  <c r="T101" i="9"/>
  <c r="D102" i="9"/>
  <c r="E102" i="9"/>
  <c r="I102" i="9"/>
  <c r="J102" i="9"/>
  <c r="K102" i="9"/>
  <c r="L102" i="9"/>
  <c r="M102" i="9"/>
  <c r="N102" i="9"/>
  <c r="O102" i="9"/>
  <c r="P102" i="9"/>
  <c r="Q102" i="9"/>
  <c r="S102" i="9"/>
  <c r="T102" i="9"/>
  <c r="D103" i="9"/>
  <c r="E103" i="9"/>
  <c r="I103" i="9"/>
  <c r="J103" i="9"/>
  <c r="K103" i="9"/>
  <c r="L103" i="9"/>
  <c r="M103" i="9"/>
  <c r="N103" i="9"/>
  <c r="O103" i="9"/>
  <c r="P103" i="9"/>
  <c r="Q103" i="9"/>
  <c r="S103" i="9"/>
  <c r="T103" i="9"/>
  <c r="D104" i="9"/>
  <c r="E104" i="9"/>
  <c r="I104" i="9"/>
  <c r="J104" i="9"/>
  <c r="K104" i="9"/>
  <c r="L104" i="9"/>
  <c r="M104" i="9"/>
  <c r="N104" i="9"/>
  <c r="O104" i="9"/>
  <c r="P104" i="9"/>
  <c r="Q104" i="9"/>
  <c r="S104" i="9"/>
  <c r="T104" i="9"/>
  <c r="D105" i="9"/>
  <c r="E105" i="9"/>
  <c r="I105" i="9"/>
  <c r="J105" i="9"/>
  <c r="K105" i="9"/>
  <c r="L105" i="9"/>
  <c r="M105" i="9"/>
  <c r="N105" i="9"/>
  <c r="O105" i="9"/>
  <c r="P105" i="9"/>
  <c r="Q105" i="9"/>
  <c r="S105" i="9"/>
  <c r="T105" i="9"/>
  <c r="D106" i="9"/>
  <c r="E106" i="9"/>
  <c r="I106" i="9"/>
  <c r="J106" i="9"/>
  <c r="K106" i="9"/>
  <c r="L106" i="9"/>
  <c r="M106" i="9"/>
  <c r="N106" i="9"/>
  <c r="O106" i="9"/>
  <c r="P106" i="9"/>
  <c r="Q106" i="9"/>
  <c r="S106" i="9"/>
  <c r="T106" i="9"/>
  <c r="D107" i="9"/>
  <c r="E107" i="9"/>
  <c r="I107" i="9"/>
  <c r="J107" i="9"/>
  <c r="K107" i="9"/>
  <c r="L107" i="9"/>
  <c r="M107" i="9"/>
  <c r="N107" i="9"/>
  <c r="O107" i="9"/>
  <c r="P107" i="9"/>
  <c r="Q107" i="9"/>
  <c r="S107" i="9"/>
  <c r="T107" i="9"/>
  <c r="D108" i="9"/>
  <c r="E108" i="9"/>
  <c r="I108" i="9"/>
  <c r="J108" i="9"/>
  <c r="K108" i="9"/>
  <c r="L108" i="9"/>
  <c r="M108" i="9"/>
  <c r="N108" i="9"/>
  <c r="O108" i="9"/>
  <c r="P108" i="9"/>
  <c r="Q108" i="9"/>
  <c r="S108" i="9"/>
  <c r="T108" i="9"/>
  <c r="D109" i="9"/>
  <c r="E109" i="9"/>
  <c r="I109" i="9"/>
  <c r="J109" i="9"/>
  <c r="K109" i="9"/>
  <c r="L109" i="9"/>
  <c r="M109" i="9"/>
  <c r="N109" i="9"/>
  <c r="O109" i="9"/>
  <c r="P109" i="9"/>
  <c r="Q109" i="9"/>
  <c r="S109" i="9"/>
  <c r="T109" i="9"/>
  <c r="D110" i="9"/>
  <c r="E110" i="9"/>
  <c r="I110" i="9"/>
  <c r="J110" i="9"/>
  <c r="K110" i="9"/>
  <c r="L110" i="9"/>
  <c r="M110" i="9"/>
  <c r="N110" i="9"/>
  <c r="O110" i="9"/>
  <c r="P110" i="9"/>
  <c r="Q110" i="9"/>
  <c r="S110" i="9"/>
  <c r="T110" i="9"/>
  <c r="D111" i="9"/>
  <c r="E111" i="9"/>
  <c r="I111" i="9"/>
  <c r="J111" i="9"/>
  <c r="K111" i="9"/>
  <c r="L111" i="9"/>
  <c r="M111" i="9"/>
  <c r="N111" i="9"/>
  <c r="O111" i="9"/>
  <c r="P111" i="9"/>
  <c r="Q111" i="9"/>
  <c r="S111" i="9"/>
  <c r="T111" i="9"/>
  <c r="D112" i="9"/>
  <c r="E112" i="9"/>
  <c r="I112" i="9"/>
  <c r="J112" i="9"/>
  <c r="K112" i="9"/>
  <c r="L112" i="9"/>
  <c r="M112" i="9"/>
  <c r="N112" i="9"/>
  <c r="O112" i="9"/>
  <c r="P112" i="9"/>
  <c r="Q112" i="9"/>
  <c r="S112" i="9"/>
  <c r="T112" i="9"/>
  <c r="D113" i="9"/>
  <c r="E113" i="9"/>
  <c r="I113" i="9"/>
  <c r="J113" i="9"/>
  <c r="K113" i="9"/>
  <c r="L113" i="9"/>
  <c r="M113" i="9"/>
  <c r="N113" i="9"/>
  <c r="O113" i="9"/>
  <c r="P113" i="9"/>
  <c r="Q113" i="9"/>
  <c r="S113" i="9"/>
  <c r="T113" i="9"/>
  <c r="D114" i="9"/>
  <c r="E114" i="9"/>
  <c r="I114" i="9"/>
  <c r="J114" i="9"/>
  <c r="K114" i="9"/>
  <c r="L114" i="9"/>
  <c r="M114" i="9"/>
  <c r="N114" i="9"/>
  <c r="O114" i="9"/>
  <c r="P114" i="9"/>
  <c r="Q114" i="9"/>
  <c r="S114" i="9"/>
  <c r="T114" i="9"/>
  <c r="D115" i="9"/>
  <c r="E115" i="9"/>
  <c r="I115" i="9"/>
  <c r="J115" i="9"/>
  <c r="K115" i="9"/>
  <c r="L115" i="9"/>
  <c r="M115" i="9"/>
  <c r="N115" i="9"/>
  <c r="O115" i="9"/>
  <c r="P115" i="9"/>
  <c r="Q115" i="9"/>
  <c r="S115" i="9"/>
  <c r="T115" i="9"/>
  <c r="D116" i="9"/>
  <c r="E116" i="9"/>
  <c r="I116" i="9"/>
  <c r="J116" i="9"/>
  <c r="K116" i="9"/>
  <c r="L116" i="9"/>
  <c r="M116" i="9"/>
  <c r="N116" i="9"/>
  <c r="O116" i="9"/>
  <c r="P116" i="9"/>
  <c r="Q116" i="9"/>
  <c r="S116" i="9"/>
  <c r="T116" i="9"/>
  <c r="D117" i="9"/>
  <c r="E117" i="9"/>
  <c r="I117" i="9"/>
  <c r="J117" i="9"/>
  <c r="K117" i="9"/>
  <c r="L117" i="9"/>
  <c r="M117" i="9"/>
  <c r="N117" i="9"/>
  <c r="O117" i="9"/>
  <c r="P117" i="9"/>
  <c r="Q117" i="9"/>
  <c r="S117" i="9"/>
  <c r="T117" i="9"/>
  <c r="D118" i="9"/>
  <c r="E118" i="9"/>
  <c r="I118" i="9"/>
  <c r="J118" i="9"/>
  <c r="K118" i="9"/>
  <c r="L118" i="9"/>
  <c r="M118" i="9"/>
  <c r="N118" i="9"/>
  <c r="O118" i="9"/>
  <c r="P118" i="9"/>
  <c r="Q118" i="9"/>
  <c r="S118" i="9"/>
  <c r="T118" i="9"/>
  <c r="D119" i="9"/>
  <c r="E119" i="9"/>
  <c r="I119" i="9"/>
  <c r="J119" i="9"/>
  <c r="K119" i="9"/>
  <c r="L119" i="9"/>
  <c r="M119" i="9"/>
  <c r="N119" i="9"/>
  <c r="O119" i="9"/>
  <c r="P119" i="9"/>
  <c r="Q119" i="9"/>
  <c r="S119" i="9"/>
  <c r="T119" i="9"/>
  <c r="D120" i="9"/>
  <c r="E120" i="9"/>
  <c r="I120" i="9"/>
  <c r="J120" i="9"/>
  <c r="K120" i="9"/>
  <c r="L120" i="9"/>
  <c r="M120" i="9"/>
  <c r="N120" i="9"/>
  <c r="O120" i="9"/>
  <c r="P120" i="9"/>
  <c r="Q120" i="9"/>
  <c r="S120" i="9"/>
  <c r="T120" i="9"/>
  <c r="D121" i="9"/>
  <c r="E121" i="9"/>
  <c r="I121" i="9"/>
  <c r="J121" i="9"/>
  <c r="K121" i="9"/>
  <c r="L121" i="9"/>
  <c r="M121" i="9"/>
  <c r="N121" i="9"/>
  <c r="O121" i="9"/>
  <c r="P121" i="9"/>
  <c r="Q121" i="9"/>
  <c r="S121" i="9"/>
  <c r="T121" i="9"/>
  <c r="D122" i="9"/>
  <c r="E122" i="9"/>
  <c r="I122" i="9"/>
  <c r="J122" i="9"/>
  <c r="K122" i="9"/>
  <c r="L122" i="9"/>
  <c r="M122" i="9"/>
  <c r="N122" i="9"/>
  <c r="O122" i="9"/>
  <c r="P122" i="9"/>
  <c r="Q122" i="9"/>
  <c r="S122" i="9"/>
  <c r="T122" i="9"/>
  <c r="D123" i="9"/>
  <c r="E123" i="9"/>
  <c r="I123" i="9"/>
  <c r="J123" i="9"/>
  <c r="K123" i="9"/>
  <c r="L123" i="9"/>
  <c r="M123" i="9"/>
  <c r="N123" i="9"/>
  <c r="O123" i="9"/>
  <c r="P123" i="9"/>
  <c r="Q123" i="9"/>
  <c r="S123" i="9"/>
  <c r="T123" i="9"/>
  <c r="D124" i="9"/>
  <c r="E124" i="9"/>
  <c r="I124" i="9"/>
  <c r="J124" i="9"/>
  <c r="K124" i="9"/>
  <c r="L124" i="9"/>
  <c r="M124" i="9"/>
  <c r="N124" i="9"/>
  <c r="O124" i="9"/>
  <c r="P124" i="9"/>
  <c r="Q124" i="9"/>
  <c r="S124" i="9"/>
  <c r="T124" i="9"/>
  <c r="D125" i="9"/>
  <c r="E125" i="9"/>
  <c r="I125" i="9"/>
  <c r="J125" i="9"/>
  <c r="K125" i="9"/>
  <c r="L125" i="9"/>
  <c r="M125" i="9"/>
  <c r="N125" i="9"/>
  <c r="O125" i="9"/>
  <c r="P125" i="9"/>
  <c r="Q125" i="9"/>
  <c r="S125" i="9"/>
  <c r="T125" i="9"/>
  <c r="D126" i="9"/>
  <c r="E126" i="9"/>
  <c r="I126" i="9"/>
  <c r="J126" i="9"/>
  <c r="K126" i="9"/>
  <c r="L126" i="9"/>
  <c r="M126" i="9"/>
  <c r="N126" i="9"/>
  <c r="O126" i="9"/>
  <c r="P126" i="9"/>
  <c r="Q126" i="9"/>
  <c r="S126" i="9"/>
  <c r="T126" i="9"/>
  <c r="D127" i="9"/>
  <c r="E127" i="9"/>
  <c r="I127" i="9"/>
  <c r="J127" i="9"/>
  <c r="K127" i="9"/>
  <c r="L127" i="9"/>
  <c r="M127" i="9"/>
  <c r="N127" i="9"/>
  <c r="O127" i="9"/>
  <c r="P127" i="9"/>
  <c r="Q127" i="9"/>
  <c r="S127" i="9"/>
  <c r="T127" i="9"/>
  <c r="D128" i="9"/>
  <c r="E128" i="9"/>
  <c r="I128" i="9"/>
  <c r="J128" i="9"/>
  <c r="K128" i="9"/>
  <c r="L128" i="9"/>
  <c r="M128" i="9"/>
  <c r="N128" i="9"/>
  <c r="O128" i="9"/>
  <c r="P128" i="9"/>
  <c r="Q128" i="9"/>
  <c r="S128" i="9"/>
  <c r="T128" i="9"/>
  <c r="D129" i="9"/>
  <c r="E129" i="9"/>
  <c r="I129" i="9"/>
  <c r="J129" i="9"/>
  <c r="K129" i="9"/>
  <c r="L129" i="9"/>
  <c r="M129" i="9"/>
  <c r="N129" i="9"/>
  <c r="O129" i="9"/>
  <c r="P129" i="9"/>
  <c r="Q129" i="9"/>
  <c r="S129" i="9"/>
  <c r="T129" i="9"/>
  <c r="D130" i="9"/>
  <c r="E130" i="9"/>
  <c r="I130" i="9"/>
  <c r="J130" i="9"/>
  <c r="K130" i="9"/>
  <c r="L130" i="9"/>
  <c r="M130" i="9"/>
  <c r="N130" i="9"/>
  <c r="O130" i="9"/>
  <c r="P130" i="9"/>
  <c r="Q130" i="9"/>
  <c r="S130" i="9"/>
  <c r="T130" i="9"/>
  <c r="D131" i="9"/>
  <c r="E131" i="9"/>
  <c r="I131" i="9"/>
  <c r="J131" i="9"/>
  <c r="K131" i="9"/>
  <c r="L131" i="9"/>
  <c r="M131" i="9"/>
  <c r="N131" i="9"/>
  <c r="O131" i="9"/>
  <c r="P131" i="9"/>
  <c r="Q131" i="9"/>
  <c r="S131" i="9"/>
  <c r="T131" i="9"/>
  <c r="D132" i="9"/>
  <c r="E132" i="9"/>
  <c r="I132" i="9"/>
  <c r="J132" i="9"/>
  <c r="K132" i="9"/>
  <c r="L132" i="9"/>
  <c r="M132" i="9"/>
  <c r="N132" i="9"/>
  <c r="O132" i="9"/>
  <c r="P132" i="9"/>
  <c r="Q132" i="9"/>
  <c r="S132" i="9"/>
  <c r="T132" i="9"/>
  <c r="D133" i="9"/>
  <c r="E133" i="9"/>
  <c r="I133" i="9"/>
  <c r="J133" i="9"/>
  <c r="K133" i="9"/>
  <c r="L133" i="9"/>
  <c r="M133" i="9"/>
  <c r="N133" i="9"/>
  <c r="O133" i="9"/>
  <c r="P133" i="9"/>
  <c r="Q133" i="9"/>
  <c r="S133" i="9"/>
  <c r="T133" i="9"/>
  <c r="D134" i="9"/>
  <c r="E134" i="9"/>
  <c r="I134" i="9"/>
  <c r="J134" i="9"/>
  <c r="K134" i="9"/>
  <c r="L134" i="9"/>
  <c r="M134" i="9"/>
  <c r="N134" i="9"/>
  <c r="O134" i="9"/>
  <c r="P134" i="9"/>
  <c r="Q134" i="9"/>
  <c r="S134" i="9"/>
  <c r="T134" i="9"/>
  <c r="D135" i="9"/>
  <c r="E135" i="9"/>
  <c r="I135" i="9"/>
  <c r="J135" i="9"/>
  <c r="K135" i="9"/>
  <c r="L135" i="9"/>
  <c r="M135" i="9"/>
  <c r="N135" i="9"/>
  <c r="O135" i="9"/>
  <c r="P135" i="9"/>
  <c r="Q135" i="9"/>
  <c r="S135" i="9"/>
  <c r="T135" i="9"/>
  <c r="D136" i="9"/>
  <c r="E136" i="9"/>
  <c r="I136" i="9"/>
  <c r="J136" i="9"/>
  <c r="K136" i="9"/>
  <c r="L136" i="9"/>
  <c r="M136" i="9"/>
  <c r="N136" i="9"/>
  <c r="O136" i="9"/>
  <c r="P136" i="9"/>
  <c r="Q136" i="9"/>
  <c r="S136" i="9"/>
  <c r="T136" i="9"/>
  <c r="D137" i="9"/>
  <c r="E137" i="9"/>
  <c r="I137" i="9"/>
  <c r="J137" i="9"/>
  <c r="K137" i="9"/>
  <c r="L137" i="9"/>
  <c r="M137" i="9"/>
  <c r="N137" i="9"/>
  <c r="O137" i="9"/>
  <c r="P137" i="9"/>
  <c r="Q137" i="9"/>
  <c r="S137" i="9"/>
  <c r="T137" i="9"/>
  <c r="D138" i="9"/>
  <c r="E138" i="9"/>
  <c r="I138" i="9"/>
  <c r="J138" i="9"/>
  <c r="K138" i="9"/>
  <c r="L138" i="9"/>
  <c r="M138" i="9"/>
  <c r="N138" i="9"/>
  <c r="O138" i="9"/>
  <c r="P138" i="9"/>
  <c r="Q138" i="9"/>
  <c r="S138" i="9"/>
  <c r="T138" i="9"/>
  <c r="D139" i="9"/>
  <c r="E139" i="9"/>
  <c r="I139" i="9"/>
  <c r="J139" i="9"/>
  <c r="K139" i="9"/>
  <c r="L139" i="9"/>
  <c r="M139" i="9"/>
  <c r="N139" i="9"/>
  <c r="O139" i="9"/>
  <c r="P139" i="9"/>
  <c r="Q139" i="9"/>
  <c r="S139" i="9"/>
  <c r="T139" i="9"/>
  <c r="D140" i="9"/>
  <c r="E140" i="9"/>
  <c r="I140" i="9"/>
  <c r="J140" i="9"/>
  <c r="K140" i="9"/>
  <c r="L140" i="9"/>
  <c r="M140" i="9"/>
  <c r="N140" i="9"/>
  <c r="O140" i="9"/>
  <c r="P140" i="9"/>
  <c r="Q140" i="9"/>
  <c r="S140" i="9"/>
  <c r="T140" i="9"/>
  <c r="D141" i="9"/>
  <c r="E141" i="9"/>
  <c r="I141" i="9"/>
  <c r="J141" i="9"/>
  <c r="K141" i="9"/>
  <c r="L141" i="9"/>
  <c r="M141" i="9"/>
  <c r="N141" i="9"/>
  <c r="O141" i="9"/>
  <c r="P141" i="9"/>
  <c r="Q141" i="9"/>
  <c r="S141" i="9"/>
  <c r="T141" i="9"/>
  <c r="D142" i="9"/>
  <c r="E142" i="9"/>
  <c r="I142" i="9"/>
  <c r="J142" i="9"/>
  <c r="K142" i="9"/>
  <c r="L142" i="9"/>
  <c r="M142" i="9"/>
  <c r="N142" i="9"/>
  <c r="O142" i="9"/>
  <c r="P142" i="9"/>
  <c r="Q142" i="9"/>
  <c r="S142" i="9"/>
  <c r="T142" i="9"/>
  <c r="D143" i="9"/>
  <c r="E143" i="9"/>
  <c r="I143" i="9"/>
  <c r="J143" i="9"/>
  <c r="K143" i="9"/>
  <c r="L143" i="9"/>
  <c r="M143" i="9"/>
  <c r="N143" i="9"/>
  <c r="O143" i="9"/>
  <c r="P143" i="9"/>
  <c r="Q143" i="9"/>
  <c r="S143" i="9"/>
  <c r="T143" i="9"/>
  <c r="D144" i="9"/>
  <c r="E144" i="9"/>
  <c r="I144" i="9"/>
  <c r="J144" i="9"/>
  <c r="K144" i="9"/>
  <c r="L144" i="9"/>
  <c r="M144" i="9"/>
  <c r="N144" i="9"/>
  <c r="O144" i="9"/>
  <c r="P144" i="9"/>
  <c r="Q144" i="9"/>
  <c r="S144" i="9"/>
  <c r="T144" i="9"/>
  <c r="D145" i="9"/>
  <c r="E145" i="9"/>
  <c r="I145" i="9"/>
  <c r="J145" i="9"/>
  <c r="K145" i="9"/>
  <c r="L145" i="9"/>
  <c r="M145" i="9"/>
  <c r="N145" i="9"/>
  <c r="O145" i="9"/>
  <c r="P145" i="9"/>
  <c r="Q145" i="9"/>
  <c r="S145" i="9"/>
  <c r="T145" i="9"/>
  <c r="D146" i="9"/>
  <c r="E146" i="9"/>
  <c r="I146" i="9"/>
  <c r="J146" i="9"/>
  <c r="K146" i="9"/>
  <c r="L146" i="9"/>
  <c r="M146" i="9"/>
  <c r="N146" i="9"/>
  <c r="O146" i="9"/>
  <c r="P146" i="9"/>
  <c r="Q146" i="9"/>
  <c r="S146" i="9"/>
  <c r="T146" i="9"/>
  <c r="D147" i="9"/>
  <c r="E147" i="9"/>
  <c r="I147" i="9"/>
  <c r="J147" i="9"/>
  <c r="K147" i="9"/>
  <c r="L147" i="9"/>
  <c r="M147" i="9"/>
  <c r="N147" i="9"/>
  <c r="O147" i="9"/>
  <c r="P147" i="9"/>
  <c r="Q147" i="9"/>
  <c r="S147" i="9"/>
  <c r="T147" i="9"/>
  <c r="D148" i="9"/>
  <c r="E148" i="9"/>
  <c r="I148" i="9"/>
  <c r="J148" i="9"/>
  <c r="K148" i="9"/>
  <c r="L148" i="9"/>
  <c r="M148" i="9"/>
  <c r="N148" i="9"/>
  <c r="O148" i="9"/>
  <c r="P148" i="9"/>
  <c r="Q148" i="9"/>
  <c r="S148" i="9"/>
  <c r="T148" i="9"/>
  <c r="D149" i="9"/>
  <c r="E149" i="9"/>
  <c r="I149" i="9"/>
  <c r="J149" i="9"/>
  <c r="K149" i="9"/>
  <c r="L149" i="9"/>
  <c r="M149" i="9"/>
  <c r="N149" i="9"/>
  <c r="O149" i="9"/>
  <c r="P149" i="9"/>
  <c r="Q149" i="9"/>
  <c r="S149" i="9"/>
  <c r="T149" i="9"/>
  <c r="D150" i="9"/>
  <c r="E150" i="9"/>
  <c r="I150" i="9"/>
  <c r="J150" i="9"/>
  <c r="K150" i="9"/>
  <c r="L150" i="9"/>
  <c r="M150" i="9"/>
  <c r="N150" i="9"/>
  <c r="O150" i="9"/>
  <c r="P150" i="9"/>
  <c r="Q150" i="9"/>
  <c r="S150" i="9"/>
  <c r="T150" i="9"/>
  <c r="D151" i="9"/>
  <c r="E151" i="9"/>
  <c r="I151" i="9"/>
  <c r="J151" i="9"/>
  <c r="K151" i="9"/>
  <c r="L151" i="9"/>
  <c r="M151" i="9"/>
  <c r="N151" i="9"/>
  <c r="O151" i="9"/>
  <c r="P151" i="9"/>
  <c r="Q151" i="9"/>
  <c r="S151" i="9"/>
  <c r="T151" i="9"/>
  <c r="D152" i="9"/>
  <c r="E152" i="9"/>
  <c r="I152" i="9"/>
  <c r="J152" i="9"/>
  <c r="K152" i="9"/>
  <c r="L152" i="9"/>
  <c r="M152" i="9"/>
  <c r="N152" i="9"/>
  <c r="O152" i="9"/>
  <c r="P152" i="9"/>
  <c r="Q152" i="9"/>
  <c r="S152" i="9"/>
  <c r="T152" i="9"/>
  <c r="D153" i="9"/>
  <c r="E153" i="9"/>
  <c r="I153" i="9"/>
  <c r="J153" i="9"/>
  <c r="K153" i="9"/>
  <c r="L153" i="9"/>
  <c r="M153" i="9"/>
  <c r="N153" i="9"/>
  <c r="O153" i="9"/>
  <c r="P153" i="9"/>
  <c r="Q153" i="9"/>
  <c r="S153" i="9"/>
  <c r="T153" i="9"/>
  <c r="D154" i="9"/>
  <c r="E154" i="9"/>
  <c r="I154" i="9"/>
  <c r="J154" i="9"/>
  <c r="K154" i="9"/>
  <c r="L154" i="9"/>
  <c r="M154" i="9"/>
  <c r="N154" i="9"/>
  <c r="O154" i="9"/>
  <c r="P154" i="9"/>
  <c r="Q154" i="9"/>
  <c r="S154" i="9"/>
  <c r="T154" i="9"/>
  <c r="D155" i="9"/>
  <c r="E155" i="9"/>
  <c r="I155" i="9"/>
  <c r="J155" i="9"/>
  <c r="K155" i="9"/>
  <c r="L155" i="9"/>
  <c r="M155" i="9"/>
  <c r="N155" i="9"/>
  <c r="O155" i="9"/>
  <c r="P155" i="9"/>
  <c r="Q155" i="9"/>
  <c r="S155" i="9"/>
  <c r="T155" i="9"/>
  <c r="D156" i="9"/>
  <c r="E156" i="9"/>
  <c r="I156" i="9"/>
  <c r="J156" i="9"/>
  <c r="K156" i="9"/>
  <c r="L156" i="9"/>
  <c r="M156" i="9"/>
  <c r="N156" i="9"/>
  <c r="O156" i="9"/>
  <c r="P156" i="9"/>
  <c r="Q156" i="9"/>
  <c r="S156" i="9"/>
  <c r="T156" i="9"/>
  <c r="D157" i="9"/>
  <c r="E157" i="9"/>
  <c r="I157" i="9"/>
  <c r="J157" i="9"/>
  <c r="K157" i="9"/>
  <c r="L157" i="9"/>
  <c r="M157" i="9"/>
  <c r="N157" i="9"/>
  <c r="O157" i="9"/>
  <c r="P157" i="9"/>
  <c r="Q157" i="9"/>
  <c r="S157" i="9"/>
  <c r="T157" i="9"/>
  <c r="D158" i="9"/>
  <c r="E158" i="9"/>
  <c r="I158" i="9"/>
  <c r="J158" i="9"/>
  <c r="K158" i="9"/>
  <c r="L158" i="9"/>
  <c r="M158" i="9"/>
  <c r="N158" i="9"/>
  <c r="O158" i="9"/>
  <c r="P158" i="9"/>
  <c r="Q158" i="9"/>
  <c r="S158" i="9"/>
  <c r="T158" i="9"/>
  <c r="D159" i="9"/>
  <c r="E159" i="9"/>
  <c r="I159" i="9"/>
  <c r="J159" i="9"/>
  <c r="K159" i="9"/>
  <c r="L159" i="9"/>
  <c r="M159" i="9"/>
  <c r="N159" i="9"/>
  <c r="O159" i="9"/>
  <c r="P159" i="9"/>
  <c r="Q159" i="9"/>
  <c r="S159" i="9"/>
  <c r="T159" i="9"/>
  <c r="D160" i="9"/>
  <c r="E160" i="9"/>
  <c r="I160" i="9"/>
  <c r="J160" i="9"/>
  <c r="K160" i="9"/>
  <c r="L160" i="9"/>
  <c r="M160" i="9"/>
  <c r="N160" i="9"/>
  <c r="O160" i="9"/>
  <c r="P160" i="9"/>
  <c r="Q160" i="9"/>
  <c r="S160" i="9"/>
  <c r="T160" i="9"/>
  <c r="D161" i="9"/>
  <c r="E161" i="9"/>
  <c r="I161" i="9"/>
  <c r="J161" i="9"/>
  <c r="K161" i="9"/>
  <c r="L161" i="9"/>
  <c r="M161" i="9"/>
  <c r="N161" i="9"/>
  <c r="O161" i="9"/>
  <c r="P161" i="9"/>
  <c r="Q161" i="9"/>
  <c r="S161" i="9"/>
  <c r="T161" i="9"/>
  <c r="D162" i="9"/>
  <c r="E162" i="9"/>
  <c r="I162" i="9"/>
  <c r="J162" i="9"/>
  <c r="K162" i="9"/>
  <c r="L162" i="9"/>
  <c r="M162" i="9"/>
  <c r="N162" i="9"/>
  <c r="O162" i="9"/>
  <c r="P162" i="9"/>
  <c r="Q162" i="9"/>
  <c r="S162" i="9"/>
  <c r="T162" i="9"/>
  <c r="D163" i="9"/>
  <c r="E163" i="9"/>
  <c r="I163" i="9"/>
  <c r="J163" i="9"/>
  <c r="K163" i="9"/>
  <c r="L163" i="9"/>
  <c r="M163" i="9"/>
  <c r="N163" i="9"/>
  <c r="O163" i="9"/>
  <c r="P163" i="9"/>
  <c r="Q163" i="9"/>
  <c r="S163" i="9"/>
  <c r="T163" i="9"/>
  <c r="D164" i="9"/>
  <c r="E164" i="9"/>
  <c r="I164" i="9"/>
  <c r="J164" i="9"/>
  <c r="K164" i="9"/>
  <c r="L164" i="9"/>
  <c r="M164" i="9"/>
  <c r="N164" i="9"/>
  <c r="O164" i="9"/>
  <c r="P164" i="9"/>
  <c r="Q164" i="9"/>
  <c r="S164" i="9"/>
  <c r="T164" i="9"/>
  <c r="D165" i="9"/>
  <c r="E165" i="9"/>
  <c r="I165" i="9"/>
  <c r="J165" i="9"/>
  <c r="K165" i="9"/>
  <c r="L165" i="9"/>
  <c r="M165" i="9"/>
  <c r="N165" i="9"/>
  <c r="O165" i="9"/>
  <c r="P165" i="9"/>
  <c r="Q165" i="9"/>
  <c r="S165" i="9"/>
  <c r="T165" i="9"/>
  <c r="D166" i="9"/>
  <c r="E166" i="9"/>
  <c r="I166" i="9"/>
  <c r="J166" i="9"/>
  <c r="K166" i="9"/>
  <c r="L166" i="9"/>
  <c r="M166" i="9"/>
  <c r="N166" i="9"/>
  <c r="O166" i="9"/>
  <c r="P166" i="9"/>
  <c r="Q166" i="9"/>
  <c r="S166" i="9"/>
  <c r="T166" i="9"/>
  <c r="D167" i="9"/>
  <c r="E167" i="9"/>
  <c r="I167" i="9"/>
  <c r="J167" i="9"/>
  <c r="K167" i="9"/>
  <c r="L167" i="9"/>
  <c r="M167" i="9"/>
  <c r="N167" i="9"/>
  <c r="O167" i="9"/>
  <c r="P167" i="9"/>
  <c r="Q167" i="9"/>
  <c r="S167" i="9"/>
  <c r="T167" i="9"/>
  <c r="D168" i="9"/>
  <c r="E168" i="9"/>
  <c r="I168" i="9"/>
  <c r="J168" i="9"/>
  <c r="K168" i="9"/>
  <c r="L168" i="9"/>
  <c r="M168" i="9"/>
  <c r="N168" i="9"/>
  <c r="O168" i="9"/>
  <c r="P168" i="9"/>
  <c r="Q168" i="9"/>
  <c r="S168" i="9"/>
  <c r="T168" i="9"/>
  <c r="D169" i="9"/>
  <c r="E169" i="9"/>
  <c r="I169" i="9"/>
  <c r="J169" i="9"/>
  <c r="K169" i="9"/>
  <c r="L169" i="9"/>
  <c r="M169" i="9"/>
  <c r="N169" i="9"/>
  <c r="O169" i="9"/>
  <c r="P169" i="9"/>
  <c r="Q169" i="9"/>
  <c r="S169" i="9"/>
  <c r="T169" i="9"/>
  <c r="D170" i="9"/>
  <c r="E170" i="9"/>
  <c r="I170" i="9"/>
  <c r="J170" i="9"/>
  <c r="K170" i="9"/>
  <c r="L170" i="9"/>
  <c r="M170" i="9"/>
  <c r="N170" i="9"/>
  <c r="O170" i="9"/>
  <c r="P170" i="9"/>
  <c r="Q170" i="9"/>
  <c r="S170" i="9"/>
  <c r="T170" i="9"/>
  <c r="D171" i="9"/>
  <c r="E171" i="9"/>
  <c r="I171" i="9"/>
  <c r="J171" i="9"/>
  <c r="K171" i="9"/>
  <c r="L171" i="9"/>
  <c r="M171" i="9"/>
  <c r="N171" i="9"/>
  <c r="O171" i="9"/>
  <c r="P171" i="9"/>
  <c r="Q171" i="9"/>
  <c r="S171" i="9"/>
  <c r="T171" i="9"/>
  <c r="D172" i="9"/>
  <c r="E172" i="9"/>
  <c r="I172" i="9"/>
  <c r="J172" i="9"/>
  <c r="K172" i="9"/>
  <c r="L172" i="9"/>
  <c r="M172" i="9"/>
  <c r="N172" i="9"/>
  <c r="O172" i="9"/>
  <c r="P172" i="9"/>
  <c r="Q172" i="9"/>
  <c r="S172" i="9"/>
  <c r="T172" i="9"/>
  <c r="D173" i="9"/>
  <c r="E173" i="9"/>
  <c r="I173" i="9"/>
  <c r="J173" i="9"/>
  <c r="K173" i="9"/>
  <c r="L173" i="9"/>
  <c r="M173" i="9"/>
  <c r="N173" i="9"/>
  <c r="O173" i="9"/>
  <c r="P173" i="9"/>
  <c r="Q173" i="9"/>
  <c r="S173" i="9"/>
  <c r="T173" i="9"/>
  <c r="D174" i="9"/>
  <c r="E174" i="9"/>
  <c r="I174" i="9"/>
  <c r="J174" i="9"/>
  <c r="K174" i="9"/>
  <c r="L174" i="9"/>
  <c r="M174" i="9"/>
  <c r="N174" i="9"/>
  <c r="O174" i="9"/>
  <c r="P174" i="9"/>
  <c r="Q174" i="9"/>
  <c r="S174" i="9"/>
  <c r="T174" i="9"/>
  <c r="D175" i="9"/>
  <c r="E175" i="9"/>
  <c r="I175" i="9"/>
  <c r="J175" i="9"/>
  <c r="K175" i="9"/>
  <c r="L175" i="9"/>
  <c r="M175" i="9"/>
  <c r="N175" i="9"/>
  <c r="O175" i="9"/>
  <c r="P175" i="9"/>
  <c r="Q175" i="9"/>
  <c r="S175" i="9"/>
  <c r="T175" i="9"/>
  <c r="D176" i="9"/>
  <c r="E176" i="9"/>
  <c r="I176" i="9"/>
  <c r="J176" i="9"/>
  <c r="K176" i="9"/>
  <c r="L176" i="9"/>
  <c r="M176" i="9"/>
  <c r="N176" i="9"/>
  <c r="O176" i="9"/>
  <c r="P176" i="9"/>
  <c r="Q176" i="9"/>
  <c r="S176" i="9"/>
  <c r="T176" i="9"/>
  <c r="D177" i="9"/>
  <c r="E177" i="9"/>
  <c r="I177" i="9"/>
  <c r="J177" i="9"/>
  <c r="K177" i="9"/>
  <c r="L177" i="9"/>
  <c r="M177" i="9"/>
  <c r="N177" i="9"/>
  <c r="O177" i="9"/>
  <c r="P177" i="9"/>
  <c r="Q177" i="9"/>
  <c r="S177" i="9"/>
  <c r="T177" i="9"/>
  <c r="D178" i="9"/>
  <c r="E178" i="9"/>
  <c r="I178" i="9"/>
  <c r="J178" i="9"/>
  <c r="K178" i="9"/>
  <c r="L178" i="9"/>
  <c r="M178" i="9"/>
  <c r="N178" i="9"/>
  <c r="O178" i="9"/>
  <c r="P178" i="9"/>
  <c r="Q178" i="9"/>
  <c r="S178" i="9"/>
  <c r="T178" i="9"/>
  <c r="D179" i="9"/>
  <c r="E179" i="9"/>
  <c r="I179" i="9"/>
  <c r="J179" i="9"/>
  <c r="K179" i="9"/>
  <c r="L179" i="9"/>
  <c r="M179" i="9"/>
  <c r="N179" i="9"/>
  <c r="O179" i="9"/>
  <c r="P179" i="9"/>
  <c r="Q179" i="9"/>
  <c r="S179" i="9"/>
  <c r="T179" i="9"/>
  <c r="D180" i="9"/>
  <c r="E180" i="9"/>
  <c r="I180" i="9"/>
  <c r="J180" i="9"/>
  <c r="K180" i="9"/>
  <c r="L180" i="9"/>
  <c r="M180" i="9"/>
  <c r="N180" i="9"/>
  <c r="O180" i="9"/>
  <c r="P180" i="9"/>
  <c r="Q180" i="9"/>
  <c r="S180" i="9"/>
  <c r="T180" i="9"/>
  <c r="D181" i="9"/>
  <c r="E181" i="9"/>
  <c r="I181" i="9"/>
  <c r="J181" i="9"/>
  <c r="K181" i="9"/>
  <c r="L181" i="9"/>
  <c r="M181" i="9"/>
  <c r="N181" i="9"/>
  <c r="O181" i="9"/>
  <c r="P181" i="9"/>
  <c r="Q181" i="9"/>
  <c r="S181" i="9"/>
  <c r="T181" i="9"/>
  <c r="D182" i="9"/>
  <c r="E182" i="9"/>
  <c r="I182" i="9"/>
  <c r="J182" i="9"/>
  <c r="K182" i="9"/>
  <c r="L182" i="9"/>
  <c r="M182" i="9"/>
  <c r="N182" i="9"/>
  <c r="O182" i="9"/>
  <c r="P182" i="9"/>
  <c r="Q182" i="9"/>
  <c r="S182" i="9"/>
  <c r="T182" i="9"/>
  <c r="D183" i="9"/>
  <c r="E183" i="9"/>
  <c r="I183" i="9"/>
  <c r="J183" i="9"/>
  <c r="K183" i="9"/>
  <c r="L183" i="9"/>
  <c r="M183" i="9"/>
  <c r="N183" i="9"/>
  <c r="O183" i="9"/>
  <c r="P183" i="9"/>
  <c r="Q183" i="9"/>
  <c r="S183" i="9"/>
  <c r="T183" i="9"/>
  <c r="D184" i="9"/>
  <c r="E184" i="9"/>
  <c r="I184" i="9"/>
  <c r="J184" i="9"/>
  <c r="K184" i="9"/>
  <c r="L184" i="9"/>
  <c r="M184" i="9"/>
  <c r="N184" i="9"/>
  <c r="O184" i="9"/>
  <c r="P184" i="9"/>
  <c r="Q184" i="9"/>
  <c r="S184" i="9"/>
  <c r="T184" i="9"/>
  <c r="D185" i="9"/>
  <c r="E185" i="9"/>
  <c r="I185" i="9"/>
  <c r="J185" i="9"/>
  <c r="K185" i="9"/>
  <c r="L185" i="9"/>
  <c r="M185" i="9"/>
  <c r="N185" i="9"/>
  <c r="O185" i="9"/>
  <c r="P185" i="9"/>
  <c r="Q185" i="9"/>
  <c r="S185" i="9"/>
  <c r="T185" i="9"/>
  <c r="D186" i="9"/>
  <c r="E186" i="9"/>
  <c r="I186" i="9"/>
  <c r="J186" i="9"/>
  <c r="K186" i="9"/>
  <c r="L186" i="9"/>
  <c r="M186" i="9"/>
  <c r="N186" i="9"/>
  <c r="O186" i="9"/>
  <c r="P186" i="9"/>
  <c r="Q186" i="9"/>
  <c r="S186" i="9"/>
  <c r="T186" i="9"/>
  <c r="D187" i="9"/>
  <c r="E187" i="9"/>
  <c r="I187" i="9"/>
  <c r="J187" i="9"/>
  <c r="K187" i="9"/>
  <c r="L187" i="9"/>
  <c r="M187" i="9"/>
  <c r="N187" i="9"/>
  <c r="O187" i="9"/>
  <c r="P187" i="9"/>
  <c r="Q187" i="9"/>
  <c r="S187" i="9"/>
  <c r="T187" i="9"/>
  <c r="D188" i="9"/>
  <c r="E188" i="9"/>
  <c r="I188" i="9"/>
  <c r="J188" i="9"/>
  <c r="K188" i="9"/>
  <c r="L188" i="9"/>
  <c r="M188" i="9"/>
  <c r="N188" i="9"/>
  <c r="O188" i="9"/>
  <c r="P188" i="9"/>
  <c r="Q188" i="9"/>
  <c r="S188" i="9"/>
  <c r="T188" i="9"/>
  <c r="D189" i="9"/>
  <c r="E189" i="9"/>
  <c r="I189" i="9"/>
  <c r="J189" i="9"/>
  <c r="K189" i="9"/>
  <c r="L189" i="9"/>
  <c r="M189" i="9"/>
  <c r="N189" i="9"/>
  <c r="O189" i="9"/>
  <c r="P189" i="9"/>
  <c r="Q189" i="9"/>
  <c r="S189" i="9"/>
  <c r="T189" i="9"/>
  <c r="D190" i="9"/>
  <c r="E190" i="9"/>
  <c r="I190" i="9"/>
  <c r="J190" i="9"/>
  <c r="K190" i="9"/>
  <c r="L190" i="9"/>
  <c r="M190" i="9"/>
  <c r="N190" i="9"/>
  <c r="O190" i="9"/>
  <c r="P190" i="9"/>
  <c r="Q190" i="9"/>
  <c r="S190" i="9"/>
  <c r="T190" i="9"/>
  <c r="D191" i="9"/>
  <c r="E191" i="9"/>
  <c r="I191" i="9"/>
  <c r="J191" i="9"/>
  <c r="K191" i="9"/>
  <c r="L191" i="9"/>
  <c r="M191" i="9"/>
  <c r="N191" i="9"/>
  <c r="O191" i="9"/>
  <c r="P191" i="9"/>
  <c r="Q191" i="9"/>
  <c r="S191" i="9"/>
  <c r="T191" i="9"/>
  <c r="D192" i="9"/>
  <c r="E192" i="9"/>
  <c r="I192" i="9"/>
  <c r="J192" i="9"/>
  <c r="K192" i="9"/>
  <c r="L192" i="9"/>
  <c r="M192" i="9"/>
  <c r="N192" i="9"/>
  <c r="O192" i="9"/>
  <c r="P192" i="9"/>
  <c r="Q192" i="9"/>
  <c r="S192" i="9"/>
  <c r="T192" i="9"/>
  <c r="D193" i="9"/>
  <c r="E193" i="9"/>
  <c r="I193" i="9"/>
  <c r="J193" i="9"/>
  <c r="K193" i="9"/>
  <c r="L193" i="9"/>
  <c r="M193" i="9"/>
  <c r="N193" i="9"/>
  <c r="O193" i="9"/>
  <c r="P193" i="9"/>
  <c r="Q193" i="9"/>
  <c r="S193" i="9"/>
  <c r="T193" i="9"/>
  <c r="D194" i="9"/>
  <c r="E194" i="9"/>
  <c r="I194" i="9"/>
  <c r="J194" i="9"/>
  <c r="K194" i="9"/>
  <c r="L194" i="9"/>
  <c r="M194" i="9"/>
  <c r="N194" i="9"/>
  <c r="O194" i="9"/>
  <c r="P194" i="9"/>
  <c r="Q194" i="9"/>
  <c r="S194" i="9"/>
  <c r="T194" i="9"/>
  <c r="D195" i="9"/>
  <c r="E195" i="9"/>
  <c r="I195" i="9"/>
  <c r="J195" i="9"/>
  <c r="K195" i="9"/>
  <c r="L195" i="9"/>
  <c r="M195" i="9"/>
  <c r="N195" i="9"/>
  <c r="O195" i="9"/>
  <c r="P195" i="9"/>
  <c r="Q195" i="9"/>
  <c r="S195" i="9"/>
  <c r="T195" i="9"/>
  <c r="D196" i="9"/>
  <c r="E196" i="9"/>
  <c r="I196" i="9"/>
  <c r="J196" i="9"/>
  <c r="K196" i="9"/>
  <c r="L196" i="9"/>
  <c r="M196" i="9"/>
  <c r="N196" i="9"/>
  <c r="O196" i="9"/>
  <c r="P196" i="9"/>
  <c r="Q196" i="9"/>
  <c r="S196" i="9"/>
  <c r="T196" i="9"/>
  <c r="D197" i="9"/>
  <c r="E197" i="9"/>
  <c r="I197" i="9"/>
  <c r="J197" i="9"/>
  <c r="K197" i="9"/>
  <c r="L197" i="9"/>
  <c r="M197" i="9"/>
  <c r="N197" i="9"/>
  <c r="O197" i="9"/>
  <c r="P197" i="9"/>
  <c r="Q197" i="9"/>
  <c r="S197" i="9"/>
  <c r="T197" i="9"/>
  <c r="D198" i="9"/>
  <c r="E198" i="9"/>
  <c r="I198" i="9"/>
  <c r="J198" i="9"/>
  <c r="K198" i="9"/>
  <c r="L198" i="9"/>
  <c r="M198" i="9"/>
  <c r="N198" i="9"/>
  <c r="O198" i="9"/>
  <c r="P198" i="9"/>
  <c r="Q198" i="9"/>
  <c r="S198" i="9"/>
  <c r="T198" i="9"/>
  <c r="D199" i="9"/>
  <c r="E199" i="9"/>
  <c r="I199" i="9"/>
  <c r="J199" i="9"/>
  <c r="K199" i="9"/>
  <c r="L199" i="9"/>
  <c r="M199" i="9"/>
  <c r="N199" i="9"/>
  <c r="O199" i="9"/>
  <c r="P199" i="9"/>
  <c r="Q199" i="9"/>
  <c r="S199" i="9"/>
  <c r="T199" i="9"/>
  <c r="D200" i="9"/>
  <c r="E200" i="9"/>
  <c r="I200" i="9"/>
  <c r="J200" i="9"/>
  <c r="K200" i="9"/>
  <c r="L200" i="9"/>
  <c r="M200" i="9"/>
  <c r="N200" i="9"/>
  <c r="O200" i="9"/>
  <c r="P200" i="9"/>
  <c r="Q200" i="9"/>
  <c r="S200" i="9"/>
  <c r="T200" i="9"/>
  <c r="D201" i="9"/>
  <c r="E201" i="9"/>
  <c r="I201" i="9"/>
  <c r="J201" i="9"/>
  <c r="K201" i="9"/>
  <c r="L201" i="9"/>
  <c r="M201" i="9"/>
  <c r="N201" i="9"/>
  <c r="O201" i="9"/>
  <c r="P201" i="9"/>
  <c r="Q201" i="9"/>
  <c r="S201" i="9"/>
  <c r="T201" i="9"/>
  <c r="D202" i="9"/>
  <c r="E202" i="9"/>
  <c r="I202" i="9"/>
  <c r="J202" i="9"/>
  <c r="K202" i="9"/>
  <c r="L202" i="9"/>
  <c r="M202" i="9"/>
  <c r="N202" i="9"/>
  <c r="O202" i="9"/>
  <c r="P202" i="9"/>
  <c r="Q202" i="9"/>
  <c r="S202" i="9"/>
  <c r="T202" i="9"/>
  <c r="D203" i="9"/>
  <c r="E203" i="9"/>
  <c r="I203" i="9"/>
  <c r="J203" i="9"/>
  <c r="K203" i="9"/>
  <c r="L203" i="9"/>
  <c r="M203" i="9"/>
  <c r="N203" i="9"/>
  <c r="O203" i="9"/>
  <c r="P203" i="9"/>
  <c r="Q203" i="9"/>
  <c r="S203" i="9"/>
  <c r="T203" i="9"/>
  <c r="D204" i="9"/>
  <c r="E204" i="9"/>
  <c r="I204" i="9"/>
  <c r="J204" i="9"/>
  <c r="K204" i="9"/>
  <c r="L204" i="9"/>
  <c r="M204" i="9"/>
  <c r="N204" i="9"/>
  <c r="O204" i="9"/>
  <c r="P204" i="9"/>
  <c r="Q204" i="9"/>
  <c r="S204" i="9"/>
  <c r="T204" i="9"/>
  <c r="D205" i="9"/>
  <c r="E205" i="9"/>
  <c r="I205" i="9"/>
  <c r="J205" i="9"/>
  <c r="K205" i="9"/>
  <c r="L205" i="9"/>
  <c r="M205" i="9"/>
  <c r="N205" i="9"/>
  <c r="O205" i="9"/>
  <c r="P205" i="9"/>
  <c r="Q205" i="9"/>
  <c r="S205" i="9"/>
  <c r="T205" i="9"/>
  <c r="D206" i="9"/>
  <c r="E206" i="9"/>
  <c r="I206" i="9"/>
  <c r="J206" i="9"/>
  <c r="K206" i="9"/>
  <c r="L206" i="9"/>
  <c r="M206" i="9"/>
  <c r="N206" i="9"/>
  <c r="O206" i="9"/>
  <c r="P206" i="9"/>
  <c r="Q206" i="9"/>
  <c r="S206" i="9"/>
  <c r="T206" i="9"/>
  <c r="D207" i="9"/>
  <c r="E207" i="9"/>
  <c r="I207" i="9"/>
  <c r="J207" i="9"/>
  <c r="K207" i="9"/>
  <c r="L207" i="9"/>
  <c r="M207" i="9"/>
  <c r="N207" i="9"/>
  <c r="O207" i="9"/>
  <c r="P207" i="9"/>
  <c r="Q207" i="9"/>
  <c r="S207" i="9"/>
  <c r="T207" i="9"/>
  <c r="D208" i="9"/>
  <c r="E208" i="9"/>
  <c r="I208" i="9"/>
  <c r="J208" i="9"/>
  <c r="K208" i="9"/>
  <c r="L208" i="9"/>
  <c r="M208" i="9"/>
  <c r="N208" i="9"/>
  <c r="O208" i="9"/>
  <c r="P208" i="9"/>
  <c r="Q208" i="9"/>
  <c r="S208" i="9"/>
  <c r="T208" i="9"/>
  <c r="D209" i="9"/>
  <c r="E209" i="9"/>
  <c r="I209" i="9"/>
  <c r="J209" i="9"/>
  <c r="K209" i="9"/>
  <c r="L209" i="9"/>
  <c r="M209" i="9"/>
  <c r="N209" i="9"/>
  <c r="O209" i="9"/>
  <c r="P209" i="9"/>
  <c r="Q209" i="9"/>
  <c r="S209" i="9"/>
  <c r="T209" i="9"/>
  <c r="D210" i="9"/>
  <c r="E210" i="9"/>
  <c r="I210" i="9"/>
  <c r="J210" i="9"/>
  <c r="K210" i="9"/>
  <c r="L210" i="9"/>
  <c r="M210" i="9"/>
  <c r="N210" i="9"/>
  <c r="O210" i="9"/>
  <c r="P210" i="9"/>
  <c r="Q210" i="9"/>
  <c r="S210" i="9"/>
  <c r="T210" i="9"/>
  <c r="D211" i="9"/>
  <c r="E211" i="9"/>
  <c r="I211" i="9"/>
  <c r="J211" i="9"/>
  <c r="K211" i="9"/>
  <c r="L211" i="9"/>
  <c r="M211" i="9"/>
  <c r="N211" i="9"/>
  <c r="O211" i="9"/>
  <c r="P211" i="9"/>
  <c r="Q211" i="9"/>
  <c r="S211" i="9"/>
  <c r="T211" i="9"/>
  <c r="D212" i="9"/>
  <c r="E212" i="9"/>
  <c r="I212" i="9"/>
  <c r="J212" i="9"/>
  <c r="K212" i="9"/>
  <c r="L212" i="9"/>
  <c r="M212" i="9"/>
  <c r="N212" i="9"/>
  <c r="O212" i="9"/>
  <c r="P212" i="9"/>
  <c r="Q212" i="9"/>
  <c r="S212" i="9"/>
  <c r="T212" i="9"/>
  <c r="D213" i="9"/>
  <c r="E213" i="9"/>
  <c r="I213" i="9"/>
  <c r="J213" i="9"/>
  <c r="K213" i="9"/>
  <c r="L213" i="9"/>
  <c r="M213" i="9"/>
  <c r="N213" i="9"/>
  <c r="O213" i="9"/>
  <c r="P213" i="9"/>
  <c r="Q213" i="9"/>
  <c r="S213" i="9"/>
  <c r="T213" i="9"/>
  <c r="D214" i="9"/>
  <c r="E214" i="9"/>
  <c r="I214" i="9"/>
  <c r="J214" i="9"/>
  <c r="K214" i="9"/>
  <c r="L214" i="9"/>
  <c r="M214" i="9"/>
  <c r="N214" i="9"/>
  <c r="O214" i="9"/>
  <c r="P214" i="9"/>
  <c r="Q214" i="9"/>
  <c r="S214" i="9"/>
  <c r="T214" i="9"/>
  <c r="D215" i="9"/>
  <c r="E215" i="9"/>
  <c r="I215" i="9"/>
  <c r="J215" i="9"/>
  <c r="K215" i="9"/>
  <c r="L215" i="9"/>
  <c r="M215" i="9"/>
  <c r="N215" i="9"/>
  <c r="O215" i="9"/>
  <c r="P215" i="9"/>
  <c r="Q215" i="9"/>
  <c r="S215" i="9"/>
  <c r="T215" i="9"/>
  <c r="D216" i="9"/>
  <c r="E216" i="9"/>
  <c r="I216" i="9"/>
  <c r="J216" i="9"/>
  <c r="K216" i="9"/>
  <c r="L216" i="9"/>
  <c r="M216" i="9"/>
  <c r="N216" i="9"/>
  <c r="O216" i="9"/>
  <c r="P216" i="9"/>
  <c r="Q216" i="9"/>
  <c r="S216" i="9"/>
  <c r="T216" i="9"/>
  <c r="D217" i="9"/>
  <c r="E217" i="9"/>
  <c r="I217" i="9"/>
  <c r="J217" i="9"/>
  <c r="K217" i="9"/>
  <c r="L217" i="9"/>
  <c r="M217" i="9"/>
  <c r="N217" i="9"/>
  <c r="O217" i="9"/>
  <c r="P217" i="9"/>
  <c r="Q217" i="9"/>
  <c r="S217" i="9"/>
  <c r="T217" i="9"/>
  <c r="D218" i="9"/>
  <c r="E218" i="9"/>
  <c r="I218" i="9"/>
  <c r="J218" i="9"/>
  <c r="K218" i="9"/>
  <c r="L218" i="9"/>
  <c r="M218" i="9"/>
  <c r="N218" i="9"/>
  <c r="O218" i="9"/>
  <c r="P218" i="9"/>
  <c r="Q218" i="9"/>
  <c r="S218" i="9"/>
  <c r="T218" i="9"/>
  <c r="D219" i="9"/>
  <c r="E219" i="9"/>
  <c r="I219" i="9"/>
  <c r="J219" i="9"/>
  <c r="K219" i="9"/>
  <c r="L219" i="9"/>
  <c r="M219" i="9"/>
  <c r="N219" i="9"/>
  <c r="O219" i="9"/>
  <c r="P219" i="9"/>
  <c r="Q219" i="9"/>
  <c r="S219" i="9"/>
  <c r="T219" i="9"/>
  <c r="D220" i="9"/>
  <c r="E220" i="9"/>
  <c r="I220" i="9"/>
  <c r="J220" i="9"/>
  <c r="K220" i="9"/>
  <c r="L220" i="9"/>
  <c r="M220" i="9"/>
  <c r="N220" i="9"/>
  <c r="O220" i="9"/>
  <c r="P220" i="9"/>
  <c r="Q220" i="9"/>
  <c r="S220" i="9"/>
  <c r="T220" i="9"/>
  <c r="D221" i="9"/>
  <c r="E221" i="9"/>
  <c r="I221" i="9"/>
  <c r="J221" i="9"/>
  <c r="K221" i="9"/>
  <c r="L221" i="9"/>
  <c r="M221" i="9"/>
  <c r="N221" i="9"/>
  <c r="O221" i="9"/>
  <c r="P221" i="9"/>
  <c r="Q221" i="9"/>
  <c r="S221" i="9"/>
  <c r="T221" i="9"/>
  <c r="D222" i="9"/>
  <c r="E222" i="9"/>
  <c r="I222" i="9"/>
  <c r="J222" i="9"/>
  <c r="K222" i="9"/>
  <c r="L222" i="9"/>
  <c r="M222" i="9"/>
  <c r="N222" i="9"/>
  <c r="O222" i="9"/>
  <c r="P222" i="9"/>
  <c r="Q222" i="9"/>
  <c r="S222" i="9"/>
  <c r="T222" i="9"/>
  <c r="D223" i="9"/>
  <c r="E223" i="9"/>
  <c r="I223" i="9"/>
  <c r="J223" i="9"/>
  <c r="K223" i="9"/>
  <c r="L223" i="9"/>
  <c r="M223" i="9"/>
  <c r="N223" i="9"/>
  <c r="O223" i="9"/>
  <c r="P223" i="9"/>
  <c r="Q223" i="9"/>
  <c r="S223" i="9"/>
  <c r="T223" i="9"/>
  <c r="D224" i="9"/>
  <c r="E224" i="9"/>
  <c r="I224" i="9"/>
  <c r="J224" i="9"/>
  <c r="K224" i="9"/>
  <c r="L224" i="9"/>
  <c r="M224" i="9"/>
  <c r="N224" i="9"/>
  <c r="O224" i="9"/>
  <c r="P224" i="9"/>
  <c r="Q224" i="9"/>
  <c r="S224" i="9"/>
  <c r="T224" i="9"/>
  <c r="D225" i="9"/>
  <c r="E225" i="9"/>
  <c r="I225" i="9"/>
  <c r="J225" i="9"/>
  <c r="K225" i="9"/>
  <c r="L225" i="9"/>
  <c r="M225" i="9"/>
  <c r="N225" i="9"/>
  <c r="O225" i="9"/>
  <c r="P225" i="9"/>
  <c r="Q225" i="9"/>
  <c r="S225" i="9"/>
  <c r="T225" i="9"/>
  <c r="D226" i="9"/>
  <c r="E226" i="9"/>
  <c r="I226" i="9"/>
  <c r="J226" i="9"/>
  <c r="K226" i="9"/>
  <c r="L226" i="9"/>
  <c r="M226" i="9"/>
  <c r="N226" i="9"/>
  <c r="O226" i="9"/>
  <c r="P226" i="9"/>
  <c r="Q226" i="9"/>
  <c r="S226" i="9"/>
  <c r="T226" i="9"/>
  <c r="D227" i="9"/>
  <c r="E227" i="9"/>
  <c r="I227" i="9"/>
  <c r="J227" i="9"/>
  <c r="K227" i="9"/>
  <c r="L227" i="9"/>
  <c r="M227" i="9"/>
  <c r="N227" i="9"/>
  <c r="O227" i="9"/>
  <c r="P227" i="9"/>
  <c r="Q227" i="9"/>
  <c r="S227" i="9"/>
  <c r="T227" i="9"/>
  <c r="D228" i="9"/>
  <c r="E228" i="9"/>
  <c r="I228" i="9"/>
  <c r="J228" i="9"/>
  <c r="K228" i="9"/>
  <c r="L228" i="9"/>
  <c r="M228" i="9"/>
  <c r="N228" i="9"/>
  <c r="O228" i="9"/>
  <c r="P228" i="9"/>
  <c r="Q228" i="9"/>
  <c r="S228" i="9"/>
  <c r="T228" i="9"/>
  <c r="D229" i="9"/>
  <c r="E229" i="9"/>
  <c r="I229" i="9"/>
  <c r="J229" i="9"/>
  <c r="K229" i="9"/>
  <c r="L229" i="9"/>
  <c r="M229" i="9"/>
  <c r="N229" i="9"/>
  <c r="O229" i="9"/>
  <c r="P229" i="9"/>
  <c r="Q229" i="9"/>
  <c r="S229" i="9"/>
  <c r="T229" i="9"/>
  <c r="D230" i="9"/>
  <c r="E230" i="9"/>
  <c r="I230" i="9"/>
  <c r="J230" i="9"/>
  <c r="K230" i="9"/>
  <c r="L230" i="9"/>
  <c r="M230" i="9"/>
  <c r="N230" i="9"/>
  <c r="O230" i="9"/>
  <c r="P230" i="9"/>
  <c r="Q230" i="9"/>
  <c r="S230" i="9"/>
  <c r="T230" i="9"/>
  <c r="D231" i="9"/>
  <c r="E231" i="9"/>
  <c r="I231" i="9"/>
  <c r="J231" i="9"/>
  <c r="K231" i="9"/>
  <c r="L231" i="9"/>
  <c r="M231" i="9"/>
  <c r="N231" i="9"/>
  <c r="O231" i="9"/>
  <c r="P231" i="9"/>
  <c r="Q231" i="9"/>
  <c r="S231" i="9"/>
  <c r="T231" i="9"/>
  <c r="D232" i="9"/>
  <c r="E232" i="9"/>
  <c r="I232" i="9"/>
  <c r="J232" i="9"/>
  <c r="K232" i="9"/>
  <c r="L232" i="9"/>
  <c r="M232" i="9"/>
  <c r="N232" i="9"/>
  <c r="O232" i="9"/>
  <c r="P232" i="9"/>
  <c r="Q232" i="9"/>
  <c r="S232" i="9"/>
  <c r="T232" i="9"/>
  <c r="D233" i="9"/>
  <c r="E233" i="9"/>
  <c r="I233" i="9"/>
  <c r="J233" i="9"/>
  <c r="K233" i="9"/>
  <c r="L233" i="9"/>
  <c r="M233" i="9"/>
  <c r="N233" i="9"/>
  <c r="O233" i="9"/>
  <c r="P233" i="9"/>
  <c r="Q233" i="9"/>
  <c r="S233" i="9"/>
  <c r="T233" i="9"/>
  <c r="D234" i="9"/>
  <c r="E234" i="9"/>
  <c r="I234" i="9"/>
  <c r="J234" i="9"/>
  <c r="K234" i="9"/>
  <c r="L234" i="9"/>
  <c r="M234" i="9"/>
  <c r="N234" i="9"/>
  <c r="O234" i="9"/>
  <c r="P234" i="9"/>
  <c r="Q234" i="9"/>
  <c r="S234" i="9"/>
  <c r="T234" i="9"/>
  <c r="D235" i="9"/>
  <c r="E235" i="9"/>
  <c r="I235" i="9"/>
  <c r="J235" i="9"/>
  <c r="K235" i="9"/>
  <c r="L235" i="9"/>
  <c r="M235" i="9"/>
  <c r="N235" i="9"/>
  <c r="O235" i="9"/>
  <c r="P235" i="9"/>
  <c r="Q235" i="9"/>
  <c r="S235" i="9"/>
  <c r="T235" i="9"/>
  <c r="D236" i="9"/>
  <c r="E236" i="9"/>
  <c r="I236" i="9"/>
  <c r="J236" i="9"/>
  <c r="K236" i="9"/>
  <c r="L236" i="9"/>
  <c r="M236" i="9"/>
  <c r="N236" i="9"/>
  <c r="O236" i="9"/>
  <c r="P236" i="9"/>
  <c r="Q236" i="9"/>
  <c r="S236" i="9"/>
  <c r="T236" i="9"/>
  <c r="D237" i="9"/>
  <c r="E237" i="9"/>
  <c r="I237" i="9"/>
  <c r="J237" i="9"/>
  <c r="K237" i="9"/>
  <c r="L237" i="9"/>
  <c r="M237" i="9"/>
  <c r="N237" i="9"/>
  <c r="O237" i="9"/>
  <c r="P237" i="9"/>
  <c r="Q237" i="9"/>
  <c r="S237" i="9"/>
  <c r="T237" i="9"/>
  <c r="D238" i="9"/>
  <c r="E238" i="9"/>
  <c r="I238" i="9"/>
  <c r="J238" i="9"/>
  <c r="K238" i="9"/>
  <c r="L238" i="9"/>
  <c r="M238" i="9"/>
  <c r="N238" i="9"/>
  <c r="O238" i="9"/>
  <c r="P238" i="9"/>
  <c r="Q238" i="9"/>
  <c r="S238" i="9"/>
  <c r="T238" i="9"/>
  <c r="D239" i="9"/>
  <c r="E239" i="9"/>
  <c r="I239" i="9"/>
  <c r="J239" i="9"/>
  <c r="K239" i="9"/>
  <c r="L239" i="9"/>
  <c r="M239" i="9"/>
  <c r="N239" i="9"/>
  <c r="O239" i="9"/>
  <c r="P239" i="9"/>
  <c r="Q239" i="9"/>
  <c r="S239" i="9"/>
  <c r="T239" i="9"/>
  <c r="D240" i="9"/>
  <c r="E240" i="9"/>
  <c r="I240" i="9"/>
  <c r="J240" i="9"/>
  <c r="K240" i="9"/>
  <c r="L240" i="9"/>
  <c r="M240" i="9"/>
  <c r="N240" i="9"/>
  <c r="O240" i="9"/>
  <c r="P240" i="9"/>
  <c r="Q240" i="9"/>
  <c r="S240" i="9"/>
  <c r="T240" i="9"/>
  <c r="D241" i="9"/>
  <c r="E241" i="9"/>
  <c r="I241" i="9"/>
  <c r="J241" i="9"/>
  <c r="K241" i="9"/>
  <c r="L241" i="9"/>
  <c r="M241" i="9"/>
  <c r="N241" i="9"/>
  <c r="O241" i="9"/>
  <c r="P241" i="9"/>
  <c r="Q241" i="9"/>
  <c r="S241" i="9"/>
  <c r="T241" i="9"/>
  <c r="D242" i="9"/>
  <c r="E242" i="9"/>
  <c r="I242" i="9"/>
  <c r="J242" i="9"/>
  <c r="K242" i="9"/>
  <c r="L242" i="9"/>
  <c r="M242" i="9"/>
  <c r="N242" i="9"/>
  <c r="O242" i="9"/>
  <c r="P242" i="9"/>
  <c r="Q242" i="9"/>
  <c r="S242" i="9"/>
  <c r="T242" i="9"/>
  <c r="D243" i="9"/>
  <c r="E243" i="9"/>
  <c r="I243" i="9"/>
  <c r="J243" i="9"/>
  <c r="K243" i="9"/>
  <c r="L243" i="9"/>
  <c r="M243" i="9"/>
  <c r="N243" i="9"/>
  <c r="O243" i="9"/>
  <c r="P243" i="9"/>
  <c r="Q243" i="9"/>
  <c r="S243" i="9"/>
  <c r="T243" i="9"/>
  <c r="D244" i="9"/>
  <c r="E244" i="9"/>
  <c r="I244" i="9"/>
  <c r="J244" i="9"/>
  <c r="K244" i="9"/>
  <c r="L244" i="9"/>
  <c r="M244" i="9"/>
  <c r="N244" i="9"/>
  <c r="O244" i="9"/>
  <c r="P244" i="9"/>
  <c r="Q244" i="9"/>
  <c r="S244" i="9"/>
  <c r="T244" i="9"/>
  <c r="D245" i="9"/>
  <c r="E245" i="9"/>
  <c r="I245" i="9"/>
  <c r="J245" i="9"/>
  <c r="K245" i="9"/>
  <c r="L245" i="9"/>
  <c r="M245" i="9"/>
  <c r="N245" i="9"/>
  <c r="O245" i="9"/>
  <c r="P245" i="9"/>
  <c r="Q245" i="9"/>
  <c r="S245" i="9"/>
  <c r="T245" i="9"/>
  <c r="D246" i="9"/>
  <c r="E246" i="9"/>
  <c r="I246" i="9"/>
  <c r="J246" i="9"/>
  <c r="K246" i="9"/>
  <c r="L246" i="9"/>
  <c r="M246" i="9"/>
  <c r="N246" i="9"/>
  <c r="O246" i="9"/>
  <c r="P246" i="9"/>
  <c r="Q246" i="9"/>
  <c r="S246" i="9"/>
  <c r="T246" i="9"/>
  <c r="D247" i="9"/>
  <c r="E247" i="9"/>
  <c r="I247" i="9"/>
  <c r="J247" i="9"/>
  <c r="K247" i="9"/>
  <c r="L247" i="9"/>
  <c r="M247" i="9"/>
  <c r="N247" i="9"/>
  <c r="O247" i="9"/>
  <c r="P247" i="9"/>
  <c r="Q247" i="9"/>
  <c r="S247" i="9"/>
  <c r="T247" i="9"/>
  <c r="D248" i="9"/>
  <c r="E248" i="9"/>
  <c r="I248" i="9"/>
  <c r="J248" i="9"/>
  <c r="K248" i="9"/>
  <c r="L248" i="9"/>
  <c r="M248" i="9"/>
  <c r="N248" i="9"/>
  <c r="O248" i="9"/>
  <c r="P248" i="9"/>
  <c r="Q248" i="9"/>
  <c r="S248" i="9"/>
  <c r="T248" i="9"/>
  <c r="D249" i="9"/>
  <c r="E249" i="9"/>
  <c r="I249" i="9"/>
  <c r="J249" i="9"/>
  <c r="K249" i="9"/>
  <c r="L249" i="9"/>
  <c r="M249" i="9"/>
  <c r="N249" i="9"/>
  <c r="O249" i="9"/>
  <c r="P249" i="9"/>
  <c r="Q249" i="9"/>
  <c r="S249" i="9"/>
  <c r="T249" i="9"/>
  <c r="D250" i="9"/>
  <c r="E250" i="9"/>
  <c r="I250" i="9"/>
  <c r="J250" i="9"/>
  <c r="K250" i="9"/>
  <c r="L250" i="9"/>
  <c r="M250" i="9"/>
  <c r="N250" i="9"/>
  <c r="O250" i="9"/>
  <c r="P250" i="9"/>
  <c r="Q250" i="9"/>
  <c r="S250" i="9"/>
  <c r="T250" i="9"/>
  <c r="D251" i="9"/>
  <c r="E251" i="9"/>
  <c r="I251" i="9"/>
  <c r="J251" i="9"/>
  <c r="K251" i="9"/>
  <c r="L251" i="9"/>
  <c r="M251" i="9"/>
  <c r="N251" i="9"/>
  <c r="O251" i="9"/>
  <c r="P251" i="9"/>
  <c r="Q251" i="9"/>
  <c r="S251" i="9"/>
  <c r="T251" i="9"/>
  <c r="D252" i="9"/>
  <c r="E252" i="9"/>
  <c r="I252" i="9"/>
  <c r="J252" i="9"/>
  <c r="K252" i="9"/>
  <c r="L252" i="9"/>
  <c r="M252" i="9"/>
  <c r="N252" i="9"/>
  <c r="O252" i="9"/>
  <c r="P252" i="9"/>
  <c r="Q252" i="9"/>
  <c r="S252" i="9"/>
  <c r="T252" i="9"/>
  <c r="D253" i="9"/>
  <c r="E253" i="9"/>
  <c r="I253" i="9"/>
  <c r="J253" i="9"/>
  <c r="K253" i="9"/>
  <c r="L253" i="9"/>
  <c r="M253" i="9"/>
  <c r="N253" i="9"/>
  <c r="O253" i="9"/>
  <c r="P253" i="9"/>
  <c r="Q253" i="9"/>
  <c r="S253" i="9"/>
  <c r="T253" i="9"/>
  <c r="D254" i="9"/>
  <c r="E254" i="9"/>
  <c r="I254" i="9"/>
  <c r="J254" i="9"/>
  <c r="K254" i="9"/>
  <c r="L254" i="9"/>
  <c r="M254" i="9"/>
  <c r="N254" i="9"/>
  <c r="O254" i="9"/>
  <c r="P254" i="9"/>
  <c r="Q254" i="9"/>
  <c r="S254" i="9"/>
  <c r="T254" i="9"/>
  <c r="D255" i="9"/>
  <c r="E255" i="9"/>
  <c r="I255" i="9"/>
  <c r="J255" i="9"/>
  <c r="K255" i="9"/>
  <c r="L255" i="9"/>
  <c r="M255" i="9"/>
  <c r="N255" i="9"/>
  <c r="O255" i="9"/>
  <c r="P255" i="9"/>
  <c r="Q255" i="9"/>
  <c r="S255" i="9"/>
  <c r="T255" i="9"/>
  <c r="D256" i="9"/>
  <c r="E256" i="9"/>
  <c r="I256" i="9"/>
  <c r="J256" i="9"/>
  <c r="K256" i="9"/>
  <c r="L256" i="9"/>
  <c r="M256" i="9"/>
  <c r="N256" i="9"/>
  <c r="O256" i="9"/>
  <c r="P256" i="9"/>
  <c r="Q256" i="9"/>
  <c r="S256" i="9"/>
  <c r="T256" i="9"/>
  <c r="D257" i="9"/>
  <c r="E257" i="9"/>
  <c r="I257" i="9"/>
  <c r="J257" i="9"/>
  <c r="K257" i="9"/>
  <c r="L257" i="9"/>
  <c r="M257" i="9"/>
  <c r="N257" i="9"/>
  <c r="O257" i="9"/>
  <c r="P257" i="9"/>
  <c r="Q257" i="9"/>
  <c r="S257" i="9"/>
  <c r="T257" i="9"/>
  <c r="D258" i="9"/>
  <c r="E258" i="9"/>
  <c r="I258" i="9"/>
  <c r="J258" i="9"/>
  <c r="K258" i="9"/>
  <c r="L258" i="9"/>
  <c r="M258" i="9"/>
  <c r="N258" i="9"/>
  <c r="O258" i="9"/>
  <c r="P258" i="9"/>
  <c r="Q258" i="9"/>
  <c r="S258" i="9"/>
  <c r="T258" i="9"/>
  <c r="D259" i="9"/>
  <c r="E259" i="9"/>
  <c r="I259" i="9"/>
  <c r="J259" i="9"/>
  <c r="K259" i="9"/>
  <c r="L259" i="9"/>
  <c r="M259" i="9"/>
  <c r="N259" i="9"/>
  <c r="O259" i="9"/>
  <c r="P259" i="9"/>
  <c r="Q259" i="9"/>
  <c r="S259" i="9"/>
  <c r="T259" i="9"/>
  <c r="D260" i="9"/>
  <c r="E260" i="9"/>
  <c r="I260" i="9"/>
  <c r="J260" i="9"/>
  <c r="K260" i="9"/>
  <c r="L260" i="9"/>
  <c r="M260" i="9"/>
  <c r="N260" i="9"/>
  <c r="O260" i="9"/>
  <c r="P260" i="9"/>
  <c r="Q260" i="9"/>
  <c r="S260" i="9"/>
  <c r="T260" i="9"/>
  <c r="D261" i="9"/>
  <c r="E261" i="9"/>
  <c r="I261" i="9"/>
  <c r="J261" i="9"/>
  <c r="K261" i="9"/>
  <c r="L261" i="9"/>
  <c r="M261" i="9"/>
  <c r="N261" i="9"/>
  <c r="O261" i="9"/>
  <c r="P261" i="9"/>
  <c r="Q261" i="9"/>
  <c r="S261" i="9"/>
  <c r="T261" i="9"/>
  <c r="D262" i="9"/>
  <c r="E262" i="9"/>
  <c r="I262" i="9"/>
  <c r="J262" i="9"/>
  <c r="K262" i="9"/>
  <c r="L262" i="9"/>
  <c r="M262" i="9"/>
  <c r="N262" i="9"/>
  <c r="O262" i="9"/>
  <c r="P262" i="9"/>
  <c r="Q262" i="9"/>
  <c r="S262" i="9"/>
  <c r="T262" i="9"/>
  <c r="D263" i="9"/>
  <c r="E263" i="9"/>
  <c r="I263" i="9"/>
  <c r="J263" i="9"/>
  <c r="K263" i="9"/>
  <c r="L263" i="9"/>
  <c r="M263" i="9"/>
  <c r="N263" i="9"/>
  <c r="O263" i="9"/>
  <c r="P263" i="9"/>
  <c r="Q263" i="9"/>
  <c r="S263" i="9"/>
  <c r="T263" i="9"/>
  <c r="D264" i="9"/>
  <c r="E264" i="9"/>
  <c r="I264" i="9"/>
  <c r="J264" i="9"/>
  <c r="K264" i="9"/>
  <c r="L264" i="9"/>
  <c r="M264" i="9"/>
  <c r="N264" i="9"/>
  <c r="O264" i="9"/>
  <c r="P264" i="9"/>
  <c r="Q264" i="9"/>
  <c r="S264" i="9"/>
  <c r="T264" i="9"/>
  <c r="D265" i="9"/>
  <c r="E265" i="9"/>
  <c r="I265" i="9"/>
  <c r="J265" i="9"/>
  <c r="K265" i="9"/>
  <c r="L265" i="9"/>
  <c r="M265" i="9"/>
  <c r="N265" i="9"/>
  <c r="O265" i="9"/>
  <c r="P265" i="9"/>
  <c r="Q265" i="9"/>
  <c r="S265" i="9"/>
  <c r="T265" i="9"/>
  <c r="D266" i="9"/>
  <c r="E266" i="9"/>
  <c r="I266" i="9"/>
  <c r="J266" i="9"/>
  <c r="K266" i="9"/>
  <c r="L266" i="9"/>
  <c r="M266" i="9"/>
  <c r="N266" i="9"/>
  <c r="O266" i="9"/>
  <c r="P266" i="9"/>
  <c r="Q266" i="9"/>
  <c r="S266" i="9"/>
  <c r="T266" i="9"/>
  <c r="D267" i="9"/>
  <c r="E267" i="9"/>
  <c r="I267" i="9"/>
  <c r="J267" i="9"/>
  <c r="K267" i="9"/>
  <c r="L267" i="9"/>
  <c r="M267" i="9"/>
  <c r="N267" i="9"/>
  <c r="O267" i="9"/>
  <c r="P267" i="9"/>
  <c r="Q267" i="9"/>
  <c r="S267" i="9"/>
  <c r="T267" i="9"/>
  <c r="D268" i="9"/>
  <c r="E268" i="9"/>
  <c r="I268" i="9"/>
  <c r="J268" i="9"/>
  <c r="K268" i="9"/>
  <c r="L268" i="9"/>
  <c r="M268" i="9"/>
  <c r="N268" i="9"/>
  <c r="O268" i="9"/>
  <c r="P268" i="9"/>
  <c r="Q268" i="9"/>
  <c r="S268" i="9"/>
  <c r="T268" i="9"/>
  <c r="D269" i="9"/>
  <c r="E269" i="9"/>
  <c r="I269" i="9"/>
  <c r="J269" i="9"/>
  <c r="K269" i="9"/>
  <c r="L269" i="9"/>
  <c r="M269" i="9"/>
  <c r="N269" i="9"/>
  <c r="O269" i="9"/>
  <c r="P269" i="9"/>
  <c r="Q269" i="9"/>
  <c r="S269" i="9"/>
  <c r="T269" i="9"/>
  <c r="D270" i="9"/>
  <c r="E270" i="9"/>
  <c r="I270" i="9"/>
  <c r="J270" i="9"/>
  <c r="K270" i="9"/>
  <c r="L270" i="9"/>
  <c r="M270" i="9"/>
  <c r="N270" i="9"/>
  <c r="O270" i="9"/>
  <c r="P270" i="9"/>
  <c r="Q270" i="9"/>
  <c r="S270" i="9"/>
  <c r="T270" i="9"/>
  <c r="D271" i="9"/>
  <c r="E271" i="9"/>
  <c r="I271" i="9"/>
  <c r="J271" i="9"/>
  <c r="K271" i="9"/>
  <c r="L271" i="9"/>
  <c r="M271" i="9"/>
  <c r="N271" i="9"/>
  <c r="O271" i="9"/>
  <c r="P271" i="9"/>
  <c r="Q271" i="9"/>
  <c r="S271" i="9"/>
  <c r="T271" i="9"/>
  <c r="D272" i="9"/>
  <c r="E272" i="9"/>
  <c r="I272" i="9"/>
  <c r="J272" i="9"/>
  <c r="K272" i="9"/>
  <c r="L272" i="9"/>
  <c r="M272" i="9"/>
  <c r="N272" i="9"/>
  <c r="O272" i="9"/>
  <c r="P272" i="9"/>
  <c r="Q272" i="9"/>
  <c r="S272" i="9"/>
  <c r="T272" i="9"/>
  <c r="D273" i="9"/>
  <c r="E273" i="9"/>
  <c r="I273" i="9"/>
  <c r="J273" i="9"/>
  <c r="K273" i="9"/>
  <c r="L273" i="9"/>
  <c r="M273" i="9"/>
  <c r="N273" i="9"/>
  <c r="O273" i="9"/>
  <c r="P273" i="9"/>
  <c r="Q273" i="9"/>
  <c r="S273" i="9"/>
  <c r="T273" i="9"/>
  <c r="D274" i="9"/>
  <c r="E274" i="9"/>
  <c r="I274" i="9"/>
  <c r="J274" i="9"/>
  <c r="K274" i="9"/>
  <c r="L274" i="9"/>
  <c r="M274" i="9"/>
  <c r="N274" i="9"/>
  <c r="O274" i="9"/>
  <c r="P274" i="9"/>
  <c r="Q274" i="9"/>
  <c r="S274" i="9"/>
  <c r="T274" i="9"/>
  <c r="D275" i="9"/>
  <c r="E275" i="9"/>
  <c r="I275" i="9"/>
  <c r="J275" i="9"/>
  <c r="K275" i="9"/>
  <c r="L275" i="9"/>
  <c r="M275" i="9"/>
  <c r="N275" i="9"/>
  <c r="O275" i="9"/>
  <c r="P275" i="9"/>
  <c r="Q275" i="9"/>
  <c r="S275" i="9"/>
  <c r="T275" i="9"/>
  <c r="D276" i="9"/>
  <c r="E276" i="9"/>
  <c r="I276" i="9"/>
  <c r="J276" i="9"/>
  <c r="K276" i="9"/>
  <c r="L276" i="9"/>
  <c r="M276" i="9"/>
  <c r="N276" i="9"/>
  <c r="O276" i="9"/>
  <c r="P276" i="9"/>
  <c r="Q276" i="9"/>
  <c r="S276" i="9"/>
  <c r="T276" i="9"/>
  <c r="D277" i="9"/>
  <c r="E277" i="9"/>
  <c r="I277" i="9"/>
  <c r="J277" i="9"/>
  <c r="K277" i="9"/>
  <c r="L277" i="9"/>
  <c r="M277" i="9"/>
  <c r="N277" i="9"/>
  <c r="O277" i="9"/>
  <c r="P277" i="9"/>
  <c r="Q277" i="9"/>
  <c r="S277" i="9"/>
  <c r="T277" i="9"/>
  <c r="D278" i="9"/>
  <c r="E278" i="9"/>
  <c r="I278" i="9"/>
  <c r="J278" i="9"/>
  <c r="K278" i="9"/>
  <c r="L278" i="9"/>
  <c r="M278" i="9"/>
  <c r="N278" i="9"/>
  <c r="O278" i="9"/>
  <c r="P278" i="9"/>
  <c r="Q278" i="9"/>
  <c r="S278" i="9"/>
  <c r="T278" i="9"/>
  <c r="D279" i="9"/>
  <c r="E279" i="9"/>
  <c r="I279" i="9"/>
  <c r="J279" i="9"/>
  <c r="K279" i="9"/>
  <c r="L279" i="9"/>
  <c r="M279" i="9"/>
  <c r="N279" i="9"/>
  <c r="O279" i="9"/>
  <c r="P279" i="9"/>
  <c r="Q279" i="9"/>
  <c r="S279" i="9"/>
  <c r="T279" i="9"/>
  <c r="D280" i="9"/>
  <c r="E280" i="9"/>
  <c r="I280" i="9"/>
  <c r="J280" i="9"/>
  <c r="K280" i="9"/>
  <c r="L280" i="9"/>
  <c r="M280" i="9"/>
  <c r="N280" i="9"/>
  <c r="O280" i="9"/>
  <c r="P280" i="9"/>
  <c r="Q280" i="9"/>
  <c r="S280" i="9"/>
  <c r="T280" i="9"/>
  <c r="D281" i="9"/>
  <c r="E281" i="9"/>
  <c r="I281" i="9"/>
  <c r="J281" i="9"/>
  <c r="K281" i="9"/>
  <c r="L281" i="9"/>
  <c r="M281" i="9"/>
  <c r="N281" i="9"/>
  <c r="O281" i="9"/>
  <c r="P281" i="9"/>
  <c r="Q281" i="9"/>
  <c r="S281" i="9"/>
  <c r="T281" i="9"/>
  <c r="D282" i="9"/>
  <c r="E282" i="9"/>
  <c r="I282" i="9"/>
  <c r="J282" i="9"/>
  <c r="K282" i="9"/>
  <c r="L282" i="9"/>
  <c r="M282" i="9"/>
  <c r="N282" i="9"/>
  <c r="O282" i="9"/>
  <c r="P282" i="9"/>
  <c r="Q282" i="9"/>
  <c r="S282" i="9"/>
  <c r="T282" i="9"/>
  <c r="D283" i="9"/>
  <c r="E283" i="9"/>
  <c r="I283" i="9"/>
  <c r="J283" i="9"/>
  <c r="K283" i="9"/>
  <c r="L283" i="9"/>
  <c r="M283" i="9"/>
  <c r="N283" i="9"/>
  <c r="O283" i="9"/>
  <c r="P283" i="9"/>
  <c r="Q283" i="9"/>
  <c r="S283" i="9"/>
  <c r="T283" i="9"/>
  <c r="D284" i="9"/>
  <c r="E284" i="9"/>
  <c r="I284" i="9"/>
  <c r="J284" i="9"/>
  <c r="K284" i="9"/>
  <c r="L284" i="9"/>
  <c r="M284" i="9"/>
  <c r="N284" i="9"/>
  <c r="O284" i="9"/>
  <c r="P284" i="9"/>
  <c r="Q284" i="9"/>
  <c r="S284" i="9"/>
  <c r="T284" i="9"/>
  <c r="D285" i="9"/>
  <c r="E285" i="9"/>
  <c r="I285" i="9"/>
  <c r="J285" i="9"/>
  <c r="K285" i="9"/>
  <c r="L285" i="9"/>
  <c r="M285" i="9"/>
  <c r="N285" i="9"/>
  <c r="O285" i="9"/>
  <c r="P285" i="9"/>
  <c r="Q285" i="9"/>
  <c r="S285" i="9"/>
  <c r="T285" i="9"/>
  <c r="D286" i="9"/>
  <c r="E286" i="9"/>
  <c r="I286" i="9"/>
  <c r="J286" i="9"/>
  <c r="K286" i="9"/>
  <c r="L286" i="9"/>
  <c r="M286" i="9"/>
  <c r="N286" i="9"/>
  <c r="O286" i="9"/>
  <c r="P286" i="9"/>
  <c r="Q286" i="9"/>
  <c r="S286" i="9"/>
  <c r="T286" i="9"/>
  <c r="D287" i="9"/>
  <c r="E287" i="9"/>
  <c r="I287" i="9"/>
  <c r="J287" i="9"/>
  <c r="K287" i="9"/>
  <c r="L287" i="9"/>
  <c r="M287" i="9"/>
  <c r="N287" i="9"/>
  <c r="O287" i="9"/>
  <c r="P287" i="9"/>
  <c r="Q287" i="9"/>
  <c r="S287" i="9"/>
  <c r="T287" i="9"/>
  <c r="D288" i="9"/>
  <c r="E288" i="9"/>
  <c r="I288" i="9"/>
  <c r="J288" i="9"/>
  <c r="K288" i="9"/>
  <c r="L288" i="9"/>
  <c r="M288" i="9"/>
  <c r="N288" i="9"/>
  <c r="O288" i="9"/>
  <c r="P288" i="9"/>
  <c r="Q288" i="9"/>
  <c r="S288" i="9"/>
  <c r="T288" i="9"/>
  <c r="D289" i="9"/>
  <c r="E289" i="9"/>
  <c r="I289" i="9"/>
  <c r="J289" i="9"/>
  <c r="K289" i="9"/>
  <c r="L289" i="9"/>
  <c r="M289" i="9"/>
  <c r="N289" i="9"/>
  <c r="O289" i="9"/>
  <c r="P289" i="9"/>
  <c r="Q289" i="9"/>
  <c r="S289" i="9"/>
  <c r="T289" i="9"/>
  <c r="D290" i="9"/>
  <c r="E290" i="9"/>
  <c r="I290" i="9"/>
  <c r="J290" i="9"/>
  <c r="K290" i="9"/>
  <c r="L290" i="9"/>
  <c r="M290" i="9"/>
  <c r="N290" i="9"/>
  <c r="O290" i="9"/>
  <c r="P290" i="9"/>
  <c r="Q290" i="9"/>
  <c r="S290" i="9"/>
  <c r="T290" i="9"/>
  <c r="D291" i="9"/>
  <c r="E291" i="9"/>
  <c r="I291" i="9"/>
  <c r="J291" i="9"/>
  <c r="K291" i="9"/>
  <c r="L291" i="9"/>
  <c r="M291" i="9"/>
  <c r="N291" i="9"/>
  <c r="O291" i="9"/>
  <c r="P291" i="9"/>
  <c r="Q291" i="9"/>
  <c r="S291" i="9"/>
  <c r="T291" i="9"/>
  <c r="D292" i="9"/>
  <c r="E292" i="9"/>
  <c r="I292" i="9"/>
  <c r="J292" i="9"/>
  <c r="K292" i="9"/>
  <c r="L292" i="9"/>
  <c r="M292" i="9"/>
  <c r="N292" i="9"/>
  <c r="O292" i="9"/>
  <c r="P292" i="9"/>
  <c r="Q292" i="9"/>
  <c r="S292" i="9"/>
  <c r="T292" i="9"/>
  <c r="D293" i="9"/>
  <c r="E293" i="9"/>
  <c r="I293" i="9"/>
  <c r="J293" i="9"/>
  <c r="K293" i="9"/>
  <c r="L293" i="9"/>
  <c r="M293" i="9"/>
  <c r="N293" i="9"/>
  <c r="O293" i="9"/>
  <c r="P293" i="9"/>
  <c r="Q293" i="9"/>
  <c r="S293" i="9"/>
  <c r="T293" i="9"/>
  <c r="D294" i="9"/>
  <c r="E294" i="9"/>
  <c r="I294" i="9"/>
  <c r="J294" i="9"/>
  <c r="K294" i="9"/>
  <c r="L294" i="9"/>
  <c r="M294" i="9"/>
  <c r="N294" i="9"/>
  <c r="O294" i="9"/>
  <c r="P294" i="9"/>
  <c r="Q294" i="9"/>
  <c r="S294" i="9"/>
  <c r="T294" i="9"/>
  <c r="D295" i="9"/>
  <c r="E295" i="9"/>
  <c r="I295" i="9"/>
  <c r="J295" i="9"/>
  <c r="K295" i="9"/>
  <c r="L295" i="9"/>
  <c r="M295" i="9"/>
  <c r="N295" i="9"/>
  <c r="O295" i="9"/>
  <c r="P295" i="9"/>
  <c r="Q295" i="9"/>
  <c r="S295" i="9"/>
  <c r="T295" i="9"/>
  <c r="D296" i="9"/>
  <c r="E296" i="9"/>
  <c r="I296" i="9"/>
  <c r="J296" i="9"/>
  <c r="K296" i="9"/>
  <c r="L296" i="9"/>
  <c r="M296" i="9"/>
  <c r="N296" i="9"/>
  <c r="O296" i="9"/>
  <c r="P296" i="9"/>
  <c r="Q296" i="9"/>
  <c r="S296" i="9"/>
  <c r="T296" i="9"/>
  <c r="D297" i="9"/>
  <c r="E297" i="9"/>
  <c r="I297" i="9"/>
  <c r="J297" i="9"/>
  <c r="K297" i="9"/>
  <c r="L297" i="9"/>
  <c r="M297" i="9"/>
  <c r="N297" i="9"/>
  <c r="O297" i="9"/>
  <c r="P297" i="9"/>
  <c r="Q297" i="9"/>
  <c r="S297" i="9"/>
  <c r="T297" i="9"/>
  <c r="D298" i="9"/>
  <c r="E298" i="9"/>
  <c r="I298" i="9"/>
  <c r="J298" i="9"/>
  <c r="K298" i="9"/>
  <c r="L298" i="9"/>
  <c r="M298" i="9"/>
  <c r="N298" i="9"/>
  <c r="O298" i="9"/>
  <c r="P298" i="9"/>
  <c r="Q298" i="9"/>
  <c r="S298" i="9"/>
  <c r="T298" i="9"/>
  <c r="D299" i="9"/>
  <c r="E299" i="9"/>
  <c r="I299" i="9"/>
  <c r="J299" i="9"/>
  <c r="K299" i="9"/>
  <c r="L299" i="9"/>
  <c r="M299" i="9"/>
  <c r="N299" i="9"/>
  <c r="O299" i="9"/>
  <c r="P299" i="9"/>
  <c r="Q299" i="9"/>
  <c r="S299" i="9"/>
  <c r="T299" i="9"/>
  <c r="D300" i="9"/>
  <c r="E300" i="9"/>
  <c r="I300" i="9"/>
  <c r="J300" i="9"/>
  <c r="K300" i="9"/>
  <c r="L300" i="9"/>
  <c r="M300" i="9"/>
  <c r="N300" i="9"/>
  <c r="O300" i="9"/>
  <c r="P300" i="9"/>
  <c r="Q300" i="9"/>
  <c r="S300" i="9"/>
  <c r="T300" i="9"/>
  <c r="D301" i="9"/>
  <c r="E301" i="9"/>
  <c r="I301" i="9"/>
  <c r="J301" i="9"/>
  <c r="K301" i="9"/>
  <c r="L301" i="9"/>
  <c r="M301" i="9"/>
  <c r="N301" i="9"/>
  <c r="O301" i="9"/>
  <c r="P301" i="9"/>
  <c r="Q301" i="9"/>
  <c r="S301" i="9"/>
  <c r="T301" i="9"/>
  <c r="D302" i="9"/>
  <c r="E302" i="9"/>
  <c r="I302" i="9"/>
  <c r="J302" i="9"/>
  <c r="K302" i="9"/>
  <c r="L302" i="9"/>
  <c r="M302" i="9"/>
  <c r="N302" i="9"/>
  <c r="O302" i="9"/>
  <c r="P302" i="9"/>
  <c r="Q302" i="9"/>
  <c r="S302" i="9"/>
  <c r="T302" i="9"/>
  <c r="D303" i="9"/>
  <c r="E303" i="9"/>
  <c r="I303" i="9"/>
  <c r="J303" i="9"/>
  <c r="K303" i="9"/>
  <c r="L303" i="9"/>
  <c r="M303" i="9"/>
  <c r="N303" i="9"/>
  <c r="O303" i="9"/>
  <c r="P303" i="9"/>
  <c r="Q303" i="9"/>
  <c r="S303" i="9"/>
  <c r="T303" i="9"/>
  <c r="D304" i="9"/>
  <c r="E304" i="9"/>
  <c r="I304" i="9"/>
  <c r="J304" i="9"/>
  <c r="K304" i="9"/>
  <c r="L304" i="9"/>
  <c r="M304" i="9"/>
  <c r="N304" i="9"/>
  <c r="O304" i="9"/>
  <c r="P304" i="9"/>
  <c r="Q304" i="9"/>
  <c r="S304" i="9"/>
  <c r="T304" i="9"/>
  <c r="D305" i="9"/>
  <c r="E305" i="9"/>
  <c r="I305" i="9"/>
  <c r="J305" i="9"/>
  <c r="K305" i="9"/>
  <c r="L305" i="9"/>
  <c r="M305" i="9"/>
  <c r="N305" i="9"/>
  <c r="O305" i="9"/>
  <c r="P305" i="9"/>
  <c r="Q305" i="9"/>
  <c r="S305" i="9"/>
  <c r="T305" i="9"/>
  <c r="D306" i="9"/>
  <c r="E306" i="9"/>
  <c r="I306" i="9"/>
  <c r="J306" i="9"/>
  <c r="K306" i="9"/>
  <c r="L306" i="9"/>
  <c r="M306" i="9"/>
  <c r="N306" i="9"/>
  <c r="O306" i="9"/>
  <c r="P306" i="9"/>
  <c r="Q306" i="9"/>
  <c r="S306" i="9"/>
  <c r="T306" i="9"/>
  <c r="D307" i="9"/>
  <c r="E307" i="9"/>
  <c r="I307" i="9"/>
  <c r="J307" i="9"/>
  <c r="K307" i="9"/>
  <c r="L307" i="9"/>
  <c r="M307" i="9"/>
  <c r="N307" i="9"/>
  <c r="O307" i="9"/>
  <c r="P307" i="9"/>
  <c r="Q307" i="9"/>
  <c r="S307" i="9"/>
  <c r="T307" i="9"/>
  <c r="D308" i="9"/>
  <c r="E308" i="9"/>
  <c r="I308" i="9"/>
  <c r="J308" i="9"/>
  <c r="K308" i="9"/>
  <c r="L308" i="9"/>
  <c r="M308" i="9"/>
  <c r="N308" i="9"/>
  <c r="O308" i="9"/>
  <c r="P308" i="9"/>
  <c r="Q308" i="9"/>
  <c r="S308" i="9"/>
  <c r="T308" i="9"/>
  <c r="D309" i="9"/>
  <c r="E309" i="9"/>
  <c r="I309" i="9"/>
  <c r="J309" i="9"/>
  <c r="K309" i="9"/>
  <c r="L309" i="9"/>
  <c r="M309" i="9"/>
  <c r="N309" i="9"/>
  <c r="O309" i="9"/>
  <c r="P309" i="9"/>
  <c r="Q309" i="9"/>
  <c r="S309" i="9"/>
  <c r="T309" i="9"/>
  <c r="D310" i="9"/>
  <c r="E310" i="9"/>
  <c r="I310" i="9"/>
  <c r="J310" i="9"/>
  <c r="K310" i="9"/>
  <c r="L310" i="9"/>
  <c r="M310" i="9"/>
  <c r="N310" i="9"/>
  <c r="O310" i="9"/>
  <c r="P310" i="9"/>
  <c r="Q310" i="9"/>
  <c r="S310" i="9"/>
  <c r="T310" i="9"/>
  <c r="D311" i="9"/>
  <c r="E311" i="9"/>
  <c r="I311" i="9"/>
  <c r="J311" i="9"/>
  <c r="K311" i="9"/>
  <c r="L311" i="9"/>
  <c r="M311" i="9"/>
  <c r="N311" i="9"/>
  <c r="O311" i="9"/>
  <c r="P311" i="9"/>
  <c r="Q311" i="9"/>
  <c r="S311" i="9"/>
  <c r="T311" i="9"/>
  <c r="D312" i="9"/>
  <c r="E312" i="9"/>
  <c r="I312" i="9"/>
  <c r="J312" i="9"/>
  <c r="K312" i="9"/>
  <c r="L312" i="9"/>
  <c r="M312" i="9"/>
  <c r="N312" i="9"/>
  <c r="O312" i="9"/>
  <c r="P312" i="9"/>
  <c r="Q312" i="9"/>
  <c r="S312" i="9"/>
  <c r="T312" i="9"/>
  <c r="D313" i="9"/>
  <c r="E313" i="9"/>
  <c r="I313" i="9"/>
  <c r="J313" i="9"/>
  <c r="K313" i="9"/>
  <c r="L313" i="9"/>
  <c r="M313" i="9"/>
  <c r="N313" i="9"/>
  <c r="O313" i="9"/>
  <c r="P313" i="9"/>
  <c r="Q313" i="9"/>
  <c r="S313" i="9"/>
  <c r="T313" i="9"/>
  <c r="D314" i="9"/>
  <c r="E314" i="9"/>
  <c r="I314" i="9"/>
  <c r="J314" i="9"/>
  <c r="K314" i="9"/>
  <c r="L314" i="9"/>
  <c r="M314" i="9"/>
  <c r="N314" i="9"/>
  <c r="O314" i="9"/>
  <c r="P314" i="9"/>
  <c r="Q314" i="9"/>
  <c r="S314" i="9"/>
  <c r="T314" i="9"/>
  <c r="D315" i="9"/>
  <c r="E315" i="9"/>
  <c r="I315" i="9"/>
  <c r="J315" i="9"/>
  <c r="K315" i="9"/>
  <c r="L315" i="9"/>
  <c r="M315" i="9"/>
  <c r="N315" i="9"/>
  <c r="O315" i="9"/>
  <c r="P315" i="9"/>
  <c r="Q315" i="9"/>
  <c r="S315" i="9"/>
  <c r="T315" i="9"/>
  <c r="D316" i="9"/>
  <c r="E316" i="9"/>
  <c r="I316" i="9"/>
  <c r="J316" i="9"/>
  <c r="K316" i="9"/>
  <c r="L316" i="9"/>
  <c r="M316" i="9"/>
  <c r="N316" i="9"/>
  <c r="O316" i="9"/>
  <c r="P316" i="9"/>
  <c r="Q316" i="9"/>
  <c r="S316" i="9"/>
  <c r="T316" i="9"/>
  <c r="D317" i="9"/>
  <c r="E317" i="9"/>
  <c r="I317" i="9"/>
  <c r="J317" i="9"/>
  <c r="K317" i="9"/>
  <c r="L317" i="9"/>
  <c r="M317" i="9"/>
  <c r="N317" i="9"/>
  <c r="O317" i="9"/>
  <c r="P317" i="9"/>
  <c r="Q317" i="9"/>
  <c r="S317" i="9"/>
  <c r="T317" i="9"/>
  <c r="D318" i="9"/>
  <c r="E318" i="9"/>
  <c r="I318" i="9"/>
  <c r="J318" i="9"/>
  <c r="K318" i="9"/>
  <c r="L318" i="9"/>
  <c r="M318" i="9"/>
  <c r="N318" i="9"/>
  <c r="O318" i="9"/>
  <c r="P318" i="9"/>
  <c r="Q318" i="9"/>
  <c r="S318" i="9"/>
  <c r="T318" i="9"/>
  <c r="D319" i="9"/>
  <c r="E319" i="9"/>
  <c r="I319" i="9"/>
  <c r="J319" i="9"/>
  <c r="K319" i="9"/>
  <c r="L319" i="9"/>
  <c r="M319" i="9"/>
  <c r="N319" i="9"/>
  <c r="O319" i="9"/>
  <c r="P319" i="9"/>
  <c r="Q319" i="9"/>
  <c r="S319" i="9"/>
  <c r="T319" i="9"/>
  <c r="D320" i="9"/>
  <c r="E320" i="9"/>
  <c r="I320" i="9"/>
  <c r="J320" i="9"/>
  <c r="K320" i="9"/>
  <c r="L320" i="9"/>
  <c r="M320" i="9"/>
  <c r="N320" i="9"/>
  <c r="O320" i="9"/>
  <c r="P320" i="9"/>
  <c r="Q320" i="9"/>
  <c r="S320" i="9"/>
  <c r="T320" i="9"/>
  <c r="D321" i="9"/>
  <c r="E321" i="9"/>
  <c r="I321" i="9"/>
  <c r="J321" i="9"/>
  <c r="K321" i="9"/>
  <c r="L321" i="9"/>
  <c r="M321" i="9"/>
  <c r="N321" i="9"/>
  <c r="O321" i="9"/>
  <c r="P321" i="9"/>
  <c r="Q321" i="9"/>
  <c r="S321" i="9"/>
  <c r="T321" i="9"/>
  <c r="D322" i="9"/>
  <c r="E322" i="9"/>
  <c r="I322" i="9"/>
  <c r="J322" i="9"/>
  <c r="K322" i="9"/>
  <c r="L322" i="9"/>
  <c r="M322" i="9"/>
  <c r="N322" i="9"/>
  <c r="O322" i="9"/>
  <c r="P322" i="9"/>
  <c r="Q322" i="9"/>
  <c r="S322" i="9"/>
  <c r="T322" i="9"/>
  <c r="D323" i="9"/>
  <c r="E323" i="9"/>
  <c r="I323" i="9"/>
  <c r="J323" i="9"/>
  <c r="K323" i="9"/>
  <c r="L323" i="9"/>
  <c r="M323" i="9"/>
  <c r="N323" i="9"/>
  <c r="O323" i="9"/>
  <c r="P323" i="9"/>
  <c r="Q323" i="9"/>
  <c r="S323" i="9"/>
  <c r="T323" i="9"/>
  <c r="D324" i="9"/>
  <c r="E324" i="9"/>
  <c r="I324" i="9"/>
  <c r="J324" i="9"/>
  <c r="K324" i="9"/>
  <c r="L324" i="9"/>
  <c r="M324" i="9"/>
  <c r="N324" i="9"/>
  <c r="O324" i="9"/>
  <c r="P324" i="9"/>
  <c r="Q324" i="9"/>
  <c r="S324" i="9"/>
  <c r="T324" i="9"/>
  <c r="D325" i="9"/>
  <c r="E325" i="9"/>
  <c r="I325" i="9"/>
  <c r="J325" i="9"/>
  <c r="K325" i="9"/>
  <c r="L325" i="9"/>
  <c r="M325" i="9"/>
  <c r="N325" i="9"/>
  <c r="O325" i="9"/>
  <c r="P325" i="9"/>
  <c r="Q325" i="9"/>
  <c r="S325" i="9"/>
  <c r="T325" i="9"/>
  <c r="D326" i="9"/>
  <c r="E326" i="9"/>
  <c r="I326" i="9"/>
  <c r="J326" i="9"/>
  <c r="K326" i="9"/>
  <c r="L326" i="9"/>
  <c r="M326" i="9"/>
  <c r="N326" i="9"/>
  <c r="O326" i="9"/>
  <c r="P326" i="9"/>
  <c r="Q326" i="9"/>
  <c r="S326" i="9"/>
  <c r="T326" i="9"/>
  <c r="D327" i="9"/>
  <c r="E327" i="9"/>
  <c r="I327" i="9"/>
  <c r="J327" i="9"/>
  <c r="K327" i="9"/>
  <c r="L327" i="9"/>
  <c r="M327" i="9"/>
  <c r="N327" i="9"/>
  <c r="O327" i="9"/>
  <c r="P327" i="9"/>
  <c r="Q327" i="9"/>
  <c r="S327" i="9"/>
  <c r="T327" i="9"/>
  <c r="D328" i="9"/>
  <c r="E328" i="9"/>
  <c r="I328" i="9"/>
  <c r="J328" i="9"/>
  <c r="K328" i="9"/>
  <c r="L328" i="9"/>
  <c r="M328" i="9"/>
  <c r="N328" i="9"/>
  <c r="O328" i="9"/>
  <c r="P328" i="9"/>
  <c r="Q328" i="9"/>
  <c r="S328" i="9"/>
  <c r="T328" i="9"/>
  <c r="D329" i="9"/>
  <c r="E329" i="9"/>
  <c r="I329" i="9"/>
  <c r="J329" i="9"/>
  <c r="K329" i="9"/>
  <c r="L329" i="9"/>
  <c r="M329" i="9"/>
  <c r="N329" i="9"/>
  <c r="O329" i="9"/>
  <c r="P329" i="9"/>
  <c r="Q329" i="9"/>
  <c r="S329" i="9"/>
  <c r="T329" i="9"/>
  <c r="D330" i="9"/>
  <c r="E330" i="9"/>
  <c r="I330" i="9"/>
  <c r="J330" i="9"/>
  <c r="K330" i="9"/>
  <c r="L330" i="9"/>
  <c r="M330" i="9"/>
  <c r="N330" i="9"/>
  <c r="O330" i="9"/>
  <c r="P330" i="9"/>
  <c r="Q330" i="9"/>
  <c r="S330" i="9"/>
  <c r="T330" i="9"/>
  <c r="D331" i="9"/>
  <c r="E331" i="9"/>
  <c r="I331" i="9"/>
  <c r="J331" i="9"/>
  <c r="K331" i="9"/>
  <c r="L331" i="9"/>
  <c r="M331" i="9"/>
  <c r="N331" i="9"/>
  <c r="O331" i="9"/>
  <c r="P331" i="9"/>
  <c r="Q331" i="9"/>
  <c r="S331" i="9"/>
  <c r="T331" i="9"/>
  <c r="D332" i="9"/>
  <c r="E332" i="9"/>
  <c r="I332" i="9"/>
  <c r="J332" i="9"/>
  <c r="K332" i="9"/>
  <c r="L332" i="9"/>
  <c r="M332" i="9"/>
  <c r="N332" i="9"/>
  <c r="O332" i="9"/>
  <c r="P332" i="9"/>
  <c r="Q332" i="9"/>
  <c r="S332" i="9"/>
  <c r="T332" i="9"/>
  <c r="D333" i="9"/>
  <c r="E333" i="9"/>
  <c r="I333" i="9"/>
  <c r="J333" i="9"/>
  <c r="K333" i="9"/>
  <c r="L333" i="9"/>
  <c r="M333" i="9"/>
  <c r="N333" i="9"/>
  <c r="O333" i="9"/>
  <c r="P333" i="9"/>
  <c r="Q333" i="9"/>
  <c r="S333" i="9"/>
  <c r="T333" i="9"/>
  <c r="D334" i="9"/>
  <c r="E334" i="9"/>
  <c r="I334" i="9"/>
  <c r="J334" i="9"/>
  <c r="K334" i="9"/>
  <c r="L334" i="9"/>
  <c r="M334" i="9"/>
  <c r="N334" i="9"/>
  <c r="O334" i="9"/>
  <c r="P334" i="9"/>
  <c r="Q334" i="9"/>
  <c r="S334" i="9"/>
  <c r="T334" i="9"/>
  <c r="D335" i="9"/>
  <c r="E335" i="9"/>
  <c r="I335" i="9"/>
  <c r="J335" i="9"/>
  <c r="K335" i="9"/>
  <c r="L335" i="9"/>
  <c r="M335" i="9"/>
  <c r="N335" i="9"/>
  <c r="O335" i="9"/>
  <c r="P335" i="9"/>
  <c r="Q335" i="9"/>
  <c r="S335" i="9"/>
  <c r="T335" i="9"/>
  <c r="D336" i="9"/>
  <c r="E336" i="9"/>
  <c r="I336" i="9"/>
  <c r="J336" i="9"/>
  <c r="K336" i="9"/>
  <c r="L336" i="9"/>
  <c r="M336" i="9"/>
  <c r="N336" i="9"/>
  <c r="O336" i="9"/>
  <c r="P336" i="9"/>
  <c r="Q336" i="9"/>
  <c r="S336" i="9"/>
  <c r="T336" i="9"/>
  <c r="D337" i="9"/>
  <c r="E337" i="9"/>
  <c r="I337" i="9"/>
  <c r="J337" i="9"/>
  <c r="K337" i="9"/>
  <c r="L337" i="9"/>
  <c r="M337" i="9"/>
  <c r="N337" i="9"/>
  <c r="O337" i="9"/>
  <c r="P337" i="9"/>
  <c r="Q337" i="9"/>
  <c r="S337" i="9"/>
  <c r="T337" i="9"/>
  <c r="D338" i="9"/>
  <c r="E338" i="9"/>
  <c r="I338" i="9"/>
  <c r="J338" i="9"/>
  <c r="K338" i="9"/>
  <c r="L338" i="9"/>
  <c r="M338" i="9"/>
  <c r="N338" i="9"/>
  <c r="O338" i="9"/>
  <c r="P338" i="9"/>
  <c r="Q338" i="9"/>
  <c r="S338" i="9"/>
  <c r="T338" i="9"/>
  <c r="D339" i="9"/>
  <c r="E339" i="9"/>
  <c r="I339" i="9"/>
  <c r="J339" i="9"/>
  <c r="K339" i="9"/>
  <c r="L339" i="9"/>
  <c r="M339" i="9"/>
  <c r="N339" i="9"/>
  <c r="O339" i="9"/>
  <c r="P339" i="9"/>
  <c r="Q339" i="9"/>
  <c r="S339" i="9"/>
  <c r="T339" i="9"/>
  <c r="D340" i="9"/>
  <c r="E340" i="9"/>
  <c r="I340" i="9"/>
  <c r="J340" i="9"/>
  <c r="K340" i="9"/>
  <c r="L340" i="9"/>
  <c r="M340" i="9"/>
  <c r="N340" i="9"/>
  <c r="O340" i="9"/>
  <c r="P340" i="9"/>
  <c r="Q340" i="9"/>
  <c r="S340" i="9"/>
  <c r="T340" i="9"/>
  <c r="D341" i="9"/>
  <c r="E341" i="9"/>
  <c r="I341" i="9"/>
  <c r="J341" i="9"/>
  <c r="K341" i="9"/>
  <c r="L341" i="9"/>
  <c r="M341" i="9"/>
  <c r="N341" i="9"/>
  <c r="O341" i="9"/>
  <c r="P341" i="9"/>
  <c r="Q341" i="9"/>
  <c r="S341" i="9"/>
  <c r="T341" i="9"/>
  <c r="D342" i="9"/>
  <c r="E342" i="9"/>
  <c r="I342" i="9"/>
  <c r="J342" i="9"/>
  <c r="K342" i="9"/>
  <c r="L342" i="9"/>
  <c r="M342" i="9"/>
  <c r="N342" i="9"/>
  <c r="O342" i="9"/>
  <c r="P342" i="9"/>
  <c r="Q342" i="9"/>
  <c r="S342" i="9"/>
  <c r="T342" i="9"/>
  <c r="D343" i="9"/>
  <c r="E343" i="9"/>
  <c r="I343" i="9"/>
  <c r="J343" i="9"/>
  <c r="K343" i="9"/>
  <c r="L343" i="9"/>
  <c r="M343" i="9"/>
  <c r="N343" i="9"/>
  <c r="O343" i="9"/>
  <c r="P343" i="9"/>
  <c r="Q343" i="9"/>
  <c r="S343" i="9"/>
  <c r="T343" i="9"/>
  <c r="D344" i="9"/>
  <c r="E344" i="9"/>
  <c r="I344" i="9"/>
  <c r="J344" i="9"/>
  <c r="K344" i="9"/>
  <c r="L344" i="9"/>
  <c r="M344" i="9"/>
  <c r="N344" i="9"/>
  <c r="O344" i="9"/>
  <c r="P344" i="9"/>
  <c r="Q344" i="9"/>
  <c r="S344" i="9"/>
  <c r="T344" i="9"/>
  <c r="D345" i="9"/>
  <c r="E345" i="9"/>
  <c r="I345" i="9"/>
  <c r="J345" i="9"/>
  <c r="K345" i="9"/>
  <c r="L345" i="9"/>
  <c r="M345" i="9"/>
  <c r="N345" i="9"/>
  <c r="O345" i="9"/>
  <c r="P345" i="9"/>
  <c r="Q345" i="9"/>
  <c r="S345" i="9"/>
  <c r="T345" i="9"/>
  <c r="D346" i="9"/>
  <c r="E346" i="9"/>
  <c r="I346" i="9"/>
  <c r="J346" i="9"/>
  <c r="K346" i="9"/>
  <c r="L346" i="9"/>
  <c r="M346" i="9"/>
  <c r="N346" i="9"/>
  <c r="O346" i="9"/>
  <c r="P346" i="9"/>
  <c r="Q346" i="9"/>
  <c r="S346" i="9"/>
  <c r="T346" i="9"/>
  <c r="D347" i="9"/>
  <c r="E347" i="9"/>
  <c r="I347" i="9"/>
  <c r="J347" i="9"/>
  <c r="K347" i="9"/>
  <c r="L347" i="9"/>
  <c r="M347" i="9"/>
  <c r="N347" i="9"/>
  <c r="O347" i="9"/>
  <c r="P347" i="9"/>
  <c r="Q347" i="9"/>
  <c r="S347" i="9"/>
  <c r="T347" i="9"/>
  <c r="D348" i="9"/>
  <c r="E348" i="9"/>
  <c r="I348" i="9"/>
  <c r="J348" i="9"/>
  <c r="K348" i="9"/>
  <c r="L348" i="9"/>
  <c r="M348" i="9"/>
  <c r="N348" i="9"/>
  <c r="O348" i="9"/>
  <c r="P348" i="9"/>
  <c r="Q348" i="9"/>
  <c r="S348" i="9"/>
  <c r="T348" i="9"/>
  <c r="D349" i="9"/>
  <c r="E349" i="9"/>
  <c r="I349" i="9"/>
  <c r="J349" i="9"/>
  <c r="K349" i="9"/>
  <c r="L349" i="9"/>
  <c r="M349" i="9"/>
  <c r="N349" i="9"/>
  <c r="O349" i="9"/>
  <c r="P349" i="9"/>
  <c r="Q349" i="9"/>
  <c r="S349" i="9"/>
  <c r="T349" i="9"/>
  <c r="D350" i="9"/>
  <c r="E350" i="9"/>
  <c r="I350" i="9"/>
  <c r="J350" i="9"/>
  <c r="K350" i="9"/>
  <c r="L350" i="9"/>
  <c r="M350" i="9"/>
  <c r="N350" i="9"/>
  <c r="O350" i="9"/>
  <c r="P350" i="9"/>
  <c r="Q350" i="9"/>
  <c r="S350" i="9"/>
  <c r="T350" i="9"/>
  <c r="D351" i="9"/>
  <c r="E351" i="9"/>
  <c r="I351" i="9"/>
  <c r="J351" i="9"/>
  <c r="K351" i="9"/>
  <c r="L351" i="9"/>
  <c r="M351" i="9"/>
  <c r="N351" i="9"/>
  <c r="O351" i="9"/>
  <c r="P351" i="9"/>
  <c r="Q351" i="9"/>
  <c r="S351" i="9"/>
  <c r="T351" i="9"/>
  <c r="D352" i="9"/>
  <c r="E352" i="9"/>
  <c r="I352" i="9"/>
  <c r="J352" i="9"/>
  <c r="K352" i="9"/>
  <c r="L352" i="9"/>
  <c r="M352" i="9"/>
  <c r="N352" i="9"/>
  <c r="O352" i="9"/>
  <c r="P352" i="9"/>
  <c r="Q352" i="9"/>
  <c r="S352" i="9"/>
  <c r="T352" i="9"/>
  <c r="D353" i="9"/>
  <c r="E353" i="9"/>
  <c r="I353" i="9"/>
  <c r="J353" i="9"/>
  <c r="K353" i="9"/>
  <c r="L353" i="9"/>
  <c r="M353" i="9"/>
  <c r="N353" i="9"/>
  <c r="O353" i="9"/>
  <c r="P353" i="9"/>
  <c r="Q353" i="9"/>
  <c r="S353" i="9"/>
  <c r="T353" i="9"/>
  <c r="D354" i="9"/>
  <c r="E354" i="9"/>
  <c r="I354" i="9"/>
  <c r="J354" i="9"/>
  <c r="K354" i="9"/>
  <c r="L354" i="9"/>
  <c r="M354" i="9"/>
  <c r="N354" i="9"/>
  <c r="O354" i="9"/>
  <c r="P354" i="9"/>
  <c r="Q354" i="9"/>
  <c r="S354" i="9"/>
  <c r="T354" i="9"/>
  <c r="D355" i="9"/>
  <c r="E355" i="9"/>
  <c r="I355" i="9"/>
  <c r="J355" i="9"/>
  <c r="K355" i="9"/>
  <c r="L355" i="9"/>
  <c r="M355" i="9"/>
  <c r="N355" i="9"/>
  <c r="O355" i="9"/>
  <c r="P355" i="9"/>
  <c r="Q355" i="9"/>
  <c r="S355" i="9"/>
  <c r="T355" i="9"/>
  <c r="D356" i="9"/>
  <c r="E356" i="9"/>
  <c r="I356" i="9"/>
  <c r="J356" i="9"/>
  <c r="K356" i="9"/>
  <c r="L356" i="9"/>
  <c r="M356" i="9"/>
  <c r="N356" i="9"/>
  <c r="O356" i="9"/>
  <c r="P356" i="9"/>
  <c r="Q356" i="9"/>
  <c r="S356" i="9"/>
  <c r="T356" i="9"/>
  <c r="D357" i="9"/>
  <c r="E357" i="9"/>
  <c r="I357" i="9"/>
  <c r="J357" i="9"/>
  <c r="K357" i="9"/>
  <c r="L357" i="9"/>
  <c r="M357" i="9"/>
  <c r="N357" i="9"/>
  <c r="O357" i="9"/>
  <c r="P357" i="9"/>
  <c r="Q357" i="9"/>
  <c r="S357" i="9"/>
  <c r="T357" i="9"/>
  <c r="D358" i="9"/>
  <c r="E358" i="9"/>
  <c r="I358" i="9"/>
  <c r="J358" i="9"/>
  <c r="K358" i="9"/>
  <c r="L358" i="9"/>
  <c r="M358" i="9"/>
  <c r="N358" i="9"/>
  <c r="O358" i="9"/>
  <c r="P358" i="9"/>
  <c r="Q358" i="9"/>
  <c r="S358" i="9"/>
  <c r="T358" i="9"/>
  <c r="D359" i="9"/>
  <c r="E359" i="9"/>
  <c r="I359" i="9"/>
  <c r="J359" i="9"/>
  <c r="K359" i="9"/>
  <c r="L359" i="9"/>
  <c r="M359" i="9"/>
  <c r="N359" i="9"/>
  <c r="O359" i="9"/>
  <c r="P359" i="9"/>
  <c r="Q359" i="9"/>
  <c r="S359" i="9"/>
  <c r="T359" i="9"/>
  <c r="D360" i="9"/>
  <c r="E360" i="9"/>
  <c r="I360" i="9"/>
  <c r="J360" i="9"/>
  <c r="K360" i="9"/>
  <c r="L360" i="9"/>
  <c r="M360" i="9"/>
  <c r="N360" i="9"/>
  <c r="O360" i="9"/>
  <c r="P360" i="9"/>
  <c r="Q360" i="9"/>
  <c r="S360" i="9"/>
  <c r="T360" i="9"/>
  <c r="D361" i="9"/>
  <c r="E361" i="9"/>
  <c r="I361" i="9"/>
  <c r="J361" i="9"/>
  <c r="K361" i="9"/>
  <c r="L361" i="9"/>
  <c r="M361" i="9"/>
  <c r="N361" i="9"/>
  <c r="O361" i="9"/>
  <c r="P361" i="9"/>
  <c r="Q361" i="9"/>
  <c r="S361" i="9"/>
  <c r="T361" i="9"/>
  <c r="D362" i="9"/>
  <c r="E362" i="9"/>
  <c r="I362" i="9"/>
  <c r="J362" i="9"/>
  <c r="K362" i="9"/>
  <c r="L362" i="9"/>
  <c r="M362" i="9"/>
  <c r="N362" i="9"/>
  <c r="O362" i="9"/>
  <c r="P362" i="9"/>
  <c r="Q362" i="9"/>
  <c r="S362" i="9"/>
  <c r="T362" i="9"/>
  <c r="D363" i="9"/>
  <c r="E363" i="9"/>
  <c r="I363" i="9"/>
  <c r="J363" i="9"/>
  <c r="K363" i="9"/>
  <c r="L363" i="9"/>
  <c r="M363" i="9"/>
  <c r="N363" i="9"/>
  <c r="O363" i="9"/>
  <c r="P363" i="9"/>
  <c r="Q363" i="9"/>
  <c r="S363" i="9"/>
  <c r="T363" i="9"/>
  <c r="D364" i="9"/>
  <c r="E364" i="9"/>
  <c r="I364" i="9"/>
  <c r="J364" i="9"/>
  <c r="K364" i="9"/>
  <c r="L364" i="9"/>
  <c r="M364" i="9"/>
  <c r="N364" i="9"/>
  <c r="O364" i="9"/>
  <c r="P364" i="9"/>
  <c r="Q364" i="9"/>
  <c r="S364" i="9"/>
  <c r="T364" i="9"/>
  <c r="D365" i="9"/>
  <c r="E365" i="9"/>
  <c r="I365" i="9"/>
  <c r="J365" i="9"/>
  <c r="K365" i="9"/>
  <c r="L365" i="9"/>
  <c r="M365" i="9"/>
  <c r="N365" i="9"/>
  <c r="O365" i="9"/>
  <c r="P365" i="9"/>
  <c r="Q365" i="9"/>
  <c r="S365" i="9"/>
  <c r="T365" i="9"/>
  <c r="D366" i="9"/>
  <c r="E366" i="9"/>
  <c r="I366" i="9"/>
  <c r="J366" i="9"/>
  <c r="K366" i="9"/>
  <c r="L366" i="9"/>
  <c r="M366" i="9"/>
  <c r="N366" i="9"/>
  <c r="O366" i="9"/>
  <c r="P366" i="9"/>
  <c r="Q366" i="9"/>
  <c r="S366" i="9"/>
  <c r="T366" i="9"/>
  <c r="D367" i="9"/>
  <c r="E367" i="9"/>
  <c r="I367" i="9"/>
  <c r="J367" i="9"/>
  <c r="K367" i="9"/>
  <c r="L367" i="9"/>
  <c r="M367" i="9"/>
  <c r="N367" i="9"/>
  <c r="O367" i="9"/>
  <c r="P367" i="9"/>
  <c r="Q367" i="9"/>
  <c r="S367" i="9"/>
  <c r="T367" i="9"/>
  <c r="D368" i="9"/>
  <c r="E368" i="9"/>
  <c r="I368" i="9"/>
  <c r="J368" i="9"/>
  <c r="K368" i="9"/>
  <c r="L368" i="9"/>
  <c r="M368" i="9"/>
  <c r="N368" i="9"/>
  <c r="O368" i="9"/>
  <c r="P368" i="9"/>
  <c r="Q368" i="9"/>
  <c r="S368" i="9"/>
  <c r="T368" i="9"/>
  <c r="D369" i="9"/>
  <c r="E369" i="9"/>
  <c r="I369" i="9"/>
  <c r="J369" i="9"/>
  <c r="K369" i="9"/>
  <c r="L369" i="9"/>
  <c r="M369" i="9"/>
  <c r="N369" i="9"/>
  <c r="O369" i="9"/>
  <c r="P369" i="9"/>
  <c r="Q369" i="9"/>
  <c r="S369" i="9"/>
  <c r="T369" i="9"/>
  <c r="D370" i="9"/>
  <c r="E370" i="9"/>
  <c r="I370" i="9"/>
  <c r="J370" i="9"/>
  <c r="K370" i="9"/>
  <c r="L370" i="9"/>
  <c r="M370" i="9"/>
  <c r="N370" i="9"/>
  <c r="O370" i="9"/>
  <c r="P370" i="9"/>
  <c r="Q370" i="9"/>
  <c r="S370" i="9"/>
  <c r="T370" i="9"/>
  <c r="D371" i="9"/>
  <c r="E371" i="9"/>
  <c r="I371" i="9"/>
  <c r="J371" i="9"/>
  <c r="K371" i="9"/>
  <c r="L371" i="9"/>
  <c r="M371" i="9"/>
  <c r="N371" i="9"/>
  <c r="O371" i="9"/>
  <c r="P371" i="9"/>
  <c r="Q371" i="9"/>
  <c r="S371" i="9"/>
  <c r="T371" i="9"/>
  <c r="D372" i="9"/>
  <c r="E372" i="9"/>
  <c r="I372" i="9"/>
  <c r="J372" i="9"/>
  <c r="K372" i="9"/>
  <c r="L372" i="9"/>
  <c r="M372" i="9"/>
  <c r="N372" i="9"/>
  <c r="O372" i="9"/>
  <c r="P372" i="9"/>
  <c r="Q372" i="9"/>
  <c r="S372" i="9"/>
  <c r="T372" i="9"/>
  <c r="D373" i="9"/>
  <c r="E373" i="9"/>
  <c r="I373" i="9"/>
  <c r="J373" i="9"/>
  <c r="K373" i="9"/>
  <c r="L373" i="9"/>
  <c r="M373" i="9"/>
  <c r="N373" i="9"/>
  <c r="O373" i="9"/>
  <c r="P373" i="9"/>
  <c r="Q373" i="9"/>
  <c r="S373" i="9"/>
  <c r="T373" i="9"/>
  <c r="D374" i="9"/>
  <c r="E374" i="9"/>
  <c r="I374" i="9"/>
  <c r="J374" i="9"/>
  <c r="K374" i="9"/>
  <c r="L374" i="9"/>
  <c r="M374" i="9"/>
  <c r="N374" i="9"/>
  <c r="O374" i="9"/>
  <c r="P374" i="9"/>
  <c r="Q374" i="9"/>
  <c r="S374" i="9"/>
  <c r="T374" i="9"/>
  <c r="D375" i="9"/>
  <c r="E375" i="9"/>
  <c r="I375" i="9"/>
  <c r="J375" i="9"/>
  <c r="K375" i="9"/>
  <c r="L375" i="9"/>
  <c r="M375" i="9"/>
  <c r="N375" i="9"/>
  <c r="O375" i="9"/>
  <c r="P375" i="9"/>
  <c r="Q375" i="9"/>
  <c r="S375" i="9"/>
  <c r="T375" i="9"/>
  <c r="D376" i="9"/>
  <c r="E376" i="9"/>
  <c r="I376" i="9"/>
  <c r="J376" i="9"/>
  <c r="K376" i="9"/>
  <c r="L376" i="9"/>
  <c r="M376" i="9"/>
  <c r="N376" i="9"/>
  <c r="O376" i="9"/>
  <c r="P376" i="9"/>
  <c r="Q376" i="9"/>
  <c r="S376" i="9"/>
  <c r="T376" i="9"/>
  <c r="D377" i="9"/>
  <c r="E377" i="9"/>
  <c r="I377" i="9"/>
  <c r="J377" i="9"/>
  <c r="K377" i="9"/>
  <c r="L377" i="9"/>
  <c r="M377" i="9"/>
  <c r="N377" i="9"/>
  <c r="O377" i="9"/>
  <c r="P377" i="9"/>
  <c r="Q377" i="9"/>
  <c r="S377" i="9"/>
  <c r="T377" i="9"/>
  <c r="D378" i="9"/>
  <c r="E378" i="9"/>
  <c r="I378" i="9"/>
  <c r="J378" i="9"/>
  <c r="K378" i="9"/>
  <c r="L378" i="9"/>
  <c r="M378" i="9"/>
  <c r="N378" i="9"/>
  <c r="O378" i="9"/>
  <c r="P378" i="9"/>
  <c r="Q378" i="9"/>
  <c r="S378" i="9"/>
  <c r="T378" i="9"/>
  <c r="D379" i="9"/>
  <c r="E379" i="9"/>
  <c r="I379" i="9"/>
  <c r="J379" i="9"/>
  <c r="K379" i="9"/>
  <c r="L379" i="9"/>
  <c r="M379" i="9"/>
  <c r="N379" i="9"/>
  <c r="O379" i="9"/>
  <c r="P379" i="9"/>
  <c r="Q379" i="9"/>
  <c r="S379" i="9"/>
  <c r="T379" i="9"/>
  <c r="D380" i="9"/>
  <c r="E380" i="9"/>
  <c r="I380" i="9"/>
  <c r="J380" i="9"/>
  <c r="K380" i="9"/>
  <c r="L380" i="9"/>
  <c r="M380" i="9"/>
  <c r="N380" i="9"/>
  <c r="O380" i="9"/>
  <c r="P380" i="9"/>
  <c r="Q380" i="9"/>
  <c r="S380" i="9"/>
  <c r="T380" i="9"/>
  <c r="D381" i="9"/>
  <c r="E381" i="9"/>
  <c r="I381" i="9"/>
  <c r="J381" i="9"/>
  <c r="K381" i="9"/>
  <c r="L381" i="9"/>
  <c r="M381" i="9"/>
  <c r="N381" i="9"/>
  <c r="O381" i="9"/>
  <c r="P381" i="9"/>
  <c r="Q381" i="9"/>
  <c r="S381" i="9"/>
  <c r="T381" i="9"/>
  <c r="D382" i="9"/>
  <c r="E382" i="9"/>
  <c r="I382" i="9"/>
  <c r="J382" i="9"/>
  <c r="K382" i="9"/>
  <c r="L382" i="9"/>
  <c r="M382" i="9"/>
  <c r="N382" i="9"/>
  <c r="O382" i="9"/>
  <c r="P382" i="9"/>
  <c r="Q382" i="9"/>
  <c r="S382" i="9"/>
  <c r="T382" i="9"/>
  <c r="D383" i="9"/>
  <c r="E383" i="9"/>
  <c r="I383" i="9"/>
  <c r="J383" i="9"/>
  <c r="K383" i="9"/>
  <c r="L383" i="9"/>
  <c r="M383" i="9"/>
  <c r="N383" i="9"/>
  <c r="O383" i="9"/>
  <c r="P383" i="9"/>
  <c r="Q383" i="9"/>
  <c r="S383" i="9"/>
  <c r="T383" i="9"/>
  <c r="D384" i="9"/>
  <c r="E384" i="9"/>
  <c r="I384" i="9"/>
  <c r="J384" i="9"/>
  <c r="K384" i="9"/>
  <c r="L384" i="9"/>
  <c r="M384" i="9"/>
  <c r="N384" i="9"/>
  <c r="O384" i="9"/>
  <c r="P384" i="9"/>
  <c r="Q384" i="9"/>
  <c r="S384" i="9"/>
  <c r="T384" i="9"/>
  <c r="D385" i="9"/>
  <c r="E385" i="9"/>
  <c r="I385" i="9"/>
  <c r="J385" i="9"/>
  <c r="K385" i="9"/>
  <c r="L385" i="9"/>
  <c r="M385" i="9"/>
  <c r="N385" i="9"/>
  <c r="O385" i="9"/>
  <c r="P385" i="9"/>
  <c r="Q385" i="9"/>
  <c r="S385" i="9"/>
  <c r="T385" i="9"/>
  <c r="D386" i="9"/>
  <c r="E386" i="9"/>
  <c r="I386" i="9"/>
  <c r="J386" i="9"/>
  <c r="K386" i="9"/>
  <c r="L386" i="9"/>
  <c r="M386" i="9"/>
  <c r="N386" i="9"/>
  <c r="O386" i="9"/>
  <c r="P386" i="9"/>
  <c r="Q386" i="9"/>
  <c r="S386" i="9"/>
  <c r="T386" i="9"/>
  <c r="D387" i="9"/>
  <c r="E387" i="9"/>
  <c r="I387" i="9"/>
  <c r="J387" i="9"/>
  <c r="K387" i="9"/>
  <c r="L387" i="9"/>
  <c r="M387" i="9"/>
  <c r="N387" i="9"/>
  <c r="O387" i="9"/>
  <c r="P387" i="9"/>
  <c r="Q387" i="9"/>
  <c r="S387" i="9"/>
  <c r="T387" i="9"/>
  <c r="D388" i="9"/>
  <c r="E388" i="9"/>
  <c r="I388" i="9"/>
  <c r="J388" i="9"/>
  <c r="K388" i="9"/>
  <c r="L388" i="9"/>
  <c r="M388" i="9"/>
  <c r="N388" i="9"/>
  <c r="O388" i="9"/>
  <c r="P388" i="9"/>
  <c r="Q388" i="9"/>
  <c r="S388" i="9"/>
  <c r="T388" i="9"/>
  <c r="D389" i="9"/>
  <c r="E389" i="9"/>
  <c r="I389" i="9"/>
  <c r="J389" i="9"/>
  <c r="K389" i="9"/>
  <c r="L389" i="9"/>
  <c r="M389" i="9"/>
  <c r="N389" i="9"/>
  <c r="O389" i="9"/>
  <c r="P389" i="9"/>
  <c r="Q389" i="9"/>
  <c r="S389" i="9"/>
  <c r="T389" i="9"/>
  <c r="D390" i="9"/>
  <c r="E390" i="9"/>
  <c r="I390" i="9"/>
  <c r="J390" i="9"/>
  <c r="K390" i="9"/>
  <c r="L390" i="9"/>
  <c r="M390" i="9"/>
  <c r="N390" i="9"/>
  <c r="O390" i="9"/>
  <c r="P390" i="9"/>
  <c r="Q390" i="9"/>
  <c r="S390" i="9"/>
  <c r="T390" i="9"/>
  <c r="D391" i="9"/>
  <c r="E391" i="9"/>
  <c r="I391" i="9"/>
  <c r="J391" i="9"/>
  <c r="K391" i="9"/>
  <c r="L391" i="9"/>
  <c r="M391" i="9"/>
  <c r="N391" i="9"/>
  <c r="O391" i="9"/>
  <c r="P391" i="9"/>
  <c r="Q391" i="9"/>
  <c r="S391" i="9"/>
  <c r="T391" i="9"/>
  <c r="D392" i="9"/>
  <c r="E392" i="9"/>
  <c r="I392" i="9"/>
  <c r="J392" i="9"/>
  <c r="K392" i="9"/>
  <c r="L392" i="9"/>
  <c r="M392" i="9"/>
  <c r="N392" i="9"/>
  <c r="O392" i="9"/>
  <c r="P392" i="9"/>
  <c r="Q392" i="9"/>
  <c r="S392" i="9"/>
  <c r="T392" i="9"/>
  <c r="D393" i="9"/>
  <c r="E393" i="9"/>
  <c r="I393" i="9"/>
  <c r="J393" i="9"/>
  <c r="K393" i="9"/>
  <c r="L393" i="9"/>
  <c r="M393" i="9"/>
  <c r="N393" i="9"/>
  <c r="O393" i="9"/>
  <c r="P393" i="9"/>
  <c r="Q393" i="9"/>
  <c r="S393" i="9"/>
  <c r="T393" i="9"/>
  <c r="D394" i="9"/>
  <c r="E394" i="9"/>
  <c r="I394" i="9"/>
  <c r="J394" i="9"/>
  <c r="K394" i="9"/>
  <c r="L394" i="9"/>
  <c r="M394" i="9"/>
  <c r="N394" i="9"/>
  <c r="O394" i="9"/>
  <c r="P394" i="9"/>
  <c r="Q394" i="9"/>
  <c r="S394" i="9"/>
  <c r="T394" i="9"/>
  <c r="D395" i="9"/>
  <c r="E395" i="9"/>
  <c r="I395" i="9"/>
  <c r="J395" i="9"/>
  <c r="K395" i="9"/>
  <c r="L395" i="9"/>
  <c r="M395" i="9"/>
  <c r="N395" i="9"/>
  <c r="O395" i="9"/>
  <c r="P395" i="9"/>
  <c r="Q395" i="9"/>
  <c r="S395" i="9"/>
  <c r="T395" i="9"/>
  <c r="D396" i="9"/>
  <c r="E396" i="9"/>
  <c r="I396" i="9"/>
  <c r="J396" i="9"/>
  <c r="K396" i="9"/>
  <c r="L396" i="9"/>
  <c r="M396" i="9"/>
  <c r="N396" i="9"/>
  <c r="O396" i="9"/>
  <c r="P396" i="9"/>
  <c r="Q396" i="9"/>
  <c r="S396" i="9"/>
  <c r="T396" i="9"/>
  <c r="D397" i="9"/>
  <c r="E397" i="9"/>
  <c r="I397" i="9"/>
  <c r="J397" i="9"/>
  <c r="K397" i="9"/>
  <c r="L397" i="9"/>
  <c r="M397" i="9"/>
  <c r="N397" i="9"/>
  <c r="O397" i="9"/>
  <c r="P397" i="9"/>
  <c r="Q397" i="9"/>
  <c r="S397" i="9"/>
  <c r="T397" i="9"/>
  <c r="D398" i="9"/>
  <c r="E398" i="9"/>
  <c r="I398" i="9"/>
  <c r="J398" i="9"/>
  <c r="K398" i="9"/>
  <c r="L398" i="9"/>
  <c r="M398" i="9"/>
  <c r="N398" i="9"/>
  <c r="O398" i="9"/>
  <c r="P398" i="9"/>
  <c r="Q398" i="9"/>
  <c r="S398" i="9"/>
  <c r="T398" i="9"/>
  <c r="D399" i="9"/>
  <c r="E399" i="9"/>
  <c r="I399" i="9"/>
  <c r="J399" i="9"/>
  <c r="K399" i="9"/>
  <c r="L399" i="9"/>
  <c r="M399" i="9"/>
  <c r="N399" i="9"/>
  <c r="O399" i="9"/>
  <c r="P399" i="9"/>
  <c r="Q399" i="9"/>
  <c r="S399" i="9"/>
  <c r="T399" i="9"/>
  <c r="D400" i="9"/>
  <c r="E400" i="9"/>
  <c r="I400" i="9"/>
  <c r="J400" i="9"/>
  <c r="K400" i="9"/>
  <c r="L400" i="9"/>
  <c r="M400" i="9"/>
  <c r="N400" i="9"/>
  <c r="O400" i="9"/>
  <c r="P400" i="9"/>
  <c r="Q400" i="9"/>
  <c r="S400" i="9"/>
  <c r="T400" i="9"/>
  <c r="D401" i="9"/>
  <c r="E401" i="9"/>
  <c r="I401" i="9"/>
  <c r="J401" i="9"/>
  <c r="K401" i="9"/>
  <c r="L401" i="9"/>
  <c r="M401" i="9"/>
  <c r="N401" i="9"/>
  <c r="O401" i="9"/>
  <c r="P401" i="9"/>
  <c r="Q401" i="9"/>
  <c r="S401" i="9"/>
  <c r="T401" i="9"/>
  <c r="D402" i="9"/>
  <c r="E402" i="9"/>
  <c r="I402" i="9"/>
  <c r="J402" i="9"/>
  <c r="K402" i="9"/>
  <c r="L402" i="9"/>
  <c r="M402" i="9"/>
  <c r="N402" i="9"/>
  <c r="O402" i="9"/>
  <c r="P402" i="9"/>
  <c r="Q402" i="9"/>
  <c r="S402" i="9"/>
  <c r="T402" i="9"/>
  <c r="D403" i="9"/>
  <c r="E403" i="9"/>
  <c r="I403" i="9"/>
  <c r="J403" i="9"/>
  <c r="K403" i="9"/>
  <c r="L403" i="9"/>
  <c r="M403" i="9"/>
  <c r="N403" i="9"/>
  <c r="O403" i="9"/>
  <c r="P403" i="9"/>
  <c r="Q403" i="9"/>
  <c r="S403" i="9"/>
  <c r="T403" i="9"/>
  <c r="D404" i="9"/>
  <c r="E404" i="9"/>
  <c r="I404" i="9"/>
  <c r="J404" i="9"/>
  <c r="K404" i="9"/>
  <c r="L404" i="9"/>
  <c r="M404" i="9"/>
  <c r="N404" i="9"/>
  <c r="O404" i="9"/>
  <c r="P404" i="9"/>
  <c r="Q404" i="9"/>
  <c r="S404" i="9"/>
  <c r="T404" i="9"/>
  <c r="D405" i="9"/>
  <c r="E405" i="9"/>
  <c r="I405" i="9"/>
  <c r="J405" i="9"/>
  <c r="K405" i="9"/>
  <c r="L405" i="9"/>
  <c r="M405" i="9"/>
  <c r="N405" i="9"/>
  <c r="O405" i="9"/>
  <c r="P405" i="9"/>
  <c r="Q405" i="9"/>
  <c r="S405" i="9"/>
  <c r="T405" i="9"/>
  <c r="D406" i="9"/>
  <c r="E406" i="9"/>
  <c r="I406" i="9"/>
  <c r="J406" i="9"/>
  <c r="K406" i="9"/>
  <c r="L406" i="9"/>
  <c r="M406" i="9"/>
  <c r="N406" i="9"/>
  <c r="O406" i="9"/>
  <c r="P406" i="9"/>
  <c r="Q406" i="9"/>
  <c r="S406" i="9"/>
  <c r="T406" i="9"/>
  <c r="D407" i="9"/>
  <c r="E407" i="9"/>
  <c r="I407" i="9"/>
  <c r="J407" i="9"/>
  <c r="K407" i="9"/>
  <c r="L407" i="9"/>
  <c r="M407" i="9"/>
  <c r="N407" i="9"/>
  <c r="O407" i="9"/>
  <c r="P407" i="9"/>
  <c r="Q407" i="9"/>
  <c r="S407" i="9"/>
  <c r="T407" i="9"/>
  <c r="D408" i="9"/>
  <c r="E408" i="9"/>
  <c r="I408" i="9"/>
  <c r="J408" i="9"/>
  <c r="K408" i="9"/>
  <c r="L408" i="9"/>
  <c r="M408" i="9"/>
  <c r="N408" i="9"/>
  <c r="O408" i="9"/>
  <c r="P408" i="9"/>
  <c r="Q408" i="9"/>
  <c r="S408" i="9"/>
  <c r="T408" i="9"/>
  <c r="D409" i="9"/>
  <c r="E409" i="9"/>
  <c r="I409" i="9"/>
  <c r="J409" i="9"/>
  <c r="K409" i="9"/>
  <c r="L409" i="9"/>
  <c r="M409" i="9"/>
  <c r="N409" i="9"/>
  <c r="O409" i="9"/>
  <c r="P409" i="9"/>
  <c r="Q409" i="9"/>
  <c r="S409" i="9"/>
  <c r="T409" i="9"/>
  <c r="D410" i="9"/>
  <c r="E410" i="9"/>
  <c r="I410" i="9"/>
  <c r="J410" i="9"/>
  <c r="K410" i="9"/>
  <c r="L410" i="9"/>
  <c r="M410" i="9"/>
  <c r="N410" i="9"/>
  <c r="O410" i="9"/>
  <c r="P410" i="9"/>
  <c r="Q410" i="9"/>
  <c r="S410" i="9"/>
  <c r="T410" i="9"/>
  <c r="D411" i="9"/>
  <c r="E411" i="9"/>
  <c r="I411" i="9"/>
  <c r="J411" i="9"/>
  <c r="K411" i="9"/>
  <c r="L411" i="9"/>
  <c r="M411" i="9"/>
  <c r="N411" i="9"/>
  <c r="O411" i="9"/>
  <c r="P411" i="9"/>
  <c r="Q411" i="9"/>
  <c r="S411" i="9"/>
  <c r="T411" i="9"/>
  <c r="D412" i="9"/>
  <c r="E412" i="9"/>
  <c r="I412" i="9"/>
  <c r="J412" i="9"/>
  <c r="K412" i="9"/>
  <c r="L412" i="9"/>
  <c r="M412" i="9"/>
  <c r="N412" i="9"/>
  <c r="O412" i="9"/>
  <c r="P412" i="9"/>
  <c r="Q412" i="9"/>
  <c r="S412" i="9"/>
  <c r="T412" i="9"/>
  <c r="D413" i="9"/>
  <c r="E413" i="9"/>
  <c r="I413" i="9"/>
  <c r="J413" i="9"/>
  <c r="K413" i="9"/>
  <c r="L413" i="9"/>
  <c r="M413" i="9"/>
  <c r="N413" i="9"/>
  <c r="O413" i="9"/>
  <c r="P413" i="9"/>
  <c r="Q413" i="9"/>
  <c r="S413" i="9"/>
  <c r="T413" i="9"/>
  <c r="D414" i="9"/>
  <c r="E414" i="9"/>
  <c r="I414" i="9"/>
  <c r="J414" i="9"/>
  <c r="K414" i="9"/>
  <c r="L414" i="9"/>
  <c r="M414" i="9"/>
  <c r="N414" i="9"/>
  <c r="O414" i="9"/>
  <c r="P414" i="9"/>
  <c r="Q414" i="9"/>
  <c r="S414" i="9"/>
  <c r="T414" i="9"/>
  <c r="D415" i="9"/>
  <c r="E415" i="9"/>
  <c r="I415" i="9"/>
  <c r="J415" i="9"/>
  <c r="K415" i="9"/>
  <c r="L415" i="9"/>
  <c r="M415" i="9"/>
  <c r="N415" i="9"/>
  <c r="O415" i="9"/>
  <c r="P415" i="9"/>
  <c r="Q415" i="9"/>
  <c r="S415" i="9"/>
  <c r="T415" i="9"/>
  <c r="D416" i="9"/>
  <c r="E416" i="9"/>
  <c r="I416" i="9"/>
  <c r="J416" i="9"/>
  <c r="K416" i="9"/>
  <c r="L416" i="9"/>
  <c r="M416" i="9"/>
  <c r="N416" i="9"/>
  <c r="O416" i="9"/>
  <c r="P416" i="9"/>
  <c r="Q416" i="9"/>
  <c r="S416" i="9"/>
  <c r="T416" i="9"/>
  <c r="D417" i="9"/>
  <c r="E417" i="9"/>
  <c r="I417" i="9"/>
  <c r="J417" i="9"/>
  <c r="K417" i="9"/>
  <c r="L417" i="9"/>
  <c r="M417" i="9"/>
  <c r="N417" i="9"/>
  <c r="O417" i="9"/>
  <c r="P417" i="9"/>
  <c r="Q417" i="9"/>
  <c r="S417" i="9"/>
  <c r="T417" i="9"/>
  <c r="D418" i="9"/>
  <c r="E418" i="9"/>
  <c r="I418" i="9"/>
  <c r="J418" i="9"/>
  <c r="K418" i="9"/>
  <c r="L418" i="9"/>
  <c r="M418" i="9"/>
  <c r="N418" i="9"/>
  <c r="O418" i="9"/>
  <c r="P418" i="9"/>
  <c r="Q418" i="9"/>
  <c r="S418" i="9"/>
  <c r="T418" i="9"/>
  <c r="D419" i="9"/>
  <c r="E419" i="9"/>
  <c r="I419" i="9"/>
  <c r="J419" i="9"/>
  <c r="K419" i="9"/>
  <c r="L419" i="9"/>
  <c r="M419" i="9"/>
  <c r="N419" i="9"/>
  <c r="O419" i="9"/>
  <c r="P419" i="9"/>
  <c r="Q419" i="9"/>
  <c r="S419" i="9"/>
  <c r="T419" i="9"/>
  <c r="D420" i="9"/>
  <c r="E420" i="9"/>
  <c r="I420" i="9"/>
  <c r="J420" i="9"/>
  <c r="K420" i="9"/>
  <c r="L420" i="9"/>
  <c r="M420" i="9"/>
  <c r="N420" i="9"/>
  <c r="O420" i="9"/>
  <c r="P420" i="9"/>
  <c r="Q420" i="9"/>
  <c r="S420" i="9"/>
  <c r="T420" i="9"/>
  <c r="D421" i="9"/>
  <c r="E421" i="9"/>
  <c r="I421" i="9"/>
  <c r="J421" i="9"/>
  <c r="K421" i="9"/>
  <c r="L421" i="9"/>
  <c r="M421" i="9"/>
  <c r="N421" i="9"/>
  <c r="O421" i="9"/>
  <c r="P421" i="9"/>
  <c r="Q421" i="9"/>
  <c r="S421" i="9"/>
  <c r="T421" i="9"/>
  <c r="D422" i="9"/>
  <c r="E422" i="9"/>
  <c r="I422" i="9"/>
  <c r="J422" i="9"/>
  <c r="K422" i="9"/>
  <c r="L422" i="9"/>
  <c r="M422" i="9"/>
  <c r="N422" i="9"/>
  <c r="O422" i="9"/>
  <c r="P422" i="9"/>
  <c r="Q422" i="9"/>
  <c r="S422" i="9"/>
  <c r="T422" i="9"/>
  <c r="D423" i="9"/>
  <c r="E423" i="9"/>
  <c r="I423" i="9"/>
  <c r="J423" i="9"/>
  <c r="K423" i="9"/>
  <c r="L423" i="9"/>
  <c r="M423" i="9"/>
  <c r="N423" i="9"/>
  <c r="O423" i="9"/>
  <c r="P423" i="9"/>
  <c r="Q423" i="9"/>
  <c r="S423" i="9"/>
  <c r="T423" i="9"/>
  <c r="D424" i="9"/>
  <c r="E424" i="9"/>
  <c r="I424" i="9"/>
  <c r="J424" i="9"/>
  <c r="K424" i="9"/>
  <c r="L424" i="9"/>
  <c r="M424" i="9"/>
  <c r="N424" i="9"/>
  <c r="O424" i="9"/>
  <c r="P424" i="9"/>
  <c r="Q424" i="9"/>
  <c r="S424" i="9"/>
  <c r="T424" i="9"/>
  <c r="D425" i="9"/>
  <c r="E425" i="9"/>
  <c r="I425" i="9"/>
  <c r="J425" i="9"/>
  <c r="K425" i="9"/>
  <c r="L425" i="9"/>
  <c r="M425" i="9"/>
  <c r="N425" i="9"/>
  <c r="O425" i="9"/>
  <c r="P425" i="9"/>
  <c r="Q425" i="9"/>
  <c r="S425" i="9"/>
  <c r="T425" i="9"/>
  <c r="D426" i="9"/>
  <c r="E426" i="9"/>
  <c r="I426" i="9"/>
  <c r="J426" i="9"/>
  <c r="K426" i="9"/>
  <c r="L426" i="9"/>
  <c r="M426" i="9"/>
  <c r="N426" i="9"/>
  <c r="O426" i="9"/>
  <c r="P426" i="9"/>
  <c r="Q426" i="9"/>
  <c r="S426" i="9"/>
  <c r="T426" i="9"/>
  <c r="D427" i="9"/>
  <c r="E427" i="9"/>
  <c r="I427" i="9"/>
  <c r="J427" i="9"/>
  <c r="K427" i="9"/>
  <c r="L427" i="9"/>
  <c r="M427" i="9"/>
  <c r="N427" i="9"/>
  <c r="O427" i="9"/>
  <c r="P427" i="9"/>
  <c r="Q427" i="9"/>
  <c r="S427" i="9"/>
  <c r="T427" i="9"/>
  <c r="D428" i="9"/>
  <c r="E428" i="9"/>
  <c r="I428" i="9"/>
  <c r="J428" i="9"/>
  <c r="K428" i="9"/>
  <c r="L428" i="9"/>
  <c r="M428" i="9"/>
  <c r="N428" i="9"/>
  <c r="O428" i="9"/>
  <c r="P428" i="9"/>
  <c r="Q428" i="9"/>
  <c r="S428" i="9"/>
  <c r="T428" i="9"/>
  <c r="D429" i="9"/>
  <c r="E429" i="9"/>
  <c r="I429" i="9"/>
  <c r="J429" i="9"/>
  <c r="K429" i="9"/>
  <c r="L429" i="9"/>
  <c r="M429" i="9"/>
  <c r="N429" i="9"/>
  <c r="O429" i="9"/>
  <c r="P429" i="9"/>
  <c r="Q429" i="9"/>
  <c r="S429" i="9"/>
  <c r="T429" i="9"/>
  <c r="D430" i="9"/>
  <c r="E430" i="9"/>
  <c r="I430" i="9"/>
  <c r="J430" i="9"/>
  <c r="K430" i="9"/>
  <c r="L430" i="9"/>
  <c r="M430" i="9"/>
  <c r="N430" i="9"/>
  <c r="O430" i="9"/>
  <c r="P430" i="9"/>
  <c r="Q430" i="9"/>
  <c r="S430" i="9"/>
  <c r="T430" i="9"/>
  <c r="D431" i="9"/>
  <c r="E431" i="9"/>
  <c r="I431" i="9"/>
  <c r="J431" i="9"/>
  <c r="K431" i="9"/>
  <c r="L431" i="9"/>
  <c r="M431" i="9"/>
  <c r="N431" i="9"/>
  <c r="O431" i="9"/>
  <c r="P431" i="9"/>
  <c r="Q431" i="9"/>
  <c r="S431" i="9"/>
  <c r="T431" i="9"/>
  <c r="D432" i="9"/>
  <c r="E432" i="9"/>
  <c r="I432" i="9"/>
  <c r="J432" i="9"/>
  <c r="K432" i="9"/>
  <c r="L432" i="9"/>
  <c r="M432" i="9"/>
  <c r="N432" i="9"/>
  <c r="O432" i="9"/>
  <c r="P432" i="9"/>
  <c r="Q432" i="9"/>
  <c r="S432" i="9"/>
  <c r="T432" i="9"/>
  <c r="D433" i="9"/>
  <c r="E433" i="9"/>
  <c r="I433" i="9"/>
  <c r="J433" i="9"/>
  <c r="K433" i="9"/>
  <c r="L433" i="9"/>
  <c r="M433" i="9"/>
  <c r="N433" i="9"/>
  <c r="O433" i="9"/>
  <c r="P433" i="9"/>
  <c r="Q433" i="9"/>
  <c r="S433" i="9"/>
  <c r="T433" i="9"/>
  <c r="D434" i="9"/>
  <c r="E434" i="9"/>
  <c r="I434" i="9"/>
  <c r="J434" i="9"/>
  <c r="K434" i="9"/>
  <c r="L434" i="9"/>
  <c r="M434" i="9"/>
  <c r="N434" i="9"/>
  <c r="O434" i="9"/>
  <c r="P434" i="9"/>
  <c r="Q434" i="9"/>
  <c r="S434" i="9"/>
  <c r="T434" i="9"/>
  <c r="D435" i="9"/>
  <c r="E435" i="9"/>
  <c r="I435" i="9"/>
  <c r="J435" i="9"/>
  <c r="K435" i="9"/>
  <c r="L435" i="9"/>
  <c r="M435" i="9"/>
  <c r="N435" i="9"/>
  <c r="O435" i="9"/>
  <c r="P435" i="9"/>
  <c r="Q435" i="9"/>
  <c r="S435" i="9"/>
  <c r="T435" i="9"/>
  <c r="D436" i="9"/>
  <c r="E436" i="9"/>
  <c r="I436" i="9"/>
  <c r="J436" i="9"/>
  <c r="K436" i="9"/>
  <c r="L436" i="9"/>
  <c r="M436" i="9"/>
  <c r="N436" i="9"/>
  <c r="O436" i="9"/>
  <c r="P436" i="9"/>
  <c r="Q436" i="9"/>
  <c r="S436" i="9"/>
  <c r="T436" i="9"/>
  <c r="D437" i="9"/>
  <c r="E437" i="9"/>
  <c r="I437" i="9"/>
  <c r="J437" i="9"/>
  <c r="K437" i="9"/>
  <c r="L437" i="9"/>
  <c r="M437" i="9"/>
  <c r="N437" i="9"/>
  <c r="O437" i="9"/>
  <c r="P437" i="9"/>
  <c r="Q437" i="9"/>
  <c r="S437" i="9"/>
  <c r="T437" i="9"/>
  <c r="D438" i="9"/>
  <c r="E438" i="9"/>
  <c r="I438" i="9"/>
  <c r="J438" i="9"/>
  <c r="K438" i="9"/>
  <c r="L438" i="9"/>
  <c r="M438" i="9"/>
  <c r="N438" i="9"/>
  <c r="O438" i="9"/>
  <c r="P438" i="9"/>
  <c r="Q438" i="9"/>
  <c r="S438" i="9"/>
  <c r="T438" i="9"/>
  <c r="D439" i="9"/>
  <c r="E439" i="9"/>
  <c r="I439" i="9"/>
  <c r="J439" i="9"/>
  <c r="K439" i="9"/>
  <c r="L439" i="9"/>
  <c r="M439" i="9"/>
  <c r="N439" i="9"/>
  <c r="O439" i="9"/>
  <c r="P439" i="9"/>
  <c r="Q439" i="9"/>
  <c r="S439" i="9"/>
  <c r="T439" i="9"/>
  <c r="D440" i="9"/>
  <c r="E440" i="9"/>
  <c r="I440" i="9"/>
  <c r="J440" i="9"/>
  <c r="K440" i="9"/>
  <c r="L440" i="9"/>
  <c r="M440" i="9"/>
  <c r="N440" i="9"/>
  <c r="O440" i="9"/>
  <c r="P440" i="9"/>
  <c r="Q440" i="9"/>
  <c r="S440" i="9"/>
  <c r="T440" i="9"/>
  <c r="D441" i="9"/>
  <c r="E441" i="9"/>
  <c r="I441" i="9"/>
  <c r="J441" i="9"/>
  <c r="K441" i="9"/>
  <c r="L441" i="9"/>
  <c r="M441" i="9"/>
  <c r="N441" i="9"/>
  <c r="O441" i="9"/>
  <c r="P441" i="9"/>
  <c r="Q441" i="9"/>
  <c r="S441" i="9"/>
  <c r="T441" i="9"/>
  <c r="D442" i="9"/>
  <c r="E442" i="9"/>
  <c r="I442" i="9"/>
  <c r="J442" i="9"/>
  <c r="K442" i="9"/>
  <c r="L442" i="9"/>
  <c r="M442" i="9"/>
  <c r="N442" i="9"/>
  <c r="O442" i="9"/>
  <c r="P442" i="9"/>
  <c r="Q442" i="9"/>
  <c r="S442" i="9"/>
  <c r="T442" i="9"/>
  <c r="D443" i="9"/>
  <c r="E443" i="9"/>
  <c r="I443" i="9"/>
  <c r="J443" i="9"/>
  <c r="K443" i="9"/>
  <c r="L443" i="9"/>
  <c r="M443" i="9"/>
  <c r="N443" i="9"/>
  <c r="O443" i="9"/>
  <c r="P443" i="9"/>
  <c r="Q443" i="9"/>
  <c r="S443" i="9"/>
  <c r="T443" i="9"/>
  <c r="D444" i="9"/>
  <c r="E444" i="9"/>
  <c r="I444" i="9"/>
  <c r="J444" i="9"/>
  <c r="K444" i="9"/>
  <c r="L444" i="9"/>
  <c r="M444" i="9"/>
  <c r="N444" i="9"/>
  <c r="O444" i="9"/>
  <c r="P444" i="9"/>
  <c r="Q444" i="9"/>
  <c r="S444" i="9"/>
  <c r="T444" i="9"/>
  <c r="D445" i="9"/>
  <c r="E445" i="9"/>
  <c r="I445" i="9"/>
  <c r="J445" i="9"/>
  <c r="K445" i="9"/>
  <c r="L445" i="9"/>
  <c r="M445" i="9"/>
  <c r="N445" i="9"/>
  <c r="O445" i="9"/>
  <c r="P445" i="9"/>
  <c r="Q445" i="9"/>
  <c r="S445" i="9"/>
  <c r="T445" i="9"/>
  <c r="D446" i="9"/>
  <c r="E446" i="9"/>
  <c r="I446" i="9"/>
  <c r="J446" i="9"/>
  <c r="K446" i="9"/>
  <c r="L446" i="9"/>
  <c r="M446" i="9"/>
  <c r="N446" i="9"/>
  <c r="O446" i="9"/>
  <c r="P446" i="9"/>
  <c r="Q446" i="9"/>
  <c r="S446" i="9"/>
  <c r="T446" i="9"/>
  <c r="D447" i="9"/>
  <c r="E447" i="9"/>
  <c r="I447" i="9"/>
  <c r="J447" i="9"/>
  <c r="K447" i="9"/>
  <c r="L447" i="9"/>
  <c r="M447" i="9"/>
  <c r="N447" i="9"/>
  <c r="O447" i="9"/>
  <c r="P447" i="9"/>
  <c r="Q447" i="9"/>
  <c r="S447" i="9"/>
  <c r="T447" i="9"/>
  <c r="D448" i="9"/>
  <c r="E448" i="9"/>
  <c r="I448" i="9"/>
  <c r="J448" i="9"/>
  <c r="K448" i="9"/>
  <c r="L448" i="9"/>
  <c r="M448" i="9"/>
  <c r="N448" i="9"/>
  <c r="O448" i="9"/>
  <c r="P448" i="9"/>
  <c r="Q448" i="9"/>
  <c r="S448" i="9"/>
  <c r="T448" i="9"/>
  <c r="D449" i="9"/>
  <c r="E449" i="9"/>
  <c r="I449" i="9"/>
  <c r="J449" i="9"/>
  <c r="K449" i="9"/>
  <c r="L449" i="9"/>
  <c r="M449" i="9"/>
  <c r="N449" i="9"/>
  <c r="O449" i="9"/>
  <c r="P449" i="9"/>
  <c r="Q449" i="9"/>
  <c r="S449" i="9"/>
  <c r="T449" i="9"/>
  <c r="D450" i="9"/>
  <c r="E450" i="9"/>
  <c r="I450" i="9"/>
  <c r="J450" i="9"/>
  <c r="K450" i="9"/>
  <c r="L450" i="9"/>
  <c r="M450" i="9"/>
  <c r="N450" i="9"/>
  <c r="O450" i="9"/>
  <c r="P450" i="9"/>
  <c r="Q450" i="9"/>
  <c r="S450" i="9"/>
  <c r="T450" i="9"/>
  <c r="D451" i="9"/>
  <c r="E451" i="9"/>
  <c r="I451" i="9"/>
  <c r="J451" i="9"/>
  <c r="K451" i="9"/>
  <c r="L451" i="9"/>
  <c r="M451" i="9"/>
  <c r="N451" i="9"/>
  <c r="O451" i="9"/>
  <c r="P451" i="9"/>
  <c r="Q451" i="9"/>
  <c r="S451" i="9"/>
  <c r="T451" i="9"/>
  <c r="D452" i="9"/>
  <c r="E452" i="9"/>
  <c r="I452" i="9"/>
  <c r="J452" i="9"/>
  <c r="K452" i="9"/>
  <c r="L452" i="9"/>
  <c r="M452" i="9"/>
  <c r="N452" i="9"/>
  <c r="O452" i="9"/>
  <c r="P452" i="9"/>
  <c r="Q452" i="9"/>
  <c r="S452" i="9"/>
  <c r="T452" i="9"/>
  <c r="D453" i="9"/>
  <c r="E453" i="9"/>
  <c r="I453" i="9"/>
  <c r="J453" i="9"/>
  <c r="K453" i="9"/>
  <c r="L453" i="9"/>
  <c r="M453" i="9"/>
  <c r="N453" i="9"/>
  <c r="O453" i="9"/>
  <c r="P453" i="9"/>
  <c r="Q453" i="9"/>
  <c r="S453" i="9"/>
  <c r="T453" i="9"/>
  <c r="D454" i="9"/>
  <c r="E454" i="9"/>
  <c r="I454" i="9"/>
  <c r="J454" i="9"/>
  <c r="K454" i="9"/>
  <c r="L454" i="9"/>
  <c r="M454" i="9"/>
  <c r="N454" i="9"/>
  <c r="O454" i="9"/>
  <c r="P454" i="9"/>
  <c r="Q454" i="9"/>
  <c r="S454" i="9"/>
  <c r="T454" i="9"/>
  <c r="D455" i="9"/>
  <c r="E455" i="9"/>
  <c r="I455" i="9"/>
  <c r="J455" i="9"/>
  <c r="K455" i="9"/>
  <c r="L455" i="9"/>
  <c r="M455" i="9"/>
  <c r="N455" i="9"/>
  <c r="O455" i="9"/>
  <c r="P455" i="9"/>
  <c r="Q455" i="9"/>
  <c r="S455" i="9"/>
  <c r="T455" i="9"/>
  <c r="D456" i="9"/>
  <c r="E456" i="9"/>
  <c r="I456" i="9"/>
  <c r="J456" i="9"/>
  <c r="K456" i="9"/>
  <c r="L456" i="9"/>
  <c r="M456" i="9"/>
  <c r="N456" i="9"/>
  <c r="O456" i="9"/>
  <c r="P456" i="9"/>
  <c r="Q456" i="9"/>
  <c r="S456" i="9"/>
  <c r="T456" i="9"/>
  <c r="D457" i="9"/>
  <c r="E457" i="9"/>
  <c r="I457" i="9"/>
  <c r="J457" i="9"/>
  <c r="K457" i="9"/>
  <c r="L457" i="9"/>
  <c r="M457" i="9"/>
  <c r="N457" i="9"/>
  <c r="O457" i="9"/>
  <c r="P457" i="9"/>
  <c r="Q457" i="9"/>
  <c r="S457" i="9"/>
  <c r="T457" i="9"/>
  <c r="D458" i="9"/>
  <c r="E458" i="9"/>
  <c r="I458" i="9"/>
  <c r="J458" i="9"/>
  <c r="K458" i="9"/>
  <c r="L458" i="9"/>
  <c r="M458" i="9"/>
  <c r="N458" i="9"/>
  <c r="O458" i="9"/>
  <c r="P458" i="9"/>
  <c r="Q458" i="9"/>
  <c r="S458" i="9"/>
  <c r="T458" i="9"/>
  <c r="D459" i="9"/>
  <c r="E459" i="9"/>
  <c r="I459" i="9"/>
  <c r="J459" i="9"/>
  <c r="K459" i="9"/>
  <c r="L459" i="9"/>
  <c r="M459" i="9"/>
  <c r="N459" i="9"/>
  <c r="O459" i="9"/>
  <c r="P459" i="9"/>
  <c r="Q459" i="9"/>
  <c r="S459" i="9"/>
  <c r="T459" i="9"/>
  <c r="D460" i="9"/>
  <c r="E460" i="9"/>
  <c r="I460" i="9"/>
  <c r="J460" i="9"/>
  <c r="K460" i="9"/>
  <c r="L460" i="9"/>
  <c r="M460" i="9"/>
  <c r="N460" i="9"/>
  <c r="O460" i="9"/>
  <c r="P460" i="9"/>
  <c r="Q460" i="9"/>
  <c r="S460" i="9"/>
  <c r="T460" i="9"/>
  <c r="D461" i="9"/>
  <c r="E461" i="9"/>
  <c r="I461" i="9"/>
  <c r="J461" i="9"/>
  <c r="K461" i="9"/>
  <c r="L461" i="9"/>
  <c r="M461" i="9"/>
  <c r="N461" i="9"/>
  <c r="O461" i="9"/>
  <c r="P461" i="9"/>
  <c r="Q461" i="9"/>
  <c r="S461" i="9"/>
  <c r="T461" i="9"/>
  <c r="D462" i="9"/>
  <c r="E462" i="9"/>
  <c r="I462" i="9"/>
  <c r="J462" i="9"/>
  <c r="K462" i="9"/>
  <c r="L462" i="9"/>
  <c r="M462" i="9"/>
  <c r="N462" i="9"/>
  <c r="O462" i="9"/>
  <c r="P462" i="9"/>
  <c r="Q462" i="9"/>
  <c r="S462" i="9"/>
  <c r="T462" i="9"/>
  <c r="D463" i="9"/>
  <c r="E463" i="9"/>
  <c r="I463" i="9"/>
  <c r="J463" i="9"/>
  <c r="K463" i="9"/>
  <c r="L463" i="9"/>
  <c r="M463" i="9"/>
  <c r="N463" i="9"/>
  <c r="O463" i="9"/>
  <c r="P463" i="9"/>
  <c r="Q463" i="9"/>
  <c r="S463" i="9"/>
  <c r="T463" i="9"/>
  <c r="D464" i="9"/>
  <c r="E464" i="9"/>
  <c r="I464" i="9"/>
  <c r="J464" i="9"/>
  <c r="K464" i="9"/>
  <c r="L464" i="9"/>
  <c r="M464" i="9"/>
  <c r="N464" i="9"/>
  <c r="O464" i="9"/>
  <c r="P464" i="9"/>
  <c r="Q464" i="9"/>
  <c r="S464" i="9"/>
  <c r="T464" i="9"/>
  <c r="D465" i="9"/>
  <c r="E465" i="9"/>
  <c r="I465" i="9"/>
  <c r="J465" i="9"/>
  <c r="K465" i="9"/>
  <c r="L465" i="9"/>
  <c r="M465" i="9"/>
  <c r="N465" i="9"/>
  <c r="O465" i="9"/>
  <c r="P465" i="9"/>
  <c r="Q465" i="9"/>
  <c r="S465" i="9"/>
  <c r="T465" i="9"/>
  <c r="D466" i="9"/>
  <c r="E466" i="9"/>
  <c r="I466" i="9"/>
  <c r="J466" i="9"/>
  <c r="K466" i="9"/>
  <c r="L466" i="9"/>
  <c r="M466" i="9"/>
  <c r="N466" i="9"/>
  <c r="O466" i="9"/>
  <c r="P466" i="9"/>
  <c r="Q466" i="9"/>
  <c r="S466" i="9"/>
  <c r="T466" i="9"/>
  <c r="D467" i="9"/>
  <c r="E467" i="9"/>
  <c r="I467" i="9"/>
  <c r="J467" i="9"/>
  <c r="K467" i="9"/>
  <c r="L467" i="9"/>
  <c r="M467" i="9"/>
  <c r="N467" i="9"/>
  <c r="O467" i="9"/>
  <c r="P467" i="9"/>
  <c r="Q467" i="9"/>
  <c r="S467" i="9"/>
  <c r="T467" i="9"/>
  <c r="D468" i="9"/>
  <c r="E468" i="9"/>
  <c r="I468" i="9"/>
  <c r="J468" i="9"/>
  <c r="K468" i="9"/>
  <c r="L468" i="9"/>
  <c r="M468" i="9"/>
  <c r="N468" i="9"/>
  <c r="O468" i="9"/>
  <c r="P468" i="9"/>
  <c r="Q468" i="9"/>
  <c r="S468" i="9"/>
  <c r="T468" i="9"/>
  <c r="D469" i="9"/>
  <c r="E469" i="9"/>
  <c r="I469" i="9"/>
  <c r="J469" i="9"/>
  <c r="K469" i="9"/>
  <c r="L469" i="9"/>
  <c r="M469" i="9"/>
  <c r="N469" i="9"/>
  <c r="O469" i="9"/>
  <c r="P469" i="9"/>
  <c r="Q469" i="9"/>
  <c r="S469" i="9"/>
  <c r="T469" i="9"/>
  <c r="D470" i="9"/>
  <c r="E470" i="9"/>
  <c r="I470" i="9"/>
  <c r="J470" i="9"/>
  <c r="K470" i="9"/>
  <c r="L470" i="9"/>
  <c r="M470" i="9"/>
  <c r="N470" i="9"/>
  <c r="O470" i="9"/>
  <c r="P470" i="9"/>
  <c r="Q470" i="9"/>
  <c r="S470" i="9"/>
  <c r="T470" i="9"/>
  <c r="D471" i="9"/>
  <c r="E471" i="9"/>
  <c r="I471" i="9"/>
  <c r="J471" i="9"/>
  <c r="K471" i="9"/>
  <c r="L471" i="9"/>
  <c r="M471" i="9"/>
  <c r="N471" i="9"/>
  <c r="O471" i="9"/>
  <c r="P471" i="9"/>
  <c r="Q471" i="9"/>
  <c r="S471" i="9"/>
  <c r="T471" i="9"/>
  <c r="D472" i="9"/>
  <c r="E472" i="9"/>
  <c r="I472" i="9"/>
  <c r="J472" i="9"/>
  <c r="K472" i="9"/>
  <c r="L472" i="9"/>
  <c r="M472" i="9"/>
  <c r="N472" i="9"/>
  <c r="O472" i="9"/>
  <c r="P472" i="9"/>
  <c r="Q472" i="9"/>
  <c r="S472" i="9"/>
  <c r="T472" i="9"/>
  <c r="D473" i="9"/>
  <c r="E473" i="9"/>
  <c r="I473" i="9"/>
  <c r="J473" i="9"/>
  <c r="K473" i="9"/>
  <c r="L473" i="9"/>
  <c r="M473" i="9"/>
  <c r="N473" i="9"/>
  <c r="O473" i="9"/>
  <c r="P473" i="9"/>
  <c r="Q473" i="9"/>
  <c r="S473" i="9"/>
  <c r="T473" i="9"/>
  <c r="D474" i="9"/>
  <c r="E474" i="9"/>
  <c r="I474" i="9"/>
  <c r="J474" i="9"/>
  <c r="K474" i="9"/>
  <c r="L474" i="9"/>
  <c r="M474" i="9"/>
  <c r="N474" i="9"/>
  <c r="O474" i="9"/>
  <c r="P474" i="9"/>
  <c r="Q474" i="9"/>
  <c r="S474" i="9"/>
  <c r="T474" i="9"/>
  <c r="D475" i="9"/>
  <c r="E475" i="9"/>
  <c r="I475" i="9"/>
  <c r="J475" i="9"/>
  <c r="K475" i="9"/>
  <c r="L475" i="9"/>
  <c r="M475" i="9"/>
  <c r="N475" i="9"/>
  <c r="O475" i="9"/>
  <c r="P475" i="9"/>
  <c r="Q475" i="9"/>
  <c r="S475" i="9"/>
  <c r="T475" i="9"/>
  <c r="D476" i="9"/>
  <c r="E476" i="9"/>
  <c r="I476" i="9"/>
  <c r="J476" i="9"/>
  <c r="K476" i="9"/>
  <c r="L476" i="9"/>
  <c r="M476" i="9"/>
  <c r="N476" i="9"/>
  <c r="O476" i="9"/>
  <c r="P476" i="9"/>
  <c r="Q476" i="9"/>
  <c r="S476" i="9"/>
  <c r="T476" i="9"/>
  <c r="D477" i="9"/>
  <c r="E477" i="9"/>
  <c r="I477" i="9"/>
  <c r="J477" i="9"/>
  <c r="K477" i="9"/>
  <c r="L477" i="9"/>
  <c r="M477" i="9"/>
  <c r="N477" i="9"/>
  <c r="O477" i="9"/>
  <c r="P477" i="9"/>
  <c r="Q477" i="9"/>
  <c r="S477" i="9"/>
  <c r="T477" i="9"/>
  <c r="D478" i="9"/>
  <c r="E478" i="9"/>
  <c r="I478" i="9"/>
  <c r="J478" i="9"/>
  <c r="K478" i="9"/>
  <c r="L478" i="9"/>
  <c r="M478" i="9"/>
  <c r="N478" i="9"/>
  <c r="O478" i="9"/>
  <c r="P478" i="9"/>
  <c r="Q478" i="9"/>
  <c r="S478" i="9"/>
  <c r="T478" i="9"/>
  <c r="D479" i="9"/>
  <c r="E479" i="9"/>
  <c r="I479" i="9"/>
  <c r="J479" i="9"/>
  <c r="K479" i="9"/>
  <c r="L479" i="9"/>
  <c r="M479" i="9"/>
  <c r="N479" i="9"/>
  <c r="O479" i="9"/>
  <c r="P479" i="9"/>
  <c r="Q479" i="9"/>
  <c r="S479" i="9"/>
  <c r="T479" i="9"/>
  <c r="D480" i="9"/>
  <c r="E480" i="9"/>
  <c r="I480" i="9"/>
  <c r="J480" i="9"/>
  <c r="K480" i="9"/>
  <c r="L480" i="9"/>
  <c r="M480" i="9"/>
  <c r="N480" i="9"/>
  <c r="O480" i="9"/>
  <c r="P480" i="9"/>
  <c r="Q480" i="9"/>
  <c r="S480" i="9"/>
  <c r="T480" i="9"/>
  <c r="D481" i="9"/>
  <c r="E481" i="9"/>
  <c r="I481" i="9"/>
  <c r="J481" i="9"/>
  <c r="K481" i="9"/>
  <c r="L481" i="9"/>
  <c r="M481" i="9"/>
  <c r="N481" i="9"/>
  <c r="O481" i="9"/>
  <c r="P481" i="9"/>
  <c r="Q481" i="9"/>
  <c r="S481" i="9"/>
  <c r="T481" i="9"/>
  <c r="D482" i="9"/>
  <c r="E482" i="9"/>
  <c r="I482" i="9"/>
  <c r="J482" i="9"/>
  <c r="K482" i="9"/>
  <c r="L482" i="9"/>
  <c r="M482" i="9"/>
  <c r="N482" i="9"/>
  <c r="O482" i="9"/>
  <c r="P482" i="9"/>
  <c r="Q482" i="9"/>
  <c r="S482" i="9"/>
  <c r="T482" i="9"/>
  <c r="D483" i="9"/>
  <c r="E483" i="9"/>
  <c r="I483" i="9"/>
  <c r="J483" i="9"/>
  <c r="K483" i="9"/>
  <c r="L483" i="9"/>
  <c r="M483" i="9"/>
  <c r="N483" i="9"/>
  <c r="O483" i="9"/>
  <c r="P483" i="9"/>
  <c r="Q483" i="9"/>
  <c r="S483" i="9"/>
  <c r="T483" i="9"/>
  <c r="D484" i="9"/>
  <c r="E484" i="9"/>
  <c r="I484" i="9"/>
  <c r="J484" i="9"/>
  <c r="K484" i="9"/>
  <c r="L484" i="9"/>
  <c r="M484" i="9"/>
  <c r="N484" i="9"/>
  <c r="O484" i="9"/>
  <c r="P484" i="9"/>
  <c r="Q484" i="9"/>
  <c r="S484" i="9"/>
  <c r="T484" i="9"/>
  <c r="D485" i="9"/>
  <c r="E485" i="9"/>
  <c r="I485" i="9"/>
  <c r="J485" i="9"/>
  <c r="K485" i="9"/>
  <c r="L485" i="9"/>
  <c r="M485" i="9"/>
  <c r="N485" i="9"/>
  <c r="O485" i="9"/>
  <c r="P485" i="9"/>
  <c r="Q485" i="9"/>
  <c r="S485" i="9"/>
  <c r="T485" i="9"/>
  <c r="D486" i="9"/>
  <c r="E486" i="9"/>
  <c r="I486" i="9"/>
  <c r="J486" i="9"/>
  <c r="K486" i="9"/>
  <c r="L486" i="9"/>
  <c r="M486" i="9"/>
  <c r="N486" i="9"/>
  <c r="O486" i="9"/>
  <c r="P486" i="9"/>
  <c r="Q486" i="9"/>
  <c r="S486" i="9"/>
  <c r="T486" i="9"/>
  <c r="D487" i="9"/>
  <c r="E487" i="9"/>
  <c r="I487" i="9"/>
  <c r="J487" i="9"/>
  <c r="K487" i="9"/>
  <c r="L487" i="9"/>
  <c r="M487" i="9"/>
  <c r="N487" i="9"/>
  <c r="O487" i="9"/>
  <c r="P487" i="9"/>
  <c r="Q487" i="9"/>
  <c r="S487" i="9"/>
  <c r="T487" i="9"/>
  <c r="D488" i="9"/>
  <c r="E488" i="9"/>
  <c r="I488" i="9"/>
  <c r="J488" i="9"/>
  <c r="K488" i="9"/>
  <c r="L488" i="9"/>
  <c r="M488" i="9"/>
  <c r="N488" i="9"/>
  <c r="O488" i="9"/>
  <c r="P488" i="9"/>
  <c r="Q488" i="9"/>
  <c r="S488" i="9"/>
  <c r="T488" i="9"/>
  <c r="D489" i="9"/>
  <c r="E489" i="9"/>
  <c r="I489" i="9"/>
  <c r="J489" i="9"/>
  <c r="K489" i="9"/>
  <c r="L489" i="9"/>
  <c r="M489" i="9"/>
  <c r="N489" i="9"/>
  <c r="O489" i="9"/>
  <c r="P489" i="9"/>
  <c r="Q489" i="9"/>
  <c r="S489" i="9"/>
  <c r="T489" i="9"/>
  <c r="D490" i="9"/>
  <c r="E490" i="9"/>
  <c r="I490" i="9"/>
  <c r="J490" i="9"/>
  <c r="K490" i="9"/>
  <c r="L490" i="9"/>
  <c r="M490" i="9"/>
  <c r="N490" i="9"/>
  <c r="O490" i="9"/>
  <c r="P490" i="9"/>
  <c r="Q490" i="9"/>
  <c r="S490" i="9"/>
  <c r="T490" i="9"/>
  <c r="D491" i="9"/>
  <c r="E491" i="9"/>
  <c r="I491" i="9"/>
  <c r="J491" i="9"/>
  <c r="K491" i="9"/>
  <c r="L491" i="9"/>
  <c r="M491" i="9"/>
  <c r="N491" i="9"/>
  <c r="O491" i="9"/>
  <c r="P491" i="9"/>
  <c r="Q491" i="9"/>
  <c r="S491" i="9"/>
  <c r="T491" i="9"/>
  <c r="D492" i="9"/>
  <c r="E492" i="9"/>
  <c r="I492" i="9"/>
  <c r="J492" i="9"/>
  <c r="K492" i="9"/>
  <c r="L492" i="9"/>
  <c r="M492" i="9"/>
  <c r="N492" i="9"/>
  <c r="O492" i="9"/>
  <c r="P492" i="9"/>
  <c r="Q492" i="9"/>
  <c r="S492" i="9"/>
  <c r="T492" i="9"/>
  <c r="D493" i="9"/>
  <c r="E493" i="9"/>
  <c r="I493" i="9"/>
  <c r="J493" i="9"/>
  <c r="K493" i="9"/>
  <c r="L493" i="9"/>
  <c r="M493" i="9"/>
  <c r="N493" i="9"/>
  <c r="O493" i="9"/>
  <c r="P493" i="9"/>
  <c r="Q493" i="9"/>
  <c r="S493" i="9"/>
  <c r="T493" i="9"/>
  <c r="D494" i="9"/>
  <c r="E494" i="9"/>
  <c r="I494" i="9"/>
  <c r="J494" i="9"/>
  <c r="K494" i="9"/>
  <c r="L494" i="9"/>
  <c r="M494" i="9"/>
  <c r="N494" i="9"/>
  <c r="O494" i="9"/>
  <c r="P494" i="9"/>
  <c r="Q494" i="9"/>
  <c r="S494" i="9"/>
  <c r="T494" i="9"/>
  <c r="D495" i="9"/>
  <c r="E495" i="9"/>
  <c r="I495" i="9"/>
  <c r="J495" i="9"/>
  <c r="K495" i="9"/>
  <c r="L495" i="9"/>
  <c r="M495" i="9"/>
  <c r="N495" i="9"/>
  <c r="O495" i="9"/>
  <c r="P495" i="9"/>
  <c r="Q495" i="9"/>
  <c r="S495" i="9"/>
  <c r="T495" i="9"/>
  <c r="D496" i="9"/>
  <c r="E496" i="9"/>
  <c r="I496" i="9"/>
  <c r="J496" i="9"/>
  <c r="K496" i="9"/>
  <c r="L496" i="9"/>
  <c r="M496" i="9"/>
  <c r="N496" i="9"/>
  <c r="O496" i="9"/>
  <c r="P496" i="9"/>
  <c r="Q496" i="9"/>
  <c r="S496" i="9"/>
  <c r="T496" i="9"/>
  <c r="D497" i="9"/>
  <c r="E497" i="9"/>
  <c r="I497" i="9"/>
  <c r="J497" i="9"/>
  <c r="K497" i="9"/>
  <c r="L497" i="9"/>
  <c r="M497" i="9"/>
  <c r="N497" i="9"/>
  <c r="O497" i="9"/>
  <c r="P497" i="9"/>
  <c r="Q497" i="9"/>
  <c r="S497" i="9"/>
  <c r="T497" i="9"/>
  <c r="D498" i="9"/>
  <c r="E498" i="9"/>
  <c r="I498" i="9"/>
  <c r="J498" i="9"/>
  <c r="K498" i="9"/>
  <c r="L498" i="9"/>
  <c r="M498" i="9"/>
  <c r="N498" i="9"/>
  <c r="O498" i="9"/>
  <c r="P498" i="9"/>
  <c r="Q498" i="9"/>
  <c r="S498" i="9"/>
  <c r="T498" i="9"/>
  <c r="D499" i="9"/>
  <c r="E499" i="9"/>
  <c r="I499" i="9"/>
  <c r="J499" i="9"/>
  <c r="K499" i="9"/>
  <c r="L499" i="9"/>
  <c r="M499" i="9"/>
  <c r="N499" i="9"/>
  <c r="O499" i="9"/>
  <c r="P499" i="9"/>
  <c r="Q499" i="9"/>
  <c r="S499" i="9"/>
  <c r="T499" i="9"/>
  <c r="D500" i="9"/>
  <c r="E500" i="9"/>
  <c r="I500" i="9"/>
  <c r="J500" i="9"/>
  <c r="K500" i="9"/>
  <c r="L500" i="9"/>
  <c r="M500" i="9"/>
  <c r="N500" i="9"/>
  <c r="O500" i="9"/>
  <c r="P500" i="9"/>
  <c r="Q500" i="9"/>
  <c r="S500" i="9"/>
  <c r="T500" i="9"/>
  <c r="D501" i="9"/>
  <c r="E501" i="9"/>
  <c r="I501" i="9"/>
  <c r="J501" i="9"/>
  <c r="K501" i="9"/>
  <c r="L501" i="9"/>
  <c r="M501" i="9"/>
  <c r="N501" i="9"/>
  <c r="O501" i="9"/>
  <c r="P501" i="9"/>
  <c r="Q501" i="9"/>
  <c r="S501" i="9"/>
  <c r="T501" i="9"/>
  <c r="D502" i="9"/>
  <c r="E502" i="9"/>
  <c r="I502" i="9"/>
  <c r="J502" i="9"/>
  <c r="K502" i="9"/>
  <c r="L502" i="9"/>
  <c r="M502" i="9"/>
  <c r="N502" i="9"/>
  <c r="O502" i="9"/>
  <c r="P502" i="9"/>
  <c r="Q502" i="9"/>
  <c r="S502" i="9"/>
  <c r="T502" i="9"/>
  <c r="D503" i="9"/>
  <c r="E503" i="9"/>
  <c r="I503" i="9"/>
  <c r="J503" i="9"/>
  <c r="K503" i="9"/>
  <c r="L503" i="9"/>
  <c r="M503" i="9"/>
  <c r="N503" i="9"/>
  <c r="O503" i="9"/>
  <c r="P503" i="9"/>
  <c r="Q503" i="9"/>
  <c r="S503" i="9"/>
  <c r="T503" i="9"/>
  <c r="D504" i="9"/>
  <c r="E504" i="9"/>
  <c r="I504" i="9"/>
  <c r="J504" i="9"/>
  <c r="K504" i="9"/>
  <c r="L504" i="9"/>
  <c r="M504" i="9"/>
  <c r="N504" i="9"/>
  <c r="O504" i="9"/>
  <c r="P504" i="9"/>
  <c r="Q504" i="9"/>
  <c r="S504" i="9"/>
  <c r="T504" i="9"/>
  <c r="D505" i="9"/>
  <c r="E505" i="9"/>
  <c r="I505" i="9"/>
  <c r="J505" i="9"/>
  <c r="K505" i="9"/>
  <c r="L505" i="9"/>
  <c r="M505" i="9"/>
  <c r="N505" i="9"/>
  <c r="O505" i="9"/>
  <c r="P505" i="9"/>
  <c r="Q505" i="9"/>
  <c r="S505" i="9"/>
  <c r="T505" i="9"/>
  <c r="D506" i="9"/>
  <c r="E506" i="9"/>
  <c r="I506" i="9"/>
  <c r="J506" i="9"/>
  <c r="K506" i="9"/>
  <c r="L506" i="9"/>
  <c r="M506" i="9"/>
  <c r="N506" i="9"/>
  <c r="O506" i="9"/>
  <c r="P506" i="9"/>
  <c r="Q506" i="9"/>
  <c r="S506" i="9"/>
  <c r="T506" i="9"/>
  <c r="D507" i="9"/>
  <c r="E507" i="9"/>
  <c r="I507" i="9"/>
  <c r="J507" i="9"/>
  <c r="K507" i="9"/>
  <c r="L507" i="9"/>
  <c r="M507" i="9"/>
  <c r="N507" i="9"/>
  <c r="O507" i="9"/>
  <c r="P507" i="9"/>
  <c r="Q507" i="9"/>
  <c r="S507" i="9"/>
  <c r="T507" i="9"/>
  <c r="D508" i="9"/>
  <c r="E508" i="9"/>
  <c r="I508" i="9"/>
  <c r="J508" i="9"/>
  <c r="K508" i="9"/>
  <c r="L508" i="9"/>
  <c r="M508" i="9"/>
  <c r="N508" i="9"/>
  <c r="O508" i="9"/>
  <c r="P508" i="9"/>
  <c r="Q508" i="9"/>
  <c r="S508" i="9"/>
  <c r="T508" i="9"/>
  <c r="D509" i="9"/>
  <c r="E509" i="9"/>
  <c r="I509" i="9"/>
  <c r="J509" i="9"/>
  <c r="K509" i="9"/>
  <c r="L509" i="9"/>
  <c r="M509" i="9"/>
  <c r="N509" i="9"/>
  <c r="O509" i="9"/>
  <c r="P509" i="9"/>
  <c r="Q509" i="9"/>
  <c r="S509" i="9"/>
  <c r="T509" i="9"/>
  <c r="D510" i="9"/>
  <c r="E510" i="9"/>
  <c r="I510" i="9"/>
  <c r="J510" i="9"/>
  <c r="K510" i="9"/>
  <c r="L510" i="9"/>
  <c r="M510" i="9"/>
  <c r="N510" i="9"/>
  <c r="O510" i="9"/>
  <c r="P510" i="9"/>
  <c r="Q510" i="9"/>
  <c r="S510" i="9"/>
  <c r="T510" i="9"/>
  <c r="D511" i="9"/>
  <c r="E511" i="9"/>
  <c r="I511" i="9"/>
  <c r="J511" i="9"/>
  <c r="K511" i="9"/>
  <c r="L511" i="9"/>
  <c r="M511" i="9"/>
  <c r="N511" i="9"/>
  <c r="O511" i="9"/>
  <c r="P511" i="9"/>
  <c r="Q511" i="9"/>
  <c r="S511" i="9"/>
  <c r="T511" i="9"/>
  <c r="D512" i="9"/>
  <c r="E512" i="9"/>
  <c r="I512" i="9"/>
  <c r="J512" i="9"/>
  <c r="K512" i="9"/>
  <c r="L512" i="9"/>
  <c r="M512" i="9"/>
  <c r="N512" i="9"/>
  <c r="O512" i="9"/>
  <c r="P512" i="9"/>
  <c r="Q512" i="9"/>
  <c r="S512" i="9"/>
  <c r="T512" i="9"/>
  <c r="D513" i="9"/>
  <c r="E513" i="9"/>
  <c r="I513" i="9"/>
  <c r="J513" i="9"/>
  <c r="K513" i="9"/>
  <c r="L513" i="9"/>
  <c r="M513" i="9"/>
  <c r="N513" i="9"/>
  <c r="O513" i="9"/>
  <c r="P513" i="9"/>
  <c r="Q513" i="9"/>
  <c r="S513" i="9"/>
  <c r="T513" i="9"/>
  <c r="D514" i="9"/>
  <c r="E514" i="9"/>
  <c r="I514" i="9"/>
  <c r="J514" i="9"/>
  <c r="K514" i="9"/>
  <c r="L514" i="9"/>
  <c r="M514" i="9"/>
  <c r="N514" i="9"/>
  <c r="O514" i="9"/>
  <c r="P514" i="9"/>
  <c r="Q514" i="9"/>
  <c r="S514" i="9"/>
  <c r="T514" i="9"/>
  <c r="D515" i="9"/>
  <c r="E515" i="9"/>
  <c r="I515" i="9"/>
  <c r="J515" i="9"/>
  <c r="K515" i="9"/>
  <c r="L515" i="9"/>
  <c r="M515" i="9"/>
  <c r="N515" i="9"/>
  <c r="O515" i="9"/>
  <c r="P515" i="9"/>
  <c r="Q515" i="9"/>
  <c r="S515" i="9"/>
  <c r="T515" i="9"/>
  <c r="D516" i="9"/>
  <c r="E516" i="9"/>
  <c r="I516" i="9"/>
  <c r="J516" i="9"/>
  <c r="K516" i="9"/>
  <c r="L516" i="9"/>
  <c r="M516" i="9"/>
  <c r="N516" i="9"/>
  <c r="O516" i="9"/>
  <c r="P516" i="9"/>
  <c r="Q516" i="9"/>
  <c r="S516" i="9"/>
  <c r="T516" i="9"/>
  <c r="D517" i="9"/>
  <c r="E517" i="9"/>
  <c r="I517" i="9"/>
  <c r="J517" i="9"/>
  <c r="K517" i="9"/>
  <c r="L517" i="9"/>
  <c r="M517" i="9"/>
  <c r="N517" i="9"/>
  <c r="O517" i="9"/>
  <c r="P517" i="9"/>
  <c r="Q517" i="9"/>
  <c r="S517" i="9"/>
  <c r="T517" i="9"/>
  <c r="D518" i="9"/>
  <c r="E518" i="9"/>
  <c r="I518" i="9"/>
  <c r="J518" i="9"/>
  <c r="K518" i="9"/>
  <c r="L518" i="9"/>
  <c r="M518" i="9"/>
  <c r="N518" i="9"/>
  <c r="O518" i="9"/>
  <c r="P518" i="9"/>
  <c r="Q518" i="9"/>
  <c r="S518" i="9"/>
  <c r="T518" i="9"/>
  <c r="D519" i="9"/>
  <c r="E519" i="9"/>
  <c r="I519" i="9"/>
  <c r="J519" i="9"/>
  <c r="K519" i="9"/>
  <c r="L519" i="9"/>
  <c r="M519" i="9"/>
  <c r="N519" i="9"/>
  <c r="O519" i="9"/>
  <c r="P519" i="9"/>
  <c r="Q519" i="9"/>
  <c r="S519" i="9"/>
  <c r="T519" i="9"/>
  <c r="D520" i="9"/>
  <c r="E520" i="9"/>
  <c r="I520" i="9"/>
  <c r="J520" i="9"/>
  <c r="K520" i="9"/>
  <c r="L520" i="9"/>
  <c r="M520" i="9"/>
  <c r="N520" i="9"/>
  <c r="O520" i="9"/>
  <c r="P520" i="9"/>
  <c r="Q520" i="9"/>
  <c r="S520" i="9"/>
  <c r="T520" i="9"/>
  <c r="D521" i="9"/>
  <c r="E521" i="9"/>
  <c r="I521" i="9"/>
  <c r="J521" i="9"/>
  <c r="K521" i="9"/>
  <c r="L521" i="9"/>
  <c r="M521" i="9"/>
  <c r="N521" i="9"/>
  <c r="O521" i="9"/>
  <c r="P521" i="9"/>
  <c r="Q521" i="9"/>
  <c r="S521" i="9"/>
  <c r="T521" i="9"/>
  <c r="D522" i="9"/>
  <c r="E522" i="9"/>
  <c r="I522" i="9"/>
  <c r="J522" i="9"/>
  <c r="K522" i="9"/>
  <c r="L522" i="9"/>
  <c r="M522" i="9"/>
  <c r="N522" i="9"/>
  <c r="O522" i="9"/>
  <c r="P522" i="9"/>
  <c r="Q522" i="9"/>
  <c r="S522" i="9"/>
  <c r="T522" i="9"/>
  <c r="D523" i="9"/>
  <c r="E523" i="9"/>
  <c r="I523" i="9"/>
  <c r="J523" i="9"/>
  <c r="K523" i="9"/>
  <c r="L523" i="9"/>
  <c r="M523" i="9"/>
  <c r="N523" i="9"/>
  <c r="O523" i="9"/>
  <c r="P523" i="9"/>
  <c r="Q523" i="9"/>
  <c r="S523" i="9"/>
  <c r="T523" i="9"/>
  <c r="D524" i="9"/>
  <c r="E524" i="9"/>
  <c r="I524" i="9"/>
  <c r="J524" i="9"/>
  <c r="K524" i="9"/>
  <c r="L524" i="9"/>
  <c r="M524" i="9"/>
  <c r="N524" i="9"/>
  <c r="O524" i="9"/>
  <c r="P524" i="9"/>
  <c r="Q524" i="9"/>
  <c r="S524" i="9"/>
  <c r="T524" i="9"/>
  <c r="D525" i="9"/>
  <c r="E525" i="9"/>
  <c r="I525" i="9"/>
  <c r="J525" i="9"/>
  <c r="K525" i="9"/>
  <c r="L525" i="9"/>
  <c r="M525" i="9"/>
  <c r="N525" i="9"/>
  <c r="O525" i="9"/>
  <c r="P525" i="9"/>
  <c r="Q525" i="9"/>
  <c r="S525" i="9"/>
  <c r="T525" i="9"/>
  <c r="D526" i="9"/>
  <c r="E526" i="9"/>
  <c r="I526" i="9"/>
  <c r="J526" i="9"/>
  <c r="K526" i="9"/>
  <c r="L526" i="9"/>
  <c r="M526" i="9"/>
  <c r="N526" i="9"/>
  <c r="O526" i="9"/>
  <c r="P526" i="9"/>
  <c r="Q526" i="9"/>
  <c r="S526" i="9"/>
  <c r="T526" i="9"/>
  <c r="D527" i="9"/>
  <c r="E527" i="9"/>
  <c r="I527" i="9"/>
  <c r="J527" i="9"/>
  <c r="K527" i="9"/>
  <c r="L527" i="9"/>
  <c r="M527" i="9"/>
  <c r="N527" i="9"/>
  <c r="O527" i="9"/>
  <c r="P527" i="9"/>
  <c r="Q527" i="9"/>
  <c r="S527" i="9"/>
  <c r="T527" i="9"/>
  <c r="D528" i="9"/>
  <c r="E528" i="9"/>
  <c r="I528" i="9"/>
  <c r="J528" i="9"/>
  <c r="K528" i="9"/>
  <c r="L528" i="9"/>
  <c r="M528" i="9"/>
  <c r="N528" i="9"/>
  <c r="O528" i="9"/>
  <c r="P528" i="9"/>
  <c r="Q528" i="9"/>
  <c r="S528" i="9"/>
  <c r="T528" i="9"/>
  <c r="D529" i="9"/>
  <c r="E529" i="9"/>
  <c r="I529" i="9"/>
  <c r="J529" i="9"/>
  <c r="K529" i="9"/>
  <c r="L529" i="9"/>
  <c r="M529" i="9"/>
  <c r="N529" i="9"/>
  <c r="O529" i="9"/>
  <c r="P529" i="9"/>
  <c r="Q529" i="9"/>
  <c r="S529" i="9"/>
  <c r="T529" i="9"/>
  <c r="D530" i="9"/>
  <c r="E530" i="9"/>
  <c r="I530" i="9"/>
  <c r="J530" i="9"/>
  <c r="K530" i="9"/>
  <c r="L530" i="9"/>
  <c r="M530" i="9"/>
  <c r="N530" i="9"/>
  <c r="O530" i="9"/>
  <c r="P530" i="9"/>
  <c r="Q530" i="9"/>
  <c r="S530" i="9"/>
  <c r="T530" i="9"/>
  <c r="D531" i="9"/>
  <c r="E531" i="9"/>
  <c r="I531" i="9"/>
  <c r="J531" i="9"/>
  <c r="K531" i="9"/>
  <c r="L531" i="9"/>
  <c r="M531" i="9"/>
  <c r="N531" i="9"/>
  <c r="O531" i="9"/>
  <c r="P531" i="9"/>
  <c r="Q531" i="9"/>
  <c r="S531" i="9"/>
  <c r="T531" i="9"/>
  <c r="D532" i="9"/>
  <c r="E532" i="9"/>
  <c r="I532" i="9"/>
  <c r="J532" i="9"/>
  <c r="K532" i="9"/>
  <c r="L532" i="9"/>
  <c r="M532" i="9"/>
  <c r="N532" i="9"/>
  <c r="O532" i="9"/>
  <c r="P532" i="9"/>
  <c r="Q532" i="9"/>
  <c r="S532" i="9"/>
  <c r="T532" i="9"/>
  <c r="D533" i="9"/>
  <c r="E533" i="9"/>
  <c r="I533" i="9"/>
  <c r="J533" i="9"/>
  <c r="K533" i="9"/>
  <c r="L533" i="9"/>
  <c r="M533" i="9"/>
  <c r="N533" i="9"/>
  <c r="O533" i="9"/>
  <c r="P533" i="9"/>
  <c r="Q533" i="9"/>
  <c r="S533" i="9"/>
  <c r="T533" i="9"/>
  <c r="D534" i="9"/>
  <c r="E534" i="9"/>
  <c r="I534" i="9"/>
  <c r="J534" i="9"/>
  <c r="K534" i="9"/>
  <c r="L534" i="9"/>
  <c r="M534" i="9"/>
  <c r="N534" i="9"/>
  <c r="O534" i="9"/>
  <c r="P534" i="9"/>
  <c r="Q534" i="9"/>
  <c r="S534" i="9"/>
  <c r="T534" i="9"/>
  <c r="D535" i="9"/>
  <c r="E535" i="9"/>
  <c r="I535" i="9"/>
  <c r="J535" i="9"/>
  <c r="K535" i="9"/>
  <c r="L535" i="9"/>
  <c r="M535" i="9"/>
  <c r="N535" i="9"/>
  <c r="O535" i="9"/>
  <c r="P535" i="9"/>
  <c r="Q535" i="9"/>
  <c r="S535" i="9"/>
  <c r="T535" i="9"/>
  <c r="D536" i="9"/>
  <c r="E536" i="9"/>
  <c r="I536" i="9"/>
  <c r="J536" i="9"/>
  <c r="K536" i="9"/>
  <c r="L536" i="9"/>
  <c r="M536" i="9"/>
  <c r="N536" i="9"/>
  <c r="O536" i="9"/>
  <c r="P536" i="9"/>
  <c r="Q536" i="9"/>
  <c r="S536" i="9"/>
  <c r="T536" i="9"/>
  <c r="D537" i="9"/>
  <c r="E537" i="9"/>
  <c r="I537" i="9"/>
  <c r="J537" i="9"/>
  <c r="K537" i="9"/>
  <c r="L537" i="9"/>
  <c r="M537" i="9"/>
  <c r="N537" i="9"/>
  <c r="O537" i="9"/>
  <c r="P537" i="9"/>
  <c r="Q537" i="9"/>
  <c r="S537" i="9"/>
  <c r="T537" i="9"/>
  <c r="D538" i="9"/>
  <c r="E538" i="9"/>
  <c r="I538" i="9"/>
  <c r="J538" i="9"/>
  <c r="K538" i="9"/>
  <c r="L538" i="9"/>
  <c r="M538" i="9"/>
  <c r="N538" i="9"/>
  <c r="O538" i="9"/>
  <c r="P538" i="9"/>
  <c r="Q538" i="9"/>
  <c r="S538" i="9"/>
  <c r="T538" i="9"/>
  <c r="D539" i="9"/>
  <c r="E539" i="9"/>
  <c r="I539" i="9"/>
  <c r="J539" i="9"/>
  <c r="K539" i="9"/>
  <c r="L539" i="9"/>
  <c r="M539" i="9"/>
  <c r="N539" i="9"/>
  <c r="O539" i="9"/>
  <c r="P539" i="9"/>
  <c r="Q539" i="9"/>
  <c r="S539" i="9"/>
  <c r="T539" i="9"/>
  <c r="D540" i="9"/>
  <c r="E540" i="9"/>
  <c r="I540" i="9"/>
  <c r="J540" i="9"/>
  <c r="K540" i="9"/>
  <c r="L540" i="9"/>
  <c r="M540" i="9"/>
  <c r="N540" i="9"/>
  <c r="O540" i="9"/>
  <c r="P540" i="9"/>
  <c r="Q540" i="9"/>
  <c r="S540" i="9"/>
  <c r="T540" i="9"/>
  <c r="D541" i="9"/>
  <c r="E541" i="9"/>
  <c r="I541" i="9"/>
  <c r="J541" i="9"/>
  <c r="K541" i="9"/>
  <c r="L541" i="9"/>
  <c r="M541" i="9"/>
  <c r="N541" i="9"/>
  <c r="O541" i="9"/>
  <c r="P541" i="9"/>
  <c r="Q541" i="9"/>
  <c r="S541" i="9"/>
  <c r="T541" i="9"/>
  <c r="D542" i="9"/>
  <c r="E542" i="9"/>
  <c r="I542" i="9"/>
  <c r="J542" i="9"/>
  <c r="K542" i="9"/>
  <c r="L542" i="9"/>
  <c r="M542" i="9"/>
  <c r="N542" i="9"/>
  <c r="O542" i="9"/>
  <c r="P542" i="9"/>
  <c r="Q542" i="9"/>
  <c r="S542" i="9"/>
  <c r="T542" i="9"/>
  <c r="D543" i="9"/>
  <c r="E543" i="9"/>
  <c r="I543" i="9"/>
  <c r="J543" i="9"/>
  <c r="K543" i="9"/>
  <c r="L543" i="9"/>
  <c r="M543" i="9"/>
  <c r="N543" i="9"/>
  <c r="O543" i="9"/>
  <c r="P543" i="9"/>
  <c r="Q543" i="9"/>
  <c r="S543" i="9"/>
  <c r="T543" i="9"/>
  <c r="D544" i="9"/>
  <c r="E544" i="9"/>
  <c r="I544" i="9"/>
  <c r="J544" i="9"/>
  <c r="K544" i="9"/>
  <c r="L544" i="9"/>
  <c r="M544" i="9"/>
  <c r="N544" i="9"/>
  <c r="O544" i="9"/>
  <c r="P544" i="9"/>
  <c r="Q544" i="9"/>
  <c r="S544" i="9"/>
  <c r="T544" i="9"/>
  <c r="D545" i="9"/>
  <c r="E545" i="9"/>
  <c r="I545" i="9"/>
  <c r="J545" i="9"/>
  <c r="K545" i="9"/>
  <c r="L545" i="9"/>
  <c r="M545" i="9"/>
  <c r="N545" i="9"/>
  <c r="O545" i="9"/>
  <c r="P545" i="9"/>
  <c r="Q545" i="9"/>
  <c r="S545" i="9"/>
  <c r="T545" i="9"/>
  <c r="D546" i="9"/>
  <c r="E546" i="9"/>
  <c r="I546" i="9"/>
  <c r="J546" i="9"/>
  <c r="K546" i="9"/>
  <c r="L546" i="9"/>
  <c r="M546" i="9"/>
  <c r="N546" i="9"/>
  <c r="O546" i="9"/>
  <c r="P546" i="9"/>
  <c r="Q546" i="9"/>
  <c r="S546" i="9"/>
  <c r="T546" i="9"/>
  <c r="D547" i="9"/>
  <c r="E547" i="9"/>
  <c r="I547" i="9"/>
  <c r="J547" i="9"/>
  <c r="K547" i="9"/>
  <c r="L547" i="9"/>
  <c r="M547" i="9"/>
  <c r="N547" i="9"/>
  <c r="O547" i="9"/>
  <c r="P547" i="9"/>
  <c r="Q547" i="9"/>
  <c r="S547" i="9"/>
  <c r="T547" i="9"/>
  <c r="D548" i="9"/>
  <c r="E548" i="9"/>
  <c r="I548" i="9"/>
  <c r="J548" i="9"/>
  <c r="K548" i="9"/>
  <c r="L548" i="9"/>
  <c r="M548" i="9"/>
  <c r="N548" i="9"/>
  <c r="O548" i="9"/>
  <c r="P548" i="9"/>
  <c r="Q548" i="9"/>
  <c r="S548" i="9"/>
  <c r="T548" i="9"/>
  <c r="D549" i="9"/>
  <c r="E549" i="9"/>
  <c r="I549" i="9"/>
  <c r="J549" i="9"/>
  <c r="K549" i="9"/>
  <c r="L549" i="9"/>
  <c r="M549" i="9"/>
  <c r="N549" i="9"/>
  <c r="O549" i="9"/>
  <c r="P549" i="9"/>
  <c r="Q549" i="9"/>
  <c r="S549" i="9"/>
  <c r="T549" i="9"/>
  <c r="D550" i="9"/>
  <c r="E550" i="9"/>
  <c r="I550" i="9"/>
  <c r="J550" i="9"/>
  <c r="K550" i="9"/>
  <c r="L550" i="9"/>
  <c r="M550" i="9"/>
  <c r="N550" i="9"/>
  <c r="O550" i="9"/>
  <c r="P550" i="9"/>
  <c r="Q550" i="9"/>
  <c r="S550" i="9"/>
  <c r="T550" i="9"/>
  <c r="D551" i="9"/>
  <c r="E551" i="9"/>
  <c r="I551" i="9"/>
  <c r="J551" i="9"/>
  <c r="K551" i="9"/>
  <c r="L551" i="9"/>
  <c r="M551" i="9"/>
  <c r="N551" i="9"/>
  <c r="O551" i="9"/>
  <c r="P551" i="9"/>
  <c r="Q551" i="9"/>
  <c r="S551" i="9"/>
  <c r="T551" i="9"/>
  <c r="D552" i="9"/>
  <c r="E552" i="9"/>
  <c r="I552" i="9"/>
  <c r="J552" i="9"/>
  <c r="K552" i="9"/>
  <c r="L552" i="9"/>
  <c r="M552" i="9"/>
  <c r="N552" i="9"/>
  <c r="O552" i="9"/>
  <c r="P552" i="9"/>
  <c r="Q552" i="9"/>
  <c r="S552" i="9"/>
  <c r="T552" i="9"/>
  <c r="D553" i="9"/>
  <c r="E553" i="9"/>
  <c r="I553" i="9"/>
  <c r="J553" i="9"/>
  <c r="K553" i="9"/>
  <c r="L553" i="9"/>
  <c r="M553" i="9"/>
  <c r="N553" i="9"/>
  <c r="O553" i="9"/>
  <c r="P553" i="9"/>
  <c r="Q553" i="9"/>
  <c r="S553" i="9"/>
  <c r="T553" i="9"/>
  <c r="D554" i="9"/>
  <c r="E554" i="9"/>
  <c r="I554" i="9"/>
  <c r="J554" i="9"/>
  <c r="K554" i="9"/>
  <c r="L554" i="9"/>
  <c r="M554" i="9"/>
  <c r="N554" i="9"/>
  <c r="O554" i="9"/>
  <c r="P554" i="9"/>
  <c r="Q554" i="9"/>
  <c r="S554" i="9"/>
  <c r="T554" i="9"/>
  <c r="D555" i="9"/>
  <c r="E555" i="9"/>
  <c r="I555" i="9"/>
  <c r="J555" i="9"/>
  <c r="K555" i="9"/>
  <c r="L555" i="9"/>
  <c r="M555" i="9"/>
  <c r="N555" i="9"/>
  <c r="O555" i="9"/>
  <c r="P555" i="9"/>
  <c r="Q555" i="9"/>
  <c r="S555" i="9"/>
  <c r="T555" i="9"/>
  <c r="C7" i="4"/>
  <c r="C8" i="4"/>
  <c r="C9" i="4"/>
  <c r="C10" i="4"/>
  <c r="C11" i="4"/>
  <c r="C12" i="4"/>
  <c r="C13" i="4"/>
  <c r="C14" i="4"/>
  <c r="C15" i="4"/>
  <c r="C16" i="4"/>
  <c r="C17" i="4"/>
  <c r="C18" i="4"/>
  <c r="C19" i="4"/>
  <c r="C20" i="4"/>
  <c r="C21" i="4"/>
  <c r="C22" i="4"/>
  <c r="D22" i="4" s="1"/>
  <c r="C23" i="4"/>
  <c r="C24" i="4"/>
  <c r="D24" i="4" s="1"/>
  <c r="C25" i="4"/>
  <c r="C26" i="4"/>
  <c r="D26" i="4" s="1"/>
  <c r="C27" i="4"/>
  <c r="C28" i="4"/>
  <c r="D28" i="4" s="1"/>
  <c r="C29" i="4"/>
  <c r="C30" i="4"/>
  <c r="D30" i="4" s="1"/>
  <c r="C31" i="4"/>
  <c r="C32" i="4"/>
  <c r="D32" i="4" s="1"/>
  <c r="C33" i="4"/>
  <c r="C34" i="4"/>
  <c r="D34" i="4" s="1"/>
  <c r="C35" i="4"/>
  <c r="C36" i="4"/>
  <c r="D36" i="4" s="1"/>
  <c r="C37" i="4"/>
  <c r="C38" i="4"/>
  <c r="D38" i="4" s="1"/>
  <c r="C39" i="4"/>
  <c r="C40" i="4"/>
  <c r="D40" i="4" s="1"/>
  <c r="C41" i="4"/>
  <c r="C42" i="4"/>
  <c r="D42" i="4" s="1"/>
  <c r="C43" i="4"/>
  <c r="C44" i="4"/>
  <c r="D44" i="4" s="1"/>
  <c r="C45" i="4"/>
  <c r="C46" i="4"/>
  <c r="D46" i="4" s="1"/>
  <c r="C47" i="4"/>
  <c r="C48" i="4"/>
  <c r="D48" i="4" s="1"/>
  <c r="C49" i="4"/>
  <c r="C50" i="4"/>
  <c r="D50" i="4" s="1"/>
  <c r="C51" i="4"/>
  <c r="C52" i="4"/>
  <c r="D52" i="4" s="1"/>
  <c r="C53" i="4"/>
  <c r="C54" i="4"/>
  <c r="D54" i="4" s="1"/>
  <c r="C55" i="4"/>
  <c r="C56" i="4"/>
  <c r="D56" i="4" s="1"/>
  <c r="C57" i="4"/>
  <c r="C58" i="4"/>
  <c r="D58" i="4" s="1"/>
  <c r="C59" i="4"/>
  <c r="C60" i="4"/>
  <c r="D60" i="4" s="1"/>
  <c r="C61" i="4"/>
  <c r="C62" i="4"/>
  <c r="D62" i="4" s="1"/>
  <c r="E62" i="4"/>
  <c r="C63" i="4"/>
  <c r="C64" i="4"/>
  <c r="E64" i="4" s="1"/>
  <c r="C65" i="4"/>
  <c r="C66" i="4"/>
  <c r="D66" i="4" s="1"/>
  <c r="C67" i="4"/>
  <c r="C68" i="4"/>
  <c r="E68" i="4" s="1"/>
  <c r="C69" i="4"/>
  <c r="C70" i="4"/>
  <c r="E70" i="4" s="1"/>
  <c r="C71" i="4"/>
  <c r="C72" i="4"/>
  <c r="E72" i="4" s="1"/>
  <c r="D72" i="4"/>
  <c r="C73" i="4"/>
  <c r="E73" i="4" s="1"/>
  <c r="C74" i="4"/>
  <c r="D74" i="4" s="1"/>
  <c r="C75" i="4"/>
  <c r="E75" i="4" s="1"/>
  <c r="C76" i="4"/>
  <c r="D76" i="4" s="1"/>
  <c r="C77" i="4"/>
  <c r="E77" i="4" s="1"/>
  <c r="C78" i="4"/>
  <c r="D78" i="4" s="1"/>
  <c r="C79" i="4"/>
  <c r="E79" i="4" s="1"/>
  <c r="C80" i="4"/>
  <c r="E80" i="4" s="1"/>
  <c r="C81" i="4"/>
  <c r="E81" i="4" s="1"/>
  <c r="D81" i="4"/>
  <c r="C82" i="4"/>
  <c r="D82" i="4" s="1"/>
  <c r="C83" i="4"/>
  <c r="E83" i="4" s="1"/>
  <c r="C84" i="4"/>
  <c r="E84" i="4" s="1"/>
  <c r="C85" i="4"/>
  <c r="E85" i="4" s="1"/>
  <c r="D85" i="4"/>
  <c r="C86" i="4"/>
  <c r="D86" i="4" s="1"/>
  <c r="C87" i="4"/>
  <c r="E87" i="4" s="1"/>
  <c r="C88" i="4"/>
  <c r="E88" i="4" s="1"/>
  <c r="C89" i="4"/>
  <c r="E89" i="4" s="1"/>
  <c r="C90" i="4"/>
  <c r="D90" i="4" s="1"/>
  <c r="C91" i="4"/>
  <c r="E91" i="4" s="1"/>
  <c r="C92" i="4"/>
  <c r="D92" i="4" s="1"/>
  <c r="C93" i="4"/>
  <c r="E93" i="4" s="1"/>
  <c r="C94" i="4"/>
  <c r="D94" i="4" s="1"/>
  <c r="C95" i="4"/>
  <c r="E95" i="4" s="1"/>
  <c r="C96" i="4"/>
  <c r="E96" i="4" s="1"/>
  <c r="C97" i="4"/>
  <c r="E97" i="4" s="1"/>
  <c r="C98" i="4"/>
  <c r="D98" i="4" s="1"/>
  <c r="C99" i="4"/>
  <c r="E99" i="4" s="1"/>
  <c r="C100" i="4"/>
  <c r="E100" i="4" s="1"/>
  <c r="C101" i="4"/>
  <c r="E101" i="4" s="1"/>
  <c r="C102" i="4"/>
  <c r="D102" i="4" s="1"/>
  <c r="C103" i="4"/>
  <c r="E103" i="4" s="1"/>
  <c r="C104" i="4"/>
  <c r="E104" i="4" s="1"/>
  <c r="C105" i="4"/>
  <c r="E105" i="4" s="1"/>
  <c r="C106" i="4"/>
  <c r="D106" i="4" s="1"/>
  <c r="C107" i="4"/>
  <c r="E107" i="4" s="1"/>
  <c r="C108" i="4"/>
  <c r="E108" i="4" s="1"/>
  <c r="C109" i="4"/>
  <c r="E109" i="4" s="1"/>
  <c r="C110" i="4"/>
  <c r="D110" i="4" s="1"/>
  <c r="C111" i="4"/>
  <c r="E111" i="4" s="1"/>
  <c r="C112" i="4"/>
  <c r="E112" i="4" s="1"/>
  <c r="C113" i="4"/>
  <c r="E113" i="4" s="1"/>
  <c r="C114" i="4"/>
  <c r="D114" i="4" s="1"/>
  <c r="C115" i="4"/>
  <c r="E115" i="4" s="1"/>
  <c r="C116" i="4"/>
  <c r="E116" i="4" s="1"/>
  <c r="C117" i="4"/>
  <c r="E117" i="4" s="1"/>
  <c r="C118" i="4"/>
  <c r="D118" i="4" s="1"/>
  <c r="C119" i="4"/>
  <c r="E119" i="4" s="1"/>
  <c r="C120" i="4"/>
  <c r="E120" i="4" s="1"/>
  <c r="C121" i="4"/>
  <c r="E121" i="4" s="1"/>
  <c r="C122" i="4"/>
  <c r="D122" i="4" s="1"/>
  <c r="C123" i="4"/>
  <c r="E123" i="4" s="1"/>
  <c r="C124" i="4"/>
  <c r="D124" i="4" s="1"/>
  <c r="E124" i="4"/>
  <c r="C125" i="4"/>
  <c r="E125" i="4" s="1"/>
  <c r="D125" i="4"/>
  <c r="C126" i="4"/>
  <c r="D126" i="4" s="1"/>
  <c r="C127" i="4"/>
  <c r="E127" i="4" s="1"/>
  <c r="C128" i="4"/>
  <c r="E128" i="4" s="1"/>
  <c r="C129" i="4"/>
  <c r="E129" i="4" s="1"/>
  <c r="C130" i="4"/>
  <c r="D130" i="4" s="1"/>
  <c r="C131" i="4"/>
  <c r="E131" i="4" s="1"/>
  <c r="C132" i="4"/>
  <c r="D132" i="4" s="1"/>
  <c r="C133" i="4"/>
  <c r="E133" i="4" s="1"/>
  <c r="C134" i="4"/>
  <c r="D134" i="4" s="1"/>
  <c r="C135" i="4"/>
  <c r="E135" i="4" s="1"/>
  <c r="C136" i="4"/>
  <c r="E136" i="4" s="1"/>
  <c r="C137" i="4"/>
  <c r="E137" i="4" s="1"/>
  <c r="C138" i="4"/>
  <c r="D138" i="4" s="1"/>
  <c r="C139" i="4"/>
  <c r="E139" i="4" s="1"/>
  <c r="C140" i="4"/>
  <c r="D140" i="4" s="1"/>
  <c r="C141" i="4"/>
  <c r="E141" i="4" s="1"/>
  <c r="C142" i="4"/>
  <c r="D142" i="4" s="1"/>
  <c r="C143" i="4"/>
  <c r="E143" i="4" s="1"/>
  <c r="C144" i="4"/>
  <c r="E144" i="4" s="1"/>
  <c r="C145" i="4"/>
  <c r="E145" i="4" s="1"/>
  <c r="C146" i="4"/>
  <c r="D146" i="4" s="1"/>
  <c r="C147" i="4"/>
  <c r="E147" i="4" s="1"/>
  <c r="C148" i="4"/>
  <c r="E148" i="4" s="1"/>
  <c r="C149" i="4"/>
  <c r="E149" i="4" s="1"/>
  <c r="C150" i="4"/>
  <c r="D150" i="4" s="1"/>
  <c r="C151" i="4"/>
  <c r="E151" i="4" s="1"/>
  <c r="C152" i="4"/>
  <c r="E152" i="4" s="1"/>
  <c r="C153" i="4"/>
  <c r="E153" i="4" s="1"/>
  <c r="C154" i="4"/>
  <c r="D154" i="4" s="1"/>
  <c r="C155" i="4"/>
  <c r="E155" i="4" s="1"/>
  <c r="C156" i="4"/>
  <c r="D156" i="4" s="1"/>
  <c r="C157" i="4"/>
  <c r="E157" i="4" s="1"/>
  <c r="C158" i="4"/>
  <c r="D158" i="4" s="1"/>
  <c r="C159" i="4"/>
  <c r="E159" i="4" s="1"/>
  <c r="C160" i="4"/>
  <c r="E160" i="4" s="1"/>
  <c r="C161" i="4"/>
  <c r="E161" i="4" s="1"/>
  <c r="C162" i="4"/>
  <c r="D162" i="4" s="1"/>
  <c r="C163" i="4"/>
  <c r="E163" i="4" s="1"/>
  <c r="C164" i="4"/>
  <c r="D164" i="4" s="1"/>
  <c r="E164" i="4"/>
  <c r="C165" i="4"/>
  <c r="E165" i="4" s="1"/>
  <c r="D165" i="4"/>
  <c r="C166" i="4"/>
  <c r="D166" i="4" s="1"/>
  <c r="C167" i="4"/>
  <c r="E167" i="4" s="1"/>
  <c r="C168" i="4"/>
  <c r="E168" i="4" s="1"/>
  <c r="C169" i="4"/>
  <c r="E169" i="4" s="1"/>
  <c r="C170" i="4"/>
  <c r="D170" i="4" s="1"/>
  <c r="C171" i="4"/>
  <c r="E171" i="4" s="1"/>
  <c r="C172" i="4"/>
  <c r="D172" i="4" s="1"/>
  <c r="E172" i="4"/>
  <c r="C173" i="4"/>
  <c r="E173" i="4" s="1"/>
  <c r="C174" i="4"/>
  <c r="D174" i="4" s="1"/>
  <c r="C175" i="4"/>
  <c r="E175" i="4" s="1"/>
  <c r="C176" i="4"/>
  <c r="E176" i="4" s="1"/>
  <c r="C177" i="4"/>
  <c r="E177" i="4" s="1"/>
  <c r="C178" i="4"/>
  <c r="E178" i="4" s="1"/>
  <c r="C179" i="4"/>
  <c r="E179" i="4" s="1"/>
  <c r="C180" i="4"/>
  <c r="E180" i="4" s="1"/>
  <c r="C181" i="4"/>
  <c r="E181" i="4" s="1"/>
  <c r="C182" i="4"/>
  <c r="E182" i="4" s="1"/>
  <c r="C183" i="4"/>
  <c r="E183" i="4" s="1"/>
  <c r="C184" i="4"/>
  <c r="E184" i="4" s="1"/>
  <c r="C185" i="4"/>
  <c r="E185" i="4" s="1"/>
  <c r="C186" i="4"/>
  <c r="E186" i="4" s="1"/>
  <c r="C187" i="4"/>
  <c r="E187" i="4" s="1"/>
  <c r="C188" i="4"/>
  <c r="E188" i="4" s="1"/>
  <c r="C189" i="4"/>
  <c r="E189" i="4" s="1"/>
  <c r="C190" i="4"/>
  <c r="E190" i="4" s="1"/>
  <c r="C191" i="4"/>
  <c r="E191" i="4" s="1"/>
  <c r="C192" i="4"/>
  <c r="E192" i="4" s="1"/>
  <c r="C193" i="4"/>
  <c r="E193" i="4" s="1"/>
  <c r="C194" i="4"/>
  <c r="E194" i="4" s="1"/>
  <c r="C195" i="4"/>
  <c r="E195" i="4" s="1"/>
  <c r="C196" i="4"/>
  <c r="E196" i="4" s="1"/>
  <c r="C197" i="4"/>
  <c r="E197" i="4" s="1"/>
  <c r="C198" i="4"/>
  <c r="E198" i="4" s="1"/>
  <c r="C199" i="4"/>
  <c r="E199" i="4" s="1"/>
  <c r="C200" i="4"/>
  <c r="E200" i="4" s="1"/>
  <c r="C201" i="4"/>
  <c r="E201" i="4" s="1"/>
  <c r="C202" i="4"/>
  <c r="E202" i="4" s="1"/>
  <c r="C203" i="4"/>
  <c r="E203" i="4" s="1"/>
  <c r="C204" i="4"/>
  <c r="E204" i="4" s="1"/>
  <c r="C205" i="4"/>
  <c r="E205" i="4" s="1"/>
  <c r="C206" i="4"/>
  <c r="E206" i="4" s="1"/>
  <c r="C207" i="4"/>
  <c r="E207" i="4" s="1"/>
  <c r="C208" i="4"/>
  <c r="E208" i="4" s="1"/>
  <c r="C209" i="4"/>
  <c r="E209" i="4" s="1"/>
  <c r="C210" i="4"/>
  <c r="E210" i="4" s="1"/>
  <c r="C211" i="4"/>
  <c r="E211" i="4" s="1"/>
  <c r="C212" i="4"/>
  <c r="E212" i="4" s="1"/>
  <c r="C213" i="4"/>
  <c r="E213" i="4" s="1"/>
  <c r="C214" i="4"/>
  <c r="E214" i="4" s="1"/>
  <c r="C215" i="4"/>
  <c r="E215" i="4" s="1"/>
  <c r="C216" i="4"/>
  <c r="E216" i="4" s="1"/>
  <c r="C217" i="4"/>
  <c r="E217" i="4" s="1"/>
  <c r="C218" i="4"/>
  <c r="E218" i="4" s="1"/>
  <c r="C219" i="4"/>
  <c r="E219" i="4" s="1"/>
  <c r="C220" i="4"/>
  <c r="E220" i="4" s="1"/>
  <c r="C221" i="4"/>
  <c r="E221" i="4" s="1"/>
  <c r="C222" i="4"/>
  <c r="E222" i="4" s="1"/>
  <c r="C223" i="4"/>
  <c r="E223" i="4" s="1"/>
  <c r="C224" i="4"/>
  <c r="E224" i="4" s="1"/>
  <c r="C225" i="4"/>
  <c r="E225" i="4" s="1"/>
  <c r="C226" i="4"/>
  <c r="E226" i="4" s="1"/>
  <c r="C227" i="4"/>
  <c r="E227" i="4" s="1"/>
  <c r="C228" i="4"/>
  <c r="E228" i="4" s="1"/>
  <c r="C229" i="4"/>
  <c r="E229" i="4" s="1"/>
  <c r="C230" i="4"/>
  <c r="E230" i="4" s="1"/>
  <c r="C231" i="4"/>
  <c r="E231" i="4" s="1"/>
  <c r="C232" i="4"/>
  <c r="E232" i="4" s="1"/>
  <c r="C233" i="4"/>
  <c r="E233" i="4" s="1"/>
  <c r="C234" i="4"/>
  <c r="E234" i="4" s="1"/>
  <c r="C235" i="4"/>
  <c r="E235" i="4" s="1"/>
  <c r="C236" i="4"/>
  <c r="E236" i="4" s="1"/>
  <c r="C237" i="4"/>
  <c r="E237" i="4" s="1"/>
  <c r="C238" i="4"/>
  <c r="E238" i="4" s="1"/>
  <c r="C239" i="4"/>
  <c r="E239" i="4" s="1"/>
  <c r="C240" i="4"/>
  <c r="E240" i="4" s="1"/>
  <c r="C241" i="4"/>
  <c r="E241" i="4" s="1"/>
  <c r="C242" i="4"/>
  <c r="E242" i="4" s="1"/>
  <c r="C243" i="4"/>
  <c r="E243" i="4" s="1"/>
  <c r="C244" i="4"/>
  <c r="E244" i="4" s="1"/>
  <c r="C245" i="4"/>
  <c r="E245" i="4" s="1"/>
  <c r="C246" i="4"/>
  <c r="E246" i="4" s="1"/>
  <c r="C247" i="4"/>
  <c r="E247" i="4" s="1"/>
  <c r="C248" i="4"/>
  <c r="E248" i="4" s="1"/>
  <c r="C249" i="4"/>
  <c r="E249" i="4" s="1"/>
  <c r="C250" i="4"/>
  <c r="E250" i="4" s="1"/>
  <c r="C251" i="4"/>
  <c r="E251" i="4" s="1"/>
  <c r="C252" i="4"/>
  <c r="E252" i="4" s="1"/>
  <c r="C253" i="4"/>
  <c r="E253" i="4" s="1"/>
  <c r="C254" i="4"/>
  <c r="E254" i="4" s="1"/>
  <c r="C255" i="4"/>
  <c r="E255" i="4" s="1"/>
  <c r="C256" i="4"/>
  <c r="E256" i="4" s="1"/>
  <c r="C257" i="4"/>
  <c r="E257" i="4" s="1"/>
  <c r="C258" i="4"/>
  <c r="E258" i="4" s="1"/>
  <c r="C259" i="4"/>
  <c r="E259" i="4" s="1"/>
  <c r="C260" i="4"/>
  <c r="E260" i="4" s="1"/>
  <c r="C261" i="4"/>
  <c r="E261" i="4" s="1"/>
  <c r="C262" i="4"/>
  <c r="E262" i="4" s="1"/>
  <c r="C263" i="4"/>
  <c r="E263" i="4" s="1"/>
  <c r="C264" i="4"/>
  <c r="E264" i="4" s="1"/>
  <c r="C265" i="4"/>
  <c r="E265" i="4" s="1"/>
  <c r="C266" i="4"/>
  <c r="E266" i="4" s="1"/>
  <c r="C267" i="4"/>
  <c r="E267" i="4" s="1"/>
  <c r="C268" i="4"/>
  <c r="E268" i="4" s="1"/>
  <c r="C269" i="4"/>
  <c r="E269" i="4" s="1"/>
  <c r="C270" i="4"/>
  <c r="E270" i="4" s="1"/>
  <c r="C271" i="4"/>
  <c r="E271" i="4" s="1"/>
  <c r="C272" i="4"/>
  <c r="E272" i="4" s="1"/>
  <c r="C273" i="4"/>
  <c r="E273" i="4" s="1"/>
  <c r="C274" i="4"/>
  <c r="E274" i="4" s="1"/>
  <c r="C275" i="4"/>
  <c r="E275" i="4" s="1"/>
  <c r="C276" i="4"/>
  <c r="E276" i="4" s="1"/>
  <c r="C277" i="4"/>
  <c r="E277" i="4" s="1"/>
  <c r="C278" i="4"/>
  <c r="E278" i="4" s="1"/>
  <c r="C279" i="4"/>
  <c r="E279" i="4" s="1"/>
  <c r="C280" i="4"/>
  <c r="E280" i="4" s="1"/>
  <c r="C281" i="4"/>
  <c r="E281" i="4" s="1"/>
  <c r="C282" i="4"/>
  <c r="E282" i="4" s="1"/>
  <c r="C283" i="4"/>
  <c r="E283" i="4" s="1"/>
  <c r="C284" i="4"/>
  <c r="E284" i="4" s="1"/>
  <c r="C285" i="4"/>
  <c r="E285" i="4" s="1"/>
  <c r="C286" i="4"/>
  <c r="E286" i="4" s="1"/>
  <c r="C287" i="4"/>
  <c r="E287" i="4" s="1"/>
  <c r="C288" i="4"/>
  <c r="E288" i="4" s="1"/>
  <c r="C289" i="4"/>
  <c r="E289" i="4" s="1"/>
  <c r="C290" i="4"/>
  <c r="E290" i="4" s="1"/>
  <c r="C291" i="4"/>
  <c r="E291" i="4" s="1"/>
  <c r="C292" i="4"/>
  <c r="E292" i="4" s="1"/>
  <c r="C293" i="4"/>
  <c r="E293" i="4" s="1"/>
  <c r="E54" i="4" l="1"/>
  <c r="D136" i="4"/>
  <c r="D133" i="4"/>
  <c r="D100" i="4"/>
  <c r="D97" i="4"/>
  <c r="E76" i="4"/>
  <c r="D70" i="4"/>
  <c r="E60" i="4"/>
  <c r="E162" i="4"/>
  <c r="D160" i="4"/>
  <c r="D157" i="4"/>
  <c r="E140" i="4"/>
  <c r="D108" i="4"/>
  <c r="D105" i="4"/>
  <c r="E98" i="4"/>
  <c r="D96" i="4"/>
  <c r="D93" i="4"/>
  <c r="E58" i="4"/>
  <c r="D169" i="4"/>
  <c r="D161" i="4"/>
  <c r="D148" i="4"/>
  <c r="D145" i="4"/>
  <c r="D129" i="4"/>
  <c r="D116" i="4"/>
  <c r="D109" i="4"/>
  <c r="D104" i="4"/>
  <c r="D101" i="4"/>
  <c r="E48" i="4"/>
  <c r="E46" i="4"/>
  <c r="E44" i="4"/>
  <c r="E42" i="4"/>
  <c r="E40" i="4"/>
  <c r="E38" i="4"/>
  <c r="E36" i="4"/>
  <c r="E34" i="4"/>
  <c r="E32" i="4"/>
  <c r="E30" i="4"/>
  <c r="E28" i="4"/>
  <c r="E26" i="4"/>
  <c r="E24" i="4"/>
  <c r="E22" i="4"/>
  <c r="D84" i="4"/>
  <c r="E56" i="4"/>
  <c r="E50" i="4"/>
  <c r="D292" i="4"/>
  <c r="D290" i="4"/>
  <c r="D288" i="4"/>
  <c r="D286" i="4"/>
  <c r="D284" i="4"/>
  <c r="D282" i="4"/>
  <c r="D280" i="4"/>
  <c r="D278" i="4"/>
  <c r="D276" i="4"/>
  <c r="D274" i="4"/>
  <c r="D272" i="4"/>
  <c r="D270" i="4"/>
  <c r="D268" i="4"/>
  <c r="D266" i="4"/>
  <c r="D264" i="4"/>
  <c r="D262" i="4"/>
  <c r="D260" i="4"/>
  <c r="D258" i="4"/>
  <c r="D256" i="4"/>
  <c r="D254" i="4"/>
  <c r="D252" i="4"/>
  <c r="D250" i="4"/>
  <c r="D248" i="4"/>
  <c r="D246" i="4"/>
  <c r="D244" i="4"/>
  <c r="D242" i="4"/>
  <c r="D240" i="4"/>
  <c r="D238" i="4"/>
  <c r="D236" i="4"/>
  <c r="D234" i="4"/>
  <c r="D232" i="4"/>
  <c r="D230" i="4"/>
  <c r="D228" i="4"/>
  <c r="D226" i="4"/>
  <c r="D224" i="4"/>
  <c r="D222" i="4"/>
  <c r="D220" i="4"/>
  <c r="D218" i="4"/>
  <c r="D216" i="4"/>
  <c r="D214" i="4"/>
  <c r="D212" i="4"/>
  <c r="D210" i="4"/>
  <c r="D208" i="4"/>
  <c r="D206" i="4"/>
  <c r="D204" i="4"/>
  <c r="D202" i="4"/>
  <c r="D200" i="4"/>
  <c r="D198" i="4"/>
  <c r="D196" i="4"/>
  <c r="D194" i="4"/>
  <c r="D192" i="4"/>
  <c r="D190" i="4"/>
  <c r="D188" i="4"/>
  <c r="D186" i="4"/>
  <c r="D184" i="4"/>
  <c r="D182" i="4"/>
  <c r="D180" i="4"/>
  <c r="D178" i="4"/>
  <c r="D176" i="4"/>
  <c r="D173" i="4"/>
  <c r="D152" i="4"/>
  <c r="D149" i="4"/>
  <c r="D121" i="4"/>
  <c r="E114" i="4"/>
  <c r="D112" i="4"/>
  <c r="D88" i="4"/>
  <c r="E52" i="4"/>
  <c r="D168" i="4"/>
  <c r="E156" i="4"/>
  <c r="D137" i="4"/>
  <c r="E132" i="4"/>
  <c r="E130" i="4"/>
  <c r="D128" i="4"/>
  <c r="E92" i="4"/>
  <c r="D73" i="4"/>
  <c r="E66" i="4"/>
  <c r="D64" i="4"/>
  <c r="D293" i="4"/>
  <c r="D291" i="4"/>
  <c r="D289" i="4"/>
  <c r="D287" i="4"/>
  <c r="D285" i="4"/>
  <c r="D283" i="4"/>
  <c r="D281" i="4"/>
  <c r="D279" i="4"/>
  <c r="D277" i="4"/>
  <c r="D275" i="4"/>
  <c r="D273" i="4"/>
  <c r="D271" i="4"/>
  <c r="D269" i="4"/>
  <c r="D267" i="4"/>
  <c r="D265" i="4"/>
  <c r="D263" i="4"/>
  <c r="D261" i="4"/>
  <c r="D259" i="4"/>
  <c r="D257" i="4"/>
  <c r="D255" i="4"/>
  <c r="D253" i="4"/>
  <c r="D251" i="4"/>
  <c r="D249" i="4"/>
  <c r="D247" i="4"/>
  <c r="D245" i="4"/>
  <c r="D243" i="4"/>
  <c r="D241" i="4"/>
  <c r="D239" i="4"/>
  <c r="D237" i="4"/>
  <c r="D235" i="4"/>
  <c r="D233" i="4"/>
  <c r="D231" i="4"/>
  <c r="D229" i="4"/>
  <c r="D227" i="4"/>
  <c r="D225" i="4"/>
  <c r="D223" i="4"/>
  <c r="D221" i="4"/>
  <c r="D219" i="4"/>
  <c r="D217" i="4"/>
  <c r="D215" i="4"/>
  <c r="D213" i="4"/>
  <c r="D211" i="4"/>
  <c r="D209" i="4"/>
  <c r="D207" i="4"/>
  <c r="D205" i="4"/>
  <c r="D203" i="4"/>
  <c r="D201" i="4"/>
  <c r="D199" i="4"/>
  <c r="D197" i="4"/>
  <c r="D195" i="4"/>
  <c r="D193" i="4"/>
  <c r="D191" i="4"/>
  <c r="D189" i="4"/>
  <c r="D187" i="4"/>
  <c r="D185" i="4"/>
  <c r="D183" i="4"/>
  <c r="D181" i="4"/>
  <c r="D179" i="4"/>
  <c r="D177" i="4"/>
  <c r="D153" i="4"/>
  <c r="E146" i="4"/>
  <c r="D144" i="4"/>
  <c r="D141" i="4"/>
  <c r="D120" i="4"/>
  <c r="D117" i="4"/>
  <c r="D113" i="4"/>
  <c r="D89" i="4"/>
  <c r="E82" i="4"/>
  <c r="D80" i="4"/>
  <c r="D77" i="4"/>
  <c r="D68" i="4"/>
  <c r="R315" i="9"/>
  <c r="R550" i="9"/>
  <c r="R530" i="9"/>
  <c r="R505" i="9"/>
  <c r="R413" i="9"/>
  <c r="R409" i="9"/>
  <c r="R393" i="9"/>
  <c r="R385" i="9"/>
  <c r="R369" i="9"/>
  <c r="R319" i="9"/>
  <c r="R526" i="9"/>
  <c r="R513" i="9"/>
  <c r="R509" i="9"/>
  <c r="R311" i="9"/>
  <c r="R303" i="9"/>
  <c r="R307" i="9"/>
  <c r="R514" i="9"/>
  <c r="R501" i="9"/>
  <c r="R493" i="9"/>
  <c r="R489" i="9"/>
  <c r="R485" i="9"/>
  <c r="R481" i="9"/>
  <c r="R477" i="9"/>
  <c r="R473" i="9"/>
  <c r="R469" i="9"/>
  <c r="R465" i="9"/>
  <c r="R461" i="9"/>
  <c r="R457" i="9"/>
  <c r="R453" i="9"/>
  <c r="R449" i="9"/>
  <c r="R445" i="9"/>
  <c r="R441" i="9"/>
  <c r="R437" i="9"/>
  <c r="R554" i="9"/>
  <c r="R548" i="9"/>
  <c r="R555" i="9"/>
  <c r="R553" i="9"/>
  <c r="R551" i="9"/>
  <c r="R546" i="9"/>
  <c r="R544" i="9"/>
  <c r="R542" i="9"/>
  <c r="R540" i="9"/>
  <c r="R538" i="9"/>
  <c r="R536" i="9"/>
  <c r="R534" i="9"/>
  <c r="R532" i="9"/>
  <c r="R497" i="9"/>
  <c r="R549" i="9"/>
  <c r="R547" i="9"/>
  <c r="R545" i="9"/>
  <c r="R543" i="9"/>
  <c r="R541" i="9"/>
  <c r="R539" i="9"/>
  <c r="R537" i="9"/>
  <c r="R535" i="9"/>
  <c r="R533" i="9"/>
  <c r="R531" i="9"/>
  <c r="R528" i="9"/>
  <c r="R525" i="9"/>
  <c r="R523" i="9"/>
  <c r="R521" i="9"/>
  <c r="R519" i="9"/>
  <c r="R517" i="9"/>
  <c r="R515" i="9"/>
  <c r="R511" i="9"/>
  <c r="R507" i="9"/>
  <c r="R504" i="9"/>
  <c r="R483" i="9"/>
  <c r="R475" i="9"/>
  <c r="R386" i="9"/>
  <c r="R378" i="9"/>
  <c r="R370" i="9"/>
  <c r="R362" i="9"/>
  <c r="R354" i="9"/>
  <c r="R346" i="9"/>
  <c r="R331" i="9"/>
  <c r="R327" i="9"/>
  <c r="R323" i="9"/>
  <c r="R180" i="9"/>
  <c r="R156" i="9"/>
  <c r="R148" i="9"/>
  <c r="R140" i="9"/>
  <c r="R132" i="9"/>
  <c r="R124" i="9"/>
  <c r="R116" i="9"/>
  <c r="R108" i="9"/>
  <c r="R100" i="9"/>
  <c r="R92" i="9"/>
  <c r="R84" i="9"/>
  <c r="R76" i="9"/>
  <c r="R68" i="9"/>
  <c r="R60" i="9"/>
  <c r="R52" i="9"/>
  <c r="R471" i="9"/>
  <c r="R467" i="9"/>
  <c r="R463" i="9"/>
  <c r="R459" i="9"/>
  <c r="R455" i="9"/>
  <c r="R451" i="9"/>
  <c r="R447" i="9"/>
  <c r="R443" i="9"/>
  <c r="R439" i="9"/>
  <c r="R435" i="9"/>
  <c r="R431" i="9"/>
  <c r="R427" i="9"/>
  <c r="R423" i="9"/>
  <c r="R419" i="9"/>
  <c r="R415" i="9"/>
  <c r="R411" i="9"/>
  <c r="R410" i="9"/>
  <c r="R407" i="9"/>
  <c r="R403" i="9"/>
  <c r="R402" i="9"/>
  <c r="R394" i="9"/>
  <c r="R429" i="9"/>
  <c r="R405" i="9"/>
  <c r="R401" i="9"/>
  <c r="R397" i="9"/>
  <c r="R389" i="9"/>
  <c r="R381" i="9"/>
  <c r="R365" i="9"/>
  <c r="R357" i="9"/>
  <c r="R353" i="9"/>
  <c r="R349" i="9"/>
  <c r="R433" i="9"/>
  <c r="R425" i="9"/>
  <c r="R421" i="9"/>
  <c r="R417" i="9"/>
  <c r="R377" i="9"/>
  <c r="R373" i="9"/>
  <c r="R361" i="9"/>
  <c r="R345" i="9"/>
  <c r="R343" i="9"/>
  <c r="R339" i="9"/>
  <c r="R312" i="9"/>
  <c r="R552" i="9"/>
  <c r="R529" i="9"/>
  <c r="R527" i="9"/>
  <c r="R524" i="9"/>
  <c r="R522" i="9"/>
  <c r="R520" i="9"/>
  <c r="R518" i="9"/>
  <c r="R516" i="9"/>
  <c r="R490" i="9"/>
  <c r="R482" i="9"/>
  <c r="R474" i="9"/>
  <c r="R466" i="9"/>
  <c r="R458" i="9"/>
  <c r="R450" i="9"/>
  <c r="R442" i="9"/>
  <c r="R434" i="9"/>
  <c r="R426" i="9"/>
  <c r="R418" i="9"/>
  <c r="R342" i="9"/>
  <c r="R338" i="9"/>
  <c r="R299" i="9"/>
  <c r="R295" i="9"/>
  <c r="R291" i="9"/>
  <c r="R289" i="9"/>
  <c r="R287" i="9"/>
  <c r="R283" i="9"/>
  <c r="R281" i="9"/>
  <c r="R279" i="9"/>
  <c r="R277" i="9"/>
  <c r="R275" i="9"/>
  <c r="R273" i="9"/>
  <c r="R271" i="9"/>
  <c r="R269" i="9"/>
  <c r="R267" i="9"/>
  <c r="R265" i="9"/>
  <c r="R263" i="9"/>
  <c r="R261" i="9"/>
  <c r="R259" i="9"/>
  <c r="R257" i="9"/>
  <c r="R255" i="9"/>
  <c r="R253" i="9"/>
  <c r="R251" i="9"/>
  <c r="R249" i="9"/>
  <c r="R247" i="9"/>
  <c r="R245" i="9"/>
  <c r="R243" i="9"/>
  <c r="R241" i="9"/>
  <c r="R239" i="9"/>
  <c r="R237" i="9"/>
  <c r="R235" i="9"/>
  <c r="R233" i="9"/>
  <c r="R231" i="9"/>
  <c r="R229" i="9"/>
  <c r="R227" i="9"/>
  <c r="R225" i="9"/>
  <c r="R223" i="9"/>
  <c r="R221" i="9"/>
  <c r="R219" i="9"/>
  <c r="R217" i="9"/>
  <c r="R215" i="9"/>
  <c r="R213" i="9"/>
  <c r="R211" i="9"/>
  <c r="R209" i="9"/>
  <c r="R207" i="9"/>
  <c r="R205" i="9"/>
  <c r="R203" i="9"/>
  <c r="R201" i="9"/>
  <c r="R199" i="9"/>
  <c r="R197" i="9"/>
  <c r="R195" i="9"/>
  <c r="R193" i="9"/>
  <c r="R191" i="9"/>
  <c r="R189" i="9"/>
  <c r="R187" i="9"/>
  <c r="R185" i="9"/>
  <c r="R183" i="9"/>
  <c r="R181" i="9"/>
  <c r="R179" i="9"/>
  <c r="R177" i="9"/>
  <c r="R175" i="9"/>
  <c r="R173" i="9"/>
  <c r="R171" i="9"/>
  <c r="R169" i="9"/>
  <c r="R167" i="9"/>
  <c r="R165" i="9"/>
  <c r="R163" i="9"/>
  <c r="R161" i="9"/>
  <c r="R159" i="9"/>
  <c r="R157" i="9"/>
  <c r="R155" i="9"/>
  <c r="R153" i="9"/>
  <c r="R151" i="9"/>
  <c r="R149" i="9"/>
  <c r="R147" i="9"/>
  <c r="R145" i="9"/>
  <c r="R143" i="9"/>
  <c r="R141" i="9"/>
  <c r="R139" i="9"/>
  <c r="R137" i="9"/>
  <c r="R135" i="9"/>
  <c r="R133" i="9"/>
  <c r="R131" i="9"/>
  <c r="R129" i="9"/>
  <c r="R127" i="9"/>
  <c r="R125" i="9"/>
  <c r="R123" i="9"/>
  <c r="R121" i="9"/>
  <c r="R119" i="9"/>
  <c r="R117" i="9"/>
  <c r="R115" i="9"/>
  <c r="R113" i="9"/>
  <c r="R111" i="9"/>
  <c r="R109" i="9"/>
  <c r="R107" i="9"/>
  <c r="R105" i="9"/>
  <c r="R103" i="9"/>
  <c r="R101" i="9"/>
  <c r="R99" i="9"/>
  <c r="R97" i="9"/>
  <c r="R95" i="9"/>
  <c r="R93" i="9"/>
  <c r="R91" i="9"/>
  <c r="R89" i="9"/>
  <c r="R87" i="9"/>
  <c r="R85" i="9"/>
  <c r="R83" i="9"/>
  <c r="R81" i="9"/>
  <c r="R79" i="9"/>
  <c r="R77" i="9"/>
  <c r="R75" i="9"/>
  <c r="R73" i="9"/>
  <c r="R71" i="9"/>
  <c r="R69" i="9"/>
  <c r="R67" i="9"/>
  <c r="R65" i="9"/>
  <c r="R63" i="9"/>
  <c r="R61" i="9"/>
  <c r="R59" i="9"/>
  <c r="R57" i="9"/>
  <c r="R55" i="9"/>
  <c r="R53" i="9"/>
  <c r="R51" i="9"/>
  <c r="R49" i="9"/>
  <c r="R47" i="9"/>
  <c r="R45" i="9"/>
  <c r="R43" i="9"/>
  <c r="R41" i="9"/>
  <c r="R39" i="9"/>
  <c r="R37" i="9"/>
  <c r="R35" i="9"/>
  <c r="R33" i="9"/>
  <c r="R31" i="9"/>
  <c r="R29" i="9"/>
  <c r="R27" i="9"/>
  <c r="R25" i="9"/>
  <c r="R23" i="9"/>
  <c r="R21" i="9"/>
  <c r="R19" i="9"/>
  <c r="R17" i="9"/>
  <c r="R15" i="9"/>
  <c r="R13" i="9"/>
  <c r="R11" i="9"/>
  <c r="R9" i="9"/>
  <c r="R16" i="9"/>
  <c r="R8" i="9"/>
  <c r="R390" i="9"/>
  <c r="R382" i="9"/>
  <c r="R374" i="9"/>
  <c r="R366" i="9"/>
  <c r="R358" i="9"/>
  <c r="R350" i="9"/>
  <c r="R341" i="9"/>
  <c r="R508" i="9"/>
  <c r="R502" i="9"/>
  <c r="R499" i="9"/>
  <c r="R496" i="9"/>
  <c r="R488" i="9"/>
  <c r="R480" i="9"/>
  <c r="R472" i="9"/>
  <c r="R464" i="9"/>
  <c r="R456" i="9"/>
  <c r="R448" i="9"/>
  <c r="R440" i="9"/>
  <c r="R432" i="9"/>
  <c r="R424" i="9"/>
  <c r="R416" i="9"/>
  <c r="R414" i="9"/>
  <c r="R408" i="9"/>
  <c r="R406" i="9"/>
  <c r="R400" i="9"/>
  <c r="R399" i="9"/>
  <c r="R398" i="9"/>
  <c r="R392" i="9"/>
  <c r="R391" i="9"/>
  <c r="R384" i="9"/>
  <c r="R383" i="9"/>
  <c r="R376" i="9"/>
  <c r="R375" i="9"/>
  <c r="R368" i="9"/>
  <c r="R367" i="9"/>
  <c r="R360" i="9"/>
  <c r="R359" i="9"/>
  <c r="R352" i="9"/>
  <c r="R351" i="9"/>
  <c r="R306" i="9"/>
  <c r="R491" i="9"/>
  <c r="R309" i="9"/>
  <c r="R512" i="9"/>
  <c r="R494" i="9"/>
  <c r="R486" i="9"/>
  <c r="R478" i="9"/>
  <c r="R470" i="9"/>
  <c r="R462" i="9"/>
  <c r="R454" i="9"/>
  <c r="R446" i="9"/>
  <c r="R438" i="9"/>
  <c r="R430" i="9"/>
  <c r="R422" i="9"/>
  <c r="R506" i="9"/>
  <c r="R503" i="9"/>
  <c r="R500" i="9"/>
  <c r="R487" i="9"/>
  <c r="R479" i="9"/>
  <c r="R492" i="9"/>
  <c r="R484" i="9"/>
  <c r="R476" i="9"/>
  <c r="R468" i="9"/>
  <c r="R460" i="9"/>
  <c r="R452" i="9"/>
  <c r="R444" i="9"/>
  <c r="R436" i="9"/>
  <c r="R428" i="9"/>
  <c r="R420" i="9"/>
  <c r="R412" i="9"/>
  <c r="R404" i="9"/>
  <c r="R396" i="9"/>
  <c r="R395" i="9"/>
  <c r="R388" i="9"/>
  <c r="R387" i="9"/>
  <c r="R380" i="9"/>
  <c r="R379" i="9"/>
  <c r="R372" i="9"/>
  <c r="R371" i="9"/>
  <c r="R364" i="9"/>
  <c r="R363" i="9"/>
  <c r="R356" i="9"/>
  <c r="R355" i="9"/>
  <c r="R348" i="9"/>
  <c r="R347" i="9"/>
  <c r="R510" i="9"/>
  <c r="R498" i="9"/>
  <c r="R495" i="9"/>
  <c r="R335" i="9"/>
  <c r="R324" i="9"/>
  <c r="R321" i="9"/>
  <c r="R318" i="9"/>
  <c r="R292" i="9"/>
  <c r="R284" i="9"/>
  <c r="R276" i="9"/>
  <c r="R268" i="9"/>
  <c r="R260" i="9"/>
  <c r="R252" i="9"/>
  <c r="R244" i="9"/>
  <c r="R236" i="9"/>
  <c r="R228" i="9"/>
  <c r="R220" i="9"/>
  <c r="R212" i="9"/>
  <c r="R204" i="9"/>
  <c r="R196" i="9"/>
  <c r="R188" i="9"/>
  <c r="R172" i="9"/>
  <c r="R164" i="9"/>
  <c r="R336" i="9"/>
  <c r="R333" i="9"/>
  <c r="R330" i="9"/>
  <c r="R304" i="9"/>
  <c r="R301" i="9"/>
  <c r="R298" i="9"/>
  <c r="R48" i="9"/>
  <c r="R40" i="9"/>
  <c r="R32" i="9"/>
  <c r="R24" i="9"/>
  <c r="R316" i="9"/>
  <c r="R313" i="9"/>
  <c r="R310" i="9"/>
  <c r="R290" i="9"/>
  <c r="R282" i="9"/>
  <c r="R274" i="9"/>
  <c r="R266" i="9"/>
  <c r="R258" i="9"/>
  <c r="R250" i="9"/>
  <c r="R242" i="9"/>
  <c r="R234" i="9"/>
  <c r="R226" i="9"/>
  <c r="R218" i="9"/>
  <c r="R210" i="9"/>
  <c r="R202" i="9"/>
  <c r="R194" i="9"/>
  <c r="R186" i="9"/>
  <c r="R178" i="9"/>
  <c r="R170" i="9"/>
  <c r="R162" i="9"/>
  <c r="R154" i="9"/>
  <c r="R146" i="9"/>
  <c r="R138" i="9"/>
  <c r="R130" i="9"/>
  <c r="R122" i="9"/>
  <c r="R114" i="9"/>
  <c r="R106" i="9"/>
  <c r="R98" i="9"/>
  <c r="R90" i="9"/>
  <c r="R82" i="9"/>
  <c r="R74" i="9"/>
  <c r="R66" i="9"/>
  <c r="R58" i="9"/>
  <c r="R50" i="9"/>
  <c r="R42" i="9"/>
  <c r="R34" i="9"/>
  <c r="R26" i="9"/>
  <c r="R18" i="9"/>
  <c r="R10" i="9"/>
  <c r="R328" i="9"/>
  <c r="R325" i="9"/>
  <c r="R322" i="9"/>
  <c r="R296" i="9"/>
  <c r="R293" i="9"/>
  <c r="R285" i="9"/>
  <c r="R340" i="9"/>
  <c r="R337" i="9"/>
  <c r="R334" i="9"/>
  <c r="R308" i="9"/>
  <c r="R305" i="9"/>
  <c r="R302" i="9"/>
  <c r="R288" i="9"/>
  <c r="R280" i="9"/>
  <c r="R272" i="9"/>
  <c r="R264" i="9"/>
  <c r="R256" i="9"/>
  <c r="R248" i="9"/>
  <c r="R240" i="9"/>
  <c r="R232" i="9"/>
  <c r="R224" i="9"/>
  <c r="R216" i="9"/>
  <c r="R208" i="9"/>
  <c r="R200" i="9"/>
  <c r="R192" i="9"/>
  <c r="R184" i="9"/>
  <c r="R176" i="9"/>
  <c r="R168" i="9"/>
  <c r="R160" i="9"/>
  <c r="R152" i="9"/>
  <c r="R144" i="9"/>
  <c r="R136" i="9"/>
  <c r="R128" i="9"/>
  <c r="R120" i="9"/>
  <c r="R112" i="9"/>
  <c r="R104" i="9"/>
  <c r="R96" i="9"/>
  <c r="R88" i="9"/>
  <c r="R80" i="9"/>
  <c r="R72" i="9"/>
  <c r="R64" i="9"/>
  <c r="R56" i="9"/>
  <c r="R320" i="9"/>
  <c r="R317" i="9"/>
  <c r="R314" i="9"/>
  <c r="R44" i="9"/>
  <c r="R36" i="9"/>
  <c r="R28" i="9"/>
  <c r="R20" i="9"/>
  <c r="R12" i="9"/>
  <c r="R344" i="9"/>
  <c r="R332" i="9"/>
  <c r="R329" i="9"/>
  <c r="R326" i="9"/>
  <c r="R300" i="9"/>
  <c r="R297" i="9"/>
  <c r="R294" i="9"/>
  <c r="R286" i="9"/>
  <c r="R278" i="9"/>
  <c r="R270" i="9"/>
  <c r="R262" i="9"/>
  <c r="R254" i="9"/>
  <c r="R246" i="9"/>
  <c r="R238" i="9"/>
  <c r="R230" i="9"/>
  <c r="R222" i="9"/>
  <c r="R214" i="9"/>
  <c r="R206" i="9"/>
  <c r="R198" i="9"/>
  <c r="R190" i="9"/>
  <c r="R182" i="9"/>
  <c r="R174" i="9"/>
  <c r="R166" i="9"/>
  <c r="R158" i="9"/>
  <c r="R150" i="9"/>
  <c r="R142" i="9"/>
  <c r="R134" i="9"/>
  <c r="R126" i="9"/>
  <c r="R118" i="9"/>
  <c r="R110" i="9"/>
  <c r="R102" i="9"/>
  <c r="R94" i="9"/>
  <c r="R86" i="9"/>
  <c r="R78" i="9"/>
  <c r="R70" i="9"/>
  <c r="R62" i="9"/>
  <c r="R54" i="9"/>
  <c r="R46" i="9"/>
  <c r="R38" i="9"/>
  <c r="R30" i="9"/>
  <c r="R22" i="9"/>
  <c r="R14" i="9"/>
  <c r="D171" i="4"/>
  <c r="D155" i="4"/>
  <c r="D139" i="4"/>
  <c r="D123" i="4"/>
  <c r="D107" i="4"/>
  <c r="D91" i="4"/>
  <c r="D75" i="4"/>
  <c r="D65" i="4"/>
  <c r="E65" i="4"/>
  <c r="D57" i="4"/>
  <c r="E57" i="4"/>
  <c r="D49" i="4"/>
  <c r="E49" i="4"/>
  <c r="D41" i="4"/>
  <c r="E41" i="4"/>
  <c r="D33" i="4"/>
  <c r="E33" i="4"/>
  <c r="D25" i="4"/>
  <c r="E25" i="4"/>
  <c r="E166" i="4"/>
  <c r="E150" i="4"/>
  <c r="E134" i="4"/>
  <c r="E118" i="4"/>
  <c r="E102" i="4"/>
  <c r="E86" i="4"/>
  <c r="D175" i="4"/>
  <c r="D159" i="4"/>
  <c r="D143" i="4"/>
  <c r="D127" i="4"/>
  <c r="D111" i="4"/>
  <c r="D95" i="4"/>
  <c r="D79" i="4"/>
  <c r="D67" i="4"/>
  <c r="E67" i="4"/>
  <c r="D59" i="4"/>
  <c r="E59" i="4"/>
  <c r="D51" i="4"/>
  <c r="E51" i="4"/>
  <c r="D43" i="4"/>
  <c r="E43" i="4"/>
  <c r="D35" i="4"/>
  <c r="E35" i="4"/>
  <c r="D27" i="4"/>
  <c r="E27" i="4"/>
  <c r="E170" i="4"/>
  <c r="E154" i="4"/>
  <c r="E138" i="4"/>
  <c r="E122" i="4"/>
  <c r="E106" i="4"/>
  <c r="E90" i="4"/>
  <c r="E74" i="4"/>
  <c r="D163" i="4"/>
  <c r="D147" i="4"/>
  <c r="D131" i="4"/>
  <c r="D115" i="4"/>
  <c r="D99" i="4"/>
  <c r="D83" i="4"/>
  <c r="D69" i="4"/>
  <c r="E69" i="4"/>
  <c r="D61" i="4"/>
  <c r="E61" i="4"/>
  <c r="D53" i="4"/>
  <c r="E53" i="4"/>
  <c r="D45" i="4"/>
  <c r="E45" i="4"/>
  <c r="D37" i="4"/>
  <c r="E37" i="4"/>
  <c r="D29" i="4"/>
  <c r="E29" i="4"/>
  <c r="E174" i="4"/>
  <c r="E158" i="4"/>
  <c r="E142" i="4"/>
  <c r="E126" i="4"/>
  <c r="E110" i="4"/>
  <c r="E94" i="4"/>
  <c r="E78" i="4"/>
  <c r="D167" i="4"/>
  <c r="D151" i="4"/>
  <c r="D135" i="4"/>
  <c r="D119" i="4"/>
  <c r="D103" i="4"/>
  <c r="D87" i="4"/>
  <c r="D71" i="4"/>
  <c r="E71" i="4"/>
  <c r="D63" i="4"/>
  <c r="E63" i="4"/>
  <c r="D55" i="4"/>
  <c r="E55" i="4"/>
  <c r="D47" i="4"/>
  <c r="E47" i="4"/>
  <c r="D39" i="4"/>
  <c r="E39" i="4"/>
  <c r="D31" i="4"/>
  <c r="E31" i="4"/>
  <c r="D23" i="4"/>
  <c r="E23" i="4"/>
  <c r="J13" i="3"/>
  <c r="K13" i="3"/>
  <c r="J14" i="3"/>
  <c r="K14" i="3"/>
  <c r="J15" i="3"/>
  <c r="K15" i="3"/>
  <c r="J16" i="3"/>
  <c r="K16" i="3"/>
  <c r="J8" i="3" l="1"/>
  <c r="J9" i="3"/>
  <c r="J10" i="3"/>
  <c r="J11" i="3"/>
  <c r="J12"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J156" i="3"/>
  <c r="J157" i="3"/>
  <c r="J158" i="3"/>
  <c r="J159" i="3"/>
  <c r="J160" i="3"/>
  <c r="J161" i="3"/>
  <c r="J162" i="3"/>
  <c r="J163" i="3"/>
  <c r="J164" i="3"/>
  <c r="J165" i="3"/>
  <c r="J166" i="3"/>
  <c r="J167" i="3"/>
  <c r="J168" i="3"/>
  <c r="J169" i="3"/>
  <c r="J170"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J270" i="3"/>
  <c r="J271" i="3"/>
  <c r="J272" i="3"/>
  <c r="J273" i="3"/>
  <c r="J274" i="3"/>
  <c r="J275" i="3"/>
  <c r="J276" i="3"/>
  <c r="J277" i="3"/>
  <c r="J278" i="3"/>
  <c r="J279" i="3"/>
  <c r="J280" i="3"/>
  <c r="J281" i="3"/>
  <c r="J282" i="3"/>
  <c r="J283" i="3"/>
  <c r="J284" i="3"/>
  <c r="J285" i="3"/>
  <c r="J286" i="3"/>
  <c r="J287" i="3"/>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387" i="3"/>
  <c r="J388" i="3"/>
  <c r="J389" i="3"/>
  <c r="J390" i="3"/>
  <c r="J391" i="3"/>
  <c r="J392" i="3"/>
  <c r="J393" i="3"/>
  <c r="J394" i="3"/>
  <c r="J395" i="3"/>
  <c r="J396" i="3"/>
  <c r="J397" i="3"/>
  <c r="J398" i="3"/>
  <c r="J399" i="3"/>
  <c r="J400" i="3"/>
  <c r="J401" i="3"/>
  <c r="J402" i="3"/>
  <c r="J403" i="3"/>
  <c r="J404" i="3"/>
  <c r="J405" i="3"/>
  <c r="J406" i="3"/>
  <c r="J407" i="3"/>
  <c r="J408" i="3"/>
  <c r="J409" i="3"/>
  <c r="J410" i="3"/>
  <c r="J411" i="3"/>
  <c r="J412" i="3"/>
  <c r="J413" i="3"/>
  <c r="J414" i="3"/>
  <c r="J415" i="3"/>
  <c r="J416" i="3"/>
  <c r="J417" i="3"/>
  <c r="J418" i="3"/>
  <c r="J419" i="3"/>
  <c r="J420" i="3"/>
  <c r="J421" i="3"/>
  <c r="J422" i="3"/>
  <c r="J423" i="3"/>
  <c r="J424" i="3"/>
  <c r="J425" i="3"/>
  <c r="J426" i="3"/>
  <c r="J427" i="3"/>
  <c r="J428" i="3"/>
  <c r="J429" i="3"/>
  <c r="J430" i="3"/>
  <c r="J431" i="3"/>
  <c r="J432" i="3"/>
  <c r="J433" i="3"/>
  <c r="J434" i="3"/>
  <c r="J435" i="3"/>
  <c r="J436" i="3"/>
  <c r="J437" i="3"/>
  <c r="J438" i="3"/>
  <c r="J439" i="3"/>
  <c r="J440" i="3"/>
  <c r="J441" i="3"/>
  <c r="J442" i="3"/>
  <c r="J443" i="3"/>
  <c r="J444" i="3"/>
  <c r="J445" i="3"/>
  <c r="J446" i="3"/>
  <c r="J447" i="3"/>
  <c r="J448" i="3"/>
  <c r="J449" i="3"/>
  <c r="J450" i="3"/>
  <c r="J451" i="3"/>
  <c r="J452" i="3"/>
  <c r="J453" i="3"/>
  <c r="J454" i="3"/>
  <c r="J455" i="3"/>
  <c r="J456" i="3"/>
  <c r="J457" i="3"/>
  <c r="J458" i="3"/>
  <c r="J459" i="3"/>
  <c r="J460" i="3"/>
  <c r="J461" i="3"/>
  <c r="J462" i="3"/>
  <c r="J463" i="3"/>
  <c r="J464" i="3"/>
  <c r="J465" i="3"/>
  <c r="J466" i="3"/>
  <c r="J467" i="3"/>
  <c r="J468" i="3"/>
  <c r="J469" i="3"/>
  <c r="J470" i="3"/>
  <c r="J471" i="3"/>
  <c r="J472" i="3"/>
  <c r="J473" i="3"/>
  <c r="J474" i="3"/>
  <c r="J475" i="3"/>
  <c r="J476" i="3"/>
  <c r="J477" i="3"/>
  <c r="J478" i="3"/>
  <c r="J479" i="3"/>
  <c r="J480" i="3"/>
  <c r="J481" i="3"/>
  <c r="J482" i="3"/>
  <c r="J483" i="3"/>
  <c r="J484" i="3"/>
  <c r="J485" i="3"/>
  <c r="J486" i="3"/>
  <c r="J487" i="3"/>
  <c r="J488" i="3"/>
  <c r="J489" i="3"/>
  <c r="J490" i="3"/>
  <c r="J491" i="3"/>
  <c r="J492" i="3"/>
  <c r="J493" i="3"/>
  <c r="J494" i="3"/>
  <c r="J495" i="3"/>
  <c r="J496" i="3"/>
  <c r="J497" i="3"/>
  <c r="J498" i="3"/>
  <c r="J499" i="3"/>
  <c r="J500" i="3"/>
  <c r="J501" i="3"/>
  <c r="J502" i="3"/>
  <c r="J503" i="3"/>
  <c r="J504" i="3"/>
  <c r="J505" i="3"/>
  <c r="J506" i="3"/>
  <c r="J507" i="3"/>
  <c r="J508" i="3"/>
  <c r="J509" i="3"/>
  <c r="J510" i="3"/>
  <c r="J511" i="3"/>
  <c r="J512" i="3"/>
  <c r="J513" i="3"/>
  <c r="J514" i="3"/>
  <c r="J515" i="3"/>
  <c r="J516" i="3"/>
  <c r="J517" i="3"/>
  <c r="J518" i="3"/>
  <c r="J519" i="3"/>
  <c r="J520" i="3"/>
  <c r="J521" i="3"/>
  <c r="J522" i="3"/>
  <c r="J523" i="3"/>
  <c r="J524" i="3"/>
  <c r="J525" i="3"/>
  <c r="J526" i="3"/>
  <c r="J527" i="3"/>
  <c r="J528" i="3"/>
  <c r="J529" i="3"/>
  <c r="J530" i="3"/>
  <c r="J531" i="3"/>
  <c r="J532" i="3"/>
  <c r="J533" i="3"/>
  <c r="J534" i="3"/>
  <c r="J535" i="3"/>
  <c r="J536" i="3"/>
  <c r="J537" i="3"/>
  <c r="J538" i="3"/>
  <c r="J539" i="3"/>
  <c r="J540" i="3"/>
  <c r="J541" i="3"/>
  <c r="J542" i="3"/>
  <c r="J543" i="3"/>
  <c r="J544" i="3"/>
  <c r="J545" i="3"/>
  <c r="J546" i="3"/>
  <c r="J547" i="3"/>
  <c r="J548" i="3"/>
  <c r="J549" i="3"/>
  <c r="J550" i="3"/>
  <c r="J551" i="3"/>
  <c r="J552" i="3"/>
  <c r="J553" i="3"/>
  <c r="J554" i="3"/>
  <c r="J555" i="3"/>
  <c r="J556" i="3"/>
  <c r="J557" i="3"/>
  <c r="J558" i="3"/>
  <c r="J559" i="3"/>
  <c r="J560" i="3"/>
  <c r="J561" i="3"/>
  <c r="J562" i="3"/>
  <c r="J563" i="3"/>
  <c r="J564" i="3"/>
  <c r="J565" i="3"/>
  <c r="J566" i="3"/>
  <c r="J567" i="3"/>
  <c r="J568" i="3"/>
  <c r="J569" i="3"/>
  <c r="J570" i="3"/>
  <c r="J571" i="3"/>
  <c r="J572" i="3"/>
  <c r="J573" i="3"/>
  <c r="J574" i="3"/>
  <c r="J575" i="3"/>
  <c r="J576" i="3"/>
  <c r="J577" i="3"/>
  <c r="J578" i="3"/>
  <c r="J579" i="3"/>
  <c r="J580" i="3"/>
  <c r="J581" i="3"/>
  <c r="J582" i="3"/>
  <c r="J583" i="3"/>
  <c r="J584" i="3"/>
  <c r="J585" i="3"/>
  <c r="J586" i="3"/>
  <c r="J587" i="3"/>
  <c r="J588" i="3"/>
  <c r="J589" i="3"/>
  <c r="J590" i="3"/>
  <c r="J591" i="3"/>
  <c r="J592" i="3"/>
  <c r="J593" i="3"/>
  <c r="J594" i="3"/>
  <c r="J595" i="3"/>
  <c r="J596" i="3"/>
  <c r="J597" i="3"/>
  <c r="J598" i="3"/>
  <c r="J599" i="3"/>
  <c r="J600" i="3"/>
  <c r="J601" i="3"/>
  <c r="J602" i="3"/>
  <c r="J603" i="3"/>
  <c r="J604" i="3"/>
  <c r="J605" i="3"/>
  <c r="J606" i="3"/>
  <c r="J607" i="3"/>
  <c r="J608" i="3"/>
  <c r="J609" i="3"/>
  <c r="J610" i="3"/>
  <c r="J611" i="3"/>
  <c r="J612" i="3"/>
  <c r="J613" i="3"/>
  <c r="J614" i="3"/>
  <c r="J615" i="3"/>
  <c r="J616" i="3"/>
  <c r="J617" i="3"/>
  <c r="J618" i="3"/>
  <c r="J619" i="3"/>
  <c r="J620" i="3"/>
  <c r="J621" i="3"/>
  <c r="J622" i="3"/>
  <c r="J623" i="3"/>
  <c r="J624" i="3"/>
  <c r="J625" i="3"/>
  <c r="J626" i="3"/>
  <c r="J627" i="3"/>
  <c r="J628" i="3"/>
  <c r="J629" i="3"/>
  <c r="J630" i="3"/>
  <c r="J631" i="3"/>
  <c r="J632" i="3"/>
  <c r="J633" i="3"/>
  <c r="J634" i="3"/>
  <c r="J635" i="3"/>
  <c r="J636" i="3"/>
  <c r="J637" i="3"/>
  <c r="J638" i="3"/>
  <c r="J639" i="3"/>
  <c r="J640" i="3"/>
  <c r="J641" i="3"/>
  <c r="J642" i="3"/>
  <c r="J643" i="3"/>
  <c r="J644" i="3"/>
  <c r="J645" i="3"/>
  <c r="J646" i="3"/>
  <c r="J647" i="3"/>
  <c r="J648" i="3"/>
  <c r="J649" i="3"/>
  <c r="J650" i="3"/>
  <c r="J651" i="3"/>
  <c r="J652" i="3"/>
  <c r="J653" i="3"/>
  <c r="J654" i="3"/>
  <c r="J655" i="3"/>
  <c r="J656" i="3"/>
  <c r="J657" i="3"/>
  <c r="J658" i="3"/>
  <c r="J659" i="3"/>
  <c r="J660" i="3"/>
  <c r="J661" i="3"/>
  <c r="J662" i="3"/>
  <c r="J663" i="3"/>
  <c r="J664" i="3"/>
  <c r="J665" i="3"/>
  <c r="J666" i="3"/>
  <c r="J667" i="3"/>
  <c r="J668" i="3"/>
  <c r="J669" i="3"/>
  <c r="J670" i="3"/>
  <c r="J671" i="3"/>
  <c r="J672" i="3"/>
  <c r="J673" i="3"/>
  <c r="J674" i="3"/>
  <c r="J675" i="3"/>
  <c r="J676" i="3"/>
  <c r="J677" i="3"/>
  <c r="J678" i="3"/>
  <c r="J679" i="3"/>
  <c r="J680" i="3"/>
  <c r="J681" i="3"/>
  <c r="J682" i="3"/>
  <c r="J683" i="3"/>
  <c r="J684" i="3"/>
  <c r="J685" i="3"/>
  <c r="J686" i="3"/>
  <c r="J687" i="3"/>
  <c r="J688" i="3"/>
  <c r="J689" i="3"/>
  <c r="J690" i="3"/>
  <c r="J691" i="3"/>
  <c r="J692" i="3"/>
  <c r="J693" i="3"/>
  <c r="J694" i="3"/>
  <c r="J695" i="3"/>
  <c r="J696" i="3"/>
  <c r="J697" i="3"/>
  <c r="J698" i="3"/>
  <c r="J699" i="3"/>
  <c r="J700" i="3"/>
  <c r="J701" i="3"/>
  <c r="J702" i="3"/>
  <c r="J703" i="3"/>
  <c r="J704" i="3"/>
  <c r="J705" i="3"/>
  <c r="J706" i="3"/>
  <c r="J707" i="3"/>
  <c r="J708" i="3"/>
  <c r="J709" i="3"/>
  <c r="J710" i="3"/>
  <c r="J711" i="3"/>
  <c r="J712" i="3"/>
  <c r="J713" i="3"/>
  <c r="J714" i="3"/>
  <c r="J715" i="3"/>
  <c r="J716" i="3"/>
  <c r="J717" i="3"/>
  <c r="J718" i="3"/>
  <c r="J719" i="3"/>
  <c r="J720" i="3"/>
  <c r="J721" i="3"/>
  <c r="J722" i="3"/>
  <c r="J723" i="3"/>
  <c r="J724" i="3"/>
  <c r="J725" i="3"/>
  <c r="J726" i="3"/>
  <c r="J727" i="3"/>
  <c r="J728" i="3"/>
  <c r="J729" i="3"/>
  <c r="J730" i="3"/>
  <c r="J731" i="3"/>
  <c r="J732" i="3"/>
  <c r="J733" i="3"/>
  <c r="J734" i="3"/>
  <c r="J735" i="3"/>
  <c r="J736" i="3"/>
  <c r="J737" i="3"/>
  <c r="J738" i="3"/>
  <c r="J739" i="3"/>
  <c r="J740" i="3"/>
  <c r="J741" i="3"/>
  <c r="J742" i="3"/>
  <c r="J743" i="3"/>
  <c r="J744" i="3"/>
  <c r="J745" i="3"/>
  <c r="J746" i="3"/>
  <c r="J747" i="3"/>
  <c r="J748" i="3"/>
  <c r="J749" i="3"/>
  <c r="J750" i="3"/>
  <c r="J751" i="3"/>
  <c r="J752" i="3"/>
  <c r="J753" i="3"/>
  <c r="J754" i="3"/>
  <c r="J755" i="3"/>
  <c r="J756" i="3"/>
  <c r="J757" i="3"/>
  <c r="J758" i="3"/>
  <c r="J759" i="3"/>
  <c r="J760" i="3"/>
  <c r="J761" i="3"/>
  <c r="J762" i="3"/>
  <c r="J763" i="3"/>
  <c r="J764" i="3"/>
  <c r="J765" i="3"/>
  <c r="J766" i="3"/>
  <c r="J767" i="3"/>
  <c r="J768" i="3"/>
  <c r="J769" i="3"/>
  <c r="J770" i="3"/>
  <c r="J771" i="3"/>
  <c r="J772" i="3"/>
  <c r="J773" i="3"/>
  <c r="J774" i="3"/>
  <c r="J775" i="3"/>
  <c r="J776" i="3"/>
  <c r="J777" i="3"/>
  <c r="J778" i="3"/>
  <c r="J779" i="3"/>
  <c r="J780" i="3"/>
  <c r="J781" i="3"/>
  <c r="J782" i="3"/>
  <c r="J783" i="3"/>
  <c r="J784" i="3"/>
  <c r="J785" i="3"/>
  <c r="J786" i="3"/>
  <c r="J787" i="3"/>
  <c r="J788" i="3"/>
  <c r="J789" i="3"/>
  <c r="J790" i="3"/>
  <c r="J791" i="3"/>
  <c r="J792" i="3"/>
  <c r="J793" i="3"/>
  <c r="J794" i="3"/>
  <c r="J795" i="3"/>
  <c r="J796" i="3"/>
  <c r="J797" i="3"/>
  <c r="J798" i="3"/>
  <c r="J799" i="3"/>
  <c r="J800" i="3"/>
  <c r="J801" i="3"/>
  <c r="J802" i="3"/>
  <c r="J803" i="3"/>
  <c r="J804" i="3"/>
  <c r="J805" i="3"/>
  <c r="J806" i="3"/>
  <c r="J807" i="3"/>
  <c r="J808" i="3"/>
  <c r="J809" i="3"/>
  <c r="J810" i="3"/>
  <c r="J811" i="3"/>
  <c r="J812" i="3"/>
  <c r="J813" i="3"/>
  <c r="J814" i="3"/>
  <c r="J815" i="3"/>
  <c r="J816" i="3"/>
  <c r="J817" i="3"/>
  <c r="J818" i="3"/>
  <c r="J819" i="3"/>
  <c r="J820" i="3"/>
  <c r="J821" i="3"/>
  <c r="J822" i="3"/>
  <c r="J823" i="3"/>
  <c r="J824" i="3"/>
  <c r="J825" i="3"/>
  <c r="J826" i="3"/>
  <c r="J827" i="3"/>
  <c r="J828" i="3"/>
  <c r="J829" i="3"/>
  <c r="J830" i="3"/>
  <c r="J831" i="3"/>
  <c r="J832" i="3"/>
  <c r="J833" i="3"/>
  <c r="J834" i="3"/>
  <c r="J835" i="3"/>
  <c r="J836" i="3"/>
  <c r="J837" i="3"/>
  <c r="J838" i="3"/>
  <c r="J839" i="3"/>
  <c r="J840" i="3"/>
  <c r="J841" i="3"/>
  <c r="J842" i="3"/>
  <c r="J843" i="3"/>
  <c r="J844" i="3"/>
  <c r="J845" i="3"/>
  <c r="J846" i="3"/>
  <c r="J847" i="3"/>
  <c r="J848" i="3"/>
  <c r="J849" i="3"/>
  <c r="J850" i="3"/>
  <c r="J851" i="3"/>
  <c r="J852" i="3"/>
  <c r="J853" i="3"/>
  <c r="J854" i="3"/>
  <c r="J855" i="3"/>
  <c r="J856" i="3"/>
  <c r="J857" i="3"/>
  <c r="J858" i="3"/>
  <c r="J859" i="3"/>
  <c r="J860" i="3"/>
  <c r="J861" i="3"/>
  <c r="J862" i="3"/>
  <c r="J863" i="3"/>
  <c r="J864" i="3"/>
  <c r="J865" i="3"/>
  <c r="J866" i="3"/>
  <c r="J867" i="3"/>
  <c r="J868" i="3"/>
  <c r="J869" i="3"/>
  <c r="J870" i="3"/>
  <c r="J871" i="3"/>
  <c r="J872" i="3"/>
  <c r="J873" i="3"/>
  <c r="J874" i="3"/>
  <c r="J875" i="3"/>
  <c r="J876" i="3"/>
  <c r="J877" i="3"/>
  <c r="J878" i="3"/>
  <c r="J879" i="3"/>
  <c r="J880" i="3"/>
  <c r="J881" i="3"/>
  <c r="J882" i="3"/>
  <c r="J883" i="3"/>
  <c r="J884" i="3"/>
  <c r="J885" i="3"/>
  <c r="J886" i="3"/>
  <c r="J887" i="3"/>
  <c r="J888" i="3"/>
  <c r="J889" i="3"/>
  <c r="J890" i="3"/>
  <c r="J891" i="3"/>
  <c r="J892" i="3"/>
  <c r="J893" i="3"/>
  <c r="J894" i="3"/>
  <c r="J895" i="3"/>
  <c r="J896" i="3"/>
  <c r="J897" i="3"/>
  <c r="J898" i="3"/>
  <c r="J899" i="3"/>
  <c r="J900" i="3"/>
  <c r="J901" i="3"/>
  <c r="J902" i="3"/>
  <c r="J903" i="3"/>
  <c r="J904" i="3"/>
  <c r="J905" i="3"/>
  <c r="J906" i="3"/>
  <c r="J907" i="3"/>
  <c r="J908" i="3"/>
  <c r="J909" i="3"/>
  <c r="J910" i="3"/>
  <c r="J911" i="3"/>
  <c r="J912" i="3"/>
  <c r="J913" i="3"/>
  <c r="J914" i="3"/>
  <c r="J915" i="3"/>
  <c r="J916" i="3"/>
  <c r="J917" i="3"/>
  <c r="J918" i="3"/>
  <c r="J919" i="3"/>
  <c r="J920" i="3"/>
  <c r="J921" i="3"/>
  <c r="J922" i="3"/>
  <c r="J923" i="3"/>
  <c r="J924" i="3"/>
  <c r="J925" i="3"/>
  <c r="J926" i="3"/>
  <c r="J927" i="3"/>
  <c r="J928" i="3"/>
  <c r="J929" i="3"/>
  <c r="J930" i="3"/>
  <c r="J931" i="3"/>
  <c r="J932" i="3"/>
  <c r="J933" i="3"/>
  <c r="J934" i="3"/>
  <c r="J935" i="3"/>
  <c r="J936" i="3"/>
  <c r="J937" i="3"/>
  <c r="J938" i="3"/>
  <c r="J939" i="3"/>
  <c r="J940" i="3"/>
  <c r="J941" i="3"/>
  <c r="J942" i="3"/>
  <c r="J943" i="3"/>
  <c r="J944" i="3"/>
  <c r="J945" i="3"/>
  <c r="J946" i="3"/>
  <c r="J947" i="3"/>
  <c r="J948" i="3"/>
  <c r="J949" i="3"/>
  <c r="J950" i="3"/>
  <c r="J951" i="3"/>
  <c r="J952" i="3"/>
  <c r="J953" i="3"/>
  <c r="J954" i="3"/>
  <c r="J955" i="3"/>
  <c r="J956" i="3"/>
  <c r="J957" i="3"/>
  <c r="J958" i="3"/>
  <c r="J959" i="3"/>
  <c r="J960" i="3"/>
  <c r="J961" i="3"/>
  <c r="J962" i="3"/>
  <c r="J963" i="3"/>
  <c r="J964" i="3"/>
  <c r="J965" i="3"/>
  <c r="J966" i="3"/>
  <c r="J967" i="3"/>
  <c r="J968" i="3"/>
  <c r="J969" i="3"/>
  <c r="J970" i="3"/>
  <c r="J971" i="3"/>
  <c r="J972" i="3"/>
  <c r="J973" i="3"/>
  <c r="J974" i="3"/>
  <c r="J975" i="3"/>
  <c r="J976" i="3"/>
  <c r="J977" i="3"/>
  <c r="J978" i="3"/>
  <c r="J979" i="3"/>
  <c r="J980" i="3"/>
  <c r="J981" i="3"/>
  <c r="J982" i="3"/>
  <c r="J983" i="3"/>
  <c r="J984" i="3"/>
  <c r="J985" i="3"/>
  <c r="J986" i="3"/>
  <c r="J987" i="3"/>
  <c r="J988" i="3"/>
  <c r="J989" i="3"/>
  <c r="J990" i="3"/>
  <c r="J991" i="3"/>
  <c r="J992" i="3"/>
  <c r="J993" i="3"/>
  <c r="J994" i="3"/>
  <c r="J995" i="3"/>
  <c r="J996" i="3"/>
  <c r="J997" i="3"/>
  <c r="J998" i="3"/>
  <c r="J999" i="3"/>
  <c r="J1000" i="3"/>
  <c r="J1001" i="3"/>
  <c r="J1002" i="3"/>
  <c r="J1003" i="3"/>
  <c r="J1004" i="3"/>
  <c r="J1005" i="3"/>
  <c r="J1006" i="3"/>
  <c r="J1007" i="3"/>
  <c r="J1008" i="3"/>
  <c r="J1009" i="3"/>
  <c r="J1010" i="3"/>
  <c r="J1011" i="3"/>
  <c r="J1012" i="3"/>
  <c r="J1013" i="3"/>
  <c r="J1014" i="3"/>
  <c r="J1015" i="3"/>
  <c r="J1016" i="3"/>
  <c r="J1017" i="3"/>
  <c r="J1018" i="3"/>
  <c r="J1019" i="3"/>
  <c r="J1020" i="3"/>
  <c r="J1021" i="3"/>
  <c r="J1022" i="3"/>
  <c r="J1023" i="3"/>
  <c r="J1024" i="3"/>
  <c r="J1025" i="3"/>
  <c r="J1026" i="3"/>
  <c r="J1027" i="3"/>
  <c r="J1028" i="3"/>
  <c r="J1029" i="3"/>
  <c r="J1030" i="3"/>
  <c r="J1031" i="3"/>
  <c r="J1032" i="3"/>
  <c r="J1033" i="3"/>
  <c r="J1034" i="3"/>
  <c r="J1035" i="3"/>
  <c r="J1036" i="3"/>
  <c r="J1037" i="3"/>
  <c r="J1038" i="3"/>
  <c r="J1039" i="3"/>
  <c r="J1040" i="3"/>
  <c r="J1041" i="3"/>
  <c r="J1042" i="3"/>
  <c r="J1043" i="3"/>
  <c r="J1044" i="3"/>
  <c r="J1045" i="3"/>
  <c r="J1046" i="3"/>
  <c r="J1047" i="3"/>
  <c r="J1048" i="3"/>
  <c r="J1049" i="3"/>
  <c r="J1050" i="3"/>
  <c r="J1051" i="3"/>
  <c r="J1052" i="3"/>
  <c r="J1053" i="3"/>
  <c r="J1054" i="3"/>
  <c r="J1055" i="3"/>
  <c r="J1056" i="3"/>
  <c r="J1057" i="3"/>
  <c r="J1058" i="3"/>
  <c r="J1059" i="3"/>
  <c r="J1060" i="3"/>
  <c r="J1061" i="3"/>
  <c r="J1062" i="3"/>
  <c r="J1063" i="3"/>
  <c r="J1064" i="3"/>
  <c r="J1065" i="3"/>
  <c r="J1066" i="3"/>
  <c r="J1067" i="3"/>
  <c r="J1068" i="3"/>
  <c r="J1069" i="3"/>
  <c r="J1070" i="3"/>
  <c r="J1071" i="3"/>
  <c r="J1072" i="3"/>
  <c r="J1073" i="3"/>
  <c r="J1074" i="3"/>
  <c r="J1075" i="3"/>
  <c r="J1076" i="3"/>
  <c r="J1077" i="3"/>
  <c r="J1078" i="3"/>
  <c r="J1079" i="3"/>
  <c r="J1080" i="3"/>
  <c r="J1081" i="3"/>
  <c r="J1082" i="3"/>
  <c r="J1083" i="3"/>
  <c r="J1084" i="3"/>
  <c r="J1085" i="3"/>
  <c r="J1086" i="3"/>
  <c r="J1087" i="3"/>
  <c r="J1088" i="3"/>
  <c r="J1089" i="3"/>
  <c r="J1090" i="3"/>
  <c r="J1091" i="3"/>
  <c r="J1092" i="3"/>
  <c r="J1093" i="3"/>
  <c r="J1094" i="3"/>
  <c r="J1095" i="3"/>
  <c r="J1096" i="3"/>
  <c r="J1097" i="3"/>
  <c r="J1098" i="3"/>
  <c r="J1099" i="3"/>
  <c r="J1100" i="3"/>
  <c r="J1101" i="3"/>
  <c r="J1102" i="3"/>
  <c r="J1103" i="3"/>
  <c r="J1104" i="3"/>
  <c r="J1105" i="3"/>
  <c r="J1106" i="3"/>
  <c r="J1107" i="3"/>
  <c r="J1108" i="3"/>
  <c r="J1109" i="3"/>
  <c r="J1110" i="3"/>
  <c r="J1111" i="3"/>
  <c r="J1112" i="3"/>
  <c r="J1113" i="3"/>
  <c r="J1114" i="3"/>
  <c r="J1115" i="3"/>
  <c r="J1116" i="3"/>
  <c r="J1117" i="3"/>
  <c r="J1118" i="3"/>
  <c r="J1119" i="3"/>
  <c r="J1120" i="3"/>
  <c r="J1121" i="3"/>
  <c r="J1122" i="3"/>
  <c r="J1123" i="3"/>
  <c r="J1124" i="3"/>
  <c r="J1125" i="3"/>
  <c r="J1126" i="3"/>
  <c r="J1127" i="3"/>
  <c r="J1128" i="3"/>
  <c r="J1129" i="3"/>
  <c r="J1130" i="3"/>
  <c r="J1131" i="3"/>
  <c r="J1132" i="3"/>
  <c r="J1133" i="3"/>
  <c r="J1134" i="3"/>
  <c r="J1135" i="3"/>
  <c r="J1136" i="3"/>
  <c r="J1137" i="3"/>
  <c r="J1138" i="3"/>
  <c r="J1139" i="3"/>
  <c r="J1140" i="3"/>
  <c r="J1141" i="3"/>
  <c r="J1142" i="3"/>
  <c r="J1143" i="3"/>
  <c r="J1144" i="3"/>
  <c r="J1145" i="3"/>
  <c r="J1146" i="3"/>
  <c r="J1147" i="3"/>
  <c r="J1148" i="3"/>
  <c r="J1149" i="3"/>
  <c r="J1150" i="3"/>
  <c r="J1151" i="3"/>
  <c r="J1152" i="3"/>
  <c r="J1153" i="3"/>
  <c r="J1154" i="3"/>
  <c r="J1155" i="3"/>
  <c r="J1156" i="3"/>
  <c r="J1157" i="3"/>
  <c r="J1158" i="3"/>
  <c r="J1159" i="3"/>
  <c r="J1160" i="3"/>
  <c r="J1161" i="3"/>
  <c r="J1162" i="3"/>
  <c r="J1163" i="3"/>
  <c r="J1164" i="3"/>
  <c r="J1165" i="3"/>
  <c r="J1166" i="3"/>
  <c r="J1167" i="3"/>
  <c r="J1168" i="3"/>
  <c r="J1169" i="3"/>
  <c r="J1170" i="3"/>
  <c r="J1171" i="3"/>
  <c r="J1172" i="3"/>
  <c r="J1173" i="3"/>
  <c r="J1174" i="3"/>
  <c r="J1175" i="3"/>
  <c r="J1176" i="3"/>
  <c r="J1177" i="3"/>
  <c r="J1178" i="3"/>
  <c r="J1179" i="3"/>
  <c r="J1180" i="3"/>
  <c r="J1181" i="3"/>
  <c r="J1182" i="3"/>
  <c r="J1183" i="3"/>
  <c r="J1184" i="3"/>
  <c r="J1185" i="3"/>
  <c r="J1186" i="3"/>
  <c r="J1187" i="3"/>
  <c r="J1188" i="3"/>
  <c r="J1189" i="3"/>
  <c r="J1190" i="3"/>
  <c r="J1191" i="3"/>
  <c r="J1192" i="3"/>
  <c r="J1193" i="3"/>
  <c r="J1194" i="3"/>
  <c r="J1195" i="3"/>
  <c r="J1196" i="3"/>
  <c r="J1197" i="3"/>
  <c r="J1198" i="3"/>
  <c r="J1199" i="3"/>
  <c r="J1200" i="3"/>
  <c r="J1201" i="3"/>
  <c r="J1202" i="3"/>
  <c r="J1203" i="3"/>
  <c r="J1204" i="3"/>
  <c r="J1205" i="3"/>
  <c r="J1206" i="3"/>
  <c r="J1207" i="3"/>
  <c r="J1208" i="3"/>
  <c r="J1209" i="3"/>
  <c r="J1210" i="3"/>
  <c r="J1211" i="3"/>
  <c r="J1212" i="3"/>
  <c r="J1213" i="3"/>
  <c r="J1214" i="3"/>
  <c r="J1215" i="3"/>
  <c r="J1216" i="3"/>
  <c r="J1217" i="3"/>
  <c r="J1218" i="3"/>
  <c r="J1219" i="3"/>
  <c r="J1220" i="3"/>
  <c r="J1221" i="3"/>
  <c r="J1222" i="3"/>
  <c r="J1223" i="3"/>
  <c r="J1224" i="3"/>
  <c r="J1225" i="3"/>
  <c r="J1226" i="3"/>
  <c r="J1227" i="3"/>
  <c r="J1228" i="3"/>
  <c r="J1229" i="3"/>
  <c r="J1230" i="3"/>
  <c r="J1231" i="3"/>
  <c r="J1232" i="3"/>
  <c r="J1233" i="3"/>
  <c r="J1234" i="3"/>
  <c r="J1235" i="3"/>
  <c r="J1236" i="3"/>
  <c r="J1237" i="3"/>
  <c r="J1238" i="3"/>
  <c r="J1239" i="3"/>
  <c r="J1240" i="3"/>
  <c r="J1241" i="3"/>
  <c r="J1242" i="3"/>
  <c r="J1243" i="3"/>
  <c r="J1244" i="3"/>
  <c r="J1245" i="3"/>
  <c r="J1246" i="3"/>
  <c r="J1247" i="3"/>
  <c r="J1248" i="3"/>
  <c r="J1249" i="3"/>
  <c r="J1250" i="3"/>
  <c r="J1251" i="3"/>
  <c r="J1252" i="3"/>
  <c r="J1253" i="3"/>
  <c r="J1254" i="3"/>
  <c r="J1255" i="3"/>
  <c r="J1256" i="3"/>
  <c r="J1257" i="3"/>
  <c r="J1258" i="3"/>
  <c r="J1259" i="3"/>
  <c r="J1260" i="3"/>
  <c r="J1261" i="3"/>
  <c r="J1262" i="3"/>
  <c r="J1263" i="3"/>
  <c r="J1264" i="3"/>
  <c r="J1265" i="3"/>
  <c r="J1266" i="3"/>
  <c r="J1267" i="3"/>
  <c r="J1268" i="3"/>
  <c r="J1269" i="3"/>
  <c r="J1270" i="3"/>
  <c r="J1271" i="3"/>
  <c r="J1272" i="3"/>
  <c r="J1273" i="3"/>
  <c r="J1274" i="3"/>
  <c r="J1275" i="3"/>
  <c r="J1276" i="3"/>
  <c r="J1277" i="3"/>
  <c r="J1278" i="3"/>
  <c r="J1279" i="3"/>
  <c r="J1280" i="3"/>
  <c r="J1281" i="3"/>
  <c r="J1282" i="3"/>
  <c r="J1283" i="3"/>
  <c r="J1284" i="3"/>
  <c r="J1285" i="3"/>
  <c r="J1286" i="3"/>
  <c r="J1287" i="3"/>
  <c r="J1288" i="3"/>
  <c r="J1289" i="3"/>
  <c r="J1290" i="3"/>
  <c r="J1291" i="3"/>
  <c r="J1292" i="3"/>
  <c r="J1293" i="3"/>
  <c r="J1294" i="3"/>
  <c r="J1295" i="3"/>
  <c r="J1296" i="3"/>
  <c r="J1297" i="3"/>
  <c r="J1298" i="3"/>
  <c r="J1299" i="3"/>
  <c r="J1300" i="3"/>
  <c r="J1301" i="3"/>
  <c r="J1302" i="3"/>
  <c r="J1303" i="3"/>
  <c r="J1304" i="3"/>
  <c r="J1305" i="3"/>
  <c r="J1306" i="3"/>
  <c r="J1307" i="3"/>
  <c r="J1308" i="3"/>
  <c r="J1309" i="3"/>
  <c r="J1310" i="3"/>
  <c r="J1311" i="3"/>
  <c r="J1312" i="3"/>
  <c r="J1313" i="3"/>
  <c r="J1314" i="3"/>
  <c r="J1315" i="3"/>
  <c r="J1316" i="3"/>
  <c r="J1317" i="3"/>
  <c r="J1318" i="3"/>
  <c r="J1319" i="3"/>
  <c r="J1320" i="3"/>
  <c r="J1321" i="3"/>
  <c r="J1322" i="3"/>
  <c r="J1323" i="3"/>
  <c r="J1324" i="3"/>
  <c r="J1325" i="3"/>
  <c r="J1326" i="3"/>
  <c r="J1327" i="3"/>
  <c r="J1328" i="3"/>
  <c r="J1329" i="3"/>
  <c r="J1330" i="3"/>
  <c r="J1331" i="3"/>
  <c r="J1332" i="3"/>
  <c r="J1333" i="3"/>
  <c r="J1334" i="3"/>
  <c r="J1335" i="3"/>
  <c r="J1336" i="3"/>
  <c r="J1337" i="3"/>
  <c r="J1338" i="3"/>
  <c r="J1339" i="3"/>
  <c r="J1340" i="3"/>
  <c r="J1341" i="3"/>
  <c r="J1342" i="3"/>
  <c r="J1343" i="3"/>
  <c r="J1344" i="3"/>
  <c r="J1345" i="3"/>
  <c r="J1346" i="3"/>
  <c r="J1347" i="3"/>
  <c r="J1348" i="3"/>
  <c r="J1349" i="3"/>
  <c r="J1350" i="3"/>
  <c r="J1351" i="3"/>
  <c r="J1352" i="3"/>
  <c r="J1353" i="3"/>
  <c r="J1354" i="3"/>
  <c r="J1355" i="3"/>
  <c r="J1356" i="3"/>
  <c r="J1357" i="3"/>
  <c r="J1358" i="3"/>
  <c r="J1359" i="3"/>
  <c r="J1360" i="3"/>
  <c r="J1361" i="3"/>
  <c r="J1362" i="3"/>
  <c r="J1363" i="3"/>
  <c r="J1364" i="3"/>
  <c r="J1365" i="3"/>
  <c r="J1366" i="3"/>
  <c r="J1367" i="3"/>
  <c r="J1368" i="3"/>
  <c r="J1369" i="3"/>
  <c r="J1370" i="3"/>
  <c r="J1371" i="3"/>
  <c r="J1372" i="3"/>
  <c r="J1373" i="3"/>
  <c r="J1374" i="3"/>
  <c r="J1375" i="3"/>
  <c r="J1376" i="3"/>
  <c r="J1377" i="3"/>
  <c r="J1378" i="3"/>
  <c r="J1379" i="3"/>
  <c r="J1380" i="3"/>
  <c r="J1381" i="3"/>
  <c r="J1382" i="3"/>
  <c r="J1383" i="3"/>
  <c r="J1384" i="3"/>
  <c r="J1385" i="3"/>
  <c r="J1386" i="3"/>
  <c r="J1387" i="3"/>
  <c r="J1388" i="3"/>
  <c r="J1389" i="3"/>
  <c r="J1390" i="3"/>
  <c r="J1391" i="3"/>
  <c r="J1392" i="3"/>
  <c r="J1393" i="3"/>
  <c r="J1394" i="3"/>
  <c r="J1395" i="3"/>
  <c r="J1396" i="3"/>
  <c r="J1397" i="3"/>
  <c r="J1398" i="3"/>
  <c r="J1399" i="3"/>
  <c r="J1400" i="3"/>
  <c r="J1401" i="3"/>
  <c r="J1402" i="3"/>
  <c r="J1403" i="3"/>
  <c r="J1404" i="3"/>
  <c r="J1405" i="3"/>
  <c r="J1406" i="3"/>
  <c r="J1407" i="3"/>
  <c r="J1408" i="3"/>
  <c r="J1409" i="3"/>
  <c r="J1410" i="3"/>
  <c r="J1411" i="3"/>
  <c r="J1412" i="3"/>
  <c r="J1413" i="3"/>
  <c r="J1414" i="3"/>
  <c r="J1415" i="3"/>
  <c r="J1416" i="3"/>
  <c r="J1417" i="3"/>
  <c r="J1418" i="3"/>
  <c r="J1419" i="3"/>
  <c r="J1420" i="3"/>
  <c r="J1421" i="3"/>
  <c r="J1422" i="3"/>
  <c r="J1423" i="3"/>
  <c r="J1424" i="3"/>
  <c r="J1425" i="3"/>
  <c r="J1426" i="3"/>
  <c r="J1427" i="3"/>
  <c r="J1428" i="3"/>
  <c r="J1429" i="3"/>
  <c r="J1430" i="3"/>
  <c r="J1431" i="3"/>
  <c r="J1432" i="3"/>
  <c r="J1433" i="3"/>
  <c r="J1434" i="3"/>
  <c r="J1435" i="3"/>
  <c r="J1436" i="3"/>
  <c r="J1437" i="3"/>
  <c r="J1438" i="3"/>
  <c r="J1439" i="3"/>
  <c r="J1440" i="3"/>
  <c r="J1441" i="3"/>
  <c r="J1442" i="3"/>
  <c r="J1443" i="3"/>
  <c r="J1444" i="3"/>
  <c r="J1445" i="3"/>
  <c r="J1446" i="3"/>
  <c r="J1447" i="3"/>
  <c r="J1448" i="3"/>
  <c r="J1449" i="3"/>
  <c r="J1450" i="3"/>
  <c r="J1451" i="3"/>
  <c r="J1452" i="3"/>
  <c r="J1453" i="3"/>
  <c r="J1454" i="3"/>
  <c r="J1455" i="3"/>
  <c r="J1456" i="3"/>
  <c r="J1457" i="3"/>
  <c r="J1458" i="3"/>
  <c r="J1459" i="3"/>
  <c r="J1460" i="3"/>
  <c r="J1461" i="3"/>
  <c r="J1462" i="3"/>
  <c r="J1463" i="3"/>
  <c r="J1464" i="3"/>
  <c r="J1465" i="3"/>
  <c r="J1466" i="3"/>
  <c r="J1467" i="3"/>
  <c r="J1468" i="3"/>
  <c r="J1469" i="3"/>
  <c r="J1470" i="3"/>
  <c r="J1471" i="3"/>
  <c r="J1472" i="3"/>
  <c r="J1473" i="3"/>
  <c r="J1474" i="3"/>
  <c r="J1475" i="3"/>
  <c r="J1476" i="3"/>
  <c r="J1477" i="3"/>
  <c r="J1478" i="3"/>
  <c r="J1479" i="3"/>
  <c r="J1480" i="3"/>
  <c r="J1481" i="3"/>
  <c r="J1482" i="3"/>
  <c r="J1483" i="3"/>
  <c r="J1484" i="3"/>
  <c r="J1485" i="3"/>
  <c r="J1486" i="3"/>
  <c r="J1487" i="3"/>
  <c r="J1488" i="3"/>
  <c r="J1489" i="3"/>
  <c r="J1490" i="3"/>
  <c r="J1491" i="3"/>
  <c r="J1492" i="3"/>
  <c r="J1493" i="3"/>
  <c r="J1494" i="3"/>
  <c r="J1495" i="3"/>
  <c r="J1496" i="3"/>
  <c r="J1497" i="3"/>
  <c r="J1498" i="3"/>
  <c r="J1499" i="3"/>
  <c r="J1500" i="3"/>
  <c r="J1501" i="3"/>
  <c r="J1502" i="3"/>
  <c r="J1503" i="3"/>
  <c r="J1504" i="3"/>
  <c r="J1505" i="3"/>
  <c r="J1506" i="3"/>
  <c r="J1507" i="3"/>
  <c r="J1508" i="3"/>
  <c r="J1509" i="3"/>
  <c r="J1510" i="3"/>
  <c r="J1511" i="3"/>
  <c r="J1512" i="3"/>
  <c r="J1513" i="3"/>
  <c r="J1514" i="3"/>
  <c r="J1515" i="3"/>
  <c r="J1516" i="3"/>
  <c r="J1517" i="3"/>
  <c r="J1518" i="3"/>
  <c r="J1519" i="3"/>
  <c r="J1520" i="3"/>
  <c r="J1521" i="3"/>
  <c r="J1522" i="3"/>
  <c r="J1523" i="3"/>
  <c r="J1524" i="3"/>
  <c r="J1525" i="3"/>
  <c r="J1526" i="3"/>
  <c r="J1527" i="3"/>
  <c r="J1528" i="3"/>
  <c r="J1529" i="3"/>
  <c r="J1530" i="3"/>
  <c r="J1531" i="3"/>
  <c r="J1532" i="3"/>
  <c r="J1533" i="3"/>
  <c r="J1534" i="3"/>
  <c r="J1535" i="3"/>
  <c r="J1536" i="3"/>
  <c r="J1537" i="3"/>
  <c r="J1538" i="3"/>
  <c r="J1539" i="3"/>
  <c r="J1540" i="3"/>
  <c r="J1541" i="3"/>
  <c r="J1542" i="3"/>
  <c r="J1543" i="3"/>
  <c r="J1544" i="3"/>
  <c r="J1545" i="3"/>
  <c r="J1546" i="3"/>
  <c r="J1547" i="3"/>
  <c r="J1548" i="3"/>
  <c r="J1549" i="3"/>
  <c r="J1550" i="3"/>
  <c r="J1551" i="3"/>
  <c r="J1552" i="3"/>
  <c r="J1553" i="3"/>
  <c r="J1554" i="3"/>
  <c r="J1555" i="3"/>
  <c r="J1556" i="3"/>
  <c r="J1557" i="3"/>
  <c r="J1558" i="3"/>
  <c r="J1559" i="3"/>
  <c r="J1560" i="3"/>
  <c r="J1561" i="3"/>
  <c r="J1562" i="3"/>
  <c r="J1563" i="3"/>
  <c r="J1564" i="3"/>
  <c r="J1565" i="3"/>
  <c r="J1566" i="3"/>
  <c r="J1567" i="3"/>
  <c r="J1568" i="3"/>
  <c r="J1569" i="3"/>
  <c r="J1570" i="3"/>
  <c r="J1571" i="3"/>
  <c r="J1572" i="3"/>
  <c r="J1573" i="3"/>
  <c r="J1574" i="3"/>
  <c r="J1575" i="3"/>
  <c r="J1576" i="3"/>
  <c r="J1577" i="3"/>
  <c r="J1578" i="3"/>
  <c r="J1579" i="3"/>
  <c r="J1580" i="3"/>
  <c r="J1581" i="3"/>
  <c r="J1582" i="3"/>
  <c r="J1583" i="3"/>
  <c r="J1584" i="3"/>
  <c r="J1585" i="3"/>
  <c r="J1586" i="3"/>
  <c r="J1587" i="3"/>
  <c r="J1588" i="3"/>
  <c r="J1589" i="3"/>
  <c r="J1590" i="3"/>
  <c r="J1591" i="3"/>
  <c r="J1592" i="3"/>
  <c r="J1593" i="3"/>
  <c r="J1594" i="3"/>
  <c r="J1595" i="3"/>
  <c r="J1596" i="3"/>
  <c r="J1597" i="3"/>
  <c r="J1598" i="3"/>
  <c r="J1599" i="3"/>
  <c r="J1600" i="3"/>
  <c r="J1601" i="3"/>
  <c r="J1602" i="3"/>
  <c r="J1603" i="3"/>
  <c r="J1604" i="3"/>
  <c r="J1605" i="3"/>
  <c r="J1606" i="3"/>
  <c r="J1607" i="3"/>
  <c r="J1608" i="3"/>
  <c r="J1609" i="3"/>
  <c r="J1610" i="3"/>
  <c r="J1611" i="3"/>
  <c r="J1612" i="3"/>
  <c r="J1613" i="3"/>
  <c r="J1614" i="3"/>
  <c r="J1615" i="3"/>
  <c r="J1616" i="3"/>
  <c r="J1617" i="3"/>
  <c r="J1618" i="3"/>
  <c r="J1619" i="3"/>
  <c r="J1620" i="3"/>
  <c r="J1621" i="3"/>
  <c r="J1622" i="3"/>
  <c r="J1623" i="3"/>
  <c r="J1624" i="3"/>
  <c r="J1625" i="3"/>
  <c r="J1626" i="3"/>
  <c r="J1627" i="3"/>
  <c r="J1628" i="3"/>
  <c r="J1629" i="3"/>
  <c r="J1630" i="3"/>
  <c r="J1631" i="3"/>
  <c r="J1632" i="3"/>
  <c r="J1633" i="3"/>
  <c r="J1634" i="3"/>
  <c r="J1635" i="3"/>
  <c r="J1636" i="3"/>
  <c r="J1637" i="3"/>
  <c r="J1638" i="3"/>
  <c r="J1639" i="3"/>
  <c r="J1640" i="3"/>
  <c r="J1641" i="3"/>
  <c r="J1642" i="3"/>
  <c r="J1643" i="3"/>
  <c r="J1644" i="3"/>
  <c r="J1645" i="3"/>
  <c r="J1646" i="3"/>
  <c r="J1647" i="3"/>
  <c r="J1648" i="3"/>
  <c r="J1649" i="3"/>
  <c r="J1650" i="3"/>
  <c r="J1651" i="3"/>
  <c r="J1652" i="3"/>
  <c r="J1653" i="3"/>
  <c r="J1654" i="3"/>
  <c r="J1655" i="3"/>
  <c r="J1656" i="3"/>
  <c r="J1657" i="3"/>
  <c r="J1658" i="3"/>
  <c r="J1659" i="3"/>
  <c r="J1660" i="3"/>
  <c r="J1661" i="3"/>
  <c r="J1662" i="3"/>
  <c r="J1663" i="3"/>
  <c r="J1664" i="3"/>
  <c r="J1665" i="3"/>
  <c r="J1666" i="3"/>
  <c r="J1667" i="3"/>
  <c r="J1668" i="3"/>
  <c r="J1669" i="3"/>
  <c r="J1670" i="3"/>
  <c r="J1671" i="3"/>
  <c r="J1672" i="3"/>
  <c r="J1673" i="3"/>
  <c r="J1674" i="3"/>
  <c r="J1675" i="3"/>
  <c r="J1676" i="3"/>
  <c r="J1677" i="3"/>
  <c r="J1678" i="3"/>
  <c r="J1679" i="3"/>
  <c r="J1680" i="3"/>
  <c r="J1681" i="3"/>
  <c r="J1682" i="3"/>
  <c r="J1683" i="3"/>
  <c r="J1684" i="3"/>
  <c r="J1685" i="3"/>
  <c r="J1686" i="3"/>
  <c r="J1687" i="3"/>
  <c r="J1688" i="3"/>
  <c r="J1689" i="3"/>
  <c r="J1690" i="3"/>
  <c r="J1691" i="3"/>
  <c r="J1692" i="3"/>
  <c r="J1693" i="3"/>
  <c r="J1694" i="3"/>
  <c r="J1695" i="3"/>
  <c r="J1696" i="3"/>
  <c r="J1697" i="3"/>
  <c r="J1698" i="3"/>
  <c r="J1699" i="3"/>
  <c r="J1700" i="3"/>
  <c r="J1701" i="3"/>
  <c r="J1702" i="3"/>
  <c r="J1703" i="3"/>
  <c r="J1704" i="3"/>
  <c r="J1705" i="3"/>
  <c r="J1706" i="3"/>
  <c r="J1707" i="3"/>
  <c r="J1708" i="3"/>
  <c r="J1709" i="3"/>
  <c r="J1710" i="3"/>
  <c r="J1711" i="3"/>
  <c r="J1712" i="3"/>
  <c r="J1713" i="3"/>
  <c r="J1714" i="3"/>
  <c r="J1715" i="3"/>
  <c r="J1716" i="3"/>
  <c r="J1717" i="3"/>
  <c r="J1718" i="3"/>
  <c r="J1719" i="3"/>
  <c r="J1720" i="3"/>
  <c r="J1721" i="3"/>
  <c r="J1722" i="3"/>
  <c r="J1723" i="3"/>
  <c r="J1724" i="3"/>
  <c r="J1725" i="3"/>
  <c r="J1726" i="3"/>
  <c r="J1727" i="3"/>
  <c r="J1728" i="3"/>
  <c r="J1729" i="3"/>
  <c r="J1730" i="3"/>
  <c r="J1731" i="3"/>
  <c r="J1732" i="3"/>
  <c r="J1733" i="3"/>
  <c r="J1734" i="3"/>
  <c r="J1735" i="3"/>
  <c r="J1736" i="3"/>
  <c r="J1737" i="3"/>
  <c r="J1738" i="3"/>
  <c r="J1739" i="3"/>
  <c r="J1740" i="3"/>
  <c r="J1741" i="3"/>
  <c r="J1742" i="3"/>
  <c r="J1743" i="3"/>
  <c r="J1744" i="3"/>
  <c r="J1745" i="3"/>
  <c r="J1746" i="3"/>
  <c r="J1747" i="3"/>
  <c r="J1748" i="3"/>
  <c r="J1749" i="3"/>
  <c r="J1750" i="3"/>
  <c r="J1751" i="3"/>
  <c r="J1752" i="3"/>
  <c r="J1753" i="3"/>
  <c r="J1754" i="3"/>
  <c r="J1755" i="3"/>
  <c r="J1756" i="3"/>
  <c r="J1757" i="3"/>
  <c r="J1758" i="3"/>
  <c r="J1759" i="3"/>
  <c r="J1760" i="3"/>
  <c r="J1761" i="3"/>
  <c r="J1762" i="3"/>
  <c r="J1763" i="3"/>
  <c r="J1764" i="3"/>
  <c r="J1765" i="3"/>
  <c r="J1766" i="3"/>
  <c r="J1767" i="3"/>
  <c r="J1768" i="3"/>
  <c r="J1769" i="3"/>
  <c r="J1770" i="3"/>
  <c r="J1771" i="3"/>
  <c r="J1772" i="3"/>
  <c r="J1773" i="3"/>
  <c r="J1774" i="3"/>
  <c r="J1775" i="3"/>
  <c r="J1776" i="3"/>
  <c r="J1777" i="3"/>
  <c r="J1778" i="3"/>
  <c r="J1779" i="3"/>
  <c r="J1780" i="3"/>
  <c r="J1781" i="3"/>
  <c r="J1782" i="3"/>
  <c r="J1783" i="3"/>
  <c r="J1784" i="3"/>
  <c r="J1785" i="3"/>
  <c r="J1786" i="3"/>
  <c r="J1787" i="3"/>
  <c r="J1788" i="3"/>
  <c r="J1789" i="3"/>
  <c r="J1790" i="3"/>
  <c r="J1791" i="3"/>
  <c r="J1792" i="3"/>
  <c r="J1793" i="3"/>
  <c r="J1794" i="3"/>
  <c r="J1795" i="3"/>
  <c r="J1796" i="3"/>
  <c r="J1797" i="3"/>
  <c r="J1798" i="3"/>
  <c r="J1799" i="3"/>
  <c r="J1800" i="3"/>
  <c r="J1801" i="3"/>
  <c r="J1802" i="3"/>
  <c r="J1803" i="3"/>
  <c r="J1804" i="3"/>
  <c r="J1805" i="3"/>
  <c r="J1806" i="3"/>
  <c r="J1807" i="3"/>
  <c r="J1808" i="3"/>
  <c r="J1809" i="3"/>
  <c r="J1810" i="3"/>
  <c r="J1811" i="3"/>
  <c r="J1812" i="3"/>
  <c r="J1813" i="3"/>
  <c r="J1814" i="3"/>
  <c r="J1815" i="3"/>
  <c r="J1816" i="3"/>
  <c r="J1817" i="3"/>
  <c r="J1818" i="3"/>
  <c r="J1819" i="3"/>
  <c r="J1820" i="3"/>
  <c r="J1821" i="3"/>
  <c r="J1822" i="3"/>
  <c r="J1823" i="3"/>
  <c r="J1824" i="3"/>
  <c r="J1825" i="3"/>
  <c r="J1826" i="3"/>
  <c r="J1827" i="3"/>
  <c r="J1828" i="3"/>
  <c r="J1829" i="3"/>
  <c r="J1830" i="3"/>
  <c r="J1831" i="3"/>
  <c r="J1832" i="3"/>
  <c r="J1833" i="3"/>
  <c r="J1834" i="3"/>
  <c r="J1835" i="3"/>
  <c r="J1836" i="3"/>
  <c r="J1837" i="3"/>
  <c r="J1838" i="3"/>
  <c r="J1839" i="3"/>
  <c r="J1840" i="3"/>
  <c r="J1841" i="3"/>
  <c r="J1842" i="3"/>
  <c r="J1843" i="3"/>
  <c r="J1844" i="3"/>
  <c r="J1845" i="3"/>
  <c r="J1846" i="3"/>
  <c r="J1847" i="3"/>
  <c r="J1848" i="3"/>
  <c r="J1849" i="3"/>
  <c r="J1850" i="3"/>
  <c r="J1851" i="3"/>
  <c r="J1852" i="3"/>
  <c r="J1853" i="3"/>
  <c r="J1854" i="3"/>
  <c r="J1855" i="3"/>
  <c r="J1856" i="3"/>
  <c r="J1857" i="3"/>
  <c r="J1858" i="3"/>
  <c r="J1859" i="3"/>
  <c r="J1860" i="3"/>
  <c r="J1861" i="3"/>
  <c r="J1862" i="3"/>
  <c r="J1863" i="3"/>
  <c r="J1864" i="3"/>
  <c r="J1865" i="3"/>
  <c r="J1866" i="3"/>
  <c r="J1867" i="3"/>
  <c r="J1868" i="3"/>
  <c r="J1869" i="3"/>
  <c r="J1870" i="3"/>
  <c r="J1871" i="3"/>
  <c r="J1872" i="3"/>
  <c r="J1873" i="3"/>
  <c r="J1874" i="3"/>
  <c r="J1875" i="3"/>
  <c r="J1876" i="3"/>
  <c r="J1877" i="3"/>
  <c r="J1878" i="3"/>
  <c r="J1879" i="3"/>
  <c r="J1880" i="3"/>
  <c r="J1881" i="3"/>
  <c r="J1882" i="3"/>
  <c r="J1883" i="3"/>
  <c r="J1884" i="3"/>
  <c r="J1885" i="3"/>
  <c r="J1886" i="3"/>
  <c r="J1887" i="3"/>
  <c r="J1888" i="3"/>
  <c r="J1889" i="3"/>
  <c r="J1890" i="3"/>
  <c r="J1891" i="3"/>
  <c r="J1892" i="3"/>
  <c r="J1893" i="3"/>
  <c r="J1894" i="3"/>
  <c r="J1895" i="3"/>
  <c r="J1896" i="3"/>
  <c r="J1897" i="3"/>
  <c r="J1898" i="3"/>
  <c r="J1899" i="3"/>
  <c r="J1900" i="3"/>
  <c r="J1901" i="3"/>
  <c r="J1902" i="3"/>
  <c r="J1903" i="3"/>
  <c r="J1904" i="3"/>
  <c r="J1905" i="3"/>
  <c r="J1906" i="3"/>
  <c r="J1907" i="3"/>
  <c r="J1908" i="3"/>
  <c r="J1909" i="3"/>
  <c r="J1910" i="3"/>
  <c r="J1911" i="3"/>
  <c r="J1912" i="3"/>
  <c r="J1913" i="3"/>
  <c r="J1914" i="3"/>
  <c r="J1915" i="3"/>
  <c r="J1916" i="3"/>
  <c r="J1917" i="3"/>
  <c r="J1918" i="3"/>
  <c r="J1919" i="3"/>
  <c r="J1920" i="3"/>
  <c r="J1921" i="3"/>
  <c r="J1922" i="3"/>
  <c r="J1923" i="3"/>
  <c r="J1924" i="3"/>
  <c r="J1925" i="3"/>
  <c r="J1926" i="3"/>
  <c r="J1927" i="3"/>
  <c r="J1928" i="3"/>
  <c r="J1929" i="3"/>
  <c r="J1930" i="3"/>
  <c r="J1931" i="3"/>
  <c r="J1932" i="3"/>
  <c r="J1933" i="3"/>
  <c r="J1934" i="3"/>
  <c r="J1935" i="3"/>
  <c r="J1936" i="3"/>
  <c r="J1937" i="3"/>
  <c r="J1938" i="3"/>
  <c r="J1939" i="3"/>
  <c r="J1940" i="3"/>
  <c r="J1941" i="3"/>
  <c r="J1942" i="3"/>
  <c r="J1943" i="3"/>
  <c r="J1944" i="3"/>
  <c r="J1945" i="3"/>
  <c r="J1946" i="3"/>
  <c r="J1947" i="3"/>
  <c r="J1948" i="3"/>
  <c r="J1949" i="3"/>
  <c r="J1950" i="3"/>
  <c r="J1951" i="3"/>
  <c r="J1952" i="3"/>
  <c r="J1953" i="3"/>
  <c r="J1954" i="3"/>
  <c r="J1955" i="3"/>
  <c r="J1956" i="3"/>
  <c r="J1957" i="3"/>
  <c r="J1958" i="3"/>
  <c r="J1959" i="3"/>
  <c r="J1960" i="3"/>
  <c r="J1961" i="3"/>
  <c r="J1962" i="3"/>
  <c r="J1963" i="3"/>
  <c r="J1964" i="3"/>
  <c r="J1965" i="3"/>
  <c r="J1966" i="3"/>
  <c r="J1967" i="3"/>
  <c r="J1968" i="3"/>
  <c r="J1969" i="3"/>
  <c r="J1970" i="3"/>
  <c r="J1971" i="3"/>
  <c r="J1972" i="3"/>
  <c r="J1973" i="3"/>
  <c r="J1974" i="3"/>
  <c r="J1975" i="3"/>
  <c r="J1976" i="3"/>
  <c r="J1977" i="3"/>
  <c r="J1978" i="3"/>
  <c r="J1979" i="3"/>
  <c r="J1980" i="3"/>
  <c r="J1981" i="3"/>
  <c r="J1982" i="3"/>
  <c r="J1983" i="3"/>
  <c r="J1984" i="3"/>
  <c r="J1985" i="3"/>
  <c r="J1986" i="3"/>
  <c r="J1987" i="3"/>
  <c r="J1988" i="3"/>
  <c r="J1989" i="3"/>
  <c r="J1990" i="3"/>
  <c r="J1991" i="3"/>
  <c r="J1992" i="3"/>
  <c r="J1993" i="3"/>
  <c r="J1994" i="3"/>
  <c r="J1995" i="3"/>
  <c r="J1996" i="3"/>
  <c r="J1997" i="3"/>
  <c r="J1998" i="3"/>
  <c r="J1999" i="3"/>
  <c r="J2000" i="3"/>
  <c r="J2001" i="3"/>
  <c r="J2002" i="3"/>
  <c r="J2003" i="3"/>
  <c r="J2004" i="3"/>
  <c r="J2005" i="3"/>
  <c r="J2006" i="3"/>
  <c r="J2007" i="3"/>
  <c r="J2008" i="3"/>
  <c r="J2009" i="3"/>
  <c r="J2010" i="3"/>
  <c r="J2011" i="3"/>
  <c r="J2012" i="3"/>
  <c r="J2013" i="3"/>
  <c r="J2014" i="3"/>
  <c r="J2015" i="3"/>
  <c r="J2016" i="3"/>
  <c r="J2017" i="3"/>
  <c r="J2018" i="3"/>
  <c r="J2019" i="3"/>
  <c r="J2020" i="3"/>
  <c r="J2021" i="3"/>
  <c r="J2022" i="3"/>
  <c r="J2023" i="3"/>
  <c r="J2024" i="3"/>
  <c r="J2025" i="3"/>
  <c r="J2026" i="3"/>
  <c r="J2027" i="3"/>
  <c r="J2028" i="3"/>
  <c r="J2029" i="3"/>
  <c r="J2030" i="3"/>
  <c r="J2031" i="3"/>
  <c r="J2032" i="3"/>
  <c r="J2033" i="3"/>
  <c r="J2034" i="3"/>
  <c r="J2035" i="3"/>
  <c r="J2036" i="3"/>
  <c r="J2037" i="3"/>
  <c r="J2038" i="3"/>
  <c r="J2039" i="3"/>
  <c r="J2040" i="3"/>
  <c r="J2041" i="3"/>
  <c r="J2042" i="3"/>
  <c r="J2043" i="3"/>
  <c r="J2044" i="3"/>
  <c r="J2045" i="3"/>
  <c r="J2046" i="3"/>
  <c r="J2047" i="3"/>
  <c r="J2048" i="3"/>
  <c r="J2049" i="3"/>
  <c r="J2050" i="3"/>
  <c r="J2051" i="3"/>
  <c r="J2052" i="3"/>
  <c r="J2053" i="3"/>
  <c r="J2054" i="3"/>
  <c r="J2055" i="3"/>
  <c r="J2056" i="3"/>
  <c r="J2057" i="3"/>
  <c r="J2058" i="3"/>
  <c r="J2059" i="3"/>
  <c r="J2060" i="3"/>
  <c r="J2061" i="3"/>
  <c r="J2062" i="3"/>
  <c r="J2063" i="3"/>
  <c r="J2064" i="3"/>
  <c r="J2065" i="3"/>
  <c r="J2066" i="3"/>
  <c r="J2067" i="3"/>
  <c r="J2068" i="3"/>
  <c r="J2069" i="3"/>
  <c r="J2070" i="3"/>
  <c r="J2071" i="3"/>
  <c r="J2072" i="3"/>
  <c r="J2073" i="3"/>
  <c r="J2074" i="3"/>
  <c r="J2075" i="3"/>
  <c r="J2076" i="3"/>
  <c r="J2077" i="3"/>
  <c r="J2078" i="3"/>
  <c r="J2079" i="3"/>
  <c r="J2080" i="3"/>
  <c r="J2081" i="3"/>
  <c r="J2082" i="3"/>
  <c r="J2083" i="3"/>
  <c r="J2084" i="3"/>
  <c r="J2085" i="3"/>
  <c r="J2086" i="3"/>
  <c r="J2087" i="3"/>
  <c r="J2088" i="3"/>
  <c r="J2089" i="3"/>
  <c r="J2090" i="3"/>
  <c r="J2091" i="3"/>
  <c r="J2092" i="3"/>
  <c r="J2093" i="3"/>
  <c r="J2094" i="3"/>
  <c r="J2095" i="3"/>
  <c r="J2096" i="3"/>
  <c r="J2097" i="3"/>
  <c r="J2098" i="3"/>
  <c r="J2099" i="3"/>
  <c r="J2100" i="3"/>
  <c r="J2101" i="3"/>
  <c r="J2102" i="3"/>
  <c r="J2103" i="3"/>
  <c r="J2104" i="3"/>
  <c r="J2105" i="3"/>
  <c r="J2106" i="3"/>
  <c r="J2107" i="3"/>
  <c r="J2108" i="3"/>
  <c r="J2109" i="3"/>
  <c r="J2110" i="3"/>
  <c r="J2111" i="3"/>
  <c r="J2112" i="3"/>
  <c r="J2113" i="3"/>
  <c r="J2114" i="3"/>
  <c r="J2115" i="3"/>
  <c r="J2116" i="3"/>
  <c r="J2117" i="3"/>
  <c r="J2118" i="3"/>
  <c r="J2119" i="3"/>
  <c r="J2120" i="3"/>
  <c r="J2121" i="3"/>
  <c r="J2122" i="3"/>
  <c r="J2123" i="3"/>
  <c r="J2124" i="3"/>
  <c r="J2125" i="3"/>
  <c r="J2126" i="3"/>
  <c r="J2127" i="3"/>
  <c r="J2128" i="3"/>
  <c r="J2129" i="3"/>
  <c r="J2130" i="3"/>
  <c r="J2131" i="3"/>
  <c r="J2132" i="3"/>
  <c r="J2133" i="3"/>
  <c r="J2134" i="3"/>
  <c r="J2135" i="3"/>
  <c r="J2136" i="3"/>
  <c r="J2137" i="3"/>
  <c r="J2138" i="3"/>
  <c r="J2139" i="3"/>
  <c r="J2140" i="3"/>
  <c r="J2141" i="3"/>
  <c r="J2142" i="3"/>
  <c r="J2143" i="3"/>
  <c r="J2144" i="3"/>
  <c r="J2145" i="3"/>
  <c r="J2146" i="3"/>
  <c r="J2147" i="3"/>
  <c r="J2148" i="3"/>
  <c r="J2149" i="3"/>
  <c r="J2150" i="3"/>
  <c r="J2151" i="3"/>
  <c r="J2152" i="3"/>
  <c r="J2153" i="3"/>
  <c r="J2154" i="3"/>
  <c r="J2155" i="3"/>
  <c r="J2156" i="3"/>
  <c r="J2157" i="3"/>
  <c r="J2158" i="3"/>
  <c r="J2159" i="3"/>
  <c r="J2160" i="3"/>
  <c r="J2161" i="3"/>
  <c r="J2162" i="3"/>
  <c r="J2163" i="3"/>
  <c r="J2164" i="3"/>
  <c r="J2165" i="3"/>
  <c r="J2166" i="3"/>
  <c r="J2167" i="3"/>
  <c r="J2168" i="3"/>
  <c r="J2169" i="3"/>
  <c r="J2170" i="3"/>
  <c r="J2171" i="3"/>
  <c r="J2172" i="3"/>
  <c r="J2173" i="3"/>
  <c r="J2174" i="3"/>
  <c r="J2175" i="3"/>
  <c r="J2176" i="3"/>
  <c r="J2177" i="3"/>
  <c r="J2178" i="3"/>
  <c r="J2179" i="3"/>
  <c r="J2180" i="3"/>
  <c r="J2181" i="3"/>
  <c r="J2182" i="3"/>
  <c r="J2183" i="3"/>
  <c r="J2184" i="3"/>
  <c r="J2185" i="3"/>
  <c r="J2186" i="3"/>
  <c r="J2187" i="3"/>
  <c r="J2188" i="3"/>
  <c r="J2189" i="3"/>
  <c r="J2190" i="3"/>
  <c r="J2191" i="3"/>
  <c r="J2192" i="3"/>
  <c r="J2193" i="3"/>
  <c r="J2194" i="3"/>
  <c r="J2195" i="3"/>
  <c r="J2196" i="3"/>
  <c r="J2197" i="3"/>
  <c r="J2198" i="3"/>
  <c r="J2199" i="3"/>
  <c r="J2200" i="3"/>
  <c r="J2201" i="3"/>
  <c r="J2202" i="3"/>
  <c r="J2203" i="3"/>
  <c r="J2204" i="3"/>
  <c r="J2205" i="3"/>
  <c r="J2206" i="3"/>
  <c r="J2207" i="3"/>
  <c r="J2208" i="3"/>
  <c r="J2209" i="3"/>
  <c r="J2210" i="3"/>
  <c r="J2211" i="3"/>
  <c r="J2212" i="3"/>
  <c r="J2213" i="3"/>
  <c r="J2214" i="3"/>
  <c r="J2215" i="3"/>
  <c r="J2216" i="3"/>
  <c r="J2217" i="3"/>
  <c r="J2218" i="3"/>
  <c r="J2219" i="3"/>
  <c r="J2220" i="3"/>
  <c r="J2221" i="3"/>
  <c r="J2222" i="3"/>
  <c r="J2223" i="3"/>
  <c r="J2224" i="3"/>
  <c r="J2225" i="3"/>
  <c r="J2226" i="3"/>
  <c r="J2227" i="3"/>
  <c r="J2228" i="3"/>
  <c r="J2229" i="3"/>
  <c r="J2230" i="3"/>
  <c r="J2231" i="3"/>
  <c r="J2232" i="3"/>
  <c r="J2233" i="3"/>
  <c r="J2234" i="3"/>
  <c r="J2235" i="3"/>
  <c r="J2236" i="3"/>
  <c r="J2237" i="3"/>
  <c r="J2238" i="3"/>
  <c r="J2239" i="3"/>
  <c r="J2240" i="3"/>
  <c r="J2241" i="3"/>
  <c r="J2242" i="3"/>
  <c r="J2243" i="3"/>
  <c r="J2244" i="3"/>
  <c r="J2245" i="3"/>
  <c r="J2246" i="3"/>
  <c r="J2247" i="3"/>
  <c r="J2248" i="3"/>
  <c r="J2249" i="3"/>
  <c r="J2250" i="3"/>
  <c r="J2251" i="3"/>
  <c r="J2252" i="3"/>
  <c r="J2253" i="3"/>
  <c r="J2254" i="3"/>
  <c r="J2255" i="3"/>
  <c r="J2256" i="3"/>
  <c r="J2257" i="3"/>
  <c r="J2258" i="3"/>
  <c r="J2259" i="3"/>
  <c r="J2260" i="3"/>
  <c r="J2261" i="3"/>
  <c r="J2262" i="3"/>
  <c r="J2263" i="3"/>
  <c r="J2264" i="3"/>
  <c r="J2265" i="3"/>
  <c r="J2266" i="3"/>
  <c r="J2267" i="3"/>
  <c r="J2268" i="3"/>
  <c r="J2269" i="3"/>
  <c r="J2270" i="3"/>
  <c r="J2271" i="3"/>
  <c r="J2272" i="3"/>
  <c r="J2273" i="3"/>
  <c r="J2274" i="3"/>
  <c r="J2275" i="3"/>
  <c r="J2276" i="3"/>
  <c r="J2277" i="3"/>
  <c r="J2278" i="3"/>
  <c r="J2279" i="3"/>
  <c r="J2280" i="3"/>
  <c r="J2281" i="3"/>
  <c r="J2282" i="3"/>
  <c r="J2283" i="3"/>
  <c r="J2284" i="3"/>
  <c r="J2285" i="3"/>
  <c r="J2286" i="3"/>
  <c r="J2287" i="3"/>
  <c r="J2288" i="3"/>
  <c r="J2289" i="3"/>
  <c r="J2290" i="3"/>
  <c r="J2291" i="3"/>
  <c r="J2292" i="3"/>
  <c r="J2293" i="3"/>
  <c r="J2294" i="3"/>
  <c r="J2295" i="3"/>
  <c r="J2296" i="3"/>
  <c r="J2297" i="3"/>
  <c r="J2298" i="3"/>
  <c r="J2299" i="3"/>
  <c r="J2300" i="3"/>
  <c r="J2301" i="3"/>
  <c r="J2302" i="3"/>
  <c r="J2303" i="3"/>
  <c r="J2304" i="3"/>
  <c r="J2305" i="3"/>
  <c r="J2306" i="3"/>
  <c r="J2307" i="3"/>
  <c r="J2308" i="3"/>
  <c r="J2309" i="3"/>
  <c r="J2310" i="3"/>
  <c r="J2311" i="3"/>
  <c r="J2312" i="3"/>
  <c r="J2313" i="3"/>
  <c r="J2314" i="3"/>
  <c r="J2315" i="3"/>
  <c r="J2316" i="3"/>
  <c r="J2317" i="3"/>
  <c r="J2318" i="3"/>
  <c r="J2319" i="3"/>
  <c r="J2320" i="3"/>
  <c r="J2321" i="3"/>
  <c r="J2322" i="3"/>
  <c r="J2323" i="3"/>
  <c r="J2324" i="3"/>
  <c r="J2325" i="3"/>
  <c r="J2326" i="3"/>
  <c r="J2327" i="3"/>
  <c r="J2328" i="3"/>
  <c r="J2329" i="3"/>
  <c r="J2330" i="3"/>
  <c r="J2331" i="3"/>
  <c r="J2332" i="3"/>
  <c r="J2333" i="3"/>
  <c r="J2334" i="3"/>
  <c r="J2335" i="3"/>
  <c r="J2336" i="3"/>
  <c r="J2337" i="3"/>
  <c r="J2338" i="3"/>
  <c r="J2339" i="3"/>
  <c r="J2340" i="3"/>
  <c r="J2341" i="3"/>
  <c r="J2342" i="3"/>
  <c r="J2343" i="3"/>
  <c r="J2344" i="3"/>
  <c r="J2345" i="3"/>
  <c r="J2346" i="3"/>
  <c r="J2347" i="3"/>
  <c r="J2348" i="3"/>
  <c r="J2349" i="3"/>
  <c r="J2350" i="3"/>
  <c r="J2351" i="3"/>
  <c r="J2352" i="3"/>
  <c r="J2353" i="3"/>
  <c r="J2354" i="3"/>
  <c r="J2355" i="3"/>
  <c r="J2356" i="3"/>
  <c r="J2357" i="3"/>
  <c r="J2358" i="3"/>
  <c r="J2359" i="3"/>
  <c r="J2360" i="3"/>
  <c r="J2361" i="3"/>
  <c r="J2362" i="3"/>
  <c r="J2363" i="3"/>
  <c r="J2364" i="3"/>
  <c r="J2365" i="3"/>
  <c r="J2366" i="3"/>
  <c r="J2367" i="3"/>
  <c r="J2368" i="3"/>
  <c r="J2369" i="3"/>
  <c r="J2370" i="3"/>
  <c r="J2371" i="3"/>
  <c r="J2372" i="3"/>
  <c r="J2373" i="3"/>
  <c r="J2374" i="3"/>
  <c r="J2375" i="3"/>
  <c r="J2376" i="3"/>
  <c r="J2377" i="3"/>
  <c r="J2378" i="3"/>
  <c r="J2379" i="3"/>
  <c r="J2380" i="3"/>
  <c r="J2381" i="3"/>
  <c r="J2382" i="3"/>
  <c r="J2383" i="3"/>
  <c r="J2384" i="3"/>
  <c r="J2385" i="3"/>
  <c r="J2386" i="3"/>
  <c r="J2387" i="3"/>
  <c r="J2388" i="3"/>
  <c r="J2389" i="3"/>
  <c r="J2390" i="3"/>
  <c r="J2391" i="3"/>
  <c r="J2392" i="3"/>
  <c r="J2393" i="3"/>
  <c r="J2394" i="3"/>
  <c r="J2395" i="3"/>
  <c r="J2396" i="3"/>
  <c r="J2397" i="3"/>
  <c r="J2398" i="3"/>
  <c r="J2399" i="3"/>
  <c r="J2400" i="3"/>
  <c r="J2401" i="3"/>
  <c r="J2402" i="3"/>
  <c r="J2403" i="3"/>
  <c r="J2404" i="3"/>
  <c r="J2405" i="3"/>
  <c r="J2406" i="3"/>
  <c r="J2407" i="3"/>
  <c r="J2408" i="3"/>
  <c r="J2409" i="3"/>
  <c r="J2410" i="3"/>
  <c r="J2411" i="3"/>
  <c r="J2412" i="3"/>
  <c r="J2413" i="3"/>
  <c r="J2414" i="3"/>
  <c r="J2415" i="3"/>
  <c r="J2416" i="3"/>
  <c r="J2417" i="3"/>
  <c r="J2418" i="3"/>
  <c r="J2419" i="3"/>
  <c r="J2420" i="3"/>
  <c r="J2421" i="3"/>
  <c r="J2422" i="3"/>
  <c r="J2423" i="3"/>
  <c r="J2424" i="3"/>
  <c r="J2425" i="3"/>
  <c r="J2426" i="3"/>
  <c r="J2427" i="3"/>
  <c r="J2428" i="3"/>
  <c r="J2429" i="3"/>
  <c r="J2430" i="3"/>
  <c r="J2431" i="3"/>
  <c r="J2432" i="3"/>
  <c r="J2433" i="3"/>
  <c r="J2434" i="3"/>
  <c r="J2435" i="3"/>
  <c r="J2436" i="3"/>
  <c r="J2437" i="3"/>
  <c r="J2438" i="3"/>
  <c r="J2439" i="3"/>
  <c r="J2440" i="3"/>
  <c r="J2441" i="3"/>
  <c r="J2442" i="3"/>
  <c r="J2443" i="3"/>
  <c r="J2444" i="3"/>
  <c r="J2445" i="3"/>
  <c r="J2446" i="3"/>
  <c r="J2447" i="3"/>
  <c r="J2448" i="3"/>
  <c r="J2449" i="3"/>
  <c r="J2450" i="3"/>
  <c r="J2451" i="3"/>
  <c r="J2452" i="3"/>
  <c r="J2453" i="3"/>
  <c r="J2454" i="3"/>
  <c r="J2455" i="3"/>
  <c r="J2456" i="3"/>
  <c r="J2457" i="3"/>
  <c r="J2458" i="3"/>
  <c r="J2459" i="3"/>
  <c r="J2460" i="3"/>
  <c r="J2461" i="3"/>
  <c r="J2462" i="3"/>
  <c r="J2463" i="3"/>
  <c r="J2464" i="3"/>
  <c r="J2465" i="3"/>
  <c r="J2466" i="3"/>
  <c r="J2467" i="3"/>
  <c r="J2468" i="3"/>
  <c r="J2469" i="3"/>
  <c r="J2470" i="3"/>
  <c r="J2471" i="3"/>
  <c r="J2472" i="3"/>
  <c r="J2473" i="3"/>
  <c r="J2474" i="3"/>
  <c r="J2475" i="3"/>
  <c r="J2476" i="3"/>
  <c r="J2477" i="3"/>
  <c r="J2478" i="3"/>
  <c r="J2479" i="3"/>
  <c r="J2480" i="3"/>
  <c r="J2481" i="3"/>
  <c r="J2482" i="3"/>
  <c r="J2483" i="3"/>
  <c r="J2484" i="3"/>
  <c r="J2485" i="3"/>
  <c r="J2486" i="3"/>
  <c r="J2487" i="3"/>
  <c r="J2488" i="3"/>
  <c r="J2489" i="3"/>
  <c r="J2490" i="3"/>
  <c r="J2491" i="3"/>
  <c r="J2492" i="3"/>
  <c r="J2493" i="3"/>
  <c r="J2494" i="3"/>
  <c r="J2495" i="3"/>
  <c r="J2496" i="3"/>
  <c r="J2497" i="3"/>
  <c r="J2498" i="3"/>
  <c r="J2499" i="3"/>
  <c r="J2500" i="3"/>
  <c r="J2501" i="3"/>
  <c r="J2502" i="3"/>
  <c r="J2503" i="3"/>
  <c r="J2504" i="3"/>
  <c r="J2505" i="3"/>
  <c r="J2506" i="3"/>
  <c r="J2507" i="3"/>
  <c r="J2508" i="3"/>
  <c r="J2509" i="3"/>
  <c r="J2510" i="3"/>
  <c r="J2511" i="3"/>
  <c r="J2512" i="3"/>
  <c r="J2513" i="3"/>
  <c r="J2514" i="3"/>
  <c r="J2515" i="3"/>
  <c r="J2516" i="3"/>
  <c r="J2517" i="3"/>
  <c r="J2518" i="3"/>
  <c r="J2519" i="3"/>
  <c r="J2520" i="3"/>
  <c r="J2521" i="3"/>
  <c r="J2522" i="3"/>
  <c r="J2523" i="3"/>
  <c r="J2524" i="3"/>
  <c r="J2525" i="3"/>
  <c r="J2526" i="3"/>
  <c r="J2527" i="3"/>
  <c r="J2528" i="3"/>
  <c r="J2529" i="3"/>
  <c r="J2530" i="3"/>
  <c r="J2531" i="3"/>
  <c r="J2532" i="3"/>
  <c r="J2533" i="3"/>
  <c r="J2534" i="3"/>
  <c r="J2535" i="3"/>
  <c r="J2536" i="3"/>
  <c r="J2537" i="3"/>
  <c r="J2538" i="3"/>
  <c r="J2539" i="3"/>
  <c r="J2540" i="3"/>
  <c r="J2541" i="3"/>
  <c r="J2542" i="3"/>
  <c r="J2543" i="3"/>
  <c r="J2544" i="3"/>
  <c r="J2545" i="3"/>
  <c r="J2546" i="3"/>
  <c r="J2547" i="3"/>
  <c r="J2548" i="3"/>
  <c r="J2549" i="3"/>
  <c r="J2550" i="3"/>
  <c r="J2551" i="3"/>
  <c r="J2552" i="3"/>
  <c r="J2553" i="3"/>
  <c r="J2554" i="3"/>
  <c r="J2555" i="3"/>
  <c r="J2556" i="3"/>
  <c r="J2557" i="3"/>
  <c r="J2558" i="3"/>
  <c r="J2559" i="3"/>
  <c r="J2560" i="3"/>
  <c r="J2561" i="3"/>
  <c r="J2562" i="3"/>
  <c r="J2563" i="3"/>
  <c r="J2564" i="3"/>
  <c r="J2565" i="3"/>
  <c r="J2566" i="3"/>
  <c r="J2567" i="3"/>
  <c r="J2568" i="3"/>
  <c r="J2569" i="3"/>
  <c r="J2570" i="3"/>
  <c r="J2571" i="3"/>
  <c r="J2572" i="3"/>
  <c r="J2573" i="3"/>
  <c r="J2574" i="3"/>
  <c r="J2575" i="3"/>
  <c r="J2576" i="3"/>
  <c r="J2577" i="3"/>
  <c r="J2578" i="3"/>
  <c r="J2579" i="3"/>
  <c r="J2580" i="3"/>
  <c r="J2581" i="3"/>
  <c r="J2582" i="3"/>
  <c r="J2583" i="3"/>
  <c r="J2584" i="3"/>
  <c r="J2585" i="3"/>
  <c r="J2586" i="3"/>
  <c r="J2587" i="3"/>
  <c r="J2588" i="3"/>
  <c r="J2589" i="3"/>
  <c r="J2590" i="3"/>
  <c r="J2591" i="3"/>
  <c r="J2592" i="3"/>
  <c r="J2593" i="3"/>
  <c r="J2594" i="3"/>
  <c r="J2595" i="3"/>
  <c r="J2596" i="3"/>
  <c r="J2597" i="3"/>
  <c r="J2598" i="3"/>
  <c r="J2599" i="3"/>
  <c r="J2600" i="3"/>
  <c r="J2601" i="3"/>
  <c r="J2602" i="3"/>
  <c r="J2603" i="3"/>
  <c r="J2604" i="3"/>
  <c r="J2605" i="3"/>
  <c r="J2606" i="3"/>
  <c r="J2607" i="3"/>
  <c r="J2608" i="3"/>
  <c r="J2609" i="3"/>
  <c r="J2610" i="3"/>
  <c r="J2611" i="3"/>
  <c r="J2612" i="3"/>
  <c r="J2613" i="3"/>
  <c r="J2614" i="3"/>
  <c r="J2615" i="3"/>
  <c r="J2616" i="3"/>
  <c r="J2617" i="3"/>
  <c r="J2618" i="3"/>
  <c r="J2619" i="3"/>
  <c r="J2620" i="3"/>
  <c r="J2621" i="3"/>
  <c r="J2622" i="3"/>
  <c r="J2623" i="3"/>
  <c r="J2624" i="3"/>
  <c r="J2625" i="3"/>
  <c r="J2626" i="3"/>
  <c r="J2627" i="3"/>
  <c r="J2628" i="3"/>
  <c r="J2629" i="3"/>
  <c r="J2630" i="3"/>
  <c r="J2631" i="3"/>
  <c r="J2632" i="3"/>
  <c r="J2633" i="3"/>
  <c r="J2634" i="3"/>
  <c r="J2635" i="3"/>
  <c r="J2636" i="3"/>
  <c r="J2637" i="3"/>
  <c r="J2638" i="3"/>
  <c r="J2639" i="3"/>
  <c r="J2640" i="3"/>
  <c r="J2641" i="3"/>
  <c r="J2642" i="3"/>
  <c r="J2643" i="3"/>
  <c r="J2644" i="3"/>
  <c r="J2645" i="3"/>
  <c r="J2646" i="3"/>
  <c r="J2647" i="3"/>
  <c r="J2648" i="3"/>
  <c r="J2649" i="3"/>
  <c r="J2650" i="3"/>
  <c r="J2651" i="3"/>
  <c r="J2652" i="3"/>
  <c r="J2653" i="3"/>
  <c r="J2654" i="3"/>
  <c r="J2655" i="3"/>
  <c r="J2656" i="3"/>
  <c r="J2657" i="3"/>
  <c r="J2658" i="3"/>
  <c r="J2659" i="3"/>
  <c r="J2660" i="3"/>
  <c r="J2661" i="3"/>
  <c r="J2662" i="3"/>
  <c r="J2663" i="3"/>
  <c r="J2664" i="3"/>
  <c r="J2665" i="3"/>
  <c r="J2666" i="3"/>
  <c r="J2667" i="3"/>
  <c r="J2668" i="3"/>
  <c r="J2669" i="3"/>
  <c r="J2670" i="3"/>
  <c r="J2671" i="3"/>
  <c r="J2672" i="3"/>
  <c r="J2673" i="3"/>
  <c r="J2674" i="3"/>
  <c r="J2675" i="3"/>
  <c r="J2676" i="3"/>
  <c r="J2677" i="3"/>
  <c r="J2678" i="3"/>
  <c r="J2679" i="3"/>
  <c r="J2680" i="3"/>
  <c r="J2681" i="3"/>
  <c r="J2682" i="3"/>
  <c r="J2683" i="3"/>
  <c r="J2684" i="3"/>
  <c r="J2685" i="3"/>
  <c r="J2686" i="3"/>
  <c r="J2687" i="3"/>
  <c r="J2688" i="3"/>
  <c r="J2689" i="3"/>
  <c r="J2690" i="3"/>
  <c r="J2691" i="3"/>
  <c r="J2692" i="3"/>
  <c r="J2693" i="3"/>
  <c r="J2694" i="3"/>
  <c r="J2695" i="3"/>
  <c r="J2696" i="3"/>
  <c r="J2697" i="3"/>
  <c r="J2698" i="3"/>
  <c r="J2699" i="3"/>
  <c r="J2700" i="3"/>
  <c r="J2701" i="3"/>
  <c r="J2702" i="3"/>
  <c r="J2703" i="3"/>
  <c r="J2704" i="3"/>
  <c r="J2705" i="3"/>
  <c r="J2706" i="3"/>
  <c r="J2707" i="3"/>
  <c r="J2708" i="3"/>
  <c r="J2709" i="3"/>
  <c r="J2710" i="3"/>
  <c r="J2711" i="3"/>
  <c r="J2712" i="3"/>
  <c r="J2713" i="3"/>
  <c r="J2714" i="3"/>
  <c r="J2715" i="3"/>
  <c r="J2716" i="3"/>
  <c r="J2717" i="3"/>
  <c r="J2718" i="3"/>
  <c r="J2719" i="3"/>
  <c r="J2720" i="3"/>
  <c r="J2721" i="3"/>
  <c r="J2722" i="3"/>
  <c r="J2723" i="3"/>
  <c r="J2724" i="3"/>
  <c r="J2725" i="3"/>
  <c r="J2726" i="3"/>
  <c r="J2727" i="3"/>
  <c r="J2728" i="3"/>
  <c r="J2729" i="3"/>
  <c r="J2730" i="3"/>
  <c r="J2731" i="3"/>
  <c r="J2732" i="3"/>
  <c r="J2733" i="3"/>
  <c r="J2734" i="3"/>
  <c r="J2735" i="3"/>
  <c r="J2736" i="3"/>
  <c r="J2737" i="3"/>
  <c r="J2738" i="3"/>
  <c r="J2739" i="3"/>
  <c r="J2740" i="3"/>
  <c r="J2741" i="3"/>
  <c r="J2742" i="3"/>
  <c r="J2743" i="3"/>
  <c r="J2744" i="3"/>
  <c r="J2745" i="3"/>
  <c r="J2746" i="3"/>
  <c r="J2747" i="3"/>
  <c r="J2748" i="3"/>
  <c r="J2749" i="3"/>
  <c r="J2750" i="3"/>
  <c r="J2751" i="3"/>
  <c r="J2752" i="3"/>
  <c r="J2753" i="3"/>
  <c r="J2754" i="3"/>
  <c r="J2755" i="3"/>
  <c r="J2756" i="3"/>
  <c r="J2757" i="3"/>
  <c r="J2758" i="3"/>
  <c r="J2759" i="3"/>
  <c r="J2760" i="3"/>
  <c r="J2761" i="3"/>
  <c r="J2762" i="3"/>
  <c r="J2763" i="3"/>
  <c r="J2764" i="3"/>
  <c r="J2765" i="3"/>
  <c r="J2766" i="3"/>
  <c r="J2767" i="3"/>
  <c r="J2768" i="3"/>
  <c r="J2769" i="3"/>
  <c r="J2770" i="3"/>
  <c r="J2771" i="3"/>
  <c r="J2772" i="3"/>
  <c r="J2773" i="3"/>
  <c r="J2774" i="3"/>
  <c r="J2775" i="3"/>
  <c r="J2776" i="3"/>
  <c r="J2777" i="3"/>
  <c r="J2778" i="3"/>
  <c r="J2779" i="3"/>
  <c r="J2780" i="3"/>
  <c r="J2781" i="3"/>
  <c r="J2782" i="3"/>
  <c r="J2783" i="3"/>
  <c r="J2784" i="3"/>
  <c r="J2785" i="3"/>
  <c r="J2786" i="3"/>
  <c r="J2787" i="3"/>
  <c r="J2788" i="3"/>
  <c r="J2789" i="3"/>
  <c r="J2790" i="3"/>
  <c r="J2791" i="3"/>
  <c r="J2792" i="3"/>
  <c r="J2793" i="3"/>
  <c r="J2794" i="3"/>
  <c r="J2795" i="3"/>
  <c r="J2796" i="3"/>
  <c r="J2797" i="3"/>
  <c r="J2798" i="3"/>
  <c r="J2799" i="3"/>
  <c r="J2800" i="3"/>
  <c r="J2801" i="3"/>
  <c r="J2802" i="3"/>
  <c r="J2803" i="3"/>
  <c r="J2804" i="3"/>
  <c r="J2805" i="3"/>
  <c r="J2806" i="3"/>
  <c r="J2807" i="3"/>
  <c r="J2808" i="3"/>
  <c r="J2809" i="3"/>
  <c r="J2810" i="3"/>
  <c r="J2811" i="3"/>
  <c r="J2812" i="3"/>
  <c r="J2813" i="3"/>
  <c r="J2814" i="3"/>
  <c r="J2815" i="3"/>
  <c r="J2816" i="3"/>
  <c r="J2817" i="3"/>
  <c r="J2818" i="3"/>
  <c r="J2819" i="3"/>
  <c r="J2820" i="3"/>
  <c r="J2821" i="3"/>
  <c r="J2822" i="3"/>
  <c r="J2823" i="3"/>
  <c r="J2824" i="3"/>
  <c r="J6" i="3"/>
  <c r="J7" i="3" s="1"/>
  <c r="G5" i="1" l="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C6" i="4"/>
  <c r="D7" i="9" l="1"/>
  <c r="I7" i="9"/>
  <c r="J7" i="9"/>
  <c r="K7" i="9"/>
  <c r="L7" i="9"/>
  <c r="M7" i="9"/>
  <c r="N7" i="9"/>
  <c r="O7" i="9"/>
  <c r="P7" i="9"/>
  <c r="Q7" i="9"/>
  <c r="S7" i="9"/>
  <c r="T7" i="9"/>
  <c r="R7" i="9" l="1"/>
  <c r="K6" i="9" l="1"/>
  <c r="J6" i="9"/>
  <c r="I6" i="9"/>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331" i="1"/>
  <c r="X332" i="1"/>
  <c r="X333" i="1"/>
  <c r="X334" i="1"/>
  <c r="X335" i="1"/>
  <c r="X336" i="1"/>
  <c r="X337" i="1"/>
  <c r="X338" i="1"/>
  <c r="X339" i="1"/>
  <c r="X340" i="1"/>
  <c r="X341" i="1"/>
  <c r="X342" i="1"/>
  <c r="X343" i="1"/>
  <c r="X344" i="1"/>
  <c r="X345" i="1"/>
  <c r="X346" i="1"/>
  <c r="X347" i="1"/>
  <c r="X348" i="1"/>
  <c r="X349" i="1"/>
  <c r="X350" i="1"/>
  <c r="X351" i="1"/>
  <c r="X352"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379" i="1"/>
  <c r="X380" i="1"/>
  <c r="X381" i="1"/>
  <c r="X382" i="1"/>
  <c r="X383" i="1"/>
  <c r="X384" i="1"/>
  <c r="X385" i="1"/>
  <c r="X386" i="1"/>
  <c r="X387" i="1"/>
  <c r="X388" i="1"/>
  <c r="X389" i="1"/>
  <c r="X390" i="1"/>
  <c r="X391" i="1"/>
  <c r="X392" i="1"/>
  <c r="X393" i="1"/>
  <c r="X394" i="1"/>
  <c r="X395" i="1"/>
  <c r="X396" i="1"/>
  <c r="X397" i="1"/>
  <c r="X398" i="1"/>
  <c r="X399" i="1"/>
  <c r="X400" i="1"/>
  <c r="X401" i="1"/>
  <c r="X402" i="1"/>
  <c r="X403" i="1"/>
  <c r="X404" i="1"/>
  <c r="X405" i="1"/>
  <c r="X406" i="1"/>
  <c r="X407" i="1"/>
  <c r="X408" i="1"/>
  <c r="X409" i="1"/>
  <c r="X410" i="1"/>
  <c r="X411" i="1"/>
  <c r="X412" i="1"/>
  <c r="X413" i="1"/>
  <c r="X414" i="1"/>
  <c r="X415" i="1"/>
  <c r="X416" i="1"/>
  <c r="X417" i="1"/>
  <c r="X418" i="1"/>
  <c r="X419" i="1"/>
  <c r="X420" i="1"/>
  <c r="X421" i="1"/>
  <c r="X422" i="1"/>
  <c r="X423" i="1"/>
  <c r="X424" i="1"/>
  <c r="X425" i="1"/>
  <c r="X426" i="1"/>
  <c r="X427" i="1"/>
  <c r="X428" i="1"/>
  <c r="X429" i="1"/>
  <c r="X430" i="1"/>
  <c r="X431" i="1"/>
  <c r="X432" i="1"/>
  <c r="X433" i="1"/>
  <c r="X434" i="1"/>
  <c r="X435" i="1"/>
  <c r="X436" i="1"/>
  <c r="X437" i="1"/>
  <c r="X438" i="1"/>
  <c r="X439" i="1"/>
  <c r="X440" i="1"/>
  <c r="X441" i="1"/>
  <c r="X442" i="1"/>
  <c r="X443" i="1"/>
  <c r="X444" i="1"/>
  <c r="X445" i="1"/>
  <c r="X446" i="1"/>
  <c r="X447" i="1"/>
  <c r="X448" i="1"/>
  <c r="X449" i="1"/>
  <c r="X450" i="1"/>
  <c r="X451" i="1"/>
  <c r="X452" i="1"/>
  <c r="X453" i="1"/>
  <c r="X454" i="1"/>
  <c r="X455" i="1"/>
  <c r="X456" i="1"/>
  <c r="X457" i="1"/>
  <c r="X458" i="1"/>
  <c r="X459" i="1"/>
  <c r="X460" i="1"/>
  <c r="X461" i="1"/>
  <c r="X462" i="1"/>
  <c r="X463" i="1"/>
  <c r="X464" i="1"/>
  <c r="X465" i="1"/>
  <c r="X466" i="1"/>
  <c r="X467" i="1"/>
  <c r="X468" i="1"/>
  <c r="X469" i="1"/>
  <c r="X470" i="1"/>
  <c r="X471" i="1"/>
  <c r="X472" i="1"/>
  <c r="X473" i="1"/>
  <c r="X474" i="1"/>
  <c r="X475" i="1"/>
  <c r="X476" i="1"/>
  <c r="X477" i="1"/>
  <c r="X478" i="1"/>
  <c r="X479" i="1"/>
  <c r="X480" i="1"/>
  <c r="X481" i="1"/>
  <c r="X482" i="1"/>
  <c r="X483" i="1"/>
  <c r="X484" i="1"/>
  <c r="X485" i="1"/>
  <c r="X486" i="1"/>
  <c r="X487" i="1"/>
  <c r="X488" i="1"/>
  <c r="X489" i="1"/>
  <c r="X490" i="1"/>
  <c r="X491" i="1"/>
  <c r="X492" i="1"/>
  <c r="X493" i="1"/>
  <c r="X494" i="1"/>
  <c r="X495" i="1"/>
  <c r="X496" i="1"/>
  <c r="X497" i="1"/>
  <c r="X498" i="1"/>
  <c r="X499" i="1"/>
  <c r="X500" i="1"/>
  <c r="X501" i="1"/>
  <c r="X502" i="1"/>
  <c r="X503" i="1"/>
  <c r="X504" i="1"/>
  <c r="X505" i="1"/>
  <c r="X506" i="1"/>
  <c r="X507" i="1"/>
  <c r="X508" i="1"/>
  <c r="X509" i="1"/>
  <c r="X510" i="1"/>
  <c r="X511" i="1"/>
  <c r="X512" i="1"/>
  <c r="X513" i="1"/>
  <c r="X514" i="1"/>
  <c r="X515" i="1"/>
  <c r="X516" i="1"/>
  <c r="X517" i="1"/>
  <c r="X518" i="1"/>
  <c r="X519" i="1"/>
  <c r="X520" i="1"/>
  <c r="X521" i="1"/>
  <c r="X522" i="1"/>
  <c r="X523" i="1"/>
  <c r="X524" i="1"/>
  <c r="X525" i="1"/>
  <c r="X526" i="1"/>
  <c r="X527" i="1"/>
  <c r="X528" i="1"/>
  <c r="X529" i="1"/>
  <c r="X530" i="1"/>
  <c r="X531" i="1"/>
  <c r="X532" i="1"/>
  <c r="X533" i="1"/>
  <c r="X534" i="1"/>
  <c r="X535" i="1"/>
  <c r="X536" i="1"/>
  <c r="X537" i="1"/>
  <c r="X538" i="1"/>
  <c r="X539" i="1"/>
  <c r="X540" i="1"/>
  <c r="X541" i="1"/>
  <c r="X542" i="1"/>
  <c r="X543" i="1"/>
  <c r="X544" i="1"/>
  <c r="X545" i="1"/>
  <c r="X546" i="1"/>
  <c r="X547" i="1"/>
  <c r="X548" i="1"/>
  <c r="X549" i="1"/>
  <c r="X550" i="1"/>
  <c r="X551" i="1"/>
  <c r="X552" i="1"/>
  <c r="X553" i="1"/>
  <c r="X554" i="1"/>
  <c r="X555" i="1"/>
  <c r="X556" i="1"/>
  <c r="X557" i="1"/>
  <c r="X558" i="1"/>
  <c r="X559" i="1"/>
  <c r="X560" i="1"/>
  <c r="X561" i="1"/>
  <c r="X562" i="1"/>
  <c r="X563" i="1"/>
  <c r="X564" i="1"/>
  <c r="X565" i="1"/>
  <c r="X566" i="1"/>
  <c r="X567" i="1"/>
  <c r="X568" i="1"/>
  <c r="X569" i="1"/>
  <c r="X570" i="1"/>
  <c r="X571" i="1"/>
  <c r="X572" i="1"/>
  <c r="X573" i="1"/>
  <c r="X574" i="1"/>
  <c r="X575" i="1"/>
  <c r="X576" i="1"/>
  <c r="X577" i="1"/>
  <c r="X578" i="1"/>
  <c r="X579" i="1"/>
  <c r="X580" i="1"/>
  <c r="X581" i="1"/>
  <c r="X582" i="1"/>
  <c r="X583" i="1"/>
  <c r="X584" i="1"/>
  <c r="X585" i="1"/>
  <c r="X586" i="1"/>
  <c r="X587" i="1"/>
  <c r="X588" i="1"/>
  <c r="X589" i="1"/>
  <c r="X590" i="1"/>
  <c r="X591" i="1"/>
  <c r="X592" i="1"/>
  <c r="X593" i="1"/>
  <c r="X594" i="1"/>
  <c r="X595" i="1"/>
  <c r="X596" i="1"/>
  <c r="X597" i="1"/>
  <c r="X598" i="1"/>
  <c r="X599" i="1"/>
  <c r="X600" i="1"/>
  <c r="X601" i="1"/>
  <c r="X602" i="1"/>
  <c r="X603" i="1"/>
  <c r="X604" i="1"/>
  <c r="X605" i="1"/>
  <c r="X606" i="1"/>
  <c r="X607" i="1"/>
  <c r="X608" i="1"/>
  <c r="X609" i="1"/>
  <c r="X610" i="1"/>
  <c r="X611" i="1"/>
  <c r="X612" i="1"/>
  <c r="X613" i="1"/>
  <c r="X614" i="1"/>
  <c r="X615" i="1"/>
  <c r="X616" i="1"/>
  <c r="X617" i="1"/>
  <c r="X618" i="1"/>
  <c r="X619" i="1"/>
  <c r="X620" i="1"/>
  <c r="X621" i="1"/>
  <c r="X622" i="1"/>
  <c r="X623" i="1"/>
  <c r="X624" i="1"/>
  <c r="X625" i="1"/>
  <c r="X626" i="1"/>
  <c r="X627" i="1"/>
  <c r="X628" i="1"/>
  <c r="X629" i="1"/>
  <c r="X630" i="1"/>
  <c r="X631" i="1"/>
  <c r="X632" i="1"/>
  <c r="X633" i="1"/>
  <c r="X634" i="1"/>
  <c r="X635" i="1"/>
  <c r="X636" i="1"/>
  <c r="X637" i="1"/>
  <c r="X638" i="1"/>
  <c r="X639" i="1"/>
  <c r="X640" i="1"/>
  <c r="X641" i="1"/>
  <c r="X642" i="1"/>
  <c r="X643" i="1"/>
  <c r="X644" i="1"/>
  <c r="X645" i="1"/>
  <c r="X646" i="1"/>
  <c r="X647" i="1"/>
  <c r="X648" i="1"/>
  <c r="X649" i="1"/>
  <c r="X650" i="1"/>
  <c r="X651" i="1"/>
  <c r="X652" i="1"/>
  <c r="X653" i="1"/>
  <c r="X654" i="1"/>
  <c r="X655" i="1"/>
  <c r="X656" i="1"/>
  <c r="X657" i="1"/>
  <c r="X658" i="1"/>
  <c r="X659" i="1"/>
  <c r="X660" i="1"/>
  <c r="X661" i="1"/>
  <c r="X662" i="1"/>
  <c r="X663" i="1"/>
  <c r="X664" i="1"/>
  <c r="X665" i="1"/>
  <c r="X666" i="1"/>
  <c r="X667" i="1"/>
  <c r="X668" i="1"/>
  <c r="X669" i="1"/>
  <c r="X670" i="1"/>
  <c r="X671" i="1"/>
  <c r="X672" i="1"/>
  <c r="X673" i="1"/>
  <c r="X674" i="1"/>
  <c r="X675" i="1"/>
  <c r="X676" i="1"/>
  <c r="X677" i="1"/>
  <c r="X678" i="1"/>
  <c r="X679" i="1"/>
  <c r="X680" i="1"/>
  <c r="X681" i="1"/>
  <c r="X682" i="1"/>
  <c r="X683" i="1"/>
  <c r="X684" i="1"/>
  <c r="X685" i="1"/>
  <c r="X686" i="1"/>
  <c r="X687" i="1"/>
  <c r="X688" i="1"/>
  <c r="X689" i="1"/>
  <c r="X690" i="1"/>
  <c r="X691" i="1"/>
  <c r="X692" i="1"/>
  <c r="X693" i="1"/>
  <c r="X694" i="1"/>
  <c r="X695" i="1"/>
  <c r="X696" i="1"/>
  <c r="X697" i="1"/>
  <c r="X698" i="1"/>
  <c r="X699" i="1"/>
  <c r="X700" i="1"/>
  <c r="X701" i="1"/>
  <c r="X702" i="1"/>
  <c r="X703" i="1"/>
  <c r="X704" i="1"/>
  <c r="X705" i="1"/>
  <c r="X706" i="1"/>
  <c r="X707" i="1"/>
  <c r="X708" i="1"/>
  <c r="X709" i="1"/>
  <c r="X710" i="1"/>
  <c r="X711" i="1"/>
  <c r="X712" i="1"/>
  <c r="X713" i="1"/>
  <c r="X714" i="1"/>
  <c r="X715" i="1"/>
  <c r="X716" i="1"/>
  <c r="X717" i="1"/>
  <c r="X718" i="1"/>
  <c r="X719" i="1"/>
  <c r="X720" i="1"/>
  <c r="X721" i="1"/>
  <c r="X722" i="1"/>
  <c r="X723" i="1"/>
  <c r="X724" i="1"/>
  <c r="X725" i="1"/>
  <c r="X726" i="1"/>
  <c r="X727" i="1"/>
  <c r="X728" i="1"/>
  <c r="X729" i="1"/>
  <c r="X730" i="1"/>
  <c r="X731" i="1"/>
  <c r="X732" i="1"/>
  <c r="X733" i="1"/>
  <c r="X734" i="1"/>
  <c r="X735" i="1"/>
  <c r="X736" i="1"/>
  <c r="X737" i="1"/>
  <c r="X738" i="1"/>
  <c r="X739" i="1"/>
  <c r="X740" i="1"/>
  <c r="X741" i="1"/>
  <c r="X742" i="1"/>
  <c r="X743" i="1"/>
  <c r="X744" i="1"/>
  <c r="X745" i="1"/>
  <c r="X746" i="1"/>
  <c r="X747" i="1"/>
  <c r="X748" i="1"/>
  <c r="X749" i="1"/>
  <c r="X750" i="1"/>
  <c r="X751" i="1"/>
  <c r="X752" i="1"/>
  <c r="X753" i="1"/>
  <c r="X754" i="1"/>
  <c r="X755" i="1"/>
  <c r="X756" i="1"/>
  <c r="X757" i="1"/>
  <c r="X758" i="1"/>
  <c r="X759" i="1"/>
  <c r="X760" i="1"/>
  <c r="X761" i="1"/>
  <c r="X762" i="1"/>
  <c r="X763" i="1"/>
  <c r="X764" i="1"/>
  <c r="X765" i="1"/>
  <c r="X766" i="1"/>
  <c r="X767" i="1"/>
  <c r="X768" i="1"/>
  <c r="X769" i="1"/>
  <c r="X770" i="1"/>
  <c r="X771" i="1"/>
  <c r="X772" i="1"/>
  <c r="X773" i="1"/>
  <c r="X774" i="1"/>
  <c r="X775" i="1"/>
  <c r="X776" i="1"/>
  <c r="X777" i="1"/>
  <c r="X778" i="1"/>
  <c r="X779" i="1"/>
  <c r="X780" i="1"/>
  <c r="X781" i="1"/>
  <c r="X782" i="1"/>
  <c r="X783" i="1"/>
  <c r="X784" i="1"/>
  <c r="X785" i="1"/>
  <c r="X786" i="1"/>
  <c r="X787" i="1"/>
  <c r="X788" i="1"/>
  <c r="X789" i="1"/>
  <c r="X790" i="1"/>
  <c r="X791" i="1"/>
  <c r="X792" i="1"/>
  <c r="X793" i="1"/>
  <c r="X794" i="1"/>
  <c r="X795" i="1"/>
  <c r="X796" i="1"/>
  <c r="X797" i="1"/>
  <c r="X798" i="1"/>
  <c r="X799" i="1"/>
  <c r="X800" i="1"/>
  <c r="X801" i="1"/>
  <c r="X802" i="1"/>
  <c r="X803" i="1"/>
  <c r="X804" i="1"/>
  <c r="X805" i="1"/>
  <c r="X806" i="1"/>
  <c r="X807" i="1"/>
  <c r="X808" i="1"/>
  <c r="X809" i="1"/>
  <c r="X810" i="1"/>
  <c r="X811" i="1"/>
  <c r="X812" i="1"/>
  <c r="X813" i="1"/>
  <c r="X814" i="1"/>
  <c r="X815" i="1"/>
  <c r="X816" i="1"/>
  <c r="X817" i="1"/>
  <c r="X818" i="1"/>
  <c r="X819" i="1"/>
  <c r="X820" i="1"/>
  <c r="X821" i="1"/>
  <c r="X822" i="1"/>
  <c r="X823" i="1"/>
  <c r="X824" i="1"/>
  <c r="X825" i="1"/>
  <c r="X826" i="1"/>
  <c r="X827" i="1"/>
  <c r="X828" i="1"/>
  <c r="X829" i="1"/>
  <c r="X830" i="1"/>
  <c r="X831" i="1"/>
  <c r="X832" i="1"/>
  <c r="X833" i="1"/>
  <c r="X834" i="1"/>
  <c r="X835" i="1"/>
  <c r="X836" i="1"/>
  <c r="X837" i="1"/>
  <c r="X838" i="1"/>
  <c r="X839" i="1"/>
  <c r="X840" i="1"/>
  <c r="X841" i="1"/>
  <c r="X842" i="1"/>
  <c r="X843" i="1"/>
  <c r="X844" i="1"/>
  <c r="X845" i="1"/>
  <c r="X846" i="1"/>
  <c r="X847" i="1"/>
  <c r="X848" i="1"/>
  <c r="X849" i="1"/>
  <c r="X850" i="1"/>
  <c r="X851" i="1"/>
  <c r="X852" i="1"/>
  <c r="X853" i="1"/>
  <c r="X854" i="1"/>
  <c r="X855" i="1"/>
  <c r="X856" i="1"/>
  <c r="X857" i="1"/>
  <c r="X858" i="1"/>
  <c r="X859" i="1"/>
  <c r="X860" i="1"/>
  <c r="X861" i="1"/>
  <c r="X862" i="1"/>
  <c r="X863" i="1"/>
  <c r="X864" i="1"/>
  <c r="X865" i="1"/>
  <c r="X866" i="1"/>
  <c r="X867" i="1"/>
  <c r="X868" i="1"/>
  <c r="X869" i="1"/>
  <c r="X870" i="1"/>
  <c r="X871" i="1"/>
  <c r="X872" i="1"/>
  <c r="X873" i="1"/>
  <c r="X874" i="1"/>
  <c r="X875" i="1"/>
  <c r="X876" i="1"/>
  <c r="X877" i="1"/>
  <c r="X878" i="1"/>
  <c r="X879" i="1"/>
  <c r="X880" i="1"/>
  <c r="X881" i="1"/>
  <c r="X882" i="1"/>
  <c r="X883" i="1"/>
  <c r="X884" i="1"/>
  <c r="X885" i="1"/>
  <c r="X886" i="1"/>
  <c r="X887" i="1"/>
  <c r="X888" i="1"/>
  <c r="X889" i="1"/>
  <c r="X890" i="1"/>
  <c r="X891" i="1"/>
  <c r="X892" i="1"/>
  <c r="X893" i="1"/>
  <c r="X894" i="1"/>
  <c r="X895" i="1"/>
  <c r="X896" i="1"/>
  <c r="X897" i="1"/>
  <c r="X898" i="1"/>
  <c r="X899" i="1"/>
  <c r="X900" i="1"/>
  <c r="X901" i="1"/>
  <c r="X902" i="1"/>
  <c r="X903" i="1"/>
  <c r="X904" i="1"/>
  <c r="X905" i="1"/>
  <c r="X906" i="1"/>
  <c r="X907" i="1"/>
  <c r="X908" i="1"/>
  <c r="X909" i="1"/>
  <c r="X910" i="1"/>
  <c r="X911" i="1"/>
  <c r="X912" i="1"/>
  <c r="X913" i="1"/>
  <c r="X914" i="1"/>
  <c r="X915" i="1"/>
  <c r="X916" i="1"/>
  <c r="X917" i="1"/>
  <c r="X918" i="1"/>
  <c r="X919" i="1"/>
  <c r="X920" i="1"/>
  <c r="X921" i="1"/>
  <c r="X922" i="1"/>
  <c r="X923" i="1"/>
  <c r="X924" i="1"/>
  <c r="X925" i="1"/>
  <c r="X926" i="1"/>
  <c r="X927" i="1"/>
  <c r="X928" i="1"/>
  <c r="X929" i="1"/>
  <c r="X930" i="1"/>
  <c r="X931" i="1"/>
  <c r="X932" i="1"/>
  <c r="X933" i="1"/>
  <c r="X934" i="1"/>
  <c r="X935" i="1"/>
  <c r="X936" i="1"/>
  <c r="X937" i="1"/>
  <c r="X938" i="1"/>
  <c r="X939" i="1"/>
  <c r="X940" i="1"/>
  <c r="X941" i="1"/>
  <c r="X942" i="1"/>
  <c r="X943" i="1"/>
  <c r="X944" i="1"/>
  <c r="X945" i="1"/>
  <c r="X946" i="1"/>
  <c r="X947" i="1"/>
  <c r="X948" i="1"/>
  <c r="X949" i="1"/>
  <c r="X950" i="1"/>
  <c r="X951" i="1"/>
  <c r="X952" i="1"/>
  <c r="X953" i="1"/>
  <c r="X954" i="1"/>
  <c r="X955" i="1"/>
  <c r="X956" i="1"/>
  <c r="X957" i="1"/>
  <c r="X958" i="1"/>
  <c r="X959" i="1"/>
  <c r="X960" i="1"/>
  <c r="X961" i="1"/>
  <c r="X962" i="1"/>
  <c r="X963" i="1"/>
  <c r="X964" i="1"/>
  <c r="X965" i="1"/>
  <c r="X966" i="1"/>
  <c r="X967" i="1"/>
  <c r="X968" i="1"/>
  <c r="X969" i="1"/>
  <c r="X970" i="1"/>
  <c r="X971" i="1"/>
  <c r="X972" i="1"/>
  <c r="X973" i="1"/>
  <c r="X974" i="1"/>
  <c r="X975" i="1"/>
  <c r="X976" i="1"/>
  <c r="X977" i="1"/>
  <c r="X978" i="1"/>
  <c r="X979" i="1"/>
  <c r="X980" i="1"/>
  <c r="X981" i="1"/>
  <c r="X982" i="1"/>
  <c r="X983" i="1"/>
  <c r="X984" i="1"/>
  <c r="X985" i="1"/>
  <c r="X986" i="1"/>
  <c r="X987" i="1"/>
  <c r="X988" i="1"/>
  <c r="X989" i="1"/>
  <c r="X990" i="1"/>
  <c r="X991" i="1"/>
  <c r="X992" i="1"/>
  <c r="X993" i="1"/>
  <c r="X994" i="1"/>
  <c r="X995" i="1"/>
  <c r="X996" i="1"/>
  <c r="X997" i="1"/>
  <c r="X998" i="1"/>
  <c r="X999" i="1"/>
  <c r="X1000" i="1"/>
  <c r="X1001" i="1"/>
  <c r="X1002" i="1"/>
  <c r="X1003" i="1"/>
  <c r="X1004" i="1"/>
  <c r="X1005" i="1"/>
  <c r="X1006" i="1"/>
  <c r="X1007" i="1"/>
  <c r="X1008" i="1"/>
  <c r="X1009" i="1"/>
  <c r="X1010" i="1"/>
  <c r="X1011" i="1"/>
  <c r="X1012" i="1"/>
  <c r="X1013" i="1"/>
  <c r="X1014" i="1"/>
  <c r="X1015" i="1"/>
  <c r="X1016" i="1"/>
  <c r="X1017" i="1"/>
  <c r="X1018" i="1"/>
  <c r="X1019" i="1"/>
  <c r="X1020" i="1"/>
  <c r="X1021" i="1"/>
  <c r="X1022" i="1"/>
  <c r="X1023" i="1"/>
  <c r="X1024" i="1"/>
  <c r="X1025" i="1"/>
  <c r="X1026" i="1"/>
  <c r="X1027" i="1"/>
  <c r="X1028" i="1"/>
  <c r="X1029" i="1"/>
  <c r="X1030" i="1"/>
  <c r="X1031" i="1"/>
  <c r="X1032" i="1"/>
  <c r="X1033" i="1"/>
  <c r="X1034" i="1"/>
  <c r="X1035" i="1"/>
  <c r="X1036" i="1"/>
  <c r="X1037" i="1"/>
  <c r="X1038" i="1"/>
  <c r="X1039" i="1"/>
  <c r="X1040" i="1"/>
  <c r="X1041" i="1"/>
  <c r="X1042" i="1"/>
  <c r="X1043" i="1"/>
  <c r="X1044" i="1"/>
  <c r="X1045" i="1"/>
  <c r="X1046" i="1"/>
  <c r="X1047" i="1"/>
  <c r="X1048" i="1"/>
  <c r="X1049" i="1"/>
  <c r="X1050" i="1"/>
  <c r="X1051" i="1"/>
  <c r="X1052" i="1"/>
  <c r="X1053" i="1"/>
  <c r="X1054" i="1"/>
  <c r="X1055" i="1"/>
  <c r="X1056" i="1"/>
  <c r="X1057" i="1"/>
  <c r="X1058" i="1"/>
  <c r="X1059" i="1"/>
  <c r="X1060" i="1"/>
  <c r="X1061" i="1"/>
  <c r="X1062" i="1"/>
  <c r="X1063" i="1"/>
  <c r="X1064" i="1"/>
  <c r="X1065" i="1"/>
  <c r="X1066" i="1"/>
  <c r="X1067" i="1"/>
  <c r="X1068" i="1"/>
  <c r="X1069" i="1"/>
  <c r="X1070" i="1"/>
  <c r="X1071" i="1"/>
  <c r="X1072" i="1"/>
  <c r="X1073" i="1"/>
  <c r="X1074" i="1"/>
  <c r="X1075" i="1"/>
  <c r="X1076" i="1"/>
  <c r="X1077" i="1"/>
  <c r="X1078" i="1"/>
  <c r="X1079" i="1"/>
  <c r="X1080" i="1"/>
  <c r="X1081" i="1"/>
  <c r="X1082" i="1"/>
  <c r="X1083" i="1"/>
  <c r="X1084" i="1"/>
  <c r="X1085" i="1"/>
  <c r="X1086" i="1"/>
  <c r="X1087" i="1"/>
  <c r="X1088" i="1"/>
  <c r="X1089" i="1"/>
  <c r="X1090" i="1"/>
  <c r="X1091" i="1"/>
  <c r="X1092" i="1"/>
  <c r="X1093" i="1"/>
  <c r="X1094" i="1"/>
  <c r="X1095" i="1"/>
  <c r="X1096" i="1"/>
  <c r="X1097" i="1"/>
  <c r="X1098" i="1"/>
  <c r="X1099" i="1"/>
  <c r="X1100" i="1"/>
  <c r="X1101" i="1"/>
  <c r="X1102" i="1"/>
  <c r="X1103" i="1"/>
  <c r="X1104" i="1"/>
  <c r="X1105" i="1"/>
  <c r="X1106" i="1"/>
  <c r="X1107" i="1"/>
  <c r="X1108" i="1"/>
  <c r="X1109" i="1"/>
  <c r="X1110" i="1"/>
  <c r="X1111" i="1"/>
  <c r="X1112" i="1"/>
  <c r="X1113" i="1"/>
  <c r="X1114" i="1"/>
  <c r="X1115" i="1"/>
  <c r="X1116" i="1"/>
  <c r="X1117" i="1"/>
  <c r="X1118" i="1"/>
  <c r="X1119" i="1"/>
  <c r="X1120" i="1"/>
  <c r="X1121" i="1"/>
  <c r="X1122" i="1"/>
  <c r="X1123" i="1"/>
  <c r="X1124" i="1"/>
  <c r="X1125" i="1"/>
  <c r="X1126" i="1"/>
  <c r="X1127" i="1"/>
  <c r="X1128" i="1"/>
  <c r="X1129" i="1"/>
  <c r="X1130" i="1"/>
  <c r="X1131" i="1"/>
  <c r="X1132" i="1"/>
  <c r="X1133" i="1"/>
  <c r="X1134" i="1"/>
  <c r="X1135" i="1"/>
  <c r="X1136" i="1"/>
  <c r="X1137" i="1"/>
  <c r="X1138" i="1"/>
  <c r="X1139" i="1"/>
  <c r="X1140" i="1"/>
  <c r="X1141" i="1"/>
  <c r="X1142" i="1"/>
  <c r="X1143" i="1"/>
  <c r="X1144" i="1"/>
  <c r="X1145" i="1"/>
  <c r="X1146" i="1"/>
  <c r="X1147" i="1"/>
  <c r="X1148" i="1"/>
  <c r="X1149" i="1"/>
  <c r="L1106" i="3" l="1"/>
  <c r="I1106" i="3" s="1"/>
  <c r="L1107" i="3"/>
  <c r="I1107" i="3" s="1"/>
  <c r="L1110" i="3"/>
  <c r="I1110" i="3" s="1"/>
  <c r="L1114" i="3"/>
  <c r="I1114" i="3" s="1"/>
  <c r="L1115" i="3"/>
  <c r="I1115" i="3" s="1"/>
  <c r="L1118" i="3"/>
  <c r="I1118" i="3" s="1"/>
  <c r="L1122" i="3"/>
  <c r="I1122" i="3" s="1"/>
  <c r="L1123" i="3"/>
  <c r="I1123" i="3" s="1"/>
  <c r="L1126" i="3"/>
  <c r="I1126" i="3" s="1"/>
  <c r="L1130" i="3"/>
  <c r="I1130" i="3" s="1"/>
  <c r="L1131" i="3"/>
  <c r="I1131" i="3" s="1"/>
  <c r="L1134" i="3"/>
  <c r="I1134" i="3" s="1"/>
  <c r="L1135" i="3"/>
  <c r="I1135" i="3" s="1"/>
  <c r="L1138" i="3"/>
  <c r="I1138" i="3" s="1"/>
  <c r="L1139" i="3"/>
  <c r="I1139" i="3" s="1"/>
  <c r="L1142" i="3"/>
  <c r="I1142" i="3" s="1"/>
  <c r="L1146" i="3"/>
  <c r="I1146" i="3" s="1"/>
  <c r="L1147" i="3"/>
  <c r="I1147" i="3" s="1"/>
  <c r="L1150" i="3"/>
  <c r="I1150" i="3" s="1"/>
  <c r="L1153" i="3"/>
  <c r="I1153" i="3" s="1"/>
  <c r="L1154" i="3"/>
  <c r="I1154" i="3" s="1"/>
  <c r="L1155" i="3"/>
  <c r="I1155" i="3" s="1"/>
  <c r="L1158" i="3"/>
  <c r="I1158" i="3" s="1"/>
  <c r="L1161" i="3"/>
  <c r="I1161" i="3" s="1"/>
  <c r="L1162" i="3"/>
  <c r="I1162" i="3" s="1"/>
  <c r="L1163" i="3"/>
  <c r="I1163" i="3" s="1"/>
  <c r="L1166" i="3"/>
  <c r="I1166" i="3" s="1"/>
  <c r="L1169" i="3"/>
  <c r="I1169" i="3" s="1"/>
  <c r="L1170" i="3"/>
  <c r="I1170" i="3" s="1"/>
  <c r="L1171" i="3"/>
  <c r="I1171" i="3" s="1"/>
  <c r="L1174" i="3"/>
  <c r="I1174" i="3" s="1"/>
  <c r="L1177" i="3"/>
  <c r="I1177" i="3" s="1"/>
  <c r="L1178" i="3"/>
  <c r="I1178" i="3" s="1"/>
  <c r="L1179" i="3"/>
  <c r="I1179" i="3" s="1"/>
  <c r="L1182" i="3"/>
  <c r="I1182" i="3" s="1"/>
  <c r="L1185" i="3"/>
  <c r="I1185" i="3" s="1"/>
  <c r="L1186" i="3"/>
  <c r="I1186" i="3" s="1"/>
  <c r="L1187" i="3"/>
  <c r="I1187" i="3" s="1"/>
  <c r="L1190" i="3"/>
  <c r="I1190" i="3" s="1"/>
  <c r="L1193" i="3"/>
  <c r="I1193" i="3" s="1"/>
  <c r="L1194" i="3"/>
  <c r="I1194" i="3" s="1"/>
  <c r="L1195" i="3"/>
  <c r="I1195" i="3" s="1"/>
  <c r="L1198" i="3"/>
  <c r="I1198" i="3" s="1"/>
  <c r="L1201" i="3"/>
  <c r="I1201" i="3" s="1"/>
  <c r="L1202" i="3"/>
  <c r="I1202" i="3" s="1"/>
  <c r="L1203" i="3"/>
  <c r="I1203" i="3" s="1"/>
  <c r="L1206" i="3"/>
  <c r="I1206" i="3" s="1"/>
  <c r="L1209" i="3"/>
  <c r="I1209" i="3" s="1"/>
  <c r="L1210" i="3"/>
  <c r="I1210" i="3" s="1"/>
  <c r="L1211" i="3"/>
  <c r="I1211" i="3" s="1"/>
  <c r="L1214" i="3"/>
  <c r="I1214" i="3" s="1"/>
  <c r="L1217" i="3"/>
  <c r="I1217" i="3" s="1"/>
  <c r="L1218" i="3"/>
  <c r="I1218" i="3" s="1"/>
  <c r="L1219" i="3"/>
  <c r="I1219" i="3" s="1"/>
  <c r="L1222" i="3"/>
  <c r="I1222" i="3" s="1"/>
  <c r="L1225" i="3"/>
  <c r="I1225" i="3" s="1"/>
  <c r="L1226" i="3"/>
  <c r="I1226" i="3" s="1"/>
  <c r="L1227" i="3"/>
  <c r="I1227" i="3" s="1"/>
  <c r="L1230" i="3"/>
  <c r="I1230" i="3" s="1"/>
  <c r="L1233" i="3"/>
  <c r="I1233" i="3" s="1"/>
  <c r="L1234" i="3"/>
  <c r="I1234" i="3" s="1"/>
  <c r="L1235" i="3"/>
  <c r="I1235" i="3" s="1"/>
  <c r="L1238" i="3"/>
  <c r="I1238" i="3" s="1"/>
  <c r="L1241" i="3"/>
  <c r="I1241" i="3" s="1"/>
  <c r="L1242" i="3"/>
  <c r="I1242" i="3" s="1"/>
  <c r="L1243" i="3"/>
  <c r="I1243" i="3" s="1"/>
  <c r="L1246" i="3"/>
  <c r="I1246" i="3" s="1"/>
  <c r="L1249" i="3"/>
  <c r="I1249" i="3" s="1"/>
  <c r="L1250" i="3"/>
  <c r="I1250" i="3" s="1"/>
  <c r="L1251" i="3"/>
  <c r="I1251" i="3" s="1"/>
  <c r="L1254" i="3"/>
  <c r="I1254" i="3" s="1"/>
  <c r="L1257" i="3"/>
  <c r="I1257" i="3" s="1"/>
  <c r="L1258" i="3"/>
  <c r="I1258" i="3" s="1"/>
  <c r="L1259" i="3"/>
  <c r="I1259" i="3" s="1"/>
  <c r="L1262" i="3"/>
  <c r="I1262" i="3" s="1"/>
  <c r="L1265" i="3"/>
  <c r="I1265" i="3" s="1"/>
  <c r="L1266" i="3"/>
  <c r="I1266" i="3" s="1"/>
  <c r="L1267" i="3"/>
  <c r="I1267" i="3" s="1"/>
  <c r="L1270" i="3"/>
  <c r="I1270" i="3" s="1"/>
  <c r="L1273" i="3"/>
  <c r="I1273" i="3" s="1"/>
  <c r="L1274" i="3"/>
  <c r="I1274" i="3" s="1"/>
  <c r="L1275" i="3"/>
  <c r="I1275" i="3" s="1"/>
  <c r="L1278" i="3"/>
  <c r="I1278" i="3" s="1"/>
  <c r="L1281" i="3"/>
  <c r="I1281" i="3" s="1"/>
  <c r="L1282" i="3"/>
  <c r="I1282" i="3" s="1"/>
  <c r="L1283" i="3"/>
  <c r="I1283" i="3" s="1"/>
  <c r="L1286" i="3"/>
  <c r="I1286" i="3" s="1"/>
  <c r="L1289" i="3"/>
  <c r="I1289" i="3" s="1"/>
  <c r="L1290" i="3"/>
  <c r="I1290" i="3" s="1"/>
  <c r="L1291" i="3"/>
  <c r="I1291" i="3" s="1"/>
  <c r="L1294" i="3"/>
  <c r="I1294" i="3" s="1"/>
  <c r="L1297" i="3"/>
  <c r="I1297" i="3" s="1"/>
  <c r="L1298" i="3"/>
  <c r="I1298" i="3" s="1"/>
  <c r="L1299" i="3"/>
  <c r="I1299" i="3" s="1"/>
  <c r="L1302" i="3"/>
  <c r="I1302" i="3" s="1"/>
  <c r="L1305" i="3"/>
  <c r="I1305" i="3" s="1"/>
  <c r="L1306" i="3"/>
  <c r="I1306" i="3" s="1"/>
  <c r="L1307" i="3"/>
  <c r="I1307" i="3" s="1"/>
  <c r="L1310" i="3"/>
  <c r="I1310" i="3" s="1"/>
  <c r="L1313" i="3"/>
  <c r="I1313" i="3" s="1"/>
  <c r="L1314" i="3"/>
  <c r="I1314" i="3" s="1"/>
  <c r="L1315" i="3"/>
  <c r="I1315" i="3" s="1"/>
  <c r="L1318" i="3"/>
  <c r="I1318" i="3" s="1"/>
  <c r="L1321" i="3"/>
  <c r="I1321" i="3" s="1"/>
  <c r="L1322" i="3"/>
  <c r="I1322" i="3" s="1"/>
  <c r="L1323" i="3"/>
  <c r="I1323" i="3" s="1"/>
  <c r="L1326" i="3"/>
  <c r="I1326" i="3" s="1"/>
  <c r="L1329" i="3"/>
  <c r="I1329" i="3" s="1"/>
  <c r="L1330" i="3"/>
  <c r="I1330" i="3" s="1"/>
  <c r="L1331" i="3"/>
  <c r="I1331" i="3" s="1"/>
  <c r="L1334" i="3"/>
  <c r="I1334" i="3" s="1"/>
  <c r="L1335" i="3"/>
  <c r="I1335" i="3" s="1"/>
  <c r="L1337" i="3"/>
  <c r="I1337" i="3" s="1"/>
  <c r="L1338" i="3"/>
  <c r="I1338" i="3" s="1"/>
  <c r="L1339" i="3"/>
  <c r="I1339" i="3" s="1"/>
  <c r="L1342" i="3"/>
  <c r="I1342" i="3" s="1"/>
  <c r="L1345" i="3"/>
  <c r="I1345" i="3" s="1"/>
  <c r="L1346" i="3"/>
  <c r="I1346" i="3" s="1"/>
  <c r="L1347" i="3"/>
  <c r="I1347" i="3" s="1"/>
  <c r="L1350" i="3"/>
  <c r="I1350" i="3" s="1"/>
  <c r="L1351" i="3"/>
  <c r="I1351" i="3" s="1"/>
  <c r="L1353" i="3"/>
  <c r="I1353" i="3" s="1"/>
  <c r="L1354" i="3"/>
  <c r="I1354" i="3" s="1"/>
  <c r="L1355" i="3"/>
  <c r="I1355" i="3" s="1"/>
  <c r="L1358" i="3"/>
  <c r="I1358" i="3" s="1"/>
  <c r="L1361" i="3"/>
  <c r="I1361" i="3" s="1"/>
  <c r="L1362" i="3"/>
  <c r="I1362" i="3" s="1"/>
  <c r="L1363" i="3"/>
  <c r="I1363" i="3" s="1"/>
  <c r="L1366" i="3"/>
  <c r="I1366" i="3" s="1"/>
  <c r="L1367" i="3"/>
  <c r="I1367" i="3" s="1"/>
  <c r="L1369" i="3"/>
  <c r="I1369" i="3" s="1"/>
  <c r="L1370" i="3"/>
  <c r="I1370" i="3" s="1"/>
  <c r="L1371" i="3"/>
  <c r="I1371" i="3" s="1"/>
  <c r="L1374" i="3"/>
  <c r="I1374" i="3" s="1"/>
  <c r="L1375" i="3"/>
  <c r="I1375" i="3" s="1"/>
  <c r="L1377" i="3"/>
  <c r="I1377" i="3" s="1"/>
  <c r="L1378" i="3"/>
  <c r="I1378" i="3" s="1"/>
  <c r="L1379" i="3"/>
  <c r="I1379" i="3" s="1"/>
  <c r="L1382" i="3"/>
  <c r="I1382" i="3" s="1"/>
  <c r="L1383" i="3"/>
  <c r="I1383" i="3" s="1"/>
  <c r="L1385" i="3"/>
  <c r="I1385" i="3" s="1"/>
  <c r="L1386" i="3"/>
  <c r="I1386" i="3" s="1"/>
  <c r="L1387" i="3"/>
  <c r="I1387" i="3" s="1"/>
  <c r="L1390" i="3"/>
  <c r="I1390" i="3" s="1"/>
  <c r="L1393" i="3"/>
  <c r="I1393" i="3" s="1"/>
  <c r="L1394" i="3"/>
  <c r="I1394" i="3" s="1"/>
  <c r="L1395" i="3"/>
  <c r="I1395" i="3" s="1"/>
  <c r="L1398" i="3"/>
  <c r="I1398" i="3" s="1"/>
  <c r="L1399" i="3"/>
  <c r="I1399" i="3" s="1"/>
  <c r="L1401" i="3"/>
  <c r="I1401" i="3" s="1"/>
  <c r="L1402" i="3"/>
  <c r="I1402" i="3" s="1"/>
  <c r="L1403" i="3"/>
  <c r="I1403" i="3" s="1"/>
  <c r="L1406" i="3"/>
  <c r="I1406" i="3" s="1"/>
  <c r="L1409" i="3"/>
  <c r="I1409" i="3" s="1"/>
  <c r="L1410" i="3"/>
  <c r="I1410" i="3" s="1"/>
  <c r="L1411" i="3"/>
  <c r="I1411" i="3" s="1"/>
  <c r="L1414" i="3"/>
  <c r="I1414" i="3" s="1"/>
  <c r="L1415" i="3"/>
  <c r="I1415" i="3" s="1"/>
  <c r="L1417" i="3"/>
  <c r="I1417" i="3" s="1"/>
  <c r="L1418" i="3"/>
  <c r="I1418" i="3" s="1"/>
  <c r="L1419" i="3"/>
  <c r="I1419" i="3" s="1"/>
  <c r="L1422" i="3"/>
  <c r="I1422" i="3" s="1"/>
  <c r="L1425" i="3"/>
  <c r="I1425" i="3" s="1"/>
  <c r="L1426" i="3"/>
  <c r="I1426" i="3" s="1"/>
  <c r="L1427" i="3"/>
  <c r="I1427" i="3" s="1"/>
  <c r="L1430" i="3"/>
  <c r="I1430" i="3" s="1"/>
  <c r="L1431" i="3"/>
  <c r="I1431" i="3" s="1"/>
  <c r="L1433" i="3"/>
  <c r="I1433" i="3" s="1"/>
  <c r="L1434" i="3"/>
  <c r="I1434" i="3" s="1"/>
  <c r="L1435" i="3"/>
  <c r="I1435" i="3" s="1"/>
  <c r="L1438" i="3"/>
  <c r="I1438" i="3" s="1"/>
  <c r="L1439" i="3"/>
  <c r="I1439" i="3" s="1"/>
  <c r="L1441" i="3"/>
  <c r="I1441" i="3" s="1"/>
  <c r="L1442" i="3"/>
  <c r="I1442" i="3" s="1"/>
  <c r="L1443" i="3"/>
  <c r="I1443" i="3" s="1"/>
  <c r="L1446" i="3"/>
  <c r="I1446" i="3" s="1"/>
  <c r="L1447" i="3"/>
  <c r="I1447" i="3" s="1"/>
  <c r="L1449" i="3"/>
  <c r="I1449" i="3" s="1"/>
  <c r="L1450" i="3"/>
  <c r="I1450" i="3" s="1"/>
  <c r="L1451" i="3"/>
  <c r="I1451" i="3" s="1"/>
  <c r="L1454" i="3"/>
  <c r="I1454" i="3" s="1"/>
  <c r="L1457" i="3"/>
  <c r="I1457" i="3" s="1"/>
  <c r="L1458" i="3"/>
  <c r="I1458" i="3" s="1"/>
  <c r="L1459" i="3"/>
  <c r="I1459" i="3" s="1"/>
  <c r="L1462" i="3"/>
  <c r="I1462" i="3" s="1"/>
  <c r="L1463" i="3"/>
  <c r="I1463" i="3" s="1"/>
  <c r="L1465" i="3"/>
  <c r="I1465" i="3" s="1"/>
  <c r="L1466" i="3"/>
  <c r="I1466" i="3" s="1"/>
  <c r="L1467" i="3"/>
  <c r="I1467" i="3" s="1"/>
  <c r="L1470" i="3"/>
  <c r="I1470" i="3" s="1"/>
  <c r="L1473" i="3"/>
  <c r="I1473" i="3" s="1"/>
  <c r="L1474" i="3"/>
  <c r="I1474" i="3" s="1"/>
  <c r="L1475" i="3"/>
  <c r="I1475" i="3" s="1"/>
  <c r="L1478" i="3"/>
  <c r="I1478" i="3" s="1"/>
  <c r="L1479" i="3"/>
  <c r="I1479" i="3" s="1"/>
  <c r="L1481" i="3"/>
  <c r="I1481" i="3" s="1"/>
  <c r="L1482" i="3"/>
  <c r="I1482" i="3" s="1"/>
  <c r="L1483" i="3"/>
  <c r="I1483" i="3" s="1"/>
  <c r="L1486" i="3"/>
  <c r="I1486" i="3" s="1"/>
  <c r="L1489" i="3"/>
  <c r="I1489" i="3" s="1"/>
  <c r="L1490" i="3"/>
  <c r="I1490" i="3" s="1"/>
  <c r="L1491" i="3"/>
  <c r="I1491" i="3" s="1"/>
  <c r="L1494" i="3"/>
  <c r="I1494" i="3" s="1"/>
  <c r="L1495" i="3"/>
  <c r="I1495" i="3" s="1"/>
  <c r="L1497" i="3"/>
  <c r="I1497" i="3" s="1"/>
  <c r="L1498" i="3"/>
  <c r="I1498" i="3" s="1"/>
  <c r="L1499" i="3"/>
  <c r="I1499" i="3" s="1"/>
  <c r="L1502" i="3"/>
  <c r="I1502" i="3" s="1"/>
  <c r="L1503" i="3"/>
  <c r="I1503" i="3" s="1"/>
  <c r="L1505" i="3"/>
  <c r="I1505" i="3" s="1"/>
  <c r="L1506" i="3"/>
  <c r="I1506" i="3" s="1"/>
  <c r="L1507" i="3"/>
  <c r="I1507" i="3" s="1"/>
  <c r="L1510" i="3"/>
  <c r="I1510" i="3" s="1"/>
  <c r="L1511" i="3"/>
  <c r="I1511" i="3" s="1"/>
  <c r="L1513" i="3"/>
  <c r="I1513" i="3" s="1"/>
  <c r="L1514" i="3"/>
  <c r="I1514" i="3" s="1"/>
  <c r="L1515" i="3"/>
  <c r="I1515" i="3" s="1"/>
  <c r="L1518" i="3"/>
  <c r="I1518" i="3" s="1"/>
  <c r="L1519" i="3"/>
  <c r="I1519" i="3" s="1"/>
  <c r="L1521" i="3"/>
  <c r="I1521" i="3" s="1"/>
  <c r="L1522" i="3"/>
  <c r="I1522" i="3" s="1"/>
  <c r="L1523" i="3"/>
  <c r="I1523" i="3" s="1"/>
  <c r="L1526" i="3"/>
  <c r="I1526" i="3" s="1"/>
  <c r="L1527" i="3"/>
  <c r="I1527" i="3" s="1"/>
  <c r="L1529" i="3"/>
  <c r="I1529" i="3" s="1"/>
  <c r="L1530" i="3"/>
  <c r="I1530" i="3" s="1"/>
  <c r="L1531" i="3"/>
  <c r="I1531" i="3" s="1"/>
  <c r="L1534" i="3"/>
  <c r="I1534" i="3" s="1"/>
  <c r="L1537" i="3"/>
  <c r="I1537" i="3" s="1"/>
  <c r="L1538" i="3"/>
  <c r="I1538" i="3" s="1"/>
  <c r="L1539" i="3"/>
  <c r="I1539" i="3" s="1"/>
  <c r="L1542" i="3"/>
  <c r="I1542" i="3" s="1"/>
  <c r="L1543" i="3"/>
  <c r="I1543" i="3" s="1"/>
  <c r="L1545" i="3"/>
  <c r="I1545" i="3" s="1"/>
  <c r="L1546" i="3"/>
  <c r="I1546" i="3" s="1"/>
  <c r="L1547" i="3"/>
  <c r="I1547" i="3" s="1"/>
  <c r="L1550" i="3"/>
  <c r="I1550" i="3" s="1"/>
  <c r="L1551" i="3"/>
  <c r="I1551" i="3" s="1"/>
  <c r="L1553" i="3"/>
  <c r="I1553" i="3" s="1"/>
  <c r="L1554" i="3"/>
  <c r="I1554" i="3" s="1"/>
  <c r="L1555" i="3"/>
  <c r="I1555" i="3" s="1"/>
  <c r="L1558" i="3"/>
  <c r="I1558" i="3" s="1"/>
  <c r="L1559" i="3"/>
  <c r="I1559" i="3" s="1"/>
  <c r="L1561" i="3"/>
  <c r="I1561" i="3" s="1"/>
  <c r="L1562" i="3"/>
  <c r="I1562" i="3" s="1"/>
  <c r="L1563" i="3"/>
  <c r="I1563" i="3" s="1"/>
  <c r="L1566" i="3"/>
  <c r="I1566" i="3" s="1"/>
  <c r="L1569" i="3"/>
  <c r="I1569" i="3" s="1"/>
  <c r="L1570" i="3"/>
  <c r="I1570" i="3" s="1"/>
  <c r="L1571" i="3"/>
  <c r="I1571" i="3" s="1"/>
  <c r="L1574" i="3"/>
  <c r="I1574" i="3" s="1"/>
  <c r="L1575" i="3"/>
  <c r="I1575" i="3" s="1"/>
  <c r="L1577" i="3"/>
  <c r="I1577" i="3" s="1"/>
  <c r="L1578" i="3"/>
  <c r="I1578" i="3" s="1"/>
  <c r="L1579" i="3"/>
  <c r="I1579" i="3" s="1"/>
  <c r="L1582" i="3"/>
  <c r="I1582" i="3" s="1"/>
  <c r="L1583" i="3"/>
  <c r="I1583" i="3" s="1"/>
  <c r="L1585" i="3"/>
  <c r="I1585" i="3" s="1"/>
  <c r="L1586" i="3"/>
  <c r="I1586" i="3" s="1"/>
  <c r="L1587" i="3"/>
  <c r="I1587" i="3" s="1"/>
  <c r="L1590" i="3"/>
  <c r="I1590" i="3" s="1"/>
  <c r="L1591" i="3"/>
  <c r="I1591" i="3" s="1"/>
  <c r="L1593" i="3"/>
  <c r="I1593" i="3" s="1"/>
  <c r="L1594" i="3"/>
  <c r="I1594" i="3" s="1"/>
  <c r="L1595" i="3"/>
  <c r="I1595" i="3" s="1"/>
  <c r="L1598" i="3"/>
  <c r="I1598" i="3" s="1"/>
  <c r="L1601" i="3"/>
  <c r="I1601" i="3" s="1"/>
  <c r="L1602" i="3"/>
  <c r="I1602" i="3" s="1"/>
  <c r="L1603" i="3"/>
  <c r="I1603" i="3" s="1"/>
  <c r="L1606" i="3"/>
  <c r="I1606" i="3" s="1"/>
  <c r="L1607" i="3"/>
  <c r="I1607" i="3" s="1"/>
  <c r="L1609" i="3"/>
  <c r="I1609" i="3" s="1"/>
  <c r="L1610" i="3"/>
  <c r="I1610" i="3" s="1"/>
  <c r="L1611" i="3"/>
  <c r="I1611" i="3" s="1"/>
  <c r="L1614" i="3"/>
  <c r="I1614" i="3" s="1"/>
  <c r="L1615" i="3"/>
  <c r="I1615" i="3" s="1"/>
  <c r="L1617" i="3"/>
  <c r="I1617" i="3" s="1"/>
  <c r="L1618" i="3"/>
  <c r="I1618" i="3" s="1"/>
  <c r="L1619" i="3"/>
  <c r="I1619" i="3" s="1"/>
  <c r="L1621" i="3"/>
  <c r="I1621" i="3" s="1"/>
  <c r="L1622" i="3"/>
  <c r="I1622" i="3" s="1"/>
  <c r="L1623" i="3"/>
  <c r="I1623" i="3" s="1"/>
  <c r="L1625" i="3"/>
  <c r="I1625" i="3" s="1"/>
  <c r="L1626" i="3"/>
  <c r="I1626" i="3" s="1"/>
  <c r="L1627" i="3"/>
  <c r="I1627" i="3" s="1"/>
  <c r="L1630" i="3"/>
  <c r="I1630" i="3" s="1"/>
  <c r="L1631" i="3"/>
  <c r="I1631" i="3" s="1"/>
  <c r="L1633" i="3"/>
  <c r="I1633" i="3" s="1"/>
  <c r="L1634" i="3"/>
  <c r="I1634" i="3" s="1"/>
  <c r="L1635" i="3"/>
  <c r="I1635" i="3" s="1"/>
  <c r="L1638" i="3"/>
  <c r="I1638" i="3" s="1"/>
  <c r="L1639" i="3"/>
  <c r="I1639" i="3" s="1"/>
  <c r="L1641" i="3"/>
  <c r="I1641" i="3" s="1"/>
  <c r="L1642" i="3"/>
  <c r="I1642" i="3" s="1"/>
  <c r="L1643" i="3"/>
  <c r="I1643" i="3" s="1"/>
  <c r="L1646" i="3"/>
  <c r="I1646" i="3" s="1"/>
  <c r="L1647" i="3"/>
  <c r="I1647" i="3" s="1"/>
  <c r="L1649" i="3"/>
  <c r="I1649" i="3" s="1"/>
  <c r="L1650" i="3"/>
  <c r="I1650" i="3" s="1"/>
  <c r="L1651" i="3"/>
  <c r="I1651" i="3" s="1"/>
  <c r="L1654" i="3"/>
  <c r="I1654" i="3" s="1"/>
  <c r="L1655" i="3"/>
  <c r="I1655" i="3" s="1"/>
  <c r="L1657" i="3"/>
  <c r="I1657" i="3" s="1"/>
  <c r="L1658" i="3"/>
  <c r="I1658" i="3" s="1"/>
  <c r="L1659" i="3"/>
  <c r="I1659" i="3" s="1"/>
  <c r="L1661" i="3"/>
  <c r="I1661" i="3" s="1"/>
  <c r="L1662" i="3"/>
  <c r="I1662" i="3" s="1"/>
  <c r="L1665" i="3"/>
  <c r="I1665" i="3" s="1"/>
  <c r="L1666" i="3"/>
  <c r="I1666" i="3" s="1"/>
  <c r="L1667" i="3"/>
  <c r="I1667" i="3" s="1"/>
  <c r="L1668" i="3"/>
  <c r="I1668" i="3" s="1"/>
  <c r="L1670" i="3"/>
  <c r="I1670" i="3" s="1"/>
  <c r="L1671" i="3"/>
  <c r="I1671" i="3" s="1"/>
  <c r="L1673" i="3"/>
  <c r="I1673" i="3" s="1"/>
  <c r="L1674" i="3"/>
  <c r="I1674" i="3" s="1"/>
  <c r="L1675" i="3"/>
  <c r="I1675" i="3" s="1"/>
  <c r="L1678" i="3"/>
  <c r="I1678" i="3" s="1"/>
  <c r="L1679" i="3"/>
  <c r="I1679" i="3" s="1"/>
  <c r="L1681" i="3"/>
  <c r="I1681" i="3" s="1"/>
  <c r="L1682" i="3"/>
  <c r="I1682" i="3" s="1"/>
  <c r="L1683" i="3"/>
  <c r="I1683" i="3" s="1"/>
  <c r="L1684" i="3"/>
  <c r="I1684" i="3" s="1"/>
  <c r="L1686" i="3"/>
  <c r="I1686" i="3" s="1"/>
  <c r="L1687" i="3"/>
  <c r="I1687" i="3" s="1"/>
  <c r="L1688" i="3"/>
  <c r="I1688" i="3" s="1"/>
  <c r="L1689" i="3"/>
  <c r="I1689" i="3" s="1"/>
  <c r="L1690" i="3"/>
  <c r="I1690" i="3" s="1"/>
  <c r="L1691" i="3"/>
  <c r="I1691" i="3" s="1"/>
  <c r="L1692" i="3"/>
  <c r="I1692" i="3" s="1"/>
  <c r="L1694" i="3"/>
  <c r="I1694" i="3" s="1"/>
  <c r="L1695" i="3"/>
  <c r="I1695" i="3" s="1"/>
  <c r="L1696" i="3"/>
  <c r="I1696" i="3" s="1"/>
  <c r="L1697" i="3"/>
  <c r="I1697" i="3" s="1"/>
  <c r="L1698" i="3"/>
  <c r="I1698" i="3" s="1"/>
  <c r="L1699" i="3"/>
  <c r="I1699" i="3" s="1"/>
  <c r="L1700" i="3"/>
  <c r="I1700" i="3" s="1"/>
  <c r="L1702" i="3"/>
  <c r="I1702" i="3" s="1"/>
  <c r="L1703" i="3"/>
  <c r="I1703" i="3" s="1"/>
  <c r="L1705" i="3"/>
  <c r="I1705" i="3" s="1"/>
  <c r="L1706" i="3"/>
  <c r="I1706" i="3" s="1"/>
  <c r="L1707" i="3"/>
  <c r="I1707" i="3" s="1"/>
  <c r="L1708" i="3"/>
  <c r="I1708" i="3" s="1"/>
  <c r="L1709" i="3"/>
  <c r="I1709" i="3" s="1"/>
  <c r="L1710" i="3"/>
  <c r="I1710" i="3" s="1"/>
  <c r="L1711" i="3"/>
  <c r="I1711" i="3" s="1"/>
  <c r="L1713" i="3"/>
  <c r="I1713" i="3" s="1"/>
  <c r="L1714" i="3"/>
  <c r="I1714" i="3" s="1"/>
  <c r="L1715" i="3"/>
  <c r="I1715" i="3" s="1"/>
  <c r="L1716" i="3"/>
  <c r="I1716" i="3" s="1"/>
  <c r="L1718" i="3"/>
  <c r="I1718" i="3" s="1"/>
  <c r="L1719" i="3"/>
  <c r="I1719" i="3" s="1"/>
  <c r="L1721" i="3"/>
  <c r="I1721" i="3" s="1"/>
  <c r="L1722" i="3"/>
  <c r="I1722" i="3" s="1"/>
  <c r="L1723" i="3"/>
  <c r="I1723" i="3" s="1"/>
  <c r="L1724" i="3"/>
  <c r="I1724" i="3" s="1"/>
  <c r="L1726" i="3"/>
  <c r="I1726" i="3" s="1"/>
  <c r="L1729" i="3"/>
  <c r="I1729" i="3" s="1"/>
  <c r="L1730" i="3"/>
  <c r="I1730" i="3" s="1"/>
  <c r="L1731" i="3"/>
  <c r="I1731" i="3" s="1"/>
  <c r="L1732" i="3"/>
  <c r="I1732" i="3" s="1"/>
  <c r="L1734" i="3"/>
  <c r="I1734" i="3" s="1"/>
  <c r="L1735" i="3"/>
  <c r="I1735" i="3" s="1"/>
  <c r="L1736" i="3"/>
  <c r="I1736" i="3" s="1"/>
  <c r="L1737" i="3"/>
  <c r="I1737" i="3" s="1"/>
  <c r="L1738" i="3"/>
  <c r="I1738" i="3" s="1"/>
  <c r="L1739" i="3"/>
  <c r="I1739" i="3" s="1"/>
  <c r="L1740" i="3"/>
  <c r="I1740" i="3" s="1"/>
  <c r="L1741" i="3"/>
  <c r="I1741" i="3" s="1"/>
  <c r="L1742" i="3"/>
  <c r="I1742" i="3" s="1"/>
  <c r="L1743" i="3"/>
  <c r="I1743" i="3" s="1"/>
  <c r="L1745" i="3"/>
  <c r="I1745" i="3" s="1"/>
  <c r="L1746" i="3"/>
  <c r="I1746" i="3" s="1"/>
  <c r="L1747" i="3"/>
  <c r="I1747" i="3" s="1"/>
  <c r="L1748" i="3"/>
  <c r="I1748" i="3" s="1"/>
  <c r="L1750" i="3"/>
  <c r="I1750" i="3" s="1"/>
  <c r="L1751" i="3"/>
  <c r="I1751" i="3" s="1"/>
  <c r="L1753" i="3"/>
  <c r="I1753" i="3" s="1"/>
  <c r="L1754" i="3"/>
  <c r="I1754" i="3" s="1"/>
  <c r="L1755" i="3"/>
  <c r="I1755" i="3" s="1"/>
  <c r="L1758" i="3"/>
  <c r="I1758" i="3" s="1"/>
  <c r="L1761" i="3"/>
  <c r="I1761" i="3" s="1"/>
  <c r="L1762" i="3"/>
  <c r="I1762" i="3" s="1"/>
  <c r="L1763" i="3"/>
  <c r="I1763" i="3" s="1"/>
  <c r="L1764" i="3"/>
  <c r="I1764" i="3" s="1"/>
  <c r="L1766" i="3"/>
  <c r="I1766" i="3" s="1"/>
  <c r="L1767" i="3"/>
  <c r="I1767" i="3" s="1"/>
  <c r="L1769" i="3"/>
  <c r="I1769" i="3" s="1"/>
  <c r="L1770" i="3"/>
  <c r="I1770" i="3" s="1"/>
  <c r="L1771" i="3"/>
  <c r="I1771" i="3" s="1"/>
  <c r="L1772" i="3"/>
  <c r="I1772" i="3" s="1"/>
  <c r="L1774" i="3"/>
  <c r="I1774" i="3" s="1"/>
  <c r="L1775" i="3"/>
  <c r="I1775" i="3" s="1"/>
  <c r="L1777" i="3"/>
  <c r="I1777" i="3" s="1"/>
  <c r="L1778" i="3"/>
  <c r="I1778" i="3" s="1"/>
  <c r="L1779" i="3"/>
  <c r="I1779" i="3" s="1"/>
  <c r="L1780" i="3"/>
  <c r="I1780" i="3" s="1"/>
  <c r="L1782" i="3"/>
  <c r="I1782" i="3" s="1"/>
  <c r="L1783" i="3"/>
  <c r="I1783" i="3" s="1"/>
  <c r="L1785" i="3"/>
  <c r="I1785" i="3" s="1"/>
  <c r="L1786" i="3"/>
  <c r="I1786" i="3" s="1"/>
  <c r="L1787" i="3"/>
  <c r="I1787" i="3" s="1"/>
  <c r="L1788" i="3"/>
  <c r="I1788" i="3" s="1"/>
  <c r="L1789" i="3"/>
  <c r="I1789" i="3" s="1"/>
  <c r="L1790" i="3"/>
  <c r="I1790" i="3" s="1"/>
  <c r="L1791" i="3"/>
  <c r="I1791" i="3" s="1"/>
  <c r="L1793" i="3"/>
  <c r="I1793" i="3" s="1"/>
  <c r="L1794" i="3"/>
  <c r="I1794" i="3" s="1"/>
  <c r="L1795" i="3"/>
  <c r="I1795" i="3" s="1"/>
  <c r="L1796" i="3"/>
  <c r="I1796" i="3" s="1"/>
  <c r="L1797" i="3"/>
  <c r="I1797" i="3" s="1"/>
  <c r="L1798" i="3"/>
  <c r="I1798" i="3" s="1"/>
  <c r="L1799" i="3"/>
  <c r="I1799" i="3" s="1"/>
  <c r="L1800" i="3"/>
  <c r="I1800" i="3" s="1"/>
  <c r="L1801" i="3"/>
  <c r="I1801" i="3" s="1"/>
  <c r="L1802" i="3"/>
  <c r="I1802" i="3" s="1"/>
  <c r="L1803" i="3"/>
  <c r="I1803" i="3" s="1"/>
  <c r="L1804" i="3"/>
  <c r="I1804" i="3" s="1"/>
  <c r="L1806" i="3"/>
  <c r="I1806" i="3" s="1"/>
  <c r="L1807" i="3"/>
  <c r="I1807" i="3" s="1"/>
  <c r="L1809" i="3"/>
  <c r="I1809" i="3" s="1"/>
  <c r="L1810" i="3"/>
  <c r="I1810" i="3" s="1"/>
  <c r="L1811" i="3"/>
  <c r="I1811" i="3" s="1"/>
  <c r="L1812" i="3"/>
  <c r="I1812" i="3" s="1"/>
  <c r="L1813" i="3"/>
  <c r="I1813" i="3" s="1"/>
  <c r="L1814" i="3"/>
  <c r="I1814" i="3" s="1"/>
  <c r="L1815" i="3"/>
  <c r="I1815" i="3" s="1"/>
  <c r="L1817" i="3"/>
  <c r="I1817" i="3" s="1"/>
  <c r="L1818" i="3"/>
  <c r="I1818" i="3" s="1"/>
  <c r="L1819" i="3"/>
  <c r="I1819" i="3" s="1"/>
  <c r="L1820" i="3"/>
  <c r="I1820" i="3" s="1"/>
  <c r="L1822" i="3"/>
  <c r="I1822" i="3" s="1"/>
  <c r="L1823" i="3"/>
  <c r="I1823" i="3" s="1"/>
  <c r="L1824" i="3"/>
  <c r="I1824" i="3" s="1"/>
  <c r="L1825" i="3"/>
  <c r="I1825" i="3" s="1"/>
  <c r="L1826" i="3"/>
  <c r="I1826" i="3" s="1"/>
  <c r="L1827" i="3"/>
  <c r="I1827" i="3" s="1"/>
  <c r="L1828" i="3"/>
  <c r="I1828" i="3" s="1"/>
  <c r="L1830" i="3"/>
  <c r="I1830" i="3" s="1"/>
  <c r="L1832" i="3"/>
  <c r="I1832" i="3" s="1"/>
  <c r="L1833" i="3"/>
  <c r="I1833" i="3" s="1"/>
  <c r="L1834" i="3"/>
  <c r="I1834" i="3" s="1"/>
  <c r="L1835" i="3"/>
  <c r="I1835" i="3" s="1"/>
  <c r="L1836" i="3"/>
  <c r="I1836" i="3" s="1"/>
  <c r="L1837" i="3"/>
  <c r="I1837" i="3" s="1"/>
  <c r="L1838" i="3"/>
  <c r="I1838" i="3" s="1"/>
  <c r="L1839" i="3"/>
  <c r="I1839" i="3" s="1"/>
  <c r="L1841" i="3"/>
  <c r="I1841" i="3" s="1"/>
  <c r="L1842" i="3"/>
  <c r="I1842" i="3" s="1"/>
  <c r="L1843" i="3"/>
  <c r="I1843" i="3" s="1"/>
  <c r="L1844" i="3"/>
  <c r="I1844" i="3" s="1"/>
  <c r="L1846" i="3"/>
  <c r="I1846" i="3" s="1"/>
  <c r="L1849" i="3"/>
  <c r="I1849" i="3" s="1"/>
  <c r="L1850" i="3"/>
  <c r="I1850" i="3" s="1"/>
  <c r="L1851" i="3"/>
  <c r="I1851" i="3" s="1"/>
  <c r="L1852" i="3"/>
  <c r="I1852" i="3" s="1"/>
  <c r="L1854" i="3"/>
  <c r="I1854" i="3" s="1"/>
  <c r="L1855" i="3"/>
  <c r="I1855" i="3" s="1"/>
  <c r="L1856" i="3"/>
  <c r="I1856" i="3" s="1"/>
  <c r="L1857" i="3"/>
  <c r="I1857" i="3" s="1"/>
  <c r="L1858" i="3"/>
  <c r="I1858" i="3" s="1"/>
  <c r="L1859" i="3"/>
  <c r="I1859" i="3" s="1"/>
  <c r="L1860" i="3"/>
  <c r="I1860" i="3" s="1"/>
  <c r="L1862" i="3"/>
  <c r="I1862" i="3" s="1"/>
  <c r="L1864" i="3"/>
  <c r="I1864" i="3" s="1"/>
  <c r="L1865" i="3"/>
  <c r="I1865" i="3" s="1"/>
  <c r="L1866" i="3"/>
  <c r="I1866" i="3" s="1"/>
  <c r="L1867" i="3"/>
  <c r="I1867" i="3" s="1"/>
  <c r="L1868" i="3"/>
  <c r="I1868" i="3" s="1"/>
  <c r="L1869" i="3"/>
  <c r="I1869" i="3" s="1"/>
  <c r="L1870" i="3"/>
  <c r="I1870" i="3" s="1"/>
  <c r="L1871" i="3"/>
  <c r="I1871" i="3" s="1"/>
  <c r="L1873" i="3"/>
  <c r="I1873" i="3" s="1"/>
  <c r="L1874" i="3"/>
  <c r="I1874" i="3" s="1"/>
  <c r="L1875" i="3"/>
  <c r="I1875" i="3" s="1"/>
  <c r="L1876" i="3"/>
  <c r="I1876" i="3" s="1"/>
  <c r="L1878" i="3"/>
  <c r="I1878" i="3" s="1"/>
  <c r="L1880" i="3"/>
  <c r="I1880" i="3" s="1"/>
  <c r="L1881" i="3"/>
  <c r="I1881" i="3" s="1"/>
  <c r="L1882" i="3"/>
  <c r="I1882" i="3" s="1"/>
  <c r="L1883" i="3"/>
  <c r="I1883" i="3" s="1"/>
  <c r="L1884" i="3"/>
  <c r="I1884" i="3" s="1"/>
  <c r="L1885" i="3"/>
  <c r="I1885" i="3" s="1"/>
  <c r="L1886" i="3"/>
  <c r="I1886" i="3" s="1"/>
  <c r="L1887" i="3"/>
  <c r="I1887" i="3" s="1"/>
  <c r="L1888" i="3"/>
  <c r="I1888" i="3" s="1"/>
  <c r="L1889" i="3"/>
  <c r="I1889" i="3" s="1"/>
  <c r="L1890" i="3"/>
  <c r="I1890" i="3" s="1"/>
  <c r="L1891" i="3"/>
  <c r="I1891" i="3" s="1"/>
  <c r="L1892" i="3"/>
  <c r="I1892" i="3" s="1"/>
  <c r="L1894" i="3"/>
  <c r="I1894" i="3" s="1"/>
  <c r="L1895" i="3"/>
  <c r="I1895" i="3" s="1"/>
  <c r="L1896" i="3"/>
  <c r="I1896" i="3" s="1"/>
  <c r="L1897" i="3"/>
  <c r="I1897" i="3" s="1"/>
  <c r="L1898" i="3"/>
  <c r="I1898" i="3" s="1"/>
  <c r="L1899" i="3"/>
  <c r="I1899" i="3" s="1"/>
  <c r="L1900" i="3"/>
  <c r="I1900" i="3" s="1"/>
  <c r="L1902" i="3"/>
  <c r="I1902" i="3" s="1"/>
  <c r="L1903" i="3"/>
  <c r="I1903" i="3" s="1"/>
  <c r="L1904" i="3"/>
  <c r="I1904" i="3" s="1"/>
  <c r="L1905" i="3"/>
  <c r="I1905" i="3" s="1"/>
  <c r="L1906" i="3"/>
  <c r="I1906" i="3" s="1"/>
  <c r="L1907" i="3"/>
  <c r="I1907" i="3" s="1"/>
  <c r="L1908" i="3"/>
  <c r="I1908" i="3" s="1"/>
  <c r="L1910" i="3"/>
  <c r="I1910" i="3" s="1"/>
  <c r="L1911" i="3"/>
  <c r="I1911" i="3" s="1"/>
  <c r="L1912" i="3"/>
  <c r="I1912" i="3" s="1"/>
  <c r="L1913" i="3"/>
  <c r="I1913" i="3" s="1"/>
  <c r="L1914" i="3"/>
  <c r="I1914" i="3" s="1"/>
  <c r="L1915" i="3"/>
  <c r="I1915" i="3" s="1"/>
  <c r="L1916" i="3"/>
  <c r="I1916" i="3" s="1"/>
  <c r="L1918" i="3"/>
  <c r="I1918" i="3" s="1"/>
  <c r="L1919" i="3"/>
  <c r="I1919" i="3" s="1"/>
  <c r="L1920" i="3"/>
  <c r="I1920" i="3" s="1"/>
  <c r="L1921" i="3"/>
  <c r="I1921" i="3" s="1"/>
  <c r="L1922" i="3"/>
  <c r="I1922" i="3" s="1"/>
  <c r="L1923" i="3"/>
  <c r="I1923" i="3" s="1"/>
  <c r="L1925" i="3"/>
  <c r="I1925" i="3" s="1"/>
  <c r="L1926" i="3"/>
  <c r="I1926" i="3" s="1"/>
  <c r="L1927" i="3"/>
  <c r="I1927" i="3" s="1"/>
  <c r="L1928" i="3"/>
  <c r="I1928" i="3" s="1"/>
  <c r="L1929" i="3"/>
  <c r="I1929" i="3" s="1"/>
  <c r="L1930" i="3"/>
  <c r="I1930" i="3" s="1"/>
  <c r="L1931" i="3"/>
  <c r="I1931" i="3" s="1"/>
  <c r="L1932" i="3"/>
  <c r="I1932" i="3" s="1"/>
  <c r="L1934" i="3"/>
  <c r="I1934" i="3" s="1"/>
  <c r="L1935" i="3"/>
  <c r="I1935" i="3" s="1"/>
  <c r="L1937" i="3"/>
  <c r="I1937" i="3" s="1"/>
  <c r="L1938" i="3"/>
  <c r="I1938" i="3" s="1"/>
  <c r="L1939" i="3"/>
  <c r="I1939" i="3" s="1"/>
  <c r="L1940" i="3"/>
  <c r="I1940" i="3" s="1"/>
  <c r="L1941" i="3"/>
  <c r="I1941" i="3" s="1"/>
  <c r="L1942" i="3"/>
  <c r="I1942" i="3" s="1"/>
  <c r="L1943" i="3"/>
  <c r="I1943" i="3" s="1"/>
  <c r="L1945" i="3"/>
  <c r="I1945" i="3" s="1"/>
  <c r="L1946" i="3"/>
  <c r="I1946" i="3" s="1"/>
  <c r="L1947" i="3"/>
  <c r="I1947" i="3" s="1"/>
  <c r="L1948" i="3"/>
  <c r="I1948" i="3" s="1"/>
  <c r="L1950" i="3"/>
  <c r="I1950" i="3" s="1"/>
  <c r="L1951" i="3"/>
  <c r="I1951" i="3" s="1"/>
  <c r="L1952" i="3"/>
  <c r="I1952" i="3" s="1"/>
  <c r="L1953" i="3"/>
  <c r="I1953" i="3" s="1"/>
  <c r="L1954" i="3"/>
  <c r="I1954" i="3" s="1"/>
  <c r="L1955" i="3"/>
  <c r="I1955" i="3" s="1"/>
  <c r="L1956" i="3"/>
  <c r="I1956" i="3" s="1"/>
  <c r="L1957" i="3"/>
  <c r="I1957" i="3" s="1"/>
  <c r="L1958" i="3"/>
  <c r="I1958" i="3" s="1"/>
  <c r="L1959" i="3"/>
  <c r="I1959" i="3" s="1"/>
  <c r="L1961" i="3"/>
  <c r="I1961" i="3" s="1"/>
  <c r="L1962" i="3"/>
  <c r="I1962" i="3" s="1"/>
  <c r="L1963" i="3"/>
  <c r="I1963" i="3" s="1"/>
  <c r="L1964" i="3"/>
  <c r="I1964" i="3" s="1"/>
  <c r="L1966" i="3"/>
  <c r="I1966" i="3" s="1"/>
  <c r="L1967" i="3"/>
  <c r="I1967" i="3" s="1"/>
  <c r="L1968" i="3"/>
  <c r="I1968" i="3" s="1"/>
  <c r="L1969" i="3"/>
  <c r="I1969" i="3" s="1"/>
  <c r="L1970" i="3"/>
  <c r="I1970" i="3" s="1"/>
  <c r="L1971" i="3"/>
  <c r="I1971" i="3" s="1"/>
  <c r="L1972" i="3"/>
  <c r="I1972" i="3" s="1"/>
  <c r="L1974" i="3"/>
  <c r="I1974" i="3" s="1"/>
  <c r="L1975" i="3"/>
  <c r="I1975" i="3" s="1"/>
  <c r="L1977" i="3"/>
  <c r="I1977" i="3" s="1"/>
  <c r="L1978" i="3"/>
  <c r="I1978" i="3" s="1"/>
  <c r="L1979" i="3"/>
  <c r="I1979" i="3" s="1"/>
  <c r="L1980" i="3"/>
  <c r="I1980" i="3" s="1"/>
  <c r="L1982" i="3"/>
  <c r="I1982" i="3" s="1"/>
  <c r="L1983" i="3"/>
  <c r="I1983" i="3" s="1"/>
  <c r="L1984" i="3"/>
  <c r="I1984" i="3" s="1"/>
  <c r="L1985" i="3"/>
  <c r="I1985" i="3" s="1"/>
  <c r="L1986" i="3"/>
  <c r="I1986" i="3" s="1"/>
  <c r="L1987" i="3"/>
  <c r="I1987" i="3" s="1"/>
  <c r="L1988" i="3"/>
  <c r="I1988" i="3" s="1"/>
  <c r="L1990" i="3"/>
  <c r="I1990" i="3" s="1"/>
  <c r="L1992" i="3"/>
  <c r="I1992" i="3" s="1"/>
  <c r="L1993" i="3"/>
  <c r="I1993" i="3" s="1"/>
  <c r="L1994" i="3"/>
  <c r="I1994" i="3" s="1"/>
  <c r="L1995" i="3"/>
  <c r="I1995" i="3" s="1"/>
  <c r="L1996" i="3"/>
  <c r="I1996" i="3" s="1"/>
  <c r="L1997" i="3"/>
  <c r="I1997" i="3" s="1"/>
  <c r="L1998" i="3"/>
  <c r="I1998" i="3" s="1"/>
  <c r="L1999" i="3"/>
  <c r="I1999" i="3" s="1"/>
  <c r="L2001" i="3"/>
  <c r="I2001" i="3" s="1"/>
  <c r="L2002" i="3"/>
  <c r="I2002" i="3" s="1"/>
  <c r="L2003" i="3"/>
  <c r="I2003" i="3" s="1"/>
  <c r="L2004" i="3"/>
  <c r="I2004" i="3" s="1"/>
  <c r="L2005" i="3"/>
  <c r="I2005" i="3" s="1"/>
  <c r="L2006" i="3"/>
  <c r="I2006" i="3" s="1"/>
  <c r="L2008" i="3"/>
  <c r="I2008" i="3" s="1"/>
  <c r="L2009" i="3"/>
  <c r="I2009" i="3" s="1"/>
  <c r="L2010" i="3"/>
  <c r="I2010" i="3" s="1"/>
  <c r="L2011" i="3"/>
  <c r="I2011" i="3" s="1"/>
  <c r="L2013" i="3"/>
  <c r="I2013" i="3" s="1"/>
  <c r="L2014" i="3"/>
  <c r="I2014" i="3" s="1"/>
  <c r="L2015" i="3"/>
  <c r="I2015" i="3" s="1"/>
  <c r="L2017" i="3"/>
  <c r="I2017" i="3" s="1"/>
  <c r="L2018" i="3"/>
  <c r="I2018" i="3" s="1"/>
  <c r="L2019" i="3"/>
  <c r="I2019" i="3" s="1"/>
  <c r="L2020" i="3"/>
  <c r="I2020" i="3" s="1"/>
  <c r="L2021" i="3"/>
  <c r="I2021" i="3" s="1"/>
  <c r="L2022" i="3"/>
  <c r="I2022" i="3" s="1"/>
  <c r="L2023" i="3"/>
  <c r="I2023" i="3" s="1"/>
  <c r="L2024" i="3"/>
  <c r="I2024" i="3" s="1"/>
  <c r="L2025" i="3"/>
  <c r="I2025" i="3" s="1"/>
  <c r="L2026" i="3"/>
  <c r="I2026" i="3" s="1"/>
  <c r="L2027" i="3"/>
  <c r="I2027" i="3" s="1"/>
  <c r="L2028" i="3"/>
  <c r="I2028" i="3" s="1"/>
  <c r="L2029" i="3"/>
  <c r="I2029" i="3" s="1"/>
  <c r="L2030" i="3"/>
  <c r="I2030" i="3" s="1"/>
  <c r="L2031" i="3"/>
  <c r="I2031" i="3" s="1"/>
  <c r="L2032" i="3"/>
  <c r="I2032" i="3" s="1"/>
  <c r="L2033" i="3"/>
  <c r="I2033" i="3" s="1"/>
  <c r="L2034" i="3"/>
  <c r="I2034" i="3" s="1"/>
  <c r="L2035" i="3"/>
  <c r="I2035" i="3" s="1"/>
  <c r="L2036" i="3"/>
  <c r="I2036" i="3" s="1"/>
  <c r="L2037" i="3"/>
  <c r="I2037" i="3" s="1"/>
  <c r="L2038" i="3"/>
  <c r="I2038" i="3" s="1"/>
  <c r="L2039" i="3"/>
  <c r="I2039" i="3" s="1"/>
  <c r="L2040" i="3"/>
  <c r="I2040" i="3" s="1"/>
  <c r="L2041" i="3"/>
  <c r="I2041" i="3" s="1"/>
  <c r="L2042" i="3"/>
  <c r="I2042" i="3" s="1"/>
  <c r="L2043" i="3"/>
  <c r="I2043" i="3" s="1"/>
  <c r="L2044" i="3"/>
  <c r="I2044" i="3" s="1"/>
  <c r="L2045" i="3"/>
  <c r="I2045" i="3" s="1"/>
  <c r="L2046" i="3"/>
  <c r="I2046" i="3" s="1"/>
  <c r="L2047" i="3"/>
  <c r="I2047" i="3" s="1"/>
  <c r="L2049" i="3"/>
  <c r="I2049" i="3" s="1"/>
  <c r="L2050" i="3"/>
  <c r="I2050" i="3" s="1"/>
  <c r="L2051" i="3"/>
  <c r="I2051" i="3" s="1"/>
  <c r="L2052" i="3"/>
  <c r="I2052" i="3" s="1"/>
  <c r="L2053" i="3"/>
  <c r="I2053" i="3" s="1"/>
  <c r="L2054" i="3"/>
  <c r="I2054" i="3" s="1"/>
  <c r="L2056" i="3"/>
  <c r="I2056" i="3" s="1"/>
  <c r="L2057" i="3"/>
  <c r="I2057" i="3" s="1"/>
  <c r="L2058" i="3"/>
  <c r="I2058" i="3" s="1"/>
  <c r="L2059" i="3"/>
  <c r="I2059" i="3" s="1"/>
  <c r="L2060" i="3"/>
  <c r="I2060" i="3" s="1"/>
  <c r="L2061" i="3"/>
  <c r="I2061" i="3" s="1"/>
  <c r="L2062" i="3"/>
  <c r="I2062" i="3" s="1"/>
  <c r="L2063" i="3"/>
  <c r="I2063" i="3" s="1"/>
  <c r="L2064" i="3"/>
  <c r="I2064" i="3" s="1"/>
  <c r="L2065" i="3"/>
  <c r="I2065" i="3" s="1"/>
  <c r="L2066" i="3"/>
  <c r="I2066" i="3" s="1"/>
  <c r="L2067" i="3"/>
  <c r="I2067" i="3" s="1"/>
  <c r="L2068" i="3"/>
  <c r="I2068" i="3" s="1"/>
  <c r="L2070" i="3"/>
  <c r="I2070" i="3" s="1"/>
  <c r="L2071" i="3"/>
  <c r="I2071" i="3" s="1"/>
  <c r="L2072" i="3"/>
  <c r="I2072" i="3" s="1"/>
  <c r="L2073" i="3"/>
  <c r="I2073" i="3" s="1"/>
  <c r="L2074" i="3"/>
  <c r="I2074" i="3" s="1"/>
  <c r="L2075" i="3"/>
  <c r="I2075" i="3" s="1"/>
  <c r="L2076" i="3"/>
  <c r="I2076" i="3" s="1"/>
  <c r="L2077" i="3"/>
  <c r="I2077" i="3" s="1"/>
  <c r="L2078" i="3"/>
  <c r="I2078" i="3" s="1"/>
  <c r="L2079" i="3"/>
  <c r="I2079" i="3" s="1"/>
  <c r="L2080" i="3"/>
  <c r="I2080" i="3" s="1"/>
  <c r="L2081" i="3"/>
  <c r="I2081" i="3" s="1"/>
  <c r="L2082" i="3"/>
  <c r="I2082" i="3" s="1"/>
  <c r="L2083" i="3"/>
  <c r="I2083" i="3" s="1"/>
  <c r="L2084" i="3"/>
  <c r="I2084" i="3" s="1"/>
  <c r="L2085" i="3"/>
  <c r="I2085" i="3" s="1"/>
  <c r="L2086" i="3"/>
  <c r="I2086" i="3" s="1"/>
  <c r="L2087" i="3"/>
  <c r="I2087" i="3" s="1"/>
  <c r="L2088" i="3"/>
  <c r="I2088" i="3" s="1"/>
  <c r="L2089" i="3"/>
  <c r="I2089" i="3" s="1"/>
  <c r="L2090" i="3"/>
  <c r="I2090" i="3" s="1"/>
  <c r="L2091" i="3"/>
  <c r="I2091" i="3" s="1"/>
  <c r="L2092" i="3"/>
  <c r="I2092" i="3" s="1"/>
  <c r="L2093" i="3"/>
  <c r="I2093" i="3" s="1"/>
  <c r="L2094" i="3"/>
  <c r="I2094" i="3" s="1"/>
  <c r="L2095" i="3"/>
  <c r="I2095" i="3" s="1"/>
  <c r="L2096" i="3"/>
  <c r="I2096" i="3" s="1"/>
  <c r="L2097" i="3"/>
  <c r="I2097" i="3" s="1"/>
  <c r="L2098" i="3"/>
  <c r="I2098" i="3" s="1"/>
  <c r="L2099" i="3"/>
  <c r="I2099" i="3" s="1"/>
  <c r="L2100" i="3"/>
  <c r="I2100" i="3" s="1"/>
  <c r="H1100" i="3"/>
  <c r="H1101" i="3"/>
  <c r="H1102" i="3"/>
  <c r="H1103" i="3"/>
  <c r="H1104" i="3"/>
  <c r="H1105" i="3"/>
  <c r="H1106" i="3"/>
  <c r="H1107" i="3"/>
  <c r="H1108" i="3"/>
  <c r="H1109" i="3"/>
  <c r="H1110" i="3"/>
  <c r="H1111" i="3"/>
  <c r="H1112" i="3"/>
  <c r="H1113" i="3"/>
  <c r="H1114" i="3"/>
  <c r="H1115" i="3"/>
  <c r="H1116" i="3"/>
  <c r="H1117" i="3"/>
  <c r="H1118" i="3"/>
  <c r="H1119" i="3"/>
  <c r="H1120" i="3"/>
  <c r="H1121" i="3"/>
  <c r="H1122" i="3"/>
  <c r="H1123" i="3"/>
  <c r="H1124" i="3"/>
  <c r="H1125" i="3"/>
  <c r="H1126" i="3"/>
  <c r="H1127" i="3"/>
  <c r="H1128" i="3"/>
  <c r="H1129" i="3"/>
  <c r="H1130" i="3"/>
  <c r="H1131" i="3"/>
  <c r="H1132" i="3"/>
  <c r="H1133" i="3"/>
  <c r="H1134" i="3"/>
  <c r="H1135" i="3"/>
  <c r="H1136" i="3"/>
  <c r="H1137" i="3"/>
  <c r="H1138" i="3"/>
  <c r="H1139" i="3"/>
  <c r="H1140" i="3"/>
  <c r="H1141" i="3"/>
  <c r="H1142" i="3"/>
  <c r="H1143" i="3"/>
  <c r="H1144" i="3"/>
  <c r="H1145" i="3"/>
  <c r="H1146" i="3"/>
  <c r="H1147" i="3"/>
  <c r="H1148" i="3"/>
  <c r="H1149" i="3"/>
  <c r="H1150" i="3"/>
  <c r="H1151" i="3"/>
  <c r="H1152" i="3"/>
  <c r="H1153" i="3"/>
  <c r="H1154" i="3"/>
  <c r="H1155" i="3"/>
  <c r="H1156" i="3"/>
  <c r="H1157" i="3"/>
  <c r="H1158" i="3"/>
  <c r="H1159" i="3"/>
  <c r="H1160" i="3"/>
  <c r="H1161" i="3"/>
  <c r="H1162" i="3"/>
  <c r="H1163" i="3"/>
  <c r="H1164" i="3"/>
  <c r="H1165" i="3"/>
  <c r="H1166" i="3"/>
  <c r="H1167" i="3"/>
  <c r="H1168" i="3"/>
  <c r="H1169" i="3"/>
  <c r="H1170" i="3"/>
  <c r="H1171" i="3"/>
  <c r="H1172" i="3"/>
  <c r="H1173" i="3"/>
  <c r="H1174" i="3"/>
  <c r="H1175" i="3"/>
  <c r="H1176" i="3"/>
  <c r="H1177" i="3"/>
  <c r="H1178" i="3"/>
  <c r="H1179" i="3"/>
  <c r="H1180" i="3"/>
  <c r="H1181" i="3"/>
  <c r="H1182" i="3"/>
  <c r="H1183" i="3"/>
  <c r="H1184" i="3"/>
  <c r="H1185" i="3"/>
  <c r="H1186" i="3"/>
  <c r="H1187" i="3"/>
  <c r="H1188" i="3"/>
  <c r="H1189" i="3"/>
  <c r="H1190" i="3"/>
  <c r="H1191" i="3"/>
  <c r="H1192" i="3"/>
  <c r="H1193" i="3"/>
  <c r="H1194" i="3"/>
  <c r="H1195" i="3"/>
  <c r="H1196" i="3"/>
  <c r="H1197" i="3"/>
  <c r="H1198" i="3"/>
  <c r="H1199" i="3"/>
  <c r="H1200" i="3"/>
  <c r="H1201" i="3"/>
  <c r="H1202" i="3"/>
  <c r="H1203" i="3"/>
  <c r="H1204" i="3"/>
  <c r="H1205" i="3"/>
  <c r="H1206" i="3"/>
  <c r="H1207" i="3"/>
  <c r="H1208" i="3"/>
  <c r="H1209" i="3"/>
  <c r="H1210" i="3"/>
  <c r="H1211" i="3"/>
  <c r="H1212" i="3"/>
  <c r="H1213" i="3"/>
  <c r="H1214" i="3"/>
  <c r="H1215" i="3"/>
  <c r="H1216" i="3"/>
  <c r="H1217" i="3"/>
  <c r="H1218" i="3"/>
  <c r="H1219" i="3"/>
  <c r="H1220" i="3"/>
  <c r="H1221" i="3"/>
  <c r="H1222" i="3"/>
  <c r="H1223" i="3"/>
  <c r="H1224" i="3"/>
  <c r="H1225" i="3"/>
  <c r="H1226" i="3"/>
  <c r="H1227" i="3"/>
  <c r="H1228" i="3"/>
  <c r="H1229" i="3"/>
  <c r="H1230" i="3"/>
  <c r="H1231" i="3"/>
  <c r="H1232" i="3"/>
  <c r="H1233" i="3"/>
  <c r="H1234" i="3"/>
  <c r="H1235" i="3"/>
  <c r="H1236" i="3"/>
  <c r="H1237" i="3"/>
  <c r="H1238" i="3"/>
  <c r="H1239" i="3"/>
  <c r="H1240" i="3"/>
  <c r="H1241" i="3"/>
  <c r="H1242" i="3"/>
  <c r="H1243" i="3"/>
  <c r="H1244" i="3"/>
  <c r="H1245" i="3"/>
  <c r="H1246" i="3"/>
  <c r="H1247" i="3"/>
  <c r="H1248" i="3"/>
  <c r="H1249" i="3"/>
  <c r="H1250" i="3"/>
  <c r="H1251" i="3"/>
  <c r="H1252" i="3"/>
  <c r="H1253" i="3"/>
  <c r="H1254" i="3"/>
  <c r="H1255" i="3"/>
  <c r="H1256" i="3"/>
  <c r="H1257" i="3"/>
  <c r="H1258" i="3"/>
  <c r="H1259" i="3"/>
  <c r="H1260" i="3"/>
  <c r="H1261" i="3"/>
  <c r="H1262" i="3"/>
  <c r="H1263" i="3"/>
  <c r="H1264" i="3"/>
  <c r="H1265" i="3"/>
  <c r="H1266" i="3"/>
  <c r="H1267" i="3"/>
  <c r="H1268" i="3"/>
  <c r="H1269" i="3"/>
  <c r="H1270" i="3"/>
  <c r="H1271" i="3"/>
  <c r="H1272" i="3"/>
  <c r="H1273" i="3"/>
  <c r="H1274" i="3"/>
  <c r="H1275" i="3"/>
  <c r="H1276" i="3"/>
  <c r="H1277" i="3"/>
  <c r="H1278" i="3"/>
  <c r="H1279" i="3"/>
  <c r="H1280" i="3"/>
  <c r="H1281" i="3"/>
  <c r="H1282" i="3"/>
  <c r="H1283" i="3"/>
  <c r="H1284" i="3"/>
  <c r="H1285" i="3"/>
  <c r="H1286" i="3"/>
  <c r="H1287" i="3"/>
  <c r="H1288" i="3"/>
  <c r="H1289" i="3"/>
  <c r="H1290" i="3"/>
  <c r="H1291" i="3"/>
  <c r="H1292" i="3"/>
  <c r="H1293" i="3"/>
  <c r="H1294" i="3"/>
  <c r="H1295" i="3"/>
  <c r="H1296" i="3"/>
  <c r="H1297" i="3"/>
  <c r="H1298" i="3"/>
  <c r="H1299" i="3"/>
  <c r="H1300" i="3"/>
  <c r="H1301" i="3"/>
  <c r="H1302" i="3"/>
  <c r="H1303" i="3"/>
  <c r="H1304" i="3"/>
  <c r="H1305" i="3"/>
  <c r="H1306" i="3"/>
  <c r="H1307" i="3"/>
  <c r="H1308" i="3"/>
  <c r="H1309" i="3"/>
  <c r="H1310" i="3"/>
  <c r="H1311" i="3"/>
  <c r="H1312" i="3"/>
  <c r="H1313" i="3"/>
  <c r="H1314" i="3"/>
  <c r="H1315" i="3"/>
  <c r="H1316" i="3"/>
  <c r="H1317" i="3"/>
  <c r="H1318" i="3"/>
  <c r="H1319" i="3"/>
  <c r="H1320" i="3"/>
  <c r="H1321" i="3"/>
  <c r="H1322" i="3"/>
  <c r="H1323" i="3"/>
  <c r="H1324" i="3"/>
  <c r="H1325" i="3"/>
  <c r="H1326" i="3"/>
  <c r="H1327" i="3"/>
  <c r="H1328" i="3"/>
  <c r="H1329" i="3"/>
  <c r="H1330" i="3"/>
  <c r="H1331" i="3"/>
  <c r="H1332" i="3"/>
  <c r="H1333" i="3"/>
  <c r="H1334" i="3"/>
  <c r="H1335" i="3"/>
  <c r="H1336" i="3"/>
  <c r="H1337" i="3"/>
  <c r="H1338" i="3"/>
  <c r="H1339" i="3"/>
  <c r="H1340" i="3"/>
  <c r="H1341" i="3"/>
  <c r="H1342" i="3"/>
  <c r="H1343" i="3"/>
  <c r="H1344" i="3"/>
  <c r="H1345" i="3"/>
  <c r="H1346" i="3"/>
  <c r="H1347" i="3"/>
  <c r="H1348" i="3"/>
  <c r="H1349" i="3"/>
  <c r="H1350" i="3"/>
  <c r="H1351" i="3"/>
  <c r="H1352" i="3"/>
  <c r="H1353" i="3"/>
  <c r="H1354" i="3"/>
  <c r="H1355" i="3"/>
  <c r="H1356" i="3"/>
  <c r="H1357" i="3"/>
  <c r="H1358" i="3"/>
  <c r="H1359" i="3"/>
  <c r="H1360" i="3"/>
  <c r="H1361" i="3"/>
  <c r="H1362" i="3"/>
  <c r="H1363" i="3"/>
  <c r="H1364" i="3"/>
  <c r="H1365" i="3"/>
  <c r="H1366" i="3"/>
  <c r="H1367" i="3"/>
  <c r="H1368" i="3"/>
  <c r="H1369" i="3"/>
  <c r="H1370" i="3"/>
  <c r="H1371" i="3"/>
  <c r="H1372" i="3"/>
  <c r="H1373" i="3"/>
  <c r="H1374" i="3"/>
  <c r="H1375" i="3"/>
  <c r="H1376" i="3"/>
  <c r="H1377" i="3"/>
  <c r="H1378" i="3"/>
  <c r="H1379" i="3"/>
  <c r="H1380" i="3"/>
  <c r="H1381" i="3"/>
  <c r="H1382" i="3"/>
  <c r="H1383" i="3"/>
  <c r="H1384" i="3"/>
  <c r="H1385" i="3"/>
  <c r="H1386" i="3"/>
  <c r="H1387" i="3"/>
  <c r="H1388" i="3"/>
  <c r="H1389" i="3"/>
  <c r="H1390" i="3"/>
  <c r="H1391" i="3"/>
  <c r="H1392" i="3"/>
  <c r="H1393" i="3"/>
  <c r="H1394" i="3"/>
  <c r="H1395" i="3"/>
  <c r="H1396" i="3"/>
  <c r="H1397" i="3"/>
  <c r="H1398" i="3"/>
  <c r="H1399" i="3"/>
  <c r="H1400" i="3"/>
  <c r="H1401" i="3"/>
  <c r="H1402" i="3"/>
  <c r="H1403" i="3"/>
  <c r="H1404" i="3"/>
  <c r="H1405" i="3"/>
  <c r="H1406" i="3"/>
  <c r="H1407" i="3"/>
  <c r="H1408" i="3"/>
  <c r="H1409" i="3"/>
  <c r="H1410" i="3"/>
  <c r="H1411" i="3"/>
  <c r="H1412" i="3"/>
  <c r="H1413" i="3"/>
  <c r="H1414" i="3"/>
  <c r="H1415" i="3"/>
  <c r="H1416" i="3"/>
  <c r="H1417" i="3"/>
  <c r="H1418" i="3"/>
  <c r="H1419" i="3"/>
  <c r="H1420" i="3"/>
  <c r="H1421" i="3"/>
  <c r="H1422" i="3"/>
  <c r="H1423" i="3"/>
  <c r="H1424" i="3"/>
  <c r="H1425" i="3"/>
  <c r="H1426" i="3"/>
  <c r="H1427" i="3"/>
  <c r="H1428" i="3"/>
  <c r="H1429" i="3"/>
  <c r="H1430" i="3"/>
  <c r="H1431" i="3"/>
  <c r="H1432" i="3"/>
  <c r="H1433" i="3"/>
  <c r="H1434" i="3"/>
  <c r="H1435" i="3"/>
  <c r="H1436" i="3"/>
  <c r="H1437" i="3"/>
  <c r="H1438" i="3"/>
  <c r="H1439" i="3"/>
  <c r="H1440" i="3"/>
  <c r="H1441" i="3"/>
  <c r="H1442" i="3"/>
  <c r="H1443" i="3"/>
  <c r="H1444" i="3"/>
  <c r="H1445" i="3"/>
  <c r="H1446" i="3"/>
  <c r="H1447" i="3"/>
  <c r="H1448" i="3"/>
  <c r="H1449" i="3"/>
  <c r="H1450" i="3"/>
  <c r="H1451" i="3"/>
  <c r="H1452" i="3"/>
  <c r="H1453" i="3"/>
  <c r="H1454" i="3"/>
  <c r="H1455" i="3"/>
  <c r="H1456" i="3"/>
  <c r="H1457" i="3"/>
  <c r="H1458" i="3"/>
  <c r="H1459" i="3"/>
  <c r="H1460" i="3"/>
  <c r="H1461" i="3"/>
  <c r="H1462" i="3"/>
  <c r="H1463" i="3"/>
  <c r="H1464" i="3"/>
  <c r="H1465" i="3"/>
  <c r="H1466" i="3"/>
  <c r="H1467" i="3"/>
  <c r="H1468" i="3"/>
  <c r="H1469" i="3"/>
  <c r="H1470" i="3"/>
  <c r="H1471" i="3"/>
  <c r="H1472" i="3"/>
  <c r="H1473" i="3"/>
  <c r="H1474" i="3"/>
  <c r="H1475" i="3"/>
  <c r="H1476" i="3"/>
  <c r="H1477" i="3"/>
  <c r="H1478" i="3"/>
  <c r="H1479" i="3"/>
  <c r="H1480" i="3"/>
  <c r="H1481" i="3"/>
  <c r="H1482" i="3"/>
  <c r="H1483" i="3"/>
  <c r="H1484" i="3"/>
  <c r="H1485" i="3"/>
  <c r="H1486" i="3"/>
  <c r="H1487" i="3"/>
  <c r="H1488" i="3"/>
  <c r="H1489" i="3"/>
  <c r="H1490" i="3"/>
  <c r="H1491" i="3"/>
  <c r="H1492" i="3"/>
  <c r="H1493" i="3"/>
  <c r="H1494" i="3"/>
  <c r="H1495" i="3"/>
  <c r="H1496" i="3"/>
  <c r="H1497" i="3"/>
  <c r="H1498" i="3"/>
  <c r="H1499" i="3"/>
  <c r="H1500" i="3"/>
  <c r="H1501" i="3"/>
  <c r="H1502" i="3"/>
  <c r="H1503" i="3"/>
  <c r="H1504" i="3"/>
  <c r="H1505" i="3"/>
  <c r="H1506" i="3"/>
  <c r="H1507" i="3"/>
  <c r="H1508" i="3"/>
  <c r="H1509" i="3"/>
  <c r="H1510" i="3"/>
  <c r="H1511" i="3"/>
  <c r="H1512" i="3"/>
  <c r="H1513" i="3"/>
  <c r="H1514" i="3"/>
  <c r="H1515" i="3"/>
  <c r="H1516" i="3"/>
  <c r="H1517" i="3"/>
  <c r="H1518" i="3"/>
  <c r="H1519" i="3"/>
  <c r="H1520" i="3"/>
  <c r="H1521" i="3"/>
  <c r="H1522" i="3"/>
  <c r="H1523" i="3"/>
  <c r="H1524" i="3"/>
  <c r="H1525" i="3"/>
  <c r="H1526" i="3"/>
  <c r="H1527" i="3"/>
  <c r="H1528" i="3"/>
  <c r="H1529" i="3"/>
  <c r="H1530" i="3"/>
  <c r="H1531" i="3"/>
  <c r="H1532" i="3"/>
  <c r="H1533" i="3"/>
  <c r="H1534" i="3"/>
  <c r="H1535" i="3"/>
  <c r="H1536" i="3"/>
  <c r="H1537" i="3"/>
  <c r="H1538" i="3"/>
  <c r="H1539" i="3"/>
  <c r="H1540" i="3"/>
  <c r="H1541" i="3"/>
  <c r="H1542" i="3"/>
  <c r="H1543" i="3"/>
  <c r="H1544" i="3"/>
  <c r="H1545" i="3"/>
  <c r="H1546" i="3"/>
  <c r="H1547" i="3"/>
  <c r="H1548" i="3"/>
  <c r="H1549" i="3"/>
  <c r="H1550" i="3"/>
  <c r="H1551" i="3"/>
  <c r="H1552" i="3"/>
  <c r="H1553" i="3"/>
  <c r="H1554" i="3"/>
  <c r="H1555" i="3"/>
  <c r="H1556" i="3"/>
  <c r="H1557" i="3"/>
  <c r="H1558" i="3"/>
  <c r="H1559" i="3"/>
  <c r="H1560" i="3"/>
  <c r="H1561" i="3"/>
  <c r="H1562" i="3"/>
  <c r="H1563" i="3"/>
  <c r="H1564" i="3"/>
  <c r="H1565" i="3"/>
  <c r="H1566" i="3"/>
  <c r="H1567" i="3"/>
  <c r="H1568" i="3"/>
  <c r="H1569" i="3"/>
  <c r="H1570" i="3"/>
  <c r="H1571" i="3"/>
  <c r="H1572" i="3"/>
  <c r="H1573" i="3"/>
  <c r="H1574" i="3"/>
  <c r="H1575" i="3"/>
  <c r="H1576" i="3"/>
  <c r="H1577" i="3"/>
  <c r="H1578" i="3"/>
  <c r="H1579" i="3"/>
  <c r="H1580" i="3"/>
  <c r="H1581" i="3"/>
  <c r="H1582" i="3"/>
  <c r="H1583" i="3"/>
  <c r="H1584" i="3"/>
  <c r="H1585" i="3"/>
  <c r="H1586" i="3"/>
  <c r="H1587" i="3"/>
  <c r="H1588" i="3"/>
  <c r="H1589" i="3"/>
  <c r="H1590" i="3"/>
  <c r="H1591" i="3"/>
  <c r="H1592" i="3"/>
  <c r="H1593" i="3"/>
  <c r="H1594" i="3"/>
  <c r="H1595" i="3"/>
  <c r="H1596" i="3"/>
  <c r="H1597" i="3"/>
  <c r="H1598" i="3"/>
  <c r="H1599" i="3"/>
  <c r="H1600" i="3"/>
  <c r="H1601" i="3"/>
  <c r="H1602" i="3"/>
  <c r="H1603" i="3"/>
  <c r="H1604" i="3"/>
  <c r="H1605" i="3"/>
  <c r="H1606" i="3"/>
  <c r="H1607" i="3"/>
  <c r="H1608" i="3"/>
  <c r="H1609" i="3"/>
  <c r="H1610" i="3"/>
  <c r="H1611" i="3"/>
  <c r="H1612" i="3"/>
  <c r="H1613" i="3"/>
  <c r="H1614" i="3"/>
  <c r="H1615" i="3"/>
  <c r="H1616" i="3"/>
  <c r="H1617" i="3"/>
  <c r="H1618" i="3"/>
  <c r="H1619" i="3"/>
  <c r="H1620" i="3"/>
  <c r="H1621" i="3"/>
  <c r="H1622" i="3"/>
  <c r="H1623" i="3"/>
  <c r="H1624" i="3"/>
  <c r="H1625" i="3"/>
  <c r="H1626" i="3"/>
  <c r="H1627" i="3"/>
  <c r="H1628" i="3"/>
  <c r="H1629" i="3"/>
  <c r="H1630" i="3"/>
  <c r="H1631" i="3"/>
  <c r="H1632" i="3"/>
  <c r="H1633" i="3"/>
  <c r="H1634" i="3"/>
  <c r="H1635" i="3"/>
  <c r="H1636" i="3"/>
  <c r="H1637" i="3"/>
  <c r="H1638" i="3"/>
  <c r="H1639" i="3"/>
  <c r="H1640" i="3"/>
  <c r="H1641" i="3"/>
  <c r="H1642" i="3"/>
  <c r="H1643" i="3"/>
  <c r="H1644" i="3"/>
  <c r="H1645" i="3"/>
  <c r="H1646" i="3"/>
  <c r="H1647" i="3"/>
  <c r="H1648" i="3"/>
  <c r="H1649" i="3"/>
  <c r="H1650" i="3"/>
  <c r="H1651" i="3"/>
  <c r="H1652" i="3"/>
  <c r="H1653" i="3"/>
  <c r="H1654" i="3"/>
  <c r="H1655" i="3"/>
  <c r="H1656" i="3"/>
  <c r="H1657" i="3"/>
  <c r="H1658" i="3"/>
  <c r="H1659" i="3"/>
  <c r="H1660" i="3"/>
  <c r="H1661" i="3"/>
  <c r="H1662" i="3"/>
  <c r="H1663" i="3"/>
  <c r="H1664" i="3"/>
  <c r="H1665" i="3"/>
  <c r="H1666" i="3"/>
  <c r="H1667" i="3"/>
  <c r="H1668" i="3"/>
  <c r="H1669" i="3"/>
  <c r="H1670" i="3"/>
  <c r="H1671" i="3"/>
  <c r="H1672" i="3"/>
  <c r="H1673" i="3"/>
  <c r="H1674" i="3"/>
  <c r="H1675" i="3"/>
  <c r="H1676" i="3"/>
  <c r="H1677" i="3"/>
  <c r="H1678" i="3"/>
  <c r="H1679" i="3"/>
  <c r="H1680" i="3"/>
  <c r="H1681" i="3"/>
  <c r="H1682" i="3"/>
  <c r="H1683" i="3"/>
  <c r="H1684" i="3"/>
  <c r="H1685" i="3"/>
  <c r="H1686" i="3"/>
  <c r="H1687" i="3"/>
  <c r="H1688" i="3"/>
  <c r="H1689" i="3"/>
  <c r="H1690" i="3"/>
  <c r="H1691" i="3"/>
  <c r="H1692" i="3"/>
  <c r="H1693" i="3"/>
  <c r="H1694" i="3"/>
  <c r="H1695" i="3"/>
  <c r="H1696" i="3"/>
  <c r="H1697" i="3"/>
  <c r="H1698" i="3"/>
  <c r="H1699" i="3"/>
  <c r="H1700" i="3"/>
  <c r="H1701" i="3"/>
  <c r="H1702" i="3"/>
  <c r="H1703" i="3"/>
  <c r="H1704" i="3"/>
  <c r="H1705" i="3"/>
  <c r="H1706" i="3"/>
  <c r="H1707" i="3"/>
  <c r="H1708" i="3"/>
  <c r="H1709" i="3"/>
  <c r="H1710" i="3"/>
  <c r="H1711" i="3"/>
  <c r="H1712" i="3"/>
  <c r="H1713" i="3"/>
  <c r="H1714" i="3"/>
  <c r="H1715" i="3"/>
  <c r="H1716" i="3"/>
  <c r="H1717" i="3"/>
  <c r="H1718" i="3"/>
  <c r="H1719" i="3"/>
  <c r="H1720" i="3"/>
  <c r="H1721" i="3"/>
  <c r="H1722" i="3"/>
  <c r="H1723" i="3"/>
  <c r="H1724" i="3"/>
  <c r="H1725" i="3"/>
  <c r="H1726" i="3"/>
  <c r="H1727" i="3"/>
  <c r="H1728" i="3"/>
  <c r="H1729" i="3"/>
  <c r="H1730" i="3"/>
  <c r="H1731" i="3"/>
  <c r="H1732" i="3"/>
  <c r="H1733" i="3"/>
  <c r="H1734" i="3"/>
  <c r="H1735" i="3"/>
  <c r="H1736" i="3"/>
  <c r="H1737" i="3"/>
  <c r="H1738" i="3"/>
  <c r="H1739" i="3"/>
  <c r="H1740" i="3"/>
  <c r="H1741" i="3"/>
  <c r="H1742" i="3"/>
  <c r="H1743" i="3"/>
  <c r="H1744" i="3"/>
  <c r="H1745" i="3"/>
  <c r="H1746" i="3"/>
  <c r="H1747" i="3"/>
  <c r="H1748" i="3"/>
  <c r="H1749" i="3"/>
  <c r="H1750" i="3"/>
  <c r="H1751" i="3"/>
  <c r="H1752" i="3"/>
  <c r="H1753" i="3"/>
  <c r="H1754" i="3"/>
  <c r="H1755" i="3"/>
  <c r="H1756" i="3"/>
  <c r="H1757" i="3"/>
  <c r="H1758" i="3"/>
  <c r="H1759" i="3"/>
  <c r="H1760" i="3"/>
  <c r="H1761" i="3"/>
  <c r="H1762" i="3"/>
  <c r="H1763" i="3"/>
  <c r="H1764" i="3"/>
  <c r="H1765" i="3"/>
  <c r="H1766" i="3"/>
  <c r="H1767" i="3"/>
  <c r="H1768" i="3"/>
  <c r="H1769" i="3"/>
  <c r="H1770" i="3"/>
  <c r="H1771" i="3"/>
  <c r="H1772" i="3"/>
  <c r="H1773" i="3"/>
  <c r="H1774" i="3"/>
  <c r="H1775" i="3"/>
  <c r="H1776" i="3"/>
  <c r="H1777" i="3"/>
  <c r="H1778" i="3"/>
  <c r="H1779" i="3"/>
  <c r="H1780" i="3"/>
  <c r="H1781" i="3"/>
  <c r="H1782" i="3"/>
  <c r="H1783" i="3"/>
  <c r="H1784" i="3"/>
  <c r="H1785" i="3"/>
  <c r="H1786" i="3"/>
  <c r="H1787" i="3"/>
  <c r="H1788" i="3"/>
  <c r="H1789" i="3"/>
  <c r="H1790" i="3"/>
  <c r="H1791" i="3"/>
  <c r="H1792" i="3"/>
  <c r="H1793" i="3"/>
  <c r="H1794" i="3"/>
  <c r="H1795" i="3"/>
  <c r="H1796" i="3"/>
  <c r="H1797" i="3"/>
  <c r="H1798" i="3"/>
  <c r="H1799" i="3"/>
  <c r="H1800" i="3"/>
  <c r="H1801" i="3"/>
  <c r="H1802" i="3"/>
  <c r="H1803" i="3"/>
  <c r="H1804" i="3"/>
  <c r="H1805" i="3"/>
  <c r="H1806" i="3"/>
  <c r="H1807" i="3"/>
  <c r="H1808" i="3"/>
  <c r="H1809" i="3"/>
  <c r="H1810" i="3"/>
  <c r="H1811" i="3"/>
  <c r="H1812" i="3"/>
  <c r="H1813" i="3"/>
  <c r="H1814" i="3"/>
  <c r="H1815" i="3"/>
  <c r="H1816" i="3"/>
  <c r="H1817" i="3"/>
  <c r="H1818" i="3"/>
  <c r="H1819" i="3"/>
  <c r="H1820" i="3"/>
  <c r="H1821" i="3"/>
  <c r="H1822" i="3"/>
  <c r="H1823" i="3"/>
  <c r="H1824" i="3"/>
  <c r="H1825" i="3"/>
  <c r="H1826" i="3"/>
  <c r="H1827" i="3"/>
  <c r="H1828" i="3"/>
  <c r="H1829" i="3"/>
  <c r="H1830" i="3"/>
  <c r="H1831" i="3"/>
  <c r="H1832" i="3"/>
  <c r="H1833" i="3"/>
  <c r="H1834" i="3"/>
  <c r="H1835" i="3"/>
  <c r="H1836" i="3"/>
  <c r="H1837" i="3"/>
  <c r="H1838" i="3"/>
  <c r="H1839" i="3"/>
  <c r="H1840" i="3"/>
  <c r="H1841" i="3"/>
  <c r="H1842" i="3"/>
  <c r="H1843" i="3"/>
  <c r="H1844" i="3"/>
  <c r="H1845" i="3"/>
  <c r="H1846" i="3"/>
  <c r="H1847" i="3"/>
  <c r="H1848" i="3"/>
  <c r="H1849" i="3"/>
  <c r="H1850" i="3"/>
  <c r="H1851" i="3"/>
  <c r="H1852" i="3"/>
  <c r="H1853" i="3"/>
  <c r="H1854" i="3"/>
  <c r="H1855" i="3"/>
  <c r="H1856" i="3"/>
  <c r="H1857" i="3"/>
  <c r="H1858" i="3"/>
  <c r="H1859" i="3"/>
  <c r="H1860" i="3"/>
  <c r="H1861" i="3"/>
  <c r="H1862" i="3"/>
  <c r="H1863" i="3"/>
  <c r="H1864" i="3"/>
  <c r="H1865" i="3"/>
  <c r="H1866" i="3"/>
  <c r="H1867" i="3"/>
  <c r="H1868" i="3"/>
  <c r="H1869" i="3"/>
  <c r="H1870" i="3"/>
  <c r="H1871" i="3"/>
  <c r="H1872" i="3"/>
  <c r="H1873" i="3"/>
  <c r="H1874" i="3"/>
  <c r="H1875" i="3"/>
  <c r="H1876" i="3"/>
  <c r="H1877" i="3"/>
  <c r="H1878" i="3"/>
  <c r="H1879" i="3"/>
  <c r="H1880" i="3"/>
  <c r="H1881" i="3"/>
  <c r="H1882" i="3"/>
  <c r="H1883" i="3"/>
  <c r="H1884" i="3"/>
  <c r="H1885" i="3"/>
  <c r="H1886" i="3"/>
  <c r="H1887" i="3"/>
  <c r="H1888" i="3"/>
  <c r="H1889" i="3"/>
  <c r="H1890" i="3"/>
  <c r="H1891" i="3"/>
  <c r="H1892" i="3"/>
  <c r="H1893" i="3"/>
  <c r="H1894" i="3"/>
  <c r="H1895" i="3"/>
  <c r="H1896" i="3"/>
  <c r="H1897" i="3"/>
  <c r="H1898" i="3"/>
  <c r="H1899" i="3"/>
  <c r="H1900" i="3"/>
  <c r="H1901" i="3"/>
  <c r="H1902" i="3"/>
  <c r="H1903" i="3"/>
  <c r="H1904" i="3"/>
  <c r="H1905" i="3"/>
  <c r="H1906" i="3"/>
  <c r="H1907" i="3"/>
  <c r="H1908" i="3"/>
  <c r="H1909" i="3"/>
  <c r="H1910" i="3"/>
  <c r="H1911" i="3"/>
  <c r="H1912" i="3"/>
  <c r="H1913" i="3"/>
  <c r="H1914" i="3"/>
  <c r="H1915" i="3"/>
  <c r="H1916" i="3"/>
  <c r="H1917" i="3"/>
  <c r="H1918" i="3"/>
  <c r="H1919" i="3"/>
  <c r="H1920" i="3"/>
  <c r="H1921" i="3"/>
  <c r="H1922" i="3"/>
  <c r="H1923" i="3"/>
  <c r="H1924" i="3"/>
  <c r="H1925" i="3"/>
  <c r="H1926" i="3"/>
  <c r="H1927" i="3"/>
  <c r="H1928" i="3"/>
  <c r="H1929" i="3"/>
  <c r="H1930" i="3"/>
  <c r="H1931" i="3"/>
  <c r="H1932" i="3"/>
  <c r="H1933" i="3"/>
  <c r="H1934" i="3"/>
  <c r="H1935" i="3"/>
  <c r="H1936" i="3"/>
  <c r="H1937" i="3"/>
  <c r="H1938" i="3"/>
  <c r="H1939" i="3"/>
  <c r="H1940" i="3"/>
  <c r="H1941" i="3"/>
  <c r="H1942" i="3"/>
  <c r="H1943" i="3"/>
  <c r="H1944" i="3"/>
  <c r="H1945" i="3"/>
  <c r="H1946" i="3"/>
  <c r="H1947" i="3"/>
  <c r="H1948" i="3"/>
  <c r="H1949" i="3"/>
  <c r="H1950" i="3"/>
  <c r="H1951" i="3"/>
  <c r="H1952" i="3"/>
  <c r="H1953" i="3"/>
  <c r="H1954" i="3"/>
  <c r="H1955" i="3"/>
  <c r="H1956" i="3"/>
  <c r="H1957" i="3"/>
  <c r="H1958" i="3"/>
  <c r="H1959" i="3"/>
  <c r="H1960" i="3"/>
  <c r="H1961" i="3"/>
  <c r="H1962" i="3"/>
  <c r="H1963" i="3"/>
  <c r="H1964" i="3"/>
  <c r="H1965" i="3"/>
  <c r="H1966" i="3"/>
  <c r="H1967" i="3"/>
  <c r="H1968" i="3"/>
  <c r="H1969" i="3"/>
  <c r="H1970" i="3"/>
  <c r="H1971" i="3"/>
  <c r="H1972" i="3"/>
  <c r="H1973" i="3"/>
  <c r="H1974" i="3"/>
  <c r="H1975" i="3"/>
  <c r="H1976" i="3"/>
  <c r="H1977" i="3"/>
  <c r="H1978" i="3"/>
  <c r="H1979" i="3"/>
  <c r="H1980" i="3"/>
  <c r="H1981" i="3"/>
  <c r="H1982" i="3"/>
  <c r="H1983" i="3"/>
  <c r="H1984" i="3"/>
  <c r="H1985" i="3"/>
  <c r="H1986" i="3"/>
  <c r="H1987" i="3"/>
  <c r="H1988" i="3"/>
  <c r="H1989" i="3"/>
  <c r="H1990" i="3"/>
  <c r="H1991" i="3"/>
  <c r="H1992" i="3"/>
  <c r="H1993" i="3"/>
  <c r="H1994" i="3"/>
  <c r="H1995" i="3"/>
  <c r="H1996" i="3"/>
  <c r="H1997" i="3"/>
  <c r="H1998" i="3"/>
  <c r="H1999" i="3"/>
  <c r="H2000" i="3"/>
  <c r="H2001" i="3"/>
  <c r="H2002" i="3"/>
  <c r="H2003" i="3"/>
  <c r="H2004" i="3"/>
  <c r="H2005" i="3"/>
  <c r="H2006" i="3"/>
  <c r="H2007" i="3"/>
  <c r="H2008" i="3"/>
  <c r="H2009" i="3"/>
  <c r="H2010" i="3"/>
  <c r="H2011" i="3"/>
  <c r="H2012" i="3"/>
  <c r="H2013" i="3"/>
  <c r="H2014" i="3"/>
  <c r="H2015" i="3"/>
  <c r="H2016" i="3"/>
  <c r="H2017" i="3"/>
  <c r="H2018" i="3"/>
  <c r="H2019" i="3"/>
  <c r="H2020" i="3"/>
  <c r="H2021" i="3"/>
  <c r="H2022" i="3"/>
  <c r="H2023" i="3"/>
  <c r="H2024" i="3"/>
  <c r="H2025" i="3"/>
  <c r="H2026" i="3"/>
  <c r="H2027" i="3"/>
  <c r="H2028" i="3"/>
  <c r="H2029" i="3"/>
  <c r="H2030" i="3"/>
  <c r="H2031" i="3"/>
  <c r="H2032" i="3"/>
  <c r="H2033" i="3"/>
  <c r="H2034" i="3"/>
  <c r="H2035" i="3"/>
  <c r="H2036" i="3"/>
  <c r="H2037" i="3"/>
  <c r="H2038" i="3"/>
  <c r="H2039" i="3"/>
  <c r="H2040" i="3"/>
  <c r="H2041" i="3"/>
  <c r="H2042" i="3"/>
  <c r="H2043" i="3"/>
  <c r="H2044" i="3"/>
  <c r="H2045" i="3"/>
  <c r="H2046" i="3"/>
  <c r="H2047" i="3"/>
  <c r="H2048" i="3"/>
  <c r="H2049" i="3"/>
  <c r="H2050" i="3"/>
  <c r="H2051" i="3"/>
  <c r="H2052" i="3"/>
  <c r="H2053" i="3"/>
  <c r="H2054" i="3"/>
  <c r="H2055" i="3"/>
  <c r="H2056" i="3"/>
  <c r="H2057" i="3"/>
  <c r="H2058" i="3"/>
  <c r="H2059" i="3"/>
  <c r="H2060" i="3"/>
  <c r="H2061" i="3"/>
  <c r="H2062" i="3"/>
  <c r="H2063" i="3"/>
  <c r="H2064" i="3"/>
  <c r="H2065" i="3"/>
  <c r="H2066" i="3"/>
  <c r="H2067" i="3"/>
  <c r="H2068" i="3"/>
  <c r="H2069" i="3"/>
  <c r="H2070" i="3"/>
  <c r="H2071" i="3"/>
  <c r="H2072" i="3"/>
  <c r="H2073" i="3"/>
  <c r="H2074" i="3"/>
  <c r="H2075" i="3"/>
  <c r="H2076" i="3"/>
  <c r="H2077" i="3"/>
  <c r="H2078" i="3"/>
  <c r="H2079" i="3"/>
  <c r="H2080" i="3"/>
  <c r="H2081" i="3"/>
  <c r="H2082" i="3"/>
  <c r="H2083" i="3"/>
  <c r="H2084" i="3"/>
  <c r="H2085" i="3"/>
  <c r="H2086" i="3"/>
  <c r="H2087" i="3"/>
  <c r="H2088" i="3"/>
  <c r="H2089" i="3"/>
  <c r="H2090" i="3"/>
  <c r="H2091" i="3"/>
  <c r="H2092" i="3"/>
  <c r="H2093" i="3"/>
  <c r="H2094" i="3"/>
  <c r="H2095" i="3"/>
  <c r="H2096" i="3"/>
  <c r="H2097" i="3"/>
  <c r="H2098" i="3"/>
  <c r="H2099" i="3"/>
  <c r="H2100" i="3"/>
  <c r="K1100" i="3"/>
  <c r="K1101" i="3"/>
  <c r="K1102" i="3"/>
  <c r="K1103" i="3"/>
  <c r="K1104" i="3"/>
  <c r="K1105" i="3"/>
  <c r="K1106" i="3"/>
  <c r="K1107" i="3"/>
  <c r="K1108" i="3"/>
  <c r="K1109" i="3"/>
  <c r="K1110" i="3"/>
  <c r="K1111" i="3"/>
  <c r="K1112" i="3"/>
  <c r="K1113" i="3"/>
  <c r="K1114" i="3"/>
  <c r="K1115" i="3"/>
  <c r="K1116" i="3"/>
  <c r="K1117" i="3"/>
  <c r="K1118" i="3"/>
  <c r="K1119" i="3"/>
  <c r="K1120" i="3"/>
  <c r="K1121" i="3"/>
  <c r="K1122" i="3"/>
  <c r="K1123" i="3"/>
  <c r="K1124" i="3"/>
  <c r="K1125" i="3"/>
  <c r="K1126" i="3"/>
  <c r="K1127" i="3"/>
  <c r="K1128" i="3"/>
  <c r="K1129" i="3"/>
  <c r="K1130" i="3"/>
  <c r="K1131" i="3"/>
  <c r="K1132" i="3"/>
  <c r="K1133" i="3"/>
  <c r="K1134" i="3"/>
  <c r="K1135" i="3"/>
  <c r="K1136" i="3"/>
  <c r="K1137" i="3"/>
  <c r="K1138" i="3"/>
  <c r="K1139" i="3"/>
  <c r="K1140" i="3"/>
  <c r="K1141" i="3"/>
  <c r="K1142" i="3"/>
  <c r="K1143" i="3"/>
  <c r="K1144" i="3"/>
  <c r="K1145" i="3"/>
  <c r="K1146" i="3"/>
  <c r="K1147" i="3"/>
  <c r="K1148" i="3"/>
  <c r="K1149" i="3"/>
  <c r="K1150" i="3"/>
  <c r="K1151" i="3"/>
  <c r="K1152" i="3"/>
  <c r="K1153" i="3"/>
  <c r="K1154" i="3"/>
  <c r="K1155" i="3"/>
  <c r="K1156" i="3"/>
  <c r="K1157" i="3"/>
  <c r="K1158" i="3"/>
  <c r="K1159" i="3"/>
  <c r="K1160" i="3"/>
  <c r="K1161" i="3"/>
  <c r="K1162" i="3"/>
  <c r="K1163" i="3"/>
  <c r="K1164" i="3"/>
  <c r="K1165" i="3"/>
  <c r="K1166" i="3"/>
  <c r="K1167" i="3"/>
  <c r="K1168" i="3"/>
  <c r="K1169" i="3"/>
  <c r="K1170" i="3"/>
  <c r="K1171" i="3"/>
  <c r="K1172" i="3"/>
  <c r="K1173" i="3"/>
  <c r="K1174" i="3"/>
  <c r="K1175" i="3"/>
  <c r="K1176" i="3"/>
  <c r="K1177" i="3"/>
  <c r="K1178" i="3"/>
  <c r="K1179" i="3"/>
  <c r="K1180" i="3"/>
  <c r="K1181" i="3"/>
  <c r="K1182" i="3"/>
  <c r="K1183" i="3"/>
  <c r="K1184" i="3"/>
  <c r="K1185" i="3"/>
  <c r="K1186" i="3"/>
  <c r="K1187" i="3"/>
  <c r="K1188" i="3"/>
  <c r="K1189" i="3"/>
  <c r="K1190" i="3"/>
  <c r="K1191" i="3"/>
  <c r="K1192" i="3"/>
  <c r="K1193" i="3"/>
  <c r="K1194" i="3"/>
  <c r="K1195" i="3"/>
  <c r="K1196" i="3"/>
  <c r="K1197" i="3"/>
  <c r="K1198" i="3"/>
  <c r="K1199" i="3"/>
  <c r="K1200" i="3"/>
  <c r="K1201" i="3"/>
  <c r="K1202" i="3"/>
  <c r="K1203" i="3"/>
  <c r="K1204" i="3"/>
  <c r="K1205" i="3"/>
  <c r="K1206" i="3"/>
  <c r="K1207" i="3"/>
  <c r="K1208" i="3"/>
  <c r="K1209" i="3"/>
  <c r="K1210" i="3"/>
  <c r="K1211" i="3"/>
  <c r="K1212" i="3"/>
  <c r="K1213" i="3"/>
  <c r="K1214" i="3"/>
  <c r="K1215" i="3"/>
  <c r="K1216" i="3"/>
  <c r="K1217" i="3"/>
  <c r="K1218" i="3"/>
  <c r="K1219" i="3"/>
  <c r="K1220" i="3"/>
  <c r="K1221" i="3"/>
  <c r="K1222" i="3"/>
  <c r="K1223" i="3"/>
  <c r="K1224" i="3"/>
  <c r="K1225" i="3"/>
  <c r="K1226" i="3"/>
  <c r="K1227" i="3"/>
  <c r="K1228" i="3"/>
  <c r="K1229" i="3"/>
  <c r="K1230" i="3"/>
  <c r="K1231" i="3"/>
  <c r="K1232" i="3"/>
  <c r="K1233" i="3"/>
  <c r="K1234" i="3"/>
  <c r="K1235" i="3"/>
  <c r="K1236" i="3"/>
  <c r="K1237" i="3"/>
  <c r="K1238" i="3"/>
  <c r="K1239" i="3"/>
  <c r="K1240" i="3"/>
  <c r="K1241" i="3"/>
  <c r="K1242" i="3"/>
  <c r="K1243" i="3"/>
  <c r="K1244" i="3"/>
  <c r="K1245" i="3"/>
  <c r="K1246" i="3"/>
  <c r="K1247" i="3"/>
  <c r="K1248" i="3"/>
  <c r="K1249" i="3"/>
  <c r="K1250" i="3"/>
  <c r="K1251" i="3"/>
  <c r="K1252" i="3"/>
  <c r="K1253" i="3"/>
  <c r="K1254" i="3"/>
  <c r="K1255" i="3"/>
  <c r="K1256" i="3"/>
  <c r="K1257" i="3"/>
  <c r="K1258" i="3"/>
  <c r="K1259" i="3"/>
  <c r="K1260" i="3"/>
  <c r="K1261" i="3"/>
  <c r="K1262" i="3"/>
  <c r="K1263" i="3"/>
  <c r="K1264" i="3"/>
  <c r="K1265" i="3"/>
  <c r="K1266" i="3"/>
  <c r="K1267" i="3"/>
  <c r="K1268" i="3"/>
  <c r="K1269" i="3"/>
  <c r="K1270" i="3"/>
  <c r="K1271" i="3"/>
  <c r="K1272" i="3"/>
  <c r="K1273" i="3"/>
  <c r="K1274" i="3"/>
  <c r="K1275" i="3"/>
  <c r="K1276" i="3"/>
  <c r="K1277" i="3"/>
  <c r="K1278" i="3"/>
  <c r="K1279" i="3"/>
  <c r="K1280" i="3"/>
  <c r="K1281" i="3"/>
  <c r="K1282" i="3"/>
  <c r="K1283" i="3"/>
  <c r="K1284" i="3"/>
  <c r="K1285" i="3"/>
  <c r="K1286" i="3"/>
  <c r="K1287" i="3"/>
  <c r="K1288" i="3"/>
  <c r="K1289" i="3"/>
  <c r="K1290" i="3"/>
  <c r="K1291" i="3"/>
  <c r="K1292" i="3"/>
  <c r="K1293" i="3"/>
  <c r="K1294" i="3"/>
  <c r="K1295" i="3"/>
  <c r="K1296" i="3"/>
  <c r="K1297" i="3"/>
  <c r="K1298" i="3"/>
  <c r="K1299" i="3"/>
  <c r="K1300" i="3"/>
  <c r="K1301" i="3"/>
  <c r="K1302" i="3"/>
  <c r="K1303" i="3"/>
  <c r="K1304" i="3"/>
  <c r="K1305" i="3"/>
  <c r="K1306" i="3"/>
  <c r="K1307" i="3"/>
  <c r="K1308" i="3"/>
  <c r="K1309" i="3"/>
  <c r="K1310" i="3"/>
  <c r="K1311" i="3"/>
  <c r="K1312" i="3"/>
  <c r="K1313" i="3"/>
  <c r="K1314" i="3"/>
  <c r="K1315" i="3"/>
  <c r="K1316" i="3"/>
  <c r="K1317" i="3"/>
  <c r="K1318" i="3"/>
  <c r="K1319" i="3"/>
  <c r="K1320" i="3"/>
  <c r="K1321" i="3"/>
  <c r="K1322" i="3"/>
  <c r="K1323" i="3"/>
  <c r="K1324" i="3"/>
  <c r="K1325" i="3"/>
  <c r="K1326" i="3"/>
  <c r="K1327" i="3"/>
  <c r="K1328" i="3"/>
  <c r="K1329" i="3"/>
  <c r="K1330" i="3"/>
  <c r="K1331" i="3"/>
  <c r="K1332" i="3"/>
  <c r="K1333" i="3"/>
  <c r="K1334" i="3"/>
  <c r="K1335" i="3"/>
  <c r="K1336" i="3"/>
  <c r="K1337" i="3"/>
  <c r="K1338" i="3"/>
  <c r="K1339" i="3"/>
  <c r="K1340" i="3"/>
  <c r="K1341" i="3"/>
  <c r="K1342" i="3"/>
  <c r="K1343" i="3"/>
  <c r="K1344" i="3"/>
  <c r="K1345" i="3"/>
  <c r="K1346" i="3"/>
  <c r="K1347" i="3"/>
  <c r="K1348" i="3"/>
  <c r="K1349" i="3"/>
  <c r="K1350" i="3"/>
  <c r="K1351" i="3"/>
  <c r="K1352" i="3"/>
  <c r="K1353" i="3"/>
  <c r="K1354" i="3"/>
  <c r="K1355" i="3"/>
  <c r="K1356" i="3"/>
  <c r="K1357" i="3"/>
  <c r="K1358" i="3"/>
  <c r="K1359" i="3"/>
  <c r="K1360" i="3"/>
  <c r="K1361" i="3"/>
  <c r="K1362" i="3"/>
  <c r="K1363" i="3"/>
  <c r="K1364" i="3"/>
  <c r="K1365" i="3"/>
  <c r="K1366" i="3"/>
  <c r="K1367" i="3"/>
  <c r="K1368" i="3"/>
  <c r="K1369" i="3"/>
  <c r="K1370" i="3"/>
  <c r="K1371" i="3"/>
  <c r="K1372" i="3"/>
  <c r="K1373" i="3"/>
  <c r="K1374" i="3"/>
  <c r="K1375" i="3"/>
  <c r="K1376" i="3"/>
  <c r="K1377" i="3"/>
  <c r="K1378" i="3"/>
  <c r="K1379" i="3"/>
  <c r="K1380" i="3"/>
  <c r="K1381" i="3"/>
  <c r="K1382" i="3"/>
  <c r="K1383" i="3"/>
  <c r="K1384" i="3"/>
  <c r="K1385" i="3"/>
  <c r="K1386" i="3"/>
  <c r="K1387" i="3"/>
  <c r="K1388" i="3"/>
  <c r="K1389" i="3"/>
  <c r="K1390" i="3"/>
  <c r="K1391" i="3"/>
  <c r="K1392" i="3"/>
  <c r="K1393" i="3"/>
  <c r="K1394" i="3"/>
  <c r="K1395" i="3"/>
  <c r="K1396" i="3"/>
  <c r="K1397" i="3"/>
  <c r="K1398" i="3"/>
  <c r="K1399" i="3"/>
  <c r="K1400" i="3"/>
  <c r="K1401" i="3"/>
  <c r="K1402" i="3"/>
  <c r="K1403" i="3"/>
  <c r="K1404" i="3"/>
  <c r="K1405" i="3"/>
  <c r="K1406" i="3"/>
  <c r="K1407" i="3"/>
  <c r="K1408" i="3"/>
  <c r="K1409" i="3"/>
  <c r="K1410" i="3"/>
  <c r="K1411" i="3"/>
  <c r="K1412" i="3"/>
  <c r="K1413" i="3"/>
  <c r="K1414" i="3"/>
  <c r="K1415" i="3"/>
  <c r="K1416" i="3"/>
  <c r="K1417" i="3"/>
  <c r="K1418" i="3"/>
  <c r="K1419" i="3"/>
  <c r="K1420" i="3"/>
  <c r="K1421" i="3"/>
  <c r="K1422" i="3"/>
  <c r="K1423" i="3"/>
  <c r="K1424" i="3"/>
  <c r="K1425" i="3"/>
  <c r="K1426" i="3"/>
  <c r="K1427" i="3"/>
  <c r="K1428" i="3"/>
  <c r="K1429" i="3"/>
  <c r="K1430" i="3"/>
  <c r="K1431" i="3"/>
  <c r="K1432" i="3"/>
  <c r="K1433" i="3"/>
  <c r="K1434" i="3"/>
  <c r="K1435" i="3"/>
  <c r="K1436" i="3"/>
  <c r="K1437" i="3"/>
  <c r="K1438" i="3"/>
  <c r="K1439" i="3"/>
  <c r="K1440" i="3"/>
  <c r="K1441" i="3"/>
  <c r="K1442" i="3"/>
  <c r="K1443" i="3"/>
  <c r="K1444" i="3"/>
  <c r="K1445" i="3"/>
  <c r="K1446" i="3"/>
  <c r="K1447" i="3"/>
  <c r="K1448" i="3"/>
  <c r="K1449" i="3"/>
  <c r="K1450" i="3"/>
  <c r="K1451" i="3"/>
  <c r="K1452" i="3"/>
  <c r="K1453" i="3"/>
  <c r="K1454" i="3"/>
  <c r="K1455" i="3"/>
  <c r="K1456" i="3"/>
  <c r="K1457" i="3"/>
  <c r="K1458" i="3"/>
  <c r="K1459" i="3"/>
  <c r="K1460" i="3"/>
  <c r="K1461" i="3"/>
  <c r="K1462" i="3"/>
  <c r="K1463" i="3"/>
  <c r="K1464" i="3"/>
  <c r="K1465" i="3"/>
  <c r="K1466" i="3"/>
  <c r="K1467" i="3"/>
  <c r="K1468" i="3"/>
  <c r="K1469" i="3"/>
  <c r="K1470" i="3"/>
  <c r="K1471" i="3"/>
  <c r="K1472" i="3"/>
  <c r="K1473" i="3"/>
  <c r="K1474" i="3"/>
  <c r="K1475" i="3"/>
  <c r="K1476" i="3"/>
  <c r="K1477" i="3"/>
  <c r="K1478" i="3"/>
  <c r="K1479" i="3"/>
  <c r="K1480" i="3"/>
  <c r="K1481" i="3"/>
  <c r="K1482" i="3"/>
  <c r="K1483" i="3"/>
  <c r="K1484" i="3"/>
  <c r="K1485" i="3"/>
  <c r="K1486" i="3"/>
  <c r="K1487" i="3"/>
  <c r="K1488" i="3"/>
  <c r="K1489" i="3"/>
  <c r="K1490" i="3"/>
  <c r="K1491" i="3"/>
  <c r="K1492" i="3"/>
  <c r="K1493" i="3"/>
  <c r="K1494" i="3"/>
  <c r="K1495" i="3"/>
  <c r="K1496" i="3"/>
  <c r="K1497" i="3"/>
  <c r="K1498" i="3"/>
  <c r="K1499" i="3"/>
  <c r="K1500" i="3"/>
  <c r="K1501" i="3"/>
  <c r="K1502" i="3"/>
  <c r="K1503" i="3"/>
  <c r="K1504" i="3"/>
  <c r="K1505" i="3"/>
  <c r="K1506" i="3"/>
  <c r="K1507" i="3"/>
  <c r="K1508" i="3"/>
  <c r="K1509" i="3"/>
  <c r="K1510" i="3"/>
  <c r="K1511" i="3"/>
  <c r="K1512" i="3"/>
  <c r="K1513" i="3"/>
  <c r="K1514" i="3"/>
  <c r="K1515" i="3"/>
  <c r="K1516" i="3"/>
  <c r="K1517" i="3"/>
  <c r="K1518" i="3"/>
  <c r="K1519" i="3"/>
  <c r="K1520" i="3"/>
  <c r="K1521" i="3"/>
  <c r="K1522" i="3"/>
  <c r="K1523" i="3"/>
  <c r="K1524" i="3"/>
  <c r="K1525" i="3"/>
  <c r="K1526" i="3"/>
  <c r="K1527" i="3"/>
  <c r="K1528" i="3"/>
  <c r="K1529" i="3"/>
  <c r="K1530" i="3"/>
  <c r="K1531" i="3"/>
  <c r="K1532" i="3"/>
  <c r="K1533" i="3"/>
  <c r="K1534" i="3"/>
  <c r="K1535" i="3"/>
  <c r="K1536" i="3"/>
  <c r="K1537" i="3"/>
  <c r="K1538" i="3"/>
  <c r="K1539" i="3"/>
  <c r="K1540" i="3"/>
  <c r="K1541" i="3"/>
  <c r="K1542" i="3"/>
  <c r="K1543" i="3"/>
  <c r="K1544" i="3"/>
  <c r="K1545" i="3"/>
  <c r="K1546" i="3"/>
  <c r="K1547" i="3"/>
  <c r="K1548" i="3"/>
  <c r="K1549" i="3"/>
  <c r="K1550" i="3"/>
  <c r="K1551" i="3"/>
  <c r="K1552" i="3"/>
  <c r="K1553" i="3"/>
  <c r="K1554" i="3"/>
  <c r="K1555" i="3"/>
  <c r="K1556" i="3"/>
  <c r="K1557" i="3"/>
  <c r="K1558" i="3"/>
  <c r="K1559" i="3"/>
  <c r="K1560" i="3"/>
  <c r="K1561" i="3"/>
  <c r="K1562" i="3"/>
  <c r="K1563" i="3"/>
  <c r="K1564" i="3"/>
  <c r="K1565" i="3"/>
  <c r="K1566" i="3"/>
  <c r="K1567" i="3"/>
  <c r="K1568" i="3"/>
  <c r="K1569" i="3"/>
  <c r="K1570" i="3"/>
  <c r="K1571" i="3"/>
  <c r="K1572" i="3"/>
  <c r="K1573" i="3"/>
  <c r="K1574" i="3"/>
  <c r="K1575" i="3"/>
  <c r="K1576" i="3"/>
  <c r="K1577" i="3"/>
  <c r="K1578" i="3"/>
  <c r="K1579" i="3"/>
  <c r="K1580" i="3"/>
  <c r="K1581" i="3"/>
  <c r="K1582" i="3"/>
  <c r="K1583" i="3"/>
  <c r="K1584" i="3"/>
  <c r="K1585" i="3"/>
  <c r="K1586" i="3"/>
  <c r="K1587" i="3"/>
  <c r="K1588" i="3"/>
  <c r="K1589" i="3"/>
  <c r="K1590" i="3"/>
  <c r="K1591" i="3"/>
  <c r="K1592" i="3"/>
  <c r="K1593" i="3"/>
  <c r="K1594" i="3"/>
  <c r="K1595" i="3"/>
  <c r="K1596" i="3"/>
  <c r="K1597" i="3"/>
  <c r="K1598" i="3"/>
  <c r="K1599" i="3"/>
  <c r="K1600" i="3"/>
  <c r="K1601" i="3"/>
  <c r="K1602" i="3"/>
  <c r="K1603" i="3"/>
  <c r="K1604" i="3"/>
  <c r="K1605" i="3"/>
  <c r="K1606" i="3"/>
  <c r="K1607" i="3"/>
  <c r="K1608" i="3"/>
  <c r="K1609" i="3"/>
  <c r="K1610" i="3"/>
  <c r="K1611" i="3"/>
  <c r="K1612" i="3"/>
  <c r="K1613" i="3"/>
  <c r="K1614" i="3"/>
  <c r="K1615" i="3"/>
  <c r="K1616" i="3"/>
  <c r="K1617" i="3"/>
  <c r="K1618" i="3"/>
  <c r="K1619" i="3"/>
  <c r="K1620" i="3"/>
  <c r="K1621" i="3"/>
  <c r="K1622" i="3"/>
  <c r="K1623" i="3"/>
  <c r="K1624" i="3"/>
  <c r="K1625" i="3"/>
  <c r="K1626" i="3"/>
  <c r="K1627" i="3"/>
  <c r="K1628" i="3"/>
  <c r="K1629" i="3"/>
  <c r="K1630" i="3"/>
  <c r="K1631" i="3"/>
  <c r="K1632" i="3"/>
  <c r="K1633" i="3"/>
  <c r="K1634" i="3"/>
  <c r="K1635" i="3"/>
  <c r="K1636" i="3"/>
  <c r="K1637" i="3"/>
  <c r="K1638" i="3"/>
  <c r="K1639" i="3"/>
  <c r="K1640" i="3"/>
  <c r="K1641" i="3"/>
  <c r="K1642" i="3"/>
  <c r="K1643" i="3"/>
  <c r="K1644" i="3"/>
  <c r="K1645" i="3"/>
  <c r="K1646" i="3"/>
  <c r="K1647" i="3"/>
  <c r="K1648" i="3"/>
  <c r="K1649" i="3"/>
  <c r="K1650" i="3"/>
  <c r="K1651" i="3"/>
  <c r="K1652" i="3"/>
  <c r="K1653" i="3"/>
  <c r="K1654" i="3"/>
  <c r="K1655" i="3"/>
  <c r="K1656" i="3"/>
  <c r="K1657" i="3"/>
  <c r="K1658" i="3"/>
  <c r="K1659" i="3"/>
  <c r="K1660" i="3"/>
  <c r="K1661" i="3"/>
  <c r="K1662" i="3"/>
  <c r="K1663" i="3"/>
  <c r="K1664" i="3"/>
  <c r="K1665" i="3"/>
  <c r="K1666" i="3"/>
  <c r="K1667" i="3"/>
  <c r="K1668" i="3"/>
  <c r="K1669" i="3"/>
  <c r="K1670" i="3"/>
  <c r="K1671" i="3"/>
  <c r="K1672" i="3"/>
  <c r="K1673" i="3"/>
  <c r="K1674" i="3"/>
  <c r="K1675" i="3"/>
  <c r="K1676" i="3"/>
  <c r="K1677" i="3"/>
  <c r="K1678" i="3"/>
  <c r="K1679" i="3"/>
  <c r="K1680" i="3"/>
  <c r="K1681" i="3"/>
  <c r="K1682" i="3"/>
  <c r="K1683" i="3"/>
  <c r="K1684" i="3"/>
  <c r="K1685" i="3"/>
  <c r="K1686" i="3"/>
  <c r="K1687" i="3"/>
  <c r="K1688" i="3"/>
  <c r="K1689" i="3"/>
  <c r="K1690" i="3"/>
  <c r="K1691" i="3"/>
  <c r="K1692" i="3"/>
  <c r="K1693" i="3"/>
  <c r="K1694" i="3"/>
  <c r="K1695" i="3"/>
  <c r="K1696" i="3"/>
  <c r="K1697" i="3"/>
  <c r="K1698" i="3"/>
  <c r="K1699" i="3"/>
  <c r="K1700" i="3"/>
  <c r="K1701" i="3"/>
  <c r="K1702" i="3"/>
  <c r="K1703" i="3"/>
  <c r="K1704" i="3"/>
  <c r="K1705" i="3"/>
  <c r="K1706" i="3"/>
  <c r="K1707" i="3"/>
  <c r="K1708" i="3"/>
  <c r="K1709" i="3"/>
  <c r="K1710" i="3"/>
  <c r="K1711" i="3"/>
  <c r="K1712" i="3"/>
  <c r="K1713" i="3"/>
  <c r="K1714" i="3"/>
  <c r="K1715" i="3"/>
  <c r="K1716" i="3"/>
  <c r="K1717" i="3"/>
  <c r="K1718" i="3"/>
  <c r="K1719" i="3"/>
  <c r="K1720" i="3"/>
  <c r="K1721" i="3"/>
  <c r="K1722" i="3"/>
  <c r="K1723" i="3"/>
  <c r="K1724" i="3"/>
  <c r="K1725" i="3"/>
  <c r="K1726" i="3"/>
  <c r="K1727" i="3"/>
  <c r="K1728" i="3"/>
  <c r="K1729" i="3"/>
  <c r="K1730" i="3"/>
  <c r="K1731" i="3"/>
  <c r="K1732" i="3"/>
  <c r="K1733" i="3"/>
  <c r="K1734" i="3"/>
  <c r="K1735" i="3"/>
  <c r="K1736" i="3"/>
  <c r="K1737" i="3"/>
  <c r="K1738" i="3"/>
  <c r="K1739" i="3"/>
  <c r="K1740" i="3"/>
  <c r="K1741" i="3"/>
  <c r="K1742" i="3"/>
  <c r="K1743" i="3"/>
  <c r="K1744" i="3"/>
  <c r="K1745" i="3"/>
  <c r="K1746" i="3"/>
  <c r="K1747" i="3"/>
  <c r="K1748" i="3"/>
  <c r="K1749" i="3"/>
  <c r="K1750" i="3"/>
  <c r="K1751" i="3"/>
  <c r="K1752" i="3"/>
  <c r="K1753" i="3"/>
  <c r="K1754" i="3"/>
  <c r="K1755" i="3"/>
  <c r="K1756" i="3"/>
  <c r="K1757" i="3"/>
  <c r="K1758" i="3"/>
  <c r="K1759" i="3"/>
  <c r="K1760" i="3"/>
  <c r="K1761" i="3"/>
  <c r="K1762" i="3"/>
  <c r="K1763" i="3"/>
  <c r="K1764" i="3"/>
  <c r="K1765" i="3"/>
  <c r="K1766" i="3"/>
  <c r="K1767" i="3"/>
  <c r="K1768" i="3"/>
  <c r="K1769" i="3"/>
  <c r="K1770" i="3"/>
  <c r="K1771" i="3"/>
  <c r="K1772" i="3"/>
  <c r="K1773" i="3"/>
  <c r="K1774" i="3"/>
  <c r="K1775" i="3"/>
  <c r="K1776" i="3"/>
  <c r="K1777" i="3"/>
  <c r="K1778" i="3"/>
  <c r="K1779" i="3"/>
  <c r="K1780" i="3"/>
  <c r="K1781" i="3"/>
  <c r="K1782" i="3"/>
  <c r="K1783" i="3"/>
  <c r="K1784" i="3"/>
  <c r="K1785" i="3"/>
  <c r="K1786" i="3"/>
  <c r="K1787" i="3"/>
  <c r="K1788" i="3"/>
  <c r="K1789" i="3"/>
  <c r="K1790" i="3"/>
  <c r="K1791" i="3"/>
  <c r="K1792" i="3"/>
  <c r="K1793" i="3"/>
  <c r="K1794" i="3"/>
  <c r="K1795" i="3"/>
  <c r="K1796" i="3"/>
  <c r="K1797" i="3"/>
  <c r="K1798" i="3"/>
  <c r="K1799" i="3"/>
  <c r="K1800" i="3"/>
  <c r="K1801" i="3"/>
  <c r="K1802" i="3"/>
  <c r="K1803" i="3"/>
  <c r="K1804" i="3"/>
  <c r="K1805" i="3"/>
  <c r="K1806" i="3"/>
  <c r="K1807" i="3"/>
  <c r="K1808" i="3"/>
  <c r="K1809" i="3"/>
  <c r="K1810" i="3"/>
  <c r="K1811" i="3"/>
  <c r="K1812" i="3"/>
  <c r="K1813" i="3"/>
  <c r="K1814" i="3"/>
  <c r="K1815" i="3"/>
  <c r="K1816" i="3"/>
  <c r="K1817" i="3"/>
  <c r="K1818" i="3"/>
  <c r="K1819" i="3"/>
  <c r="K1820" i="3"/>
  <c r="K1821" i="3"/>
  <c r="K1822" i="3"/>
  <c r="K1823" i="3"/>
  <c r="K1824" i="3"/>
  <c r="K1825" i="3"/>
  <c r="K1826" i="3"/>
  <c r="K1827" i="3"/>
  <c r="K1828" i="3"/>
  <c r="K1829" i="3"/>
  <c r="K1830" i="3"/>
  <c r="K1831" i="3"/>
  <c r="K1832" i="3"/>
  <c r="K1833" i="3"/>
  <c r="K1834" i="3"/>
  <c r="K1835" i="3"/>
  <c r="K1836" i="3"/>
  <c r="K1837" i="3"/>
  <c r="K1838" i="3"/>
  <c r="K1839" i="3"/>
  <c r="K1840" i="3"/>
  <c r="K1841" i="3"/>
  <c r="K1842" i="3"/>
  <c r="K1843" i="3"/>
  <c r="K1844" i="3"/>
  <c r="K1845" i="3"/>
  <c r="K1846" i="3"/>
  <c r="K1847" i="3"/>
  <c r="K1848" i="3"/>
  <c r="K1849" i="3"/>
  <c r="K1850" i="3"/>
  <c r="K1851" i="3"/>
  <c r="K1852" i="3"/>
  <c r="K1853" i="3"/>
  <c r="K1854" i="3"/>
  <c r="K1855" i="3"/>
  <c r="K1856" i="3"/>
  <c r="K1857" i="3"/>
  <c r="K1858" i="3"/>
  <c r="K1859" i="3"/>
  <c r="K1860" i="3"/>
  <c r="K1861" i="3"/>
  <c r="K1862" i="3"/>
  <c r="K1863" i="3"/>
  <c r="K1864" i="3"/>
  <c r="K1865" i="3"/>
  <c r="K1866" i="3"/>
  <c r="K1867" i="3"/>
  <c r="K1868" i="3"/>
  <c r="K1869" i="3"/>
  <c r="K1870" i="3"/>
  <c r="K1871" i="3"/>
  <c r="K1872" i="3"/>
  <c r="K1873" i="3"/>
  <c r="K1874" i="3"/>
  <c r="K1875" i="3"/>
  <c r="K1876" i="3"/>
  <c r="K1877" i="3"/>
  <c r="K1878" i="3"/>
  <c r="K1879" i="3"/>
  <c r="K1880" i="3"/>
  <c r="K1881" i="3"/>
  <c r="K1882" i="3"/>
  <c r="K1883" i="3"/>
  <c r="K1884" i="3"/>
  <c r="K1885" i="3"/>
  <c r="K1886" i="3"/>
  <c r="K1887" i="3"/>
  <c r="K1888" i="3"/>
  <c r="K1889" i="3"/>
  <c r="K1890" i="3"/>
  <c r="K1891" i="3"/>
  <c r="K1892" i="3"/>
  <c r="K1893" i="3"/>
  <c r="K1894" i="3"/>
  <c r="K1895" i="3"/>
  <c r="K1896" i="3"/>
  <c r="K1897" i="3"/>
  <c r="K1898" i="3"/>
  <c r="K1899" i="3"/>
  <c r="K1900" i="3"/>
  <c r="K1901" i="3"/>
  <c r="K1902" i="3"/>
  <c r="K1903" i="3"/>
  <c r="K1904" i="3"/>
  <c r="K1905" i="3"/>
  <c r="K1906" i="3"/>
  <c r="K1907" i="3"/>
  <c r="K1908" i="3"/>
  <c r="K1909" i="3"/>
  <c r="K1910" i="3"/>
  <c r="K1911" i="3"/>
  <c r="K1912" i="3"/>
  <c r="K1913" i="3"/>
  <c r="K1914" i="3"/>
  <c r="K1915" i="3"/>
  <c r="K1916" i="3"/>
  <c r="K1917" i="3"/>
  <c r="K1918" i="3"/>
  <c r="K1919" i="3"/>
  <c r="K1920" i="3"/>
  <c r="K1921" i="3"/>
  <c r="K1922" i="3"/>
  <c r="K1923" i="3"/>
  <c r="K1924" i="3"/>
  <c r="K1925" i="3"/>
  <c r="K1926" i="3"/>
  <c r="K1927" i="3"/>
  <c r="K1928" i="3"/>
  <c r="K1929" i="3"/>
  <c r="K1930" i="3"/>
  <c r="K1931" i="3"/>
  <c r="K1932" i="3"/>
  <c r="K1933" i="3"/>
  <c r="K1934" i="3"/>
  <c r="K1935" i="3"/>
  <c r="K1936" i="3"/>
  <c r="K1937" i="3"/>
  <c r="K1938" i="3"/>
  <c r="K1939" i="3"/>
  <c r="K1940" i="3"/>
  <c r="K1941" i="3"/>
  <c r="K1942" i="3"/>
  <c r="K1943" i="3"/>
  <c r="K1944" i="3"/>
  <c r="K1945" i="3"/>
  <c r="K1946" i="3"/>
  <c r="K1947" i="3"/>
  <c r="K1948" i="3"/>
  <c r="K1949" i="3"/>
  <c r="K1950" i="3"/>
  <c r="K1951" i="3"/>
  <c r="K1952" i="3"/>
  <c r="K1953" i="3"/>
  <c r="K1954" i="3"/>
  <c r="K1955" i="3"/>
  <c r="K1956" i="3"/>
  <c r="K1957" i="3"/>
  <c r="K1958" i="3"/>
  <c r="K1959" i="3"/>
  <c r="K1960" i="3"/>
  <c r="K1961" i="3"/>
  <c r="K1962" i="3"/>
  <c r="K1963" i="3"/>
  <c r="K1964" i="3"/>
  <c r="K1965" i="3"/>
  <c r="K1966" i="3"/>
  <c r="K1967" i="3"/>
  <c r="K1968" i="3"/>
  <c r="K1969" i="3"/>
  <c r="K1970" i="3"/>
  <c r="K1971" i="3"/>
  <c r="K1972" i="3"/>
  <c r="K1973" i="3"/>
  <c r="K1974" i="3"/>
  <c r="K1975" i="3"/>
  <c r="K1976" i="3"/>
  <c r="K1977" i="3"/>
  <c r="K1978" i="3"/>
  <c r="K1979" i="3"/>
  <c r="K1980" i="3"/>
  <c r="K1981" i="3"/>
  <c r="K1982" i="3"/>
  <c r="K1983" i="3"/>
  <c r="K1984" i="3"/>
  <c r="K1985" i="3"/>
  <c r="K1986" i="3"/>
  <c r="K1987" i="3"/>
  <c r="K1988" i="3"/>
  <c r="K1989" i="3"/>
  <c r="K1990" i="3"/>
  <c r="K1991" i="3"/>
  <c r="K1992" i="3"/>
  <c r="K1993" i="3"/>
  <c r="K1994" i="3"/>
  <c r="K1995" i="3"/>
  <c r="K1996" i="3"/>
  <c r="K1997" i="3"/>
  <c r="K1998" i="3"/>
  <c r="K1999" i="3"/>
  <c r="K2000" i="3"/>
  <c r="K2001" i="3"/>
  <c r="K2002" i="3"/>
  <c r="K2003" i="3"/>
  <c r="K2004" i="3"/>
  <c r="K2005" i="3"/>
  <c r="K2006" i="3"/>
  <c r="K2007" i="3"/>
  <c r="K2008" i="3"/>
  <c r="K2009" i="3"/>
  <c r="K2010" i="3"/>
  <c r="K2011" i="3"/>
  <c r="K2012" i="3"/>
  <c r="K2013" i="3"/>
  <c r="K2014" i="3"/>
  <c r="K2015" i="3"/>
  <c r="K2016" i="3"/>
  <c r="K2017" i="3"/>
  <c r="K2018" i="3"/>
  <c r="K2019" i="3"/>
  <c r="K2020" i="3"/>
  <c r="K2021" i="3"/>
  <c r="K2022" i="3"/>
  <c r="K2023" i="3"/>
  <c r="K2024" i="3"/>
  <c r="K2025" i="3"/>
  <c r="K2026" i="3"/>
  <c r="K2027" i="3"/>
  <c r="K2028" i="3"/>
  <c r="K2029" i="3"/>
  <c r="K2030" i="3"/>
  <c r="K2031" i="3"/>
  <c r="K2032" i="3"/>
  <c r="K2033" i="3"/>
  <c r="K2034" i="3"/>
  <c r="K2035" i="3"/>
  <c r="K2036" i="3"/>
  <c r="K2037" i="3"/>
  <c r="K2038" i="3"/>
  <c r="K2039" i="3"/>
  <c r="K2040" i="3"/>
  <c r="K2041" i="3"/>
  <c r="K2042" i="3"/>
  <c r="K2043" i="3"/>
  <c r="K2044" i="3"/>
  <c r="K2045" i="3"/>
  <c r="K2046" i="3"/>
  <c r="K2047" i="3"/>
  <c r="K2048" i="3"/>
  <c r="K2049" i="3"/>
  <c r="K2050" i="3"/>
  <c r="K2051" i="3"/>
  <c r="K2052" i="3"/>
  <c r="K2053" i="3"/>
  <c r="K2054" i="3"/>
  <c r="K2055" i="3"/>
  <c r="K2056" i="3"/>
  <c r="K2057" i="3"/>
  <c r="K2058" i="3"/>
  <c r="K2059" i="3"/>
  <c r="K2060" i="3"/>
  <c r="K2061" i="3"/>
  <c r="K2062" i="3"/>
  <c r="K2063" i="3"/>
  <c r="K2064" i="3"/>
  <c r="K2065" i="3"/>
  <c r="K2066" i="3"/>
  <c r="K2067" i="3"/>
  <c r="K2068" i="3"/>
  <c r="K2069" i="3"/>
  <c r="K2070" i="3"/>
  <c r="K2071" i="3"/>
  <c r="K2072" i="3"/>
  <c r="K2073" i="3"/>
  <c r="K2074" i="3"/>
  <c r="K2075" i="3"/>
  <c r="K2076" i="3"/>
  <c r="K2077" i="3"/>
  <c r="K2078" i="3"/>
  <c r="K2079" i="3"/>
  <c r="K2080" i="3"/>
  <c r="K2081" i="3"/>
  <c r="K2082" i="3"/>
  <c r="K2083" i="3"/>
  <c r="K2084" i="3"/>
  <c r="K2085" i="3"/>
  <c r="K2086" i="3"/>
  <c r="K2087" i="3"/>
  <c r="K2088" i="3"/>
  <c r="K2089" i="3"/>
  <c r="K2090" i="3"/>
  <c r="K2091" i="3"/>
  <c r="K2092" i="3"/>
  <c r="K2093" i="3"/>
  <c r="K2094" i="3"/>
  <c r="K2095" i="3"/>
  <c r="K2096" i="3"/>
  <c r="K2097" i="3"/>
  <c r="K2098" i="3"/>
  <c r="K2099" i="3"/>
  <c r="K2100" i="3"/>
  <c r="L1100" i="3"/>
  <c r="I1100" i="3" s="1"/>
  <c r="L1101" i="3"/>
  <c r="I1101" i="3" s="1"/>
  <c r="L1102" i="3"/>
  <c r="I1102" i="3" s="1"/>
  <c r="L1103" i="3"/>
  <c r="I1103" i="3" s="1"/>
  <c r="L1104" i="3"/>
  <c r="I1104" i="3" s="1"/>
  <c r="L1105" i="3"/>
  <c r="I1105" i="3" s="1"/>
  <c r="L1108" i="3"/>
  <c r="I1108" i="3" s="1"/>
  <c r="L1109" i="3"/>
  <c r="I1109" i="3" s="1"/>
  <c r="L1111" i="3"/>
  <c r="I1111" i="3" s="1"/>
  <c r="L1112" i="3"/>
  <c r="I1112" i="3" s="1"/>
  <c r="L1113" i="3"/>
  <c r="I1113" i="3" s="1"/>
  <c r="L1116" i="3"/>
  <c r="I1116" i="3" s="1"/>
  <c r="L1117" i="3"/>
  <c r="I1117" i="3" s="1"/>
  <c r="L1119" i="3"/>
  <c r="I1119" i="3" s="1"/>
  <c r="L1120" i="3"/>
  <c r="I1120" i="3" s="1"/>
  <c r="L1121" i="3"/>
  <c r="I1121" i="3" s="1"/>
  <c r="L1124" i="3"/>
  <c r="I1124" i="3" s="1"/>
  <c r="L1125" i="3"/>
  <c r="I1125" i="3" s="1"/>
  <c r="L1127" i="3"/>
  <c r="I1127" i="3" s="1"/>
  <c r="L1128" i="3"/>
  <c r="I1128" i="3" s="1"/>
  <c r="L1129" i="3"/>
  <c r="I1129" i="3" s="1"/>
  <c r="L1132" i="3"/>
  <c r="I1132" i="3" s="1"/>
  <c r="L1133" i="3"/>
  <c r="I1133" i="3" s="1"/>
  <c r="L1136" i="3"/>
  <c r="I1136" i="3" s="1"/>
  <c r="L1137" i="3"/>
  <c r="I1137" i="3" s="1"/>
  <c r="L1140" i="3"/>
  <c r="I1140" i="3" s="1"/>
  <c r="L1141" i="3"/>
  <c r="I1141" i="3" s="1"/>
  <c r="L1143" i="3"/>
  <c r="I1143" i="3" s="1"/>
  <c r="L1144" i="3"/>
  <c r="I1144" i="3" s="1"/>
  <c r="L1145" i="3"/>
  <c r="I1145" i="3" s="1"/>
  <c r="L1148" i="3"/>
  <c r="I1148" i="3" s="1"/>
  <c r="L1149" i="3"/>
  <c r="I1149" i="3" s="1"/>
  <c r="L1151" i="3"/>
  <c r="I1151" i="3" s="1"/>
  <c r="L1152" i="3"/>
  <c r="I1152" i="3" s="1"/>
  <c r="L1156" i="3"/>
  <c r="I1156" i="3" s="1"/>
  <c r="L1157" i="3"/>
  <c r="I1157" i="3" s="1"/>
  <c r="L1159" i="3"/>
  <c r="I1159" i="3" s="1"/>
  <c r="L1160" i="3"/>
  <c r="I1160" i="3" s="1"/>
  <c r="L1164" i="3"/>
  <c r="I1164" i="3" s="1"/>
  <c r="L1165" i="3"/>
  <c r="I1165" i="3" s="1"/>
  <c r="L1167" i="3"/>
  <c r="I1167" i="3" s="1"/>
  <c r="L1168" i="3"/>
  <c r="I1168" i="3" s="1"/>
  <c r="L1172" i="3"/>
  <c r="I1172" i="3" s="1"/>
  <c r="L1173" i="3"/>
  <c r="I1173" i="3" s="1"/>
  <c r="L1175" i="3"/>
  <c r="I1175" i="3" s="1"/>
  <c r="L1176" i="3"/>
  <c r="I1176" i="3" s="1"/>
  <c r="L1180" i="3"/>
  <c r="I1180" i="3" s="1"/>
  <c r="L1181" i="3"/>
  <c r="I1181" i="3" s="1"/>
  <c r="L1183" i="3"/>
  <c r="I1183" i="3" s="1"/>
  <c r="L1184" i="3"/>
  <c r="I1184" i="3" s="1"/>
  <c r="L1188" i="3"/>
  <c r="I1188" i="3" s="1"/>
  <c r="L1189" i="3"/>
  <c r="I1189" i="3" s="1"/>
  <c r="L1191" i="3"/>
  <c r="I1191" i="3" s="1"/>
  <c r="L1192" i="3"/>
  <c r="I1192" i="3" s="1"/>
  <c r="L1196" i="3"/>
  <c r="I1196" i="3" s="1"/>
  <c r="L1197" i="3"/>
  <c r="I1197" i="3" s="1"/>
  <c r="L1199" i="3"/>
  <c r="I1199" i="3" s="1"/>
  <c r="L1200" i="3"/>
  <c r="I1200" i="3" s="1"/>
  <c r="L1204" i="3"/>
  <c r="I1204" i="3" s="1"/>
  <c r="L1205" i="3"/>
  <c r="I1205" i="3" s="1"/>
  <c r="L1207" i="3"/>
  <c r="I1207" i="3" s="1"/>
  <c r="L1208" i="3"/>
  <c r="I1208" i="3" s="1"/>
  <c r="L1212" i="3"/>
  <c r="I1212" i="3" s="1"/>
  <c r="L1213" i="3"/>
  <c r="I1213" i="3" s="1"/>
  <c r="L1215" i="3"/>
  <c r="I1215" i="3" s="1"/>
  <c r="L1216" i="3"/>
  <c r="I1216" i="3" s="1"/>
  <c r="L1220" i="3"/>
  <c r="I1220" i="3" s="1"/>
  <c r="L1221" i="3"/>
  <c r="I1221" i="3" s="1"/>
  <c r="L1223" i="3"/>
  <c r="I1223" i="3" s="1"/>
  <c r="L1224" i="3"/>
  <c r="I1224" i="3" s="1"/>
  <c r="L1228" i="3"/>
  <c r="I1228" i="3" s="1"/>
  <c r="L1229" i="3"/>
  <c r="I1229" i="3" s="1"/>
  <c r="L1231" i="3"/>
  <c r="I1231" i="3" s="1"/>
  <c r="L1232" i="3"/>
  <c r="I1232" i="3" s="1"/>
  <c r="L1236" i="3"/>
  <c r="I1236" i="3" s="1"/>
  <c r="L1237" i="3"/>
  <c r="I1237" i="3" s="1"/>
  <c r="L1239" i="3"/>
  <c r="I1239" i="3" s="1"/>
  <c r="L1240" i="3"/>
  <c r="I1240" i="3" s="1"/>
  <c r="L1244" i="3"/>
  <c r="I1244" i="3" s="1"/>
  <c r="L1245" i="3"/>
  <c r="I1245" i="3" s="1"/>
  <c r="L1247" i="3"/>
  <c r="I1247" i="3" s="1"/>
  <c r="L1248" i="3"/>
  <c r="I1248" i="3" s="1"/>
  <c r="L1252" i="3"/>
  <c r="I1252" i="3" s="1"/>
  <c r="L1253" i="3"/>
  <c r="I1253" i="3" s="1"/>
  <c r="L1255" i="3"/>
  <c r="I1255" i="3" s="1"/>
  <c r="L1256" i="3"/>
  <c r="I1256" i="3" s="1"/>
  <c r="L1260" i="3"/>
  <c r="I1260" i="3" s="1"/>
  <c r="L1261" i="3"/>
  <c r="I1261" i="3" s="1"/>
  <c r="L1263" i="3"/>
  <c r="I1263" i="3" s="1"/>
  <c r="L1264" i="3"/>
  <c r="I1264" i="3" s="1"/>
  <c r="L1268" i="3"/>
  <c r="I1268" i="3" s="1"/>
  <c r="L1269" i="3"/>
  <c r="I1269" i="3" s="1"/>
  <c r="L1271" i="3"/>
  <c r="I1271" i="3" s="1"/>
  <c r="L1272" i="3"/>
  <c r="I1272" i="3" s="1"/>
  <c r="L1276" i="3"/>
  <c r="I1276" i="3" s="1"/>
  <c r="L1277" i="3"/>
  <c r="I1277" i="3" s="1"/>
  <c r="L1279" i="3"/>
  <c r="I1279" i="3" s="1"/>
  <c r="L1280" i="3"/>
  <c r="I1280" i="3" s="1"/>
  <c r="L1284" i="3"/>
  <c r="I1284" i="3" s="1"/>
  <c r="L1285" i="3"/>
  <c r="I1285" i="3" s="1"/>
  <c r="L1287" i="3"/>
  <c r="I1287" i="3" s="1"/>
  <c r="L1288" i="3"/>
  <c r="I1288" i="3" s="1"/>
  <c r="L1292" i="3"/>
  <c r="I1292" i="3" s="1"/>
  <c r="L1293" i="3"/>
  <c r="I1293" i="3" s="1"/>
  <c r="L1295" i="3"/>
  <c r="I1295" i="3" s="1"/>
  <c r="L1296" i="3"/>
  <c r="I1296" i="3" s="1"/>
  <c r="L1300" i="3"/>
  <c r="I1300" i="3" s="1"/>
  <c r="L1301" i="3"/>
  <c r="I1301" i="3" s="1"/>
  <c r="L1303" i="3"/>
  <c r="I1303" i="3" s="1"/>
  <c r="L1304" i="3"/>
  <c r="I1304" i="3" s="1"/>
  <c r="L1308" i="3"/>
  <c r="I1308" i="3" s="1"/>
  <c r="L1309" i="3"/>
  <c r="I1309" i="3" s="1"/>
  <c r="L1311" i="3"/>
  <c r="I1311" i="3" s="1"/>
  <c r="L1312" i="3"/>
  <c r="I1312" i="3" s="1"/>
  <c r="L1316" i="3"/>
  <c r="I1316" i="3" s="1"/>
  <c r="L1317" i="3"/>
  <c r="I1317" i="3" s="1"/>
  <c r="L1319" i="3"/>
  <c r="I1319" i="3" s="1"/>
  <c r="L1320" i="3"/>
  <c r="I1320" i="3" s="1"/>
  <c r="L1324" i="3"/>
  <c r="I1324" i="3" s="1"/>
  <c r="L1325" i="3"/>
  <c r="I1325" i="3" s="1"/>
  <c r="L1327" i="3"/>
  <c r="I1327" i="3" s="1"/>
  <c r="L1328" i="3"/>
  <c r="I1328" i="3" s="1"/>
  <c r="L1332" i="3"/>
  <c r="I1332" i="3" s="1"/>
  <c r="L1333" i="3"/>
  <c r="I1333" i="3" s="1"/>
  <c r="L1336" i="3"/>
  <c r="I1336" i="3" s="1"/>
  <c r="L1340" i="3"/>
  <c r="I1340" i="3" s="1"/>
  <c r="L1341" i="3"/>
  <c r="I1341" i="3" s="1"/>
  <c r="L1343" i="3"/>
  <c r="I1343" i="3" s="1"/>
  <c r="L1344" i="3"/>
  <c r="I1344" i="3" s="1"/>
  <c r="L1348" i="3"/>
  <c r="I1348" i="3" s="1"/>
  <c r="L1349" i="3"/>
  <c r="I1349" i="3" s="1"/>
  <c r="L1352" i="3"/>
  <c r="I1352" i="3" s="1"/>
  <c r="L1356" i="3"/>
  <c r="I1356" i="3" s="1"/>
  <c r="L1357" i="3"/>
  <c r="I1357" i="3" s="1"/>
  <c r="L1359" i="3"/>
  <c r="I1359" i="3" s="1"/>
  <c r="L1360" i="3"/>
  <c r="I1360" i="3" s="1"/>
  <c r="L1364" i="3"/>
  <c r="I1364" i="3" s="1"/>
  <c r="L1365" i="3"/>
  <c r="I1365" i="3" s="1"/>
  <c r="L1368" i="3"/>
  <c r="I1368" i="3" s="1"/>
  <c r="L1372" i="3"/>
  <c r="I1372" i="3" s="1"/>
  <c r="L1373" i="3"/>
  <c r="I1373" i="3" s="1"/>
  <c r="L1376" i="3"/>
  <c r="I1376" i="3" s="1"/>
  <c r="L1380" i="3"/>
  <c r="I1380" i="3" s="1"/>
  <c r="L1381" i="3"/>
  <c r="I1381" i="3" s="1"/>
  <c r="L1384" i="3"/>
  <c r="I1384" i="3" s="1"/>
  <c r="L1388" i="3"/>
  <c r="I1388" i="3" s="1"/>
  <c r="L1389" i="3"/>
  <c r="I1389" i="3" s="1"/>
  <c r="L1391" i="3"/>
  <c r="I1391" i="3" s="1"/>
  <c r="L1392" i="3"/>
  <c r="I1392" i="3" s="1"/>
  <c r="L1396" i="3"/>
  <c r="I1396" i="3" s="1"/>
  <c r="L1397" i="3"/>
  <c r="I1397" i="3" s="1"/>
  <c r="L1400" i="3"/>
  <c r="I1400" i="3" s="1"/>
  <c r="L1404" i="3"/>
  <c r="I1404" i="3" s="1"/>
  <c r="L1405" i="3"/>
  <c r="I1405" i="3" s="1"/>
  <c r="L1407" i="3"/>
  <c r="I1407" i="3" s="1"/>
  <c r="L1408" i="3"/>
  <c r="I1408" i="3" s="1"/>
  <c r="L1412" i="3"/>
  <c r="I1412" i="3" s="1"/>
  <c r="L1413" i="3"/>
  <c r="I1413" i="3" s="1"/>
  <c r="L1416" i="3"/>
  <c r="I1416" i="3" s="1"/>
  <c r="L1420" i="3"/>
  <c r="I1420" i="3" s="1"/>
  <c r="L1421" i="3"/>
  <c r="I1421" i="3" s="1"/>
  <c r="L1423" i="3"/>
  <c r="I1423" i="3" s="1"/>
  <c r="L1424" i="3"/>
  <c r="I1424" i="3" s="1"/>
  <c r="L1428" i="3"/>
  <c r="I1428" i="3" s="1"/>
  <c r="L1429" i="3"/>
  <c r="I1429" i="3" s="1"/>
  <c r="L1432" i="3"/>
  <c r="I1432" i="3" s="1"/>
  <c r="L1436" i="3"/>
  <c r="I1436" i="3" s="1"/>
  <c r="L1437" i="3"/>
  <c r="I1437" i="3" s="1"/>
  <c r="L1440" i="3"/>
  <c r="I1440" i="3" s="1"/>
  <c r="L1444" i="3"/>
  <c r="I1444" i="3" s="1"/>
  <c r="L1445" i="3"/>
  <c r="I1445" i="3" s="1"/>
  <c r="L1448" i="3"/>
  <c r="I1448" i="3" s="1"/>
  <c r="L1452" i="3"/>
  <c r="I1452" i="3" s="1"/>
  <c r="L1453" i="3"/>
  <c r="I1453" i="3" s="1"/>
  <c r="L1455" i="3"/>
  <c r="I1455" i="3" s="1"/>
  <c r="L1456" i="3"/>
  <c r="I1456" i="3" s="1"/>
  <c r="L1460" i="3"/>
  <c r="I1460" i="3" s="1"/>
  <c r="L1461" i="3"/>
  <c r="I1461" i="3" s="1"/>
  <c r="L1464" i="3"/>
  <c r="I1464" i="3" s="1"/>
  <c r="L1468" i="3"/>
  <c r="I1468" i="3" s="1"/>
  <c r="L1469" i="3"/>
  <c r="I1469" i="3" s="1"/>
  <c r="L1471" i="3"/>
  <c r="I1471" i="3" s="1"/>
  <c r="L1472" i="3"/>
  <c r="I1472" i="3" s="1"/>
  <c r="L1476" i="3"/>
  <c r="I1476" i="3" s="1"/>
  <c r="L1477" i="3"/>
  <c r="I1477" i="3" s="1"/>
  <c r="L1480" i="3"/>
  <c r="I1480" i="3" s="1"/>
  <c r="L1484" i="3"/>
  <c r="I1484" i="3" s="1"/>
  <c r="L1485" i="3"/>
  <c r="I1485" i="3" s="1"/>
  <c r="L1487" i="3"/>
  <c r="I1487" i="3" s="1"/>
  <c r="L1488" i="3"/>
  <c r="I1488" i="3" s="1"/>
  <c r="L1492" i="3"/>
  <c r="I1492" i="3" s="1"/>
  <c r="L1493" i="3"/>
  <c r="I1493" i="3" s="1"/>
  <c r="L1496" i="3"/>
  <c r="I1496" i="3" s="1"/>
  <c r="L1500" i="3"/>
  <c r="I1500" i="3" s="1"/>
  <c r="L1501" i="3"/>
  <c r="I1501" i="3" s="1"/>
  <c r="L1504" i="3"/>
  <c r="I1504" i="3" s="1"/>
  <c r="L1508" i="3"/>
  <c r="I1508" i="3" s="1"/>
  <c r="L1509" i="3"/>
  <c r="I1509" i="3" s="1"/>
  <c r="L1512" i="3"/>
  <c r="I1512" i="3" s="1"/>
  <c r="L1516" i="3"/>
  <c r="I1516" i="3" s="1"/>
  <c r="L1517" i="3"/>
  <c r="I1517" i="3" s="1"/>
  <c r="L1520" i="3"/>
  <c r="I1520" i="3" s="1"/>
  <c r="L1524" i="3"/>
  <c r="I1524" i="3" s="1"/>
  <c r="L1525" i="3"/>
  <c r="I1525" i="3" s="1"/>
  <c r="L1528" i="3"/>
  <c r="I1528" i="3" s="1"/>
  <c r="L1532" i="3"/>
  <c r="I1532" i="3" s="1"/>
  <c r="L1533" i="3"/>
  <c r="I1533" i="3" s="1"/>
  <c r="L1535" i="3"/>
  <c r="I1535" i="3" s="1"/>
  <c r="L1536" i="3"/>
  <c r="I1536" i="3" s="1"/>
  <c r="L1540" i="3"/>
  <c r="I1540" i="3" s="1"/>
  <c r="L1541" i="3"/>
  <c r="I1541" i="3" s="1"/>
  <c r="L1544" i="3"/>
  <c r="I1544" i="3" s="1"/>
  <c r="L1548" i="3"/>
  <c r="I1548" i="3" s="1"/>
  <c r="L1549" i="3"/>
  <c r="I1549" i="3" s="1"/>
  <c r="L1552" i="3"/>
  <c r="I1552" i="3" s="1"/>
  <c r="L1556" i="3"/>
  <c r="I1556" i="3" s="1"/>
  <c r="L1557" i="3"/>
  <c r="I1557" i="3" s="1"/>
  <c r="L1560" i="3"/>
  <c r="I1560" i="3" s="1"/>
  <c r="L1564" i="3"/>
  <c r="I1564" i="3" s="1"/>
  <c r="L1565" i="3"/>
  <c r="I1565" i="3" s="1"/>
  <c r="L1567" i="3"/>
  <c r="I1567" i="3" s="1"/>
  <c r="L1568" i="3"/>
  <c r="I1568" i="3" s="1"/>
  <c r="L1572" i="3"/>
  <c r="I1572" i="3" s="1"/>
  <c r="L1573" i="3"/>
  <c r="I1573" i="3" s="1"/>
  <c r="L1576" i="3"/>
  <c r="I1576" i="3" s="1"/>
  <c r="L1580" i="3"/>
  <c r="I1580" i="3" s="1"/>
  <c r="L1581" i="3"/>
  <c r="I1581" i="3" s="1"/>
  <c r="L1584" i="3"/>
  <c r="I1584" i="3" s="1"/>
  <c r="L1588" i="3"/>
  <c r="I1588" i="3" s="1"/>
  <c r="L1589" i="3"/>
  <c r="I1589" i="3" s="1"/>
  <c r="L1592" i="3"/>
  <c r="I1592" i="3" s="1"/>
  <c r="L1596" i="3"/>
  <c r="I1596" i="3" s="1"/>
  <c r="L1597" i="3"/>
  <c r="I1597" i="3" s="1"/>
  <c r="L1599" i="3"/>
  <c r="I1599" i="3" s="1"/>
  <c r="L1600" i="3"/>
  <c r="I1600" i="3" s="1"/>
  <c r="L1604" i="3"/>
  <c r="I1604" i="3" s="1"/>
  <c r="L1605" i="3"/>
  <c r="I1605" i="3" s="1"/>
  <c r="L1608" i="3"/>
  <c r="I1608" i="3" s="1"/>
  <c r="L1612" i="3"/>
  <c r="I1612" i="3" s="1"/>
  <c r="L1613" i="3"/>
  <c r="I1613" i="3" s="1"/>
  <c r="L1616" i="3"/>
  <c r="I1616" i="3" s="1"/>
  <c r="L1620" i="3"/>
  <c r="I1620" i="3" s="1"/>
  <c r="L1624" i="3"/>
  <c r="I1624" i="3" s="1"/>
  <c r="L1628" i="3"/>
  <c r="I1628" i="3" s="1"/>
  <c r="L1629" i="3"/>
  <c r="I1629" i="3" s="1"/>
  <c r="L1632" i="3"/>
  <c r="I1632" i="3" s="1"/>
  <c r="L1636" i="3"/>
  <c r="I1636" i="3" s="1"/>
  <c r="L1637" i="3"/>
  <c r="I1637" i="3" s="1"/>
  <c r="L1640" i="3"/>
  <c r="I1640" i="3" s="1"/>
  <c r="L1644" i="3"/>
  <c r="I1644" i="3" s="1"/>
  <c r="L1645" i="3"/>
  <c r="I1645" i="3" s="1"/>
  <c r="L1648" i="3"/>
  <c r="I1648" i="3" s="1"/>
  <c r="L1652" i="3"/>
  <c r="I1652" i="3" s="1"/>
  <c r="L1653" i="3"/>
  <c r="I1653" i="3" s="1"/>
  <c r="L1656" i="3"/>
  <c r="I1656" i="3" s="1"/>
  <c r="L1660" i="3"/>
  <c r="I1660" i="3" s="1"/>
  <c r="L1663" i="3"/>
  <c r="I1663" i="3" s="1"/>
  <c r="L1664" i="3"/>
  <c r="I1664" i="3" s="1"/>
  <c r="L1669" i="3"/>
  <c r="I1669" i="3" s="1"/>
  <c r="L1672" i="3"/>
  <c r="I1672" i="3" s="1"/>
  <c r="L1676" i="3"/>
  <c r="I1676" i="3" s="1"/>
  <c r="L1677" i="3"/>
  <c r="I1677" i="3" s="1"/>
  <c r="L1680" i="3"/>
  <c r="I1680" i="3" s="1"/>
  <c r="L1685" i="3"/>
  <c r="I1685" i="3" s="1"/>
  <c r="L1693" i="3"/>
  <c r="I1693" i="3" s="1"/>
  <c r="L1701" i="3"/>
  <c r="I1701" i="3" s="1"/>
  <c r="L1704" i="3"/>
  <c r="I1704" i="3" s="1"/>
  <c r="L1712" i="3"/>
  <c r="I1712" i="3" s="1"/>
  <c r="L1717" i="3"/>
  <c r="I1717" i="3" s="1"/>
  <c r="L1720" i="3"/>
  <c r="I1720" i="3" s="1"/>
  <c r="L1725" i="3"/>
  <c r="I1725" i="3" s="1"/>
  <c r="L1727" i="3"/>
  <c r="I1727" i="3" s="1"/>
  <c r="L1728" i="3"/>
  <c r="I1728" i="3" s="1"/>
  <c r="L1733" i="3"/>
  <c r="I1733" i="3" s="1"/>
  <c r="L1744" i="3"/>
  <c r="I1744" i="3" s="1"/>
  <c r="L1749" i="3"/>
  <c r="I1749" i="3" s="1"/>
  <c r="L1752" i="3"/>
  <c r="I1752" i="3" s="1"/>
  <c r="L1756" i="3"/>
  <c r="I1756" i="3" s="1"/>
  <c r="L1757" i="3"/>
  <c r="I1757" i="3" s="1"/>
  <c r="L1759" i="3"/>
  <c r="I1759" i="3" s="1"/>
  <c r="L1760" i="3"/>
  <c r="I1760" i="3" s="1"/>
  <c r="L1765" i="3"/>
  <c r="I1765" i="3" s="1"/>
  <c r="L1768" i="3"/>
  <c r="I1768" i="3" s="1"/>
  <c r="L1773" i="3"/>
  <c r="I1773" i="3" s="1"/>
  <c r="L1776" i="3"/>
  <c r="I1776" i="3" s="1"/>
  <c r="L1781" i="3"/>
  <c r="I1781" i="3" s="1"/>
  <c r="L1784" i="3"/>
  <c r="I1784" i="3" s="1"/>
  <c r="L1792" i="3"/>
  <c r="I1792" i="3" s="1"/>
  <c r="L1805" i="3"/>
  <c r="I1805" i="3" s="1"/>
  <c r="L1808" i="3"/>
  <c r="I1808" i="3" s="1"/>
  <c r="L1816" i="3"/>
  <c r="I1816" i="3" s="1"/>
  <c r="L1821" i="3"/>
  <c r="I1821" i="3" s="1"/>
  <c r="L1829" i="3"/>
  <c r="I1829" i="3" s="1"/>
  <c r="L1831" i="3"/>
  <c r="I1831" i="3" s="1"/>
  <c r="L1840" i="3"/>
  <c r="I1840" i="3" s="1"/>
  <c r="L1845" i="3"/>
  <c r="I1845" i="3" s="1"/>
  <c r="L1847" i="3"/>
  <c r="I1847" i="3" s="1"/>
  <c r="L1848" i="3"/>
  <c r="I1848" i="3" s="1"/>
  <c r="L1853" i="3"/>
  <c r="I1853" i="3" s="1"/>
  <c r="L1861" i="3"/>
  <c r="I1861" i="3" s="1"/>
  <c r="L1863" i="3"/>
  <c r="I1863" i="3" s="1"/>
  <c r="L1872" i="3"/>
  <c r="I1872" i="3" s="1"/>
  <c r="L1877" i="3"/>
  <c r="I1877" i="3" s="1"/>
  <c r="L1879" i="3"/>
  <c r="I1879" i="3" s="1"/>
  <c r="L1893" i="3"/>
  <c r="I1893" i="3" s="1"/>
  <c r="L1901" i="3"/>
  <c r="I1901" i="3" s="1"/>
  <c r="L1909" i="3"/>
  <c r="I1909" i="3" s="1"/>
  <c r="L1917" i="3"/>
  <c r="I1917" i="3" s="1"/>
  <c r="L1924" i="3"/>
  <c r="I1924" i="3" s="1"/>
  <c r="L1933" i="3"/>
  <c r="I1933" i="3" s="1"/>
  <c r="L1936" i="3"/>
  <c r="I1936" i="3" s="1"/>
  <c r="L1944" i="3"/>
  <c r="I1944" i="3" s="1"/>
  <c r="L1949" i="3"/>
  <c r="I1949" i="3" s="1"/>
  <c r="L1960" i="3"/>
  <c r="I1960" i="3" s="1"/>
  <c r="L1965" i="3"/>
  <c r="I1965" i="3" s="1"/>
  <c r="L1973" i="3"/>
  <c r="I1973" i="3" s="1"/>
  <c r="L1976" i="3"/>
  <c r="I1976" i="3" s="1"/>
  <c r="L1981" i="3"/>
  <c r="I1981" i="3" s="1"/>
  <c r="L1989" i="3"/>
  <c r="I1989" i="3" s="1"/>
  <c r="L1991" i="3"/>
  <c r="I1991" i="3" s="1"/>
  <c r="L2000" i="3"/>
  <c r="I2000" i="3" s="1"/>
  <c r="L2007" i="3"/>
  <c r="I2007" i="3" s="1"/>
  <c r="L2012" i="3"/>
  <c r="I2012" i="3" s="1"/>
  <c r="L2016" i="3"/>
  <c r="I2016" i="3" s="1"/>
  <c r="L2048" i="3"/>
  <c r="I2048" i="3" s="1"/>
  <c r="L2055" i="3"/>
  <c r="I2055" i="3" s="1"/>
  <c r="L2069" i="3"/>
  <c r="I2069" i="3" s="1"/>
  <c r="L13" i="3"/>
  <c r="L14" i="3"/>
  <c r="L15" i="3"/>
  <c r="L16" i="3"/>
  <c r="I16" i="3" s="1"/>
  <c r="L17" i="3"/>
  <c r="I17" i="3" s="1"/>
  <c r="L18" i="3"/>
  <c r="I18" i="3" s="1"/>
  <c r="L19" i="3"/>
  <c r="I19" i="3" s="1"/>
  <c r="L20" i="3"/>
  <c r="I20" i="3" s="1"/>
  <c r="L21" i="3"/>
  <c r="I21" i="3" s="1"/>
  <c r="L22" i="3"/>
  <c r="I22" i="3" s="1"/>
  <c r="L23" i="3"/>
  <c r="I23" i="3" s="1"/>
  <c r="L24" i="3"/>
  <c r="I24" i="3" s="1"/>
  <c r="L25" i="3"/>
  <c r="I25" i="3" s="1"/>
  <c r="L26" i="3"/>
  <c r="I26" i="3" s="1"/>
  <c r="L27" i="3"/>
  <c r="I27" i="3" s="1"/>
  <c r="L29" i="3"/>
  <c r="I29" i="3" s="1"/>
  <c r="L30" i="3"/>
  <c r="I30" i="3" s="1"/>
  <c r="L31" i="3"/>
  <c r="I31" i="3" s="1"/>
  <c r="L32" i="3"/>
  <c r="I32" i="3" s="1"/>
  <c r="L33" i="3"/>
  <c r="I33" i="3" s="1"/>
  <c r="L34" i="3"/>
  <c r="I34" i="3" s="1"/>
  <c r="L35" i="3"/>
  <c r="I35" i="3" s="1"/>
  <c r="L36" i="3"/>
  <c r="I36" i="3" s="1"/>
  <c r="L37" i="3"/>
  <c r="I37" i="3" s="1"/>
  <c r="L38" i="3"/>
  <c r="I38" i="3" s="1"/>
  <c r="L39" i="3"/>
  <c r="I39" i="3" s="1"/>
  <c r="L40" i="3"/>
  <c r="I40" i="3" s="1"/>
  <c r="L41" i="3"/>
  <c r="I41" i="3" s="1"/>
  <c r="L42" i="3"/>
  <c r="I42" i="3" s="1"/>
  <c r="L43" i="3"/>
  <c r="I43" i="3" s="1"/>
  <c r="L44" i="3"/>
  <c r="I44" i="3" s="1"/>
  <c r="L45" i="3"/>
  <c r="I45" i="3" s="1"/>
  <c r="L46" i="3"/>
  <c r="I46" i="3" s="1"/>
  <c r="L47" i="3"/>
  <c r="I47" i="3" s="1"/>
  <c r="L48" i="3"/>
  <c r="I48" i="3" s="1"/>
  <c r="L49" i="3"/>
  <c r="I49" i="3" s="1"/>
  <c r="L50" i="3"/>
  <c r="I50" i="3" s="1"/>
  <c r="L51" i="3"/>
  <c r="I51" i="3" s="1"/>
  <c r="L52" i="3"/>
  <c r="I52" i="3" s="1"/>
  <c r="L53" i="3"/>
  <c r="I53" i="3" s="1"/>
  <c r="L54" i="3"/>
  <c r="I54" i="3" s="1"/>
  <c r="L55" i="3"/>
  <c r="I55" i="3" s="1"/>
  <c r="L56" i="3"/>
  <c r="I56" i="3" s="1"/>
  <c r="L57" i="3"/>
  <c r="I57" i="3" s="1"/>
  <c r="L58" i="3"/>
  <c r="I58" i="3" s="1"/>
  <c r="L59" i="3"/>
  <c r="I59" i="3" s="1"/>
  <c r="L60" i="3"/>
  <c r="I60" i="3" s="1"/>
  <c r="L61" i="3"/>
  <c r="I61" i="3" s="1"/>
  <c r="L62" i="3"/>
  <c r="I62" i="3" s="1"/>
  <c r="L63" i="3"/>
  <c r="I63" i="3" s="1"/>
  <c r="L64" i="3"/>
  <c r="I64" i="3" s="1"/>
  <c r="L65" i="3"/>
  <c r="I65" i="3" s="1"/>
  <c r="L66" i="3"/>
  <c r="I66" i="3" s="1"/>
  <c r="L67" i="3"/>
  <c r="I67" i="3" s="1"/>
  <c r="L68" i="3"/>
  <c r="I68" i="3" s="1"/>
  <c r="L69" i="3"/>
  <c r="I69" i="3" s="1"/>
  <c r="L70" i="3"/>
  <c r="I70" i="3" s="1"/>
  <c r="L71" i="3"/>
  <c r="I71" i="3" s="1"/>
  <c r="L72" i="3"/>
  <c r="I72" i="3" s="1"/>
  <c r="L73" i="3"/>
  <c r="I73" i="3" s="1"/>
  <c r="L74" i="3"/>
  <c r="I74" i="3" s="1"/>
  <c r="L75" i="3"/>
  <c r="I75" i="3" s="1"/>
  <c r="L76" i="3"/>
  <c r="I76" i="3" s="1"/>
  <c r="L77" i="3"/>
  <c r="I77" i="3" s="1"/>
  <c r="L78" i="3"/>
  <c r="I78" i="3" s="1"/>
  <c r="L79" i="3"/>
  <c r="I79" i="3" s="1"/>
  <c r="L80" i="3"/>
  <c r="I80" i="3" s="1"/>
  <c r="L81" i="3"/>
  <c r="I81" i="3" s="1"/>
  <c r="L82" i="3"/>
  <c r="I82" i="3" s="1"/>
  <c r="L83" i="3"/>
  <c r="I83" i="3" s="1"/>
  <c r="L84" i="3"/>
  <c r="I84" i="3" s="1"/>
  <c r="L85" i="3"/>
  <c r="I85" i="3" s="1"/>
  <c r="L86" i="3"/>
  <c r="I86" i="3" s="1"/>
  <c r="L87" i="3"/>
  <c r="I87" i="3" s="1"/>
  <c r="L88" i="3"/>
  <c r="I88" i="3" s="1"/>
  <c r="L89" i="3"/>
  <c r="I89" i="3" s="1"/>
  <c r="L90" i="3"/>
  <c r="I90" i="3" s="1"/>
  <c r="L91" i="3"/>
  <c r="I91" i="3" s="1"/>
  <c r="L92" i="3"/>
  <c r="I92" i="3" s="1"/>
  <c r="L93" i="3"/>
  <c r="I93" i="3" s="1"/>
  <c r="L94" i="3"/>
  <c r="I94" i="3" s="1"/>
  <c r="L95" i="3"/>
  <c r="I95" i="3" s="1"/>
  <c r="L96" i="3"/>
  <c r="I96" i="3" s="1"/>
  <c r="L97" i="3"/>
  <c r="I97" i="3" s="1"/>
  <c r="L98" i="3"/>
  <c r="I98" i="3" s="1"/>
  <c r="L99" i="3"/>
  <c r="I99" i="3" s="1"/>
  <c r="L100" i="3"/>
  <c r="I100" i="3" s="1"/>
  <c r="L101" i="3"/>
  <c r="I101" i="3" s="1"/>
  <c r="L102" i="3"/>
  <c r="I102" i="3" s="1"/>
  <c r="L103" i="3"/>
  <c r="I103" i="3" s="1"/>
  <c r="L104" i="3"/>
  <c r="I104" i="3" s="1"/>
  <c r="L105" i="3"/>
  <c r="I105" i="3" s="1"/>
  <c r="L106" i="3"/>
  <c r="I106" i="3" s="1"/>
  <c r="L107" i="3"/>
  <c r="I107" i="3" s="1"/>
  <c r="L108" i="3"/>
  <c r="I108" i="3" s="1"/>
  <c r="L109" i="3"/>
  <c r="I109" i="3" s="1"/>
  <c r="L110" i="3"/>
  <c r="I110" i="3" s="1"/>
  <c r="L111" i="3"/>
  <c r="I111" i="3" s="1"/>
  <c r="L112" i="3"/>
  <c r="I112" i="3" s="1"/>
  <c r="L113" i="3"/>
  <c r="I113" i="3" s="1"/>
  <c r="L114" i="3"/>
  <c r="I114" i="3" s="1"/>
  <c r="L115" i="3"/>
  <c r="I115" i="3" s="1"/>
  <c r="L116" i="3"/>
  <c r="I116" i="3" s="1"/>
  <c r="L117" i="3"/>
  <c r="I117" i="3" s="1"/>
  <c r="L118" i="3"/>
  <c r="I118" i="3" s="1"/>
  <c r="L119" i="3"/>
  <c r="I119" i="3" s="1"/>
  <c r="L120" i="3"/>
  <c r="I120" i="3" s="1"/>
  <c r="L121" i="3"/>
  <c r="I121" i="3" s="1"/>
  <c r="L122" i="3"/>
  <c r="I122" i="3" s="1"/>
  <c r="L123" i="3"/>
  <c r="I123" i="3" s="1"/>
  <c r="L124" i="3"/>
  <c r="I124" i="3" s="1"/>
  <c r="L125" i="3"/>
  <c r="I125" i="3" s="1"/>
  <c r="L126" i="3"/>
  <c r="I126" i="3" s="1"/>
  <c r="L127" i="3"/>
  <c r="I127" i="3" s="1"/>
  <c r="L128" i="3"/>
  <c r="I128" i="3" s="1"/>
  <c r="L129" i="3"/>
  <c r="I129" i="3" s="1"/>
  <c r="L130" i="3"/>
  <c r="I130" i="3" s="1"/>
  <c r="L131" i="3"/>
  <c r="I131" i="3" s="1"/>
  <c r="L132" i="3"/>
  <c r="I132" i="3" s="1"/>
  <c r="L133" i="3"/>
  <c r="I133" i="3" s="1"/>
  <c r="L134" i="3"/>
  <c r="I134" i="3" s="1"/>
  <c r="L135" i="3"/>
  <c r="I135" i="3" s="1"/>
  <c r="L136" i="3"/>
  <c r="I136" i="3" s="1"/>
  <c r="L137" i="3"/>
  <c r="I137" i="3" s="1"/>
  <c r="L138" i="3"/>
  <c r="I138" i="3" s="1"/>
  <c r="L139" i="3"/>
  <c r="I139" i="3" s="1"/>
  <c r="L140" i="3"/>
  <c r="I140" i="3" s="1"/>
  <c r="L141" i="3"/>
  <c r="I141" i="3" s="1"/>
  <c r="L142" i="3"/>
  <c r="I142" i="3" s="1"/>
  <c r="L143" i="3"/>
  <c r="I143" i="3" s="1"/>
  <c r="L144" i="3"/>
  <c r="I144" i="3" s="1"/>
  <c r="L145" i="3"/>
  <c r="I145" i="3" s="1"/>
  <c r="L146" i="3"/>
  <c r="I146" i="3" s="1"/>
  <c r="L147" i="3"/>
  <c r="I147" i="3" s="1"/>
  <c r="L148" i="3"/>
  <c r="I148" i="3" s="1"/>
  <c r="L149" i="3"/>
  <c r="I149" i="3" s="1"/>
  <c r="L150" i="3"/>
  <c r="I150" i="3" s="1"/>
  <c r="L151" i="3"/>
  <c r="I151" i="3" s="1"/>
  <c r="L152" i="3"/>
  <c r="I152" i="3" s="1"/>
  <c r="L153" i="3"/>
  <c r="I153" i="3" s="1"/>
  <c r="L154" i="3"/>
  <c r="I154" i="3" s="1"/>
  <c r="L155" i="3"/>
  <c r="I155" i="3" s="1"/>
  <c r="L156" i="3"/>
  <c r="I156" i="3" s="1"/>
  <c r="L158" i="3"/>
  <c r="I158" i="3" s="1"/>
  <c r="L159" i="3"/>
  <c r="I159" i="3" s="1"/>
  <c r="L160" i="3"/>
  <c r="I160" i="3" s="1"/>
  <c r="L161" i="3"/>
  <c r="I161" i="3" s="1"/>
  <c r="L162" i="3"/>
  <c r="I162" i="3" s="1"/>
  <c r="L163" i="3"/>
  <c r="I163" i="3" s="1"/>
  <c r="L164" i="3"/>
  <c r="I164" i="3" s="1"/>
  <c r="L165" i="3"/>
  <c r="I165" i="3" s="1"/>
  <c r="L166" i="3"/>
  <c r="I166" i="3" s="1"/>
  <c r="L167" i="3"/>
  <c r="I167" i="3" s="1"/>
  <c r="L168" i="3"/>
  <c r="I168" i="3" s="1"/>
  <c r="L169" i="3"/>
  <c r="I169" i="3" s="1"/>
  <c r="L170" i="3"/>
  <c r="I170" i="3" s="1"/>
  <c r="L171" i="3"/>
  <c r="I171" i="3" s="1"/>
  <c r="L172" i="3"/>
  <c r="I172" i="3" s="1"/>
  <c r="L173" i="3"/>
  <c r="I173" i="3" s="1"/>
  <c r="L174" i="3"/>
  <c r="I174" i="3" s="1"/>
  <c r="L175" i="3"/>
  <c r="I175" i="3" s="1"/>
  <c r="L176" i="3"/>
  <c r="I176" i="3" s="1"/>
  <c r="L177" i="3"/>
  <c r="I177" i="3" s="1"/>
  <c r="L178" i="3"/>
  <c r="I178" i="3" s="1"/>
  <c r="L179" i="3"/>
  <c r="I179" i="3" s="1"/>
  <c r="L180" i="3"/>
  <c r="I180" i="3" s="1"/>
  <c r="L181" i="3"/>
  <c r="I181" i="3" s="1"/>
  <c r="L182" i="3"/>
  <c r="I182" i="3" s="1"/>
  <c r="L183" i="3"/>
  <c r="I183" i="3" s="1"/>
  <c r="L184" i="3"/>
  <c r="I184" i="3" s="1"/>
  <c r="L185" i="3"/>
  <c r="I185" i="3" s="1"/>
  <c r="L186" i="3"/>
  <c r="I186" i="3" s="1"/>
  <c r="L187" i="3"/>
  <c r="I187" i="3" s="1"/>
  <c r="L188" i="3"/>
  <c r="I188" i="3" s="1"/>
  <c r="L189" i="3"/>
  <c r="I189" i="3" s="1"/>
  <c r="L190" i="3"/>
  <c r="I190" i="3" s="1"/>
  <c r="L191" i="3"/>
  <c r="I191" i="3" s="1"/>
  <c r="L192" i="3"/>
  <c r="I192" i="3" s="1"/>
  <c r="L193" i="3"/>
  <c r="I193" i="3" s="1"/>
  <c r="L194" i="3"/>
  <c r="I194" i="3" s="1"/>
  <c r="L195" i="3"/>
  <c r="I195" i="3" s="1"/>
  <c r="L196" i="3"/>
  <c r="I196" i="3" s="1"/>
  <c r="L197" i="3"/>
  <c r="I197" i="3" s="1"/>
  <c r="L198" i="3"/>
  <c r="I198" i="3" s="1"/>
  <c r="L199" i="3"/>
  <c r="I199" i="3" s="1"/>
  <c r="L200" i="3"/>
  <c r="I200" i="3" s="1"/>
  <c r="L201" i="3"/>
  <c r="I201" i="3" s="1"/>
  <c r="L202" i="3"/>
  <c r="I202" i="3" s="1"/>
  <c r="L203" i="3"/>
  <c r="I203" i="3" s="1"/>
  <c r="L204" i="3"/>
  <c r="I204" i="3" s="1"/>
  <c r="L205" i="3"/>
  <c r="I205" i="3" s="1"/>
  <c r="L206" i="3"/>
  <c r="I206" i="3" s="1"/>
  <c r="L207" i="3"/>
  <c r="I207" i="3" s="1"/>
  <c r="L208" i="3"/>
  <c r="I208" i="3" s="1"/>
  <c r="L209" i="3"/>
  <c r="I209" i="3" s="1"/>
  <c r="L210" i="3"/>
  <c r="I210" i="3" s="1"/>
  <c r="L211" i="3"/>
  <c r="I211" i="3" s="1"/>
  <c r="L212" i="3"/>
  <c r="I212" i="3" s="1"/>
  <c r="L213" i="3"/>
  <c r="I213" i="3" s="1"/>
  <c r="L214" i="3"/>
  <c r="I214" i="3" s="1"/>
  <c r="L215" i="3"/>
  <c r="I215" i="3" s="1"/>
  <c r="L216" i="3"/>
  <c r="I216" i="3" s="1"/>
  <c r="L217" i="3"/>
  <c r="I217" i="3" s="1"/>
  <c r="L218" i="3"/>
  <c r="I218" i="3" s="1"/>
  <c r="L219" i="3"/>
  <c r="I219" i="3" s="1"/>
  <c r="L220" i="3"/>
  <c r="I220" i="3" s="1"/>
  <c r="L221" i="3"/>
  <c r="I221" i="3" s="1"/>
  <c r="L222" i="3"/>
  <c r="I222" i="3" s="1"/>
  <c r="L223" i="3"/>
  <c r="I223" i="3" s="1"/>
  <c r="L224" i="3"/>
  <c r="I224" i="3" s="1"/>
  <c r="L225" i="3"/>
  <c r="I225" i="3" s="1"/>
  <c r="L226" i="3"/>
  <c r="I226" i="3" s="1"/>
  <c r="L227" i="3"/>
  <c r="I227" i="3" s="1"/>
  <c r="L228" i="3"/>
  <c r="I228" i="3" s="1"/>
  <c r="L229" i="3"/>
  <c r="I229" i="3" s="1"/>
  <c r="L230" i="3"/>
  <c r="I230" i="3" s="1"/>
  <c r="L231" i="3"/>
  <c r="I231" i="3" s="1"/>
  <c r="L232" i="3"/>
  <c r="I232" i="3" s="1"/>
  <c r="L233" i="3"/>
  <c r="I233" i="3" s="1"/>
  <c r="L234" i="3"/>
  <c r="I234" i="3" s="1"/>
  <c r="L235" i="3"/>
  <c r="I235" i="3" s="1"/>
  <c r="L236" i="3"/>
  <c r="I236" i="3" s="1"/>
  <c r="L237" i="3"/>
  <c r="I237" i="3" s="1"/>
  <c r="L238" i="3"/>
  <c r="I238" i="3" s="1"/>
  <c r="L239" i="3"/>
  <c r="I239" i="3" s="1"/>
  <c r="L240" i="3"/>
  <c r="I240" i="3" s="1"/>
  <c r="L241" i="3"/>
  <c r="I241" i="3" s="1"/>
  <c r="L242" i="3"/>
  <c r="I242" i="3" s="1"/>
  <c r="L243" i="3"/>
  <c r="I243" i="3" s="1"/>
  <c r="L244" i="3"/>
  <c r="I244" i="3" s="1"/>
  <c r="L245" i="3"/>
  <c r="I245" i="3" s="1"/>
  <c r="L246" i="3"/>
  <c r="I246" i="3" s="1"/>
  <c r="L247" i="3"/>
  <c r="I247" i="3" s="1"/>
  <c r="L248" i="3"/>
  <c r="I248" i="3" s="1"/>
  <c r="L249" i="3"/>
  <c r="I249" i="3" s="1"/>
  <c r="L250" i="3"/>
  <c r="I250" i="3" s="1"/>
  <c r="L251" i="3"/>
  <c r="I251" i="3" s="1"/>
  <c r="L252" i="3"/>
  <c r="I252" i="3" s="1"/>
  <c r="L253" i="3"/>
  <c r="I253" i="3" s="1"/>
  <c r="L254" i="3"/>
  <c r="I254" i="3" s="1"/>
  <c r="L255" i="3"/>
  <c r="I255" i="3" s="1"/>
  <c r="L256" i="3"/>
  <c r="I256" i="3" s="1"/>
  <c r="L257" i="3"/>
  <c r="I257" i="3" s="1"/>
  <c r="L258" i="3"/>
  <c r="I258" i="3" s="1"/>
  <c r="L259" i="3"/>
  <c r="I259" i="3" s="1"/>
  <c r="L260" i="3"/>
  <c r="I260" i="3" s="1"/>
  <c r="L261" i="3"/>
  <c r="I261" i="3" s="1"/>
  <c r="L262" i="3"/>
  <c r="I262" i="3" s="1"/>
  <c r="L263" i="3"/>
  <c r="I263" i="3" s="1"/>
  <c r="L264" i="3"/>
  <c r="I264" i="3" s="1"/>
  <c r="L265" i="3"/>
  <c r="I265" i="3" s="1"/>
  <c r="L266" i="3"/>
  <c r="I266" i="3" s="1"/>
  <c r="L267" i="3"/>
  <c r="I267" i="3" s="1"/>
  <c r="L268" i="3"/>
  <c r="I268" i="3" s="1"/>
  <c r="L269" i="3"/>
  <c r="I269" i="3" s="1"/>
  <c r="L270" i="3"/>
  <c r="I270" i="3" s="1"/>
  <c r="L271" i="3"/>
  <c r="I271" i="3" s="1"/>
  <c r="L272" i="3"/>
  <c r="I272" i="3" s="1"/>
  <c r="L273" i="3"/>
  <c r="I273" i="3" s="1"/>
  <c r="L274" i="3"/>
  <c r="I274" i="3" s="1"/>
  <c r="L275" i="3"/>
  <c r="I275" i="3" s="1"/>
  <c r="L276" i="3"/>
  <c r="I276" i="3" s="1"/>
  <c r="L277" i="3"/>
  <c r="I277" i="3" s="1"/>
  <c r="L278" i="3"/>
  <c r="I278" i="3" s="1"/>
  <c r="L279" i="3"/>
  <c r="I279" i="3" s="1"/>
  <c r="L280" i="3"/>
  <c r="I280" i="3" s="1"/>
  <c r="L281" i="3"/>
  <c r="I281" i="3" s="1"/>
  <c r="L282" i="3"/>
  <c r="I282" i="3" s="1"/>
  <c r="L283" i="3"/>
  <c r="I283" i="3" s="1"/>
  <c r="L284" i="3"/>
  <c r="I284" i="3" s="1"/>
  <c r="L285" i="3"/>
  <c r="I285" i="3" s="1"/>
  <c r="L286" i="3"/>
  <c r="I286" i="3" s="1"/>
  <c r="L287" i="3"/>
  <c r="I287" i="3" s="1"/>
  <c r="L288" i="3"/>
  <c r="I288" i="3" s="1"/>
  <c r="L289" i="3"/>
  <c r="I289" i="3" s="1"/>
  <c r="L290" i="3"/>
  <c r="I290" i="3" s="1"/>
  <c r="L291" i="3"/>
  <c r="I291" i="3" s="1"/>
  <c r="L292" i="3"/>
  <c r="I292" i="3" s="1"/>
  <c r="L293" i="3"/>
  <c r="I293" i="3" s="1"/>
  <c r="L294" i="3"/>
  <c r="I294" i="3" s="1"/>
  <c r="L295" i="3"/>
  <c r="I295" i="3" s="1"/>
  <c r="L296" i="3"/>
  <c r="I296" i="3" s="1"/>
  <c r="L297" i="3"/>
  <c r="I297" i="3" s="1"/>
  <c r="L298" i="3"/>
  <c r="I298" i="3" s="1"/>
  <c r="L299" i="3"/>
  <c r="I299" i="3" s="1"/>
  <c r="L300" i="3"/>
  <c r="I300" i="3" s="1"/>
  <c r="L301" i="3"/>
  <c r="I301" i="3" s="1"/>
  <c r="L302" i="3"/>
  <c r="I302" i="3" s="1"/>
  <c r="L303" i="3"/>
  <c r="I303" i="3" s="1"/>
  <c r="L304" i="3"/>
  <c r="I304" i="3" s="1"/>
  <c r="L305" i="3"/>
  <c r="I305" i="3" s="1"/>
  <c r="L306" i="3"/>
  <c r="I306" i="3" s="1"/>
  <c r="L307" i="3"/>
  <c r="I307" i="3" s="1"/>
  <c r="L308" i="3"/>
  <c r="I308" i="3" s="1"/>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4"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82" i="3"/>
  <c r="H183" i="3"/>
  <c r="H184" i="3"/>
  <c r="H185" i="3"/>
  <c r="H186" i="3"/>
  <c r="H187" i="3"/>
  <c r="H188" i="3"/>
  <c r="H189" i="3"/>
  <c r="H190" i="3"/>
  <c r="H191" i="3"/>
  <c r="H192" i="3"/>
  <c r="H193" i="3"/>
  <c r="H194" i="3"/>
  <c r="H195" i="3"/>
  <c r="H196" i="3"/>
  <c r="H197" i="3"/>
  <c r="H198" i="3"/>
  <c r="H199" i="3"/>
  <c r="H200" i="3"/>
  <c r="H201" i="3"/>
  <c r="H202" i="3"/>
  <c r="H203" i="3"/>
  <c r="H204" i="3"/>
  <c r="H205" i="3"/>
  <c r="H206" i="3"/>
  <c r="H207" i="3"/>
  <c r="H208" i="3"/>
  <c r="H209" i="3"/>
  <c r="H210" i="3"/>
  <c r="H211" i="3"/>
  <c r="H212" i="3"/>
  <c r="H213" i="3"/>
  <c r="H214" i="3"/>
  <c r="H215" i="3"/>
  <c r="H216" i="3"/>
  <c r="H217" i="3"/>
  <c r="H218" i="3"/>
  <c r="H219" i="3"/>
  <c r="H220" i="3"/>
  <c r="H221" i="3"/>
  <c r="H222" i="3"/>
  <c r="H223" i="3"/>
  <c r="H224" i="3"/>
  <c r="H225" i="3"/>
  <c r="H226" i="3"/>
  <c r="H227" i="3"/>
  <c r="H228" i="3"/>
  <c r="H229" i="3"/>
  <c r="H230" i="3"/>
  <c r="H231" i="3"/>
  <c r="H232" i="3"/>
  <c r="H233" i="3"/>
  <c r="H234" i="3"/>
  <c r="H235" i="3"/>
  <c r="H236" i="3"/>
  <c r="H237" i="3"/>
  <c r="H238" i="3"/>
  <c r="H239" i="3"/>
  <c r="H240" i="3"/>
  <c r="H241" i="3"/>
  <c r="H242" i="3"/>
  <c r="H243" i="3"/>
  <c r="H244" i="3"/>
  <c r="H245" i="3"/>
  <c r="H246" i="3"/>
  <c r="H247" i="3"/>
  <c r="H248" i="3"/>
  <c r="H249" i="3"/>
  <c r="H250" i="3"/>
  <c r="H251" i="3"/>
  <c r="H252" i="3"/>
  <c r="H253" i="3"/>
  <c r="H254" i="3"/>
  <c r="H255" i="3"/>
  <c r="H256" i="3"/>
  <c r="H257" i="3"/>
  <c r="H258" i="3"/>
  <c r="H259" i="3"/>
  <c r="H260" i="3"/>
  <c r="H261" i="3"/>
  <c r="H262" i="3"/>
  <c r="H263" i="3"/>
  <c r="H264" i="3"/>
  <c r="H265" i="3"/>
  <c r="H266" i="3"/>
  <c r="H267" i="3"/>
  <c r="H268" i="3"/>
  <c r="H269" i="3"/>
  <c r="H270" i="3"/>
  <c r="H271" i="3"/>
  <c r="H272" i="3"/>
  <c r="H273" i="3"/>
  <c r="H274" i="3"/>
  <c r="H275" i="3"/>
  <c r="H276" i="3"/>
  <c r="H277" i="3"/>
  <c r="H278" i="3"/>
  <c r="H279" i="3"/>
  <c r="H280" i="3"/>
  <c r="H281" i="3"/>
  <c r="H282" i="3"/>
  <c r="H283" i="3"/>
  <c r="H284" i="3"/>
  <c r="H285" i="3"/>
  <c r="H286" i="3"/>
  <c r="H287" i="3"/>
  <c r="H288" i="3"/>
  <c r="H289" i="3"/>
  <c r="H290" i="3"/>
  <c r="H291" i="3"/>
  <c r="H292" i="3"/>
  <c r="H293" i="3"/>
  <c r="H294" i="3"/>
  <c r="H295" i="3"/>
  <c r="H296" i="3"/>
  <c r="H297" i="3"/>
  <c r="H298" i="3"/>
  <c r="H299" i="3"/>
  <c r="H300" i="3"/>
  <c r="H301" i="3"/>
  <c r="H302" i="3"/>
  <c r="H303" i="3"/>
  <c r="H304" i="3"/>
  <c r="H305" i="3"/>
  <c r="H306" i="3"/>
  <c r="H307" i="3"/>
  <c r="H308" i="3"/>
  <c r="K6" i="3"/>
  <c r="K7" i="3"/>
  <c r="K8" i="3"/>
  <c r="K9" i="3"/>
  <c r="K10" i="3"/>
  <c r="K11" i="3"/>
  <c r="K12"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L28" i="3"/>
  <c r="I28" i="3" s="1"/>
  <c r="L157" i="3"/>
  <c r="I157" i="3" s="1"/>
  <c r="L309" i="3"/>
  <c r="I309" i="3" s="1"/>
  <c r="L310" i="3"/>
  <c r="I310" i="3" s="1"/>
  <c r="L311" i="3"/>
  <c r="I311" i="3" s="1"/>
  <c r="L312" i="3"/>
  <c r="I312" i="3" s="1"/>
  <c r="L313" i="3"/>
  <c r="I313" i="3" s="1"/>
  <c r="L314" i="3"/>
  <c r="I314" i="3" s="1"/>
  <c r="L315" i="3"/>
  <c r="I315" i="3" s="1"/>
  <c r="L316" i="3"/>
  <c r="I316" i="3" s="1"/>
  <c r="L317" i="3"/>
  <c r="I317" i="3" s="1"/>
  <c r="L318" i="3"/>
  <c r="I318" i="3" s="1"/>
  <c r="L319" i="3"/>
  <c r="I319" i="3" s="1"/>
  <c r="L320" i="3"/>
  <c r="I320" i="3" s="1"/>
  <c r="L321" i="3"/>
  <c r="I321" i="3" s="1"/>
  <c r="L322" i="3"/>
  <c r="I322" i="3" s="1"/>
  <c r="L323" i="3"/>
  <c r="I323" i="3" s="1"/>
  <c r="L324" i="3"/>
  <c r="I324" i="3" s="1"/>
  <c r="L325" i="3"/>
  <c r="I325" i="3" s="1"/>
  <c r="L326" i="3"/>
  <c r="I326" i="3" s="1"/>
  <c r="L327" i="3"/>
  <c r="I327" i="3" s="1"/>
  <c r="L328" i="3"/>
  <c r="I328" i="3" s="1"/>
  <c r="L329" i="3"/>
  <c r="I329" i="3" s="1"/>
  <c r="L330" i="3"/>
  <c r="I330" i="3" s="1"/>
  <c r="L331" i="3"/>
  <c r="I331" i="3" s="1"/>
  <c r="L332" i="3"/>
  <c r="I332" i="3" s="1"/>
  <c r="L333" i="3"/>
  <c r="I333" i="3" s="1"/>
  <c r="L334" i="3"/>
  <c r="I334" i="3" s="1"/>
  <c r="L335" i="3"/>
  <c r="I335" i="3" s="1"/>
  <c r="L336" i="3"/>
  <c r="I336" i="3" s="1"/>
  <c r="L337" i="3"/>
  <c r="I337" i="3" s="1"/>
  <c r="L338" i="3"/>
  <c r="I338" i="3" s="1"/>
  <c r="L339" i="3"/>
  <c r="I339" i="3" s="1"/>
  <c r="L340" i="3"/>
  <c r="I340" i="3" s="1"/>
  <c r="L341" i="3"/>
  <c r="I341" i="3" s="1"/>
  <c r="L342" i="3"/>
  <c r="I342" i="3" s="1"/>
  <c r="L343" i="3"/>
  <c r="I343" i="3" s="1"/>
  <c r="L344" i="3"/>
  <c r="I344" i="3" s="1"/>
  <c r="L345" i="3"/>
  <c r="I345" i="3" s="1"/>
  <c r="L346" i="3"/>
  <c r="I346" i="3" s="1"/>
  <c r="L347" i="3"/>
  <c r="I347" i="3" s="1"/>
  <c r="L348" i="3"/>
  <c r="I348" i="3" s="1"/>
  <c r="L349" i="3"/>
  <c r="I349" i="3" s="1"/>
  <c r="L350" i="3"/>
  <c r="I350" i="3" s="1"/>
  <c r="L351" i="3"/>
  <c r="I351" i="3" s="1"/>
  <c r="L352" i="3"/>
  <c r="I352" i="3" s="1"/>
  <c r="L353" i="3"/>
  <c r="I353" i="3" s="1"/>
  <c r="L354" i="3"/>
  <c r="I354" i="3" s="1"/>
  <c r="L355" i="3"/>
  <c r="I355" i="3" s="1"/>
  <c r="L356" i="3"/>
  <c r="I356" i="3" s="1"/>
  <c r="L357" i="3"/>
  <c r="I357" i="3" s="1"/>
  <c r="L358" i="3"/>
  <c r="I358" i="3" s="1"/>
  <c r="L359" i="3"/>
  <c r="I359" i="3" s="1"/>
  <c r="L360" i="3"/>
  <c r="I360" i="3" s="1"/>
  <c r="L361" i="3"/>
  <c r="I361" i="3" s="1"/>
  <c r="L362" i="3"/>
  <c r="I362" i="3" s="1"/>
  <c r="L363" i="3"/>
  <c r="I363" i="3" s="1"/>
  <c r="L364" i="3"/>
  <c r="I364" i="3" s="1"/>
  <c r="L365" i="3"/>
  <c r="I365" i="3" s="1"/>
  <c r="L366" i="3"/>
  <c r="I366" i="3" s="1"/>
  <c r="L367" i="3"/>
  <c r="I367" i="3" s="1"/>
  <c r="L368" i="3"/>
  <c r="I368" i="3" s="1"/>
  <c r="L369" i="3"/>
  <c r="I369" i="3" s="1"/>
  <c r="L370" i="3"/>
  <c r="I370" i="3" s="1"/>
  <c r="L371" i="3"/>
  <c r="I371" i="3" s="1"/>
  <c r="L372" i="3"/>
  <c r="I372" i="3" s="1"/>
  <c r="L373" i="3"/>
  <c r="I373" i="3" s="1"/>
  <c r="L374" i="3"/>
  <c r="I374" i="3" s="1"/>
  <c r="L375" i="3"/>
  <c r="I375" i="3" s="1"/>
  <c r="L376" i="3"/>
  <c r="I376" i="3" s="1"/>
  <c r="L377" i="3"/>
  <c r="I377" i="3" s="1"/>
  <c r="L378" i="3"/>
  <c r="I378" i="3" s="1"/>
  <c r="L379" i="3"/>
  <c r="I379" i="3" s="1"/>
  <c r="L380" i="3"/>
  <c r="I380" i="3" s="1"/>
  <c r="L381" i="3"/>
  <c r="I381" i="3" s="1"/>
  <c r="L382" i="3"/>
  <c r="I382" i="3" s="1"/>
  <c r="L383" i="3"/>
  <c r="I383" i="3" s="1"/>
  <c r="L384" i="3"/>
  <c r="I384" i="3" s="1"/>
  <c r="L385" i="3"/>
  <c r="I385" i="3" s="1"/>
  <c r="L386" i="3"/>
  <c r="I386" i="3" s="1"/>
  <c r="L387" i="3"/>
  <c r="I387" i="3" s="1"/>
  <c r="L388" i="3"/>
  <c r="I388" i="3" s="1"/>
  <c r="L389" i="3"/>
  <c r="I389" i="3" s="1"/>
  <c r="L390" i="3"/>
  <c r="I390" i="3" s="1"/>
  <c r="L391" i="3"/>
  <c r="I391" i="3" s="1"/>
  <c r="L392" i="3"/>
  <c r="I392" i="3" s="1"/>
  <c r="L393" i="3"/>
  <c r="I393" i="3" s="1"/>
  <c r="L394" i="3"/>
  <c r="I394" i="3" s="1"/>
  <c r="L395" i="3"/>
  <c r="I395" i="3" s="1"/>
  <c r="L396" i="3"/>
  <c r="I396" i="3" s="1"/>
  <c r="L397" i="3"/>
  <c r="I397" i="3" s="1"/>
  <c r="L398" i="3"/>
  <c r="I398" i="3" s="1"/>
  <c r="L399" i="3"/>
  <c r="I399" i="3" s="1"/>
  <c r="L400" i="3"/>
  <c r="I400" i="3" s="1"/>
  <c r="L401" i="3"/>
  <c r="I401" i="3" s="1"/>
  <c r="L402" i="3"/>
  <c r="I402" i="3" s="1"/>
  <c r="L403" i="3"/>
  <c r="I403" i="3" s="1"/>
  <c r="L404" i="3"/>
  <c r="I404" i="3" s="1"/>
  <c r="L405" i="3"/>
  <c r="I405" i="3" s="1"/>
  <c r="L406" i="3"/>
  <c r="I406" i="3" s="1"/>
  <c r="L407" i="3"/>
  <c r="I407" i="3" s="1"/>
  <c r="L408" i="3"/>
  <c r="I408" i="3" s="1"/>
  <c r="L409" i="3"/>
  <c r="I409" i="3" s="1"/>
  <c r="L410" i="3"/>
  <c r="I410" i="3" s="1"/>
  <c r="L411" i="3"/>
  <c r="I411" i="3" s="1"/>
  <c r="L412" i="3"/>
  <c r="I412" i="3" s="1"/>
  <c r="L413" i="3"/>
  <c r="I413" i="3" s="1"/>
  <c r="L414" i="3"/>
  <c r="I414" i="3" s="1"/>
  <c r="L415" i="3"/>
  <c r="I415" i="3" s="1"/>
  <c r="L416" i="3"/>
  <c r="I416" i="3" s="1"/>
  <c r="L417" i="3"/>
  <c r="I417" i="3" s="1"/>
  <c r="L418" i="3"/>
  <c r="I418" i="3" s="1"/>
  <c r="L419" i="3"/>
  <c r="I419" i="3" s="1"/>
  <c r="L420" i="3"/>
  <c r="I420" i="3" s="1"/>
  <c r="L421" i="3"/>
  <c r="I421" i="3" s="1"/>
  <c r="L422" i="3"/>
  <c r="I422" i="3" s="1"/>
  <c r="L423" i="3"/>
  <c r="I423" i="3" s="1"/>
  <c r="L424" i="3"/>
  <c r="I424" i="3" s="1"/>
  <c r="L425" i="3"/>
  <c r="I425" i="3" s="1"/>
  <c r="L426" i="3"/>
  <c r="I426" i="3" s="1"/>
  <c r="L427" i="3"/>
  <c r="I427" i="3" s="1"/>
  <c r="L428" i="3"/>
  <c r="I428" i="3" s="1"/>
  <c r="L429" i="3"/>
  <c r="I429" i="3" s="1"/>
  <c r="L430" i="3"/>
  <c r="I430" i="3" s="1"/>
  <c r="L431" i="3"/>
  <c r="I431" i="3" s="1"/>
  <c r="L432" i="3"/>
  <c r="I432" i="3" s="1"/>
  <c r="L433" i="3"/>
  <c r="I433" i="3" s="1"/>
  <c r="L434" i="3"/>
  <c r="I434" i="3" s="1"/>
  <c r="L435" i="3"/>
  <c r="I435" i="3" s="1"/>
  <c r="L436" i="3"/>
  <c r="I436" i="3" s="1"/>
  <c r="L437" i="3"/>
  <c r="I437" i="3" s="1"/>
  <c r="L438" i="3"/>
  <c r="I438" i="3" s="1"/>
  <c r="L439" i="3"/>
  <c r="I439" i="3" s="1"/>
  <c r="L440" i="3"/>
  <c r="I440" i="3" s="1"/>
  <c r="L441" i="3"/>
  <c r="I441" i="3" s="1"/>
  <c r="L442" i="3"/>
  <c r="I442" i="3" s="1"/>
  <c r="L443" i="3"/>
  <c r="I443" i="3" s="1"/>
  <c r="L444" i="3"/>
  <c r="I444" i="3" s="1"/>
  <c r="L445" i="3"/>
  <c r="I445" i="3" s="1"/>
  <c r="L446" i="3"/>
  <c r="I446" i="3" s="1"/>
  <c r="L447" i="3"/>
  <c r="I447" i="3" s="1"/>
  <c r="L448" i="3"/>
  <c r="I448" i="3" s="1"/>
  <c r="L449" i="3"/>
  <c r="I449" i="3" s="1"/>
  <c r="L450" i="3"/>
  <c r="I450" i="3" s="1"/>
  <c r="L451" i="3"/>
  <c r="I451" i="3" s="1"/>
  <c r="L452" i="3"/>
  <c r="I452" i="3" s="1"/>
  <c r="L453" i="3"/>
  <c r="I453" i="3" s="1"/>
  <c r="L454" i="3"/>
  <c r="I454" i="3" s="1"/>
  <c r="L455" i="3"/>
  <c r="I455" i="3" s="1"/>
  <c r="L456" i="3"/>
  <c r="I456" i="3" s="1"/>
  <c r="L457" i="3"/>
  <c r="I457" i="3" s="1"/>
  <c r="L458" i="3"/>
  <c r="I458" i="3" s="1"/>
  <c r="L459" i="3"/>
  <c r="I459" i="3" s="1"/>
  <c r="L460" i="3"/>
  <c r="I460" i="3" s="1"/>
  <c r="L461" i="3"/>
  <c r="I461" i="3" s="1"/>
  <c r="L462" i="3"/>
  <c r="I462" i="3" s="1"/>
  <c r="L463" i="3"/>
  <c r="I463" i="3" s="1"/>
  <c r="L464" i="3"/>
  <c r="I464" i="3" s="1"/>
  <c r="L465" i="3"/>
  <c r="I465" i="3" s="1"/>
  <c r="L466" i="3"/>
  <c r="I466" i="3" s="1"/>
  <c r="L467" i="3"/>
  <c r="I467" i="3" s="1"/>
  <c r="L468" i="3"/>
  <c r="I468" i="3" s="1"/>
  <c r="L469" i="3"/>
  <c r="I469" i="3" s="1"/>
  <c r="L470" i="3"/>
  <c r="I470" i="3" s="1"/>
  <c r="L471" i="3"/>
  <c r="I471" i="3" s="1"/>
  <c r="L472" i="3"/>
  <c r="I472" i="3" s="1"/>
  <c r="L473" i="3"/>
  <c r="I473" i="3" s="1"/>
  <c r="L474" i="3"/>
  <c r="I474" i="3" s="1"/>
  <c r="L475" i="3"/>
  <c r="I475" i="3" s="1"/>
  <c r="L476" i="3"/>
  <c r="I476" i="3" s="1"/>
  <c r="L477" i="3"/>
  <c r="I477" i="3" s="1"/>
  <c r="L478" i="3"/>
  <c r="I478" i="3" s="1"/>
  <c r="L479" i="3"/>
  <c r="I479" i="3" s="1"/>
  <c r="L480" i="3"/>
  <c r="I480" i="3" s="1"/>
  <c r="L481" i="3"/>
  <c r="I481" i="3" s="1"/>
  <c r="L482" i="3"/>
  <c r="I482" i="3" s="1"/>
  <c r="L483" i="3"/>
  <c r="I483" i="3" s="1"/>
  <c r="L484" i="3"/>
  <c r="I484" i="3" s="1"/>
  <c r="L485" i="3"/>
  <c r="I485" i="3" s="1"/>
  <c r="L486" i="3"/>
  <c r="I486" i="3" s="1"/>
  <c r="L487" i="3"/>
  <c r="I487" i="3" s="1"/>
  <c r="L488" i="3"/>
  <c r="I488" i="3" s="1"/>
  <c r="L489" i="3"/>
  <c r="I489" i="3" s="1"/>
  <c r="L490" i="3"/>
  <c r="I490" i="3" s="1"/>
  <c r="L491" i="3"/>
  <c r="I491" i="3" s="1"/>
  <c r="L492" i="3"/>
  <c r="I492" i="3" s="1"/>
  <c r="L493" i="3"/>
  <c r="I493" i="3" s="1"/>
  <c r="L494" i="3"/>
  <c r="I494" i="3" s="1"/>
  <c r="L495" i="3"/>
  <c r="I495" i="3" s="1"/>
  <c r="L496" i="3"/>
  <c r="I496" i="3" s="1"/>
  <c r="L497" i="3"/>
  <c r="I497" i="3" s="1"/>
  <c r="L498" i="3"/>
  <c r="I498" i="3" s="1"/>
  <c r="L499" i="3"/>
  <c r="I499" i="3" s="1"/>
  <c r="L500" i="3"/>
  <c r="I500" i="3" s="1"/>
  <c r="L501" i="3"/>
  <c r="I501" i="3" s="1"/>
  <c r="L502" i="3"/>
  <c r="I502" i="3" s="1"/>
  <c r="L503" i="3"/>
  <c r="I503" i="3" s="1"/>
  <c r="L504" i="3"/>
  <c r="I504" i="3" s="1"/>
  <c r="L505" i="3"/>
  <c r="I505" i="3" s="1"/>
  <c r="L506" i="3"/>
  <c r="I506" i="3" s="1"/>
  <c r="L507" i="3"/>
  <c r="I507" i="3" s="1"/>
  <c r="L508" i="3"/>
  <c r="I508" i="3" s="1"/>
  <c r="L509" i="3"/>
  <c r="I509" i="3" s="1"/>
  <c r="L510" i="3"/>
  <c r="I510" i="3" s="1"/>
  <c r="L511" i="3"/>
  <c r="I511" i="3" s="1"/>
  <c r="L512" i="3"/>
  <c r="I512" i="3" s="1"/>
  <c r="L513" i="3"/>
  <c r="I513" i="3" s="1"/>
  <c r="L514" i="3"/>
  <c r="I514" i="3" s="1"/>
  <c r="L515" i="3"/>
  <c r="I515" i="3" s="1"/>
  <c r="L516" i="3"/>
  <c r="I516" i="3" s="1"/>
  <c r="L517" i="3"/>
  <c r="I517" i="3" s="1"/>
  <c r="L518" i="3"/>
  <c r="I518" i="3" s="1"/>
  <c r="L519" i="3"/>
  <c r="I519" i="3" s="1"/>
  <c r="L520" i="3"/>
  <c r="I520" i="3" s="1"/>
  <c r="L521" i="3"/>
  <c r="I521" i="3" s="1"/>
  <c r="L522" i="3"/>
  <c r="I522" i="3" s="1"/>
  <c r="L523" i="3"/>
  <c r="I523" i="3" s="1"/>
  <c r="L524" i="3"/>
  <c r="I524" i="3" s="1"/>
  <c r="L525" i="3"/>
  <c r="I525" i="3" s="1"/>
  <c r="L526" i="3"/>
  <c r="I526" i="3" s="1"/>
  <c r="L527" i="3"/>
  <c r="I527" i="3" s="1"/>
  <c r="L528" i="3"/>
  <c r="I528" i="3" s="1"/>
  <c r="L529" i="3"/>
  <c r="I529" i="3" s="1"/>
  <c r="L530" i="3"/>
  <c r="I530" i="3" s="1"/>
  <c r="L531" i="3"/>
  <c r="I531" i="3" s="1"/>
  <c r="L532" i="3"/>
  <c r="I532" i="3" s="1"/>
  <c r="L533" i="3"/>
  <c r="I533" i="3" s="1"/>
  <c r="L534" i="3"/>
  <c r="I534" i="3" s="1"/>
  <c r="L535" i="3"/>
  <c r="I535" i="3" s="1"/>
  <c r="L536" i="3"/>
  <c r="I536" i="3" s="1"/>
  <c r="L537" i="3"/>
  <c r="I537" i="3" s="1"/>
  <c r="L538" i="3"/>
  <c r="I538" i="3" s="1"/>
  <c r="L539" i="3"/>
  <c r="I539" i="3" s="1"/>
  <c r="L540" i="3"/>
  <c r="I540" i="3" s="1"/>
  <c r="L541" i="3"/>
  <c r="I541" i="3" s="1"/>
  <c r="L542" i="3"/>
  <c r="I542" i="3" s="1"/>
  <c r="L543" i="3"/>
  <c r="I543" i="3" s="1"/>
  <c r="L544" i="3"/>
  <c r="I544" i="3" s="1"/>
  <c r="L545" i="3"/>
  <c r="I545" i="3" s="1"/>
  <c r="L546" i="3"/>
  <c r="I546" i="3" s="1"/>
  <c r="L547" i="3"/>
  <c r="I547" i="3" s="1"/>
  <c r="L548" i="3"/>
  <c r="I548" i="3" s="1"/>
  <c r="L549" i="3"/>
  <c r="I549" i="3" s="1"/>
  <c r="L550" i="3"/>
  <c r="I550" i="3" s="1"/>
  <c r="L551" i="3"/>
  <c r="I551" i="3" s="1"/>
  <c r="L552" i="3"/>
  <c r="I552" i="3" s="1"/>
  <c r="L553" i="3"/>
  <c r="I553" i="3" s="1"/>
  <c r="L554" i="3"/>
  <c r="I554" i="3" s="1"/>
  <c r="L555" i="3"/>
  <c r="I555" i="3" s="1"/>
  <c r="L556" i="3"/>
  <c r="I556" i="3" s="1"/>
  <c r="L557" i="3"/>
  <c r="I557" i="3" s="1"/>
  <c r="L558" i="3"/>
  <c r="I558" i="3" s="1"/>
  <c r="L559" i="3"/>
  <c r="I559" i="3" s="1"/>
  <c r="L560" i="3"/>
  <c r="I560" i="3" s="1"/>
  <c r="L561" i="3"/>
  <c r="I561" i="3" s="1"/>
  <c r="L562" i="3"/>
  <c r="I562" i="3" s="1"/>
  <c r="L563" i="3"/>
  <c r="I563" i="3" s="1"/>
  <c r="L564" i="3"/>
  <c r="I564" i="3" s="1"/>
  <c r="L565" i="3"/>
  <c r="I565" i="3" s="1"/>
  <c r="L566" i="3"/>
  <c r="I566" i="3" s="1"/>
  <c r="L567" i="3"/>
  <c r="I567" i="3" s="1"/>
  <c r="L568" i="3"/>
  <c r="I568" i="3" s="1"/>
  <c r="L569" i="3"/>
  <c r="I569" i="3" s="1"/>
  <c r="L570" i="3"/>
  <c r="I570" i="3" s="1"/>
  <c r="L571" i="3"/>
  <c r="I571" i="3" s="1"/>
  <c r="L572" i="3"/>
  <c r="I572" i="3" s="1"/>
  <c r="L573" i="3"/>
  <c r="I573" i="3" s="1"/>
  <c r="L574" i="3"/>
  <c r="I574" i="3" s="1"/>
  <c r="L575" i="3"/>
  <c r="I575" i="3" s="1"/>
  <c r="L576" i="3"/>
  <c r="I576" i="3" s="1"/>
  <c r="L577" i="3"/>
  <c r="I577" i="3" s="1"/>
  <c r="L578" i="3"/>
  <c r="I578" i="3" s="1"/>
  <c r="L579" i="3"/>
  <c r="I579" i="3" s="1"/>
  <c r="L580" i="3"/>
  <c r="I580" i="3" s="1"/>
  <c r="L581" i="3"/>
  <c r="I581" i="3" s="1"/>
  <c r="L582" i="3"/>
  <c r="I582" i="3" s="1"/>
  <c r="L583" i="3"/>
  <c r="I583" i="3" s="1"/>
  <c r="L584" i="3"/>
  <c r="I584" i="3" s="1"/>
  <c r="L585" i="3"/>
  <c r="I585" i="3" s="1"/>
  <c r="L586" i="3"/>
  <c r="I586" i="3" s="1"/>
  <c r="L587" i="3"/>
  <c r="I587" i="3" s="1"/>
  <c r="L588" i="3"/>
  <c r="I588" i="3" s="1"/>
  <c r="L589" i="3"/>
  <c r="I589" i="3" s="1"/>
  <c r="L590" i="3"/>
  <c r="I590" i="3" s="1"/>
  <c r="L591" i="3"/>
  <c r="I591" i="3" s="1"/>
  <c r="L592" i="3"/>
  <c r="I592" i="3" s="1"/>
  <c r="L593" i="3"/>
  <c r="I593" i="3" s="1"/>
  <c r="L594" i="3"/>
  <c r="I594" i="3" s="1"/>
  <c r="L595" i="3"/>
  <c r="I595" i="3" s="1"/>
  <c r="L596" i="3"/>
  <c r="I596" i="3" s="1"/>
  <c r="L597" i="3"/>
  <c r="I597" i="3" s="1"/>
  <c r="L598" i="3"/>
  <c r="I598" i="3" s="1"/>
  <c r="L599" i="3"/>
  <c r="I599" i="3" s="1"/>
  <c r="L600" i="3"/>
  <c r="I600" i="3" s="1"/>
  <c r="L601" i="3"/>
  <c r="I601" i="3" s="1"/>
  <c r="L602" i="3"/>
  <c r="I602" i="3" s="1"/>
  <c r="L603" i="3"/>
  <c r="I603" i="3" s="1"/>
  <c r="L604" i="3"/>
  <c r="I604" i="3" s="1"/>
  <c r="L605" i="3"/>
  <c r="I605" i="3" s="1"/>
  <c r="L606" i="3"/>
  <c r="I606" i="3" s="1"/>
  <c r="L607" i="3"/>
  <c r="I607" i="3" s="1"/>
  <c r="L608" i="3"/>
  <c r="I608" i="3" s="1"/>
  <c r="L609" i="3"/>
  <c r="I609" i="3" s="1"/>
  <c r="L610" i="3"/>
  <c r="I610" i="3" s="1"/>
  <c r="L611" i="3"/>
  <c r="I611" i="3" s="1"/>
  <c r="H309" i="3"/>
  <c r="H310" i="3"/>
  <c r="H311" i="3"/>
  <c r="H312" i="3"/>
  <c r="H313" i="3"/>
  <c r="H314" i="3"/>
  <c r="H315" i="3"/>
  <c r="H316" i="3"/>
  <c r="H317" i="3"/>
  <c r="H318" i="3"/>
  <c r="H319" i="3"/>
  <c r="H320" i="3"/>
  <c r="H321" i="3"/>
  <c r="H322" i="3"/>
  <c r="H323" i="3"/>
  <c r="H324" i="3"/>
  <c r="H325" i="3"/>
  <c r="H326" i="3"/>
  <c r="H327" i="3"/>
  <c r="H328" i="3"/>
  <c r="H329" i="3"/>
  <c r="H330" i="3"/>
  <c r="H331" i="3"/>
  <c r="H332" i="3"/>
  <c r="H333" i="3"/>
  <c r="H334" i="3"/>
  <c r="H335" i="3"/>
  <c r="H336" i="3"/>
  <c r="H337" i="3"/>
  <c r="H338" i="3"/>
  <c r="H339" i="3"/>
  <c r="H340" i="3"/>
  <c r="H341" i="3"/>
  <c r="H342" i="3"/>
  <c r="H343" i="3"/>
  <c r="H344" i="3"/>
  <c r="H345" i="3"/>
  <c r="H346" i="3"/>
  <c r="H347" i="3"/>
  <c r="H348" i="3"/>
  <c r="H349" i="3"/>
  <c r="H350" i="3"/>
  <c r="H351" i="3"/>
  <c r="H352" i="3"/>
  <c r="H353" i="3"/>
  <c r="H354" i="3"/>
  <c r="H355" i="3"/>
  <c r="H356" i="3"/>
  <c r="H357" i="3"/>
  <c r="H358" i="3"/>
  <c r="H359" i="3"/>
  <c r="H360" i="3"/>
  <c r="H361" i="3"/>
  <c r="H362" i="3"/>
  <c r="H363" i="3"/>
  <c r="H364" i="3"/>
  <c r="H365" i="3"/>
  <c r="H366" i="3"/>
  <c r="H367" i="3"/>
  <c r="H368" i="3"/>
  <c r="H369" i="3"/>
  <c r="H370" i="3"/>
  <c r="H371" i="3"/>
  <c r="H372" i="3"/>
  <c r="H373" i="3"/>
  <c r="H374" i="3"/>
  <c r="H375" i="3"/>
  <c r="H376" i="3"/>
  <c r="H377" i="3"/>
  <c r="H378" i="3"/>
  <c r="H379" i="3"/>
  <c r="H380" i="3"/>
  <c r="H381" i="3"/>
  <c r="H382" i="3"/>
  <c r="H383" i="3"/>
  <c r="H384" i="3"/>
  <c r="H385" i="3"/>
  <c r="H386" i="3"/>
  <c r="H387" i="3"/>
  <c r="H388" i="3"/>
  <c r="H389" i="3"/>
  <c r="H390" i="3"/>
  <c r="H391" i="3"/>
  <c r="H392" i="3"/>
  <c r="H393" i="3"/>
  <c r="H394" i="3"/>
  <c r="H395" i="3"/>
  <c r="H396" i="3"/>
  <c r="H397" i="3"/>
  <c r="H398" i="3"/>
  <c r="H399" i="3"/>
  <c r="H400" i="3"/>
  <c r="H401" i="3"/>
  <c r="H402" i="3"/>
  <c r="H403" i="3"/>
  <c r="H404" i="3"/>
  <c r="H405" i="3"/>
  <c r="H406" i="3"/>
  <c r="H407" i="3"/>
  <c r="H408" i="3"/>
  <c r="H409" i="3"/>
  <c r="H410" i="3"/>
  <c r="H411" i="3"/>
  <c r="H412" i="3"/>
  <c r="H413" i="3"/>
  <c r="H414" i="3"/>
  <c r="H415" i="3"/>
  <c r="H416" i="3"/>
  <c r="H417" i="3"/>
  <c r="H418" i="3"/>
  <c r="H419" i="3"/>
  <c r="H420" i="3"/>
  <c r="H421" i="3"/>
  <c r="H422" i="3"/>
  <c r="H423" i="3"/>
  <c r="H424" i="3"/>
  <c r="H425" i="3"/>
  <c r="H426" i="3"/>
  <c r="H427" i="3"/>
  <c r="H428" i="3"/>
  <c r="H429" i="3"/>
  <c r="H430" i="3"/>
  <c r="H431" i="3"/>
  <c r="H432" i="3"/>
  <c r="H433" i="3"/>
  <c r="H434" i="3"/>
  <c r="H435" i="3"/>
  <c r="H436" i="3"/>
  <c r="H437" i="3"/>
  <c r="H438" i="3"/>
  <c r="H439" i="3"/>
  <c r="H440" i="3"/>
  <c r="H441" i="3"/>
  <c r="H442" i="3"/>
  <c r="H443" i="3"/>
  <c r="H444" i="3"/>
  <c r="H445" i="3"/>
  <c r="H446" i="3"/>
  <c r="H447" i="3"/>
  <c r="H448" i="3"/>
  <c r="H449" i="3"/>
  <c r="H450" i="3"/>
  <c r="H451" i="3"/>
  <c r="H452" i="3"/>
  <c r="H453" i="3"/>
  <c r="H454" i="3"/>
  <c r="H455" i="3"/>
  <c r="H456" i="3"/>
  <c r="H457" i="3"/>
  <c r="H458" i="3"/>
  <c r="H459" i="3"/>
  <c r="H460" i="3"/>
  <c r="H461" i="3"/>
  <c r="H462" i="3"/>
  <c r="H463" i="3"/>
  <c r="H464" i="3"/>
  <c r="H465" i="3"/>
  <c r="H466" i="3"/>
  <c r="H467" i="3"/>
  <c r="H468" i="3"/>
  <c r="H469" i="3"/>
  <c r="H470" i="3"/>
  <c r="H471" i="3"/>
  <c r="H472" i="3"/>
  <c r="H473" i="3"/>
  <c r="H474" i="3"/>
  <c r="H475" i="3"/>
  <c r="H476" i="3"/>
  <c r="H477" i="3"/>
  <c r="H478" i="3"/>
  <c r="H479" i="3"/>
  <c r="H480" i="3"/>
  <c r="H481" i="3"/>
  <c r="H482" i="3"/>
  <c r="H483" i="3"/>
  <c r="H484" i="3"/>
  <c r="H485" i="3"/>
  <c r="H486" i="3"/>
  <c r="H487" i="3"/>
  <c r="H488" i="3"/>
  <c r="H489" i="3"/>
  <c r="H490" i="3"/>
  <c r="H491" i="3"/>
  <c r="H492" i="3"/>
  <c r="H493" i="3"/>
  <c r="H494" i="3"/>
  <c r="H495" i="3"/>
  <c r="H496" i="3"/>
  <c r="H497" i="3"/>
  <c r="H498" i="3"/>
  <c r="H499" i="3"/>
  <c r="H500" i="3"/>
  <c r="H501" i="3"/>
  <c r="H502" i="3"/>
  <c r="H503" i="3"/>
  <c r="H504" i="3"/>
  <c r="H505" i="3"/>
  <c r="H506" i="3"/>
  <c r="H507" i="3"/>
  <c r="H508" i="3"/>
  <c r="H509" i="3"/>
  <c r="H510" i="3"/>
  <c r="H511" i="3"/>
  <c r="H512" i="3"/>
  <c r="H513" i="3"/>
  <c r="H514" i="3"/>
  <c r="H515" i="3"/>
  <c r="H516" i="3"/>
  <c r="H517" i="3"/>
  <c r="H518" i="3"/>
  <c r="H519" i="3"/>
  <c r="H520" i="3"/>
  <c r="H521" i="3"/>
  <c r="H522" i="3"/>
  <c r="H523" i="3"/>
  <c r="H524" i="3"/>
  <c r="H525" i="3"/>
  <c r="H526" i="3"/>
  <c r="H527" i="3"/>
  <c r="H528" i="3"/>
  <c r="H529" i="3"/>
  <c r="H530" i="3"/>
  <c r="H531" i="3"/>
  <c r="H532" i="3"/>
  <c r="H533" i="3"/>
  <c r="H534" i="3"/>
  <c r="H535" i="3"/>
  <c r="H536" i="3"/>
  <c r="H537" i="3"/>
  <c r="H538" i="3"/>
  <c r="H539" i="3"/>
  <c r="H540" i="3"/>
  <c r="H541" i="3"/>
  <c r="H542" i="3"/>
  <c r="H543" i="3"/>
  <c r="H544" i="3"/>
  <c r="H545" i="3"/>
  <c r="H546" i="3"/>
  <c r="H547" i="3"/>
  <c r="H548" i="3"/>
  <c r="H549" i="3"/>
  <c r="H550" i="3"/>
  <c r="H551" i="3"/>
  <c r="H552" i="3"/>
  <c r="H553" i="3"/>
  <c r="H554" i="3"/>
  <c r="H555" i="3"/>
  <c r="H556" i="3"/>
  <c r="H557" i="3"/>
  <c r="H558" i="3"/>
  <c r="H559" i="3"/>
  <c r="H560" i="3"/>
  <c r="H561" i="3"/>
  <c r="H562" i="3"/>
  <c r="H563" i="3"/>
  <c r="H564" i="3"/>
  <c r="H565" i="3"/>
  <c r="H566" i="3"/>
  <c r="H567" i="3"/>
  <c r="H568" i="3"/>
  <c r="H569" i="3"/>
  <c r="H570" i="3"/>
  <c r="H571" i="3"/>
  <c r="H572" i="3"/>
  <c r="H573" i="3"/>
  <c r="H574" i="3"/>
  <c r="H575" i="3"/>
  <c r="H576" i="3"/>
  <c r="H577" i="3"/>
  <c r="H578" i="3"/>
  <c r="H579" i="3"/>
  <c r="H580" i="3"/>
  <c r="H581" i="3"/>
  <c r="H582" i="3"/>
  <c r="H583" i="3"/>
  <c r="H584" i="3"/>
  <c r="H585" i="3"/>
  <c r="H586" i="3"/>
  <c r="H587" i="3"/>
  <c r="H588" i="3"/>
  <c r="H589" i="3"/>
  <c r="H590" i="3"/>
  <c r="H591" i="3"/>
  <c r="H592" i="3"/>
  <c r="H593" i="3"/>
  <c r="H594" i="3"/>
  <c r="H595" i="3"/>
  <c r="H596" i="3"/>
  <c r="H597" i="3"/>
  <c r="H598" i="3"/>
  <c r="H599" i="3"/>
  <c r="H600" i="3"/>
  <c r="H601" i="3"/>
  <c r="H602" i="3"/>
  <c r="H603" i="3"/>
  <c r="H604" i="3"/>
  <c r="H605" i="3"/>
  <c r="H606" i="3"/>
  <c r="H607" i="3"/>
  <c r="H608" i="3"/>
  <c r="H609" i="3"/>
  <c r="H610" i="3"/>
  <c r="H611"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66" i="3"/>
  <c r="K367" i="3"/>
  <c r="K368" i="3"/>
  <c r="K369" i="3"/>
  <c r="K370" i="3"/>
  <c r="K371" i="3"/>
  <c r="K372" i="3"/>
  <c r="K373" i="3"/>
  <c r="K374" i="3"/>
  <c r="K375" i="3"/>
  <c r="K376" i="3"/>
  <c r="K377" i="3"/>
  <c r="K378" i="3"/>
  <c r="K379" i="3"/>
  <c r="K380" i="3"/>
  <c r="K381" i="3"/>
  <c r="K382" i="3"/>
  <c r="K383" i="3"/>
  <c r="K384" i="3"/>
  <c r="K385" i="3"/>
  <c r="K386" i="3"/>
  <c r="K387" i="3"/>
  <c r="K388" i="3"/>
  <c r="K389" i="3"/>
  <c r="K390" i="3"/>
  <c r="K391" i="3"/>
  <c r="K392" i="3"/>
  <c r="K393" i="3"/>
  <c r="K394" i="3"/>
  <c r="K395" i="3"/>
  <c r="K396" i="3"/>
  <c r="K397" i="3"/>
  <c r="K398" i="3"/>
  <c r="K399" i="3"/>
  <c r="K400" i="3"/>
  <c r="K401" i="3"/>
  <c r="K402" i="3"/>
  <c r="K403" i="3"/>
  <c r="K404" i="3"/>
  <c r="K405" i="3"/>
  <c r="K406" i="3"/>
  <c r="K407" i="3"/>
  <c r="K408" i="3"/>
  <c r="K409" i="3"/>
  <c r="K410" i="3"/>
  <c r="K411" i="3"/>
  <c r="K412" i="3"/>
  <c r="K413" i="3"/>
  <c r="K414" i="3"/>
  <c r="K415" i="3"/>
  <c r="K416" i="3"/>
  <c r="K417" i="3"/>
  <c r="K418" i="3"/>
  <c r="K419" i="3"/>
  <c r="K420" i="3"/>
  <c r="K421" i="3"/>
  <c r="K422" i="3"/>
  <c r="K423" i="3"/>
  <c r="K424" i="3"/>
  <c r="K425" i="3"/>
  <c r="K426" i="3"/>
  <c r="K427" i="3"/>
  <c r="K428" i="3"/>
  <c r="K429" i="3"/>
  <c r="K430" i="3"/>
  <c r="K431" i="3"/>
  <c r="K432" i="3"/>
  <c r="K433" i="3"/>
  <c r="K434" i="3"/>
  <c r="K435" i="3"/>
  <c r="K436" i="3"/>
  <c r="K437" i="3"/>
  <c r="K438" i="3"/>
  <c r="K439" i="3"/>
  <c r="K440" i="3"/>
  <c r="K441" i="3"/>
  <c r="K442" i="3"/>
  <c r="K443" i="3"/>
  <c r="K444" i="3"/>
  <c r="K445" i="3"/>
  <c r="K446" i="3"/>
  <c r="K447" i="3"/>
  <c r="K448" i="3"/>
  <c r="K449" i="3"/>
  <c r="K450" i="3"/>
  <c r="K451" i="3"/>
  <c r="K452" i="3"/>
  <c r="K453" i="3"/>
  <c r="K454" i="3"/>
  <c r="K455" i="3"/>
  <c r="K456" i="3"/>
  <c r="K457" i="3"/>
  <c r="K458" i="3"/>
  <c r="K459" i="3"/>
  <c r="K460" i="3"/>
  <c r="K461" i="3"/>
  <c r="K462" i="3"/>
  <c r="K463" i="3"/>
  <c r="K464" i="3"/>
  <c r="K465" i="3"/>
  <c r="K466" i="3"/>
  <c r="K467" i="3"/>
  <c r="K468" i="3"/>
  <c r="K469" i="3"/>
  <c r="K470" i="3"/>
  <c r="K471" i="3"/>
  <c r="K472" i="3"/>
  <c r="K473" i="3"/>
  <c r="K474" i="3"/>
  <c r="K475" i="3"/>
  <c r="K476" i="3"/>
  <c r="K477" i="3"/>
  <c r="K478" i="3"/>
  <c r="K479" i="3"/>
  <c r="K480" i="3"/>
  <c r="K481" i="3"/>
  <c r="K482" i="3"/>
  <c r="K483" i="3"/>
  <c r="K484" i="3"/>
  <c r="K485" i="3"/>
  <c r="K486" i="3"/>
  <c r="K487" i="3"/>
  <c r="K488" i="3"/>
  <c r="K489" i="3"/>
  <c r="K490" i="3"/>
  <c r="K491" i="3"/>
  <c r="K492" i="3"/>
  <c r="K493" i="3"/>
  <c r="K494" i="3"/>
  <c r="K495" i="3"/>
  <c r="K496" i="3"/>
  <c r="K497" i="3"/>
  <c r="K498" i="3"/>
  <c r="K499" i="3"/>
  <c r="K500" i="3"/>
  <c r="K501" i="3"/>
  <c r="K502" i="3"/>
  <c r="K503" i="3"/>
  <c r="K504" i="3"/>
  <c r="K505" i="3"/>
  <c r="K506" i="3"/>
  <c r="K507" i="3"/>
  <c r="K508" i="3"/>
  <c r="K509" i="3"/>
  <c r="K510" i="3"/>
  <c r="K511" i="3"/>
  <c r="K512" i="3"/>
  <c r="K513" i="3"/>
  <c r="K514" i="3"/>
  <c r="K515" i="3"/>
  <c r="K516" i="3"/>
  <c r="K517" i="3"/>
  <c r="K518" i="3"/>
  <c r="K519" i="3"/>
  <c r="K520" i="3"/>
  <c r="K521" i="3"/>
  <c r="K522" i="3"/>
  <c r="K523" i="3"/>
  <c r="K524" i="3"/>
  <c r="K525" i="3"/>
  <c r="K526" i="3"/>
  <c r="K527" i="3"/>
  <c r="K528" i="3"/>
  <c r="K529" i="3"/>
  <c r="K530" i="3"/>
  <c r="K531" i="3"/>
  <c r="K532" i="3"/>
  <c r="K533" i="3"/>
  <c r="K534" i="3"/>
  <c r="K535" i="3"/>
  <c r="K536" i="3"/>
  <c r="K537" i="3"/>
  <c r="K538" i="3"/>
  <c r="K539" i="3"/>
  <c r="K540" i="3"/>
  <c r="K541" i="3"/>
  <c r="K542" i="3"/>
  <c r="K543" i="3"/>
  <c r="K544" i="3"/>
  <c r="K545" i="3"/>
  <c r="K546" i="3"/>
  <c r="K547" i="3"/>
  <c r="K548" i="3"/>
  <c r="K549" i="3"/>
  <c r="K550" i="3"/>
  <c r="K551" i="3"/>
  <c r="K552" i="3"/>
  <c r="K553" i="3"/>
  <c r="K554" i="3"/>
  <c r="K555" i="3"/>
  <c r="K556" i="3"/>
  <c r="K557" i="3"/>
  <c r="K558" i="3"/>
  <c r="K559" i="3"/>
  <c r="K560" i="3"/>
  <c r="K561" i="3"/>
  <c r="K562" i="3"/>
  <c r="K563" i="3"/>
  <c r="K564" i="3"/>
  <c r="K565" i="3"/>
  <c r="K566" i="3"/>
  <c r="K567" i="3"/>
  <c r="K568" i="3"/>
  <c r="K569" i="3"/>
  <c r="K570" i="3"/>
  <c r="K571" i="3"/>
  <c r="K572" i="3"/>
  <c r="K573" i="3"/>
  <c r="K574" i="3"/>
  <c r="K575" i="3"/>
  <c r="K576" i="3"/>
  <c r="K577" i="3"/>
  <c r="K578" i="3"/>
  <c r="K579" i="3"/>
  <c r="K580" i="3"/>
  <c r="K581" i="3"/>
  <c r="K582" i="3"/>
  <c r="K583" i="3"/>
  <c r="K584" i="3"/>
  <c r="K585" i="3"/>
  <c r="K586" i="3"/>
  <c r="K587" i="3"/>
  <c r="K588" i="3"/>
  <c r="K589" i="3"/>
  <c r="K590" i="3"/>
  <c r="K591" i="3"/>
  <c r="K592" i="3"/>
  <c r="K593" i="3"/>
  <c r="K594" i="3"/>
  <c r="K595" i="3"/>
  <c r="K596" i="3"/>
  <c r="K597" i="3"/>
  <c r="K598" i="3"/>
  <c r="K599" i="3"/>
  <c r="K600" i="3"/>
  <c r="K601" i="3"/>
  <c r="K602" i="3"/>
  <c r="K603" i="3"/>
  <c r="K604" i="3"/>
  <c r="K605" i="3"/>
  <c r="K606" i="3"/>
  <c r="K607" i="3"/>
  <c r="K608" i="3"/>
  <c r="K609" i="3"/>
  <c r="K610" i="3"/>
  <c r="K611" i="3"/>
  <c r="L612" i="3"/>
  <c r="I612" i="3" s="1"/>
  <c r="L613" i="3"/>
  <c r="I613" i="3" s="1"/>
  <c r="L614" i="3"/>
  <c r="I614" i="3" s="1"/>
  <c r="L615" i="3"/>
  <c r="I615" i="3" s="1"/>
  <c r="L616" i="3"/>
  <c r="I616" i="3" s="1"/>
  <c r="L617" i="3"/>
  <c r="I617" i="3" s="1"/>
  <c r="L618" i="3"/>
  <c r="I618" i="3" s="1"/>
  <c r="L619" i="3"/>
  <c r="I619" i="3" s="1"/>
  <c r="L620" i="3"/>
  <c r="I620" i="3" s="1"/>
  <c r="L621" i="3"/>
  <c r="I621" i="3" s="1"/>
  <c r="L622" i="3"/>
  <c r="I622" i="3" s="1"/>
  <c r="L623" i="3"/>
  <c r="I623" i="3" s="1"/>
  <c r="L624" i="3"/>
  <c r="I624" i="3" s="1"/>
  <c r="L625" i="3"/>
  <c r="I625" i="3" s="1"/>
  <c r="L626" i="3"/>
  <c r="I626" i="3" s="1"/>
  <c r="L627" i="3"/>
  <c r="I627" i="3" s="1"/>
  <c r="L628" i="3"/>
  <c r="I628" i="3" s="1"/>
  <c r="L629" i="3"/>
  <c r="I629" i="3" s="1"/>
  <c r="L630" i="3"/>
  <c r="I630" i="3" s="1"/>
  <c r="L631" i="3"/>
  <c r="I631" i="3" s="1"/>
  <c r="L632" i="3"/>
  <c r="I632" i="3" s="1"/>
  <c r="L633" i="3"/>
  <c r="I633" i="3" s="1"/>
  <c r="L634" i="3"/>
  <c r="I634" i="3" s="1"/>
  <c r="L635" i="3"/>
  <c r="I635" i="3" s="1"/>
  <c r="L636" i="3"/>
  <c r="I636" i="3" s="1"/>
  <c r="L637" i="3"/>
  <c r="I637" i="3" s="1"/>
  <c r="L638" i="3"/>
  <c r="I638" i="3" s="1"/>
  <c r="L640" i="3"/>
  <c r="I640" i="3" s="1"/>
  <c r="L641" i="3"/>
  <c r="I641" i="3" s="1"/>
  <c r="L642" i="3"/>
  <c r="I642" i="3" s="1"/>
  <c r="L643" i="3"/>
  <c r="I643" i="3" s="1"/>
  <c r="L644" i="3"/>
  <c r="I644" i="3" s="1"/>
  <c r="L645" i="3"/>
  <c r="I645" i="3" s="1"/>
  <c r="L646" i="3"/>
  <c r="I646" i="3" s="1"/>
  <c r="L647" i="3"/>
  <c r="I647" i="3" s="1"/>
  <c r="L648" i="3"/>
  <c r="I648" i="3" s="1"/>
  <c r="L649" i="3"/>
  <c r="I649" i="3" s="1"/>
  <c r="L650" i="3"/>
  <c r="I650" i="3" s="1"/>
  <c r="L651" i="3"/>
  <c r="I651" i="3" s="1"/>
  <c r="L652" i="3"/>
  <c r="I652" i="3" s="1"/>
  <c r="L653" i="3"/>
  <c r="I653" i="3" s="1"/>
  <c r="L654" i="3"/>
  <c r="I654" i="3" s="1"/>
  <c r="L655" i="3"/>
  <c r="I655" i="3" s="1"/>
  <c r="L656" i="3"/>
  <c r="I656" i="3" s="1"/>
  <c r="L657" i="3"/>
  <c r="I657" i="3" s="1"/>
  <c r="L658" i="3"/>
  <c r="I658" i="3" s="1"/>
  <c r="L659" i="3"/>
  <c r="I659" i="3" s="1"/>
  <c r="L660" i="3"/>
  <c r="I660" i="3" s="1"/>
  <c r="L661" i="3"/>
  <c r="I661" i="3" s="1"/>
  <c r="L662" i="3"/>
  <c r="I662" i="3" s="1"/>
  <c r="L663" i="3"/>
  <c r="I663" i="3" s="1"/>
  <c r="L664" i="3"/>
  <c r="I664" i="3" s="1"/>
  <c r="L665" i="3"/>
  <c r="I665" i="3" s="1"/>
  <c r="L666" i="3"/>
  <c r="I666" i="3" s="1"/>
  <c r="L667" i="3"/>
  <c r="I667" i="3" s="1"/>
  <c r="L668" i="3"/>
  <c r="I668" i="3" s="1"/>
  <c r="L669" i="3"/>
  <c r="I669" i="3" s="1"/>
  <c r="L670" i="3"/>
  <c r="I670" i="3" s="1"/>
  <c r="L671" i="3"/>
  <c r="I671" i="3" s="1"/>
  <c r="L672" i="3"/>
  <c r="I672" i="3" s="1"/>
  <c r="L673" i="3"/>
  <c r="I673" i="3" s="1"/>
  <c r="L674" i="3"/>
  <c r="I674" i="3" s="1"/>
  <c r="L675" i="3"/>
  <c r="I675" i="3" s="1"/>
  <c r="L676" i="3"/>
  <c r="I676" i="3" s="1"/>
  <c r="L677" i="3"/>
  <c r="I677" i="3" s="1"/>
  <c r="L678" i="3"/>
  <c r="I678" i="3" s="1"/>
  <c r="L679" i="3"/>
  <c r="I679" i="3" s="1"/>
  <c r="L680" i="3"/>
  <c r="I680" i="3" s="1"/>
  <c r="L681" i="3"/>
  <c r="I681" i="3" s="1"/>
  <c r="L682" i="3"/>
  <c r="I682" i="3" s="1"/>
  <c r="L683" i="3"/>
  <c r="I683" i="3" s="1"/>
  <c r="L684" i="3"/>
  <c r="I684" i="3" s="1"/>
  <c r="L685" i="3"/>
  <c r="I685" i="3" s="1"/>
  <c r="L686" i="3"/>
  <c r="I686" i="3" s="1"/>
  <c r="L687" i="3"/>
  <c r="I687" i="3" s="1"/>
  <c r="L688" i="3"/>
  <c r="I688" i="3" s="1"/>
  <c r="L689" i="3"/>
  <c r="I689" i="3" s="1"/>
  <c r="L690" i="3"/>
  <c r="I690" i="3" s="1"/>
  <c r="L691" i="3"/>
  <c r="I691" i="3" s="1"/>
  <c r="L692" i="3"/>
  <c r="I692" i="3" s="1"/>
  <c r="L693" i="3"/>
  <c r="I693" i="3" s="1"/>
  <c r="L694" i="3"/>
  <c r="I694" i="3" s="1"/>
  <c r="L695" i="3"/>
  <c r="I695" i="3" s="1"/>
  <c r="L696" i="3"/>
  <c r="I696" i="3" s="1"/>
  <c r="L697" i="3"/>
  <c r="I697" i="3" s="1"/>
  <c r="L698" i="3"/>
  <c r="I698" i="3" s="1"/>
  <c r="L699" i="3"/>
  <c r="I699" i="3" s="1"/>
  <c r="L700" i="3"/>
  <c r="I700" i="3" s="1"/>
  <c r="L701" i="3"/>
  <c r="I701" i="3" s="1"/>
  <c r="L702" i="3"/>
  <c r="I702" i="3" s="1"/>
  <c r="L703" i="3"/>
  <c r="I703" i="3" s="1"/>
  <c r="L704" i="3"/>
  <c r="I704" i="3" s="1"/>
  <c r="L705" i="3"/>
  <c r="I705" i="3" s="1"/>
  <c r="L706" i="3"/>
  <c r="I706" i="3" s="1"/>
  <c r="L707" i="3"/>
  <c r="I707" i="3" s="1"/>
  <c r="L708" i="3"/>
  <c r="I708" i="3" s="1"/>
  <c r="L709" i="3"/>
  <c r="I709" i="3" s="1"/>
  <c r="L710" i="3"/>
  <c r="I710" i="3" s="1"/>
  <c r="L711" i="3"/>
  <c r="I711" i="3" s="1"/>
  <c r="L712" i="3"/>
  <c r="I712" i="3" s="1"/>
  <c r="L713" i="3"/>
  <c r="I713" i="3" s="1"/>
  <c r="L714" i="3"/>
  <c r="I714" i="3" s="1"/>
  <c r="L715" i="3"/>
  <c r="I715" i="3" s="1"/>
  <c r="L716" i="3"/>
  <c r="I716" i="3" s="1"/>
  <c r="L717" i="3"/>
  <c r="I717" i="3" s="1"/>
  <c r="L718" i="3"/>
  <c r="I718" i="3" s="1"/>
  <c r="L719" i="3"/>
  <c r="I719" i="3" s="1"/>
  <c r="L720" i="3"/>
  <c r="I720" i="3" s="1"/>
  <c r="L721" i="3"/>
  <c r="I721" i="3" s="1"/>
  <c r="L722" i="3"/>
  <c r="I722" i="3" s="1"/>
  <c r="L723" i="3"/>
  <c r="I723" i="3" s="1"/>
  <c r="L724" i="3"/>
  <c r="I724" i="3" s="1"/>
  <c r="L725" i="3"/>
  <c r="I725" i="3" s="1"/>
  <c r="L726" i="3"/>
  <c r="I726" i="3" s="1"/>
  <c r="L727" i="3"/>
  <c r="I727" i="3" s="1"/>
  <c r="L728" i="3"/>
  <c r="I728" i="3" s="1"/>
  <c r="L729" i="3"/>
  <c r="I729" i="3" s="1"/>
  <c r="L730" i="3"/>
  <c r="I730" i="3" s="1"/>
  <c r="L731" i="3"/>
  <c r="I731" i="3" s="1"/>
  <c r="L732" i="3"/>
  <c r="I732" i="3" s="1"/>
  <c r="L733" i="3"/>
  <c r="I733" i="3" s="1"/>
  <c r="L734" i="3"/>
  <c r="I734" i="3" s="1"/>
  <c r="L735" i="3"/>
  <c r="I735" i="3" s="1"/>
  <c r="L736" i="3"/>
  <c r="I736" i="3" s="1"/>
  <c r="L737" i="3"/>
  <c r="I737" i="3" s="1"/>
  <c r="L738" i="3"/>
  <c r="I738" i="3" s="1"/>
  <c r="L739" i="3"/>
  <c r="I739" i="3" s="1"/>
  <c r="L740" i="3"/>
  <c r="I740" i="3" s="1"/>
  <c r="L741" i="3"/>
  <c r="I741" i="3" s="1"/>
  <c r="L742" i="3"/>
  <c r="I742" i="3" s="1"/>
  <c r="L743" i="3"/>
  <c r="I743" i="3" s="1"/>
  <c r="L744" i="3"/>
  <c r="I744" i="3" s="1"/>
  <c r="L745" i="3"/>
  <c r="I745" i="3" s="1"/>
  <c r="L746" i="3"/>
  <c r="I746" i="3" s="1"/>
  <c r="L747" i="3"/>
  <c r="I747" i="3" s="1"/>
  <c r="L748" i="3"/>
  <c r="I748" i="3" s="1"/>
  <c r="L749" i="3"/>
  <c r="I749" i="3" s="1"/>
  <c r="L750" i="3"/>
  <c r="I750" i="3" s="1"/>
  <c r="L751" i="3"/>
  <c r="I751" i="3" s="1"/>
  <c r="L752" i="3"/>
  <c r="I752" i="3" s="1"/>
  <c r="L753" i="3"/>
  <c r="I753" i="3" s="1"/>
  <c r="L754" i="3"/>
  <c r="I754" i="3" s="1"/>
  <c r="L755" i="3"/>
  <c r="I755" i="3" s="1"/>
  <c r="L756" i="3"/>
  <c r="I756" i="3" s="1"/>
  <c r="L757" i="3"/>
  <c r="I757" i="3" s="1"/>
  <c r="L758" i="3"/>
  <c r="I758" i="3" s="1"/>
  <c r="L759" i="3"/>
  <c r="I759" i="3" s="1"/>
  <c r="L760" i="3"/>
  <c r="I760" i="3" s="1"/>
  <c r="L761" i="3"/>
  <c r="I761" i="3" s="1"/>
  <c r="L762" i="3"/>
  <c r="I762" i="3" s="1"/>
  <c r="L763" i="3"/>
  <c r="I763" i="3" s="1"/>
  <c r="L764" i="3"/>
  <c r="I764" i="3" s="1"/>
  <c r="L765" i="3"/>
  <c r="I765" i="3" s="1"/>
  <c r="L766" i="3"/>
  <c r="I766" i="3" s="1"/>
  <c r="L767" i="3"/>
  <c r="I767" i="3" s="1"/>
  <c r="L768" i="3"/>
  <c r="I768" i="3" s="1"/>
  <c r="L769" i="3"/>
  <c r="I769" i="3" s="1"/>
  <c r="L770" i="3"/>
  <c r="I770" i="3" s="1"/>
  <c r="L771" i="3"/>
  <c r="I771" i="3" s="1"/>
  <c r="L772" i="3"/>
  <c r="I772" i="3" s="1"/>
  <c r="L773" i="3"/>
  <c r="I773" i="3" s="1"/>
  <c r="L774" i="3"/>
  <c r="I774" i="3" s="1"/>
  <c r="L775" i="3"/>
  <c r="I775" i="3" s="1"/>
  <c r="L776" i="3"/>
  <c r="I776" i="3" s="1"/>
  <c r="L777" i="3"/>
  <c r="I777" i="3" s="1"/>
  <c r="L778" i="3"/>
  <c r="I778" i="3" s="1"/>
  <c r="L779" i="3"/>
  <c r="I779" i="3" s="1"/>
  <c r="L780" i="3"/>
  <c r="I780" i="3" s="1"/>
  <c r="L781" i="3"/>
  <c r="I781" i="3" s="1"/>
  <c r="L782" i="3"/>
  <c r="I782" i="3" s="1"/>
  <c r="L783" i="3"/>
  <c r="I783" i="3" s="1"/>
  <c r="L784" i="3"/>
  <c r="I784" i="3" s="1"/>
  <c r="L785" i="3"/>
  <c r="I785" i="3" s="1"/>
  <c r="L786" i="3"/>
  <c r="I786" i="3" s="1"/>
  <c r="L787" i="3"/>
  <c r="I787" i="3" s="1"/>
  <c r="L788" i="3"/>
  <c r="I788" i="3" s="1"/>
  <c r="L789" i="3"/>
  <c r="I789" i="3" s="1"/>
  <c r="L790" i="3"/>
  <c r="I790" i="3" s="1"/>
  <c r="L791" i="3"/>
  <c r="I791" i="3" s="1"/>
  <c r="L792" i="3"/>
  <c r="I792" i="3" s="1"/>
  <c r="L793" i="3"/>
  <c r="I793" i="3" s="1"/>
  <c r="L794" i="3"/>
  <c r="I794" i="3" s="1"/>
  <c r="L795" i="3"/>
  <c r="I795" i="3" s="1"/>
  <c r="L796" i="3"/>
  <c r="I796" i="3" s="1"/>
  <c r="L797" i="3"/>
  <c r="I797" i="3" s="1"/>
  <c r="L798" i="3"/>
  <c r="I798" i="3" s="1"/>
  <c r="L799" i="3"/>
  <c r="I799" i="3" s="1"/>
  <c r="L800" i="3"/>
  <c r="I800" i="3" s="1"/>
  <c r="L801" i="3"/>
  <c r="I801" i="3" s="1"/>
  <c r="L802" i="3"/>
  <c r="I802" i="3" s="1"/>
  <c r="L803" i="3"/>
  <c r="I803" i="3" s="1"/>
  <c r="L804" i="3"/>
  <c r="I804" i="3" s="1"/>
  <c r="L805" i="3"/>
  <c r="I805" i="3" s="1"/>
  <c r="L806" i="3"/>
  <c r="I806" i="3" s="1"/>
  <c r="L807" i="3"/>
  <c r="I807" i="3" s="1"/>
  <c r="L808" i="3"/>
  <c r="I808" i="3" s="1"/>
  <c r="L809" i="3"/>
  <c r="I809" i="3" s="1"/>
  <c r="L810" i="3"/>
  <c r="I810" i="3" s="1"/>
  <c r="L811" i="3"/>
  <c r="I811" i="3" s="1"/>
  <c r="L812" i="3"/>
  <c r="I812" i="3" s="1"/>
  <c r="L813" i="3"/>
  <c r="I813" i="3" s="1"/>
  <c r="L814" i="3"/>
  <c r="I814" i="3" s="1"/>
  <c r="L815" i="3"/>
  <c r="I815" i="3" s="1"/>
  <c r="L816" i="3"/>
  <c r="I816" i="3" s="1"/>
  <c r="L817" i="3"/>
  <c r="I817" i="3" s="1"/>
  <c r="L818" i="3"/>
  <c r="I818" i="3" s="1"/>
  <c r="L819" i="3"/>
  <c r="I819" i="3" s="1"/>
  <c r="L820" i="3"/>
  <c r="I820" i="3" s="1"/>
  <c r="L821" i="3"/>
  <c r="I821" i="3" s="1"/>
  <c r="L822" i="3"/>
  <c r="I822" i="3" s="1"/>
  <c r="L823" i="3"/>
  <c r="I823" i="3" s="1"/>
  <c r="L824" i="3"/>
  <c r="I824" i="3" s="1"/>
  <c r="L825" i="3"/>
  <c r="I825" i="3" s="1"/>
  <c r="L826" i="3"/>
  <c r="I826" i="3" s="1"/>
  <c r="L827" i="3"/>
  <c r="I827" i="3" s="1"/>
  <c r="L828" i="3"/>
  <c r="I828" i="3" s="1"/>
  <c r="L829" i="3"/>
  <c r="I829" i="3" s="1"/>
  <c r="L830" i="3"/>
  <c r="I830" i="3" s="1"/>
  <c r="L831" i="3"/>
  <c r="I831" i="3" s="1"/>
  <c r="L832" i="3"/>
  <c r="I832" i="3" s="1"/>
  <c r="L833" i="3"/>
  <c r="I833" i="3" s="1"/>
  <c r="L834" i="3"/>
  <c r="I834" i="3" s="1"/>
  <c r="L835" i="3"/>
  <c r="I835" i="3" s="1"/>
  <c r="L836" i="3"/>
  <c r="I836" i="3" s="1"/>
  <c r="L837" i="3"/>
  <c r="I837" i="3" s="1"/>
  <c r="L838" i="3"/>
  <c r="I838" i="3" s="1"/>
  <c r="L839" i="3"/>
  <c r="I839" i="3" s="1"/>
  <c r="L840" i="3"/>
  <c r="I840" i="3" s="1"/>
  <c r="L841" i="3"/>
  <c r="I841" i="3" s="1"/>
  <c r="L842" i="3"/>
  <c r="I842" i="3" s="1"/>
  <c r="L843" i="3"/>
  <c r="I843" i="3" s="1"/>
  <c r="L844" i="3"/>
  <c r="I844" i="3" s="1"/>
  <c r="L845" i="3"/>
  <c r="I845" i="3" s="1"/>
  <c r="L846" i="3"/>
  <c r="I846" i="3" s="1"/>
  <c r="L847" i="3"/>
  <c r="I847" i="3" s="1"/>
  <c r="L848" i="3"/>
  <c r="I848" i="3" s="1"/>
  <c r="L849" i="3"/>
  <c r="I849" i="3" s="1"/>
  <c r="L850" i="3"/>
  <c r="I850" i="3" s="1"/>
  <c r="L851" i="3"/>
  <c r="I851" i="3" s="1"/>
  <c r="L852" i="3"/>
  <c r="I852" i="3" s="1"/>
  <c r="L853" i="3"/>
  <c r="I853" i="3" s="1"/>
  <c r="L854" i="3"/>
  <c r="I854" i="3" s="1"/>
  <c r="L855" i="3"/>
  <c r="I855" i="3" s="1"/>
  <c r="L856" i="3"/>
  <c r="I856" i="3" s="1"/>
  <c r="L857" i="3"/>
  <c r="I857" i="3" s="1"/>
  <c r="L858" i="3"/>
  <c r="I858" i="3" s="1"/>
  <c r="L859" i="3"/>
  <c r="I859" i="3" s="1"/>
  <c r="L860" i="3"/>
  <c r="I860" i="3" s="1"/>
  <c r="L861" i="3"/>
  <c r="I861" i="3" s="1"/>
  <c r="L862" i="3"/>
  <c r="I862" i="3" s="1"/>
  <c r="L863" i="3"/>
  <c r="I863" i="3" s="1"/>
  <c r="L864" i="3"/>
  <c r="I864" i="3" s="1"/>
  <c r="L865" i="3"/>
  <c r="I865" i="3" s="1"/>
  <c r="L866" i="3"/>
  <c r="I866" i="3" s="1"/>
  <c r="L867" i="3"/>
  <c r="I867" i="3" s="1"/>
  <c r="L868" i="3"/>
  <c r="I868" i="3" s="1"/>
  <c r="L869" i="3"/>
  <c r="I869" i="3" s="1"/>
  <c r="L870" i="3"/>
  <c r="I870" i="3" s="1"/>
  <c r="L871" i="3"/>
  <c r="I871" i="3" s="1"/>
  <c r="L872" i="3"/>
  <c r="I872" i="3" s="1"/>
  <c r="L873" i="3"/>
  <c r="I873" i="3" s="1"/>
  <c r="L874" i="3"/>
  <c r="I874" i="3" s="1"/>
  <c r="L875" i="3"/>
  <c r="I875" i="3" s="1"/>
  <c r="L876" i="3"/>
  <c r="I876" i="3" s="1"/>
  <c r="L877" i="3"/>
  <c r="I877" i="3" s="1"/>
  <c r="L878" i="3"/>
  <c r="I878" i="3" s="1"/>
  <c r="L879" i="3"/>
  <c r="I879" i="3" s="1"/>
  <c r="L880" i="3"/>
  <c r="I880" i="3" s="1"/>
  <c r="L881" i="3"/>
  <c r="I881" i="3" s="1"/>
  <c r="L882" i="3"/>
  <c r="I882" i="3" s="1"/>
  <c r="L883" i="3"/>
  <c r="I883" i="3" s="1"/>
  <c r="L884" i="3"/>
  <c r="I884" i="3" s="1"/>
  <c r="L885" i="3"/>
  <c r="I885" i="3" s="1"/>
  <c r="L886" i="3"/>
  <c r="I886" i="3" s="1"/>
  <c r="L887" i="3"/>
  <c r="I887" i="3" s="1"/>
  <c r="L888" i="3"/>
  <c r="I888" i="3" s="1"/>
  <c r="L889" i="3"/>
  <c r="I889" i="3" s="1"/>
  <c r="L890" i="3"/>
  <c r="I890" i="3" s="1"/>
  <c r="L891" i="3"/>
  <c r="I891" i="3" s="1"/>
  <c r="L892" i="3"/>
  <c r="I892" i="3" s="1"/>
  <c r="L893" i="3"/>
  <c r="I893" i="3" s="1"/>
  <c r="L894" i="3"/>
  <c r="I894" i="3" s="1"/>
  <c r="L895" i="3"/>
  <c r="I895" i="3" s="1"/>
  <c r="L896" i="3"/>
  <c r="I896" i="3" s="1"/>
  <c r="L897" i="3"/>
  <c r="I897" i="3" s="1"/>
  <c r="L898" i="3"/>
  <c r="I898" i="3" s="1"/>
  <c r="L899" i="3"/>
  <c r="I899" i="3" s="1"/>
  <c r="L900" i="3"/>
  <c r="I900" i="3" s="1"/>
  <c r="L901" i="3"/>
  <c r="I901" i="3" s="1"/>
  <c r="L902" i="3"/>
  <c r="I902" i="3" s="1"/>
  <c r="L903" i="3"/>
  <c r="I903" i="3" s="1"/>
  <c r="L904" i="3"/>
  <c r="I904" i="3" s="1"/>
  <c r="L905" i="3"/>
  <c r="I905" i="3" s="1"/>
  <c r="L906" i="3"/>
  <c r="I906" i="3" s="1"/>
  <c r="L907" i="3"/>
  <c r="I907" i="3" s="1"/>
  <c r="L908" i="3"/>
  <c r="I908" i="3" s="1"/>
  <c r="L909" i="3"/>
  <c r="I909" i="3" s="1"/>
  <c r="L910" i="3"/>
  <c r="I910" i="3" s="1"/>
  <c r="L911" i="3"/>
  <c r="I911" i="3" s="1"/>
  <c r="L912" i="3"/>
  <c r="I912" i="3" s="1"/>
  <c r="L913" i="3"/>
  <c r="I913" i="3" s="1"/>
  <c r="L914" i="3"/>
  <c r="I914" i="3" s="1"/>
  <c r="H612" i="3"/>
  <c r="H613" i="3"/>
  <c r="H614" i="3"/>
  <c r="H615" i="3"/>
  <c r="H616" i="3"/>
  <c r="H617" i="3"/>
  <c r="H618" i="3"/>
  <c r="H619" i="3"/>
  <c r="H620" i="3"/>
  <c r="H621" i="3"/>
  <c r="H622" i="3"/>
  <c r="H623" i="3"/>
  <c r="H624" i="3"/>
  <c r="H625" i="3"/>
  <c r="H626" i="3"/>
  <c r="H627" i="3"/>
  <c r="H628" i="3"/>
  <c r="H629" i="3"/>
  <c r="H630" i="3"/>
  <c r="H631" i="3"/>
  <c r="H632" i="3"/>
  <c r="H633" i="3"/>
  <c r="H634" i="3"/>
  <c r="H635" i="3"/>
  <c r="H636" i="3"/>
  <c r="H637" i="3"/>
  <c r="H638" i="3"/>
  <c r="H639" i="3"/>
  <c r="H640" i="3"/>
  <c r="H641" i="3"/>
  <c r="H642" i="3"/>
  <c r="H643" i="3"/>
  <c r="H644" i="3"/>
  <c r="H645" i="3"/>
  <c r="H646" i="3"/>
  <c r="H647" i="3"/>
  <c r="H648" i="3"/>
  <c r="H649" i="3"/>
  <c r="H650" i="3"/>
  <c r="H651" i="3"/>
  <c r="H652" i="3"/>
  <c r="H653" i="3"/>
  <c r="H654" i="3"/>
  <c r="H655" i="3"/>
  <c r="H656" i="3"/>
  <c r="H657" i="3"/>
  <c r="H658" i="3"/>
  <c r="H659" i="3"/>
  <c r="H660" i="3"/>
  <c r="H661" i="3"/>
  <c r="H662" i="3"/>
  <c r="H663" i="3"/>
  <c r="H664" i="3"/>
  <c r="H665" i="3"/>
  <c r="H666" i="3"/>
  <c r="H667" i="3"/>
  <c r="H668" i="3"/>
  <c r="H669" i="3"/>
  <c r="H670" i="3"/>
  <c r="H671" i="3"/>
  <c r="H672" i="3"/>
  <c r="H673" i="3"/>
  <c r="H674" i="3"/>
  <c r="H675" i="3"/>
  <c r="H676" i="3"/>
  <c r="H677" i="3"/>
  <c r="H678" i="3"/>
  <c r="H679" i="3"/>
  <c r="H680" i="3"/>
  <c r="H681" i="3"/>
  <c r="H682" i="3"/>
  <c r="H683" i="3"/>
  <c r="H684" i="3"/>
  <c r="H685" i="3"/>
  <c r="H686" i="3"/>
  <c r="H687" i="3"/>
  <c r="H688" i="3"/>
  <c r="H689" i="3"/>
  <c r="H690" i="3"/>
  <c r="H691" i="3"/>
  <c r="H692" i="3"/>
  <c r="H693" i="3"/>
  <c r="H694" i="3"/>
  <c r="H695" i="3"/>
  <c r="H696" i="3"/>
  <c r="H697" i="3"/>
  <c r="H698" i="3"/>
  <c r="H699" i="3"/>
  <c r="H700" i="3"/>
  <c r="H701" i="3"/>
  <c r="H702" i="3"/>
  <c r="H703" i="3"/>
  <c r="H704" i="3"/>
  <c r="H705" i="3"/>
  <c r="H706" i="3"/>
  <c r="H707" i="3"/>
  <c r="H708" i="3"/>
  <c r="H709" i="3"/>
  <c r="H710" i="3"/>
  <c r="H711" i="3"/>
  <c r="H712" i="3"/>
  <c r="H713" i="3"/>
  <c r="H714" i="3"/>
  <c r="H715" i="3"/>
  <c r="H716" i="3"/>
  <c r="H717" i="3"/>
  <c r="H718" i="3"/>
  <c r="H719" i="3"/>
  <c r="H720" i="3"/>
  <c r="H721" i="3"/>
  <c r="H722" i="3"/>
  <c r="H723" i="3"/>
  <c r="H724" i="3"/>
  <c r="H725" i="3"/>
  <c r="H726" i="3"/>
  <c r="H727" i="3"/>
  <c r="H728" i="3"/>
  <c r="H729" i="3"/>
  <c r="H730" i="3"/>
  <c r="H731" i="3"/>
  <c r="H732" i="3"/>
  <c r="H733" i="3"/>
  <c r="H734" i="3"/>
  <c r="H735" i="3"/>
  <c r="H736" i="3"/>
  <c r="H737" i="3"/>
  <c r="H738" i="3"/>
  <c r="H739" i="3"/>
  <c r="H740" i="3"/>
  <c r="H741" i="3"/>
  <c r="H742" i="3"/>
  <c r="H743" i="3"/>
  <c r="H744" i="3"/>
  <c r="H745" i="3"/>
  <c r="H746" i="3"/>
  <c r="H747" i="3"/>
  <c r="H748" i="3"/>
  <c r="H749" i="3"/>
  <c r="H750" i="3"/>
  <c r="H751" i="3"/>
  <c r="H752" i="3"/>
  <c r="H753" i="3"/>
  <c r="H754" i="3"/>
  <c r="H755" i="3"/>
  <c r="H756" i="3"/>
  <c r="H757" i="3"/>
  <c r="H758" i="3"/>
  <c r="H759" i="3"/>
  <c r="H760" i="3"/>
  <c r="H761" i="3"/>
  <c r="H762" i="3"/>
  <c r="H763" i="3"/>
  <c r="H764" i="3"/>
  <c r="H765" i="3"/>
  <c r="H766" i="3"/>
  <c r="H767" i="3"/>
  <c r="H768" i="3"/>
  <c r="H769" i="3"/>
  <c r="H770" i="3"/>
  <c r="H771" i="3"/>
  <c r="H772" i="3"/>
  <c r="H773" i="3"/>
  <c r="H774" i="3"/>
  <c r="H775" i="3"/>
  <c r="H776" i="3"/>
  <c r="H777" i="3"/>
  <c r="H778" i="3"/>
  <c r="H779" i="3"/>
  <c r="H780" i="3"/>
  <c r="H781" i="3"/>
  <c r="H782" i="3"/>
  <c r="H783" i="3"/>
  <c r="H784" i="3"/>
  <c r="H785" i="3"/>
  <c r="H786" i="3"/>
  <c r="H787" i="3"/>
  <c r="H788" i="3"/>
  <c r="H789" i="3"/>
  <c r="H790" i="3"/>
  <c r="H791" i="3"/>
  <c r="H792" i="3"/>
  <c r="H793" i="3"/>
  <c r="H794" i="3"/>
  <c r="H795" i="3"/>
  <c r="H796" i="3"/>
  <c r="H797" i="3"/>
  <c r="H798" i="3"/>
  <c r="H799" i="3"/>
  <c r="H800" i="3"/>
  <c r="H801" i="3"/>
  <c r="H802" i="3"/>
  <c r="H803" i="3"/>
  <c r="H804" i="3"/>
  <c r="H805" i="3"/>
  <c r="H806" i="3"/>
  <c r="H807" i="3"/>
  <c r="H808" i="3"/>
  <c r="H809" i="3"/>
  <c r="H810" i="3"/>
  <c r="H811" i="3"/>
  <c r="H812" i="3"/>
  <c r="H813" i="3"/>
  <c r="H814" i="3"/>
  <c r="H815" i="3"/>
  <c r="H816" i="3"/>
  <c r="H817" i="3"/>
  <c r="H818" i="3"/>
  <c r="H819" i="3"/>
  <c r="H820" i="3"/>
  <c r="H821" i="3"/>
  <c r="H822" i="3"/>
  <c r="H823" i="3"/>
  <c r="H824" i="3"/>
  <c r="H825" i="3"/>
  <c r="H826" i="3"/>
  <c r="H827" i="3"/>
  <c r="H828" i="3"/>
  <c r="H829" i="3"/>
  <c r="H830" i="3"/>
  <c r="H831" i="3"/>
  <c r="H832" i="3"/>
  <c r="H833" i="3"/>
  <c r="H834" i="3"/>
  <c r="H835" i="3"/>
  <c r="H836" i="3"/>
  <c r="H837" i="3"/>
  <c r="H838" i="3"/>
  <c r="H839" i="3"/>
  <c r="H840" i="3"/>
  <c r="H841" i="3"/>
  <c r="H842" i="3"/>
  <c r="H843" i="3"/>
  <c r="H844" i="3"/>
  <c r="H845" i="3"/>
  <c r="H846" i="3"/>
  <c r="H847" i="3"/>
  <c r="H848" i="3"/>
  <c r="H849" i="3"/>
  <c r="H850" i="3"/>
  <c r="H851" i="3"/>
  <c r="H852" i="3"/>
  <c r="H853" i="3"/>
  <c r="H854" i="3"/>
  <c r="H855" i="3"/>
  <c r="H856" i="3"/>
  <c r="H857" i="3"/>
  <c r="H858" i="3"/>
  <c r="H859" i="3"/>
  <c r="H860" i="3"/>
  <c r="H861" i="3"/>
  <c r="H862" i="3"/>
  <c r="H863" i="3"/>
  <c r="H864" i="3"/>
  <c r="H865" i="3"/>
  <c r="H866" i="3"/>
  <c r="H867" i="3"/>
  <c r="H868" i="3"/>
  <c r="H869" i="3"/>
  <c r="H870" i="3"/>
  <c r="H871" i="3"/>
  <c r="H872" i="3"/>
  <c r="H873" i="3"/>
  <c r="H874" i="3"/>
  <c r="H875" i="3"/>
  <c r="H876" i="3"/>
  <c r="H877" i="3"/>
  <c r="H878" i="3"/>
  <c r="H879" i="3"/>
  <c r="H880" i="3"/>
  <c r="H881" i="3"/>
  <c r="H882" i="3"/>
  <c r="H883" i="3"/>
  <c r="H884" i="3"/>
  <c r="H885" i="3"/>
  <c r="H886" i="3"/>
  <c r="H887" i="3"/>
  <c r="H888" i="3"/>
  <c r="H889" i="3"/>
  <c r="H890" i="3"/>
  <c r="H891" i="3"/>
  <c r="H892" i="3"/>
  <c r="H893" i="3"/>
  <c r="H894" i="3"/>
  <c r="H895" i="3"/>
  <c r="H896" i="3"/>
  <c r="H897" i="3"/>
  <c r="H898" i="3"/>
  <c r="H899" i="3"/>
  <c r="H900" i="3"/>
  <c r="H901" i="3"/>
  <c r="H902" i="3"/>
  <c r="H903" i="3"/>
  <c r="H904" i="3"/>
  <c r="H905" i="3"/>
  <c r="H906" i="3"/>
  <c r="H907" i="3"/>
  <c r="H908" i="3"/>
  <c r="H909" i="3"/>
  <c r="H910" i="3"/>
  <c r="H911" i="3"/>
  <c r="H912" i="3"/>
  <c r="H913" i="3"/>
  <c r="H914" i="3"/>
  <c r="K612" i="3"/>
  <c r="K613" i="3"/>
  <c r="K614" i="3"/>
  <c r="K615" i="3"/>
  <c r="K616" i="3"/>
  <c r="K617" i="3"/>
  <c r="K618" i="3"/>
  <c r="K619" i="3"/>
  <c r="K620" i="3"/>
  <c r="K621" i="3"/>
  <c r="K622" i="3"/>
  <c r="K623" i="3"/>
  <c r="K624" i="3"/>
  <c r="K625" i="3"/>
  <c r="K626" i="3"/>
  <c r="K627" i="3"/>
  <c r="K628" i="3"/>
  <c r="K629" i="3"/>
  <c r="K630" i="3"/>
  <c r="K631" i="3"/>
  <c r="K632" i="3"/>
  <c r="K633" i="3"/>
  <c r="K634" i="3"/>
  <c r="K635" i="3"/>
  <c r="K636" i="3"/>
  <c r="K637" i="3"/>
  <c r="K638" i="3"/>
  <c r="K639" i="3"/>
  <c r="K640" i="3"/>
  <c r="K641" i="3"/>
  <c r="K642" i="3"/>
  <c r="K643" i="3"/>
  <c r="K644" i="3"/>
  <c r="K645" i="3"/>
  <c r="K646" i="3"/>
  <c r="K647" i="3"/>
  <c r="K648" i="3"/>
  <c r="K649" i="3"/>
  <c r="K650" i="3"/>
  <c r="K651" i="3"/>
  <c r="K652" i="3"/>
  <c r="K653" i="3"/>
  <c r="K654" i="3"/>
  <c r="K655" i="3"/>
  <c r="K656" i="3"/>
  <c r="K657" i="3"/>
  <c r="K658" i="3"/>
  <c r="K659" i="3"/>
  <c r="K660" i="3"/>
  <c r="K661" i="3"/>
  <c r="K662" i="3"/>
  <c r="K663" i="3"/>
  <c r="K664" i="3"/>
  <c r="K665" i="3"/>
  <c r="K666" i="3"/>
  <c r="K667" i="3"/>
  <c r="K668" i="3"/>
  <c r="K669" i="3"/>
  <c r="K670" i="3"/>
  <c r="K671" i="3"/>
  <c r="K672" i="3"/>
  <c r="K673" i="3"/>
  <c r="K674" i="3"/>
  <c r="K675" i="3"/>
  <c r="K676" i="3"/>
  <c r="K677" i="3"/>
  <c r="K678" i="3"/>
  <c r="K679" i="3"/>
  <c r="K680" i="3"/>
  <c r="K681" i="3"/>
  <c r="K682" i="3"/>
  <c r="K683" i="3"/>
  <c r="K684" i="3"/>
  <c r="K685" i="3"/>
  <c r="K686" i="3"/>
  <c r="K687" i="3"/>
  <c r="K688" i="3"/>
  <c r="K689" i="3"/>
  <c r="K690" i="3"/>
  <c r="K691" i="3"/>
  <c r="K692" i="3"/>
  <c r="K693" i="3"/>
  <c r="K694" i="3"/>
  <c r="K695" i="3"/>
  <c r="K696" i="3"/>
  <c r="K697" i="3"/>
  <c r="K698" i="3"/>
  <c r="K699" i="3"/>
  <c r="K700" i="3"/>
  <c r="K701" i="3"/>
  <c r="K702" i="3"/>
  <c r="K703" i="3"/>
  <c r="K704" i="3"/>
  <c r="K705" i="3"/>
  <c r="K706" i="3"/>
  <c r="K707" i="3"/>
  <c r="K708" i="3"/>
  <c r="K709" i="3"/>
  <c r="K710" i="3"/>
  <c r="K711" i="3"/>
  <c r="K712" i="3"/>
  <c r="K713" i="3"/>
  <c r="K714" i="3"/>
  <c r="K715" i="3"/>
  <c r="K716" i="3"/>
  <c r="K717" i="3"/>
  <c r="K718" i="3"/>
  <c r="K719" i="3"/>
  <c r="K720" i="3"/>
  <c r="K721" i="3"/>
  <c r="K722" i="3"/>
  <c r="K723" i="3"/>
  <c r="K724" i="3"/>
  <c r="K725" i="3"/>
  <c r="K726" i="3"/>
  <c r="K727" i="3"/>
  <c r="K728" i="3"/>
  <c r="K729" i="3"/>
  <c r="K730" i="3"/>
  <c r="K731" i="3"/>
  <c r="K732" i="3"/>
  <c r="K733" i="3"/>
  <c r="K734" i="3"/>
  <c r="K735" i="3"/>
  <c r="K736" i="3"/>
  <c r="K737" i="3"/>
  <c r="K738" i="3"/>
  <c r="K739" i="3"/>
  <c r="K740" i="3"/>
  <c r="K741" i="3"/>
  <c r="K742" i="3"/>
  <c r="K743" i="3"/>
  <c r="K744" i="3"/>
  <c r="K745" i="3"/>
  <c r="K746" i="3"/>
  <c r="K747" i="3"/>
  <c r="K748" i="3"/>
  <c r="K749" i="3"/>
  <c r="K750" i="3"/>
  <c r="K751" i="3"/>
  <c r="K752" i="3"/>
  <c r="K753" i="3"/>
  <c r="K754" i="3"/>
  <c r="K755" i="3"/>
  <c r="K756" i="3"/>
  <c r="K757" i="3"/>
  <c r="K758" i="3"/>
  <c r="K759" i="3"/>
  <c r="K760" i="3"/>
  <c r="K761" i="3"/>
  <c r="K762" i="3"/>
  <c r="K763" i="3"/>
  <c r="K764" i="3"/>
  <c r="K765" i="3"/>
  <c r="K766" i="3"/>
  <c r="K767" i="3"/>
  <c r="K768" i="3"/>
  <c r="K769" i="3"/>
  <c r="K770" i="3"/>
  <c r="K771" i="3"/>
  <c r="K772" i="3"/>
  <c r="K773" i="3"/>
  <c r="K774" i="3"/>
  <c r="K775" i="3"/>
  <c r="K776" i="3"/>
  <c r="K777" i="3"/>
  <c r="K778" i="3"/>
  <c r="K779" i="3"/>
  <c r="K780" i="3"/>
  <c r="K781" i="3"/>
  <c r="K782" i="3"/>
  <c r="K783" i="3"/>
  <c r="K784" i="3"/>
  <c r="K785" i="3"/>
  <c r="K786" i="3"/>
  <c r="K787" i="3"/>
  <c r="K788" i="3"/>
  <c r="K789" i="3"/>
  <c r="K790" i="3"/>
  <c r="K791" i="3"/>
  <c r="K792" i="3"/>
  <c r="K793" i="3"/>
  <c r="K794" i="3"/>
  <c r="K795" i="3"/>
  <c r="K796" i="3"/>
  <c r="K797" i="3"/>
  <c r="K798" i="3"/>
  <c r="K799" i="3"/>
  <c r="K800" i="3"/>
  <c r="K801" i="3"/>
  <c r="K802" i="3"/>
  <c r="K803" i="3"/>
  <c r="K804" i="3"/>
  <c r="K805" i="3"/>
  <c r="K806" i="3"/>
  <c r="K807" i="3"/>
  <c r="K808" i="3"/>
  <c r="K809" i="3"/>
  <c r="K810" i="3"/>
  <c r="K811" i="3"/>
  <c r="K812" i="3"/>
  <c r="K813" i="3"/>
  <c r="K814" i="3"/>
  <c r="K815" i="3"/>
  <c r="K816" i="3"/>
  <c r="K817" i="3"/>
  <c r="K818" i="3"/>
  <c r="K819" i="3"/>
  <c r="K820" i="3"/>
  <c r="K821" i="3"/>
  <c r="K822" i="3"/>
  <c r="K823" i="3"/>
  <c r="K824" i="3"/>
  <c r="K825" i="3"/>
  <c r="K826" i="3"/>
  <c r="K827" i="3"/>
  <c r="K828" i="3"/>
  <c r="K829" i="3"/>
  <c r="K830" i="3"/>
  <c r="K831" i="3"/>
  <c r="K832" i="3"/>
  <c r="K833" i="3"/>
  <c r="K834" i="3"/>
  <c r="K835" i="3"/>
  <c r="K836" i="3"/>
  <c r="K837" i="3"/>
  <c r="K838" i="3"/>
  <c r="K839" i="3"/>
  <c r="K840" i="3"/>
  <c r="K841" i="3"/>
  <c r="K842" i="3"/>
  <c r="K843" i="3"/>
  <c r="K844" i="3"/>
  <c r="K845" i="3"/>
  <c r="K846" i="3"/>
  <c r="K847" i="3"/>
  <c r="K848" i="3"/>
  <c r="K849" i="3"/>
  <c r="K850" i="3"/>
  <c r="K851" i="3"/>
  <c r="K852" i="3"/>
  <c r="K853" i="3"/>
  <c r="K854" i="3"/>
  <c r="K855" i="3"/>
  <c r="K856" i="3"/>
  <c r="K857" i="3"/>
  <c r="K858" i="3"/>
  <c r="K859" i="3"/>
  <c r="K860" i="3"/>
  <c r="K861" i="3"/>
  <c r="K862" i="3"/>
  <c r="K863" i="3"/>
  <c r="K864" i="3"/>
  <c r="K865" i="3"/>
  <c r="K866" i="3"/>
  <c r="K867" i="3"/>
  <c r="K868" i="3"/>
  <c r="K869" i="3"/>
  <c r="K870" i="3"/>
  <c r="K871" i="3"/>
  <c r="K872" i="3"/>
  <c r="K873" i="3"/>
  <c r="K874" i="3"/>
  <c r="K875" i="3"/>
  <c r="K876" i="3"/>
  <c r="K877" i="3"/>
  <c r="K878" i="3"/>
  <c r="K879" i="3"/>
  <c r="K880" i="3"/>
  <c r="K881" i="3"/>
  <c r="K882" i="3"/>
  <c r="K883" i="3"/>
  <c r="K884" i="3"/>
  <c r="K885" i="3"/>
  <c r="K886" i="3"/>
  <c r="K887" i="3"/>
  <c r="K888" i="3"/>
  <c r="K889" i="3"/>
  <c r="K890" i="3"/>
  <c r="K891" i="3"/>
  <c r="K892" i="3"/>
  <c r="K893" i="3"/>
  <c r="K894" i="3"/>
  <c r="K895" i="3"/>
  <c r="K896" i="3"/>
  <c r="K897" i="3"/>
  <c r="K898" i="3"/>
  <c r="K899" i="3"/>
  <c r="K900" i="3"/>
  <c r="K901" i="3"/>
  <c r="K902" i="3"/>
  <c r="K903" i="3"/>
  <c r="K904" i="3"/>
  <c r="K905" i="3"/>
  <c r="K906" i="3"/>
  <c r="K907" i="3"/>
  <c r="K908" i="3"/>
  <c r="K909" i="3"/>
  <c r="K910" i="3"/>
  <c r="K911" i="3"/>
  <c r="K912" i="3"/>
  <c r="K913" i="3"/>
  <c r="K914" i="3"/>
  <c r="L639" i="3"/>
  <c r="I639" i="3" s="1"/>
  <c r="L915" i="3"/>
  <c r="I915" i="3" s="1"/>
  <c r="L916" i="3"/>
  <c r="I916" i="3" s="1"/>
  <c r="L917" i="3"/>
  <c r="I917" i="3" s="1"/>
  <c r="L918" i="3"/>
  <c r="I918" i="3" s="1"/>
  <c r="L921" i="3"/>
  <c r="I921" i="3" s="1"/>
  <c r="L922" i="3"/>
  <c r="I922" i="3" s="1"/>
  <c r="L923" i="3"/>
  <c r="I923" i="3" s="1"/>
  <c r="L924" i="3"/>
  <c r="I924" i="3" s="1"/>
  <c r="L925" i="3"/>
  <c r="I925" i="3" s="1"/>
  <c r="L926" i="3"/>
  <c r="I926" i="3" s="1"/>
  <c r="L927" i="3"/>
  <c r="I927" i="3" s="1"/>
  <c r="L928" i="3"/>
  <c r="I928" i="3" s="1"/>
  <c r="L929" i="3"/>
  <c r="I929" i="3" s="1"/>
  <c r="L930" i="3"/>
  <c r="I930" i="3" s="1"/>
  <c r="L931" i="3"/>
  <c r="I931" i="3" s="1"/>
  <c r="L932" i="3"/>
  <c r="I932" i="3" s="1"/>
  <c r="L933" i="3"/>
  <c r="I933" i="3" s="1"/>
  <c r="L934" i="3"/>
  <c r="I934" i="3" s="1"/>
  <c r="L935" i="3"/>
  <c r="I935" i="3" s="1"/>
  <c r="L936" i="3"/>
  <c r="I936" i="3" s="1"/>
  <c r="L937" i="3"/>
  <c r="I937" i="3" s="1"/>
  <c r="L938" i="3"/>
  <c r="I938" i="3" s="1"/>
  <c r="L939" i="3"/>
  <c r="I939" i="3" s="1"/>
  <c r="L940" i="3"/>
  <c r="I940" i="3" s="1"/>
  <c r="L941" i="3"/>
  <c r="I941" i="3" s="1"/>
  <c r="L942" i="3"/>
  <c r="I942" i="3" s="1"/>
  <c r="L943" i="3"/>
  <c r="I943" i="3" s="1"/>
  <c r="L944" i="3"/>
  <c r="I944" i="3" s="1"/>
  <c r="L945" i="3"/>
  <c r="I945" i="3" s="1"/>
  <c r="L946" i="3"/>
  <c r="I946" i="3" s="1"/>
  <c r="L947" i="3"/>
  <c r="I947" i="3" s="1"/>
  <c r="L948" i="3"/>
  <c r="I948" i="3" s="1"/>
  <c r="L949" i="3"/>
  <c r="I949" i="3" s="1"/>
  <c r="L950" i="3"/>
  <c r="I950" i="3" s="1"/>
  <c r="L951" i="3"/>
  <c r="I951" i="3" s="1"/>
  <c r="L952" i="3"/>
  <c r="I952" i="3" s="1"/>
  <c r="L953" i="3"/>
  <c r="I953" i="3" s="1"/>
  <c r="L954" i="3"/>
  <c r="I954" i="3" s="1"/>
  <c r="L955" i="3"/>
  <c r="I955" i="3" s="1"/>
  <c r="L956" i="3"/>
  <c r="I956" i="3" s="1"/>
  <c r="L957" i="3"/>
  <c r="I957" i="3" s="1"/>
  <c r="L958" i="3"/>
  <c r="I958" i="3" s="1"/>
  <c r="L959" i="3"/>
  <c r="I959" i="3" s="1"/>
  <c r="L960" i="3"/>
  <c r="I960" i="3" s="1"/>
  <c r="L961" i="3"/>
  <c r="I961" i="3" s="1"/>
  <c r="L962" i="3"/>
  <c r="I962" i="3" s="1"/>
  <c r="L963" i="3"/>
  <c r="I963" i="3" s="1"/>
  <c r="L964" i="3"/>
  <c r="I964" i="3" s="1"/>
  <c r="L965" i="3"/>
  <c r="I965" i="3" s="1"/>
  <c r="L966" i="3"/>
  <c r="I966" i="3" s="1"/>
  <c r="L967" i="3"/>
  <c r="I967" i="3" s="1"/>
  <c r="L968" i="3"/>
  <c r="I968" i="3" s="1"/>
  <c r="L969" i="3"/>
  <c r="I969" i="3" s="1"/>
  <c r="L970" i="3"/>
  <c r="I970" i="3" s="1"/>
  <c r="L971" i="3"/>
  <c r="I971" i="3" s="1"/>
  <c r="L972" i="3"/>
  <c r="I972" i="3" s="1"/>
  <c r="L973" i="3"/>
  <c r="I973" i="3" s="1"/>
  <c r="L974" i="3"/>
  <c r="I974" i="3" s="1"/>
  <c r="L975" i="3"/>
  <c r="I975" i="3" s="1"/>
  <c r="L976" i="3"/>
  <c r="I976" i="3" s="1"/>
  <c r="L977" i="3"/>
  <c r="I977" i="3" s="1"/>
  <c r="L978" i="3"/>
  <c r="I978" i="3" s="1"/>
  <c r="L979" i="3"/>
  <c r="I979" i="3" s="1"/>
  <c r="L980" i="3"/>
  <c r="I980" i="3" s="1"/>
  <c r="L981" i="3"/>
  <c r="I981" i="3" s="1"/>
  <c r="L982" i="3"/>
  <c r="I982" i="3" s="1"/>
  <c r="L983" i="3"/>
  <c r="I983" i="3" s="1"/>
  <c r="L984" i="3"/>
  <c r="I984" i="3" s="1"/>
  <c r="L985" i="3"/>
  <c r="I985" i="3" s="1"/>
  <c r="L986" i="3"/>
  <c r="I986" i="3" s="1"/>
  <c r="L987" i="3"/>
  <c r="I987" i="3" s="1"/>
  <c r="L988" i="3"/>
  <c r="I988" i="3" s="1"/>
  <c r="L989" i="3"/>
  <c r="I989" i="3" s="1"/>
  <c r="L990" i="3"/>
  <c r="I990" i="3" s="1"/>
  <c r="L991" i="3"/>
  <c r="I991" i="3" s="1"/>
  <c r="L992" i="3"/>
  <c r="I992" i="3" s="1"/>
  <c r="L993" i="3"/>
  <c r="I993" i="3" s="1"/>
  <c r="L994" i="3"/>
  <c r="I994" i="3" s="1"/>
  <c r="L995" i="3"/>
  <c r="I995" i="3" s="1"/>
  <c r="L996" i="3"/>
  <c r="I996" i="3" s="1"/>
  <c r="L997" i="3"/>
  <c r="I997" i="3" s="1"/>
  <c r="L998" i="3"/>
  <c r="I998" i="3" s="1"/>
  <c r="L999" i="3"/>
  <c r="I999" i="3" s="1"/>
  <c r="L1000" i="3"/>
  <c r="I1000" i="3" s="1"/>
  <c r="L1001" i="3"/>
  <c r="I1001" i="3" s="1"/>
  <c r="L1002" i="3"/>
  <c r="I1002" i="3" s="1"/>
  <c r="L1003" i="3"/>
  <c r="I1003" i="3" s="1"/>
  <c r="L1004" i="3"/>
  <c r="I1004" i="3" s="1"/>
  <c r="L1005" i="3"/>
  <c r="I1005" i="3" s="1"/>
  <c r="L1006" i="3"/>
  <c r="I1006" i="3" s="1"/>
  <c r="L1007" i="3"/>
  <c r="I1007" i="3" s="1"/>
  <c r="L1008" i="3"/>
  <c r="I1008" i="3" s="1"/>
  <c r="L1009" i="3"/>
  <c r="I1009" i="3" s="1"/>
  <c r="L1010" i="3"/>
  <c r="I1010" i="3" s="1"/>
  <c r="L1011" i="3"/>
  <c r="I1011" i="3" s="1"/>
  <c r="L1012" i="3"/>
  <c r="I1012" i="3" s="1"/>
  <c r="L1013" i="3"/>
  <c r="I1013" i="3" s="1"/>
  <c r="L1014" i="3"/>
  <c r="I1014" i="3" s="1"/>
  <c r="L1015" i="3"/>
  <c r="I1015" i="3" s="1"/>
  <c r="L1016" i="3"/>
  <c r="I1016" i="3" s="1"/>
  <c r="L1017" i="3"/>
  <c r="I1017" i="3" s="1"/>
  <c r="L1018" i="3"/>
  <c r="I1018" i="3" s="1"/>
  <c r="L1019" i="3"/>
  <c r="I1019" i="3" s="1"/>
  <c r="L1020" i="3"/>
  <c r="I1020" i="3" s="1"/>
  <c r="L1021" i="3"/>
  <c r="I1021" i="3" s="1"/>
  <c r="L1022" i="3"/>
  <c r="I1022" i="3" s="1"/>
  <c r="L1023" i="3"/>
  <c r="I1023" i="3" s="1"/>
  <c r="L1024" i="3"/>
  <c r="I1024" i="3" s="1"/>
  <c r="L1025" i="3"/>
  <c r="I1025" i="3" s="1"/>
  <c r="L1026" i="3"/>
  <c r="I1026" i="3" s="1"/>
  <c r="L1027" i="3"/>
  <c r="I1027" i="3" s="1"/>
  <c r="L1028" i="3"/>
  <c r="I1028" i="3" s="1"/>
  <c r="L1029" i="3"/>
  <c r="I1029" i="3" s="1"/>
  <c r="L1030" i="3"/>
  <c r="I1030" i="3" s="1"/>
  <c r="L1031" i="3"/>
  <c r="I1031" i="3" s="1"/>
  <c r="L1032" i="3"/>
  <c r="I1032" i="3" s="1"/>
  <c r="L1033" i="3"/>
  <c r="I1033" i="3" s="1"/>
  <c r="L1034" i="3"/>
  <c r="I1034" i="3" s="1"/>
  <c r="L1035" i="3"/>
  <c r="I1035" i="3" s="1"/>
  <c r="L1036" i="3"/>
  <c r="I1036" i="3" s="1"/>
  <c r="L1037" i="3"/>
  <c r="I1037" i="3" s="1"/>
  <c r="L1038" i="3"/>
  <c r="I1038" i="3" s="1"/>
  <c r="L1039" i="3"/>
  <c r="I1039" i="3" s="1"/>
  <c r="L1040" i="3"/>
  <c r="I1040" i="3" s="1"/>
  <c r="L1041" i="3"/>
  <c r="I1041" i="3" s="1"/>
  <c r="L1042" i="3"/>
  <c r="I1042" i="3" s="1"/>
  <c r="L1043" i="3"/>
  <c r="I1043" i="3" s="1"/>
  <c r="L1044" i="3"/>
  <c r="I1044" i="3" s="1"/>
  <c r="L1045" i="3"/>
  <c r="I1045" i="3" s="1"/>
  <c r="L1046" i="3"/>
  <c r="I1046" i="3" s="1"/>
  <c r="L1047" i="3"/>
  <c r="I1047" i="3" s="1"/>
  <c r="L1048" i="3"/>
  <c r="I1048" i="3" s="1"/>
  <c r="L1049" i="3"/>
  <c r="I1049" i="3" s="1"/>
  <c r="L1050" i="3"/>
  <c r="I1050" i="3" s="1"/>
  <c r="L1051" i="3"/>
  <c r="I1051" i="3" s="1"/>
  <c r="L1052" i="3"/>
  <c r="I1052" i="3" s="1"/>
  <c r="L1053" i="3"/>
  <c r="I1053" i="3" s="1"/>
  <c r="L1054" i="3"/>
  <c r="I1054" i="3" s="1"/>
  <c r="L1055" i="3"/>
  <c r="I1055" i="3" s="1"/>
  <c r="L1056" i="3"/>
  <c r="I1056" i="3" s="1"/>
  <c r="L1057" i="3"/>
  <c r="I1057" i="3" s="1"/>
  <c r="L1058" i="3"/>
  <c r="I1058" i="3" s="1"/>
  <c r="L1059" i="3"/>
  <c r="I1059" i="3" s="1"/>
  <c r="L1060" i="3"/>
  <c r="I1060" i="3" s="1"/>
  <c r="L1061" i="3"/>
  <c r="I1061" i="3" s="1"/>
  <c r="L1062" i="3"/>
  <c r="I1062" i="3" s="1"/>
  <c r="L1063" i="3"/>
  <c r="I1063" i="3" s="1"/>
  <c r="L1064" i="3"/>
  <c r="I1064" i="3" s="1"/>
  <c r="L1065" i="3"/>
  <c r="I1065" i="3" s="1"/>
  <c r="L1066" i="3"/>
  <c r="I1066" i="3" s="1"/>
  <c r="L1067" i="3"/>
  <c r="I1067" i="3" s="1"/>
  <c r="L1068" i="3"/>
  <c r="I1068" i="3" s="1"/>
  <c r="L1069" i="3"/>
  <c r="I1069" i="3" s="1"/>
  <c r="L1070" i="3"/>
  <c r="I1070" i="3" s="1"/>
  <c r="L1071" i="3"/>
  <c r="I1071" i="3" s="1"/>
  <c r="L1072" i="3"/>
  <c r="I1072" i="3" s="1"/>
  <c r="L1073" i="3"/>
  <c r="I1073" i="3" s="1"/>
  <c r="L1074" i="3"/>
  <c r="I1074" i="3" s="1"/>
  <c r="L1075" i="3"/>
  <c r="I1075" i="3" s="1"/>
  <c r="L1076" i="3"/>
  <c r="I1076" i="3" s="1"/>
  <c r="L1077" i="3"/>
  <c r="I1077" i="3" s="1"/>
  <c r="L1078" i="3"/>
  <c r="I1078" i="3" s="1"/>
  <c r="L1079" i="3"/>
  <c r="I1079" i="3" s="1"/>
  <c r="L1080" i="3"/>
  <c r="I1080" i="3" s="1"/>
  <c r="L1081" i="3"/>
  <c r="I1081" i="3" s="1"/>
  <c r="L1082" i="3"/>
  <c r="I1082" i="3" s="1"/>
  <c r="L1083" i="3"/>
  <c r="I1083" i="3" s="1"/>
  <c r="L1084" i="3"/>
  <c r="I1084" i="3" s="1"/>
  <c r="L1085" i="3"/>
  <c r="I1085" i="3" s="1"/>
  <c r="L1086" i="3"/>
  <c r="I1086" i="3" s="1"/>
  <c r="L1087" i="3"/>
  <c r="I1087" i="3" s="1"/>
  <c r="L1088" i="3"/>
  <c r="I1088" i="3" s="1"/>
  <c r="L1089" i="3"/>
  <c r="I1089" i="3" s="1"/>
  <c r="L1090" i="3"/>
  <c r="I1090" i="3" s="1"/>
  <c r="L1091" i="3"/>
  <c r="I1091" i="3" s="1"/>
  <c r="L1092" i="3"/>
  <c r="I1092" i="3" s="1"/>
  <c r="L1093" i="3"/>
  <c r="I1093" i="3" s="1"/>
  <c r="L1094" i="3"/>
  <c r="I1094" i="3" s="1"/>
  <c r="L1095" i="3"/>
  <c r="I1095" i="3" s="1"/>
  <c r="L1096" i="3"/>
  <c r="I1096" i="3" s="1"/>
  <c r="L1097" i="3"/>
  <c r="I1097" i="3" s="1"/>
  <c r="L1098" i="3"/>
  <c r="I1098" i="3" s="1"/>
  <c r="L1099" i="3"/>
  <c r="I1099" i="3" s="1"/>
  <c r="L2101" i="3"/>
  <c r="I2101" i="3" s="1"/>
  <c r="L2102" i="3"/>
  <c r="I2102" i="3" s="1"/>
  <c r="L2103" i="3"/>
  <c r="I2103" i="3" s="1"/>
  <c r="L2104" i="3"/>
  <c r="I2104" i="3" s="1"/>
  <c r="L2105" i="3"/>
  <c r="I2105" i="3" s="1"/>
  <c r="L2106" i="3"/>
  <c r="I2106" i="3" s="1"/>
  <c r="L2107" i="3"/>
  <c r="I2107" i="3" s="1"/>
  <c r="L2108" i="3"/>
  <c r="I2108" i="3" s="1"/>
  <c r="L2109" i="3"/>
  <c r="I2109" i="3" s="1"/>
  <c r="L2110" i="3"/>
  <c r="I2110" i="3" s="1"/>
  <c r="L2111" i="3"/>
  <c r="I2111" i="3" s="1"/>
  <c r="L2112" i="3"/>
  <c r="I2112" i="3" s="1"/>
  <c r="L2113" i="3"/>
  <c r="I2113" i="3" s="1"/>
  <c r="L2114" i="3"/>
  <c r="I2114" i="3" s="1"/>
  <c r="L2115" i="3"/>
  <c r="I2115" i="3" s="1"/>
  <c r="L2116" i="3"/>
  <c r="I2116" i="3" s="1"/>
  <c r="L2117" i="3"/>
  <c r="I2117" i="3" s="1"/>
  <c r="L2118" i="3"/>
  <c r="I2118" i="3" s="1"/>
  <c r="L2119" i="3"/>
  <c r="I2119" i="3" s="1"/>
  <c r="L2120" i="3"/>
  <c r="I2120" i="3" s="1"/>
  <c r="L2121" i="3"/>
  <c r="I2121" i="3" s="1"/>
  <c r="L2122" i="3"/>
  <c r="I2122" i="3" s="1"/>
  <c r="L2123" i="3"/>
  <c r="I2123" i="3" s="1"/>
  <c r="L2124" i="3"/>
  <c r="I2124" i="3" s="1"/>
  <c r="L2125" i="3"/>
  <c r="I2125" i="3" s="1"/>
  <c r="L2126" i="3"/>
  <c r="I2126" i="3" s="1"/>
  <c r="L2127" i="3"/>
  <c r="I2127" i="3" s="1"/>
  <c r="L2128" i="3"/>
  <c r="I2128" i="3" s="1"/>
  <c r="L2129" i="3"/>
  <c r="I2129" i="3" s="1"/>
  <c r="L2130" i="3"/>
  <c r="I2130" i="3" s="1"/>
  <c r="L2131" i="3"/>
  <c r="I2131" i="3" s="1"/>
  <c r="L2132" i="3"/>
  <c r="I2132" i="3" s="1"/>
  <c r="L2133" i="3"/>
  <c r="I2133" i="3" s="1"/>
  <c r="L2134" i="3"/>
  <c r="I2134" i="3" s="1"/>
  <c r="L2135" i="3"/>
  <c r="I2135" i="3" s="1"/>
  <c r="L2136" i="3"/>
  <c r="I2136" i="3" s="1"/>
  <c r="L2137" i="3"/>
  <c r="I2137" i="3" s="1"/>
  <c r="L2138" i="3"/>
  <c r="I2138" i="3" s="1"/>
  <c r="L2139" i="3"/>
  <c r="I2139" i="3" s="1"/>
  <c r="L2140" i="3"/>
  <c r="I2140" i="3" s="1"/>
  <c r="L2141" i="3"/>
  <c r="I2141" i="3" s="1"/>
  <c r="L2142" i="3"/>
  <c r="I2142" i="3" s="1"/>
  <c r="L2143" i="3"/>
  <c r="I2143" i="3" s="1"/>
  <c r="L2144" i="3"/>
  <c r="I2144" i="3" s="1"/>
  <c r="L2145" i="3"/>
  <c r="I2145" i="3" s="1"/>
  <c r="L2146" i="3"/>
  <c r="I2146" i="3" s="1"/>
  <c r="L2147" i="3"/>
  <c r="I2147" i="3" s="1"/>
  <c r="L2148" i="3"/>
  <c r="I2148" i="3" s="1"/>
  <c r="L2149" i="3"/>
  <c r="I2149" i="3" s="1"/>
  <c r="L2150" i="3"/>
  <c r="I2150" i="3" s="1"/>
  <c r="L2151" i="3"/>
  <c r="I2151" i="3" s="1"/>
  <c r="L2152" i="3"/>
  <c r="I2152" i="3" s="1"/>
  <c r="L2153" i="3"/>
  <c r="I2153" i="3" s="1"/>
  <c r="L2154" i="3"/>
  <c r="I2154" i="3" s="1"/>
  <c r="L2155" i="3"/>
  <c r="I2155" i="3" s="1"/>
  <c r="L2156" i="3"/>
  <c r="I2156" i="3" s="1"/>
  <c r="L2157" i="3"/>
  <c r="I2157" i="3" s="1"/>
  <c r="L2158" i="3"/>
  <c r="I2158" i="3" s="1"/>
  <c r="L2159" i="3"/>
  <c r="I2159" i="3" s="1"/>
  <c r="L2160" i="3"/>
  <c r="I2160" i="3" s="1"/>
  <c r="L2161" i="3"/>
  <c r="I2161" i="3" s="1"/>
  <c r="L2162" i="3"/>
  <c r="I2162" i="3" s="1"/>
  <c r="L2163" i="3"/>
  <c r="I2163" i="3" s="1"/>
  <c r="L2164" i="3"/>
  <c r="I2164" i="3" s="1"/>
  <c r="L2165" i="3"/>
  <c r="I2165" i="3" s="1"/>
  <c r="L2166" i="3"/>
  <c r="I2166" i="3" s="1"/>
  <c r="L2167" i="3"/>
  <c r="I2167" i="3" s="1"/>
  <c r="L2168" i="3"/>
  <c r="I2168" i="3" s="1"/>
  <c r="L2169" i="3"/>
  <c r="I2169" i="3" s="1"/>
  <c r="L2170" i="3"/>
  <c r="I2170" i="3" s="1"/>
  <c r="L2171" i="3"/>
  <c r="I2171" i="3" s="1"/>
  <c r="L2172" i="3"/>
  <c r="I2172" i="3" s="1"/>
  <c r="L2173" i="3"/>
  <c r="I2173" i="3" s="1"/>
  <c r="L2174" i="3"/>
  <c r="I2174" i="3" s="1"/>
  <c r="L2175" i="3"/>
  <c r="I2175" i="3" s="1"/>
  <c r="L2176" i="3"/>
  <c r="I2176" i="3" s="1"/>
  <c r="L2177" i="3"/>
  <c r="I2177" i="3" s="1"/>
  <c r="L2178" i="3"/>
  <c r="I2178" i="3" s="1"/>
  <c r="L2179" i="3"/>
  <c r="I2179" i="3" s="1"/>
  <c r="L2180" i="3"/>
  <c r="I2180" i="3" s="1"/>
  <c r="L2181" i="3"/>
  <c r="I2181" i="3" s="1"/>
  <c r="L2182" i="3"/>
  <c r="I2182" i="3" s="1"/>
  <c r="L2183" i="3"/>
  <c r="I2183" i="3" s="1"/>
  <c r="L2184" i="3"/>
  <c r="I2184" i="3" s="1"/>
  <c r="L2185" i="3"/>
  <c r="I2185" i="3" s="1"/>
  <c r="L2186" i="3"/>
  <c r="I2186" i="3" s="1"/>
  <c r="L2187" i="3"/>
  <c r="I2187" i="3" s="1"/>
  <c r="L2188" i="3"/>
  <c r="I2188" i="3" s="1"/>
  <c r="L2189" i="3"/>
  <c r="I2189" i="3" s="1"/>
  <c r="L2190" i="3"/>
  <c r="I2190" i="3" s="1"/>
  <c r="L2191" i="3"/>
  <c r="I2191" i="3" s="1"/>
  <c r="L2192" i="3"/>
  <c r="I2192" i="3" s="1"/>
  <c r="L2193" i="3"/>
  <c r="I2193" i="3" s="1"/>
  <c r="L2194" i="3"/>
  <c r="I2194" i="3" s="1"/>
  <c r="L2195" i="3"/>
  <c r="I2195" i="3" s="1"/>
  <c r="L2196" i="3"/>
  <c r="I2196" i="3" s="1"/>
  <c r="L2197" i="3"/>
  <c r="I2197" i="3" s="1"/>
  <c r="L2198" i="3"/>
  <c r="I2198" i="3" s="1"/>
  <c r="L2199" i="3"/>
  <c r="I2199" i="3" s="1"/>
  <c r="L2200" i="3"/>
  <c r="I2200" i="3" s="1"/>
  <c r="L2201" i="3"/>
  <c r="I2201" i="3" s="1"/>
  <c r="L2202" i="3"/>
  <c r="I2202" i="3" s="1"/>
  <c r="L2203" i="3"/>
  <c r="I2203" i="3" s="1"/>
  <c r="L2204" i="3"/>
  <c r="I2204" i="3" s="1"/>
  <c r="L2205" i="3"/>
  <c r="I2205" i="3" s="1"/>
  <c r="L2206" i="3"/>
  <c r="I2206" i="3" s="1"/>
  <c r="L2207" i="3"/>
  <c r="I2207" i="3" s="1"/>
  <c r="L2208" i="3"/>
  <c r="I2208" i="3" s="1"/>
  <c r="L2209" i="3"/>
  <c r="I2209" i="3" s="1"/>
  <c r="L2210" i="3"/>
  <c r="I2210" i="3" s="1"/>
  <c r="L2211" i="3"/>
  <c r="I2211" i="3" s="1"/>
  <c r="L2212" i="3"/>
  <c r="I2212" i="3" s="1"/>
  <c r="L2213" i="3"/>
  <c r="I2213" i="3" s="1"/>
  <c r="L2214" i="3"/>
  <c r="I2214" i="3" s="1"/>
  <c r="L2215" i="3"/>
  <c r="I2215" i="3" s="1"/>
  <c r="L2216" i="3"/>
  <c r="I2216" i="3" s="1"/>
  <c r="L2217" i="3"/>
  <c r="I2217" i="3" s="1"/>
  <c r="L2218" i="3"/>
  <c r="I2218" i="3" s="1"/>
  <c r="H915" i="3"/>
  <c r="H916" i="3"/>
  <c r="H917" i="3"/>
  <c r="H918" i="3"/>
  <c r="H919" i="3"/>
  <c r="H920" i="3"/>
  <c r="H921" i="3"/>
  <c r="H922" i="3"/>
  <c r="H923" i="3"/>
  <c r="H924" i="3"/>
  <c r="H925" i="3"/>
  <c r="H926" i="3"/>
  <c r="H927" i="3"/>
  <c r="H928" i="3"/>
  <c r="H929" i="3"/>
  <c r="H930" i="3"/>
  <c r="H931" i="3"/>
  <c r="H932" i="3"/>
  <c r="H933" i="3"/>
  <c r="H934" i="3"/>
  <c r="H935" i="3"/>
  <c r="H936" i="3"/>
  <c r="H937" i="3"/>
  <c r="H938" i="3"/>
  <c r="H939" i="3"/>
  <c r="H940" i="3"/>
  <c r="H941" i="3"/>
  <c r="H942" i="3"/>
  <c r="H943" i="3"/>
  <c r="H944" i="3"/>
  <c r="H945" i="3"/>
  <c r="H946" i="3"/>
  <c r="H947" i="3"/>
  <c r="H948" i="3"/>
  <c r="H949" i="3"/>
  <c r="H950" i="3"/>
  <c r="H951" i="3"/>
  <c r="H952" i="3"/>
  <c r="H953" i="3"/>
  <c r="H954" i="3"/>
  <c r="H955" i="3"/>
  <c r="H956" i="3"/>
  <c r="H957" i="3"/>
  <c r="H958" i="3"/>
  <c r="H959" i="3"/>
  <c r="H960" i="3"/>
  <c r="H961" i="3"/>
  <c r="H962" i="3"/>
  <c r="H963" i="3"/>
  <c r="H964" i="3"/>
  <c r="H965" i="3"/>
  <c r="H966" i="3"/>
  <c r="H967" i="3"/>
  <c r="H968" i="3"/>
  <c r="H969" i="3"/>
  <c r="H970" i="3"/>
  <c r="H971" i="3"/>
  <c r="H972" i="3"/>
  <c r="H973" i="3"/>
  <c r="H974" i="3"/>
  <c r="H975" i="3"/>
  <c r="H976" i="3"/>
  <c r="H977" i="3"/>
  <c r="H978" i="3"/>
  <c r="H979" i="3"/>
  <c r="H980" i="3"/>
  <c r="H981" i="3"/>
  <c r="H982" i="3"/>
  <c r="H983" i="3"/>
  <c r="H984" i="3"/>
  <c r="H985" i="3"/>
  <c r="H986" i="3"/>
  <c r="H987" i="3"/>
  <c r="H988" i="3"/>
  <c r="H989" i="3"/>
  <c r="H990" i="3"/>
  <c r="H991" i="3"/>
  <c r="H992" i="3"/>
  <c r="H993" i="3"/>
  <c r="H994" i="3"/>
  <c r="H995" i="3"/>
  <c r="H996" i="3"/>
  <c r="H997" i="3"/>
  <c r="H998" i="3"/>
  <c r="H999" i="3"/>
  <c r="H1000" i="3"/>
  <c r="H1001" i="3"/>
  <c r="H1002" i="3"/>
  <c r="H1003" i="3"/>
  <c r="H1004" i="3"/>
  <c r="H1005" i="3"/>
  <c r="H1006" i="3"/>
  <c r="H1007" i="3"/>
  <c r="H1008" i="3"/>
  <c r="H1009" i="3"/>
  <c r="H1010" i="3"/>
  <c r="H1011" i="3"/>
  <c r="H1012" i="3"/>
  <c r="H1013" i="3"/>
  <c r="H1014" i="3"/>
  <c r="H1015" i="3"/>
  <c r="H1016" i="3"/>
  <c r="H1017" i="3"/>
  <c r="H1018" i="3"/>
  <c r="H1019" i="3"/>
  <c r="H1020" i="3"/>
  <c r="H1021" i="3"/>
  <c r="H1022" i="3"/>
  <c r="H1023" i="3"/>
  <c r="H1024" i="3"/>
  <c r="H1025" i="3"/>
  <c r="H1026" i="3"/>
  <c r="H1027" i="3"/>
  <c r="H1028" i="3"/>
  <c r="H1029" i="3"/>
  <c r="H1030" i="3"/>
  <c r="H1031" i="3"/>
  <c r="H1032" i="3"/>
  <c r="H1033" i="3"/>
  <c r="H1034" i="3"/>
  <c r="H1035" i="3"/>
  <c r="H1036" i="3"/>
  <c r="H1037" i="3"/>
  <c r="H1038" i="3"/>
  <c r="H1039" i="3"/>
  <c r="H1040" i="3"/>
  <c r="H1041" i="3"/>
  <c r="H1042" i="3"/>
  <c r="H1043" i="3"/>
  <c r="H1044" i="3"/>
  <c r="H1045" i="3"/>
  <c r="H1046" i="3"/>
  <c r="H1047" i="3"/>
  <c r="H1048" i="3"/>
  <c r="H1049" i="3"/>
  <c r="H1050" i="3"/>
  <c r="H1051" i="3"/>
  <c r="H1052" i="3"/>
  <c r="H1053" i="3"/>
  <c r="H1054" i="3"/>
  <c r="H1055" i="3"/>
  <c r="H1056" i="3"/>
  <c r="H1057" i="3"/>
  <c r="H1058" i="3"/>
  <c r="H1059" i="3"/>
  <c r="H1060" i="3"/>
  <c r="H1061" i="3"/>
  <c r="H1062" i="3"/>
  <c r="H1063" i="3"/>
  <c r="H1064" i="3"/>
  <c r="H1065" i="3"/>
  <c r="H1066" i="3"/>
  <c r="H1067" i="3"/>
  <c r="H1068" i="3"/>
  <c r="H1069" i="3"/>
  <c r="H1070" i="3"/>
  <c r="H1071" i="3"/>
  <c r="H1072" i="3"/>
  <c r="H1073" i="3"/>
  <c r="H1074" i="3"/>
  <c r="H1075" i="3"/>
  <c r="H1076" i="3"/>
  <c r="H1077" i="3"/>
  <c r="H1078" i="3"/>
  <c r="H1079" i="3"/>
  <c r="H1080" i="3"/>
  <c r="H1081" i="3"/>
  <c r="H1082" i="3"/>
  <c r="H1083" i="3"/>
  <c r="H1084" i="3"/>
  <c r="H1085" i="3"/>
  <c r="H1086" i="3"/>
  <c r="H1087" i="3"/>
  <c r="H1088" i="3"/>
  <c r="H1089" i="3"/>
  <c r="H1090" i="3"/>
  <c r="H1091" i="3"/>
  <c r="H1092" i="3"/>
  <c r="H1093" i="3"/>
  <c r="H1094" i="3"/>
  <c r="H1095" i="3"/>
  <c r="H1096" i="3"/>
  <c r="H1097" i="3"/>
  <c r="H1098" i="3"/>
  <c r="H1099" i="3"/>
  <c r="H2101" i="3"/>
  <c r="H2102" i="3"/>
  <c r="H2103" i="3"/>
  <c r="H2104" i="3"/>
  <c r="H2105" i="3"/>
  <c r="H2106" i="3"/>
  <c r="H2107" i="3"/>
  <c r="H2108" i="3"/>
  <c r="H2109" i="3"/>
  <c r="H2110" i="3"/>
  <c r="H2111" i="3"/>
  <c r="H2112" i="3"/>
  <c r="H2113" i="3"/>
  <c r="H2114" i="3"/>
  <c r="H2115" i="3"/>
  <c r="H2116" i="3"/>
  <c r="H2117" i="3"/>
  <c r="H2118" i="3"/>
  <c r="H2119" i="3"/>
  <c r="H2120" i="3"/>
  <c r="H2121" i="3"/>
  <c r="H2122" i="3"/>
  <c r="H2123" i="3"/>
  <c r="H2124" i="3"/>
  <c r="H2125" i="3"/>
  <c r="H2126" i="3"/>
  <c r="H2127" i="3"/>
  <c r="H2128" i="3"/>
  <c r="H2129" i="3"/>
  <c r="H2130" i="3"/>
  <c r="H2131" i="3"/>
  <c r="H2132" i="3"/>
  <c r="H2133" i="3"/>
  <c r="H2134" i="3"/>
  <c r="H2135" i="3"/>
  <c r="H2136" i="3"/>
  <c r="H2137" i="3"/>
  <c r="H2138" i="3"/>
  <c r="H2139" i="3"/>
  <c r="H2140" i="3"/>
  <c r="H2141" i="3"/>
  <c r="H2142" i="3"/>
  <c r="H2143" i="3"/>
  <c r="H2144" i="3"/>
  <c r="H2145" i="3"/>
  <c r="H2146" i="3"/>
  <c r="H2147" i="3"/>
  <c r="H2148" i="3"/>
  <c r="H2149" i="3"/>
  <c r="H2150" i="3"/>
  <c r="H2151" i="3"/>
  <c r="H2152" i="3"/>
  <c r="H2153" i="3"/>
  <c r="H2154" i="3"/>
  <c r="H2155" i="3"/>
  <c r="H2156" i="3"/>
  <c r="H2157" i="3"/>
  <c r="H2158" i="3"/>
  <c r="H2159" i="3"/>
  <c r="H2160" i="3"/>
  <c r="H2161" i="3"/>
  <c r="H2162" i="3"/>
  <c r="H2163" i="3"/>
  <c r="H2164" i="3"/>
  <c r="H2165" i="3"/>
  <c r="H2166" i="3"/>
  <c r="H2167" i="3"/>
  <c r="H2168" i="3"/>
  <c r="H2169" i="3"/>
  <c r="H2170" i="3"/>
  <c r="H2171" i="3"/>
  <c r="H2172" i="3"/>
  <c r="H2173" i="3"/>
  <c r="H2174" i="3"/>
  <c r="H2175" i="3"/>
  <c r="H2176" i="3"/>
  <c r="H2177" i="3"/>
  <c r="H2178" i="3"/>
  <c r="H2179" i="3"/>
  <c r="H2180" i="3"/>
  <c r="H2181" i="3"/>
  <c r="H2182" i="3"/>
  <c r="H2183" i="3"/>
  <c r="H2184" i="3"/>
  <c r="H2185" i="3"/>
  <c r="H2186" i="3"/>
  <c r="H2187" i="3"/>
  <c r="H2188" i="3"/>
  <c r="H2189" i="3"/>
  <c r="H2190" i="3"/>
  <c r="H2191" i="3"/>
  <c r="H2192" i="3"/>
  <c r="H2193" i="3"/>
  <c r="H2194" i="3"/>
  <c r="H2195" i="3"/>
  <c r="H2196" i="3"/>
  <c r="H2197" i="3"/>
  <c r="H2198" i="3"/>
  <c r="H2199" i="3"/>
  <c r="H2200" i="3"/>
  <c r="H2201" i="3"/>
  <c r="H2202" i="3"/>
  <c r="H2203" i="3"/>
  <c r="H2204" i="3"/>
  <c r="H2205" i="3"/>
  <c r="H2206" i="3"/>
  <c r="H2207" i="3"/>
  <c r="H2208" i="3"/>
  <c r="H2209" i="3"/>
  <c r="H2210" i="3"/>
  <c r="H2211" i="3"/>
  <c r="H2212" i="3"/>
  <c r="H2213" i="3"/>
  <c r="H2214" i="3"/>
  <c r="H2215" i="3"/>
  <c r="H2216" i="3"/>
  <c r="H2217" i="3"/>
  <c r="H2218" i="3"/>
  <c r="K915" i="3"/>
  <c r="K916" i="3"/>
  <c r="K917" i="3"/>
  <c r="K918" i="3"/>
  <c r="K919" i="3"/>
  <c r="K920" i="3"/>
  <c r="K921" i="3"/>
  <c r="K922" i="3"/>
  <c r="K923" i="3"/>
  <c r="K924" i="3"/>
  <c r="K925" i="3"/>
  <c r="K926" i="3"/>
  <c r="K927" i="3"/>
  <c r="K928" i="3"/>
  <c r="K929" i="3"/>
  <c r="K930" i="3"/>
  <c r="K931" i="3"/>
  <c r="K932" i="3"/>
  <c r="K933" i="3"/>
  <c r="K934" i="3"/>
  <c r="K935" i="3"/>
  <c r="K936" i="3"/>
  <c r="K937" i="3"/>
  <c r="K938" i="3"/>
  <c r="K939" i="3"/>
  <c r="K940" i="3"/>
  <c r="K941" i="3"/>
  <c r="K942" i="3"/>
  <c r="K943" i="3"/>
  <c r="K944" i="3"/>
  <c r="K945" i="3"/>
  <c r="K946" i="3"/>
  <c r="K947" i="3"/>
  <c r="K948" i="3"/>
  <c r="K949" i="3"/>
  <c r="K950" i="3"/>
  <c r="K951" i="3"/>
  <c r="K952" i="3"/>
  <c r="K953" i="3"/>
  <c r="K954" i="3"/>
  <c r="K955" i="3"/>
  <c r="K956" i="3"/>
  <c r="K957" i="3"/>
  <c r="K958" i="3"/>
  <c r="K959" i="3"/>
  <c r="K960" i="3"/>
  <c r="K961" i="3"/>
  <c r="K962" i="3"/>
  <c r="K963" i="3"/>
  <c r="K964" i="3"/>
  <c r="K965" i="3"/>
  <c r="K966" i="3"/>
  <c r="K967" i="3"/>
  <c r="K968" i="3"/>
  <c r="K969" i="3"/>
  <c r="K970" i="3"/>
  <c r="K971" i="3"/>
  <c r="K972" i="3"/>
  <c r="K973" i="3"/>
  <c r="K974" i="3"/>
  <c r="K975" i="3"/>
  <c r="K976" i="3"/>
  <c r="K977" i="3"/>
  <c r="K978" i="3"/>
  <c r="K979" i="3"/>
  <c r="K980" i="3"/>
  <c r="K981" i="3"/>
  <c r="K982" i="3"/>
  <c r="K983" i="3"/>
  <c r="K984" i="3"/>
  <c r="K985" i="3"/>
  <c r="K986" i="3"/>
  <c r="K987" i="3"/>
  <c r="K988" i="3"/>
  <c r="K989" i="3"/>
  <c r="K990" i="3"/>
  <c r="K991" i="3"/>
  <c r="K992" i="3"/>
  <c r="K993" i="3"/>
  <c r="K994" i="3"/>
  <c r="K995" i="3"/>
  <c r="K996" i="3"/>
  <c r="K997" i="3"/>
  <c r="K998" i="3"/>
  <c r="K999" i="3"/>
  <c r="K1000" i="3"/>
  <c r="K1001" i="3"/>
  <c r="K1002" i="3"/>
  <c r="K1003" i="3"/>
  <c r="K1004" i="3"/>
  <c r="K1005" i="3"/>
  <c r="K1006" i="3"/>
  <c r="K1007" i="3"/>
  <c r="K1008" i="3"/>
  <c r="K1009" i="3"/>
  <c r="K1010" i="3"/>
  <c r="K1011" i="3"/>
  <c r="K1012" i="3"/>
  <c r="K1013" i="3"/>
  <c r="K1014" i="3"/>
  <c r="K1015" i="3"/>
  <c r="K1016" i="3"/>
  <c r="K1017" i="3"/>
  <c r="K1018" i="3"/>
  <c r="K1019" i="3"/>
  <c r="K1020" i="3"/>
  <c r="K1021" i="3"/>
  <c r="K1022" i="3"/>
  <c r="K1023" i="3"/>
  <c r="K1024" i="3"/>
  <c r="K1025" i="3"/>
  <c r="K1026" i="3"/>
  <c r="K1027" i="3"/>
  <c r="K1028" i="3"/>
  <c r="K1029" i="3"/>
  <c r="K1030" i="3"/>
  <c r="K1031" i="3"/>
  <c r="K1032" i="3"/>
  <c r="K1033" i="3"/>
  <c r="K1034" i="3"/>
  <c r="K1035" i="3"/>
  <c r="K1036" i="3"/>
  <c r="K1037" i="3"/>
  <c r="K1038" i="3"/>
  <c r="K1039" i="3"/>
  <c r="K1040" i="3"/>
  <c r="K1041" i="3"/>
  <c r="K1042" i="3"/>
  <c r="K1043" i="3"/>
  <c r="K1044" i="3"/>
  <c r="K1045" i="3"/>
  <c r="K1046" i="3"/>
  <c r="K1047" i="3"/>
  <c r="K1048" i="3"/>
  <c r="K1049" i="3"/>
  <c r="K1050" i="3"/>
  <c r="K1051" i="3"/>
  <c r="K1052" i="3"/>
  <c r="K1053" i="3"/>
  <c r="K1054" i="3"/>
  <c r="K1055" i="3"/>
  <c r="K1056" i="3"/>
  <c r="K1057" i="3"/>
  <c r="K1058" i="3"/>
  <c r="K1059" i="3"/>
  <c r="K1060" i="3"/>
  <c r="K1061" i="3"/>
  <c r="K1062" i="3"/>
  <c r="K1063" i="3"/>
  <c r="K1064" i="3"/>
  <c r="K1065" i="3"/>
  <c r="K1066" i="3"/>
  <c r="K1067" i="3"/>
  <c r="K1068" i="3"/>
  <c r="K1069" i="3"/>
  <c r="K1070" i="3"/>
  <c r="K1071" i="3"/>
  <c r="K1072" i="3"/>
  <c r="K1073" i="3"/>
  <c r="K1074" i="3"/>
  <c r="K1075" i="3"/>
  <c r="K1076" i="3"/>
  <c r="K1077" i="3"/>
  <c r="K1078" i="3"/>
  <c r="K1079" i="3"/>
  <c r="K1080" i="3"/>
  <c r="K1081" i="3"/>
  <c r="K1082" i="3"/>
  <c r="K1083" i="3"/>
  <c r="K1084" i="3"/>
  <c r="K1085" i="3"/>
  <c r="K1086" i="3"/>
  <c r="K1087" i="3"/>
  <c r="K1088" i="3"/>
  <c r="K1089" i="3"/>
  <c r="K1090" i="3"/>
  <c r="K1091" i="3"/>
  <c r="K1092" i="3"/>
  <c r="K1093" i="3"/>
  <c r="K1094" i="3"/>
  <c r="K1095" i="3"/>
  <c r="K1096" i="3"/>
  <c r="K1097" i="3"/>
  <c r="K1098" i="3"/>
  <c r="K1099" i="3"/>
  <c r="K2101" i="3"/>
  <c r="K2102" i="3"/>
  <c r="K2103" i="3"/>
  <c r="K2104" i="3"/>
  <c r="K2105" i="3"/>
  <c r="K2106" i="3"/>
  <c r="K2107" i="3"/>
  <c r="K2108" i="3"/>
  <c r="K2109" i="3"/>
  <c r="K2110" i="3"/>
  <c r="K2111" i="3"/>
  <c r="K2112" i="3"/>
  <c r="K2113" i="3"/>
  <c r="K2114" i="3"/>
  <c r="K2115" i="3"/>
  <c r="K2116" i="3"/>
  <c r="K2117" i="3"/>
  <c r="K2118" i="3"/>
  <c r="K2119" i="3"/>
  <c r="K2120" i="3"/>
  <c r="K2121" i="3"/>
  <c r="K2122" i="3"/>
  <c r="K2123" i="3"/>
  <c r="K2124" i="3"/>
  <c r="K2125" i="3"/>
  <c r="K2126" i="3"/>
  <c r="K2127" i="3"/>
  <c r="K2128" i="3"/>
  <c r="K2129" i="3"/>
  <c r="K2130" i="3"/>
  <c r="K2131" i="3"/>
  <c r="K2132" i="3"/>
  <c r="K2133" i="3"/>
  <c r="K2134" i="3"/>
  <c r="K2135" i="3"/>
  <c r="K2136" i="3"/>
  <c r="K2137" i="3"/>
  <c r="K2138" i="3"/>
  <c r="K2139" i="3"/>
  <c r="K2140" i="3"/>
  <c r="K2141" i="3"/>
  <c r="K2142" i="3"/>
  <c r="K2143" i="3"/>
  <c r="K2144" i="3"/>
  <c r="K2145" i="3"/>
  <c r="K2146" i="3"/>
  <c r="K2147" i="3"/>
  <c r="K2148" i="3"/>
  <c r="K2149" i="3"/>
  <c r="K2150" i="3"/>
  <c r="K2151" i="3"/>
  <c r="K2152" i="3"/>
  <c r="K2153" i="3"/>
  <c r="K2154" i="3"/>
  <c r="K2155" i="3"/>
  <c r="K2156" i="3"/>
  <c r="K2157" i="3"/>
  <c r="K2158" i="3"/>
  <c r="K2159" i="3"/>
  <c r="K2160" i="3"/>
  <c r="K2161" i="3"/>
  <c r="K2162" i="3"/>
  <c r="K2163" i="3"/>
  <c r="K2164" i="3"/>
  <c r="K2165" i="3"/>
  <c r="K2166" i="3"/>
  <c r="K2167" i="3"/>
  <c r="K2168" i="3"/>
  <c r="K2169" i="3"/>
  <c r="K2170" i="3"/>
  <c r="K2171" i="3"/>
  <c r="K2172" i="3"/>
  <c r="K2173" i="3"/>
  <c r="K2174" i="3"/>
  <c r="K2175" i="3"/>
  <c r="K2176" i="3"/>
  <c r="K2177" i="3"/>
  <c r="K2178" i="3"/>
  <c r="K2179" i="3"/>
  <c r="K2180" i="3"/>
  <c r="K2181" i="3"/>
  <c r="K2182" i="3"/>
  <c r="K2183" i="3"/>
  <c r="K2184" i="3"/>
  <c r="K2185" i="3"/>
  <c r="K2186" i="3"/>
  <c r="K2187" i="3"/>
  <c r="K2188" i="3"/>
  <c r="K2189" i="3"/>
  <c r="K2190" i="3"/>
  <c r="K2191" i="3"/>
  <c r="K2192" i="3"/>
  <c r="K2193" i="3"/>
  <c r="K2194" i="3"/>
  <c r="K2195" i="3"/>
  <c r="K2196" i="3"/>
  <c r="K2197" i="3"/>
  <c r="K2198" i="3"/>
  <c r="K2199" i="3"/>
  <c r="K2200" i="3"/>
  <c r="K2201" i="3"/>
  <c r="K2202" i="3"/>
  <c r="K2203" i="3"/>
  <c r="K2204" i="3"/>
  <c r="K2205" i="3"/>
  <c r="K2206" i="3"/>
  <c r="K2207" i="3"/>
  <c r="K2208" i="3"/>
  <c r="K2209" i="3"/>
  <c r="K2210" i="3"/>
  <c r="K2211" i="3"/>
  <c r="K2212" i="3"/>
  <c r="K2213" i="3"/>
  <c r="K2214" i="3"/>
  <c r="K2215" i="3"/>
  <c r="K2216" i="3"/>
  <c r="K2217" i="3"/>
  <c r="K2218" i="3"/>
  <c r="L919" i="3"/>
  <c r="I919" i="3" s="1"/>
  <c r="L920" i="3"/>
  <c r="I920" i="3" s="1"/>
  <c r="L2219" i="3"/>
  <c r="I2219" i="3" s="1"/>
  <c r="L2220" i="3"/>
  <c r="I2220" i="3" s="1"/>
  <c r="L2221" i="3"/>
  <c r="I2221" i="3" s="1"/>
  <c r="L2222" i="3"/>
  <c r="I2222" i="3" s="1"/>
  <c r="L2223" i="3"/>
  <c r="I2223" i="3" s="1"/>
  <c r="L2224" i="3"/>
  <c r="I2224" i="3" s="1"/>
  <c r="L2225" i="3"/>
  <c r="I2225" i="3" s="1"/>
  <c r="L2226" i="3"/>
  <c r="I2226" i="3" s="1"/>
  <c r="L2227" i="3"/>
  <c r="I2227" i="3" s="1"/>
  <c r="L2228" i="3"/>
  <c r="I2228" i="3" s="1"/>
  <c r="L2229" i="3"/>
  <c r="I2229" i="3" s="1"/>
  <c r="L2230" i="3"/>
  <c r="I2230" i="3" s="1"/>
  <c r="L2231" i="3"/>
  <c r="I2231" i="3" s="1"/>
  <c r="L2232" i="3"/>
  <c r="I2232" i="3" s="1"/>
  <c r="L2233" i="3"/>
  <c r="I2233" i="3" s="1"/>
  <c r="L2234" i="3"/>
  <c r="I2234" i="3" s="1"/>
  <c r="L2235" i="3"/>
  <c r="I2235" i="3" s="1"/>
  <c r="L2236" i="3"/>
  <c r="I2236" i="3" s="1"/>
  <c r="L2237" i="3"/>
  <c r="I2237" i="3" s="1"/>
  <c r="L2238" i="3"/>
  <c r="I2238" i="3" s="1"/>
  <c r="L2239" i="3"/>
  <c r="I2239" i="3" s="1"/>
  <c r="L2240" i="3"/>
  <c r="I2240" i="3" s="1"/>
  <c r="L2241" i="3"/>
  <c r="I2241" i="3" s="1"/>
  <c r="L2242" i="3"/>
  <c r="I2242" i="3" s="1"/>
  <c r="L2243" i="3"/>
  <c r="I2243" i="3" s="1"/>
  <c r="L2244" i="3"/>
  <c r="I2244" i="3" s="1"/>
  <c r="L2245" i="3"/>
  <c r="I2245" i="3" s="1"/>
  <c r="L2246" i="3"/>
  <c r="I2246" i="3" s="1"/>
  <c r="L2247" i="3"/>
  <c r="I2247" i="3" s="1"/>
  <c r="L2248" i="3"/>
  <c r="I2248" i="3" s="1"/>
  <c r="L2249" i="3"/>
  <c r="I2249" i="3" s="1"/>
  <c r="L2250" i="3"/>
  <c r="I2250" i="3" s="1"/>
  <c r="L2251" i="3"/>
  <c r="I2251" i="3" s="1"/>
  <c r="L2252" i="3"/>
  <c r="I2252" i="3" s="1"/>
  <c r="L2253" i="3"/>
  <c r="I2253" i="3" s="1"/>
  <c r="L2254" i="3"/>
  <c r="I2254" i="3" s="1"/>
  <c r="L2255" i="3"/>
  <c r="I2255" i="3" s="1"/>
  <c r="L2256" i="3"/>
  <c r="I2256" i="3" s="1"/>
  <c r="L2257" i="3"/>
  <c r="I2257" i="3" s="1"/>
  <c r="L2258" i="3"/>
  <c r="I2258" i="3" s="1"/>
  <c r="L2259" i="3"/>
  <c r="I2259" i="3" s="1"/>
  <c r="L2260" i="3"/>
  <c r="I2260" i="3" s="1"/>
  <c r="L2261" i="3"/>
  <c r="I2261" i="3" s="1"/>
  <c r="L2262" i="3"/>
  <c r="I2262" i="3" s="1"/>
  <c r="L2263" i="3"/>
  <c r="I2263" i="3" s="1"/>
  <c r="L2264" i="3"/>
  <c r="I2264" i="3" s="1"/>
  <c r="L2265" i="3"/>
  <c r="I2265" i="3" s="1"/>
  <c r="L2266" i="3"/>
  <c r="I2266" i="3" s="1"/>
  <c r="L2267" i="3"/>
  <c r="I2267" i="3" s="1"/>
  <c r="L2268" i="3"/>
  <c r="I2268" i="3" s="1"/>
  <c r="L2269" i="3"/>
  <c r="I2269" i="3" s="1"/>
  <c r="L2270" i="3"/>
  <c r="I2270" i="3" s="1"/>
  <c r="L2271" i="3"/>
  <c r="I2271" i="3" s="1"/>
  <c r="L2272" i="3"/>
  <c r="I2272" i="3" s="1"/>
  <c r="L2273" i="3"/>
  <c r="I2273" i="3" s="1"/>
  <c r="L2274" i="3"/>
  <c r="I2274" i="3" s="1"/>
  <c r="L2275" i="3"/>
  <c r="I2275" i="3" s="1"/>
  <c r="L2276" i="3"/>
  <c r="I2276" i="3" s="1"/>
  <c r="L2277" i="3"/>
  <c r="I2277" i="3" s="1"/>
  <c r="L2278" i="3"/>
  <c r="I2278" i="3" s="1"/>
  <c r="L2279" i="3"/>
  <c r="I2279" i="3" s="1"/>
  <c r="L2280" i="3"/>
  <c r="I2280" i="3" s="1"/>
  <c r="L2281" i="3"/>
  <c r="I2281" i="3" s="1"/>
  <c r="L2282" i="3"/>
  <c r="I2282" i="3" s="1"/>
  <c r="L2283" i="3"/>
  <c r="I2283" i="3" s="1"/>
  <c r="L2284" i="3"/>
  <c r="I2284" i="3" s="1"/>
  <c r="L2285" i="3"/>
  <c r="I2285" i="3" s="1"/>
  <c r="L2286" i="3"/>
  <c r="I2286" i="3" s="1"/>
  <c r="L2287" i="3"/>
  <c r="I2287" i="3" s="1"/>
  <c r="L2288" i="3"/>
  <c r="I2288" i="3" s="1"/>
  <c r="L2289" i="3"/>
  <c r="I2289" i="3" s="1"/>
  <c r="L2290" i="3"/>
  <c r="I2290" i="3" s="1"/>
  <c r="L2291" i="3"/>
  <c r="I2291" i="3" s="1"/>
  <c r="L2292" i="3"/>
  <c r="I2292" i="3" s="1"/>
  <c r="L2293" i="3"/>
  <c r="I2293" i="3" s="1"/>
  <c r="L2294" i="3"/>
  <c r="I2294" i="3" s="1"/>
  <c r="L2295" i="3"/>
  <c r="I2295" i="3" s="1"/>
  <c r="L2296" i="3"/>
  <c r="I2296" i="3" s="1"/>
  <c r="L2298" i="3"/>
  <c r="I2298" i="3" s="1"/>
  <c r="L2299" i="3"/>
  <c r="I2299" i="3" s="1"/>
  <c r="L2300" i="3"/>
  <c r="I2300" i="3" s="1"/>
  <c r="L2301" i="3"/>
  <c r="I2301" i="3" s="1"/>
  <c r="L2302" i="3"/>
  <c r="I2302" i="3" s="1"/>
  <c r="L2303" i="3"/>
  <c r="I2303" i="3" s="1"/>
  <c r="L2304" i="3"/>
  <c r="I2304" i="3" s="1"/>
  <c r="L2305" i="3"/>
  <c r="I2305" i="3" s="1"/>
  <c r="L2306" i="3"/>
  <c r="I2306" i="3" s="1"/>
  <c r="L2307" i="3"/>
  <c r="I2307" i="3" s="1"/>
  <c r="L2308" i="3"/>
  <c r="I2308" i="3" s="1"/>
  <c r="L2309" i="3"/>
  <c r="I2309" i="3" s="1"/>
  <c r="L2310" i="3"/>
  <c r="I2310" i="3" s="1"/>
  <c r="L2311" i="3"/>
  <c r="I2311" i="3" s="1"/>
  <c r="L2312" i="3"/>
  <c r="I2312" i="3" s="1"/>
  <c r="L2313" i="3"/>
  <c r="I2313" i="3" s="1"/>
  <c r="L2314" i="3"/>
  <c r="I2314" i="3" s="1"/>
  <c r="L2315" i="3"/>
  <c r="I2315" i="3" s="1"/>
  <c r="L2316" i="3"/>
  <c r="I2316" i="3" s="1"/>
  <c r="L2317" i="3"/>
  <c r="I2317" i="3" s="1"/>
  <c r="L2318" i="3"/>
  <c r="I2318" i="3" s="1"/>
  <c r="L2319" i="3"/>
  <c r="I2319" i="3" s="1"/>
  <c r="L2320" i="3"/>
  <c r="I2320" i="3" s="1"/>
  <c r="L2321" i="3"/>
  <c r="I2321" i="3" s="1"/>
  <c r="L2322" i="3"/>
  <c r="I2322" i="3" s="1"/>
  <c r="L2323" i="3"/>
  <c r="I2323" i="3" s="1"/>
  <c r="L2324" i="3"/>
  <c r="I2324" i="3" s="1"/>
  <c r="L2325" i="3"/>
  <c r="I2325" i="3" s="1"/>
  <c r="L2326" i="3"/>
  <c r="I2326" i="3" s="1"/>
  <c r="L2327" i="3"/>
  <c r="I2327" i="3" s="1"/>
  <c r="L2328" i="3"/>
  <c r="I2328" i="3" s="1"/>
  <c r="L2329" i="3"/>
  <c r="I2329" i="3" s="1"/>
  <c r="L2330" i="3"/>
  <c r="I2330" i="3" s="1"/>
  <c r="L2331" i="3"/>
  <c r="I2331" i="3" s="1"/>
  <c r="L2332" i="3"/>
  <c r="I2332" i="3" s="1"/>
  <c r="L2333" i="3"/>
  <c r="I2333" i="3" s="1"/>
  <c r="L2334" i="3"/>
  <c r="I2334" i="3" s="1"/>
  <c r="L2335" i="3"/>
  <c r="I2335" i="3" s="1"/>
  <c r="L2336" i="3"/>
  <c r="I2336" i="3" s="1"/>
  <c r="L2337" i="3"/>
  <c r="I2337" i="3" s="1"/>
  <c r="L2338" i="3"/>
  <c r="I2338" i="3" s="1"/>
  <c r="L2339" i="3"/>
  <c r="I2339" i="3" s="1"/>
  <c r="L2340" i="3"/>
  <c r="I2340" i="3" s="1"/>
  <c r="L2341" i="3"/>
  <c r="I2341" i="3" s="1"/>
  <c r="L2342" i="3"/>
  <c r="I2342" i="3" s="1"/>
  <c r="L2343" i="3"/>
  <c r="I2343" i="3" s="1"/>
  <c r="L2344" i="3"/>
  <c r="I2344" i="3" s="1"/>
  <c r="L2345" i="3"/>
  <c r="I2345" i="3" s="1"/>
  <c r="L2346" i="3"/>
  <c r="I2346" i="3" s="1"/>
  <c r="L2347" i="3"/>
  <c r="I2347" i="3" s="1"/>
  <c r="L2348" i="3"/>
  <c r="I2348" i="3" s="1"/>
  <c r="L2349" i="3"/>
  <c r="I2349" i="3" s="1"/>
  <c r="L2350" i="3"/>
  <c r="I2350" i="3" s="1"/>
  <c r="L2351" i="3"/>
  <c r="I2351" i="3" s="1"/>
  <c r="L2352" i="3"/>
  <c r="I2352" i="3" s="1"/>
  <c r="L2353" i="3"/>
  <c r="I2353" i="3" s="1"/>
  <c r="L2354" i="3"/>
  <c r="I2354" i="3" s="1"/>
  <c r="L2355" i="3"/>
  <c r="I2355" i="3" s="1"/>
  <c r="L2356" i="3"/>
  <c r="I2356" i="3" s="1"/>
  <c r="L2357" i="3"/>
  <c r="I2357" i="3" s="1"/>
  <c r="L2358" i="3"/>
  <c r="I2358" i="3" s="1"/>
  <c r="L2359" i="3"/>
  <c r="I2359" i="3" s="1"/>
  <c r="L2360" i="3"/>
  <c r="I2360" i="3" s="1"/>
  <c r="L2361" i="3"/>
  <c r="I2361" i="3" s="1"/>
  <c r="L2362" i="3"/>
  <c r="I2362" i="3" s="1"/>
  <c r="L2363" i="3"/>
  <c r="I2363" i="3" s="1"/>
  <c r="L2364" i="3"/>
  <c r="I2364" i="3" s="1"/>
  <c r="L2365" i="3"/>
  <c r="I2365" i="3" s="1"/>
  <c r="L2366" i="3"/>
  <c r="I2366" i="3" s="1"/>
  <c r="L2367" i="3"/>
  <c r="I2367" i="3" s="1"/>
  <c r="L2368" i="3"/>
  <c r="I2368" i="3" s="1"/>
  <c r="L2369" i="3"/>
  <c r="I2369" i="3" s="1"/>
  <c r="L2370" i="3"/>
  <c r="I2370" i="3" s="1"/>
  <c r="L2371" i="3"/>
  <c r="I2371" i="3" s="1"/>
  <c r="L2372" i="3"/>
  <c r="I2372" i="3" s="1"/>
  <c r="L2373" i="3"/>
  <c r="I2373" i="3" s="1"/>
  <c r="L2374" i="3"/>
  <c r="I2374" i="3" s="1"/>
  <c r="L2375" i="3"/>
  <c r="I2375" i="3" s="1"/>
  <c r="L2376" i="3"/>
  <c r="I2376" i="3" s="1"/>
  <c r="L2377" i="3"/>
  <c r="I2377" i="3" s="1"/>
  <c r="L2378" i="3"/>
  <c r="I2378" i="3" s="1"/>
  <c r="L2379" i="3"/>
  <c r="I2379" i="3" s="1"/>
  <c r="L2380" i="3"/>
  <c r="I2380" i="3" s="1"/>
  <c r="L2381" i="3"/>
  <c r="I2381" i="3" s="1"/>
  <c r="L2382" i="3"/>
  <c r="I2382" i="3" s="1"/>
  <c r="L2383" i="3"/>
  <c r="I2383" i="3" s="1"/>
  <c r="L2384" i="3"/>
  <c r="I2384" i="3" s="1"/>
  <c r="L2385" i="3"/>
  <c r="I2385" i="3" s="1"/>
  <c r="L2386" i="3"/>
  <c r="I2386" i="3" s="1"/>
  <c r="L2387" i="3"/>
  <c r="I2387" i="3" s="1"/>
  <c r="L2388" i="3"/>
  <c r="I2388" i="3" s="1"/>
  <c r="L2389" i="3"/>
  <c r="I2389" i="3" s="1"/>
  <c r="L2390" i="3"/>
  <c r="I2390" i="3" s="1"/>
  <c r="L2391" i="3"/>
  <c r="I2391" i="3" s="1"/>
  <c r="L2392" i="3"/>
  <c r="I2392" i="3" s="1"/>
  <c r="L2393" i="3"/>
  <c r="I2393" i="3" s="1"/>
  <c r="L2394" i="3"/>
  <c r="I2394" i="3" s="1"/>
  <c r="L2395" i="3"/>
  <c r="I2395" i="3" s="1"/>
  <c r="L2396" i="3"/>
  <c r="I2396" i="3" s="1"/>
  <c r="L2397" i="3"/>
  <c r="I2397" i="3" s="1"/>
  <c r="L2398" i="3"/>
  <c r="I2398" i="3" s="1"/>
  <c r="L2399" i="3"/>
  <c r="I2399" i="3" s="1"/>
  <c r="L2400" i="3"/>
  <c r="I2400" i="3" s="1"/>
  <c r="L2401" i="3"/>
  <c r="I2401" i="3" s="1"/>
  <c r="L2402" i="3"/>
  <c r="I2402" i="3" s="1"/>
  <c r="L2403" i="3"/>
  <c r="I2403" i="3" s="1"/>
  <c r="L2404" i="3"/>
  <c r="I2404" i="3" s="1"/>
  <c r="L2405" i="3"/>
  <c r="I2405" i="3" s="1"/>
  <c r="L2406" i="3"/>
  <c r="I2406" i="3" s="1"/>
  <c r="L2407" i="3"/>
  <c r="I2407" i="3" s="1"/>
  <c r="L2408" i="3"/>
  <c r="I2408" i="3" s="1"/>
  <c r="L2409" i="3"/>
  <c r="I2409" i="3" s="1"/>
  <c r="L2410" i="3"/>
  <c r="I2410" i="3" s="1"/>
  <c r="L2411" i="3"/>
  <c r="I2411" i="3" s="1"/>
  <c r="L2412" i="3"/>
  <c r="I2412" i="3" s="1"/>
  <c r="L2413" i="3"/>
  <c r="I2413" i="3" s="1"/>
  <c r="L2414" i="3"/>
  <c r="I2414" i="3" s="1"/>
  <c r="L2415" i="3"/>
  <c r="I2415" i="3" s="1"/>
  <c r="L2416" i="3"/>
  <c r="I2416" i="3" s="1"/>
  <c r="L2417" i="3"/>
  <c r="I2417" i="3" s="1"/>
  <c r="L2418" i="3"/>
  <c r="I2418" i="3" s="1"/>
  <c r="L2419" i="3"/>
  <c r="I2419" i="3" s="1"/>
  <c r="L2420" i="3"/>
  <c r="I2420" i="3" s="1"/>
  <c r="L2421" i="3"/>
  <c r="I2421" i="3" s="1"/>
  <c r="L2422" i="3"/>
  <c r="I2422" i="3" s="1"/>
  <c r="L2423" i="3"/>
  <c r="I2423" i="3" s="1"/>
  <c r="L2424" i="3"/>
  <c r="I2424" i="3" s="1"/>
  <c r="L2425" i="3"/>
  <c r="I2425" i="3" s="1"/>
  <c r="L2426" i="3"/>
  <c r="I2426" i="3" s="1"/>
  <c r="L2427" i="3"/>
  <c r="I2427" i="3" s="1"/>
  <c r="L2428" i="3"/>
  <c r="I2428" i="3" s="1"/>
  <c r="L2429" i="3"/>
  <c r="I2429" i="3" s="1"/>
  <c r="L2430" i="3"/>
  <c r="I2430" i="3" s="1"/>
  <c r="L2431" i="3"/>
  <c r="I2431" i="3" s="1"/>
  <c r="L2432" i="3"/>
  <c r="I2432" i="3" s="1"/>
  <c r="L2433" i="3"/>
  <c r="I2433" i="3" s="1"/>
  <c r="L2434" i="3"/>
  <c r="I2434" i="3" s="1"/>
  <c r="L2435" i="3"/>
  <c r="I2435" i="3" s="1"/>
  <c r="L2436" i="3"/>
  <c r="I2436" i="3" s="1"/>
  <c r="L2437" i="3"/>
  <c r="I2437" i="3" s="1"/>
  <c r="L2438" i="3"/>
  <c r="I2438" i="3" s="1"/>
  <c r="L2439" i="3"/>
  <c r="I2439" i="3" s="1"/>
  <c r="L2440" i="3"/>
  <c r="I2440" i="3" s="1"/>
  <c r="L2441" i="3"/>
  <c r="I2441" i="3" s="1"/>
  <c r="L2442" i="3"/>
  <c r="I2442" i="3" s="1"/>
  <c r="L2443" i="3"/>
  <c r="I2443" i="3" s="1"/>
  <c r="L2444" i="3"/>
  <c r="I2444" i="3" s="1"/>
  <c r="L2445" i="3"/>
  <c r="I2445" i="3" s="1"/>
  <c r="L2446" i="3"/>
  <c r="I2446" i="3" s="1"/>
  <c r="L2447" i="3"/>
  <c r="I2447" i="3" s="1"/>
  <c r="L2448" i="3"/>
  <c r="I2448" i="3" s="1"/>
  <c r="L2449" i="3"/>
  <c r="I2449" i="3" s="1"/>
  <c r="L2450" i="3"/>
  <c r="I2450" i="3" s="1"/>
  <c r="L2451" i="3"/>
  <c r="I2451" i="3" s="1"/>
  <c r="L2452" i="3"/>
  <c r="I2452" i="3" s="1"/>
  <c r="L2453" i="3"/>
  <c r="I2453" i="3" s="1"/>
  <c r="L2454" i="3"/>
  <c r="I2454" i="3" s="1"/>
  <c r="L2455" i="3"/>
  <c r="I2455" i="3" s="1"/>
  <c r="L2456" i="3"/>
  <c r="I2456" i="3" s="1"/>
  <c r="L2457" i="3"/>
  <c r="I2457" i="3" s="1"/>
  <c r="L2458" i="3"/>
  <c r="I2458" i="3" s="1"/>
  <c r="L2459" i="3"/>
  <c r="I2459" i="3" s="1"/>
  <c r="L2460" i="3"/>
  <c r="I2460" i="3" s="1"/>
  <c r="L2461" i="3"/>
  <c r="I2461" i="3" s="1"/>
  <c r="L2462" i="3"/>
  <c r="I2462" i="3" s="1"/>
  <c r="L2463" i="3"/>
  <c r="I2463" i="3" s="1"/>
  <c r="L2464" i="3"/>
  <c r="I2464" i="3" s="1"/>
  <c r="L2465" i="3"/>
  <c r="I2465" i="3" s="1"/>
  <c r="L2466" i="3"/>
  <c r="I2466" i="3" s="1"/>
  <c r="L2467" i="3"/>
  <c r="I2467" i="3" s="1"/>
  <c r="L2468" i="3"/>
  <c r="I2468" i="3" s="1"/>
  <c r="L2469" i="3"/>
  <c r="I2469" i="3" s="1"/>
  <c r="L2470" i="3"/>
  <c r="I2470" i="3" s="1"/>
  <c r="L2471" i="3"/>
  <c r="I2471" i="3" s="1"/>
  <c r="L2472" i="3"/>
  <c r="I2472" i="3" s="1"/>
  <c r="L2473" i="3"/>
  <c r="I2473" i="3" s="1"/>
  <c r="L2474" i="3"/>
  <c r="I2474" i="3" s="1"/>
  <c r="L2475" i="3"/>
  <c r="I2475" i="3" s="1"/>
  <c r="L2476" i="3"/>
  <c r="I2476" i="3" s="1"/>
  <c r="L2477" i="3"/>
  <c r="I2477" i="3" s="1"/>
  <c r="L2478" i="3"/>
  <c r="I2478" i="3" s="1"/>
  <c r="L2479" i="3"/>
  <c r="I2479" i="3" s="1"/>
  <c r="L2480" i="3"/>
  <c r="I2480" i="3" s="1"/>
  <c r="L2481" i="3"/>
  <c r="I2481" i="3" s="1"/>
  <c r="L2482" i="3"/>
  <c r="I2482" i="3" s="1"/>
  <c r="L2483" i="3"/>
  <c r="I2483" i="3" s="1"/>
  <c r="L2484" i="3"/>
  <c r="I2484" i="3" s="1"/>
  <c r="L2485" i="3"/>
  <c r="I2485" i="3" s="1"/>
  <c r="L2486" i="3"/>
  <c r="I2486" i="3" s="1"/>
  <c r="L2487" i="3"/>
  <c r="I2487" i="3" s="1"/>
  <c r="L2488" i="3"/>
  <c r="I2488" i="3" s="1"/>
  <c r="L2489" i="3"/>
  <c r="I2489" i="3" s="1"/>
  <c r="L2490" i="3"/>
  <c r="I2490" i="3" s="1"/>
  <c r="L2491" i="3"/>
  <c r="I2491" i="3" s="1"/>
  <c r="L2492" i="3"/>
  <c r="I2492" i="3" s="1"/>
  <c r="L2493" i="3"/>
  <c r="I2493" i="3" s="1"/>
  <c r="L2494" i="3"/>
  <c r="I2494" i="3" s="1"/>
  <c r="L2495" i="3"/>
  <c r="I2495" i="3" s="1"/>
  <c r="L2496" i="3"/>
  <c r="I2496" i="3" s="1"/>
  <c r="L2497" i="3"/>
  <c r="I2497" i="3" s="1"/>
  <c r="L2498" i="3"/>
  <c r="I2498" i="3" s="1"/>
  <c r="L2499" i="3"/>
  <c r="I2499" i="3" s="1"/>
  <c r="L2500" i="3"/>
  <c r="I2500" i="3" s="1"/>
  <c r="L2501" i="3"/>
  <c r="I2501" i="3" s="1"/>
  <c r="L2502" i="3"/>
  <c r="I2502" i="3" s="1"/>
  <c r="L2503" i="3"/>
  <c r="I2503" i="3" s="1"/>
  <c r="L2504" i="3"/>
  <c r="I2504" i="3" s="1"/>
  <c r="L2505" i="3"/>
  <c r="I2505" i="3" s="1"/>
  <c r="L2506" i="3"/>
  <c r="I2506" i="3" s="1"/>
  <c r="L2507" i="3"/>
  <c r="I2507" i="3" s="1"/>
  <c r="L2508" i="3"/>
  <c r="I2508" i="3" s="1"/>
  <c r="L2509" i="3"/>
  <c r="I2509" i="3" s="1"/>
  <c r="L2510" i="3"/>
  <c r="I2510" i="3" s="1"/>
  <c r="L2511" i="3"/>
  <c r="I2511" i="3" s="1"/>
  <c r="L2512" i="3"/>
  <c r="I2512" i="3" s="1"/>
  <c r="L2513" i="3"/>
  <c r="I2513" i="3" s="1"/>
  <c r="L2514" i="3"/>
  <c r="I2514" i="3" s="1"/>
  <c r="L2515" i="3"/>
  <c r="I2515" i="3" s="1"/>
  <c r="L2516" i="3"/>
  <c r="I2516" i="3" s="1"/>
  <c r="L2517" i="3"/>
  <c r="I2517" i="3" s="1"/>
  <c r="L2518" i="3"/>
  <c r="I2518" i="3" s="1"/>
  <c r="L2519" i="3"/>
  <c r="I2519" i="3" s="1"/>
  <c r="L2520" i="3"/>
  <c r="I2520" i="3" s="1"/>
  <c r="L2521" i="3"/>
  <c r="I2521" i="3" s="1"/>
  <c r="H2219" i="3"/>
  <c r="H2220" i="3"/>
  <c r="H2221" i="3"/>
  <c r="H2222" i="3"/>
  <c r="H2223" i="3"/>
  <c r="H2224" i="3"/>
  <c r="H2225" i="3"/>
  <c r="H2226" i="3"/>
  <c r="H2227" i="3"/>
  <c r="H2228" i="3"/>
  <c r="H2229" i="3"/>
  <c r="H2230" i="3"/>
  <c r="H2231" i="3"/>
  <c r="H2232" i="3"/>
  <c r="H2233" i="3"/>
  <c r="H2234" i="3"/>
  <c r="H2235" i="3"/>
  <c r="H2236" i="3"/>
  <c r="H2237" i="3"/>
  <c r="H2238" i="3"/>
  <c r="H2239" i="3"/>
  <c r="H2240" i="3"/>
  <c r="H2241" i="3"/>
  <c r="H2242" i="3"/>
  <c r="H2243" i="3"/>
  <c r="H2244" i="3"/>
  <c r="H2245" i="3"/>
  <c r="H2246" i="3"/>
  <c r="H2247" i="3"/>
  <c r="H2248" i="3"/>
  <c r="H2249" i="3"/>
  <c r="H2250" i="3"/>
  <c r="H2251" i="3"/>
  <c r="H2252" i="3"/>
  <c r="H2253" i="3"/>
  <c r="H2254" i="3"/>
  <c r="H2255" i="3"/>
  <c r="H2256" i="3"/>
  <c r="H2257" i="3"/>
  <c r="H2258" i="3"/>
  <c r="H2259" i="3"/>
  <c r="H2260" i="3"/>
  <c r="H2261" i="3"/>
  <c r="H2262" i="3"/>
  <c r="H2263" i="3"/>
  <c r="H2264" i="3"/>
  <c r="H2265" i="3"/>
  <c r="H2266" i="3"/>
  <c r="H2267" i="3"/>
  <c r="H2268" i="3"/>
  <c r="H2269" i="3"/>
  <c r="H2270" i="3"/>
  <c r="H2271" i="3"/>
  <c r="H2272" i="3"/>
  <c r="H2273" i="3"/>
  <c r="H2274" i="3"/>
  <c r="H2275" i="3"/>
  <c r="H2276" i="3"/>
  <c r="H2277" i="3"/>
  <c r="H2278" i="3"/>
  <c r="H2279" i="3"/>
  <c r="H2280" i="3"/>
  <c r="H2281" i="3"/>
  <c r="H2282" i="3"/>
  <c r="H2283" i="3"/>
  <c r="H2284" i="3"/>
  <c r="H2285" i="3"/>
  <c r="H2286" i="3"/>
  <c r="H2287" i="3"/>
  <c r="H2288" i="3"/>
  <c r="H2289" i="3"/>
  <c r="H2290" i="3"/>
  <c r="H2291" i="3"/>
  <c r="H2292" i="3"/>
  <c r="H2293" i="3"/>
  <c r="H2294" i="3"/>
  <c r="H2295" i="3"/>
  <c r="H2296" i="3"/>
  <c r="H2297" i="3"/>
  <c r="H2298" i="3"/>
  <c r="H2299" i="3"/>
  <c r="H2300" i="3"/>
  <c r="H2301" i="3"/>
  <c r="H2302" i="3"/>
  <c r="H2303" i="3"/>
  <c r="H2304" i="3"/>
  <c r="H2305" i="3"/>
  <c r="H2306" i="3"/>
  <c r="H2307" i="3"/>
  <c r="H2308" i="3"/>
  <c r="H2309" i="3"/>
  <c r="H2310" i="3"/>
  <c r="H2311" i="3"/>
  <c r="H2312" i="3"/>
  <c r="H2313" i="3"/>
  <c r="H2314" i="3"/>
  <c r="H2315" i="3"/>
  <c r="H2316" i="3"/>
  <c r="H2317" i="3"/>
  <c r="H2318" i="3"/>
  <c r="H2319" i="3"/>
  <c r="H2320" i="3"/>
  <c r="H2321" i="3"/>
  <c r="H2322" i="3"/>
  <c r="H2323" i="3"/>
  <c r="H2324" i="3"/>
  <c r="H2325" i="3"/>
  <c r="H2326" i="3"/>
  <c r="H2327" i="3"/>
  <c r="H2328" i="3"/>
  <c r="H2329" i="3"/>
  <c r="H2330" i="3"/>
  <c r="H2331" i="3"/>
  <c r="H2332" i="3"/>
  <c r="H2333" i="3"/>
  <c r="H2334" i="3"/>
  <c r="H2335" i="3"/>
  <c r="H2336" i="3"/>
  <c r="H2337" i="3"/>
  <c r="H2338" i="3"/>
  <c r="H2339" i="3"/>
  <c r="H2340" i="3"/>
  <c r="H2341" i="3"/>
  <c r="H2342" i="3"/>
  <c r="H2343" i="3"/>
  <c r="H2344" i="3"/>
  <c r="H2345" i="3"/>
  <c r="H2346" i="3"/>
  <c r="H2347" i="3"/>
  <c r="H2348" i="3"/>
  <c r="H2349" i="3"/>
  <c r="H2350" i="3"/>
  <c r="H2351" i="3"/>
  <c r="H2352" i="3"/>
  <c r="H2353" i="3"/>
  <c r="H2354" i="3"/>
  <c r="H2355" i="3"/>
  <c r="H2356" i="3"/>
  <c r="H2357" i="3"/>
  <c r="H2358" i="3"/>
  <c r="H2359" i="3"/>
  <c r="H2360" i="3"/>
  <c r="H2361" i="3"/>
  <c r="H2362" i="3"/>
  <c r="H2363" i="3"/>
  <c r="H2364" i="3"/>
  <c r="H2365" i="3"/>
  <c r="H2366" i="3"/>
  <c r="H2367" i="3"/>
  <c r="H2368" i="3"/>
  <c r="H2369" i="3"/>
  <c r="H2370" i="3"/>
  <c r="H2371" i="3"/>
  <c r="H2372" i="3"/>
  <c r="H2373" i="3"/>
  <c r="H2374" i="3"/>
  <c r="H2375" i="3"/>
  <c r="H2376" i="3"/>
  <c r="H2377" i="3"/>
  <c r="H2378" i="3"/>
  <c r="H2379" i="3"/>
  <c r="H2380" i="3"/>
  <c r="H2381" i="3"/>
  <c r="H2382" i="3"/>
  <c r="H2383" i="3"/>
  <c r="H2384" i="3"/>
  <c r="H2385" i="3"/>
  <c r="H2386" i="3"/>
  <c r="H2387" i="3"/>
  <c r="H2388" i="3"/>
  <c r="H2389" i="3"/>
  <c r="H2390" i="3"/>
  <c r="H2391" i="3"/>
  <c r="H2392" i="3"/>
  <c r="H2393" i="3"/>
  <c r="H2394" i="3"/>
  <c r="H2395" i="3"/>
  <c r="H2396" i="3"/>
  <c r="H2397" i="3"/>
  <c r="H2398" i="3"/>
  <c r="H2399" i="3"/>
  <c r="H2400" i="3"/>
  <c r="H2401" i="3"/>
  <c r="H2402" i="3"/>
  <c r="H2403" i="3"/>
  <c r="H2404" i="3"/>
  <c r="H2405" i="3"/>
  <c r="H2406" i="3"/>
  <c r="H2407" i="3"/>
  <c r="H2408" i="3"/>
  <c r="H2409" i="3"/>
  <c r="H2410" i="3"/>
  <c r="H2411" i="3"/>
  <c r="H2412" i="3"/>
  <c r="H2413" i="3"/>
  <c r="H2414" i="3"/>
  <c r="H2415" i="3"/>
  <c r="H2416" i="3"/>
  <c r="H2417" i="3"/>
  <c r="H2418" i="3"/>
  <c r="H2419" i="3"/>
  <c r="H2420" i="3"/>
  <c r="H2421" i="3"/>
  <c r="H2422" i="3"/>
  <c r="H2423" i="3"/>
  <c r="H2424" i="3"/>
  <c r="H2425" i="3"/>
  <c r="H2426" i="3"/>
  <c r="H2427" i="3"/>
  <c r="H2428" i="3"/>
  <c r="H2429" i="3"/>
  <c r="H2430" i="3"/>
  <c r="H2431" i="3"/>
  <c r="H2432" i="3"/>
  <c r="H2433" i="3"/>
  <c r="H2434" i="3"/>
  <c r="H2435" i="3"/>
  <c r="H2436" i="3"/>
  <c r="H2437" i="3"/>
  <c r="H2438" i="3"/>
  <c r="H2439" i="3"/>
  <c r="H2440" i="3"/>
  <c r="H2441" i="3"/>
  <c r="H2442" i="3"/>
  <c r="H2443" i="3"/>
  <c r="H2444" i="3"/>
  <c r="H2445" i="3"/>
  <c r="H2446" i="3"/>
  <c r="H2447" i="3"/>
  <c r="H2448" i="3"/>
  <c r="H2449" i="3"/>
  <c r="H2450" i="3"/>
  <c r="H2451" i="3"/>
  <c r="H2452" i="3"/>
  <c r="H2453" i="3"/>
  <c r="H2454" i="3"/>
  <c r="H2455" i="3"/>
  <c r="H2456" i="3"/>
  <c r="H2457" i="3"/>
  <c r="H2458" i="3"/>
  <c r="H2459" i="3"/>
  <c r="H2460" i="3"/>
  <c r="H2461" i="3"/>
  <c r="H2462" i="3"/>
  <c r="H2463" i="3"/>
  <c r="H2464" i="3"/>
  <c r="H2465" i="3"/>
  <c r="H2466" i="3"/>
  <c r="H2467" i="3"/>
  <c r="H2468" i="3"/>
  <c r="H2469" i="3"/>
  <c r="H2470" i="3"/>
  <c r="H2471" i="3"/>
  <c r="H2472" i="3"/>
  <c r="H2473" i="3"/>
  <c r="H2474" i="3"/>
  <c r="H2475" i="3"/>
  <c r="H2476" i="3"/>
  <c r="H2477" i="3"/>
  <c r="H2478" i="3"/>
  <c r="H2479" i="3"/>
  <c r="H2480" i="3"/>
  <c r="H2481" i="3"/>
  <c r="H2482" i="3"/>
  <c r="H2483" i="3"/>
  <c r="H2484" i="3"/>
  <c r="H2485" i="3"/>
  <c r="H2486" i="3"/>
  <c r="H2487" i="3"/>
  <c r="H2488" i="3"/>
  <c r="H2489" i="3"/>
  <c r="H2490" i="3"/>
  <c r="H2491" i="3"/>
  <c r="H2492" i="3"/>
  <c r="H2493" i="3"/>
  <c r="H2494" i="3"/>
  <c r="H2495" i="3"/>
  <c r="H2496" i="3"/>
  <c r="H2497" i="3"/>
  <c r="H2498" i="3"/>
  <c r="H2499" i="3"/>
  <c r="H2500" i="3"/>
  <c r="H2501" i="3"/>
  <c r="H2502" i="3"/>
  <c r="H2503" i="3"/>
  <c r="H2504" i="3"/>
  <c r="H2505" i="3"/>
  <c r="H2506" i="3"/>
  <c r="H2507" i="3"/>
  <c r="H2508" i="3"/>
  <c r="H2509" i="3"/>
  <c r="H2510" i="3"/>
  <c r="H2511" i="3"/>
  <c r="H2512" i="3"/>
  <c r="H2513" i="3"/>
  <c r="H2514" i="3"/>
  <c r="H2515" i="3"/>
  <c r="H2516" i="3"/>
  <c r="H2517" i="3"/>
  <c r="H2518" i="3"/>
  <c r="H2519" i="3"/>
  <c r="H2520" i="3"/>
  <c r="H2521" i="3"/>
  <c r="K2219" i="3"/>
  <c r="K2220" i="3"/>
  <c r="K2221" i="3"/>
  <c r="K2222" i="3"/>
  <c r="K2223" i="3"/>
  <c r="K2224" i="3"/>
  <c r="K2225" i="3"/>
  <c r="K2226" i="3"/>
  <c r="K2227" i="3"/>
  <c r="K2228" i="3"/>
  <c r="K2229" i="3"/>
  <c r="K2230" i="3"/>
  <c r="K2231" i="3"/>
  <c r="K2232" i="3"/>
  <c r="K2233" i="3"/>
  <c r="K2234" i="3"/>
  <c r="K2235" i="3"/>
  <c r="K2236" i="3"/>
  <c r="K2237" i="3"/>
  <c r="K2238" i="3"/>
  <c r="K2239" i="3"/>
  <c r="K2240" i="3"/>
  <c r="K2241" i="3"/>
  <c r="K2242" i="3"/>
  <c r="K2243" i="3"/>
  <c r="K2244" i="3"/>
  <c r="K2245" i="3"/>
  <c r="K2246" i="3"/>
  <c r="K2247" i="3"/>
  <c r="K2248" i="3"/>
  <c r="K2249" i="3"/>
  <c r="K2250" i="3"/>
  <c r="K2251" i="3"/>
  <c r="K2252" i="3"/>
  <c r="K2253" i="3"/>
  <c r="K2254" i="3"/>
  <c r="K2255" i="3"/>
  <c r="K2256" i="3"/>
  <c r="K2257" i="3"/>
  <c r="K2258" i="3"/>
  <c r="K2259" i="3"/>
  <c r="K2260" i="3"/>
  <c r="K2261" i="3"/>
  <c r="K2262" i="3"/>
  <c r="K2263" i="3"/>
  <c r="K2264" i="3"/>
  <c r="K2265" i="3"/>
  <c r="K2266" i="3"/>
  <c r="K2267" i="3"/>
  <c r="K2268" i="3"/>
  <c r="K2269" i="3"/>
  <c r="K2270" i="3"/>
  <c r="K2271" i="3"/>
  <c r="K2272" i="3"/>
  <c r="K2273" i="3"/>
  <c r="K2274" i="3"/>
  <c r="K2275" i="3"/>
  <c r="K2276" i="3"/>
  <c r="K2277" i="3"/>
  <c r="K2278" i="3"/>
  <c r="K2279" i="3"/>
  <c r="K2280" i="3"/>
  <c r="K2281" i="3"/>
  <c r="K2282" i="3"/>
  <c r="K2283" i="3"/>
  <c r="K2284" i="3"/>
  <c r="K2285" i="3"/>
  <c r="K2286" i="3"/>
  <c r="K2287" i="3"/>
  <c r="K2288" i="3"/>
  <c r="K2289" i="3"/>
  <c r="K2290" i="3"/>
  <c r="K2291" i="3"/>
  <c r="K2292" i="3"/>
  <c r="K2293" i="3"/>
  <c r="K2294" i="3"/>
  <c r="K2295" i="3"/>
  <c r="K2296" i="3"/>
  <c r="K2297" i="3"/>
  <c r="K2298" i="3"/>
  <c r="K2299" i="3"/>
  <c r="K2300" i="3"/>
  <c r="K2301" i="3"/>
  <c r="K2302" i="3"/>
  <c r="K2303" i="3"/>
  <c r="K2304" i="3"/>
  <c r="K2305" i="3"/>
  <c r="K2306" i="3"/>
  <c r="K2307" i="3"/>
  <c r="K2308" i="3"/>
  <c r="K2309" i="3"/>
  <c r="K2310" i="3"/>
  <c r="K2311" i="3"/>
  <c r="K2312" i="3"/>
  <c r="K2313" i="3"/>
  <c r="K2314" i="3"/>
  <c r="K2315" i="3"/>
  <c r="K2316" i="3"/>
  <c r="K2317" i="3"/>
  <c r="K2318" i="3"/>
  <c r="K2319" i="3"/>
  <c r="K2320" i="3"/>
  <c r="K2321" i="3"/>
  <c r="K2322" i="3"/>
  <c r="K2323" i="3"/>
  <c r="K2324" i="3"/>
  <c r="K2325" i="3"/>
  <c r="K2326" i="3"/>
  <c r="K2327" i="3"/>
  <c r="K2328" i="3"/>
  <c r="K2329" i="3"/>
  <c r="K2330" i="3"/>
  <c r="K2331" i="3"/>
  <c r="K2332" i="3"/>
  <c r="K2333" i="3"/>
  <c r="K2334" i="3"/>
  <c r="K2335" i="3"/>
  <c r="K2336" i="3"/>
  <c r="K2337" i="3"/>
  <c r="K2338" i="3"/>
  <c r="K2339" i="3"/>
  <c r="K2340" i="3"/>
  <c r="K2341" i="3"/>
  <c r="K2342" i="3"/>
  <c r="K2343" i="3"/>
  <c r="K2344" i="3"/>
  <c r="K2345" i="3"/>
  <c r="K2346" i="3"/>
  <c r="K2347" i="3"/>
  <c r="K2348" i="3"/>
  <c r="K2349" i="3"/>
  <c r="K2350" i="3"/>
  <c r="K2351" i="3"/>
  <c r="K2352" i="3"/>
  <c r="K2353" i="3"/>
  <c r="K2354" i="3"/>
  <c r="K2355" i="3"/>
  <c r="K2356" i="3"/>
  <c r="K2357" i="3"/>
  <c r="K2358" i="3"/>
  <c r="K2359" i="3"/>
  <c r="K2360" i="3"/>
  <c r="K2361" i="3"/>
  <c r="K2362" i="3"/>
  <c r="K2363" i="3"/>
  <c r="K2364" i="3"/>
  <c r="K2365" i="3"/>
  <c r="K2366" i="3"/>
  <c r="K2367" i="3"/>
  <c r="K2368" i="3"/>
  <c r="K2369" i="3"/>
  <c r="K2370" i="3"/>
  <c r="K2371" i="3"/>
  <c r="K2372" i="3"/>
  <c r="K2373" i="3"/>
  <c r="K2374" i="3"/>
  <c r="K2375" i="3"/>
  <c r="K2376" i="3"/>
  <c r="K2377" i="3"/>
  <c r="K2378" i="3"/>
  <c r="K2379" i="3"/>
  <c r="K2380" i="3"/>
  <c r="K2381" i="3"/>
  <c r="K2382" i="3"/>
  <c r="K2383" i="3"/>
  <c r="K2384" i="3"/>
  <c r="K2385" i="3"/>
  <c r="K2386" i="3"/>
  <c r="K2387" i="3"/>
  <c r="K2388" i="3"/>
  <c r="K2389" i="3"/>
  <c r="K2390" i="3"/>
  <c r="K2391" i="3"/>
  <c r="K2392" i="3"/>
  <c r="K2393" i="3"/>
  <c r="K2394" i="3"/>
  <c r="K2395" i="3"/>
  <c r="K2396" i="3"/>
  <c r="K2397" i="3"/>
  <c r="K2398" i="3"/>
  <c r="K2399" i="3"/>
  <c r="K2400" i="3"/>
  <c r="K2401" i="3"/>
  <c r="K2402" i="3"/>
  <c r="K2403" i="3"/>
  <c r="K2404" i="3"/>
  <c r="K2405" i="3"/>
  <c r="K2406" i="3"/>
  <c r="K2407" i="3"/>
  <c r="K2408" i="3"/>
  <c r="K2409" i="3"/>
  <c r="K2410" i="3"/>
  <c r="K2411" i="3"/>
  <c r="K2412" i="3"/>
  <c r="K2413" i="3"/>
  <c r="K2414" i="3"/>
  <c r="K2415" i="3"/>
  <c r="K2416" i="3"/>
  <c r="K2417" i="3"/>
  <c r="K2418" i="3"/>
  <c r="K2419" i="3"/>
  <c r="K2420" i="3"/>
  <c r="K2421" i="3"/>
  <c r="K2422" i="3"/>
  <c r="K2423" i="3"/>
  <c r="K2424" i="3"/>
  <c r="K2425" i="3"/>
  <c r="K2426" i="3"/>
  <c r="K2427" i="3"/>
  <c r="K2428" i="3"/>
  <c r="K2429" i="3"/>
  <c r="K2430" i="3"/>
  <c r="K2431" i="3"/>
  <c r="K2432" i="3"/>
  <c r="K2433" i="3"/>
  <c r="K2434" i="3"/>
  <c r="K2435" i="3"/>
  <c r="K2436" i="3"/>
  <c r="K2437" i="3"/>
  <c r="K2438" i="3"/>
  <c r="K2439" i="3"/>
  <c r="K2440" i="3"/>
  <c r="K2441" i="3"/>
  <c r="K2442" i="3"/>
  <c r="K2443" i="3"/>
  <c r="K2444" i="3"/>
  <c r="K2445" i="3"/>
  <c r="K2446" i="3"/>
  <c r="K2447" i="3"/>
  <c r="K2448" i="3"/>
  <c r="K2449" i="3"/>
  <c r="K2450" i="3"/>
  <c r="K2451" i="3"/>
  <c r="K2452" i="3"/>
  <c r="K2453" i="3"/>
  <c r="K2454" i="3"/>
  <c r="K2455" i="3"/>
  <c r="K2456" i="3"/>
  <c r="K2457" i="3"/>
  <c r="K2458" i="3"/>
  <c r="K2459" i="3"/>
  <c r="K2460" i="3"/>
  <c r="K2461" i="3"/>
  <c r="K2462" i="3"/>
  <c r="K2463" i="3"/>
  <c r="K2464" i="3"/>
  <c r="K2465" i="3"/>
  <c r="K2466" i="3"/>
  <c r="K2467" i="3"/>
  <c r="K2468" i="3"/>
  <c r="K2469" i="3"/>
  <c r="K2470" i="3"/>
  <c r="K2471" i="3"/>
  <c r="K2472" i="3"/>
  <c r="K2473" i="3"/>
  <c r="K2474" i="3"/>
  <c r="K2475" i="3"/>
  <c r="K2476" i="3"/>
  <c r="K2477" i="3"/>
  <c r="K2478" i="3"/>
  <c r="K2479" i="3"/>
  <c r="K2480" i="3"/>
  <c r="K2481" i="3"/>
  <c r="K2482" i="3"/>
  <c r="K2483" i="3"/>
  <c r="K2484" i="3"/>
  <c r="K2485" i="3"/>
  <c r="K2486" i="3"/>
  <c r="K2487" i="3"/>
  <c r="K2488" i="3"/>
  <c r="K2489" i="3"/>
  <c r="K2490" i="3"/>
  <c r="K2491" i="3"/>
  <c r="K2492" i="3"/>
  <c r="K2493" i="3"/>
  <c r="K2494" i="3"/>
  <c r="K2495" i="3"/>
  <c r="K2496" i="3"/>
  <c r="K2497" i="3"/>
  <c r="K2498" i="3"/>
  <c r="K2499" i="3"/>
  <c r="K2500" i="3"/>
  <c r="K2501" i="3"/>
  <c r="K2502" i="3"/>
  <c r="K2503" i="3"/>
  <c r="K2504" i="3"/>
  <c r="K2505" i="3"/>
  <c r="K2506" i="3"/>
  <c r="K2507" i="3"/>
  <c r="K2508" i="3"/>
  <c r="K2509" i="3"/>
  <c r="K2510" i="3"/>
  <c r="K2511" i="3"/>
  <c r="K2512" i="3"/>
  <c r="K2513" i="3"/>
  <c r="K2514" i="3"/>
  <c r="K2515" i="3"/>
  <c r="K2516" i="3"/>
  <c r="K2517" i="3"/>
  <c r="K2518" i="3"/>
  <c r="K2519" i="3"/>
  <c r="K2520" i="3"/>
  <c r="K2521" i="3"/>
  <c r="L2297" i="3"/>
  <c r="I2297" i="3" s="1"/>
  <c r="L2522" i="3"/>
  <c r="I2522" i="3" s="1"/>
  <c r="L2523" i="3"/>
  <c r="I2523" i="3" s="1"/>
  <c r="L2524" i="3"/>
  <c r="I2524" i="3" s="1"/>
  <c r="L2525" i="3"/>
  <c r="I2525" i="3" s="1"/>
  <c r="L2526" i="3"/>
  <c r="I2526" i="3" s="1"/>
  <c r="L2527" i="3"/>
  <c r="I2527" i="3" s="1"/>
  <c r="L2528" i="3"/>
  <c r="I2528" i="3" s="1"/>
  <c r="L2529" i="3"/>
  <c r="I2529" i="3" s="1"/>
  <c r="L2530" i="3"/>
  <c r="I2530" i="3" s="1"/>
  <c r="L2531" i="3"/>
  <c r="I2531" i="3" s="1"/>
  <c r="L2532" i="3"/>
  <c r="I2532" i="3" s="1"/>
  <c r="L2533" i="3"/>
  <c r="I2533" i="3" s="1"/>
  <c r="L2534" i="3"/>
  <c r="I2534" i="3" s="1"/>
  <c r="L2535" i="3"/>
  <c r="I2535" i="3" s="1"/>
  <c r="L2536" i="3"/>
  <c r="I2536" i="3" s="1"/>
  <c r="L2537" i="3"/>
  <c r="I2537" i="3" s="1"/>
  <c r="L2538" i="3"/>
  <c r="I2538" i="3" s="1"/>
  <c r="L2539" i="3"/>
  <c r="I2539" i="3" s="1"/>
  <c r="L2540" i="3"/>
  <c r="I2540" i="3" s="1"/>
  <c r="L2541" i="3"/>
  <c r="I2541" i="3" s="1"/>
  <c r="L2542" i="3"/>
  <c r="I2542" i="3" s="1"/>
  <c r="L2543" i="3"/>
  <c r="I2543" i="3" s="1"/>
  <c r="L2544" i="3"/>
  <c r="I2544" i="3" s="1"/>
  <c r="L2545" i="3"/>
  <c r="I2545" i="3" s="1"/>
  <c r="L2546" i="3"/>
  <c r="I2546" i="3" s="1"/>
  <c r="L2547" i="3"/>
  <c r="I2547" i="3" s="1"/>
  <c r="L2548" i="3"/>
  <c r="I2548" i="3" s="1"/>
  <c r="L2549" i="3"/>
  <c r="I2549" i="3" s="1"/>
  <c r="L2550" i="3"/>
  <c r="I2550" i="3" s="1"/>
  <c r="L2551" i="3"/>
  <c r="I2551" i="3" s="1"/>
  <c r="L2552" i="3"/>
  <c r="I2552" i="3" s="1"/>
  <c r="L2553" i="3"/>
  <c r="I2553" i="3" s="1"/>
  <c r="L2554" i="3"/>
  <c r="I2554" i="3" s="1"/>
  <c r="L2555" i="3"/>
  <c r="I2555" i="3" s="1"/>
  <c r="L2556" i="3"/>
  <c r="I2556" i="3" s="1"/>
  <c r="L2557" i="3"/>
  <c r="I2557" i="3" s="1"/>
  <c r="L2558" i="3"/>
  <c r="I2558" i="3" s="1"/>
  <c r="L2559" i="3"/>
  <c r="I2559" i="3" s="1"/>
  <c r="L2560" i="3"/>
  <c r="I2560" i="3" s="1"/>
  <c r="L2561" i="3"/>
  <c r="I2561" i="3" s="1"/>
  <c r="L2562" i="3"/>
  <c r="I2562" i="3" s="1"/>
  <c r="L2563" i="3"/>
  <c r="I2563" i="3" s="1"/>
  <c r="L2564" i="3"/>
  <c r="I2564" i="3" s="1"/>
  <c r="L2565" i="3"/>
  <c r="I2565" i="3" s="1"/>
  <c r="L2566" i="3"/>
  <c r="I2566" i="3" s="1"/>
  <c r="L2567" i="3"/>
  <c r="I2567" i="3" s="1"/>
  <c r="L2568" i="3"/>
  <c r="I2568" i="3" s="1"/>
  <c r="L2569" i="3"/>
  <c r="I2569" i="3" s="1"/>
  <c r="L2570" i="3"/>
  <c r="I2570" i="3" s="1"/>
  <c r="L2571" i="3"/>
  <c r="I2571" i="3" s="1"/>
  <c r="L2572" i="3"/>
  <c r="I2572" i="3" s="1"/>
  <c r="L2573" i="3"/>
  <c r="I2573" i="3" s="1"/>
  <c r="L2574" i="3"/>
  <c r="I2574" i="3" s="1"/>
  <c r="L2575" i="3"/>
  <c r="I2575" i="3" s="1"/>
  <c r="L2576" i="3"/>
  <c r="I2576" i="3" s="1"/>
  <c r="L2577" i="3"/>
  <c r="I2577" i="3" s="1"/>
  <c r="L2578" i="3"/>
  <c r="I2578" i="3" s="1"/>
  <c r="L2579" i="3"/>
  <c r="I2579" i="3" s="1"/>
  <c r="L2580" i="3"/>
  <c r="I2580" i="3" s="1"/>
  <c r="L2581" i="3"/>
  <c r="I2581" i="3" s="1"/>
  <c r="L2582" i="3"/>
  <c r="I2582" i="3" s="1"/>
  <c r="L2583" i="3"/>
  <c r="I2583" i="3" s="1"/>
  <c r="L2584" i="3"/>
  <c r="I2584" i="3" s="1"/>
  <c r="L2585" i="3"/>
  <c r="I2585" i="3" s="1"/>
  <c r="L2586" i="3"/>
  <c r="I2586" i="3" s="1"/>
  <c r="L2587" i="3"/>
  <c r="I2587" i="3" s="1"/>
  <c r="L2588" i="3"/>
  <c r="I2588" i="3" s="1"/>
  <c r="L2589" i="3"/>
  <c r="I2589" i="3" s="1"/>
  <c r="L2590" i="3"/>
  <c r="I2590" i="3" s="1"/>
  <c r="L2591" i="3"/>
  <c r="I2591" i="3" s="1"/>
  <c r="L2592" i="3"/>
  <c r="I2592" i="3" s="1"/>
  <c r="L2593" i="3"/>
  <c r="I2593" i="3" s="1"/>
  <c r="L2594" i="3"/>
  <c r="I2594" i="3" s="1"/>
  <c r="L2595" i="3"/>
  <c r="I2595" i="3" s="1"/>
  <c r="L2596" i="3"/>
  <c r="I2596" i="3" s="1"/>
  <c r="L2597" i="3"/>
  <c r="I2597" i="3" s="1"/>
  <c r="L2598" i="3"/>
  <c r="I2598" i="3" s="1"/>
  <c r="L2599" i="3"/>
  <c r="I2599" i="3" s="1"/>
  <c r="L2600" i="3"/>
  <c r="I2600" i="3" s="1"/>
  <c r="L2601" i="3"/>
  <c r="I2601" i="3" s="1"/>
  <c r="L2602" i="3"/>
  <c r="I2602" i="3" s="1"/>
  <c r="L2603" i="3"/>
  <c r="I2603" i="3" s="1"/>
  <c r="L2604" i="3"/>
  <c r="I2604" i="3" s="1"/>
  <c r="L2605" i="3"/>
  <c r="I2605" i="3" s="1"/>
  <c r="L2606" i="3"/>
  <c r="I2606" i="3" s="1"/>
  <c r="L2607" i="3"/>
  <c r="I2607" i="3" s="1"/>
  <c r="L2608" i="3"/>
  <c r="I2608" i="3" s="1"/>
  <c r="L2609" i="3"/>
  <c r="I2609" i="3" s="1"/>
  <c r="L2610" i="3"/>
  <c r="I2610" i="3" s="1"/>
  <c r="L2611" i="3"/>
  <c r="I2611" i="3" s="1"/>
  <c r="L2612" i="3"/>
  <c r="I2612" i="3" s="1"/>
  <c r="L2613" i="3"/>
  <c r="I2613" i="3" s="1"/>
  <c r="L2614" i="3"/>
  <c r="I2614" i="3" s="1"/>
  <c r="L2615" i="3"/>
  <c r="I2615" i="3" s="1"/>
  <c r="L2616" i="3"/>
  <c r="I2616" i="3" s="1"/>
  <c r="L2617" i="3"/>
  <c r="I2617" i="3" s="1"/>
  <c r="L2618" i="3"/>
  <c r="I2618" i="3" s="1"/>
  <c r="L2619" i="3"/>
  <c r="I2619" i="3" s="1"/>
  <c r="L2620" i="3"/>
  <c r="I2620" i="3" s="1"/>
  <c r="L2621" i="3"/>
  <c r="I2621" i="3" s="1"/>
  <c r="L2622" i="3"/>
  <c r="I2622" i="3" s="1"/>
  <c r="L2623" i="3"/>
  <c r="I2623" i="3" s="1"/>
  <c r="L2624" i="3"/>
  <c r="I2624" i="3" s="1"/>
  <c r="L2625" i="3"/>
  <c r="I2625" i="3" s="1"/>
  <c r="L2626" i="3"/>
  <c r="I2626" i="3" s="1"/>
  <c r="L2627" i="3"/>
  <c r="I2627" i="3" s="1"/>
  <c r="L2628" i="3"/>
  <c r="I2628" i="3" s="1"/>
  <c r="L2629" i="3"/>
  <c r="I2629" i="3" s="1"/>
  <c r="L2630" i="3"/>
  <c r="I2630" i="3" s="1"/>
  <c r="L2631" i="3"/>
  <c r="I2631" i="3" s="1"/>
  <c r="L2632" i="3"/>
  <c r="I2632" i="3" s="1"/>
  <c r="L2633" i="3"/>
  <c r="I2633" i="3" s="1"/>
  <c r="L2634" i="3"/>
  <c r="I2634" i="3" s="1"/>
  <c r="L2635" i="3"/>
  <c r="I2635" i="3" s="1"/>
  <c r="L2636" i="3"/>
  <c r="I2636" i="3" s="1"/>
  <c r="L2637" i="3"/>
  <c r="I2637" i="3" s="1"/>
  <c r="L2638" i="3"/>
  <c r="I2638" i="3" s="1"/>
  <c r="L2639" i="3"/>
  <c r="I2639" i="3" s="1"/>
  <c r="L2640" i="3"/>
  <c r="I2640" i="3" s="1"/>
  <c r="L2641" i="3"/>
  <c r="I2641" i="3" s="1"/>
  <c r="L2642" i="3"/>
  <c r="I2642" i="3" s="1"/>
  <c r="L2643" i="3"/>
  <c r="I2643" i="3" s="1"/>
  <c r="L2644" i="3"/>
  <c r="I2644" i="3" s="1"/>
  <c r="L2645" i="3"/>
  <c r="I2645" i="3" s="1"/>
  <c r="L2646" i="3"/>
  <c r="I2646" i="3" s="1"/>
  <c r="L2647" i="3"/>
  <c r="I2647" i="3" s="1"/>
  <c r="L2648" i="3"/>
  <c r="I2648" i="3" s="1"/>
  <c r="L2649" i="3"/>
  <c r="I2649" i="3" s="1"/>
  <c r="L2650" i="3"/>
  <c r="I2650" i="3" s="1"/>
  <c r="L2651" i="3"/>
  <c r="I2651" i="3" s="1"/>
  <c r="L2652" i="3"/>
  <c r="I2652" i="3" s="1"/>
  <c r="L2653" i="3"/>
  <c r="I2653" i="3" s="1"/>
  <c r="L2654" i="3"/>
  <c r="I2654" i="3" s="1"/>
  <c r="L2655" i="3"/>
  <c r="I2655" i="3" s="1"/>
  <c r="L2656" i="3"/>
  <c r="I2656" i="3" s="1"/>
  <c r="L2657" i="3"/>
  <c r="I2657" i="3" s="1"/>
  <c r="L2658" i="3"/>
  <c r="I2658" i="3" s="1"/>
  <c r="L2659" i="3"/>
  <c r="I2659" i="3" s="1"/>
  <c r="L2660" i="3"/>
  <c r="I2660" i="3" s="1"/>
  <c r="L2661" i="3"/>
  <c r="I2661" i="3" s="1"/>
  <c r="L2662" i="3"/>
  <c r="I2662" i="3" s="1"/>
  <c r="L2663" i="3"/>
  <c r="I2663" i="3" s="1"/>
  <c r="L2664" i="3"/>
  <c r="I2664" i="3" s="1"/>
  <c r="L2665" i="3"/>
  <c r="I2665" i="3" s="1"/>
  <c r="L2666" i="3"/>
  <c r="I2666" i="3" s="1"/>
  <c r="L2667" i="3"/>
  <c r="I2667" i="3" s="1"/>
  <c r="L2668" i="3"/>
  <c r="I2668" i="3" s="1"/>
  <c r="L2669" i="3"/>
  <c r="I2669" i="3" s="1"/>
  <c r="L2670" i="3"/>
  <c r="I2670" i="3" s="1"/>
  <c r="L2671" i="3"/>
  <c r="I2671" i="3" s="1"/>
  <c r="L2672" i="3"/>
  <c r="I2672" i="3" s="1"/>
  <c r="L2673" i="3"/>
  <c r="I2673" i="3" s="1"/>
  <c r="L2674" i="3"/>
  <c r="I2674" i="3" s="1"/>
  <c r="L2675" i="3"/>
  <c r="I2675" i="3" s="1"/>
  <c r="L2676" i="3"/>
  <c r="I2676" i="3" s="1"/>
  <c r="L2677" i="3"/>
  <c r="I2677" i="3" s="1"/>
  <c r="L2678" i="3"/>
  <c r="I2678" i="3" s="1"/>
  <c r="L2679" i="3"/>
  <c r="I2679" i="3" s="1"/>
  <c r="L2680" i="3"/>
  <c r="I2680" i="3" s="1"/>
  <c r="L2681" i="3"/>
  <c r="I2681" i="3" s="1"/>
  <c r="L2682" i="3"/>
  <c r="I2682" i="3" s="1"/>
  <c r="L2683" i="3"/>
  <c r="I2683" i="3" s="1"/>
  <c r="L2684" i="3"/>
  <c r="I2684" i="3" s="1"/>
  <c r="L2685" i="3"/>
  <c r="I2685" i="3" s="1"/>
  <c r="L2686" i="3"/>
  <c r="I2686" i="3" s="1"/>
  <c r="L2687" i="3"/>
  <c r="I2687" i="3" s="1"/>
  <c r="L2688" i="3"/>
  <c r="I2688" i="3" s="1"/>
  <c r="L2689" i="3"/>
  <c r="I2689" i="3" s="1"/>
  <c r="L2690" i="3"/>
  <c r="I2690" i="3" s="1"/>
  <c r="L2691" i="3"/>
  <c r="I2691" i="3" s="1"/>
  <c r="L2692" i="3"/>
  <c r="I2692" i="3" s="1"/>
  <c r="L2693" i="3"/>
  <c r="I2693" i="3" s="1"/>
  <c r="L2694" i="3"/>
  <c r="I2694" i="3" s="1"/>
  <c r="L2695" i="3"/>
  <c r="I2695" i="3" s="1"/>
  <c r="L2696" i="3"/>
  <c r="I2696" i="3" s="1"/>
  <c r="L2697" i="3"/>
  <c r="I2697" i="3" s="1"/>
  <c r="L2698" i="3"/>
  <c r="I2698" i="3" s="1"/>
  <c r="L2699" i="3"/>
  <c r="I2699" i="3" s="1"/>
  <c r="L2700" i="3"/>
  <c r="I2700" i="3" s="1"/>
  <c r="L2701" i="3"/>
  <c r="I2701" i="3" s="1"/>
  <c r="L2702" i="3"/>
  <c r="I2702" i="3" s="1"/>
  <c r="L2703" i="3"/>
  <c r="I2703" i="3" s="1"/>
  <c r="L2704" i="3"/>
  <c r="I2704" i="3" s="1"/>
  <c r="L2705" i="3"/>
  <c r="I2705" i="3" s="1"/>
  <c r="L2706" i="3"/>
  <c r="I2706" i="3" s="1"/>
  <c r="L2707" i="3"/>
  <c r="I2707" i="3" s="1"/>
  <c r="L2708" i="3"/>
  <c r="I2708" i="3" s="1"/>
  <c r="L2709" i="3"/>
  <c r="I2709" i="3" s="1"/>
  <c r="L2710" i="3"/>
  <c r="I2710" i="3" s="1"/>
  <c r="L2711" i="3"/>
  <c r="I2711" i="3" s="1"/>
  <c r="L2712" i="3"/>
  <c r="I2712" i="3" s="1"/>
  <c r="L2713" i="3"/>
  <c r="I2713" i="3" s="1"/>
  <c r="L2714" i="3"/>
  <c r="I2714" i="3" s="1"/>
  <c r="L2715" i="3"/>
  <c r="I2715" i="3" s="1"/>
  <c r="L2716" i="3"/>
  <c r="I2716" i="3" s="1"/>
  <c r="L2717" i="3"/>
  <c r="I2717" i="3" s="1"/>
  <c r="L2718" i="3"/>
  <c r="I2718" i="3" s="1"/>
  <c r="L2719" i="3"/>
  <c r="I2719" i="3" s="1"/>
  <c r="L2720" i="3"/>
  <c r="I2720" i="3" s="1"/>
  <c r="L2721" i="3"/>
  <c r="I2721" i="3" s="1"/>
  <c r="L2722" i="3"/>
  <c r="I2722" i="3" s="1"/>
  <c r="L2723" i="3"/>
  <c r="I2723" i="3" s="1"/>
  <c r="L2724" i="3"/>
  <c r="I2724" i="3" s="1"/>
  <c r="L2725" i="3"/>
  <c r="I2725" i="3" s="1"/>
  <c r="L2726" i="3"/>
  <c r="I2726" i="3" s="1"/>
  <c r="L2727" i="3"/>
  <c r="I2727" i="3" s="1"/>
  <c r="L2728" i="3"/>
  <c r="I2728" i="3" s="1"/>
  <c r="L2729" i="3"/>
  <c r="I2729" i="3" s="1"/>
  <c r="L2730" i="3"/>
  <c r="I2730" i="3" s="1"/>
  <c r="L2731" i="3"/>
  <c r="I2731" i="3" s="1"/>
  <c r="L2732" i="3"/>
  <c r="I2732" i="3" s="1"/>
  <c r="L2733" i="3"/>
  <c r="I2733" i="3" s="1"/>
  <c r="L2734" i="3"/>
  <c r="I2734" i="3" s="1"/>
  <c r="L2735" i="3"/>
  <c r="I2735" i="3" s="1"/>
  <c r="L2736" i="3"/>
  <c r="I2736" i="3" s="1"/>
  <c r="L2737" i="3"/>
  <c r="I2737" i="3" s="1"/>
  <c r="L2738" i="3"/>
  <c r="I2738" i="3" s="1"/>
  <c r="L2739" i="3"/>
  <c r="I2739" i="3" s="1"/>
  <c r="L2740" i="3"/>
  <c r="I2740" i="3" s="1"/>
  <c r="L2741" i="3"/>
  <c r="I2741" i="3" s="1"/>
  <c r="L2742" i="3"/>
  <c r="I2742" i="3" s="1"/>
  <c r="L2743" i="3"/>
  <c r="I2743" i="3" s="1"/>
  <c r="L2744" i="3"/>
  <c r="I2744" i="3" s="1"/>
  <c r="L2745" i="3"/>
  <c r="I2745" i="3" s="1"/>
  <c r="L2746" i="3"/>
  <c r="I2746" i="3" s="1"/>
  <c r="L2747" i="3"/>
  <c r="I2747" i="3" s="1"/>
  <c r="L2748" i="3"/>
  <c r="I2748" i="3" s="1"/>
  <c r="L2749" i="3"/>
  <c r="I2749" i="3" s="1"/>
  <c r="L2750" i="3"/>
  <c r="I2750" i="3" s="1"/>
  <c r="L2751" i="3"/>
  <c r="I2751" i="3" s="1"/>
  <c r="L2752" i="3"/>
  <c r="I2752" i="3" s="1"/>
  <c r="L2753" i="3"/>
  <c r="I2753" i="3" s="1"/>
  <c r="L2754" i="3"/>
  <c r="I2754" i="3" s="1"/>
  <c r="L2755" i="3"/>
  <c r="I2755" i="3" s="1"/>
  <c r="L2756" i="3"/>
  <c r="I2756" i="3" s="1"/>
  <c r="L2757" i="3"/>
  <c r="I2757" i="3" s="1"/>
  <c r="L2758" i="3"/>
  <c r="I2758" i="3" s="1"/>
  <c r="L2759" i="3"/>
  <c r="I2759" i="3" s="1"/>
  <c r="L2760" i="3"/>
  <c r="I2760" i="3" s="1"/>
  <c r="L2761" i="3"/>
  <c r="I2761" i="3" s="1"/>
  <c r="L2762" i="3"/>
  <c r="I2762" i="3" s="1"/>
  <c r="L2763" i="3"/>
  <c r="I2763" i="3" s="1"/>
  <c r="L2764" i="3"/>
  <c r="I2764" i="3" s="1"/>
  <c r="L2765" i="3"/>
  <c r="I2765" i="3" s="1"/>
  <c r="L2766" i="3"/>
  <c r="I2766" i="3" s="1"/>
  <c r="L2767" i="3"/>
  <c r="I2767" i="3" s="1"/>
  <c r="L2768" i="3"/>
  <c r="I2768" i="3" s="1"/>
  <c r="L2769" i="3"/>
  <c r="I2769" i="3" s="1"/>
  <c r="L2770" i="3"/>
  <c r="I2770" i="3" s="1"/>
  <c r="L2771" i="3"/>
  <c r="I2771" i="3" s="1"/>
  <c r="L2772" i="3"/>
  <c r="I2772" i="3" s="1"/>
  <c r="L2773" i="3"/>
  <c r="I2773" i="3" s="1"/>
  <c r="L2774" i="3"/>
  <c r="I2774" i="3" s="1"/>
  <c r="L2775" i="3"/>
  <c r="I2775" i="3" s="1"/>
  <c r="L2776" i="3"/>
  <c r="I2776" i="3" s="1"/>
  <c r="L2777" i="3"/>
  <c r="I2777" i="3" s="1"/>
  <c r="L2778" i="3"/>
  <c r="I2778" i="3" s="1"/>
  <c r="L2779" i="3"/>
  <c r="I2779" i="3" s="1"/>
  <c r="L2780" i="3"/>
  <c r="I2780" i="3" s="1"/>
  <c r="L2781" i="3"/>
  <c r="I2781" i="3" s="1"/>
  <c r="L2782" i="3"/>
  <c r="I2782" i="3" s="1"/>
  <c r="L2783" i="3"/>
  <c r="I2783" i="3" s="1"/>
  <c r="L2784" i="3"/>
  <c r="I2784" i="3" s="1"/>
  <c r="L2785" i="3"/>
  <c r="I2785" i="3" s="1"/>
  <c r="L2786" i="3"/>
  <c r="I2786" i="3" s="1"/>
  <c r="L2787" i="3"/>
  <c r="I2787" i="3" s="1"/>
  <c r="L2788" i="3"/>
  <c r="I2788" i="3" s="1"/>
  <c r="L2789" i="3"/>
  <c r="I2789" i="3" s="1"/>
  <c r="L2790" i="3"/>
  <c r="I2790" i="3" s="1"/>
  <c r="L2791" i="3"/>
  <c r="I2791" i="3" s="1"/>
  <c r="L2792" i="3"/>
  <c r="I2792" i="3" s="1"/>
  <c r="L2793" i="3"/>
  <c r="I2793" i="3" s="1"/>
  <c r="L2794" i="3"/>
  <c r="I2794" i="3" s="1"/>
  <c r="L2795" i="3"/>
  <c r="I2795" i="3" s="1"/>
  <c r="L2796" i="3"/>
  <c r="I2796" i="3" s="1"/>
  <c r="L2797" i="3"/>
  <c r="I2797" i="3" s="1"/>
  <c r="L2798" i="3"/>
  <c r="I2798" i="3" s="1"/>
  <c r="L2799" i="3"/>
  <c r="I2799" i="3" s="1"/>
  <c r="L2800" i="3"/>
  <c r="I2800" i="3" s="1"/>
  <c r="L2801" i="3"/>
  <c r="I2801" i="3" s="1"/>
  <c r="L2802" i="3"/>
  <c r="I2802" i="3" s="1"/>
  <c r="L2803" i="3"/>
  <c r="I2803" i="3" s="1"/>
  <c r="L2804" i="3"/>
  <c r="I2804" i="3" s="1"/>
  <c r="L2805" i="3"/>
  <c r="I2805" i="3" s="1"/>
  <c r="L2806" i="3"/>
  <c r="I2806" i="3" s="1"/>
  <c r="L2807" i="3"/>
  <c r="I2807" i="3" s="1"/>
  <c r="L2808" i="3"/>
  <c r="I2808" i="3" s="1"/>
  <c r="L2809" i="3"/>
  <c r="I2809" i="3" s="1"/>
  <c r="L2810" i="3"/>
  <c r="I2810" i="3" s="1"/>
  <c r="L2811" i="3"/>
  <c r="I2811" i="3" s="1"/>
  <c r="L2812" i="3"/>
  <c r="I2812" i="3" s="1"/>
  <c r="L2813" i="3"/>
  <c r="I2813" i="3" s="1"/>
  <c r="L2814" i="3"/>
  <c r="I2814" i="3" s="1"/>
  <c r="L2815" i="3"/>
  <c r="I2815" i="3" s="1"/>
  <c r="L2816" i="3"/>
  <c r="I2816" i="3" s="1"/>
  <c r="L2817" i="3"/>
  <c r="I2817" i="3" s="1"/>
  <c r="L2818" i="3"/>
  <c r="I2818" i="3" s="1"/>
  <c r="L2819" i="3"/>
  <c r="I2819" i="3" s="1"/>
  <c r="L2820" i="3"/>
  <c r="I2820" i="3" s="1"/>
  <c r="L2821" i="3"/>
  <c r="I2821" i="3" s="1"/>
  <c r="L2822" i="3"/>
  <c r="I2822" i="3" s="1"/>
  <c r="L2823" i="3"/>
  <c r="I2823" i="3" s="1"/>
  <c r="L2824" i="3"/>
  <c r="I2824" i="3" s="1"/>
  <c r="H2522" i="3"/>
  <c r="H2523" i="3"/>
  <c r="H2524" i="3"/>
  <c r="H2525" i="3"/>
  <c r="H2526" i="3"/>
  <c r="H2527" i="3"/>
  <c r="H2528" i="3"/>
  <c r="H2529" i="3"/>
  <c r="H2530" i="3"/>
  <c r="H2531" i="3"/>
  <c r="H2532" i="3"/>
  <c r="H2533" i="3"/>
  <c r="H2534" i="3"/>
  <c r="H2535" i="3"/>
  <c r="H2536" i="3"/>
  <c r="H2537" i="3"/>
  <c r="H2538" i="3"/>
  <c r="H2539" i="3"/>
  <c r="H2540" i="3"/>
  <c r="H2541" i="3"/>
  <c r="H2542" i="3"/>
  <c r="H2543" i="3"/>
  <c r="H2544" i="3"/>
  <c r="H2545" i="3"/>
  <c r="H2546" i="3"/>
  <c r="H2547" i="3"/>
  <c r="H2548" i="3"/>
  <c r="H2549" i="3"/>
  <c r="H2550" i="3"/>
  <c r="H2551" i="3"/>
  <c r="H2552" i="3"/>
  <c r="H2553" i="3"/>
  <c r="H2554" i="3"/>
  <c r="H2555" i="3"/>
  <c r="H2556" i="3"/>
  <c r="H2557" i="3"/>
  <c r="H2558" i="3"/>
  <c r="H2559" i="3"/>
  <c r="H2560" i="3"/>
  <c r="H2561" i="3"/>
  <c r="H2562" i="3"/>
  <c r="H2563" i="3"/>
  <c r="H2564" i="3"/>
  <c r="H2565" i="3"/>
  <c r="H2566" i="3"/>
  <c r="H2567" i="3"/>
  <c r="H2568" i="3"/>
  <c r="H2569" i="3"/>
  <c r="H2570" i="3"/>
  <c r="H2571" i="3"/>
  <c r="H2572" i="3"/>
  <c r="H2573" i="3"/>
  <c r="H2574" i="3"/>
  <c r="H2575" i="3"/>
  <c r="H2576" i="3"/>
  <c r="H2577" i="3"/>
  <c r="H2578" i="3"/>
  <c r="H2579" i="3"/>
  <c r="H2580" i="3"/>
  <c r="H2581" i="3"/>
  <c r="H2582" i="3"/>
  <c r="H2583" i="3"/>
  <c r="H2584" i="3"/>
  <c r="H2585" i="3"/>
  <c r="H2586" i="3"/>
  <c r="H2587" i="3"/>
  <c r="H2588" i="3"/>
  <c r="H2589" i="3"/>
  <c r="H2590" i="3"/>
  <c r="H2591" i="3"/>
  <c r="H2592" i="3"/>
  <c r="H2593" i="3"/>
  <c r="H2594" i="3"/>
  <c r="H2595" i="3"/>
  <c r="H2596" i="3"/>
  <c r="H2597" i="3"/>
  <c r="H2598" i="3"/>
  <c r="H2599" i="3"/>
  <c r="H2600" i="3"/>
  <c r="H2601" i="3"/>
  <c r="H2602" i="3"/>
  <c r="H2603" i="3"/>
  <c r="H2604" i="3"/>
  <c r="H2605" i="3"/>
  <c r="H2606" i="3"/>
  <c r="H2607" i="3"/>
  <c r="H2608" i="3"/>
  <c r="H2609" i="3"/>
  <c r="H2610" i="3"/>
  <c r="H2611" i="3"/>
  <c r="H2612" i="3"/>
  <c r="H2613" i="3"/>
  <c r="H2614" i="3"/>
  <c r="H2615" i="3"/>
  <c r="H2616" i="3"/>
  <c r="H2617" i="3"/>
  <c r="H2618" i="3"/>
  <c r="H2619" i="3"/>
  <c r="H2620" i="3"/>
  <c r="H2621" i="3"/>
  <c r="H2622" i="3"/>
  <c r="H2623" i="3"/>
  <c r="H2624" i="3"/>
  <c r="H2625" i="3"/>
  <c r="H2626" i="3"/>
  <c r="H2627" i="3"/>
  <c r="H2628" i="3"/>
  <c r="H2629" i="3"/>
  <c r="H2630" i="3"/>
  <c r="H2631" i="3"/>
  <c r="H2632" i="3"/>
  <c r="H2633" i="3"/>
  <c r="H2634" i="3"/>
  <c r="H2635" i="3"/>
  <c r="H2636" i="3"/>
  <c r="H2637" i="3"/>
  <c r="H2638" i="3"/>
  <c r="H2639" i="3"/>
  <c r="H2640" i="3"/>
  <c r="H2641" i="3"/>
  <c r="H2642" i="3"/>
  <c r="H2643" i="3"/>
  <c r="H2644" i="3"/>
  <c r="H2645" i="3"/>
  <c r="H2646" i="3"/>
  <c r="H2647" i="3"/>
  <c r="H2648" i="3"/>
  <c r="H2649" i="3"/>
  <c r="H2650" i="3"/>
  <c r="H2651" i="3"/>
  <c r="H2652" i="3"/>
  <c r="H2653" i="3"/>
  <c r="H2654" i="3"/>
  <c r="H2655" i="3"/>
  <c r="H2656" i="3"/>
  <c r="H2657" i="3"/>
  <c r="H2658" i="3"/>
  <c r="H2659" i="3"/>
  <c r="H2660" i="3"/>
  <c r="H2661" i="3"/>
  <c r="H2662" i="3"/>
  <c r="H2663" i="3"/>
  <c r="H2664" i="3"/>
  <c r="H2665" i="3"/>
  <c r="H2666" i="3"/>
  <c r="H2667" i="3"/>
  <c r="H2668" i="3"/>
  <c r="H2669" i="3"/>
  <c r="H2670" i="3"/>
  <c r="H2671" i="3"/>
  <c r="H2672" i="3"/>
  <c r="H2673" i="3"/>
  <c r="H2674" i="3"/>
  <c r="H2675" i="3"/>
  <c r="H2676" i="3"/>
  <c r="H2677" i="3"/>
  <c r="H2678" i="3"/>
  <c r="H2679" i="3"/>
  <c r="H2680" i="3"/>
  <c r="H2681" i="3"/>
  <c r="H2682" i="3"/>
  <c r="H2683" i="3"/>
  <c r="H2684" i="3"/>
  <c r="H2685" i="3"/>
  <c r="H2686" i="3"/>
  <c r="H2687" i="3"/>
  <c r="H2688" i="3"/>
  <c r="H2689" i="3"/>
  <c r="H2690" i="3"/>
  <c r="H2691" i="3"/>
  <c r="H2692" i="3"/>
  <c r="H2693" i="3"/>
  <c r="H2694" i="3"/>
  <c r="H2695" i="3"/>
  <c r="H2696" i="3"/>
  <c r="H2697" i="3"/>
  <c r="H2698" i="3"/>
  <c r="H2699" i="3"/>
  <c r="H2700" i="3"/>
  <c r="H2701" i="3"/>
  <c r="H2702" i="3"/>
  <c r="H2703" i="3"/>
  <c r="H2704" i="3"/>
  <c r="H2705" i="3"/>
  <c r="H2706" i="3"/>
  <c r="H2707" i="3"/>
  <c r="H2708" i="3"/>
  <c r="H2709" i="3"/>
  <c r="H2710" i="3"/>
  <c r="H2711" i="3"/>
  <c r="H2712" i="3"/>
  <c r="H2713" i="3"/>
  <c r="H2714" i="3"/>
  <c r="H2715" i="3"/>
  <c r="H2716" i="3"/>
  <c r="H2717" i="3"/>
  <c r="H2718" i="3"/>
  <c r="H2719" i="3"/>
  <c r="H2720" i="3"/>
  <c r="H2721" i="3"/>
  <c r="H2722" i="3"/>
  <c r="H2723" i="3"/>
  <c r="H2724" i="3"/>
  <c r="H2725" i="3"/>
  <c r="H2726" i="3"/>
  <c r="H2727" i="3"/>
  <c r="H2728" i="3"/>
  <c r="H2729" i="3"/>
  <c r="H2730" i="3"/>
  <c r="H2731" i="3"/>
  <c r="H2732" i="3"/>
  <c r="H2733" i="3"/>
  <c r="H2734" i="3"/>
  <c r="H2735" i="3"/>
  <c r="H2736" i="3"/>
  <c r="H2737" i="3"/>
  <c r="H2738" i="3"/>
  <c r="H2739" i="3"/>
  <c r="H2740" i="3"/>
  <c r="H2741" i="3"/>
  <c r="H2742" i="3"/>
  <c r="H2743" i="3"/>
  <c r="H2744" i="3"/>
  <c r="H2745" i="3"/>
  <c r="H2746" i="3"/>
  <c r="H2747" i="3"/>
  <c r="H2748" i="3"/>
  <c r="H2749" i="3"/>
  <c r="H2750" i="3"/>
  <c r="H2751" i="3"/>
  <c r="H2752" i="3"/>
  <c r="H2753" i="3"/>
  <c r="H2754" i="3"/>
  <c r="H2755" i="3"/>
  <c r="H2756" i="3"/>
  <c r="H2757" i="3"/>
  <c r="H2758" i="3"/>
  <c r="H2759" i="3"/>
  <c r="H2760" i="3"/>
  <c r="H2761" i="3"/>
  <c r="H2762" i="3"/>
  <c r="H2763" i="3"/>
  <c r="H2764" i="3"/>
  <c r="H2765" i="3"/>
  <c r="H2766" i="3"/>
  <c r="H2767" i="3"/>
  <c r="H2768" i="3"/>
  <c r="H2769" i="3"/>
  <c r="H2770" i="3"/>
  <c r="H2771" i="3"/>
  <c r="H2772" i="3"/>
  <c r="H2773" i="3"/>
  <c r="H2774" i="3"/>
  <c r="H2775" i="3"/>
  <c r="H2776" i="3"/>
  <c r="H2777" i="3"/>
  <c r="H2778" i="3"/>
  <c r="H2779" i="3"/>
  <c r="H2780" i="3"/>
  <c r="H2781" i="3"/>
  <c r="H2782" i="3"/>
  <c r="H2783" i="3"/>
  <c r="H2784" i="3"/>
  <c r="H2785" i="3"/>
  <c r="H2786" i="3"/>
  <c r="H2787" i="3"/>
  <c r="H2788" i="3"/>
  <c r="H2789" i="3"/>
  <c r="H2790" i="3"/>
  <c r="H2791" i="3"/>
  <c r="H2792" i="3"/>
  <c r="H2793" i="3"/>
  <c r="H2794" i="3"/>
  <c r="H2795" i="3"/>
  <c r="H2796" i="3"/>
  <c r="H2797" i="3"/>
  <c r="H2798" i="3"/>
  <c r="H2799" i="3"/>
  <c r="H2800" i="3"/>
  <c r="H2801" i="3"/>
  <c r="H2802" i="3"/>
  <c r="H2803" i="3"/>
  <c r="H2804" i="3"/>
  <c r="H2805" i="3"/>
  <c r="H2806" i="3"/>
  <c r="H2807" i="3"/>
  <c r="H2808" i="3"/>
  <c r="H2809" i="3"/>
  <c r="H2810" i="3"/>
  <c r="H2811" i="3"/>
  <c r="H2812" i="3"/>
  <c r="H2813" i="3"/>
  <c r="H2814" i="3"/>
  <c r="H2815" i="3"/>
  <c r="H2816" i="3"/>
  <c r="H2817" i="3"/>
  <c r="H2818" i="3"/>
  <c r="H2819" i="3"/>
  <c r="H2820" i="3"/>
  <c r="H2821" i="3"/>
  <c r="H2822" i="3"/>
  <c r="H2823" i="3"/>
  <c r="H2824" i="3"/>
  <c r="K2522" i="3"/>
  <c r="K2523" i="3"/>
  <c r="K2524" i="3"/>
  <c r="K2525" i="3"/>
  <c r="K2526" i="3"/>
  <c r="K2527" i="3"/>
  <c r="K2528" i="3"/>
  <c r="K2529" i="3"/>
  <c r="K2530" i="3"/>
  <c r="K2531" i="3"/>
  <c r="K2532" i="3"/>
  <c r="K2533" i="3"/>
  <c r="K2534" i="3"/>
  <c r="K2535" i="3"/>
  <c r="K2536" i="3"/>
  <c r="K2537" i="3"/>
  <c r="K2538" i="3"/>
  <c r="K2539" i="3"/>
  <c r="K2540" i="3"/>
  <c r="K2541" i="3"/>
  <c r="K2542" i="3"/>
  <c r="K2543" i="3"/>
  <c r="K2544" i="3"/>
  <c r="K2545" i="3"/>
  <c r="K2546" i="3"/>
  <c r="K2547" i="3"/>
  <c r="K2548" i="3"/>
  <c r="K2549" i="3"/>
  <c r="K2550" i="3"/>
  <c r="K2551" i="3"/>
  <c r="K2552" i="3"/>
  <c r="K2553" i="3"/>
  <c r="K2554" i="3"/>
  <c r="K2555" i="3"/>
  <c r="K2556" i="3"/>
  <c r="K2557" i="3"/>
  <c r="K2558" i="3"/>
  <c r="K2559" i="3"/>
  <c r="K2560" i="3"/>
  <c r="K2561" i="3"/>
  <c r="K2562" i="3"/>
  <c r="K2563" i="3"/>
  <c r="K2564" i="3"/>
  <c r="K2565" i="3"/>
  <c r="K2566" i="3"/>
  <c r="K2567" i="3"/>
  <c r="K2568" i="3"/>
  <c r="K2569" i="3"/>
  <c r="K2570" i="3"/>
  <c r="K2571" i="3"/>
  <c r="K2572" i="3"/>
  <c r="K2573" i="3"/>
  <c r="K2574" i="3"/>
  <c r="K2575" i="3"/>
  <c r="K2576" i="3"/>
  <c r="K2577" i="3"/>
  <c r="K2578" i="3"/>
  <c r="K2579" i="3"/>
  <c r="K2580" i="3"/>
  <c r="K2581" i="3"/>
  <c r="K2582" i="3"/>
  <c r="K2583" i="3"/>
  <c r="K2584" i="3"/>
  <c r="K2585" i="3"/>
  <c r="K2586" i="3"/>
  <c r="K2587" i="3"/>
  <c r="K2588" i="3"/>
  <c r="K2589" i="3"/>
  <c r="K2590" i="3"/>
  <c r="K2591" i="3"/>
  <c r="K2592" i="3"/>
  <c r="K2593" i="3"/>
  <c r="K2594" i="3"/>
  <c r="K2595" i="3"/>
  <c r="K2596" i="3"/>
  <c r="K2597" i="3"/>
  <c r="K2598" i="3"/>
  <c r="K2599" i="3"/>
  <c r="K2600" i="3"/>
  <c r="K2601" i="3"/>
  <c r="K2602" i="3"/>
  <c r="K2603" i="3"/>
  <c r="K2604" i="3"/>
  <c r="K2605" i="3"/>
  <c r="K2606" i="3"/>
  <c r="K2607" i="3"/>
  <c r="K2608" i="3"/>
  <c r="K2609" i="3"/>
  <c r="K2610" i="3"/>
  <c r="K2611" i="3"/>
  <c r="K2612" i="3"/>
  <c r="K2613" i="3"/>
  <c r="K2614" i="3"/>
  <c r="K2615" i="3"/>
  <c r="K2616" i="3"/>
  <c r="K2617" i="3"/>
  <c r="K2618" i="3"/>
  <c r="K2619" i="3"/>
  <c r="K2620" i="3"/>
  <c r="K2621" i="3"/>
  <c r="K2622" i="3"/>
  <c r="K2623" i="3"/>
  <c r="K2624" i="3"/>
  <c r="K2625" i="3"/>
  <c r="K2626" i="3"/>
  <c r="K2627" i="3"/>
  <c r="K2628" i="3"/>
  <c r="K2629" i="3"/>
  <c r="K2630" i="3"/>
  <c r="K2631" i="3"/>
  <c r="K2632" i="3"/>
  <c r="K2633" i="3"/>
  <c r="K2634" i="3"/>
  <c r="K2635" i="3"/>
  <c r="K2636" i="3"/>
  <c r="K2637" i="3"/>
  <c r="K2638" i="3"/>
  <c r="K2639" i="3"/>
  <c r="K2640" i="3"/>
  <c r="K2641" i="3"/>
  <c r="K2642" i="3"/>
  <c r="K2643" i="3"/>
  <c r="K2644" i="3"/>
  <c r="K2645" i="3"/>
  <c r="K2646" i="3"/>
  <c r="K2647" i="3"/>
  <c r="K2648" i="3"/>
  <c r="K2649" i="3"/>
  <c r="K2650" i="3"/>
  <c r="K2651" i="3"/>
  <c r="K2652" i="3"/>
  <c r="K2653" i="3"/>
  <c r="K2654" i="3"/>
  <c r="K2655" i="3"/>
  <c r="K2656" i="3"/>
  <c r="K2657" i="3"/>
  <c r="K2658" i="3"/>
  <c r="K2659" i="3"/>
  <c r="K2660" i="3"/>
  <c r="K2661" i="3"/>
  <c r="K2662" i="3"/>
  <c r="K2663" i="3"/>
  <c r="K2664" i="3"/>
  <c r="K2665" i="3"/>
  <c r="K2666" i="3"/>
  <c r="K2667" i="3"/>
  <c r="K2668" i="3"/>
  <c r="K2669" i="3"/>
  <c r="K2670" i="3"/>
  <c r="K2671" i="3"/>
  <c r="K2672" i="3"/>
  <c r="K2673" i="3"/>
  <c r="K2674" i="3"/>
  <c r="K2675" i="3"/>
  <c r="K2676" i="3"/>
  <c r="K2677" i="3"/>
  <c r="K2678" i="3"/>
  <c r="K2679" i="3"/>
  <c r="K2680" i="3"/>
  <c r="K2681" i="3"/>
  <c r="K2682" i="3"/>
  <c r="K2683" i="3"/>
  <c r="K2684" i="3"/>
  <c r="K2685" i="3"/>
  <c r="K2686" i="3"/>
  <c r="K2687" i="3"/>
  <c r="K2688" i="3"/>
  <c r="K2689" i="3"/>
  <c r="K2690" i="3"/>
  <c r="K2691" i="3"/>
  <c r="K2692" i="3"/>
  <c r="K2693" i="3"/>
  <c r="K2694" i="3"/>
  <c r="K2695" i="3"/>
  <c r="K2696" i="3"/>
  <c r="K2697" i="3"/>
  <c r="K2698" i="3"/>
  <c r="K2699" i="3"/>
  <c r="K2700" i="3"/>
  <c r="K2701" i="3"/>
  <c r="K2702" i="3"/>
  <c r="K2703" i="3"/>
  <c r="K2704" i="3"/>
  <c r="K2705" i="3"/>
  <c r="K2706" i="3"/>
  <c r="K2707" i="3"/>
  <c r="K2708" i="3"/>
  <c r="K2709" i="3"/>
  <c r="K2710" i="3"/>
  <c r="K2711" i="3"/>
  <c r="K2712" i="3"/>
  <c r="K2713" i="3"/>
  <c r="K2714" i="3"/>
  <c r="K2715" i="3"/>
  <c r="K2716" i="3"/>
  <c r="K2717" i="3"/>
  <c r="K2718" i="3"/>
  <c r="K2719" i="3"/>
  <c r="K2720" i="3"/>
  <c r="K2721" i="3"/>
  <c r="K2722" i="3"/>
  <c r="K2723" i="3"/>
  <c r="K2724" i="3"/>
  <c r="K2725" i="3"/>
  <c r="K2726" i="3"/>
  <c r="K2727" i="3"/>
  <c r="K2728" i="3"/>
  <c r="K2729" i="3"/>
  <c r="K2730" i="3"/>
  <c r="K2731" i="3"/>
  <c r="K2732" i="3"/>
  <c r="K2733" i="3"/>
  <c r="K2734" i="3"/>
  <c r="K2735" i="3"/>
  <c r="K2736" i="3"/>
  <c r="K2737" i="3"/>
  <c r="K2738" i="3"/>
  <c r="K2739" i="3"/>
  <c r="K2740" i="3"/>
  <c r="K2741" i="3"/>
  <c r="K2742" i="3"/>
  <c r="K2743" i="3"/>
  <c r="K2744" i="3"/>
  <c r="K2745" i="3"/>
  <c r="K2746" i="3"/>
  <c r="K2747" i="3"/>
  <c r="K2748" i="3"/>
  <c r="K2749" i="3"/>
  <c r="K2750" i="3"/>
  <c r="K2751" i="3"/>
  <c r="K2752" i="3"/>
  <c r="K2753" i="3"/>
  <c r="K2754" i="3"/>
  <c r="K2755" i="3"/>
  <c r="K2756" i="3"/>
  <c r="K2757" i="3"/>
  <c r="K2758" i="3"/>
  <c r="K2759" i="3"/>
  <c r="K2760" i="3"/>
  <c r="K2761" i="3"/>
  <c r="K2762" i="3"/>
  <c r="K2763" i="3"/>
  <c r="K2764" i="3"/>
  <c r="K2765" i="3"/>
  <c r="K2766" i="3"/>
  <c r="K2767" i="3"/>
  <c r="K2768" i="3"/>
  <c r="K2769" i="3"/>
  <c r="K2770" i="3"/>
  <c r="K2771" i="3"/>
  <c r="K2772" i="3"/>
  <c r="K2773" i="3"/>
  <c r="K2774" i="3"/>
  <c r="K2775" i="3"/>
  <c r="K2776" i="3"/>
  <c r="K2777" i="3"/>
  <c r="K2778" i="3"/>
  <c r="K2779" i="3"/>
  <c r="K2780" i="3"/>
  <c r="K2781" i="3"/>
  <c r="K2782" i="3"/>
  <c r="K2783" i="3"/>
  <c r="K2784" i="3"/>
  <c r="K2785" i="3"/>
  <c r="K2786" i="3"/>
  <c r="K2787" i="3"/>
  <c r="K2788" i="3"/>
  <c r="K2789" i="3"/>
  <c r="K2790" i="3"/>
  <c r="K2791" i="3"/>
  <c r="K2792" i="3"/>
  <c r="K2793" i="3"/>
  <c r="K2794" i="3"/>
  <c r="K2795" i="3"/>
  <c r="K2796" i="3"/>
  <c r="K2797" i="3"/>
  <c r="K2798" i="3"/>
  <c r="K2799" i="3"/>
  <c r="K2800" i="3"/>
  <c r="K2801" i="3"/>
  <c r="K2802" i="3"/>
  <c r="K2803" i="3"/>
  <c r="K2804" i="3"/>
  <c r="K2805" i="3"/>
  <c r="K2806" i="3"/>
  <c r="K2807" i="3"/>
  <c r="K2808" i="3"/>
  <c r="K2809" i="3"/>
  <c r="K2810" i="3"/>
  <c r="K2811" i="3"/>
  <c r="K2812" i="3"/>
  <c r="K2813" i="3"/>
  <c r="K2814" i="3"/>
  <c r="K2815" i="3"/>
  <c r="K2816" i="3"/>
  <c r="K2817" i="3"/>
  <c r="K2818" i="3"/>
  <c r="K2819" i="3"/>
  <c r="K2820" i="3"/>
  <c r="K2821" i="3"/>
  <c r="K2822" i="3"/>
  <c r="K2823" i="3"/>
  <c r="K2824" i="3"/>
  <c r="H22" i="1"/>
  <c r="R22" i="1" s="1"/>
  <c r="H23" i="1"/>
  <c r="H24" i="1"/>
  <c r="S24" i="1" s="1"/>
  <c r="H25" i="1"/>
  <c r="H26" i="1"/>
  <c r="N26" i="1" s="1"/>
  <c r="H27" i="1"/>
  <c r="K27" i="1" s="1"/>
  <c r="H28" i="1"/>
  <c r="S28" i="1" s="1"/>
  <c r="H29" i="1"/>
  <c r="S29" i="1" s="1"/>
  <c r="H30" i="1"/>
  <c r="R30" i="1" s="1"/>
  <c r="H31" i="1"/>
  <c r="K31" i="1" s="1"/>
  <c r="H32" i="1"/>
  <c r="R32" i="1" s="1"/>
  <c r="H33" i="1"/>
  <c r="H34" i="1"/>
  <c r="N34" i="1" s="1"/>
  <c r="H35" i="1"/>
  <c r="N35" i="1" s="1"/>
  <c r="H36" i="1"/>
  <c r="K36" i="1" s="1"/>
  <c r="H37" i="1"/>
  <c r="S37" i="1" s="1"/>
  <c r="H38" i="1"/>
  <c r="R38" i="1" s="1"/>
  <c r="H39" i="1"/>
  <c r="R39" i="1" s="1"/>
  <c r="H40" i="1"/>
  <c r="H41" i="1"/>
  <c r="H42" i="1"/>
  <c r="N42" i="1" s="1"/>
  <c r="H43" i="1"/>
  <c r="K43" i="1" s="1"/>
  <c r="H44" i="1"/>
  <c r="H45" i="1"/>
  <c r="S45" i="1" s="1"/>
  <c r="H46" i="1"/>
  <c r="R46" i="1" s="1"/>
  <c r="H47" i="1"/>
  <c r="H48" i="1"/>
  <c r="H49" i="1"/>
  <c r="S49" i="1" s="1"/>
  <c r="H50" i="1"/>
  <c r="N50" i="1" s="1"/>
  <c r="H51" i="1"/>
  <c r="N51" i="1" s="1"/>
  <c r="H52" i="1"/>
  <c r="H53" i="1"/>
  <c r="H54" i="1"/>
  <c r="R54" i="1" s="1"/>
  <c r="H55" i="1"/>
  <c r="R55" i="1" s="1"/>
  <c r="H56" i="1"/>
  <c r="R56" i="1" s="1"/>
  <c r="H57" i="1"/>
  <c r="H58" i="1"/>
  <c r="N58" i="1" s="1"/>
  <c r="H59" i="1"/>
  <c r="K59" i="1" s="1"/>
  <c r="H60" i="1"/>
  <c r="R60" i="1" s="1"/>
  <c r="H61" i="1"/>
  <c r="S61" i="1" s="1"/>
  <c r="H62" i="1"/>
  <c r="R62" i="1" s="1"/>
  <c r="H63" i="1"/>
  <c r="H64" i="1"/>
  <c r="H65" i="1"/>
  <c r="S65" i="1" s="1"/>
  <c r="H66" i="1"/>
  <c r="N66" i="1" s="1"/>
  <c r="H67" i="1"/>
  <c r="K67" i="1" s="1"/>
  <c r="H68" i="1"/>
  <c r="K68" i="1" s="1"/>
  <c r="H69" i="1"/>
  <c r="S69" i="1" s="1"/>
  <c r="H70" i="1"/>
  <c r="R70" i="1" s="1"/>
  <c r="H71" i="1"/>
  <c r="R71" i="1" s="1"/>
  <c r="H72" i="1"/>
  <c r="S72" i="1" s="1"/>
  <c r="H73" i="1"/>
  <c r="R73" i="1" s="1"/>
  <c r="H74" i="1"/>
  <c r="N74" i="1" s="1"/>
  <c r="H75" i="1"/>
  <c r="N75" i="1" s="1"/>
  <c r="H76" i="1"/>
  <c r="K76" i="1" s="1"/>
  <c r="H77" i="1"/>
  <c r="S77" i="1" s="1"/>
  <c r="H78" i="1"/>
  <c r="R78" i="1" s="1"/>
  <c r="H79" i="1"/>
  <c r="R79" i="1" s="1"/>
  <c r="H80" i="1"/>
  <c r="H81" i="1"/>
  <c r="H82" i="1"/>
  <c r="N82" i="1" s="1"/>
  <c r="H83" i="1"/>
  <c r="N83" i="1" s="1"/>
  <c r="H84" i="1"/>
  <c r="H85" i="1"/>
  <c r="H86" i="1"/>
  <c r="R86" i="1" s="1"/>
  <c r="H87" i="1"/>
  <c r="K87" i="1" s="1"/>
  <c r="H88" i="1"/>
  <c r="H89" i="1"/>
  <c r="H90" i="1"/>
  <c r="N90" i="1" s="1"/>
  <c r="H91" i="1"/>
  <c r="K91" i="1" s="1"/>
  <c r="H92" i="1"/>
  <c r="S92" i="1" s="1"/>
  <c r="H93" i="1"/>
  <c r="S93" i="1" s="1"/>
  <c r="H94" i="1"/>
  <c r="R94" i="1" s="1"/>
  <c r="H95" i="1"/>
  <c r="R95" i="1" s="1"/>
  <c r="H96" i="1"/>
  <c r="H97" i="1"/>
  <c r="S97" i="1" s="1"/>
  <c r="H98" i="1"/>
  <c r="N98" i="1" s="1"/>
  <c r="H99" i="1"/>
  <c r="N99" i="1" s="1"/>
  <c r="H100" i="1"/>
  <c r="S100" i="1" s="1"/>
  <c r="H101" i="1"/>
  <c r="S101" i="1" s="1"/>
  <c r="H102" i="1"/>
  <c r="R102" i="1" s="1"/>
  <c r="H103" i="1"/>
  <c r="N103" i="1" s="1"/>
  <c r="H104" i="1"/>
  <c r="S104" i="1" s="1"/>
  <c r="H105" i="1"/>
  <c r="H106" i="1"/>
  <c r="N106" i="1" s="1"/>
  <c r="H107" i="1"/>
  <c r="S107" i="1" s="1"/>
  <c r="H108" i="1"/>
  <c r="N108" i="1" s="1"/>
  <c r="H109" i="1"/>
  <c r="S109" i="1" s="1"/>
  <c r="H110" i="1"/>
  <c r="R110" i="1" s="1"/>
  <c r="H111" i="1"/>
  <c r="H112" i="1"/>
  <c r="S112" i="1" s="1"/>
  <c r="H113" i="1"/>
  <c r="H114" i="1"/>
  <c r="N114" i="1" s="1"/>
  <c r="H115" i="1"/>
  <c r="K115" i="1" s="1"/>
  <c r="H116" i="1"/>
  <c r="R116" i="1" s="1"/>
  <c r="H117" i="1"/>
  <c r="H118" i="1"/>
  <c r="R118" i="1" s="1"/>
  <c r="H119" i="1"/>
  <c r="R119" i="1" s="1"/>
  <c r="H120" i="1"/>
  <c r="H121" i="1"/>
  <c r="H122" i="1"/>
  <c r="N122" i="1" s="1"/>
  <c r="H123" i="1"/>
  <c r="S123" i="1" s="1"/>
  <c r="H124" i="1"/>
  <c r="S124" i="1" s="1"/>
  <c r="H125" i="1"/>
  <c r="S125" i="1" s="1"/>
  <c r="H126" i="1"/>
  <c r="R126" i="1" s="1"/>
  <c r="H127" i="1"/>
  <c r="N127" i="1" s="1"/>
  <c r="H128" i="1"/>
  <c r="R128" i="1" s="1"/>
  <c r="H129" i="1"/>
  <c r="H130" i="1"/>
  <c r="N130" i="1" s="1"/>
  <c r="H131" i="1"/>
  <c r="N131" i="1" s="1"/>
  <c r="H132" i="1"/>
  <c r="H133" i="1"/>
  <c r="S133" i="1" s="1"/>
  <c r="H134" i="1"/>
  <c r="R134" i="1" s="1"/>
  <c r="H135" i="1"/>
  <c r="R135" i="1" s="1"/>
  <c r="H136" i="1"/>
  <c r="N136" i="1" s="1"/>
  <c r="H137" i="1"/>
  <c r="H138" i="1"/>
  <c r="N138" i="1" s="1"/>
  <c r="H139" i="1"/>
  <c r="N139" i="1" s="1"/>
  <c r="H140" i="1"/>
  <c r="H141" i="1"/>
  <c r="S141" i="1" s="1"/>
  <c r="H142" i="1"/>
  <c r="R142" i="1" s="1"/>
  <c r="H143" i="1"/>
  <c r="H144" i="1"/>
  <c r="H145" i="1"/>
  <c r="H146" i="1"/>
  <c r="N146" i="1" s="1"/>
  <c r="H147" i="1"/>
  <c r="S147" i="1" s="1"/>
  <c r="H148" i="1"/>
  <c r="K148" i="1" s="1"/>
  <c r="H149" i="1"/>
  <c r="H150" i="1"/>
  <c r="R150" i="1" s="1"/>
  <c r="H151" i="1"/>
  <c r="K151" i="1" s="1"/>
  <c r="H152" i="1"/>
  <c r="R152" i="1" s="1"/>
  <c r="H153" i="1"/>
  <c r="H154" i="1"/>
  <c r="N154" i="1" s="1"/>
  <c r="H155" i="1"/>
  <c r="N155" i="1" s="1"/>
  <c r="H156" i="1"/>
  <c r="H157" i="1"/>
  <c r="S157" i="1" s="1"/>
  <c r="H158" i="1"/>
  <c r="R158" i="1" s="1"/>
  <c r="H159" i="1"/>
  <c r="K159" i="1" s="1"/>
  <c r="H160" i="1"/>
  <c r="S160" i="1" s="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R52" i="1"/>
  <c r="S79" i="1"/>
  <c r="S140" i="1"/>
  <c r="H161" i="1"/>
  <c r="K161" i="1" s="1"/>
  <c r="H162" i="1"/>
  <c r="H163" i="1"/>
  <c r="H164" i="1"/>
  <c r="R164" i="1" s="1"/>
  <c r="H165" i="1"/>
  <c r="K165" i="1" s="1"/>
  <c r="H166" i="1"/>
  <c r="K166" i="1" s="1"/>
  <c r="H167" i="1"/>
  <c r="K167" i="1" s="1"/>
  <c r="H168" i="1"/>
  <c r="H169" i="1"/>
  <c r="S169" i="1" s="1"/>
  <c r="H170" i="1"/>
  <c r="K170" i="1" s="1"/>
  <c r="H171" i="1"/>
  <c r="K171" i="1" s="1"/>
  <c r="H172" i="1"/>
  <c r="H173" i="1"/>
  <c r="H174" i="1"/>
  <c r="H175" i="1"/>
  <c r="S175" i="1" s="1"/>
  <c r="H176" i="1"/>
  <c r="H177" i="1"/>
  <c r="K177" i="1" s="1"/>
  <c r="H178" i="1"/>
  <c r="R178" i="1" s="1"/>
  <c r="H179" i="1"/>
  <c r="K179" i="1" s="1"/>
  <c r="H180" i="1"/>
  <c r="H181" i="1"/>
  <c r="H182" i="1"/>
  <c r="K182" i="1" s="1"/>
  <c r="H183" i="1"/>
  <c r="S183" i="1" s="1"/>
  <c r="H184" i="1"/>
  <c r="H185" i="1"/>
  <c r="K185" i="1" s="1"/>
  <c r="H186" i="1"/>
  <c r="S186" i="1" s="1"/>
  <c r="H187" i="1"/>
  <c r="S187" i="1" s="1"/>
  <c r="H188" i="1"/>
  <c r="R188" i="1" s="1"/>
  <c r="H189" i="1"/>
  <c r="H190" i="1"/>
  <c r="H191" i="1"/>
  <c r="K191" i="1" s="1"/>
  <c r="H192" i="1"/>
  <c r="K192" i="1" s="1"/>
  <c r="H193" i="1"/>
  <c r="S193" i="1" s="1"/>
  <c r="H194" i="1"/>
  <c r="N194" i="1" s="1"/>
  <c r="H195" i="1"/>
  <c r="K195" i="1" s="1"/>
  <c r="H196" i="1"/>
  <c r="R196" i="1" s="1"/>
  <c r="H197" i="1"/>
  <c r="R197" i="1" s="1"/>
  <c r="H198" i="1"/>
  <c r="H199" i="1"/>
  <c r="S199" i="1" s="1"/>
  <c r="H200" i="1"/>
  <c r="H201" i="1"/>
  <c r="H202" i="1"/>
  <c r="H203" i="1"/>
  <c r="K203" i="1" s="1"/>
  <c r="H204" i="1"/>
  <c r="N204" i="1" s="1"/>
  <c r="H205" i="1"/>
  <c r="R205" i="1" s="1"/>
  <c r="H206" i="1"/>
  <c r="K206" i="1" s="1"/>
  <c r="H207" i="1"/>
  <c r="S207" i="1" s="1"/>
  <c r="H208" i="1"/>
  <c r="N208" i="1" s="1"/>
  <c r="H209" i="1"/>
  <c r="H210" i="1"/>
  <c r="H211" i="1"/>
  <c r="S211" i="1" s="1"/>
  <c r="H212" i="1"/>
  <c r="N212" i="1" s="1"/>
  <c r="H213" i="1"/>
  <c r="H214" i="1"/>
  <c r="R214" i="1" s="1"/>
  <c r="H215" i="1"/>
  <c r="K215" i="1" s="1"/>
  <c r="H216" i="1"/>
  <c r="H217" i="1"/>
  <c r="N217" i="1" s="1"/>
  <c r="H218" i="1"/>
  <c r="K218" i="1" s="1"/>
  <c r="H219" i="1"/>
  <c r="K219" i="1" s="1"/>
  <c r="H220" i="1"/>
  <c r="H221" i="1"/>
  <c r="H222" i="1"/>
  <c r="H223" i="1"/>
  <c r="S223" i="1" s="1"/>
  <c r="H224" i="1"/>
  <c r="K224" i="1" s="1"/>
  <c r="H225" i="1"/>
  <c r="H226" i="1"/>
  <c r="H227" i="1"/>
  <c r="K227" i="1" s="1"/>
  <c r="H228" i="1"/>
  <c r="R228" i="1" s="1"/>
  <c r="H229" i="1"/>
  <c r="S229" i="1" s="1"/>
  <c r="H230" i="1"/>
  <c r="K230" i="1" s="1"/>
  <c r="H231" i="1"/>
  <c r="H232" i="1"/>
  <c r="H233" i="1"/>
  <c r="R233" i="1" s="1"/>
  <c r="H234" i="1"/>
  <c r="H235" i="1"/>
  <c r="K235" i="1" s="1"/>
  <c r="H236" i="1"/>
  <c r="H237" i="1"/>
  <c r="S237" i="1" s="1"/>
  <c r="H238" i="1"/>
  <c r="S238" i="1" s="1"/>
  <c r="H239" i="1"/>
  <c r="K239" i="1" s="1"/>
  <c r="H240" i="1"/>
  <c r="R240" i="1" s="1"/>
  <c r="H241" i="1"/>
  <c r="K241" i="1" s="1"/>
  <c r="H242" i="1"/>
  <c r="S242" i="1" s="1"/>
  <c r="H243" i="1"/>
  <c r="R243" i="1" s="1"/>
  <c r="H244" i="1"/>
  <c r="N244" i="1" s="1"/>
  <c r="H245" i="1"/>
  <c r="H246" i="1"/>
  <c r="K246" i="1" s="1"/>
  <c r="H247" i="1"/>
  <c r="S247" i="1" s="1"/>
  <c r="H248" i="1"/>
  <c r="S248" i="1" s="1"/>
  <c r="H249" i="1"/>
  <c r="R249" i="1" s="1"/>
  <c r="H250" i="1"/>
  <c r="S250" i="1" s="1"/>
  <c r="H251" i="1"/>
  <c r="R251" i="1" s="1"/>
  <c r="H252" i="1"/>
  <c r="H253" i="1"/>
  <c r="H254" i="1"/>
  <c r="H255" i="1"/>
  <c r="K255" i="1" s="1"/>
  <c r="H256" i="1"/>
  <c r="S256" i="1" s="1"/>
  <c r="H257" i="1"/>
  <c r="S257" i="1" s="1"/>
  <c r="H258" i="1"/>
  <c r="S258" i="1" s="1"/>
  <c r="H259" i="1"/>
  <c r="R259" i="1" s="1"/>
  <c r="H260" i="1"/>
  <c r="R260" i="1" s="1"/>
  <c r="H261" i="1"/>
  <c r="N261" i="1" s="1"/>
  <c r="H262" i="1"/>
  <c r="H263" i="1"/>
  <c r="S263" i="1" s="1"/>
  <c r="H264" i="1"/>
  <c r="R264" i="1" s="1"/>
  <c r="H265" i="1"/>
  <c r="S265" i="1" s="1"/>
  <c r="H266" i="1"/>
  <c r="N266" i="1" s="1"/>
  <c r="H267" i="1"/>
  <c r="K267" i="1" s="1"/>
  <c r="H268" i="1"/>
  <c r="H269" i="1"/>
  <c r="H270" i="1"/>
  <c r="R270" i="1" s="1"/>
  <c r="H271" i="1"/>
  <c r="S271" i="1" s="1"/>
  <c r="H272" i="1"/>
  <c r="S272" i="1" s="1"/>
  <c r="H273" i="1"/>
  <c r="H274" i="1"/>
  <c r="S274" i="1" s="1"/>
  <c r="H275" i="1"/>
  <c r="K275" i="1" s="1"/>
  <c r="H276" i="1"/>
  <c r="H277" i="1"/>
  <c r="H278" i="1"/>
  <c r="N278" i="1" s="1"/>
  <c r="H279" i="1"/>
  <c r="K279" i="1" s="1"/>
  <c r="H280" i="1"/>
  <c r="R280" i="1" s="1"/>
  <c r="H281" i="1"/>
  <c r="S281" i="1" s="1"/>
  <c r="H282" i="1"/>
  <c r="S282" i="1" s="1"/>
  <c r="H283" i="1"/>
  <c r="K283" i="1" s="1"/>
  <c r="H284" i="1"/>
  <c r="K284" i="1" s="1"/>
  <c r="H285" i="1"/>
  <c r="H286" i="1"/>
  <c r="K286" i="1" s="1"/>
  <c r="H287" i="1"/>
  <c r="S287" i="1" s="1"/>
  <c r="H288" i="1"/>
  <c r="K288" i="1" s="1"/>
  <c r="H289" i="1"/>
  <c r="S289" i="1" s="1"/>
  <c r="H290" i="1"/>
  <c r="H291" i="1"/>
  <c r="R291" i="1" s="1"/>
  <c r="H292" i="1"/>
  <c r="H293" i="1"/>
  <c r="H294" i="1"/>
  <c r="R294" i="1" s="1"/>
  <c r="H295" i="1"/>
  <c r="H296" i="1"/>
  <c r="H297" i="1"/>
  <c r="K297" i="1" s="1"/>
  <c r="H298" i="1"/>
  <c r="H299" i="1"/>
  <c r="S299" i="1" s="1"/>
  <c r="H300" i="1"/>
  <c r="R300" i="1" s="1"/>
  <c r="H301" i="1"/>
  <c r="N301" i="1" s="1"/>
  <c r="H302" i="1"/>
  <c r="S302" i="1" s="1"/>
  <c r="H303" i="1"/>
  <c r="S303" i="1" s="1"/>
  <c r="H304" i="1"/>
  <c r="K304" i="1" s="1"/>
  <c r="H305" i="1"/>
  <c r="N305" i="1" s="1"/>
  <c r="H306" i="1"/>
  <c r="K306" i="1" s="1"/>
  <c r="H307" i="1"/>
  <c r="R307" i="1" s="1"/>
  <c r="H308" i="1"/>
  <c r="R308" i="1" s="1"/>
  <c r="H309" i="1"/>
  <c r="H310" i="1"/>
  <c r="H311" i="1"/>
  <c r="K311" i="1" s="1"/>
  <c r="H312" i="1"/>
  <c r="S312" i="1" s="1"/>
  <c r="H313" i="1"/>
  <c r="R313" i="1" s="1"/>
  <c r="H314" i="1"/>
  <c r="H315" i="1"/>
  <c r="R315" i="1" s="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K197" i="1"/>
  <c r="K289" i="1"/>
  <c r="K301"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N221" i="1"/>
  <c r="N277"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R189" i="1"/>
  <c r="R201" i="1"/>
  <c r="R213" i="1"/>
  <c r="S241" i="1"/>
  <c r="S249" i="1"/>
  <c r="S305" i="1"/>
  <c r="H316" i="1"/>
  <c r="H317" i="1"/>
  <c r="S317" i="1" s="1"/>
  <c r="H318" i="1"/>
  <c r="N318" i="1" s="1"/>
  <c r="H319" i="1"/>
  <c r="H320" i="1"/>
  <c r="H321" i="1"/>
  <c r="K321" i="1" s="1"/>
  <c r="H322" i="1"/>
  <c r="N322" i="1" s="1"/>
  <c r="H323" i="1"/>
  <c r="S323" i="1" s="1"/>
  <c r="H324" i="1"/>
  <c r="K324" i="1" s="1"/>
  <c r="H325" i="1"/>
  <c r="K325" i="1" s="1"/>
  <c r="H326" i="1"/>
  <c r="K326" i="1" s="1"/>
  <c r="H327" i="1"/>
  <c r="H328" i="1"/>
  <c r="H329" i="1"/>
  <c r="S329" i="1" s="1"/>
  <c r="H330" i="1"/>
  <c r="N330" i="1" s="1"/>
  <c r="H331" i="1"/>
  <c r="S331" i="1" s="1"/>
  <c r="H332" i="1"/>
  <c r="H333" i="1"/>
  <c r="N333" i="1" s="1"/>
  <c r="H334" i="1"/>
  <c r="K334" i="1" s="1"/>
  <c r="H335" i="1"/>
  <c r="N335" i="1" s="1"/>
  <c r="H336" i="1"/>
  <c r="H337" i="1"/>
  <c r="N337" i="1" s="1"/>
  <c r="H338" i="1"/>
  <c r="R338" i="1" s="1"/>
  <c r="H339" i="1"/>
  <c r="S339" i="1" s="1"/>
  <c r="H340" i="1"/>
  <c r="H341" i="1"/>
  <c r="K341" i="1" s="1"/>
  <c r="H342" i="1"/>
  <c r="K342" i="1" s="1"/>
  <c r="H343" i="1"/>
  <c r="S343" i="1" s="1"/>
  <c r="H344" i="1"/>
  <c r="H345" i="1"/>
  <c r="S345" i="1" s="1"/>
  <c r="H346" i="1"/>
  <c r="K346" i="1" s="1"/>
  <c r="H347" i="1"/>
  <c r="K347" i="1" s="1"/>
  <c r="H348" i="1"/>
  <c r="N348" i="1" s="1"/>
  <c r="H349" i="1"/>
  <c r="R349" i="1" s="1"/>
  <c r="H350" i="1"/>
  <c r="N350" i="1" s="1"/>
  <c r="H351" i="1"/>
  <c r="S351" i="1" s="1"/>
  <c r="H352" i="1"/>
  <c r="S352" i="1" s="1"/>
  <c r="H353" i="1"/>
  <c r="S353" i="1" s="1"/>
  <c r="H354" i="1"/>
  <c r="S354" i="1" s="1"/>
  <c r="H355" i="1"/>
  <c r="S355" i="1" s="1"/>
  <c r="H356" i="1"/>
  <c r="H357" i="1"/>
  <c r="S357" i="1" s="1"/>
  <c r="H358" i="1"/>
  <c r="K358" i="1" s="1"/>
  <c r="H359" i="1"/>
  <c r="N359" i="1" s="1"/>
  <c r="H360" i="1"/>
  <c r="K360" i="1" s="1"/>
  <c r="H361" i="1"/>
  <c r="N361" i="1" s="1"/>
  <c r="H362" i="1"/>
  <c r="K362" i="1" s="1"/>
  <c r="H363" i="1"/>
  <c r="S363" i="1" s="1"/>
  <c r="H364" i="1"/>
  <c r="H365" i="1"/>
  <c r="N365" i="1" s="1"/>
  <c r="H366" i="1"/>
  <c r="K366" i="1" s="1"/>
  <c r="H367" i="1"/>
  <c r="R367" i="1" s="1"/>
  <c r="H368" i="1"/>
  <c r="H369" i="1"/>
  <c r="N369" i="1" s="1"/>
  <c r="H370" i="1"/>
  <c r="K370" i="1" s="1"/>
  <c r="H371" i="1"/>
  <c r="S371" i="1" s="1"/>
  <c r="H372" i="1"/>
  <c r="H373" i="1"/>
  <c r="H374" i="1"/>
  <c r="N374" i="1" s="1"/>
  <c r="H375" i="1"/>
  <c r="N375" i="1" s="1"/>
  <c r="H376" i="1"/>
  <c r="H377" i="1"/>
  <c r="N377" i="1" s="1"/>
  <c r="H378" i="1"/>
  <c r="K378" i="1" s="1"/>
  <c r="H379" i="1"/>
  <c r="S379" i="1" s="1"/>
  <c r="H380" i="1"/>
  <c r="H381" i="1"/>
  <c r="H382" i="1"/>
  <c r="N382" i="1" s="1"/>
  <c r="H383" i="1"/>
  <c r="K383" i="1" s="1"/>
  <c r="H384" i="1"/>
  <c r="H385" i="1"/>
  <c r="K385" i="1" s="1"/>
  <c r="H386" i="1"/>
  <c r="N386" i="1" s="1"/>
  <c r="H387" i="1"/>
  <c r="S387" i="1" s="1"/>
  <c r="H388" i="1"/>
  <c r="N388" i="1" s="1"/>
  <c r="H389" i="1"/>
  <c r="S389" i="1" s="1"/>
  <c r="H390" i="1"/>
  <c r="K390" i="1" s="1"/>
  <c r="H391" i="1"/>
  <c r="H392" i="1"/>
  <c r="H393" i="1"/>
  <c r="S393" i="1" s="1"/>
  <c r="H394" i="1"/>
  <c r="K394" i="1" s="1"/>
  <c r="H395" i="1"/>
  <c r="K395" i="1" s="1"/>
  <c r="H396" i="1"/>
  <c r="N396" i="1" s="1"/>
  <c r="H397" i="1"/>
  <c r="S397" i="1" s="1"/>
  <c r="H398" i="1"/>
  <c r="N398" i="1" s="1"/>
  <c r="H399" i="1"/>
  <c r="R399" i="1" s="1"/>
  <c r="H400" i="1"/>
  <c r="H401" i="1"/>
  <c r="H402" i="1"/>
  <c r="K402" i="1" s="1"/>
  <c r="H403" i="1"/>
  <c r="S403" i="1" s="1"/>
  <c r="H404" i="1"/>
  <c r="K404" i="1" s="1"/>
  <c r="H405" i="1"/>
  <c r="R405" i="1" s="1"/>
  <c r="H406" i="1"/>
  <c r="N406" i="1" s="1"/>
  <c r="H407" i="1"/>
  <c r="H408" i="1"/>
  <c r="K408" i="1" s="1"/>
  <c r="H409" i="1"/>
  <c r="R409" i="1" s="1"/>
  <c r="H410" i="1"/>
  <c r="N410" i="1" s="1"/>
  <c r="H411" i="1"/>
  <c r="S411" i="1" s="1"/>
  <c r="H412" i="1"/>
  <c r="K412" i="1" s="1"/>
  <c r="H413" i="1"/>
  <c r="H414" i="1"/>
  <c r="N414" i="1" s="1"/>
  <c r="H415" i="1"/>
  <c r="R415" i="1" s="1"/>
  <c r="H416" i="1"/>
  <c r="H417" i="1"/>
  <c r="K417" i="1" s="1"/>
  <c r="H418" i="1"/>
  <c r="K418" i="1" s="1"/>
  <c r="H419" i="1"/>
  <c r="S419" i="1" s="1"/>
  <c r="H420" i="1"/>
  <c r="N420" i="1" s="1"/>
  <c r="H421" i="1"/>
  <c r="H422" i="1"/>
  <c r="K422" i="1" s="1"/>
  <c r="H423" i="1"/>
  <c r="S423" i="1" s="1"/>
  <c r="H424" i="1"/>
  <c r="H425" i="1"/>
  <c r="H426" i="1"/>
  <c r="R426" i="1" s="1"/>
  <c r="H427" i="1"/>
  <c r="S427" i="1" s="1"/>
  <c r="H428" i="1"/>
  <c r="N428" i="1" s="1"/>
  <c r="H429" i="1"/>
  <c r="S429" i="1" s="1"/>
  <c r="H430" i="1"/>
  <c r="K430" i="1" s="1"/>
  <c r="H431" i="1"/>
  <c r="H432" i="1"/>
  <c r="H433" i="1"/>
  <c r="S433" i="1" s="1"/>
  <c r="H434" i="1"/>
  <c r="N434" i="1" s="1"/>
  <c r="H435" i="1"/>
  <c r="K435" i="1" s="1"/>
  <c r="H436" i="1"/>
  <c r="K436" i="1" s="1"/>
  <c r="H437" i="1"/>
  <c r="R437" i="1" s="1"/>
  <c r="H438" i="1"/>
  <c r="K438" i="1" s="1"/>
  <c r="H439" i="1"/>
  <c r="N439" i="1" s="1"/>
  <c r="H440" i="1"/>
  <c r="S440" i="1" s="1"/>
  <c r="H441" i="1"/>
  <c r="K441" i="1" s="1"/>
  <c r="H442" i="1"/>
  <c r="K442" i="1" s="1"/>
  <c r="H443" i="1"/>
  <c r="S443" i="1" s="1"/>
  <c r="H444" i="1"/>
  <c r="N444" i="1" s="1"/>
  <c r="H445" i="1"/>
  <c r="K445" i="1" s="1"/>
  <c r="H446" i="1"/>
  <c r="K446" i="1" s="1"/>
  <c r="H447" i="1"/>
  <c r="R447" i="1" s="1"/>
  <c r="H448" i="1"/>
  <c r="H449" i="1"/>
  <c r="K449" i="1" s="1"/>
  <c r="H450" i="1"/>
  <c r="R450" i="1" s="1"/>
  <c r="H451" i="1"/>
  <c r="S451" i="1" s="1"/>
  <c r="H452" i="1"/>
  <c r="N452" i="1" s="1"/>
  <c r="H453" i="1"/>
  <c r="N453" i="1" s="1"/>
  <c r="H454" i="1"/>
  <c r="N454" i="1" s="1"/>
  <c r="H455" i="1"/>
  <c r="H456" i="1"/>
  <c r="H457" i="1"/>
  <c r="R457" i="1" s="1"/>
  <c r="H458" i="1"/>
  <c r="S458" i="1" s="1"/>
  <c r="H459" i="1"/>
  <c r="S459" i="1" s="1"/>
  <c r="H460" i="1"/>
  <c r="K460" i="1" s="1"/>
  <c r="H461" i="1"/>
  <c r="S461" i="1" s="1"/>
  <c r="H462" i="1"/>
  <c r="K462" i="1" s="1"/>
  <c r="H463" i="1"/>
  <c r="N463" i="1" s="1"/>
  <c r="H464" i="1"/>
  <c r="K464" i="1" s="1"/>
  <c r="H465" i="1"/>
  <c r="H466" i="1"/>
  <c r="K466" i="1" s="1"/>
  <c r="H467" i="1"/>
  <c r="S467" i="1" s="1"/>
  <c r="H468" i="1"/>
  <c r="K468" i="1" s="1"/>
  <c r="H469" i="1"/>
  <c r="K469" i="1" s="1"/>
  <c r="H470" i="1"/>
  <c r="N470" i="1" s="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K317" i="1"/>
  <c r="K318" i="1"/>
  <c r="K319"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N342" i="1"/>
  <c r="O316" i="1"/>
  <c r="O317" i="1"/>
  <c r="O318" i="1"/>
  <c r="O319"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460" i="1"/>
  <c r="O461" i="1"/>
  <c r="O462" i="1"/>
  <c r="O463" i="1"/>
  <c r="O464" i="1"/>
  <c r="O465" i="1"/>
  <c r="O466" i="1"/>
  <c r="O467" i="1"/>
  <c r="O468" i="1"/>
  <c r="O469" i="1"/>
  <c r="O470"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R318" i="1"/>
  <c r="R374" i="1"/>
  <c r="R414" i="1"/>
  <c r="R470" i="1"/>
  <c r="S422" i="1"/>
  <c r="S470" i="1"/>
  <c r="H471" i="1"/>
  <c r="N471" i="1" s="1"/>
  <c r="H472" i="1"/>
  <c r="R472" i="1" s="1"/>
  <c r="H473" i="1"/>
  <c r="S473" i="1" s="1"/>
  <c r="H474" i="1"/>
  <c r="K474" i="1" s="1"/>
  <c r="H475" i="1"/>
  <c r="N475" i="1" s="1"/>
  <c r="H476" i="1"/>
  <c r="R476" i="1" s="1"/>
  <c r="H477" i="1"/>
  <c r="H478" i="1"/>
  <c r="K478" i="1" s="1"/>
  <c r="H479" i="1"/>
  <c r="S479" i="1" s="1"/>
  <c r="H480" i="1"/>
  <c r="S480" i="1" s="1"/>
  <c r="H481" i="1"/>
  <c r="S481" i="1" s="1"/>
  <c r="H482" i="1"/>
  <c r="K482" i="1" s="1"/>
  <c r="H483" i="1"/>
  <c r="H484" i="1"/>
  <c r="H485" i="1"/>
  <c r="K485" i="1" s="1"/>
  <c r="H486" i="1"/>
  <c r="S486" i="1" s="1"/>
  <c r="H487" i="1"/>
  <c r="S487" i="1" s="1"/>
  <c r="H488" i="1"/>
  <c r="K488" i="1" s="1"/>
  <c r="H489" i="1"/>
  <c r="K489" i="1" s="1"/>
  <c r="H490" i="1"/>
  <c r="H491" i="1"/>
  <c r="N491" i="1" s="1"/>
  <c r="H492" i="1"/>
  <c r="R492" i="1" s="1"/>
  <c r="H493" i="1"/>
  <c r="H494" i="1"/>
  <c r="S494" i="1" s="1"/>
  <c r="H495" i="1"/>
  <c r="S495" i="1" s="1"/>
  <c r="H496" i="1"/>
  <c r="N496" i="1" s="1"/>
  <c r="H497" i="1"/>
  <c r="S497" i="1" s="1"/>
  <c r="H498" i="1"/>
  <c r="K498" i="1" s="1"/>
  <c r="H499" i="1"/>
  <c r="N499" i="1" s="1"/>
  <c r="H500" i="1"/>
  <c r="R500" i="1" s="1"/>
  <c r="H501" i="1"/>
  <c r="K501" i="1" s="1"/>
  <c r="H502" i="1"/>
  <c r="S502" i="1" s="1"/>
  <c r="H503" i="1"/>
  <c r="N503" i="1" s="1"/>
  <c r="H504" i="1"/>
  <c r="K504" i="1" s="1"/>
  <c r="H505" i="1"/>
  <c r="K505" i="1" s="1"/>
  <c r="H506" i="1"/>
  <c r="N506" i="1" s="1"/>
  <c r="H507" i="1"/>
  <c r="N507" i="1" s="1"/>
  <c r="H508" i="1"/>
  <c r="R508" i="1" s="1"/>
  <c r="H509" i="1"/>
  <c r="K509" i="1" s="1"/>
  <c r="H510" i="1"/>
  <c r="S510" i="1" s="1"/>
  <c r="H511" i="1"/>
  <c r="S511" i="1" s="1"/>
  <c r="H512" i="1"/>
  <c r="N512" i="1" s="1"/>
  <c r="H513" i="1"/>
  <c r="R513" i="1" s="1"/>
  <c r="H514" i="1"/>
  <c r="H515" i="1"/>
  <c r="K515" i="1" s="1"/>
  <c r="H516" i="1"/>
  <c r="H517" i="1"/>
  <c r="K517" i="1" s="1"/>
  <c r="H518" i="1"/>
  <c r="S518" i="1" s="1"/>
  <c r="H519" i="1"/>
  <c r="S519" i="1" s="1"/>
  <c r="H520" i="1"/>
  <c r="S520" i="1" s="1"/>
  <c r="H521" i="1"/>
  <c r="K521" i="1" s="1"/>
  <c r="H522" i="1"/>
  <c r="R522" i="1" s="1"/>
  <c r="H523" i="1"/>
  <c r="N523" i="1" s="1"/>
  <c r="H524" i="1"/>
  <c r="R524" i="1" s="1"/>
  <c r="H525" i="1"/>
  <c r="R525" i="1" s="1"/>
  <c r="H526" i="1"/>
  <c r="S526" i="1" s="1"/>
  <c r="H527" i="1"/>
  <c r="S527" i="1" s="1"/>
  <c r="H528" i="1"/>
  <c r="N528" i="1" s="1"/>
  <c r="H529" i="1"/>
  <c r="N529" i="1" s="1"/>
  <c r="H530" i="1"/>
  <c r="K530" i="1" s="1"/>
  <c r="H531" i="1"/>
  <c r="N531" i="1" s="1"/>
  <c r="H532" i="1"/>
  <c r="K532" i="1" s="1"/>
  <c r="H533" i="1"/>
  <c r="N533" i="1" s="1"/>
  <c r="H534" i="1"/>
  <c r="S534" i="1" s="1"/>
  <c r="H535" i="1"/>
  <c r="N535" i="1" s="1"/>
  <c r="H536" i="1"/>
  <c r="S536" i="1" s="1"/>
  <c r="H537" i="1"/>
  <c r="S537" i="1" s="1"/>
  <c r="H538" i="1"/>
  <c r="S538" i="1" s="1"/>
  <c r="H539" i="1"/>
  <c r="N539" i="1" s="1"/>
  <c r="H540" i="1"/>
  <c r="K540" i="1" s="1"/>
  <c r="H541" i="1"/>
  <c r="K541" i="1" s="1"/>
  <c r="H542" i="1"/>
  <c r="K542" i="1" s="1"/>
  <c r="H543" i="1"/>
  <c r="S543" i="1" s="1"/>
  <c r="H544" i="1"/>
  <c r="K544" i="1" s="1"/>
  <c r="H545" i="1"/>
  <c r="N545" i="1" s="1"/>
  <c r="H546" i="1"/>
  <c r="H547" i="1"/>
  <c r="S547" i="1" s="1"/>
  <c r="H548" i="1"/>
  <c r="S548" i="1" s="1"/>
  <c r="H549" i="1"/>
  <c r="N549" i="1" s="1"/>
  <c r="H550" i="1"/>
  <c r="S550" i="1" s="1"/>
  <c r="H551" i="1"/>
  <c r="K551" i="1" s="1"/>
  <c r="H552" i="1"/>
  <c r="S552" i="1" s="1"/>
  <c r="H553" i="1"/>
  <c r="K553" i="1" s="1"/>
  <c r="H554" i="1"/>
  <c r="K554" i="1" s="1"/>
  <c r="H555" i="1"/>
  <c r="S555" i="1" s="1"/>
  <c r="H556" i="1"/>
  <c r="R556" i="1" s="1"/>
  <c r="H557" i="1"/>
  <c r="R557" i="1" s="1"/>
  <c r="H558" i="1"/>
  <c r="N558" i="1" s="1"/>
  <c r="H559" i="1"/>
  <c r="S559" i="1" s="1"/>
  <c r="H560" i="1"/>
  <c r="H561" i="1"/>
  <c r="N561" i="1" s="1"/>
  <c r="H562" i="1"/>
  <c r="R562" i="1" s="1"/>
  <c r="H563" i="1"/>
  <c r="N563" i="1" s="1"/>
  <c r="H564" i="1"/>
  <c r="K564" i="1" s="1"/>
  <c r="H565" i="1"/>
  <c r="N565" i="1" s="1"/>
  <c r="H566" i="1"/>
  <c r="S566" i="1" s="1"/>
  <c r="H567" i="1"/>
  <c r="S567" i="1" s="1"/>
  <c r="H568" i="1"/>
  <c r="H569" i="1"/>
  <c r="S569" i="1" s="1"/>
  <c r="H570" i="1"/>
  <c r="N570" i="1" s="1"/>
  <c r="H571" i="1"/>
  <c r="N571" i="1" s="1"/>
  <c r="H572" i="1"/>
  <c r="K572" i="1" s="1"/>
  <c r="H573" i="1"/>
  <c r="R573" i="1" s="1"/>
  <c r="H574" i="1"/>
  <c r="S574" i="1" s="1"/>
  <c r="H575" i="1"/>
  <c r="S575" i="1" s="1"/>
  <c r="H576" i="1"/>
  <c r="S576" i="1" s="1"/>
  <c r="H577" i="1"/>
  <c r="K577" i="1" s="1"/>
  <c r="H578" i="1"/>
  <c r="S578" i="1" s="1"/>
  <c r="H579" i="1"/>
  <c r="K579" i="1" s="1"/>
  <c r="H580" i="1"/>
  <c r="S580" i="1" s="1"/>
  <c r="H581" i="1"/>
  <c r="K581" i="1" s="1"/>
  <c r="H582" i="1"/>
  <c r="N582" i="1" s="1"/>
  <c r="H583" i="1"/>
  <c r="S583" i="1" s="1"/>
  <c r="H584" i="1"/>
  <c r="N584" i="1" s="1"/>
  <c r="H585" i="1"/>
  <c r="K585" i="1" s="1"/>
  <c r="H586" i="1"/>
  <c r="H587" i="1"/>
  <c r="S587" i="1" s="1"/>
  <c r="H588" i="1"/>
  <c r="H589" i="1"/>
  <c r="R589" i="1" s="1"/>
  <c r="H590" i="1"/>
  <c r="S590" i="1" s="1"/>
  <c r="H591" i="1"/>
  <c r="S591" i="1" s="1"/>
  <c r="H592" i="1"/>
  <c r="H593" i="1"/>
  <c r="N593" i="1" s="1"/>
  <c r="H594" i="1"/>
  <c r="S594" i="1" s="1"/>
  <c r="H595" i="1"/>
  <c r="N595" i="1" s="1"/>
  <c r="H596" i="1"/>
  <c r="K596" i="1" s="1"/>
  <c r="H597" i="1"/>
  <c r="N597" i="1" s="1"/>
  <c r="H598" i="1"/>
  <c r="K598" i="1" s="1"/>
  <c r="H599" i="1"/>
  <c r="S599" i="1" s="1"/>
  <c r="H600" i="1"/>
  <c r="K600" i="1" s="1"/>
  <c r="H601" i="1"/>
  <c r="S601" i="1" s="1"/>
  <c r="H602" i="1"/>
  <c r="K602" i="1" s="1"/>
  <c r="H603" i="1"/>
  <c r="S603" i="1" s="1"/>
  <c r="H604" i="1"/>
  <c r="H605" i="1"/>
  <c r="K605" i="1" s="1"/>
  <c r="H606" i="1"/>
  <c r="S606" i="1" s="1"/>
  <c r="H607" i="1"/>
  <c r="S607" i="1" s="1"/>
  <c r="H608" i="1"/>
  <c r="K608" i="1" s="1"/>
  <c r="H609" i="1"/>
  <c r="K609" i="1" s="1"/>
  <c r="H610" i="1"/>
  <c r="H611" i="1"/>
  <c r="S611" i="1" s="1"/>
  <c r="H612" i="1"/>
  <c r="S612" i="1" s="1"/>
  <c r="H613" i="1"/>
  <c r="K613" i="1" s="1"/>
  <c r="H614" i="1"/>
  <c r="N614" i="1" s="1"/>
  <c r="H615" i="1"/>
  <c r="S615" i="1" s="1"/>
  <c r="H616" i="1"/>
  <c r="S616" i="1" s="1"/>
  <c r="H617" i="1"/>
  <c r="K617" i="1" s="1"/>
  <c r="H618" i="1"/>
  <c r="H619" i="1"/>
  <c r="N619" i="1" s="1"/>
  <c r="H620" i="1"/>
  <c r="K620" i="1" s="1"/>
  <c r="H621" i="1"/>
  <c r="R621" i="1" s="1"/>
  <c r="H622" i="1"/>
  <c r="S622" i="1" s="1"/>
  <c r="H623" i="1"/>
  <c r="S623" i="1" s="1"/>
  <c r="H624" i="1"/>
  <c r="K624" i="1" s="1"/>
  <c r="H625" i="1"/>
  <c r="N625" i="1" s="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K472"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O471" i="1"/>
  <c r="O472" i="1"/>
  <c r="O473" i="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513" i="1"/>
  <c r="O514" i="1"/>
  <c r="O515" i="1"/>
  <c r="O516" i="1"/>
  <c r="O517" i="1"/>
  <c r="O518" i="1"/>
  <c r="O519" i="1"/>
  <c r="O520" i="1"/>
  <c r="O521" i="1"/>
  <c r="O522" i="1"/>
  <c r="O523" i="1"/>
  <c r="O524" i="1"/>
  <c r="O525" i="1"/>
  <c r="O526" i="1"/>
  <c r="O527" i="1"/>
  <c r="O528" i="1"/>
  <c r="O529" i="1"/>
  <c r="O530" i="1"/>
  <c r="O531" i="1"/>
  <c r="O532" i="1"/>
  <c r="O533" i="1"/>
  <c r="O534" i="1"/>
  <c r="O535" i="1"/>
  <c r="O536" i="1"/>
  <c r="O537" i="1"/>
  <c r="O538" i="1"/>
  <c r="O539" i="1"/>
  <c r="O540" i="1"/>
  <c r="O541" i="1"/>
  <c r="O542" i="1"/>
  <c r="O543" i="1"/>
  <c r="O544" i="1"/>
  <c r="O545" i="1"/>
  <c r="O546" i="1"/>
  <c r="O547" i="1"/>
  <c r="O548" i="1"/>
  <c r="O549" i="1"/>
  <c r="O550" i="1"/>
  <c r="O551" i="1"/>
  <c r="O552" i="1"/>
  <c r="O553" i="1"/>
  <c r="O554" i="1"/>
  <c r="O555" i="1"/>
  <c r="O556" i="1"/>
  <c r="O557" i="1"/>
  <c r="O558" i="1"/>
  <c r="O559" i="1"/>
  <c r="O560" i="1"/>
  <c r="O561" i="1"/>
  <c r="O562" i="1"/>
  <c r="O563" i="1"/>
  <c r="O564" i="1"/>
  <c r="O565" i="1"/>
  <c r="O566" i="1"/>
  <c r="O567" i="1"/>
  <c r="O568" i="1"/>
  <c r="O569" i="1"/>
  <c r="O570" i="1"/>
  <c r="O571" i="1"/>
  <c r="O572" i="1"/>
  <c r="O573" i="1"/>
  <c r="O574" i="1"/>
  <c r="O575" i="1"/>
  <c r="O576" i="1"/>
  <c r="O577" i="1"/>
  <c r="O578" i="1"/>
  <c r="O579" i="1"/>
  <c r="O580" i="1"/>
  <c r="O581" i="1"/>
  <c r="O582" i="1"/>
  <c r="O583" i="1"/>
  <c r="O584" i="1"/>
  <c r="O585" i="1"/>
  <c r="O586" i="1"/>
  <c r="O587" i="1"/>
  <c r="O588" i="1"/>
  <c r="O589" i="1"/>
  <c r="O590" i="1"/>
  <c r="O591" i="1"/>
  <c r="O592" i="1"/>
  <c r="O593" i="1"/>
  <c r="O594" i="1"/>
  <c r="O595" i="1"/>
  <c r="O596" i="1"/>
  <c r="O597" i="1"/>
  <c r="O598" i="1"/>
  <c r="O599" i="1"/>
  <c r="O600" i="1"/>
  <c r="O601" i="1"/>
  <c r="O602" i="1"/>
  <c r="O603" i="1"/>
  <c r="O604" i="1"/>
  <c r="O605" i="1"/>
  <c r="O606" i="1"/>
  <c r="O607" i="1"/>
  <c r="O608" i="1"/>
  <c r="O609" i="1"/>
  <c r="O610" i="1"/>
  <c r="O611" i="1"/>
  <c r="O612" i="1"/>
  <c r="O613" i="1"/>
  <c r="O614" i="1"/>
  <c r="O615" i="1"/>
  <c r="O616" i="1"/>
  <c r="O617" i="1"/>
  <c r="O618" i="1"/>
  <c r="O619" i="1"/>
  <c r="O620" i="1"/>
  <c r="O621" i="1"/>
  <c r="O622" i="1"/>
  <c r="O623" i="1"/>
  <c r="O624" i="1"/>
  <c r="O625"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 r="P587" i="1"/>
  <c r="P588" i="1"/>
  <c r="P589" i="1"/>
  <c r="P590" i="1"/>
  <c r="P591" i="1"/>
  <c r="P592" i="1"/>
  <c r="P593" i="1"/>
  <c r="P594" i="1"/>
  <c r="P595" i="1"/>
  <c r="P596" i="1"/>
  <c r="P597" i="1"/>
  <c r="P598" i="1"/>
  <c r="P599" i="1"/>
  <c r="P600" i="1"/>
  <c r="P601" i="1"/>
  <c r="P602" i="1"/>
  <c r="P603" i="1"/>
  <c r="P604" i="1"/>
  <c r="P605" i="1"/>
  <c r="P606" i="1"/>
  <c r="P607" i="1"/>
  <c r="P608" i="1"/>
  <c r="P609" i="1"/>
  <c r="P610" i="1"/>
  <c r="P611" i="1"/>
  <c r="P612" i="1"/>
  <c r="P613" i="1"/>
  <c r="P614" i="1"/>
  <c r="P615" i="1"/>
  <c r="P616" i="1"/>
  <c r="P617" i="1"/>
  <c r="P618" i="1"/>
  <c r="P619" i="1"/>
  <c r="P620" i="1"/>
  <c r="P621" i="1"/>
  <c r="P622" i="1"/>
  <c r="P623" i="1"/>
  <c r="P624" i="1"/>
  <c r="P625"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R624" i="1"/>
  <c r="H626" i="1"/>
  <c r="S626" i="1" s="1"/>
  <c r="H627" i="1"/>
  <c r="R627" i="1" s="1"/>
  <c r="H628" i="1"/>
  <c r="H629" i="1"/>
  <c r="R629" i="1" s="1"/>
  <c r="H630" i="1"/>
  <c r="K630" i="1" s="1"/>
  <c r="H631" i="1"/>
  <c r="N631" i="1" s="1"/>
  <c r="H632" i="1"/>
  <c r="K632" i="1" s="1"/>
  <c r="H633" i="1"/>
  <c r="K633" i="1" s="1"/>
  <c r="H634" i="1"/>
  <c r="K634" i="1" s="1"/>
  <c r="H635" i="1"/>
  <c r="R635" i="1" s="1"/>
  <c r="H636" i="1"/>
  <c r="H637" i="1"/>
  <c r="R637" i="1" s="1"/>
  <c r="H638" i="1"/>
  <c r="N638" i="1" s="1"/>
  <c r="H639" i="1"/>
  <c r="N639" i="1" s="1"/>
  <c r="H640" i="1"/>
  <c r="K640" i="1" s="1"/>
  <c r="H641" i="1"/>
  <c r="N641" i="1" s="1"/>
  <c r="H642" i="1"/>
  <c r="K642" i="1" s="1"/>
  <c r="H643" i="1"/>
  <c r="S643" i="1" s="1"/>
  <c r="H644" i="1"/>
  <c r="H645" i="1"/>
  <c r="R645" i="1" s="1"/>
  <c r="H646" i="1"/>
  <c r="H647" i="1"/>
  <c r="N647" i="1" s="1"/>
  <c r="H648" i="1"/>
  <c r="K648" i="1" s="1"/>
  <c r="H649" i="1"/>
  <c r="N649" i="1" s="1"/>
  <c r="H650" i="1"/>
  <c r="N650" i="1" s="1"/>
  <c r="H651" i="1"/>
  <c r="N651" i="1" s="1"/>
  <c r="H652" i="1"/>
  <c r="R652" i="1" s="1"/>
  <c r="H653" i="1"/>
  <c r="K653" i="1" s="1"/>
  <c r="H654" i="1"/>
  <c r="H655" i="1"/>
  <c r="N655" i="1" s="1"/>
  <c r="H656" i="1"/>
  <c r="K656" i="1" s="1"/>
  <c r="H657" i="1"/>
  <c r="S657" i="1" s="1"/>
  <c r="H658" i="1"/>
  <c r="H659" i="1"/>
  <c r="K659" i="1" s="1"/>
  <c r="H660" i="1"/>
  <c r="R660" i="1" s="1"/>
  <c r="H661" i="1"/>
  <c r="K661" i="1" s="1"/>
  <c r="H662" i="1"/>
  <c r="S662" i="1" s="1"/>
  <c r="H663" i="1"/>
  <c r="N663" i="1" s="1"/>
  <c r="H664" i="1"/>
  <c r="K664" i="1" s="1"/>
  <c r="H665" i="1"/>
  <c r="K665" i="1" s="1"/>
  <c r="H666" i="1"/>
  <c r="K666" i="1" s="1"/>
  <c r="H667" i="1"/>
  <c r="S667" i="1" s="1"/>
  <c r="H668" i="1"/>
  <c r="K668" i="1" s="1"/>
  <c r="H669" i="1"/>
  <c r="S669" i="1" s="1"/>
  <c r="H670" i="1"/>
  <c r="K670" i="1" s="1"/>
  <c r="H671" i="1"/>
  <c r="N671" i="1" s="1"/>
  <c r="H672" i="1"/>
  <c r="K672" i="1" s="1"/>
  <c r="H673" i="1"/>
  <c r="K673" i="1" s="1"/>
  <c r="H674" i="1"/>
  <c r="K674" i="1" s="1"/>
  <c r="H675" i="1"/>
  <c r="K675" i="1" s="1"/>
  <c r="H676" i="1"/>
  <c r="H677" i="1"/>
  <c r="K677" i="1" s="1"/>
  <c r="H678" i="1"/>
  <c r="H679" i="1"/>
  <c r="N679" i="1" s="1"/>
  <c r="H680" i="1"/>
  <c r="K680" i="1" s="1"/>
  <c r="H681" i="1"/>
  <c r="K681" i="1" s="1"/>
  <c r="H682" i="1"/>
  <c r="N682" i="1" s="1"/>
  <c r="H683" i="1"/>
  <c r="R683" i="1" s="1"/>
  <c r="H684" i="1"/>
  <c r="K684" i="1" s="1"/>
  <c r="H685" i="1"/>
  <c r="K685" i="1" s="1"/>
  <c r="H686" i="1"/>
  <c r="H687" i="1"/>
  <c r="N687" i="1" s="1"/>
  <c r="H688" i="1"/>
  <c r="K688" i="1" s="1"/>
  <c r="H689" i="1"/>
  <c r="S689" i="1" s="1"/>
  <c r="H690" i="1"/>
  <c r="S690" i="1" s="1"/>
  <c r="H691" i="1"/>
  <c r="K691" i="1" s="1"/>
  <c r="H692" i="1"/>
  <c r="H693" i="1"/>
  <c r="K693" i="1" s="1"/>
  <c r="H694" i="1"/>
  <c r="H695" i="1"/>
  <c r="N695" i="1" s="1"/>
  <c r="H696" i="1"/>
  <c r="K696" i="1" s="1"/>
  <c r="H697" i="1"/>
  <c r="K697" i="1" s="1"/>
  <c r="H698" i="1"/>
  <c r="K698" i="1" s="1"/>
  <c r="H699" i="1"/>
  <c r="R699" i="1" s="1"/>
  <c r="H700" i="1"/>
  <c r="K700" i="1" s="1"/>
  <c r="H701" i="1"/>
  <c r="R701" i="1" s="1"/>
  <c r="H702" i="1"/>
  <c r="K702" i="1" s="1"/>
  <c r="H703" i="1"/>
  <c r="N703" i="1" s="1"/>
  <c r="H704" i="1"/>
  <c r="K704" i="1" s="1"/>
  <c r="H705" i="1"/>
  <c r="K705" i="1" s="1"/>
  <c r="H706" i="1"/>
  <c r="K706" i="1" s="1"/>
  <c r="H707" i="1"/>
  <c r="K707" i="1" s="1"/>
  <c r="H708" i="1"/>
  <c r="H709" i="1"/>
  <c r="K709" i="1" s="1"/>
  <c r="H710" i="1"/>
  <c r="H711" i="1"/>
  <c r="N711" i="1" s="1"/>
  <c r="H712" i="1"/>
  <c r="K712" i="1" s="1"/>
  <c r="H713" i="1"/>
  <c r="N713" i="1" s="1"/>
  <c r="H714" i="1"/>
  <c r="N714" i="1" s="1"/>
  <c r="H715" i="1"/>
  <c r="S715" i="1" s="1"/>
  <c r="H716" i="1"/>
  <c r="K716" i="1" s="1"/>
  <c r="H717" i="1"/>
  <c r="K717" i="1" s="1"/>
  <c r="H718" i="1"/>
  <c r="K718" i="1" s="1"/>
  <c r="H719" i="1"/>
  <c r="N719" i="1" s="1"/>
  <c r="H720" i="1"/>
  <c r="K720" i="1" s="1"/>
  <c r="H721" i="1"/>
  <c r="R721" i="1" s="1"/>
  <c r="H722" i="1"/>
  <c r="H723" i="1"/>
  <c r="N723" i="1" s="1"/>
  <c r="H724" i="1"/>
  <c r="K724" i="1" s="1"/>
  <c r="H725" i="1"/>
  <c r="K725" i="1" s="1"/>
  <c r="H726" i="1"/>
  <c r="S726" i="1" s="1"/>
  <c r="H727" i="1"/>
  <c r="N727" i="1" s="1"/>
  <c r="H728" i="1"/>
  <c r="K728" i="1" s="1"/>
  <c r="H729" i="1"/>
  <c r="K729" i="1" s="1"/>
  <c r="H730" i="1"/>
  <c r="K730" i="1" s="1"/>
  <c r="H731" i="1"/>
  <c r="R731" i="1" s="1"/>
  <c r="H732" i="1"/>
  <c r="H733" i="1"/>
  <c r="N733" i="1" s="1"/>
  <c r="H734" i="1"/>
  <c r="H735" i="1"/>
  <c r="N735" i="1" s="1"/>
  <c r="H736" i="1"/>
  <c r="K736" i="1" s="1"/>
  <c r="H737" i="1"/>
  <c r="K737" i="1" s="1"/>
  <c r="H738" i="1"/>
  <c r="K738" i="1" s="1"/>
  <c r="H739" i="1"/>
  <c r="K739" i="1" s="1"/>
  <c r="H740" i="1"/>
  <c r="R740" i="1" s="1"/>
  <c r="H741" i="1"/>
  <c r="R741" i="1" s="1"/>
  <c r="H742" i="1"/>
  <c r="S742" i="1" s="1"/>
  <c r="H743" i="1"/>
  <c r="N743" i="1" s="1"/>
  <c r="H744" i="1"/>
  <c r="K744" i="1" s="1"/>
  <c r="H745" i="1"/>
  <c r="K745" i="1" s="1"/>
  <c r="H746" i="1"/>
  <c r="N746" i="1" s="1"/>
  <c r="H747" i="1"/>
  <c r="S747" i="1" s="1"/>
  <c r="H748" i="1"/>
  <c r="K748" i="1" s="1"/>
  <c r="H749" i="1"/>
  <c r="R749" i="1" s="1"/>
  <c r="H750" i="1"/>
  <c r="H751" i="1"/>
  <c r="N751" i="1" s="1"/>
  <c r="H752" i="1"/>
  <c r="K752" i="1" s="1"/>
  <c r="H753" i="1"/>
  <c r="R753" i="1" s="1"/>
  <c r="H754" i="1"/>
  <c r="S754" i="1" s="1"/>
  <c r="H755" i="1"/>
  <c r="K755" i="1" s="1"/>
  <c r="H756" i="1"/>
  <c r="K756" i="1" s="1"/>
  <c r="H757" i="1"/>
  <c r="R757" i="1" s="1"/>
  <c r="H758" i="1"/>
  <c r="N758" i="1" s="1"/>
  <c r="H759" i="1"/>
  <c r="N759" i="1" s="1"/>
  <c r="H760" i="1"/>
  <c r="K760" i="1" s="1"/>
  <c r="H761" i="1"/>
  <c r="K761" i="1" s="1"/>
  <c r="H762" i="1"/>
  <c r="K762" i="1" s="1"/>
  <c r="H763" i="1"/>
  <c r="S763" i="1" s="1"/>
  <c r="H764" i="1"/>
  <c r="H765" i="1"/>
  <c r="N765" i="1" s="1"/>
  <c r="H766" i="1"/>
  <c r="K766" i="1" s="1"/>
  <c r="H767" i="1"/>
  <c r="N767" i="1" s="1"/>
  <c r="H768" i="1"/>
  <c r="K768" i="1" s="1"/>
  <c r="H769" i="1"/>
  <c r="R769" i="1" s="1"/>
  <c r="H770" i="1"/>
  <c r="K770" i="1" s="1"/>
  <c r="H771" i="1"/>
  <c r="K771" i="1" s="1"/>
  <c r="H772" i="1"/>
  <c r="K772" i="1" s="1"/>
  <c r="H773" i="1"/>
  <c r="R773" i="1" s="1"/>
  <c r="H774" i="1"/>
  <c r="H775" i="1"/>
  <c r="N775" i="1" s="1"/>
  <c r="H776" i="1"/>
  <c r="K776" i="1" s="1"/>
  <c r="H777" i="1"/>
  <c r="K777" i="1" s="1"/>
  <c r="H778" i="1"/>
  <c r="N778" i="1" s="1"/>
  <c r="H779" i="1"/>
  <c r="R779" i="1" s="1"/>
  <c r="H780" i="1"/>
  <c r="K780" i="1" s="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K627"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56" i="1"/>
  <c r="O657" i="1"/>
  <c r="O658" i="1"/>
  <c r="O659" i="1"/>
  <c r="O660" i="1"/>
  <c r="O661" i="1"/>
  <c r="O662" i="1"/>
  <c r="O663" i="1"/>
  <c r="O664" i="1"/>
  <c r="O665" i="1"/>
  <c r="O666" i="1"/>
  <c r="O667" i="1"/>
  <c r="O668" i="1"/>
  <c r="O669" i="1"/>
  <c r="O670" i="1"/>
  <c r="O671" i="1"/>
  <c r="O672" i="1"/>
  <c r="O673" i="1"/>
  <c r="O674" i="1"/>
  <c r="O675" i="1"/>
  <c r="O676" i="1"/>
  <c r="O677" i="1"/>
  <c r="O678" i="1"/>
  <c r="O679" i="1"/>
  <c r="O680" i="1"/>
  <c r="O681"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5" i="1"/>
  <c r="O716" i="1"/>
  <c r="O717" i="1"/>
  <c r="O718" i="1"/>
  <c r="O719" i="1"/>
  <c r="O720" i="1"/>
  <c r="O721" i="1"/>
  <c r="O722" i="1"/>
  <c r="O723" i="1"/>
  <c r="O724" i="1"/>
  <c r="O725" i="1"/>
  <c r="O726" i="1"/>
  <c r="O727" i="1"/>
  <c r="O728" i="1"/>
  <c r="O729" i="1"/>
  <c r="O730" i="1"/>
  <c r="O731" i="1"/>
  <c r="O732" i="1"/>
  <c r="O733" i="1"/>
  <c r="O734" i="1"/>
  <c r="O735" i="1"/>
  <c r="O736" i="1"/>
  <c r="O737" i="1"/>
  <c r="O738" i="1"/>
  <c r="O739" i="1"/>
  <c r="O740" i="1"/>
  <c r="O741" i="1"/>
  <c r="O742" i="1"/>
  <c r="O743" i="1"/>
  <c r="O744" i="1"/>
  <c r="O745" i="1"/>
  <c r="O746" i="1"/>
  <c r="O747" i="1"/>
  <c r="O748" i="1"/>
  <c r="O749" i="1"/>
  <c r="O750" i="1"/>
  <c r="O751" i="1"/>
  <c r="O752" i="1"/>
  <c r="O753" i="1"/>
  <c r="O754" i="1"/>
  <c r="O755" i="1"/>
  <c r="O756" i="1"/>
  <c r="O757" i="1"/>
  <c r="O758" i="1"/>
  <c r="O759" i="1"/>
  <c r="O760" i="1"/>
  <c r="O761" i="1"/>
  <c r="O762" i="1"/>
  <c r="O763" i="1"/>
  <c r="O764" i="1"/>
  <c r="O765" i="1"/>
  <c r="O766" i="1"/>
  <c r="O767" i="1"/>
  <c r="O768" i="1"/>
  <c r="O769" i="1"/>
  <c r="O770" i="1"/>
  <c r="O771" i="1"/>
  <c r="O772" i="1"/>
  <c r="O773" i="1"/>
  <c r="O774" i="1"/>
  <c r="O775" i="1"/>
  <c r="O776" i="1"/>
  <c r="O777" i="1"/>
  <c r="O778" i="1"/>
  <c r="O779" i="1"/>
  <c r="O780"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651" i="1"/>
  <c r="P652" i="1"/>
  <c r="P653" i="1"/>
  <c r="P654" i="1"/>
  <c r="P655" i="1"/>
  <c r="P656" i="1"/>
  <c r="P657" i="1"/>
  <c r="P658" i="1"/>
  <c r="P659" i="1"/>
  <c r="P660" i="1"/>
  <c r="P661" i="1"/>
  <c r="P662" i="1"/>
  <c r="P663" i="1"/>
  <c r="P664" i="1"/>
  <c r="P665" i="1"/>
  <c r="P666" i="1"/>
  <c r="P667" i="1"/>
  <c r="P668" i="1"/>
  <c r="P669" i="1"/>
  <c r="P670" i="1"/>
  <c r="P671" i="1"/>
  <c r="P672" i="1"/>
  <c r="P673" i="1"/>
  <c r="P674" i="1"/>
  <c r="P675" i="1"/>
  <c r="P676" i="1"/>
  <c r="P677" i="1"/>
  <c r="P678" i="1"/>
  <c r="P679" i="1"/>
  <c r="P680" i="1"/>
  <c r="P681" i="1"/>
  <c r="P682" i="1"/>
  <c r="P683" i="1"/>
  <c r="P684" i="1"/>
  <c r="P685" i="1"/>
  <c r="P686" i="1"/>
  <c r="P687" i="1"/>
  <c r="P688" i="1"/>
  <c r="P689" i="1"/>
  <c r="P690" i="1"/>
  <c r="P691" i="1"/>
  <c r="P692" i="1"/>
  <c r="P693" i="1"/>
  <c r="P694" i="1"/>
  <c r="P695" i="1"/>
  <c r="P696" i="1"/>
  <c r="P697" i="1"/>
  <c r="P698" i="1"/>
  <c r="P699" i="1"/>
  <c r="P700" i="1"/>
  <c r="P701" i="1"/>
  <c r="P702" i="1"/>
  <c r="P703" i="1"/>
  <c r="P704" i="1"/>
  <c r="P705" i="1"/>
  <c r="P706" i="1"/>
  <c r="P707" i="1"/>
  <c r="P708" i="1"/>
  <c r="P709" i="1"/>
  <c r="P710" i="1"/>
  <c r="P711" i="1"/>
  <c r="P712" i="1"/>
  <c r="P713" i="1"/>
  <c r="P714" i="1"/>
  <c r="P715" i="1"/>
  <c r="P716" i="1"/>
  <c r="P717" i="1"/>
  <c r="P718" i="1"/>
  <c r="P719" i="1"/>
  <c r="P720" i="1"/>
  <c r="P721" i="1"/>
  <c r="P722" i="1"/>
  <c r="P723" i="1"/>
  <c r="P724" i="1"/>
  <c r="P725" i="1"/>
  <c r="P726" i="1"/>
  <c r="P727" i="1"/>
  <c r="P728" i="1"/>
  <c r="P729" i="1"/>
  <c r="P730" i="1"/>
  <c r="P731" i="1"/>
  <c r="P732" i="1"/>
  <c r="P733" i="1"/>
  <c r="P734" i="1"/>
  <c r="P735" i="1"/>
  <c r="P736" i="1"/>
  <c r="P737" i="1"/>
  <c r="P738" i="1"/>
  <c r="P739" i="1"/>
  <c r="P740" i="1"/>
  <c r="P741" i="1"/>
  <c r="P742" i="1"/>
  <c r="P743" i="1"/>
  <c r="P744" i="1"/>
  <c r="P745" i="1"/>
  <c r="P746" i="1"/>
  <c r="P747" i="1"/>
  <c r="P748" i="1"/>
  <c r="P749" i="1"/>
  <c r="P750" i="1"/>
  <c r="P751" i="1"/>
  <c r="P752" i="1"/>
  <c r="P753" i="1"/>
  <c r="P754" i="1"/>
  <c r="P755" i="1"/>
  <c r="P756" i="1"/>
  <c r="P757" i="1"/>
  <c r="P758" i="1"/>
  <c r="P759" i="1"/>
  <c r="P760" i="1"/>
  <c r="P761" i="1"/>
  <c r="P762" i="1"/>
  <c r="P763" i="1"/>
  <c r="P764" i="1"/>
  <c r="P765" i="1"/>
  <c r="P766" i="1"/>
  <c r="P767" i="1"/>
  <c r="P768" i="1"/>
  <c r="P769" i="1"/>
  <c r="P770" i="1"/>
  <c r="P771" i="1"/>
  <c r="P772" i="1"/>
  <c r="P773" i="1"/>
  <c r="P774" i="1"/>
  <c r="P775" i="1"/>
  <c r="P776" i="1"/>
  <c r="P777" i="1"/>
  <c r="P778" i="1"/>
  <c r="P779" i="1"/>
  <c r="P780"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R670" i="1"/>
  <c r="R716" i="1"/>
  <c r="S630" i="1"/>
  <c r="S654" i="1"/>
  <c r="S694" i="1"/>
  <c r="S734" i="1"/>
  <c r="S766" i="1"/>
  <c r="Q1149" i="1"/>
  <c r="P1149" i="1"/>
  <c r="O1149" i="1"/>
  <c r="M1149" i="1"/>
  <c r="L1149" i="1"/>
  <c r="J1149" i="1"/>
  <c r="I1149" i="1"/>
  <c r="H1149" i="1"/>
  <c r="R1149" i="1" s="1"/>
  <c r="Q1148" i="1"/>
  <c r="P1148" i="1"/>
  <c r="O1148" i="1"/>
  <c r="M1148" i="1"/>
  <c r="L1148" i="1"/>
  <c r="J1148" i="1"/>
  <c r="I1148" i="1"/>
  <c r="H1148" i="1"/>
  <c r="S1148" i="1" s="1"/>
  <c r="Q1147" i="1"/>
  <c r="P1147" i="1"/>
  <c r="O1147" i="1"/>
  <c r="M1147" i="1"/>
  <c r="L1147" i="1"/>
  <c r="J1147" i="1"/>
  <c r="I1147" i="1"/>
  <c r="H1147" i="1"/>
  <c r="R1147" i="1" s="1"/>
  <c r="Q1146" i="1"/>
  <c r="P1146" i="1"/>
  <c r="O1146" i="1"/>
  <c r="M1146" i="1"/>
  <c r="L1146" i="1"/>
  <c r="J1146" i="1"/>
  <c r="I1146" i="1"/>
  <c r="H1146" i="1"/>
  <c r="S1146" i="1" s="1"/>
  <c r="Q1145" i="1"/>
  <c r="P1145" i="1"/>
  <c r="O1145" i="1"/>
  <c r="M1145" i="1"/>
  <c r="L1145" i="1"/>
  <c r="J1145" i="1"/>
  <c r="I1145" i="1"/>
  <c r="H1145" i="1"/>
  <c r="R1145" i="1" s="1"/>
  <c r="Q1144" i="1"/>
  <c r="P1144" i="1"/>
  <c r="O1144" i="1"/>
  <c r="M1144" i="1"/>
  <c r="L1144" i="1"/>
  <c r="J1144" i="1"/>
  <c r="I1144" i="1"/>
  <c r="H1144" i="1"/>
  <c r="S1144" i="1" s="1"/>
  <c r="Q1143" i="1"/>
  <c r="P1143" i="1"/>
  <c r="O1143" i="1"/>
  <c r="M1143" i="1"/>
  <c r="L1143" i="1"/>
  <c r="J1143" i="1"/>
  <c r="I1143" i="1"/>
  <c r="H1143" i="1"/>
  <c r="R1143" i="1" s="1"/>
  <c r="Q1142" i="1"/>
  <c r="P1142" i="1"/>
  <c r="O1142" i="1"/>
  <c r="M1142" i="1"/>
  <c r="L1142" i="1"/>
  <c r="J1142" i="1"/>
  <c r="I1142" i="1"/>
  <c r="H1142" i="1"/>
  <c r="S1142" i="1" s="1"/>
  <c r="Q1141" i="1"/>
  <c r="P1141" i="1"/>
  <c r="O1141" i="1"/>
  <c r="M1141" i="1"/>
  <c r="L1141" i="1"/>
  <c r="J1141" i="1"/>
  <c r="I1141" i="1"/>
  <c r="H1141" i="1"/>
  <c r="R1141" i="1" s="1"/>
  <c r="Q1140" i="1"/>
  <c r="P1140" i="1"/>
  <c r="O1140" i="1"/>
  <c r="M1140" i="1"/>
  <c r="L1140" i="1"/>
  <c r="J1140" i="1"/>
  <c r="I1140" i="1"/>
  <c r="H1140" i="1"/>
  <c r="S1140" i="1" s="1"/>
  <c r="Q1139" i="1"/>
  <c r="P1139" i="1"/>
  <c r="O1139" i="1"/>
  <c r="M1139" i="1"/>
  <c r="L1139" i="1"/>
  <c r="J1139" i="1"/>
  <c r="I1139" i="1"/>
  <c r="H1139" i="1"/>
  <c r="R1139" i="1" s="1"/>
  <c r="Q1138" i="1"/>
  <c r="P1138" i="1"/>
  <c r="O1138" i="1"/>
  <c r="M1138" i="1"/>
  <c r="L1138" i="1"/>
  <c r="J1138" i="1"/>
  <c r="I1138" i="1"/>
  <c r="H1138" i="1"/>
  <c r="S1138" i="1" s="1"/>
  <c r="Q1137" i="1"/>
  <c r="P1137" i="1"/>
  <c r="O1137" i="1"/>
  <c r="M1137" i="1"/>
  <c r="L1137" i="1"/>
  <c r="J1137" i="1"/>
  <c r="I1137" i="1"/>
  <c r="H1137" i="1"/>
  <c r="R1137" i="1" s="1"/>
  <c r="Q1136" i="1"/>
  <c r="P1136" i="1"/>
  <c r="O1136" i="1"/>
  <c r="M1136" i="1"/>
  <c r="L1136" i="1"/>
  <c r="J1136" i="1"/>
  <c r="I1136" i="1"/>
  <c r="H1136" i="1"/>
  <c r="S1136" i="1" s="1"/>
  <c r="Q1135" i="1"/>
  <c r="P1135" i="1"/>
  <c r="O1135" i="1"/>
  <c r="M1135" i="1"/>
  <c r="L1135" i="1"/>
  <c r="J1135" i="1"/>
  <c r="I1135" i="1"/>
  <c r="H1135" i="1"/>
  <c r="R1135" i="1" s="1"/>
  <c r="Q1134" i="1"/>
  <c r="P1134" i="1"/>
  <c r="O1134" i="1"/>
  <c r="M1134" i="1"/>
  <c r="L1134" i="1"/>
  <c r="J1134" i="1"/>
  <c r="I1134" i="1"/>
  <c r="H1134" i="1"/>
  <c r="S1134" i="1" s="1"/>
  <c r="Q1133" i="1"/>
  <c r="P1133" i="1"/>
  <c r="O1133" i="1"/>
  <c r="M1133" i="1"/>
  <c r="L1133" i="1"/>
  <c r="J1133" i="1"/>
  <c r="I1133" i="1"/>
  <c r="H1133" i="1"/>
  <c r="R1133" i="1" s="1"/>
  <c r="Q1132" i="1"/>
  <c r="P1132" i="1"/>
  <c r="O1132" i="1"/>
  <c r="M1132" i="1"/>
  <c r="L1132" i="1"/>
  <c r="J1132" i="1"/>
  <c r="I1132" i="1"/>
  <c r="H1132" i="1"/>
  <c r="S1132" i="1" s="1"/>
  <c r="Q1131" i="1"/>
  <c r="P1131" i="1"/>
  <c r="O1131" i="1"/>
  <c r="M1131" i="1"/>
  <c r="L1131" i="1"/>
  <c r="J1131" i="1"/>
  <c r="I1131" i="1"/>
  <c r="H1131" i="1"/>
  <c r="R1131" i="1" s="1"/>
  <c r="Q1130" i="1"/>
  <c r="P1130" i="1"/>
  <c r="O1130" i="1"/>
  <c r="M1130" i="1"/>
  <c r="L1130" i="1"/>
  <c r="J1130" i="1"/>
  <c r="I1130" i="1"/>
  <c r="H1130" i="1"/>
  <c r="S1130" i="1" s="1"/>
  <c r="Q1129" i="1"/>
  <c r="P1129" i="1"/>
  <c r="O1129" i="1"/>
  <c r="M1129" i="1"/>
  <c r="L1129" i="1"/>
  <c r="J1129" i="1"/>
  <c r="I1129" i="1"/>
  <c r="H1129" i="1"/>
  <c r="R1129" i="1" s="1"/>
  <c r="Q1128" i="1"/>
  <c r="P1128" i="1"/>
  <c r="O1128" i="1"/>
  <c r="M1128" i="1"/>
  <c r="L1128" i="1"/>
  <c r="J1128" i="1"/>
  <c r="I1128" i="1"/>
  <c r="H1128" i="1"/>
  <c r="S1128" i="1" s="1"/>
  <c r="Q1127" i="1"/>
  <c r="P1127" i="1"/>
  <c r="O1127" i="1"/>
  <c r="M1127" i="1"/>
  <c r="L1127" i="1"/>
  <c r="J1127" i="1"/>
  <c r="I1127" i="1"/>
  <c r="H1127" i="1"/>
  <c r="R1127" i="1" s="1"/>
  <c r="Q1126" i="1"/>
  <c r="P1126" i="1"/>
  <c r="O1126" i="1"/>
  <c r="M1126" i="1"/>
  <c r="L1126" i="1"/>
  <c r="J1126" i="1"/>
  <c r="I1126" i="1"/>
  <c r="H1126" i="1"/>
  <c r="S1126" i="1" s="1"/>
  <c r="Q1125" i="1"/>
  <c r="P1125" i="1"/>
  <c r="O1125" i="1"/>
  <c r="M1125" i="1"/>
  <c r="L1125" i="1"/>
  <c r="J1125" i="1"/>
  <c r="I1125" i="1"/>
  <c r="H1125" i="1"/>
  <c r="R1125" i="1" s="1"/>
  <c r="Q1124" i="1"/>
  <c r="P1124" i="1"/>
  <c r="O1124" i="1"/>
  <c r="M1124" i="1"/>
  <c r="L1124" i="1"/>
  <c r="J1124" i="1"/>
  <c r="I1124" i="1"/>
  <c r="H1124" i="1"/>
  <c r="S1124" i="1" s="1"/>
  <c r="Q1123" i="1"/>
  <c r="P1123" i="1"/>
  <c r="O1123" i="1"/>
  <c r="M1123" i="1"/>
  <c r="L1123" i="1"/>
  <c r="J1123" i="1"/>
  <c r="I1123" i="1"/>
  <c r="H1123" i="1"/>
  <c r="R1123" i="1" s="1"/>
  <c r="Q1122" i="1"/>
  <c r="P1122" i="1"/>
  <c r="O1122" i="1"/>
  <c r="M1122" i="1"/>
  <c r="L1122" i="1"/>
  <c r="J1122" i="1"/>
  <c r="I1122" i="1"/>
  <c r="H1122" i="1"/>
  <c r="S1122" i="1" s="1"/>
  <c r="Q1121" i="1"/>
  <c r="P1121" i="1"/>
  <c r="O1121" i="1"/>
  <c r="M1121" i="1"/>
  <c r="L1121" i="1"/>
  <c r="J1121" i="1"/>
  <c r="I1121" i="1"/>
  <c r="H1121" i="1"/>
  <c r="R1121" i="1" s="1"/>
  <c r="Q1120" i="1"/>
  <c r="P1120" i="1"/>
  <c r="O1120" i="1"/>
  <c r="M1120" i="1"/>
  <c r="L1120" i="1"/>
  <c r="J1120" i="1"/>
  <c r="I1120" i="1"/>
  <c r="H1120" i="1"/>
  <c r="R1120" i="1" s="1"/>
  <c r="Q1119" i="1"/>
  <c r="P1119" i="1"/>
  <c r="O1119" i="1"/>
  <c r="M1119" i="1"/>
  <c r="L1119" i="1"/>
  <c r="J1119" i="1"/>
  <c r="I1119" i="1"/>
  <c r="H1119" i="1"/>
  <c r="R1119" i="1" s="1"/>
  <c r="Q1118" i="1"/>
  <c r="P1118" i="1"/>
  <c r="O1118" i="1"/>
  <c r="M1118" i="1"/>
  <c r="L1118" i="1"/>
  <c r="J1118" i="1"/>
  <c r="I1118" i="1"/>
  <c r="H1118" i="1"/>
  <c r="N1118" i="1" s="1"/>
  <c r="Q1117" i="1"/>
  <c r="P1117" i="1"/>
  <c r="O1117" i="1"/>
  <c r="M1117" i="1"/>
  <c r="L1117" i="1"/>
  <c r="J1117" i="1"/>
  <c r="I1117" i="1"/>
  <c r="H1117" i="1"/>
  <c r="R1117" i="1" s="1"/>
  <c r="Q1116" i="1"/>
  <c r="P1116" i="1"/>
  <c r="O1116" i="1"/>
  <c r="M1116" i="1"/>
  <c r="L1116" i="1"/>
  <c r="J1116" i="1"/>
  <c r="I1116" i="1"/>
  <c r="H1116" i="1"/>
  <c r="R1116" i="1" s="1"/>
  <c r="Q1115" i="1"/>
  <c r="P1115" i="1"/>
  <c r="O1115" i="1"/>
  <c r="M1115" i="1"/>
  <c r="L1115" i="1"/>
  <c r="J1115" i="1"/>
  <c r="I1115" i="1"/>
  <c r="H1115" i="1"/>
  <c r="R1115" i="1" s="1"/>
  <c r="Q1114" i="1"/>
  <c r="P1114" i="1"/>
  <c r="O1114" i="1"/>
  <c r="M1114" i="1"/>
  <c r="L1114" i="1"/>
  <c r="J1114" i="1"/>
  <c r="I1114" i="1"/>
  <c r="H1114" i="1"/>
  <c r="R1114" i="1" s="1"/>
  <c r="Q1113" i="1"/>
  <c r="P1113" i="1"/>
  <c r="O1113" i="1"/>
  <c r="M1113" i="1"/>
  <c r="L1113" i="1"/>
  <c r="J1113" i="1"/>
  <c r="I1113" i="1"/>
  <c r="H1113" i="1"/>
  <c r="R1113" i="1" s="1"/>
  <c r="Q1112" i="1"/>
  <c r="P1112" i="1"/>
  <c r="O1112" i="1"/>
  <c r="M1112" i="1"/>
  <c r="L1112" i="1"/>
  <c r="J1112" i="1"/>
  <c r="I1112" i="1"/>
  <c r="H1112" i="1"/>
  <c r="R1112" i="1" s="1"/>
  <c r="Q1111" i="1"/>
  <c r="P1111" i="1"/>
  <c r="O1111" i="1"/>
  <c r="M1111" i="1"/>
  <c r="L1111" i="1"/>
  <c r="J1111" i="1"/>
  <c r="I1111" i="1"/>
  <c r="H1111" i="1"/>
  <c r="Q1110" i="1"/>
  <c r="P1110" i="1"/>
  <c r="O1110" i="1"/>
  <c r="M1110" i="1"/>
  <c r="L1110" i="1"/>
  <c r="J1110" i="1"/>
  <c r="I1110" i="1"/>
  <c r="H1110" i="1"/>
  <c r="R1110" i="1" s="1"/>
  <c r="Q1109" i="1"/>
  <c r="P1109" i="1"/>
  <c r="O1109" i="1"/>
  <c r="M1109" i="1"/>
  <c r="L1109" i="1"/>
  <c r="J1109" i="1"/>
  <c r="I1109" i="1"/>
  <c r="H1109" i="1"/>
  <c r="R1109" i="1" s="1"/>
  <c r="Q1108" i="1"/>
  <c r="P1108" i="1"/>
  <c r="O1108" i="1"/>
  <c r="M1108" i="1"/>
  <c r="L1108" i="1"/>
  <c r="J1108" i="1"/>
  <c r="I1108" i="1"/>
  <c r="H1108" i="1"/>
  <c r="R1108" i="1" s="1"/>
  <c r="Q1107" i="1"/>
  <c r="P1107" i="1"/>
  <c r="O1107" i="1"/>
  <c r="M1107" i="1"/>
  <c r="L1107" i="1"/>
  <c r="J1107" i="1"/>
  <c r="I1107" i="1"/>
  <c r="H1107" i="1"/>
  <c r="R1107" i="1" s="1"/>
  <c r="Q1106" i="1"/>
  <c r="P1106" i="1"/>
  <c r="O1106" i="1"/>
  <c r="M1106" i="1"/>
  <c r="L1106" i="1"/>
  <c r="J1106" i="1"/>
  <c r="I1106" i="1"/>
  <c r="H1106" i="1"/>
  <c r="R1106" i="1" s="1"/>
  <c r="Q1105" i="1"/>
  <c r="P1105" i="1"/>
  <c r="O1105" i="1"/>
  <c r="M1105" i="1"/>
  <c r="L1105" i="1"/>
  <c r="J1105" i="1"/>
  <c r="I1105" i="1"/>
  <c r="H1105" i="1"/>
  <c r="R1105" i="1" s="1"/>
  <c r="Q1104" i="1"/>
  <c r="P1104" i="1"/>
  <c r="O1104" i="1"/>
  <c r="M1104" i="1"/>
  <c r="L1104" i="1"/>
  <c r="J1104" i="1"/>
  <c r="I1104" i="1"/>
  <c r="H1104" i="1"/>
  <c r="R1104" i="1" s="1"/>
  <c r="Q1103" i="1"/>
  <c r="P1103" i="1"/>
  <c r="O1103" i="1"/>
  <c r="M1103" i="1"/>
  <c r="L1103" i="1"/>
  <c r="J1103" i="1"/>
  <c r="I1103" i="1"/>
  <c r="H1103" i="1"/>
  <c r="R1103" i="1" s="1"/>
  <c r="Q1102" i="1"/>
  <c r="P1102" i="1"/>
  <c r="O1102" i="1"/>
  <c r="M1102" i="1"/>
  <c r="L1102" i="1"/>
  <c r="J1102" i="1"/>
  <c r="I1102" i="1"/>
  <c r="H1102" i="1"/>
  <c r="R1102" i="1" s="1"/>
  <c r="Q1101" i="1"/>
  <c r="P1101" i="1"/>
  <c r="O1101" i="1"/>
  <c r="M1101" i="1"/>
  <c r="L1101" i="1"/>
  <c r="J1101" i="1"/>
  <c r="I1101" i="1"/>
  <c r="H1101" i="1"/>
  <c r="R1101" i="1" s="1"/>
  <c r="Q1100" i="1"/>
  <c r="P1100" i="1"/>
  <c r="O1100" i="1"/>
  <c r="M1100" i="1"/>
  <c r="L1100" i="1"/>
  <c r="J1100" i="1"/>
  <c r="I1100" i="1"/>
  <c r="H1100" i="1"/>
  <c r="R1100" i="1" s="1"/>
  <c r="Q1099" i="1"/>
  <c r="P1099" i="1"/>
  <c r="O1099" i="1"/>
  <c r="M1099" i="1"/>
  <c r="L1099" i="1"/>
  <c r="J1099" i="1"/>
  <c r="I1099" i="1"/>
  <c r="H1099" i="1"/>
  <c r="R1099" i="1" s="1"/>
  <c r="Q1098" i="1"/>
  <c r="P1098" i="1"/>
  <c r="O1098" i="1"/>
  <c r="M1098" i="1"/>
  <c r="L1098" i="1"/>
  <c r="J1098" i="1"/>
  <c r="I1098" i="1"/>
  <c r="H1098" i="1"/>
  <c r="R1098" i="1" s="1"/>
  <c r="Q1097" i="1"/>
  <c r="P1097" i="1"/>
  <c r="O1097" i="1"/>
  <c r="M1097" i="1"/>
  <c r="L1097" i="1"/>
  <c r="J1097" i="1"/>
  <c r="I1097" i="1"/>
  <c r="H1097" i="1"/>
  <c r="R1097" i="1" s="1"/>
  <c r="Q1096" i="1"/>
  <c r="P1096" i="1"/>
  <c r="O1096" i="1"/>
  <c r="M1096" i="1"/>
  <c r="L1096" i="1"/>
  <c r="J1096" i="1"/>
  <c r="I1096" i="1"/>
  <c r="H1096" i="1"/>
  <c r="R1096" i="1" s="1"/>
  <c r="Q1095" i="1"/>
  <c r="P1095" i="1"/>
  <c r="O1095" i="1"/>
  <c r="M1095" i="1"/>
  <c r="L1095" i="1"/>
  <c r="J1095" i="1"/>
  <c r="I1095" i="1"/>
  <c r="H1095" i="1"/>
  <c r="R1095" i="1" s="1"/>
  <c r="Q1094" i="1"/>
  <c r="P1094" i="1"/>
  <c r="O1094" i="1"/>
  <c r="M1094" i="1"/>
  <c r="L1094" i="1"/>
  <c r="J1094" i="1"/>
  <c r="I1094" i="1"/>
  <c r="H1094" i="1"/>
  <c r="R1094" i="1" s="1"/>
  <c r="Q1093" i="1"/>
  <c r="P1093" i="1"/>
  <c r="O1093" i="1"/>
  <c r="M1093" i="1"/>
  <c r="L1093" i="1"/>
  <c r="J1093" i="1"/>
  <c r="I1093" i="1"/>
  <c r="H1093" i="1"/>
  <c r="R1093" i="1" s="1"/>
  <c r="Q1092" i="1"/>
  <c r="P1092" i="1"/>
  <c r="O1092" i="1"/>
  <c r="M1092" i="1"/>
  <c r="L1092" i="1"/>
  <c r="J1092" i="1"/>
  <c r="I1092" i="1"/>
  <c r="H1092" i="1"/>
  <c r="R1092" i="1" s="1"/>
  <c r="Q1091" i="1"/>
  <c r="P1091" i="1"/>
  <c r="O1091" i="1"/>
  <c r="M1091" i="1"/>
  <c r="L1091" i="1"/>
  <c r="J1091" i="1"/>
  <c r="I1091" i="1"/>
  <c r="H1091" i="1"/>
  <c r="R1091" i="1" s="1"/>
  <c r="Q1090" i="1"/>
  <c r="P1090" i="1"/>
  <c r="O1090" i="1"/>
  <c r="M1090" i="1"/>
  <c r="L1090" i="1"/>
  <c r="J1090" i="1"/>
  <c r="I1090" i="1"/>
  <c r="H1090" i="1"/>
  <c r="R1090" i="1" s="1"/>
  <c r="Q1089" i="1"/>
  <c r="P1089" i="1"/>
  <c r="O1089" i="1"/>
  <c r="M1089" i="1"/>
  <c r="L1089" i="1"/>
  <c r="J1089" i="1"/>
  <c r="I1089" i="1"/>
  <c r="H1089" i="1"/>
  <c r="R1089" i="1" s="1"/>
  <c r="Q1088" i="1"/>
  <c r="P1088" i="1"/>
  <c r="O1088" i="1"/>
  <c r="M1088" i="1"/>
  <c r="L1088" i="1"/>
  <c r="J1088" i="1"/>
  <c r="I1088" i="1"/>
  <c r="H1088" i="1"/>
  <c r="Q1087" i="1"/>
  <c r="P1087" i="1"/>
  <c r="O1087" i="1"/>
  <c r="M1087" i="1"/>
  <c r="L1087" i="1"/>
  <c r="J1087" i="1"/>
  <c r="I1087" i="1"/>
  <c r="H1087" i="1"/>
  <c r="R1087" i="1" s="1"/>
  <c r="Q1086" i="1"/>
  <c r="P1086" i="1"/>
  <c r="O1086" i="1"/>
  <c r="M1086" i="1"/>
  <c r="L1086" i="1"/>
  <c r="J1086" i="1"/>
  <c r="I1086" i="1"/>
  <c r="H1086" i="1"/>
  <c r="R1086" i="1" s="1"/>
  <c r="Q1085" i="1"/>
  <c r="P1085" i="1"/>
  <c r="O1085" i="1"/>
  <c r="M1085" i="1"/>
  <c r="L1085" i="1"/>
  <c r="J1085" i="1"/>
  <c r="I1085" i="1"/>
  <c r="H1085" i="1"/>
  <c r="R1085" i="1" s="1"/>
  <c r="Q1084" i="1"/>
  <c r="P1084" i="1"/>
  <c r="O1084" i="1"/>
  <c r="M1084" i="1"/>
  <c r="L1084" i="1"/>
  <c r="J1084" i="1"/>
  <c r="I1084" i="1"/>
  <c r="H1084" i="1"/>
  <c r="Q1083" i="1"/>
  <c r="P1083" i="1"/>
  <c r="O1083" i="1"/>
  <c r="M1083" i="1"/>
  <c r="L1083" i="1"/>
  <c r="J1083" i="1"/>
  <c r="I1083" i="1"/>
  <c r="H1083" i="1"/>
  <c r="S1083" i="1" s="1"/>
  <c r="Q1082" i="1"/>
  <c r="P1082" i="1"/>
  <c r="O1082" i="1"/>
  <c r="M1082" i="1"/>
  <c r="L1082" i="1"/>
  <c r="J1082" i="1"/>
  <c r="I1082" i="1"/>
  <c r="H1082" i="1"/>
  <c r="R1082" i="1" s="1"/>
  <c r="Q1081" i="1"/>
  <c r="P1081" i="1"/>
  <c r="O1081" i="1"/>
  <c r="M1081" i="1"/>
  <c r="L1081" i="1"/>
  <c r="J1081" i="1"/>
  <c r="I1081" i="1"/>
  <c r="H1081" i="1"/>
  <c r="S1081" i="1" s="1"/>
  <c r="Q1080" i="1"/>
  <c r="P1080" i="1"/>
  <c r="O1080" i="1"/>
  <c r="M1080" i="1"/>
  <c r="L1080" i="1"/>
  <c r="J1080" i="1"/>
  <c r="I1080" i="1"/>
  <c r="H1080" i="1"/>
  <c r="Q1079" i="1"/>
  <c r="P1079" i="1"/>
  <c r="O1079" i="1"/>
  <c r="M1079" i="1"/>
  <c r="L1079" i="1"/>
  <c r="J1079" i="1"/>
  <c r="I1079" i="1"/>
  <c r="H1079" i="1"/>
  <c r="S1079" i="1" s="1"/>
  <c r="Q1078" i="1"/>
  <c r="P1078" i="1"/>
  <c r="O1078" i="1"/>
  <c r="M1078" i="1"/>
  <c r="L1078" i="1"/>
  <c r="J1078" i="1"/>
  <c r="I1078" i="1"/>
  <c r="H1078" i="1"/>
  <c r="R1078" i="1" s="1"/>
  <c r="Q1077" i="1"/>
  <c r="P1077" i="1"/>
  <c r="O1077" i="1"/>
  <c r="M1077" i="1"/>
  <c r="L1077" i="1"/>
  <c r="J1077" i="1"/>
  <c r="I1077" i="1"/>
  <c r="H1077" i="1"/>
  <c r="S1077" i="1" s="1"/>
  <c r="Q1076" i="1"/>
  <c r="P1076" i="1"/>
  <c r="O1076" i="1"/>
  <c r="M1076" i="1"/>
  <c r="L1076" i="1"/>
  <c r="J1076" i="1"/>
  <c r="I1076" i="1"/>
  <c r="H1076" i="1"/>
  <c r="Q1075" i="1"/>
  <c r="P1075" i="1"/>
  <c r="O1075" i="1"/>
  <c r="M1075" i="1"/>
  <c r="L1075" i="1"/>
  <c r="J1075" i="1"/>
  <c r="I1075" i="1"/>
  <c r="H1075" i="1"/>
  <c r="S1075" i="1" s="1"/>
  <c r="Q1074" i="1"/>
  <c r="P1074" i="1"/>
  <c r="O1074" i="1"/>
  <c r="M1074" i="1"/>
  <c r="L1074" i="1"/>
  <c r="J1074" i="1"/>
  <c r="I1074" i="1"/>
  <c r="H1074" i="1"/>
  <c r="R1074" i="1" s="1"/>
  <c r="Q1073" i="1"/>
  <c r="P1073" i="1"/>
  <c r="O1073" i="1"/>
  <c r="M1073" i="1"/>
  <c r="L1073" i="1"/>
  <c r="J1073" i="1"/>
  <c r="I1073" i="1"/>
  <c r="H1073" i="1"/>
  <c r="S1073" i="1" s="1"/>
  <c r="Q1072" i="1"/>
  <c r="P1072" i="1"/>
  <c r="O1072" i="1"/>
  <c r="M1072" i="1"/>
  <c r="L1072" i="1"/>
  <c r="J1072" i="1"/>
  <c r="I1072" i="1"/>
  <c r="H1072" i="1"/>
  <c r="Q1071" i="1"/>
  <c r="P1071" i="1"/>
  <c r="O1071" i="1"/>
  <c r="M1071" i="1"/>
  <c r="L1071" i="1"/>
  <c r="J1071" i="1"/>
  <c r="I1071" i="1"/>
  <c r="H1071" i="1"/>
  <c r="S1071" i="1" s="1"/>
  <c r="Q1070" i="1"/>
  <c r="P1070" i="1"/>
  <c r="O1070" i="1"/>
  <c r="M1070" i="1"/>
  <c r="L1070" i="1"/>
  <c r="J1070" i="1"/>
  <c r="I1070" i="1"/>
  <c r="H1070" i="1"/>
  <c r="R1070" i="1" s="1"/>
  <c r="Q1069" i="1"/>
  <c r="P1069" i="1"/>
  <c r="O1069" i="1"/>
  <c r="M1069" i="1"/>
  <c r="L1069" i="1"/>
  <c r="J1069" i="1"/>
  <c r="I1069" i="1"/>
  <c r="H1069" i="1"/>
  <c r="S1069" i="1" s="1"/>
  <c r="Q1068" i="1"/>
  <c r="P1068" i="1"/>
  <c r="O1068" i="1"/>
  <c r="M1068" i="1"/>
  <c r="L1068" i="1"/>
  <c r="J1068" i="1"/>
  <c r="I1068" i="1"/>
  <c r="H1068" i="1"/>
  <c r="Q1067" i="1"/>
  <c r="P1067" i="1"/>
  <c r="O1067" i="1"/>
  <c r="M1067" i="1"/>
  <c r="L1067" i="1"/>
  <c r="J1067" i="1"/>
  <c r="I1067" i="1"/>
  <c r="H1067" i="1"/>
  <c r="S1067" i="1" s="1"/>
  <c r="Q1066" i="1"/>
  <c r="P1066" i="1"/>
  <c r="O1066" i="1"/>
  <c r="M1066" i="1"/>
  <c r="L1066" i="1"/>
  <c r="J1066" i="1"/>
  <c r="I1066" i="1"/>
  <c r="H1066" i="1"/>
  <c r="R1066" i="1" s="1"/>
  <c r="Q1065" i="1"/>
  <c r="P1065" i="1"/>
  <c r="O1065" i="1"/>
  <c r="M1065" i="1"/>
  <c r="L1065" i="1"/>
  <c r="J1065" i="1"/>
  <c r="I1065" i="1"/>
  <c r="H1065" i="1"/>
  <c r="S1065" i="1" s="1"/>
  <c r="Q1064" i="1"/>
  <c r="P1064" i="1"/>
  <c r="O1064" i="1"/>
  <c r="M1064" i="1"/>
  <c r="L1064" i="1"/>
  <c r="J1064" i="1"/>
  <c r="I1064" i="1"/>
  <c r="H1064" i="1"/>
  <c r="Q1063" i="1"/>
  <c r="P1063" i="1"/>
  <c r="O1063" i="1"/>
  <c r="M1063" i="1"/>
  <c r="L1063" i="1"/>
  <c r="J1063" i="1"/>
  <c r="I1063" i="1"/>
  <c r="H1063" i="1"/>
  <c r="S1063" i="1" s="1"/>
  <c r="Q1062" i="1"/>
  <c r="P1062" i="1"/>
  <c r="O1062" i="1"/>
  <c r="M1062" i="1"/>
  <c r="L1062" i="1"/>
  <c r="J1062" i="1"/>
  <c r="I1062" i="1"/>
  <c r="H1062" i="1"/>
  <c r="R1062" i="1" s="1"/>
  <c r="Q1061" i="1"/>
  <c r="P1061" i="1"/>
  <c r="O1061" i="1"/>
  <c r="M1061" i="1"/>
  <c r="L1061" i="1"/>
  <c r="J1061" i="1"/>
  <c r="I1061" i="1"/>
  <c r="H1061" i="1"/>
  <c r="S1061" i="1" s="1"/>
  <c r="Q1060" i="1"/>
  <c r="P1060" i="1"/>
  <c r="O1060" i="1"/>
  <c r="M1060" i="1"/>
  <c r="L1060" i="1"/>
  <c r="J1060" i="1"/>
  <c r="I1060" i="1"/>
  <c r="H1060" i="1"/>
  <c r="Q1059" i="1"/>
  <c r="P1059" i="1"/>
  <c r="O1059" i="1"/>
  <c r="M1059" i="1"/>
  <c r="L1059" i="1"/>
  <c r="J1059" i="1"/>
  <c r="I1059" i="1"/>
  <c r="H1059" i="1"/>
  <c r="S1059" i="1" s="1"/>
  <c r="Q1058" i="1"/>
  <c r="P1058" i="1"/>
  <c r="O1058" i="1"/>
  <c r="M1058" i="1"/>
  <c r="L1058" i="1"/>
  <c r="J1058" i="1"/>
  <c r="I1058" i="1"/>
  <c r="H1058" i="1"/>
  <c r="R1058" i="1" s="1"/>
  <c r="Q1057" i="1"/>
  <c r="P1057" i="1"/>
  <c r="O1057" i="1"/>
  <c r="M1057" i="1"/>
  <c r="L1057" i="1"/>
  <c r="J1057" i="1"/>
  <c r="I1057" i="1"/>
  <c r="H1057" i="1"/>
  <c r="S1057" i="1" s="1"/>
  <c r="Q1056" i="1"/>
  <c r="P1056" i="1"/>
  <c r="O1056" i="1"/>
  <c r="M1056" i="1"/>
  <c r="L1056" i="1"/>
  <c r="J1056" i="1"/>
  <c r="I1056" i="1"/>
  <c r="H1056" i="1"/>
  <c r="Q1055" i="1"/>
  <c r="P1055" i="1"/>
  <c r="O1055" i="1"/>
  <c r="M1055" i="1"/>
  <c r="L1055" i="1"/>
  <c r="J1055" i="1"/>
  <c r="I1055" i="1"/>
  <c r="H1055" i="1"/>
  <c r="S1055" i="1" s="1"/>
  <c r="Q1054" i="1"/>
  <c r="P1054" i="1"/>
  <c r="O1054" i="1"/>
  <c r="M1054" i="1"/>
  <c r="L1054" i="1"/>
  <c r="J1054" i="1"/>
  <c r="I1054" i="1"/>
  <c r="H1054" i="1"/>
  <c r="R1054" i="1" s="1"/>
  <c r="Q1053" i="1"/>
  <c r="P1053" i="1"/>
  <c r="O1053" i="1"/>
  <c r="M1053" i="1"/>
  <c r="L1053" i="1"/>
  <c r="J1053" i="1"/>
  <c r="I1053" i="1"/>
  <c r="H1053" i="1"/>
  <c r="S1053" i="1" s="1"/>
  <c r="Q1052" i="1"/>
  <c r="P1052" i="1"/>
  <c r="O1052" i="1"/>
  <c r="M1052" i="1"/>
  <c r="L1052" i="1"/>
  <c r="J1052" i="1"/>
  <c r="I1052" i="1"/>
  <c r="H1052" i="1"/>
  <c r="Q1051" i="1"/>
  <c r="P1051" i="1"/>
  <c r="O1051" i="1"/>
  <c r="M1051" i="1"/>
  <c r="L1051" i="1"/>
  <c r="J1051" i="1"/>
  <c r="I1051" i="1"/>
  <c r="H1051" i="1"/>
  <c r="S1051" i="1" s="1"/>
  <c r="Q1050" i="1"/>
  <c r="P1050" i="1"/>
  <c r="O1050" i="1"/>
  <c r="M1050" i="1"/>
  <c r="L1050" i="1"/>
  <c r="J1050" i="1"/>
  <c r="I1050" i="1"/>
  <c r="H1050" i="1"/>
  <c r="R1050" i="1" s="1"/>
  <c r="Q1049" i="1"/>
  <c r="P1049" i="1"/>
  <c r="O1049" i="1"/>
  <c r="M1049" i="1"/>
  <c r="L1049" i="1"/>
  <c r="J1049" i="1"/>
  <c r="I1049" i="1"/>
  <c r="H1049" i="1"/>
  <c r="S1049" i="1" s="1"/>
  <c r="Q1048" i="1"/>
  <c r="P1048" i="1"/>
  <c r="O1048" i="1"/>
  <c r="M1048" i="1"/>
  <c r="L1048" i="1"/>
  <c r="J1048" i="1"/>
  <c r="I1048" i="1"/>
  <c r="H1048" i="1"/>
  <c r="Q1047" i="1"/>
  <c r="P1047" i="1"/>
  <c r="O1047" i="1"/>
  <c r="M1047" i="1"/>
  <c r="L1047" i="1"/>
  <c r="J1047" i="1"/>
  <c r="I1047" i="1"/>
  <c r="H1047" i="1"/>
  <c r="S1047" i="1" s="1"/>
  <c r="Q1046" i="1"/>
  <c r="P1046" i="1"/>
  <c r="O1046" i="1"/>
  <c r="M1046" i="1"/>
  <c r="L1046" i="1"/>
  <c r="J1046" i="1"/>
  <c r="I1046" i="1"/>
  <c r="H1046" i="1"/>
  <c r="R1046" i="1" s="1"/>
  <c r="Q1045" i="1"/>
  <c r="P1045" i="1"/>
  <c r="O1045" i="1"/>
  <c r="M1045" i="1"/>
  <c r="L1045" i="1"/>
  <c r="J1045" i="1"/>
  <c r="I1045" i="1"/>
  <c r="H1045" i="1"/>
  <c r="S1045" i="1" s="1"/>
  <c r="Q1044" i="1"/>
  <c r="P1044" i="1"/>
  <c r="O1044" i="1"/>
  <c r="M1044" i="1"/>
  <c r="L1044" i="1"/>
  <c r="J1044" i="1"/>
  <c r="I1044" i="1"/>
  <c r="H1044" i="1"/>
  <c r="Q1043" i="1"/>
  <c r="P1043" i="1"/>
  <c r="O1043" i="1"/>
  <c r="M1043" i="1"/>
  <c r="L1043" i="1"/>
  <c r="J1043" i="1"/>
  <c r="I1043" i="1"/>
  <c r="H1043" i="1"/>
  <c r="S1043" i="1" s="1"/>
  <c r="Q1042" i="1"/>
  <c r="P1042" i="1"/>
  <c r="O1042" i="1"/>
  <c r="M1042" i="1"/>
  <c r="L1042" i="1"/>
  <c r="J1042" i="1"/>
  <c r="I1042" i="1"/>
  <c r="H1042" i="1"/>
  <c r="R1042" i="1" s="1"/>
  <c r="Q1041" i="1"/>
  <c r="P1041" i="1"/>
  <c r="O1041" i="1"/>
  <c r="M1041" i="1"/>
  <c r="L1041" i="1"/>
  <c r="J1041" i="1"/>
  <c r="I1041" i="1"/>
  <c r="H1041" i="1"/>
  <c r="S1041" i="1" s="1"/>
  <c r="Q1040" i="1"/>
  <c r="P1040" i="1"/>
  <c r="O1040" i="1"/>
  <c r="M1040" i="1"/>
  <c r="L1040" i="1"/>
  <c r="J1040" i="1"/>
  <c r="I1040" i="1"/>
  <c r="H1040" i="1"/>
  <c r="K1040" i="1" s="1"/>
  <c r="Q1039" i="1"/>
  <c r="P1039" i="1"/>
  <c r="O1039" i="1"/>
  <c r="M1039" i="1"/>
  <c r="L1039" i="1"/>
  <c r="J1039" i="1"/>
  <c r="I1039" i="1"/>
  <c r="H1039" i="1"/>
  <c r="S1039" i="1" s="1"/>
  <c r="Q1038" i="1"/>
  <c r="P1038" i="1"/>
  <c r="O1038" i="1"/>
  <c r="M1038" i="1"/>
  <c r="L1038" i="1"/>
  <c r="J1038" i="1"/>
  <c r="I1038" i="1"/>
  <c r="H1038" i="1"/>
  <c r="R1038" i="1" s="1"/>
  <c r="Q1037" i="1"/>
  <c r="P1037" i="1"/>
  <c r="O1037" i="1"/>
  <c r="M1037" i="1"/>
  <c r="L1037" i="1"/>
  <c r="J1037" i="1"/>
  <c r="I1037" i="1"/>
  <c r="H1037" i="1"/>
  <c r="S1037" i="1" s="1"/>
  <c r="Q1036" i="1"/>
  <c r="P1036" i="1"/>
  <c r="O1036" i="1"/>
  <c r="M1036" i="1"/>
  <c r="L1036" i="1"/>
  <c r="J1036" i="1"/>
  <c r="I1036" i="1"/>
  <c r="H1036" i="1"/>
  <c r="R1036" i="1" s="1"/>
  <c r="Q1035" i="1"/>
  <c r="P1035" i="1"/>
  <c r="O1035" i="1"/>
  <c r="M1035" i="1"/>
  <c r="L1035" i="1"/>
  <c r="J1035" i="1"/>
  <c r="I1035" i="1"/>
  <c r="H1035" i="1"/>
  <c r="S1035" i="1" s="1"/>
  <c r="Q1034" i="1"/>
  <c r="P1034" i="1"/>
  <c r="O1034" i="1"/>
  <c r="M1034" i="1"/>
  <c r="L1034" i="1"/>
  <c r="J1034" i="1"/>
  <c r="I1034" i="1"/>
  <c r="H1034" i="1"/>
  <c r="R1034" i="1" s="1"/>
  <c r="Q1033" i="1"/>
  <c r="P1033" i="1"/>
  <c r="O1033" i="1"/>
  <c r="M1033" i="1"/>
  <c r="L1033" i="1"/>
  <c r="J1033" i="1"/>
  <c r="I1033" i="1"/>
  <c r="H1033" i="1"/>
  <c r="S1033" i="1" s="1"/>
  <c r="Q1032" i="1"/>
  <c r="P1032" i="1"/>
  <c r="O1032" i="1"/>
  <c r="M1032" i="1"/>
  <c r="L1032" i="1"/>
  <c r="J1032" i="1"/>
  <c r="I1032" i="1"/>
  <c r="H1032" i="1"/>
  <c r="R1032" i="1" s="1"/>
  <c r="Q1031" i="1"/>
  <c r="P1031" i="1"/>
  <c r="O1031" i="1"/>
  <c r="M1031" i="1"/>
  <c r="L1031" i="1"/>
  <c r="J1031" i="1"/>
  <c r="I1031" i="1"/>
  <c r="H1031" i="1"/>
  <c r="S1031" i="1" s="1"/>
  <c r="Q1030" i="1"/>
  <c r="P1030" i="1"/>
  <c r="O1030" i="1"/>
  <c r="M1030" i="1"/>
  <c r="L1030" i="1"/>
  <c r="J1030" i="1"/>
  <c r="I1030" i="1"/>
  <c r="H1030" i="1"/>
  <c r="R1030" i="1" s="1"/>
  <c r="Q1029" i="1"/>
  <c r="P1029" i="1"/>
  <c r="O1029" i="1"/>
  <c r="M1029" i="1"/>
  <c r="L1029" i="1"/>
  <c r="J1029" i="1"/>
  <c r="I1029" i="1"/>
  <c r="H1029" i="1"/>
  <c r="R1029" i="1" s="1"/>
  <c r="Q1028" i="1"/>
  <c r="P1028" i="1"/>
  <c r="O1028" i="1"/>
  <c r="M1028" i="1"/>
  <c r="L1028" i="1"/>
  <c r="J1028" i="1"/>
  <c r="I1028" i="1"/>
  <c r="H1028" i="1"/>
  <c r="R1028" i="1" s="1"/>
  <c r="Q1027" i="1"/>
  <c r="P1027" i="1"/>
  <c r="O1027" i="1"/>
  <c r="M1027" i="1"/>
  <c r="L1027" i="1"/>
  <c r="J1027" i="1"/>
  <c r="I1027" i="1"/>
  <c r="H1027" i="1"/>
  <c r="Q1026" i="1"/>
  <c r="P1026" i="1"/>
  <c r="O1026" i="1"/>
  <c r="M1026" i="1"/>
  <c r="L1026" i="1"/>
  <c r="J1026" i="1"/>
  <c r="I1026" i="1"/>
  <c r="H1026" i="1"/>
  <c r="R1026" i="1" s="1"/>
  <c r="Q1025" i="1"/>
  <c r="P1025" i="1"/>
  <c r="O1025" i="1"/>
  <c r="M1025" i="1"/>
  <c r="L1025" i="1"/>
  <c r="J1025" i="1"/>
  <c r="I1025" i="1"/>
  <c r="H1025" i="1"/>
  <c r="R1025" i="1" s="1"/>
  <c r="Q1024" i="1"/>
  <c r="P1024" i="1"/>
  <c r="O1024" i="1"/>
  <c r="M1024" i="1"/>
  <c r="L1024" i="1"/>
  <c r="J1024" i="1"/>
  <c r="I1024" i="1"/>
  <c r="H1024" i="1"/>
  <c r="R1024" i="1" s="1"/>
  <c r="Q1023" i="1"/>
  <c r="P1023" i="1"/>
  <c r="O1023" i="1"/>
  <c r="M1023" i="1"/>
  <c r="L1023" i="1"/>
  <c r="J1023" i="1"/>
  <c r="I1023" i="1"/>
  <c r="H1023" i="1"/>
  <c r="Q1022" i="1"/>
  <c r="P1022" i="1"/>
  <c r="O1022" i="1"/>
  <c r="M1022" i="1"/>
  <c r="L1022" i="1"/>
  <c r="J1022" i="1"/>
  <c r="I1022" i="1"/>
  <c r="H1022" i="1"/>
  <c r="R1022" i="1" s="1"/>
  <c r="Q1021" i="1"/>
  <c r="P1021" i="1"/>
  <c r="O1021" i="1"/>
  <c r="M1021" i="1"/>
  <c r="L1021" i="1"/>
  <c r="J1021" i="1"/>
  <c r="I1021" i="1"/>
  <c r="H1021" i="1"/>
  <c r="R1021" i="1" s="1"/>
  <c r="Q1020" i="1"/>
  <c r="P1020" i="1"/>
  <c r="O1020" i="1"/>
  <c r="M1020" i="1"/>
  <c r="L1020" i="1"/>
  <c r="J1020" i="1"/>
  <c r="I1020" i="1"/>
  <c r="H1020" i="1"/>
  <c r="R1020" i="1" s="1"/>
  <c r="Q1019" i="1"/>
  <c r="P1019" i="1"/>
  <c r="O1019" i="1"/>
  <c r="M1019" i="1"/>
  <c r="L1019" i="1"/>
  <c r="J1019" i="1"/>
  <c r="I1019" i="1"/>
  <c r="H1019" i="1"/>
  <c r="Q1018" i="1"/>
  <c r="P1018" i="1"/>
  <c r="O1018" i="1"/>
  <c r="M1018" i="1"/>
  <c r="L1018" i="1"/>
  <c r="J1018" i="1"/>
  <c r="I1018" i="1"/>
  <c r="H1018" i="1"/>
  <c r="R1018" i="1" s="1"/>
  <c r="Q1017" i="1"/>
  <c r="P1017" i="1"/>
  <c r="O1017" i="1"/>
  <c r="M1017" i="1"/>
  <c r="L1017" i="1"/>
  <c r="J1017" i="1"/>
  <c r="I1017" i="1"/>
  <c r="H1017" i="1"/>
  <c r="S1017" i="1" s="1"/>
  <c r="Q1016" i="1"/>
  <c r="P1016" i="1"/>
  <c r="O1016" i="1"/>
  <c r="M1016" i="1"/>
  <c r="L1016" i="1"/>
  <c r="J1016" i="1"/>
  <c r="I1016" i="1"/>
  <c r="H1016" i="1"/>
  <c r="R1016" i="1" s="1"/>
  <c r="Q1015" i="1"/>
  <c r="P1015" i="1"/>
  <c r="O1015" i="1"/>
  <c r="M1015" i="1"/>
  <c r="L1015" i="1"/>
  <c r="J1015" i="1"/>
  <c r="I1015" i="1"/>
  <c r="H1015" i="1"/>
  <c r="S1015" i="1" s="1"/>
  <c r="Q1014" i="1"/>
  <c r="P1014" i="1"/>
  <c r="O1014" i="1"/>
  <c r="M1014" i="1"/>
  <c r="L1014" i="1"/>
  <c r="J1014" i="1"/>
  <c r="I1014" i="1"/>
  <c r="H1014" i="1"/>
  <c r="R1014" i="1" s="1"/>
  <c r="Q1013" i="1"/>
  <c r="P1013" i="1"/>
  <c r="O1013" i="1"/>
  <c r="M1013" i="1"/>
  <c r="L1013" i="1"/>
  <c r="J1013" i="1"/>
  <c r="I1013" i="1"/>
  <c r="H1013" i="1"/>
  <c r="S1013" i="1" s="1"/>
  <c r="Q1012" i="1"/>
  <c r="P1012" i="1"/>
  <c r="O1012" i="1"/>
  <c r="M1012" i="1"/>
  <c r="L1012" i="1"/>
  <c r="J1012" i="1"/>
  <c r="I1012" i="1"/>
  <c r="H1012" i="1"/>
  <c r="R1012" i="1" s="1"/>
  <c r="Q1011" i="1"/>
  <c r="P1011" i="1"/>
  <c r="O1011" i="1"/>
  <c r="M1011" i="1"/>
  <c r="L1011" i="1"/>
  <c r="J1011" i="1"/>
  <c r="I1011" i="1"/>
  <c r="H1011" i="1"/>
  <c r="S1011" i="1" s="1"/>
  <c r="Q1010" i="1"/>
  <c r="P1010" i="1"/>
  <c r="O1010" i="1"/>
  <c r="M1010" i="1"/>
  <c r="L1010" i="1"/>
  <c r="J1010" i="1"/>
  <c r="I1010" i="1"/>
  <c r="H1010" i="1"/>
  <c r="R1010" i="1" s="1"/>
  <c r="Q1009" i="1"/>
  <c r="P1009" i="1"/>
  <c r="O1009" i="1"/>
  <c r="M1009" i="1"/>
  <c r="L1009" i="1"/>
  <c r="J1009" i="1"/>
  <c r="I1009" i="1"/>
  <c r="H1009" i="1"/>
  <c r="S1009" i="1" s="1"/>
  <c r="Q1008" i="1"/>
  <c r="P1008" i="1"/>
  <c r="O1008" i="1"/>
  <c r="M1008" i="1"/>
  <c r="L1008" i="1"/>
  <c r="J1008" i="1"/>
  <c r="I1008" i="1"/>
  <c r="H1008" i="1"/>
  <c r="R1008" i="1" s="1"/>
  <c r="Q1007" i="1"/>
  <c r="P1007" i="1"/>
  <c r="O1007" i="1"/>
  <c r="M1007" i="1"/>
  <c r="L1007" i="1"/>
  <c r="J1007" i="1"/>
  <c r="I1007" i="1"/>
  <c r="H1007" i="1"/>
  <c r="S1007" i="1" s="1"/>
  <c r="Q1006" i="1"/>
  <c r="P1006" i="1"/>
  <c r="O1006" i="1"/>
  <c r="M1006" i="1"/>
  <c r="L1006" i="1"/>
  <c r="J1006" i="1"/>
  <c r="I1006" i="1"/>
  <c r="H1006" i="1"/>
  <c r="R1006" i="1" s="1"/>
  <c r="Q1005" i="1"/>
  <c r="P1005" i="1"/>
  <c r="O1005" i="1"/>
  <c r="M1005" i="1"/>
  <c r="L1005" i="1"/>
  <c r="J1005" i="1"/>
  <c r="I1005" i="1"/>
  <c r="H1005" i="1"/>
  <c r="S1005" i="1" s="1"/>
  <c r="Q1004" i="1"/>
  <c r="P1004" i="1"/>
  <c r="O1004" i="1"/>
  <c r="M1004" i="1"/>
  <c r="L1004" i="1"/>
  <c r="J1004" i="1"/>
  <c r="I1004" i="1"/>
  <c r="H1004" i="1"/>
  <c r="R1004" i="1" s="1"/>
  <c r="Q1003" i="1"/>
  <c r="P1003" i="1"/>
  <c r="O1003" i="1"/>
  <c r="M1003" i="1"/>
  <c r="L1003" i="1"/>
  <c r="J1003" i="1"/>
  <c r="I1003" i="1"/>
  <c r="H1003" i="1"/>
  <c r="S1003" i="1" s="1"/>
  <c r="Q1002" i="1"/>
  <c r="P1002" i="1"/>
  <c r="O1002" i="1"/>
  <c r="M1002" i="1"/>
  <c r="L1002" i="1"/>
  <c r="J1002" i="1"/>
  <c r="I1002" i="1"/>
  <c r="H1002" i="1"/>
  <c r="R1002" i="1" s="1"/>
  <c r="Q1001" i="1"/>
  <c r="P1001" i="1"/>
  <c r="O1001" i="1"/>
  <c r="M1001" i="1"/>
  <c r="L1001" i="1"/>
  <c r="J1001" i="1"/>
  <c r="I1001" i="1"/>
  <c r="H1001" i="1"/>
  <c r="S1001" i="1" s="1"/>
  <c r="Q1000" i="1"/>
  <c r="P1000" i="1"/>
  <c r="O1000" i="1"/>
  <c r="M1000" i="1"/>
  <c r="L1000" i="1"/>
  <c r="J1000" i="1"/>
  <c r="I1000" i="1"/>
  <c r="H1000" i="1"/>
  <c r="R1000" i="1" s="1"/>
  <c r="Q999" i="1"/>
  <c r="P999" i="1"/>
  <c r="O999" i="1"/>
  <c r="M999" i="1"/>
  <c r="L999" i="1"/>
  <c r="J999" i="1"/>
  <c r="I999" i="1"/>
  <c r="H999" i="1"/>
  <c r="S999" i="1" s="1"/>
  <c r="Q998" i="1"/>
  <c r="P998" i="1"/>
  <c r="O998" i="1"/>
  <c r="M998" i="1"/>
  <c r="L998" i="1"/>
  <c r="J998" i="1"/>
  <c r="I998" i="1"/>
  <c r="H998" i="1"/>
  <c r="R998" i="1" s="1"/>
  <c r="Q997" i="1"/>
  <c r="P997" i="1"/>
  <c r="O997" i="1"/>
  <c r="M997" i="1"/>
  <c r="L997" i="1"/>
  <c r="J997" i="1"/>
  <c r="I997" i="1"/>
  <c r="H997" i="1"/>
  <c r="S997" i="1" s="1"/>
  <c r="Q996" i="1"/>
  <c r="P996" i="1"/>
  <c r="O996" i="1"/>
  <c r="M996" i="1"/>
  <c r="L996" i="1"/>
  <c r="J996" i="1"/>
  <c r="I996" i="1"/>
  <c r="H996" i="1"/>
  <c r="R996" i="1" s="1"/>
  <c r="Q995" i="1"/>
  <c r="P995" i="1"/>
  <c r="O995" i="1"/>
  <c r="M995" i="1"/>
  <c r="L995" i="1"/>
  <c r="J995" i="1"/>
  <c r="I995" i="1"/>
  <c r="H995" i="1"/>
  <c r="S995" i="1" s="1"/>
  <c r="Q994" i="1"/>
  <c r="P994" i="1"/>
  <c r="O994" i="1"/>
  <c r="M994" i="1"/>
  <c r="L994" i="1"/>
  <c r="J994" i="1"/>
  <c r="I994" i="1"/>
  <c r="H994" i="1"/>
  <c r="R994" i="1" s="1"/>
  <c r="Q993" i="1"/>
  <c r="P993" i="1"/>
  <c r="O993" i="1"/>
  <c r="M993" i="1"/>
  <c r="L993" i="1"/>
  <c r="J993" i="1"/>
  <c r="I993" i="1"/>
  <c r="H993" i="1"/>
  <c r="S993" i="1" s="1"/>
  <c r="Q992" i="1"/>
  <c r="P992" i="1"/>
  <c r="O992" i="1"/>
  <c r="M992" i="1"/>
  <c r="L992" i="1"/>
  <c r="J992" i="1"/>
  <c r="I992" i="1"/>
  <c r="H992" i="1"/>
  <c r="R992" i="1" s="1"/>
  <c r="Q991" i="1"/>
  <c r="P991" i="1"/>
  <c r="O991" i="1"/>
  <c r="M991" i="1"/>
  <c r="L991" i="1"/>
  <c r="J991" i="1"/>
  <c r="I991" i="1"/>
  <c r="H991" i="1"/>
  <c r="S991" i="1" s="1"/>
  <c r="Q990" i="1"/>
  <c r="P990" i="1"/>
  <c r="O990" i="1"/>
  <c r="M990" i="1"/>
  <c r="L990" i="1"/>
  <c r="J990" i="1"/>
  <c r="I990" i="1"/>
  <c r="H990" i="1"/>
  <c r="R990" i="1" s="1"/>
  <c r="Q989" i="1"/>
  <c r="P989" i="1"/>
  <c r="O989" i="1"/>
  <c r="M989" i="1"/>
  <c r="L989" i="1"/>
  <c r="J989" i="1"/>
  <c r="I989" i="1"/>
  <c r="H989" i="1"/>
  <c r="S989" i="1" s="1"/>
  <c r="Q988" i="1"/>
  <c r="P988" i="1"/>
  <c r="O988" i="1"/>
  <c r="M988" i="1"/>
  <c r="L988" i="1"/>
  <c r="J988" i="1"/>
  <c r="I988" i="1"/>
  <c r="H988" i="1"/>
  <c r="R988" i="1" s="1"/>
  <c r="Q987" i="1"/>
  <c r="P987" i="1"/>
  <c r="O987" i="1"/>
  <c r="M987" i="1"/>
  <c r="L987" i="1"/>
  <c r="J987" i="1"/>
  <c r="I987" i="1"/>
  <c r="H987" i="1"/>
  <c r="S987" i="1" s="1"/>
  <c r="Q986" i="1"/>
  <c r="P986" i="1"/>
  <c r="O986" i="1"/>
  <c r="M986" i="1"/>
  <c r="L986" i="1"/>
  <c r="J986" i="1"/>
  <c r="I986" i="1"/>
  <c r="H986" i="1"/>
  <c r="R986" i="1" s="1"/>
  <c r="Q985" i="1"/>
  <c r="P985" i="1"/>
  <c r="O985" i="1"/>
  <c r="M985" i="1"/>
  <c r="L985" i="1"/>
  <c r="J985" i="1"/>
  <c r="I985" i="1"/>
  <c r="H985" i="1"/>
  <c r="S985" i="1" s="1"/>
  <c r="Q984" i="1"/>
  <c r="P984" i="1"/>
  <c r="O984" i="1"/>
  <c r="M984" i="1"/>
  <c r="L984" i="1"/>
  <c r="J984" i="1"/>
  <c r="I984" i="1"/>
  <c r="H984" i="1"/>
  <c r="R984" i="1" s="1"/>
  <c r="Q983" i="1"/>
  <c r="P983" i="1"/>
  <c r="O983" i="1"/>
  <c r="M983" i="1"/>
  <c r="L983" i="1"/>
  <c r="J983" i="1"/>
  <c r="I983" i="1"/>
  <c r="H983" i="1"/>
  <c r="S983" i="1" s="1"/>
  <c r="Q982" i="1"/>
  <c r="P982" i="1"/>
  <c r="O982" i="1"/>
  <c r="M982" i="1"/>
  <c r="L982" i="1"/>
  <c r="J982" i="1"/>
  <c r="I982" i="1"/>
  <c r="H982" i="1"/>
  <c r="R982" i="1" s="1"/>
  <c r="Q981" i="1"/>
  <c r="P981" i="1"/>
  <c r="O981" i="1"/>
  <c r="M981" i="1"/>
  <c r="L981" i="1"/>
  <c r="J981" i="1"/>
  <c r="I981" i="1"/>
  <c r="H981" i="1"/>
  <c r="S981" i="1" s="1"/>
  <c r="Q980" i="1"/>
  <c r="P980" i="1"/>
  <c r="O980" i="1"/>
  <c r="M980" i="1"/>
  <c r="L980" i="1"/>
  <c r="J980" i="1"/>
  <c r="I980" i="1"/>
  <c r="H980" i="1"/>
  <c r="R980" i="1" s="1"/>
  <c r="Q979" i="1"/>
  <c r="P979" i="1"/>
  <c r="O979" i="1"/>
  <c r="M979" i="1"/>
  <c r="L979" i="1"/>
  <c r="J979" i="1"/>
  <c r="I979" i="1"/>
  <c r="H979" i="1"/>
  <c r="S979" i="1" s="1"/>
  <c r="Q978" i="1"/>
  <c r="P978" i="1"/>
  <c r="O978" i="1"/>
  <c r="M978" i="1"/>
  <c r="L978" i="1"/>
  <c r="J978" i="1"/>
  <c r="I978" i="1"/>
  <c r="H978" i="1"/>
  <c r="R978" i="1" s="1"/>
  <c r="Q977" i="1"/>
  <c r="P977" i="1"/>
  <c r="O977" i="1"/>
  <c r="M977" i="1"/>
  <c r="L977" i="1"/>
  <c r="J977" i="1"/>
  <c r="I977" i="1"/>
  <c r="H977" i="1"/>
  <c r="S977" i="1" s="1"/>
  <c r="Q976" i="1"/>
  <c r="P976" i="1"/>
  <c r="O976" i="1"/>
  <c r="M976" i="1"/>
  <c r="L976" i="1"/>
  <c r="J976" i="1"/>
  <c r="I976" i="1"/>
  <c r="H976" i="1"/>
  <c r="R976" i="1" s="1"/>
  <c r="Q975" i="1"/>
  <c r="P975" i="1"/>
  <c r="O975" i="1"/>
  <c r="M975" i="1"/>
  <c r="L975" i="1"/>
  <c r="J975" i="1"/>
  <c r="I975" i="1"/>
  <c r="H975" i="1"/>
  <c r="S975" i="1" s="1"/>
  <c r="Q974" i="1"/>
  <c r="P974" i="1"/>
  <c r="O974" i="1"/>
  <c r="M974" i="1"/>
  <c r="L974" i="1"/>
  <c r="J974" i="1"/>
  <c r="I974" i="1"/>
  <c r="H974" i="1"/>
  <c r="R974" i="1" s="1"/>
  <c r="Q973" i="1"/>
  <c r="P973" i="1"/>
  <c r="O973" i="1"/>
  <c r="M973" i="1"/>
  <c r="L973" i="1"/>
  <c r="J973" i="1"/>
  <c r="I973" i="1"/>
  <c r="H973" i="1"/>
  <c r="S973" i="1" s="1"/>
  <c r="Q972" i="1"/>
  <c r="P972" i="1"/>
  <c r="O972" i="1"/>
  <c r="M972" i="1"/>
  <c r="L972" i="1"/>
  <c r="J972" i="1"/>
  <c r="I972" i="1"/>
  <c r="H972" i="1"/>
  <c r="R972" i="1" s="1"/>
  <c r="Q971" i="1"/>
  <c r="P971" i="1"/>
  <c r="O971" i="1"/>
  <c r="M971" i="1"/>
  <c r="L971" i="1"/>
  <c r="J971" i="1"/>
  <c r="I971" i="1"/>
  <c r="H971" i="1"/>
  <c r="S971" i="1" s="1"/>
  <c r="Q970" i="1"/>
  <c r="P970" i="1"/>
  <c r="O970" i="1"/>
  <c r="M970" i="1"/>
  <c r="L970" i="1"/>
  <c r="J970" i="1"/>
  <c r="I970" i="1"/>
  <c r="H970" i="1"/>
  <c r="R970" i="1" s="1"/>
  <c r="Q969" i="1"/>
  <c r="P969" i="1"/>
  <c r="O969" i="1"/>
  <c r="M969" i="1"/>
  <c r="L969" i="1"/>
  <c r="J969" i="1"/>
  <c r="I969" i="1"/>
  <c r="H969" i="1"/>
  <c r="S969" i="1" s="1"/>
  <c r="Q968" i="1"/>
  <c r="P968" i="1"/>
  <c r="O968" i="1"/>
  <c r="M968" i="1"/>
  <c r="L968" i="1"/>
  <c r="J968" i="1"/>
  <c r="I968" i="1"/>
  <c r="H968" i="1"/>
  <c r="R968" i="1" s="1"/>
  <c r="Q967" i="1"/>
  <c r="P967" i="1"/>
  <c r="O967" i="1"/>
  <c r="M967" i="1"/>
  <c r="L967" i="1"/>
  <c r="J967" i="1"/>
  <c r="I967" i="1"/>
  <c r="H967" i="1"/>
  <c r="S967" i="1" s="1"/>
  <c r="Q966" i="1"/>
  <c r="P966" i="1"/>
  <c r="O966" i="1"/>
  <c r="M966" i="1"/>
  <c r="L966" i="1"/>
  <c r="J966" i="1"/>
  <c r="I966" i="1"/>
  <c r="H966" i="1"/>
  <c r="R966" i="1" s="1"/>
  <c r="Q965" i="1"/>
  <c r="P965" i="1"/>
  <c r="O965" i="1"/>
  <c r="M965" i="1"/>
  <c r="L965" i="1"/>
  <c r="J965" i="1"/>
  <c r="I965" i="1"/>
  <c r="H965" i="1"/>
  <c r="S965" i="1" s="1"/>
  <c r="I13" i="3" l="1"/>
  <c r="I15" i="3"/>
  <c r="I14" i="3"/>
  <c r="R772" i="1"/>
  <c r="N780" i="1"/>
  <c r="R499" i="1"/>
  <c r="K547" i="1"/>
  <c r="S408" i="1"/>
  <c r="S780" i="1"/>
  <c r="S684" i="1"/>
  <c r="R748" i="1"/>
  <c r="N668" i="1"/>
  <c r="K539" i="1"/>
  <c r="S452" i="1"/>
  <c r="S396" i="1"/>
  <c r="S444" i="1"/>
  <c r="S388" i="1"/>
  <c r="R266" i="1"/>
  <c r="R36" i="1"/>
  <c r="S512" i="1"/>
  <c r="K512" i="1"/>
  <c r="R717" i="1"/>
  <c r="R366" i="1"/>
  <c r="N702" i="1"/>
  <c r="R358" i="1"/>
  <c r="R705" i="1"/>
  <c r="S358" i="1"/>
  <c r="R334" i="1"/>
  <c r="R462" i="1"/>
  <c r="R422" i="1"/>
  <c r="K374" i="1"/>
  <c r="M1332" i="3"/>
  <c r="R442" i="1"/>
  <c r="R139" i="1"/>
  <c r="S719" i="1"/>
  <c r="S695" i="1"/>
  <c r="S395" i="1"/>
  <c r="S167" i="1"/>
  <c r="S311" i="1"/>
  <c r="S608" i="1"/>
  <c r="S496" i="1"/>
  <c r="N608" i="1"/>
  <c r="K350" i="1"/>
  <c r="S600" i="1"/>
  <c r="R608" i="1"/>
  <c r="N520" i="1"/>
  <c r="S562" i="1"/>
  <c r="K584" i="1"/>
  <c r="N538" i="1"/>
  <c r="S544" i="1"/>
  <c r="R488" i="1"/>
  <c r="M1924" i="3"/>
  <c r="M1324" i="3"/>
  <c r="M1396" i="3"/>
  <c r="R751" i="1"/>
  <c r="N657" i="1"/>
  <c r="S418" i="1"/>
  <c r="S288" i="1"/>
  <c r="S192" i="1"/>
  <c r="S762" i="1"/>
  <c r="K671" i="1"/>
  <c r="S350" i="1"/>
  <c r="R406" i="1"/>
  <c r="S177" i="1"/>
  <c r="R177" i="1"/>
  <c r="R108" i="1"/>
  <c r="M1281" i="3"/>
  <c r="N630" i="1"/>
  <c r="K655" i="1"/>
  <c r="K589" i="1"/>
  <c r="S398" i="1"/>
  <c r="S318" i="1"/>
  <c r="R390" i="1"/>
  <c r="N418" i="1"/>
  <c r="S589" i="1"/>
  <c r="K470" i="1"/>
  <c r="R297" i="1"/>
  <c r="N313" i="1"/>
  <c r="K169" i="1"/>
  <c r="R76" i="1"/>
  <c r="S641" i="1"/>
  <c r="S702" i="1"/>
  <c r="R780" i="1"/>
  <c r="R681" i="1"/>
  <c r="N684" i="1"/>
  <c r="S551" i="1"/>
  <c r="R602" i="1"/>
  <c r="N599" i="1"/>
  <c r="K528" i="1"/>
  <c r="S442" i="1"/>
  <c r="S382" i="1"/>
  <c r="R438" i="1"/>
  <c r="R342" i="1"/>
  <c r="S240" i="1"/>
  <c r="K261" i="1"/>
  <c r="S116" i="1"/>
  <c r="R564" i="1"/>
  <c r="S377" i="1"/>
  <c r="K233" i="1"/>
  <c r="K586" i="1"/>
  <c r="N586" i="1"/>
  <c r="N546" i="1"/>
  <c r="S546" i="1"/>
  <c r="K490" i="1"/>
  <c r="R490" i="1"/>
  <c r="K764" i="1"/>
  <c r="R764" i="1"/>
  <c r="S764" i="1"/>
  <c r="K740" i="1"/>
  <c r="S740" i="1"/>
  <c r="K732" i="1"/>
  <c r="S732" i="1"/>
  <c r="K708" i="1"/>
  <c r="N708" i="1"/>
  <c r="K692" i="1"/>
  <c r="S692" i="1"/>
  <c r="K676" i="1"/>
  <c r="R676" i="1"/>
  <c r="K660" i="1"/>
  <c r="S660" i="1"/>
  <c r="K652" i="1"/>
  <c r="S652" i="1"/>
  <c r="K644" i="1"/>
  <c r="N644" i="1"/>
  <c r="K636" i="1"/>
  <c r="N636" i="1"/>
  <c r="K628" i="1"/>
  <c r="S628" i="1"/>
  <c r="R570" i="1"/>
  <c r="R530" i="1"/>
  <c r="N554" i="1"/>
  <c r="S341" i="1"/>
  <c r="S304" i="1"/>
  <c r="S264" i="1"/>
  <c r="S208" i="1"/>
  <c r="R304" i="1"/>
  <c r="R248" i="1"/>
  <c r="N304" i="1"/>
  <c r="K143" i="1"/>
  <c r="N143" i="1"/>
  <c r="N63" i="1"/>
  <c r="S63" i="1"/>
  <c r="S618" i="1"/>
  <c r="K618" i="1"/>
  <c r="K610" i="1"/>
  <c r="R610" i="1"/>
  <c r="S610" i="1"/>
  <c r="K522" i="1"/>
  <c r="N522" i="1"/>
  <c r="K514" i="1"/>
  <c r="S514" i="1"/>
  <c r="R506" i="1"/>
  <c r="K506" i="1"/>
  <c r="S506" i="1"/>
  <c r="K421" i="1"/>
  <c r="R421" i="1"/>
  <c r="R296" i="1"/>
  <c r="S296" i="1"/>
  <c r="R236" i="1"/>
  <c r="N236" i="1"/>
  <c r="N232" i="1"/>
  <c r="S232" i="1"/>
  <c r="K208" i="1"/>
  <c r="R208" i="1"/>
  <c r="N200" i="1"/>
  <c r="S200" i="1"/>
  <c r="R192" i="1"/>
  <c r="N192" i="1"/>
  <c r="R184" i="1"/>
  <c r="S184" i="1"/>
  <c r="N172" i="1"/>
  <c r="S172" i="1"/>
  <c r="R756" i="1"/>
  <c r="R724" i="1"/>
  <c r="R640" i="1"/>
  <c r="N732" i="1"/>
  <c r="K774" i="1"/>
  <c r="N774" i="1"/>
  <c r="S774" i="1"/>
  <c r="R774" i="1"/>
  <c r="R758" i="1"/>
  <c r="S758" i="1"/>
  <c r="K750" i="1"/>
  <c r="S750" i="1"/>
  <c r="K742" i="1"/>
  <c r="R742" i="1"/>
  <c r="N742" i="1"/>
  <c r="K734" i="1"/>
  <c r="R734" i="1"/>
  <c r="N726" i="1"/>
  <c r="K726" i="1"/>
  <c r="K722" i="1"/>
  <c r="S722" i="1"/>
  <c r="N710" i="1"/>
  <c r="R710" i="1"/>
  <c r="S710" i="1"/>
  <c r="K694" i="1"/>
  <c r="N694" i="1"/>
  <c r="K686" i="1"/>
  <c r="R686" i="1"/>
  <c r="K678" i="1"/>
  <c r="N678" i="1"/>
  <c r="S678" i="1"/>
  <c r="N662" i="1"/>
  <c r="K662" i="1"/>
  <c r="R662" i="1"/>
  <c r="K658" i="1"/>
  <c r="N658" i="1"/>
  <c r="K654" i="1"/>
  <c r="R654" i="1"/>
  <c r="K646" i="1"/>
  <c r="R646" i="1"/>
  <c r="K638" i="1"/>
  <c r="S638" i="1"/>
  <c r="R594" i="1"/>
  <c r="R512" i="1"/>
  <c r="N474" i="1"/>
  <c r="K570" i="1"/>
  <c r="K538" i="1"/>
  <c r="S224" i="1"/>
  <c r="R288" i="1"/>
  <c r="R1111" i="1"/>
  <c r="K1111" i="1"/>
  <c r="S756" i="1"/>
  <c r="S586" i="1"/>
  <c r="R578" i="1"/>
  <c r="R538" i="1"/>
  <c r="N618" i="1"/>
  <c r="N562" i="1"/>
  <c r="K562" i="1"/>
  <c r="N624" i="1"/>
  <c r="S624" i="1"/>
  <c r="K616" i="1"/>
  <c r="N616" i="1"/>
  <c r="K604" i="1"/>
  <c r="R604" i="1"/>
  <c r="N600" i="1"/>
  <c r="R600" i="1"/>
  <c r="K592" i="1"/>
  <c r="S592" i="1"/>
  <c r="K588" i="1"/>
  <c r="S588" i="1"/>
  <c r="S584" i="1"/>
  <c r="R584" i="1"/>
  <c r="N576" i="1"/>
  <c r="R576" i="1"/>
  <c r="K576" i="1"/>
  <c r="K568" i="1"/>
  <c r="N568" i="1"/>
  <c r="S568" i="1"/>
  <c r="R568" i="1"/>
  <c r="K560" i="1"/>
  <c r="N560" i="1"/>
  <c r="K556" i="1"/>
  <c r="S556" i="1"/>
  <c r="N552" i="1"/>
  <c r="K552" i="1"/>
  <c r="R552" i="1"/>
  <c r="R536" i="1"/>
  <c r="K536" i="1"/>
  <c r="N536" i="1"/>
  <c r="S528" i="1"/>
  <c r="R528" i="1"/>
  <c r="K520" i="1"/>
  <c r="R520" i="1"/>
  <c r="S504" i="1"/>
  <c r="N504" i="1"/>
  <c r="R504" i="1"/>
  <c r="R496" i="1"/>
  <c r="K496" i="1"/>
  <c r="N488" i="1"/>
  <c r="S488" i="1"/>
  <c r="K480" i="1"/>
  <c r="N480" i="1"/>
  <c r="R480" i="1"/>
  <c r="N472" i="1"/>
  <c r="S472" i="1"/>
  <c r="K405" i="1"/>
  <c r="K228" i="1"/>
  <c r="S310" i="1"/>
  <c r="R310" i="1"/>
  <c r="S290" i="1"/>
  <c r="R290" i="1"/>
  <c r="N202" i="1"/>
  <c r="R202" i="1"/>
  <c r="M2738" i="3"/>
  <c r="K607" i="1"/>
  <c r="S454" i="1"/>
  <c r="S430" i="1"/>
  <c r="S406" i="1"/>
  <c r="S390" i="1"/>
  <c r="S366" i="1"/>
  <c r="S334" i="1"/>
  <c r="R454" i="1"/>
  <c r="R382" i="1"/>
  <c r="R350" i="1"/>
  <c r="N326" i="1"/>
  <c r="K414" i="1"/>
  <c r="K231" i="1"/>
  <c r="R231" i="1"/>
  <c r="M1655" i="3"/>
  <c r="M1519" i="3"/>
  <c r="M1367" i="3"/>
  <c r="K990" i="1"/>
  <c r="S767" i="1"/>
  <c r="S759" i="1"/>
  <c r="S733" i="1"/>
  <c r="S705" i="1"/>
  <c r="S663" i="1"/>
  <c r="S633" i="1"/>
  <c r="R707" i="1"/>
  <c r="R671" i="1"/>
  <c r="K733" i="1"/>
  <c r="N567" i="1"/>
  <c r="R325" i="1"/>
  <c r="K314" i="1"/>
  <c r="N314" i="1"/>
  <c r="K194" i="1"/>
  <c r="S194" i="1"/>
  <c r="R151" i="1"/>
  <c r="N151" i="1"/>
  <c r="N39" i="1"/>
  <c r="K123" i="1"/>
  <c r="S735" i="1"/>
  <c r="S727" i="1"/>
  <c r="S713" i="1"/>
  <c r="S697" i="1"/>
  <c r="S686" i="1"/>
  <c r="S670" i="1"/>
  <c r="S639" i="1"/>
  <c r="R766" i="1"/>
  <c r="R726" i="1"/>
  <c r="R694" i="1"/>
  <c r="R678" i="1"/>
  <c r="R669" i="1"/>
  <c r="R653" i="1"/>
  <c r="R630" i="1"/>
  <c r="N766" i="1"/>
  <c r="N722" i="1"/>
  <c r="N697" i="1"/>
  <c r="N677" i="1"/>
  <c r="K701" i="1"/>
  <c r="K645" i="1"/>
  <c r="S602" i="1"/>
  <c r="S471" i="1"/>
  <c r="R554" i="1"/>
  <c r="R531" i="1"/>
  <c r="R498" i="1"/>
  <c r="R474" i="1"/>
  <c r="N594" i="1"/>
  <c r="N573" i="1"/>
  <c r="N490" i="1"/>
  <c r="K563" i="1"/>
  <c r="K546" i="1"/>
  <c r="R433" i="1"/>
  <c r="S239" i="1"/>
  <c r="S218" i="1"/>
  <c r="R191" i="1"/>
  <c r="R170" i="1"/>
  <c r="K272" i="1"/>
  <c r="N272" i="1"/>
  <c r="R272" i="1"/>
  <c r="S151" i="1"/>
  <c r="N119" i="1"/>
  <c r="S685" i="1"/>
  <c r="S665" i="1"/>
  <c r="R725" i="1"/>
  <c r="R689" i="1"/>
  <c r="N721" i="1"/>
  <c r="N589" i="1"/>
  <c r="R423" i="1"/>
  <c r="K423" i="1"/>
  <c r="R111" i="1"/>
  <c r="S111" i="1"/>
  <c r="N68" i="1"/>
  <c r="M1927" i="3"/>
  <c r="M1492" i="3"/>
  <c r="M1831" i="3"/>
  <c r="M2224" i="3"/>
  <c r="M913" i="3"/>
  <c r="M905" i="3"/>
  <c r="M897" i="3"/>
  <c r="M865" i="3"/>
  <c r="M849" i="3"/>
  <c r="M833" i="3"/>
  <c r="M825" i="3"/>
  <c r="M809" i="3"/>
  <c r="M801" i="3"/>
  <c r="M777" i="3"/>
  <c r="M769" i="3"/>
  <c r="M753" i="3"/>
  <c r="M745" i="3"/>
  <c r="M729" i="3"/>
  <c r="M721" i="3"/>
  <c r="M705" i="3"/>
  <c r="M697" i="3"/>
  <c r="M681" i="3"/>
  <c r="M673" i="3"/>
  <c r="M665" i="3"/>
  <c r="M649" i="3"/>
  <c r="M641" i="3"/>
  <c r="M625" i="3"/>
  <c r="M617" i="3"/>
  <c r="M2092" i="3"/>
  <c r="M1380" i="3"/>
  <c r="M1828" i="3"/>
  <c r="M1348" i="3"/>
  <c r="M2020" i="3"/>
  <c r="M2054" i="3"/>
  <c r="M2022" i="3"/>
  <c r="M1990" i="3"/>
  <c r="M1926" i="3"/>
  <c r="M1894" i="3"/>
  <c r="M1862" i="3"/>
  <c r="M1798" i="3"/>
  <c r="M1766" i="3"/>
  <c r="M1734" i="3"/>
  <c r="M1670" i="3"/>
  <c r="M1638" i="3"/>
  <c r="M1606" i="3"/>
  <c r="M1542" i="3"/>
  <c r="M1510" i="3"/>
  <c r="M518" i="3"/>
  <c r="M454" i="3"/>
  <c r="M374" i="3"/>
  <c r="M2039" i="3"/>
  <c r="M2023" i="3"/>
  <c r="M2007" i="3"/>
  <c r="M1991" i="3"/>
  <c r="M1863" i="3"/>
  <c r="S751" i="1"/>
  <c r="S687" i="1"/>
  <c r="S679" i="1"/>
  <c r="S655" i="1"/>
  <c r="S631" i="1"/>
  <c r="R775" i="1"/>
  <c r="R755" i="1"/>
  <c r="R727" i="1"/>
  <c r="R719" i="1"/>
  <c r="R695" i="1"/>
  <c r="R663" i="1"/>
  <c r="N769" i="1"/>
  <c r="N734" i="1"/>
  <c r="N685" i="1"/>
  <c r="N670" i="1"/>
  <c r="K751" i="1"/>
  <c r="K719" i="1"/>
  <c r="K657" i="1"/>
  <c r="K631" i="1"/>
  <c r="S620" i="1"/>
  <c r="S573" i="1"/>
  <c r="S560" i="1"/>
  <c r="S549" i="1"/>
  <c r="S539" i="1"/>
  <c r="S517" i="1"/>
  <c r="R616" i="1"/>
  <c r="R592" i="1"/>
  <c r="R560" i="1"/>
  <c r="R544" i="1"/>
  <c r="R532" i="1"/>
  <c r="N605" i="1"/>
  <c r="N592" i="1"/>
  <c r="N544" i="1"/>
  <c r="K533" i="1"/>
  <c r="K487" i="1"/>
  <c r="S462" i="1"/>
  <c r="S446" i="1"/>
  <c r="S438" i="1"/>
  <c r="S414" i="1"/>
  <c r="S374" i="1"/>
  <c r="S342" i="1"/>
  <c r="S326" i="1"/>
  <c r="R466" i="1"/>
  <c r="R446" i="1"/>
  <c r="R430" i="1"/>
  <c r="R398" i="1"/>
  <c r="R370" i="1"/>
  <c r="R346" i="1"/>
  <c r="R326" i="1"/>
  <c r="N458" i="1"/>
  <c r="N362" i="1"/>
  <c r="K433" i="1"/>
  <c r="K398" i="1"/>
  <c r="S170" i="1"/>
  <c r="R279" i="1"/>
  <c r="R239" i="1"/>
  <c r="N286" i="1"/>
  <c r="S168" i="1"/>
  <c r="N168" i="1"/>
  <c r="S148" i="1"/>
  <c r="S95" i="1"/>
  <c r="S27" i="1"/>
  <c r="R143" i="1"/>
  <c r="R63" i="1"/>
  <c r="N148" i="1"/>
  <c r="N43" i="1"/>
  <c r="K127" i="1"/>
  <c r="K63" i="1"/>
  <c r="K287" i="1"/>
  <c r="R287" i="1"/>
  <c r="K163" i="1"/>
  <c r="S163" i="1"/>
  <c r="M2694" i="3"/>
  <c r="S743" i="1"/>
  <c r="S703" i="1"/>
  <c r="S671" i="1"/>
  <c r="R759" i="1"/>
  <c r="R735" i="1"/>
  <c r="R679" i="1"/>
  <c r="R639" i="1"/>
  <c r="K767" i="1"/>
  <c r="K727" i="1"/>
  <c r="K695" i="1"/>
  <c r="K663" i="1"/>
  <c r="S597" i="1"/>
  <c r="S565" i="1"/>
  <c r="S525" i="1"/>
  <c r="R597" i="1"/>
  <c r="N517" i="1"/>
  <c r="S347" i="1"/>
  <c r="R335" i="1"/>
  <c r="S307" i="1"/>
  <c r="S267" i="1"/>
  <c r="S203" i="1"/>
  <c r="R255" i="1"/>
  <c r="R167" i="1"/>
  <c r="K294" i="1"/>
  <c r="N294" i="1"/>
  <c r="K270" i="1"/>
  <c r="N270" i="1"/>
  <c r="K222" i="1"/>
  <c r="N222" i="1"/>
  <c r="R35" i="1"/>
  <c r="N67" i="1"/>
  <c r="N31" i="1"/>
  <c r="K132" i="1"/>
  <c r="N132" i="1"/>
  <c r="N88" i="1"/>
  <c r="S88" i="1"/>
  <c r="K52" i="1"/>
  <c r="S52" i="1"/>
  <c r="K303" i="1"/>
  <c r="R303" i="1"/>
  <c r="K295" i="1"/>
  <c r="R295" i="1"/>
  <c r="K271" i="1"/>
  <c r="R271" i="1"/>
  <c r="K263" i="1"/>
  <c r="R263" i="1"/>
  <c r="K223" i="1"/>
  <c r="R223" i="1"/>
  <c r="K207" i="1"/>
  <c r="R207" i="1"/>
  <c r="S775" i="1"/>
  <c r="S723" i="1"/>
  <c r="S711" i="1"/>
  <c r="S647" i="1"/>
  <c r="R767" i="1"/>
  <c r="R743" i="1"/>
  <c r="R711" i="1"/>
  <c r="R703" i="1"/>
  <c r="R687" i="1"/>
  <c r="R655" i="1"/>
  <c r="R647" i="1"/>
  <c r="R631" i="1"/>
  <c r="K759" i="1"/>
  <c r="K687" i="1"/>
  <c r="K639" i="1"/>
  <c r="S613" i="1"/>
  <c r="S533" i="1"/>
  <c r="R533" i="1"/>
  <c r="S375" i="1"/>
  <c r="S295" i="1"/>
  <c r="S279" i="1"/>
  <c r="S255" i="1"/>
  <c r="S231" i="1"/>
  <c r="S215" i="1"/>
  <c r="S191" i="1"/>
  <c r="R215" i="1"/>
  <c r="N259" i="1"/>
  <c r="R127" i="1"/>
  <c r="S127" i="1"/>
  <c r="N111" i="1"/>
  <c r="K111" i="1"/>
  <c r="K95" i="1"/>
  <c r="N95" i="1"/>
  <c r="S87" i="1"/>
  <c r="R87" i="1"/>
  <c r="R47" i="1"/>
  <c r="N47" i="1"/>
  <c r="K23" i="1"/>
  <c r="R23" i="1"/>
  <c r="M1879" i="3"/>
  <c r="M1815" i="3"/>
  <c r="M1319" i="3"/>
  <c r="M1303" i="3"/>
  <c r="M1287" i="3"/>
  <c r="M1271" i="3"/>
  <c r="M1255" i="3"/>
  <c r="M1127" i="3"/>
  <c r="M2079" i="3"/>
  <c r="M1975" i="3"/>
  <c r="M1967" i="3"/>
  <c r="M1959" i="3"/>
  <c r="M1895" i="3"/>
  <c r="M1767" i="3"/>
  <c r="M1751" i="3"/>
  <c r="M1735" i="3"/>
  <c r="M1719" i="3"/>
  <c r="M1703" i="3"/>
  <c r="M1687" i="3"/>
  <c r="M1671" i="3"/>
  <c r="M1639" i="3"/>
  <c r="M1623" i="3"/>
  <c r="M1591" i="3"/>
  <c r="M1575" i="3"/>
  <c r="M1559" i="3"/>
  <c r="M1527" i="3"/>
  <c r="M1511" i="3"/>
  <c r="M1495" i="3"/>
  <c r="M1479" i="3"/>
  <c r="M1447" i="3"/>
  <c r="M1431" i="3"/>
  <c r="M1415" i="3"/>
  <c r="M1399" i="3"/>
  <c r="M1383" i="3"/>
  <c r="M1351" i="3"/>
  <c r="M1478" i="3"/>
  <c r="M1446" i="3"/>
  <c r="M1414" i="3"/>
  <c r="M1382" i="3"/>
  <c r="M1350" i="3"/>
  <c r="M1318" i="3"/>
  <c r="M1286" i="3"/>
  <c r="M1943" i="3"/>
  <c r="M1847" i="3"/>
  <c r="M1532" i="3"/>
  <c r="S745" i="1"/>
  <c r="S737" i="1"/>
  <c r="S725" i="1"/>
  <c r="S677" i="1"/>
  <c r="S649" i="1"/>
  <c r="R745" i="1"/>
  <c r="R733" i="1"/>
  <c r="R709" i="1"/>
  <c r="R673" i="1"/>
  <c r="R657" i="1"/>
  <c r="N753" i="1"/>
  <c r="N673" i="1"/>
  <c r="N653" i="1"/>
  <c r="N633" i="1"/>
  <c r="K982" i="1"/>
  <c r="S717" i="1"/>
  <c r="S709" i="1"/>
  <c r="S701" i="1"/>
  <c r="S693" i="1"/>
  <c r="S673" i="1"/>
  <c r="S668" i="1"/>
  <c r="S661" i="1"/>
  <c r="S653" i="1"/>
  <c r="S645" i="1"/>
  <c r="S637" i="1"/>
  <c r="S629" i="1"/>
  <c r="R697" i="1"/>
  <c r="R692" i="1"/>
  <c r="R685" i="1"/>
  <c r="R677" i="1"/>
  <c r="R661" i="1"/>
  <c r="R641" i="1"/>
  <c r="R633" i="1"/>
  <c r="R628" i="1"/>
  <c r="N761" i="1"/>
  <c r="N745" i="1"/>
  <c r="N709" i="1"/>
  <c r="N701" i="1"/>
  <c r="N689" i="1"/>
  <c r="N669" i="1"/>
  <c r="N645" i="1"/>
  <c r="N637" i="1"/>
  <c r="N629" i="1"/>
  <c r="K769" i="1"/>
  <c r="K753" i="1"/>
  <c r="K735" i="1"/>
  <c r="K721" i="1"/>
  <c r="K703" i="1"/>
  <c r="K689" i="1"/>
  <c r="K649" i="1"/>
  <c r="K637" i="1"/>
  <c r="S621" i="1"/>
  <c r="S605" i="1"/>
  <c r="S581" i="1"/>
  <c r="S570" i="1"/>
  <c r="S563" i="1"/>
  <c r="S557" i="1"/>
  <c r="S541" i="1"/>
  <c r="S535" i="1"/>
  <c r="S522" i="1"/>
  <c r="S515" i="1"/>
  <c r="S507" i="1"/>
  <c r="S498" i="1"/>
  <c r="S490" i="1"/>
  <c r="R618" i="1"/>
  <c r="R595" i="1"/>
  <c r="R585" i="1"/>
  <c r="R571" i="1"/>
  <c r="R563" i="1"/>
  <c r="R555" i="1"/>
  <c r="R491" i="1"/>
  <c r="N610" i="1"/>
  <c r="N590" i="1"/>
  <c r="N578" i="1"/>
  <c r="N557" i="1"/>
  <c r="N514" i="1"/>
  <c r="N498" i="1"/>
  <c r="N482" i="1"/>
  <c r="K621" i="1"/>
  <c r="K594" i="1"/>
  <c r="K578" i="1"/>
  <c r="K565" i="1"/>
  <c r="K543" i="1"/>
  <c r="K534" i="1"/>
  <c r="S468" i="1"/>
  <c r="S435" i="1"/>
  <c r="R383" i="1"/>
  <c r="R337" i="1"/>
  <c r="N464" i="1"/>
  <c r="N437" i="1"/>
  <c r="K345" i="1"/>
  <c r="S313" i="1"/>
  <c r="S306" i="1"/>
  <c r="S301" i="1"/>
  <c r="R314" i="1"/>
  <c r="R241" i="1"/>
  <c r="R230" i="1"/>
  <c r="R217" i="1"/>
  <c r="N241" i="1"/>
  <c r="N169" i="1"/>
  <c r="K313" i="1"/>
  <c r="K249" i="1"/>
  <c r="K296" i="1"/>
  <c r="N296" i="1"/>
  <c r="S216" i="1"/>
  <c r="K216" i="1"/>
  <c r="N216" i="1"/>
  <c r="R216" i="1"/>
  <c r="N176" i="1"/>
  <c r="R176" i="1"/>
  <c r="S176" i="1"/>
  <c r="S76" i="1"/>
  <c r="S60" i="1"/>
  <c r="R92" i="1"/>
  <c r="N76" i="1"/>
  <c r="N52" i="1"/>
  <c r="K124" i="1"/>
  <c r="N729" i="1"/>
  <c r="N717" i="1"/>
  <c r="N705" i="1"/>
  <c r="N665" i="1"/>
  <c r="K713" i="1"/>
  <c r="K669" i="1"/>
  <c r="K641" i="1"/>
  <c r="R507" i="1"/>
  <c r="K491" i="1"/>
  <c r="S437" i="1"/>
  <c r="R361" i="1"/>
  <c r="K262" i="1"/>
  <c r="S262" i="1"/>
  <c r="R254" i="1"/>
  <c r="S254" i="1"/>
  <c r="K190" i="1"/>
  <c r="S190" i="1"/>
  <c r="S174" i="1"/>
  <c r="K174" i="1"/>
  <c r="R162" i="1"/>
  <c r="N162" i="1"/>
  <c r="K156" i="1"/>
  <c r="N156" i="1"/>
  <c r="R156" i="1"/>
  <c r="K140" i="1"/>
  <c r="N140" i="1"/>
  <c r="R140" i="1"/>
  <c r="N116" i="1"/>
  <c r="K116" i="1"/>
  <c r="K108" i="1"/>
  <c r="S108" i="1"/>
  <c r="K100" i="1"/>
  <c r="N100" i="1"/>
  <c r="R100" i="1"/>
  <c r="N84" i="1"/>
  <c r="K84" i="1"/>
  <c r="S84" i="1"/>
  <c r="R68" i="1"/>
  <c r="S68" i="1"/>
  <c r="K44" i="1"/>
  <c r="N44" i="1"/>
  <c r="R44" i="1"/>
  <c r="K28" i="1"/>
  <c r="N28" i="1"/>
  <c r="S769" i="1"/>
  <c r="S721" i="1"/>
  <c r="R737" i="1"/>
  <c r="N737" i="1"/>
  <c r="K629" i="1"/>
  <c r="S619" i="1"/>
  <c r="S595" i="1"/>
  <c r="S579" i="1"/>
  <c r="S531" i="1"/>
  <c r="S475" i="1"/>
  <c r="S421" i="1"/>
  <c r="R345" i="1"/>
  <c r="N449" i="1"/>
  <c r="N393" i="1"/>
  <c r="N345" i="1"/>
  <c r="N321" i="1"/>
  <c r="K242" i="1"/>
  <c r="R242" i="1"/>
  <c r="N226" i="1"/>
  <c r="S226" i="1"/>
  <c r="R198" i="1"/>
  <c r="S198" i="1"/>
  <c r="S777" i="1"/>
  <c r="S761" i="1"/>
  <c r="S753" i="1"/>
  <c r="S729" i="1"/>
  <c r="S724" i="1"/>
  <c r="S681" i="1"/>
  <c r="S676" i="1"/>
  <c r="R777" i="1"/>
  <c r="R761" i="1"/>
  <c r="R736" i="1"/>
  <c r="R713" i="1"/>
  <c r="R708" i="1"/>
  <c r="R693" i="1"/>
  <c r="R649" i="1"/>
  <c r="R644" i="1"/>
  <c r="N777" i="1"/>
  <c r="N764" i="1"/>
  <c r="N748" i="1"/>
  <c r="N725" i="1"/>
  <c r="N693" i="1"/>
  <c r="N681" i="1"/>
  <c r="N661" i="1"/>
  <c r="K757" i="1"/>
  <c r="S571" i="1"/>
  <c r="S554" i="1"/>
  <c r="S530" i="1"/>
  <c r="S523" i="1"/>
  <c r="S503" i="1"/>
  <c r="S491" i="1"/>
  <c r="S482" i="1"/>
  <c r="S474" i="1"/>
  <c r="R619" i="1"/>
  <c r="R586" i="1"/>
  <c r="R546" i="1"/>
  <c r="R514" i="1"/>
  <c r="R482" i="1"/>
  <c r="N602" i="1"/>
  <c r="N530" i="1"/>
  <c r="K595" i="1"/>
  <c r="K523" i="1"/>
  <c r="K499" i="1"/>
  <c r="S460" i="1"/>
  <c r="S436" i="1"/>
  <c r="S428" i="1"/>
  <c r="S420" i="1"/>
  <c r="S412" i="1"/>
  <c r="S404" i="1"/>
  <c r="S361" i="1"/>
  <c r="R329" i="1"/>
  <c r="K461" i="1"/>
  <c r="K420" i="1"/>
  <c r="K396" i="1"/>
  <c r="S314" i="1"/>
  <c r="S278" i="1"/>
  <c r="S214" i="1"/>
  <c r="R218" i="1"/>
  <c r="N206" i="1"/>
  <c r="R273" i="1"/>
  <c r="N273" i="1"/>
  <c r="R257" i="1"/>
  <c r="K257" i="1"/>
  <c r="N257" i="1"/>
  <c r="K225" i="1"/>
  <c r="R225" i="1"/>
  <c r="K217" i="1"/>
  <c r="S217" i="1"/>
  <c r="S185" i="1"/>
  <c r="N185" i="1"/>
  <c r="S156" i="1"/>
  <c r="S132" i="1"/>
  <c r="S44" i="1"/>
  <c r="R148" i="1"/>
  <c r="R132" i="1"/>
  <c r="R84" i="1"/>
  <c r="R28" i="1"/>
  <c r="N92" i="1"/>
  <c r="K92" i="1"/>
  <c r="S143" i="1"/>
  <c r="S55" i="1"/>
  <c r="R75" i="1"/>
  <c r="N123" i="1"/>
  <c r="N87" i="1"/>
  <c r="K47" i="1"/>
  <c r="M360" i="3"/>
  <c r="M1765" i="3"/>
  <c r="M1966" i="3"/>
  <c r="M474" i="3"/>
  <c r="M402" i="3"/>
  <c r="M330" i="3"/>
  <c r="M2560" i="3"/>
  <c r="M2098" i="3"/>
  <c r="M2090" i="3"/>
  <c r="M2058" i="3"/>
  <c r="M2042" i="3"/>
  <c r="M2034" i="3"/>
  <c r="M2026" i="3"/>
  <c r="M1994" i="3"/>
  <c r="M1986" i="3"/>
  <c r="M1978" i="3"/>
  <c r="M1970" i="3"/>
  <c r="M1962" i="3"/>
  <c r="M1958" i="3"/>
  <c r="M1946" i="3"/>
  <c r="M1930" i="3"/>
  <c r="M1922" i="3"/>
  <c r="M1906" i="3"/>
  <c r="M1898" i="3"/>
  <c r="M1882" i="3"/>
  <c r="M1866" i="3"/>
  <c r="M1858" i="3"/>
  <c r="M1842" i="3"/>
  <c r="M1830" i="3"/>
  <c r="M1818" i="3"/>
  <c r="M1802" i="3"/>
  <c r="M1794" i="3"/>
  <c r="M1778" i="3"/>
  <c r="M1770" i="3"/>
  <c r="M1730" i="3"/>
  <c r="M1714" i="3"/>
  <c r="M1706" i="3"/>
  <c r="M1702" i="3"/>
  <c r="M1690" i="3"/>
  <c r="M1674" i="3"/>
  <c r="M1666" i="3"/>
  <c r="M1642" i="3"/>
  <c r="M1626" i="3"/>
  <c r="M1610" i="3"/>
  <c r="M1602" i="3"/>
  <c r="M1586" i="3"/>
  <c r="M1578" i="3"/>
  <c r="M1574" i="3"/>
  <c r="M1562" i="3"/>
  <c r="M1538" i="3"/>
  <c r="M1522" i="3"/>
  <c r="M1498" i="3"/>
  <c r="M1482" i="3"/>
  <c r="M1474" i="3"/>
  <c r="M1458" i="3"/>
  <c r="M1454" i="3"/>
  <c r="M1450" i="3"/>
  <c r="M1434" i="3"/>
  <c r="M1418" i="3"/>
  <c r="M1394" i="3"/>
  <c r="M1390" i="3"/>
  <c r="M1386" i="3"/>
  <c r="M1370" i="3"/>
  <c r="M1354" i="3"/>
  <c r="M1346" i="3"/>
  <c r="M1330" i="3"/>
  <c r="M1326" i="3"/>
  <c r="M1322" i="3"/>
  <c r="M1290" i="3"/>
  <c r="M1282" i="3"/>
  <c r="M1266" i="3"/>
  <c r="M1258" i="3"/>
  <c r="M1254" i="3"/>
  <c r="M1242" i="3"/>
  <c r="M1226" i="3"/>
  <c r="M1218" i="3"/>
  <c r="M1202" i="3"/>
  <c r="M1194" i="3"/>
  <c r="M1178" i="3"/>
  <c r="M1162" i="3"/>
  <c r="M1154" i="3"/>
  <c r="M1126" i="3"/>
  <c r="M1102" i="3"/>
  <c r="M1117" i="3"/>
  <c r="M2037" i="3"/>
  <c r="M1213" i="3"/>
  <c r="M1149" i="3"/>
  <c r="M1877" i="3"/>
  <c r="M1125" i="3"/>
  <c r="M2055" i="3"/>
  <c r="M1911" i="3"/>
  <c r="M1799" i="3"/>
  <c r="M1783" i="3"/>
  <c r="M1695" i="3"/>
  <c r="M1631" i="3"/>
  <c r="M1607" i="3"/>
  <c r="M1567" i="3"/>
  <c r="M1543" i="3"/>
  <c r="M1463" i="3"/>
  <c r="M1335" i="3"/>
  <c r="M2030" i="3"/>
  <c r="M1902" i="3"/>
  <c r="M1838" i="3"/>
  <c r="M1774" i="3"/>
  <c r="M1710" i="3"/>
  <c r="M1646" i="3"/>
  <c r="M1582" i="3"/>
  <c r="M1518" i="3"/>
  <c r="M1237" i="3"/>
  <c r="M1173" i="3"/>
  <c r="M1133" i="3"/>
  <c r="M1101" i="3"/>
  <c r="M1741" i="3"/>
  <c r="M1597" i="3"/>
  <c r="M1325" i="3"/>
  <c r="M1230" i="3"/>
  <c r="M1166" i="3"/>
  <c r="M1141" i="3"/>
  <c r="M1109" i="3"/>
  <c r="M314" i="3"/>
  <c r="M1964" i="3"/>
  <c r="M1740" i="3"/>
  <c r="M1724" i="3"/>
  <c r="M1292" i="3"/>
  <c r="M1239" i="3"/>
  <c r="M1223" i="3"/>
  <c r="M1207" i="3"/>
  <c r="M1191" i="3"/>
  <c r="M1175" i="3"/>
  <c r="M1159" i="3"/>
  <c r="M1135" i="3"/>
  <c r="M1103" i="3"/>
  <c r="M370" i="3"/>
  <c r="M2095" i="3"/>
  <c r="M2071" i="3"/>
  <c r="M2047" i="3"/>
  <c r="M2031" i="3"/>
  <c r="M2015" i="3"/>
  <c r="M1999" i="3"/>
  <c r="M1983" i="3"/>
  <c r="M1951" i="3"/>
  <c r="M1935" i="3"/>
  <c r="M1919" i="3"/>
  <c r="M1903" i="3"/>
  <c r="M1887" i="3"/>
  <c r="M1871" i="3"/>
  <c r="M1855" i="3"/>
  <c r="M1839" i="3"/>
  <c r="M1823" i="3"/>
  <c r="M1807" i="3"/>
  <c r="M1791" i="3"/>
  <c r="M1775" i="3"/>
  <c r="M1759" i="3"/>
  <c r="M1743" i="3"/>
  <c r="M1727" i="3"/>
  <c r="M1711" i="3"/>
  <c r="M1679" i="3"/>
  <c r="M1663" i="3"/>
  <c r="M1647" i="3"/>
  <c r="M1615" i="3"/>
  <c r="M1599" i="3"/>
  <c r="M1583" i="3"/>
  <c r="M1551" i="3"/>
  <c r="M1535" i="3"/>
  <c r="M1503" i="3"/>
  <c r="M1487" i="3"/>
  <c r="M1471" i="3"/>
  <c r="M1455" i="3"/>
  <c r="M1439" i="3"/>
  <c r="M1423" i="3"/>
  <c r="M1407" i="3"/>
  <c r="M1391" i="3"/>
  <c r="M1375" i="3"/>
  <c r="M1359" i="3"/>
  <c r="M1343" i="3"/>
  <c r="M1327" i="3"/>
  <c r="M1311" i="3"/>
  <c r="M1295" i="3"/>
  <c r="M1279" i="3"/>
  <c r="M1263" i="3"/>
  <c r="M1247" i="3"/>
  <c r="M1222" i="3"/>
  <c r="M1212" i="3"/>
  <c r="M1190" i="3"/>
  <c r="M1158" i="3"/>
  <c r="M1143" i="3"/>
  <c r="M1116" i="3"/>
  <c r="M1111" i="3"/>
  <c r="M2087" i="3"/>
  <c r="M2063" i="3"/>
  <c r="M1231" i="3"/>
  <c r="M1215" i="3"/>
  <c r="M1199" i="3"/>
  <c r="M1183" i="3"/>
  <c r="M1167" i="3"/>
  <c r="M1151" i="3"/>
  <c r="M1119" i="3"/>
  <c r="M2091" i="3"/>
  <c r="M2083" i="3"/>
  <c r="M2075" i="3"/>
  <c r="M2059" i="3"/>
  <c r="M2035" i="3"/>
  <c r="M2027" i="3"/>
  <c r="M2011" i="3"/>
  <c r="M2003" i="3"/>
  <c r="M1987" i="3"/>
  <c r="M1979" i="3"/>
  <c r="M1963" i="3"/>
  <c r="M1947" i="3"/>
  <c r="M1923" i="3"/>
  <c r="M1915" i="3"/>
  <c r="M1907" i="3"/>
  <c r="M1899" i="3"/>
  <c r="M1891" i="3"/>
  <c r="M1883" i="3"/>
  <c r="M1875" i="3"/>
  <c r="M1867" i="3"/>
  <c r="M1859" i="3"/>
  <c r="M1851" i="3"/>
  <c r="M1843" i="3"/>
  <c r="M1835" i="3"/>
  <c r="M1827" i="3"/>
  <c r="M1819" i="3"/>
  <c r="M1811" i="3"/>
  <c r="M1803" i="3"/>
  <c r="M1795" i="3"/>
  <c r="M1787" i="3"/>
  <c r="M1779" i="3"/>
  <c r="M1771" i="3"/>
  <c r="M1763" i="3"/>
  <c r="M1755" i="3"/>
  <c r="M1747" i="3"/>
  <c r="M1739" i="3"/>
  <c r="M1731" i="3"/>
  <c r="M1723" i="3"/>
  <c r="M1715" i="3"/>
  <c r="M1707" i="3"/>
  <c r="M1699" i="3"/>
  <c r="M1691" i="3"/>
  <c r="M1683" i="3"/>
  <c r="M1675" i="3"/>
  <c r="M1667" i="3"/>
  <c r="M1659" i="3"/>
  <c r="M1651" i="3"/>
  <c r="M1643" i="3"/>
  <c r="M1635" i="3"/>
  <c r="M1627" i="3"/>
  <c r="M1619" i="3"/>
  <c r="M1611" i="3"/>
  <c r="M1603" i="3"/>
  <c r="M1595" i="3"/>
  <c r="M1587" i="3"/>
  <c r="M1579" i="3"/>
  <c r="M1571" i="3"/>
  <c r="M1563" i="3"/>
  <c r="M1555" i="3"/>
  <c r="M1547" i="3"/>
  <c r="M1539" i="3"/>
  <c r="M1531" i="3"/>
  <c r="M1523" i="3"/>
  <c r="M1515" i="3"/>
  <c r="M1507" i="3"/>
  <c r="M1499" i="3"/>
  <c r="M1491" i="3"/>
  <c r="M1483" i="3"/>
  <c r="M1475" i="3"/>
  <c r="M1467" i="3"/>
  <c r="M1459" i="3"/>
  <c r="M1451" i="3"/>
  <c r="M1443" i="3"/>
  <c r="M1435" i="3"/>
  <c r="M1427" i="3"/>
  <c r="M1419" i="3"/>
  <c r="M1411" i="3"/>
  <c r="M1403" i="3"/>
  <c r="M1395" i="3"/>
  <c r="M1387" i="3"/>
  <c r="M1379" i="3"/>
  <c r="M1371" i="3"/>
  <c r="M1363" i="3"/>
  <c r="M1355" i="3"/>
  <c r="M1347" i="3"/>
  <c r="M1339" i="3"/>
  <c r="M1331" i="3"/>
  <c r="M1323" i="3"/>
  <c r="M1315" i="3"/>
  <c r="M1307" i="3"/>
  <c r="M1299" i="3"/>
  <c r="M1291" i="3"/>
  <c r="M1283" i="3"/>
  <c r="M1275" i="3"/>
  <c r="M1267" i="3"/>
  <c r="M1259" i="3"/>
  <c r="M1251" i="3"/>
  <c r="M1235" i="3"/>
  <c r="M1227" i="3"/>
  <c r="M1219" i="3"/>
  <c r="M1211" i="3"/>
  <c r="M1203" i="3"/>
  <c r="M1195" i="3"/>
  <c r="M1187" i="3"/>
  <c r="M1179" i="3"/>
  <c r="M1171" i="3"/>
  <c r="M1163" i="3"/>
  <c r="M1155" i="3"/>
  <c r="M1147" i="3"/>
  <c r="M1139" i="3"/>
  <c r="M1131" i="3"/>
  <c r="M1123" i="3"/>
  <c r="M1115" i="3"/>
  <c r="M1107" i="3"/>
  <c r="M1063" i="3"/>
  <c r="M1007" i="3"/>
  <c r="M1039" i="3"/>
  <c r="M2093" i="3"/>
  <c r="M1243" i="3"/>
  <c r="M334" i="3"/>
  <c r="M1410" i="3"/>
  <c r="M1306" i="3"/>
  <c r="M1514" i="3"/>
  <c r="R776" i="1"/>
  <c r="R696" i="1"/>
  <c r="R648" i="1"/>
  <c r="S604" i="1"/>
  <c r="S572" i="1"/>
  <c r="S540" i="1"/>
  <c r="S505" i="1"/>
  <c r="R596" i="1"/>
  <c r="R481" i="1"/>
  <c r="S453" i="1"/>
  <c r="S325" i="1"/>
  <c r="R418" i="1"/>
  <c r="R394" i="1"/>
  <c r="R322" i="1"/>
  <c r="N450" i="1"/>
  <c r="N405" i="1"/>
  <c r="N357" i="1"/>
  <c r="K437" i="1"/>
  <c r="K365" i="1"/>
  <c r="K322" i="1"/>
  <c r="S294" i="1"/>
  <c r="S251" i="1"/>
  <c r="S230" i="1"/>
  <c r="R262" i="1"/>
  <c r="R222" i="1"/>
  <c r="N283" i="1"/>
  <c r="N235" i="1"/>
  <c r="N198" i="1"/>
  <c r="N171" i="1"/>
  <c r="K254" i="1"/>
  <c r="K214" i="1"/>
  <c r="S115" i="1"/>
  <c r="S91" i="1"/>
  <c r="S51" i="1"/>
  <c r="R155" i="1"/>
  <c r="R115" i="1"/>
  <c r="R91" i="1"/>
  <c r="N147" i="1"/>
  <c r="K155" i="1"/>
  <c r="K51" i="1"/>
  <c r="M386" i="3"/>
  <c r="M1754" i="3"/>
  <c r="S1129" i="1"/>
  <c r="R672" i="1"/>
  <c r="S489" i="1"/>
  <c r="R545" i="1"/>
  <c r="R497" i="1"/>
  <c r="S466" i="1"/>
  <c r="S402" i="1"/>
  <c r="R458" i="1"/>
  <c r="R434" i="1"/>
  <c r="N394" i="1"/>
  <c r="N354" i="1"/>
  <c r="N325" i="1"/>
  <c r="K434" i="1"/>
  <c r="K397" i="1"/>
  <c r="K354" i="1"/>
  <c r="S291" i="1"/>
  <c r="S227" i="1"/>
  <c r="R278" i="1"/>
  <c r="R206" i="1"/>
  <c r="R190" i="1"/>
  <c r="N307" i="1"/>
  <c r="N256" i="1"/>
  <c r="N214" i="1"/>
  <c r="N195" i="1"/>
  <c r="K291" i="1"/>
  <c r="S139" i="1"/>
  <c r="S67" i="1"/>
  <c r="R67" i="1"/>
  <c r="R51" i="1"/>
  <c r="N115" i="1"/>
  <c r="N91" i="1"/>
  <c r="N59" i="1"/>
  <c r="K147" i="1"/>
  <c r="K83" i="1"/>
  <c r="R744" i="1"/>
  <c r="N683" i="1"/>
  <c r="R609" i="1"/>
  <c r="R561" i="1"/>
  <c r="R529" i="1"/>
  <c r="N609" i="1"/>
  <c r="S426" i="1"/>
  <c r="S322" i="1"/>
  <c r="R386" i="1"/>
  <c r="N445" i="1"/>
  <c r="N349" i="1"/>
  <c r="S315" i="1"/>
  <c r="S171" i="1"/>
  <c r="N254" i="1"/>
  <c r="N230" i="1"/>
  <c r="K243" i="1"/>
  <c r="K198" i="1"/>
  <c r="R131" i="1"/>
  <c r="K139" i="1"/>
  <c r="K75" i="1"/>
  <c r="M633" i="3"/>
  <c r="K1129" i="1"/>
  <c r="R728" i="1"/>
  <c r="R680" i="1"/>
  <c r="R632" i="1"/>
  <c r="R625" i="1"/>
  <c r="R593" i="1"/>
  <c r="R572" i="1"/>
  <c r="R540" i="1"/>
  <c r="S450" i="1"/>
  <c r="S410" i="1"/>
  <c r="S386" i="1"/>
  <c r="S370" i="1"/>
  <c r="R453" i="1"/>
  <c r="R410" i="1"/>
  <c r="N469" i="1"/>
  <c r="N378" i="1"/>
  <c r="S275" i="1"/>
  <c r="S259" i="1"/>
  <c r="S195" i="1"/>
  <c r="S182" i="1"/>
  <c r="R166" i="1"/>
  <c r="N246" i="1"/>
  <c r="N166" i="1"/>
  <c r="K278" i="1"/>
  <c r="S155" i="1"/>
  <c r="S131" i="1"/>
  <c r="S83" i="1"/>
  <c r="S43" i="1"/>
  <c r="R107" i="1"/>
  <c r="R27" i="1"/>
  <c r="N107" i="1"/>
  <c r="N27" i="1"/>
  <c r="K107" i="1"/>
  <c r="K35" i="1"/>
  <c r="M2706" i="3"/>
  <c r="M1095" i="3"/>
  <c r="R704" i="1"/>
  <c r="S338" i="1"/>
  <c r="R354" i="1"/>
  <c r="N466" i="1"/>
  <c r="K386" i="1"/>
  <c r="S179" i="1"/>
  <c r="N163" i="1"/>
  <c r="K315" i="1"/>
  <c r="S35" i="1"/>
  <c r="R147" i="1"/>
  <c r="R123" i="1"/>
  <c r="R83" i="1"/>
  <c r="R43" i="1"/>
  <c r="K131" i="1"/>
  <c r="K99" i="1"/>
  <c r="M600" i="3"/>
  <c r="R768" i="1"/>
  <c r="R712" i="1"/>
  <c r="R664" i="1"/>
  <c r="R643" i="1"/>
  <c r="R620" i="1"/>
  <c r="R588" i="1"/>
  <c r="K625" i="1"/>
  <c r="K481" i="1"/>
  <c r="S434" i="1"/>
  <c r="R402" i="1"/>
  <c r="R378" i="1"/>
  <c r="N370" i="1"/>
  <c r="K458" i="1"/>
  <c r="K338" i="1"/>
  <c r="S286" i="1"/>
  <c r="S246" i="1"/>
  <c r="S235" i="1"/>
  <c r="S222" i="1"/>
  <c r="R246" i="1"/>
  <c r="R182" i="1"/>
  <c r="N291" i="1"/>
  <c r="N267" i="1"/>
  <c r="N243" i="1"/>
  <c r="N182" i="1"/>
  <c r="S59" i="1"/>
  <c r="R99" i="1"/>
  <c r="R59" i="1"/>
  <c r="M180" i="3"/>
  <c r="M1650" i="3"/>
  <c r="M1546" i="3"/>
  <c r="S683" i="1"/>
  <c r="R752" i="1"/>
  <c r="R688" i="1"/>
  <c r="K643" i="1"/>
  <c r="S596" i="1"/>
  <c r="S564" i="1"/>
  <c r="S532" i="1"/>
  <c r="S521" i="1"/>
  <c r="R521" i="1"/>
  <c r="S469" i="1"/>
  <c r="S405" i="1"/>
  <c r="S394" i="1"/>
  <c r="S378" i="1"/>
  <c r="S362" i="1"/>
  <c r="R469" i="1"/>
  <c r="R445" i="1"/>
  <c r="N421" i="1"/>
  <c r="N338" i="1"/>
  <c r="K453" i="1"/>
  <c r="K410" i="1"/>
  <c r="K330" i="1"/>
  <c r="S283" i="1"/>
  <c r="S270" i="1"/>
  <c r="S243" i="1"/>
  <c r="S219" i="1"/>
  <c r="S206" i="1"/>
  <c r="S166" i="1"/>
  <c r="R286" i="1"/>
  <c r="N315" i="1"/>
  <c r="N288" i="1"/>
  <c r="N262" i="1"/>
  <c r="N219" i="1"/>
  <c r="N203" i="1"/>
  <c r="N179" i="1"/>
  <c r="K307" i="1"/>
  <c r="K176" i="1"/>
  <c r="S99" i="1"/>
  <c r="S75" i="1"/>
  <c r="M442" i="3"/>
  <c r="M285" i="3"/>
  <c r="M221" i="3"/>
  <c r="M261" i="3"/>
  <c r="M2406" i="3"/>
  <c r="M2212" i="3"/>
  <c r="M2204" i="3"/>
  <c r="M304" i="3"/>
  <c r="M256" i="3"/>
  <c r="M216" i="3"/>
  <c r="M184" i="3"/>
  <c r="M144" i="3"/>
  <c r="M88" i="3"/>
  <c r="M48" i="3"/>
  <c r="M40" i="3"/>
  <c r="K456" i="1"/>
  <c r="N456" i="1"/>
  <c r="K448" i="1"/>
  <c r="R448" i="1"/>
  <c r="K440" i="1"/>
  <c r="N440" i="1"/>
  <c r="K432" i="1"/>
  <c r="N432" i="1"/>
  <c r="K424" i="1"/>
  <c r="R424" i="1"/>
  <c r="K416" i="1"/>
  <c r="R416" i="1"/>
  <c r="K400" i="1"/>
  <c r="R400" i="1"/>
  <c r="K392" i="1"/>
  <c r="R392" i="1"/>
  <c r="K384" i="1"/>
  <c r="N384" i="1"/>
  <c r="K376" i="1"/>
  <c r="N376" i="1"/>
  <c r="R376" i="1"/>
  <c r="S376" i="1"/>
  <c r="K368" i="1"/>
  <c r="N368" i="1"/>
  <c r="R368" i="1"/>
  <c r="K352" i="1"/>
  <c r="R352" i="1"/>
  <c r="K344" i="1"/>
  <c r="N344" i="1"/>
  <c r="R344" i="1"/>
  <c r="K336" i="1"/>
  <c r="S336" i="1"/>
  <c r="N336" i="1"/>
  <c r="K328" i="1"/>
  <c r="N328" i="1"/>
  <c r="R328" i="1"/>
  <c r="S328" i="1"/>
  <c r="K320" i="1"/>
  <c r="N320" i="1"/>
  <c r="N779" i="1"/>
  <c r="N763" i="1"/>
  <c r="N747" i="1"/>
  <c r="N707" i="1"/>
  <c r="N643" i="1"/>
  <c r="K747" i="1"/>
  <c r="K731" i="1"/>
  <c r="K715" i="1"/>
  <c r="S478" i="1"/>
  <c r="N622" i="1"/>
  <c r="K606" i="1"/>
  <c r="N493" i="1"/>
  <c r="R493" i="1"/>
  <c r="N477" i="1"/>
  <c r="S477" i="1"/>
  <c r="R464" i="1"/>
  <c r="R432" i="1"/>
  <c r="N416" i="1"/>
  <c r="N392" i="1"/>
  <c r="K463" i="1"/>
  <c r="R463" i="1"/>
  <c r="S463" i="1"/>
  <c r="K455" i="1"/>
  <c r="S455" i="1"/>
  <c r="K447" i="1"/>
  <c r="S447" i="1"/>
  <c r="N447" i="1"/>
  <c r="K439" i="1"/>
  <c r="R439" i="1"/>
  <c r="S439" i="1"/>
  <c r="K431" i="1"/>
  <c r="S431" i="1"/>
  <c r="N415" i="1"/>
  <c r="S415" i="1"/>
  <c r="R407" i="1"/>
  <c r="S407" i="1"/>
  <c r="K407" i="1"/>
  <c r="K399" i="1"/>
  <c r="N399" i="1"/>
  <c r="S399" i="1"/>
  <c r="K391" i="1"/>
  <c r="S391" i="1"/>
  <c r="N383" i="1"/>
  <c r="S383" i="1"/>
  <c r="K375" i="1"/>
  <c r="R375" i="1"/>
  <c r="N367" i="1"/>
  <c r="S367" i="1"/>
  <c r="N351" i="1"/>
  <c r="R351" i="1"/>
  <c r="N343" i="1"/>
  <c r="K343" i="1"/>
  <c r="R343" i="1"/>
  <c r="N327" i="1"/>
  <c r="K327" i="1"/>
  <c r="R327" i="1"/>
  <c r="S327" i="1"/>
  <c r="N319" i="1"/>
  <c r="S319" i="1"/>
  <c r="R319" i="1"/>
  <c r="K309" i="1"/>
  <c r="S309" i="1"/>
  <c r="N309" i="1"/>
  <c r="R309" i="1"/>
  <c r="K293" i="1"/>
  <c r="S293" i="1"/>
  <c r="K285" i="1"/>
  <c r="N285" i="1"/>
  <c r="S285" i="1"/>
  <c r="R285" i="1"/>
  <c r="K277" i="1"/>
  <c r="R277" i="1"/>
  <c r="S277" i="1"/>
  <c r="K269" i="1"/>
  <c r="N269" i="1"/>
  <c r="R269" i="1"/>
  <c r="S269" i="1"/>
  <c r="S253" i="1"/>
  <c r="R253" i="1"/>
  <c r="K253" i="1"/>
  <c r="N245" i="1"/>
  <c r="K245" i="1"/>
  <c r="S245" i="1"/>
  <c r="N237" i="1"/>
  <c r="K237" i="1"/>
  <c r="R237" i="1"/>
  <c r="K221" i="1"/>
  <c r="R221" i="1"/>
  <c r="S221" i="1"/>
  <c r="K213" i="1"/>
  <c r="N213" i="1"/>
  <c r="S213" i="1"/>
  <c r="N205" i="1"/>
  <c r="S205" i="1"/>
  <c r="S197" i="1"/>
  <c r="N197" i="1"/>
  <c r="S189" i="1"/>
  <c r="K189" i="1"/>
  <c r="N181" i="1"/>
  <c r="R181" i="1"/>
  <c r="S173" i="1"/>
  <c r="N173" i="1"/>
  <c r="R173" i="1"/>
  <c r="S651" i="1"/>
  <c r="R651" i="1"/>
  <c r="S779" i="1"/>
  <c r="S755" i="1"/>
  <c r="S731" i="1"/>
  <c r="S700" i="1"/>
  <c r="S691" i="1"/>
  <c r="S659" i="1"/>
  <c r="R763" i="1"/>
  <c r="R732" i="1"/>
  <c r="R723" i="1"/>
  <c r="R668" i="1"/>
  <c r="R659" i="1"/>
  <c r="N731" i="1"/>
  <c r="N692" i="1"/>
  <c r="N667" i="1"/>
  <c r="N628" i="1"/>
  <c r="K763" i="1"/>
  <c r="K746" i="1"/>
  <c r="K714" i="1"/>
  <c r="K699" i="1"/>
  <c r="K683" i="1"/>
  <c r="S513" i="1"/>
  <c r="R605" i="1"/>
  <c r="R581" i="1"/>
  <c r="R541" i="1"/>
  <c r="R517" i="1"/>
  <c r="R477" i="1"/>
  <c r="N621" i="1"/>
  <c r="N509" i="1"/>
  <c r="N485" i="1"/>
  <c r="K619" i="1"/>
  <c r="K545" i="1"/>
  <c r="K531" i="1"/>
  <c r="K493" i="1"/>
  <c r="K612" i="1"/>
  <c r="R612" i="1"/>
  <c r="K580" i="1"/>
  <c r="R580" i="1"/>
  <c r="K548" i="1"/>
  <c r="R548" i="1"/>
  <c r="K524" i="1"/>
  <c r="S524" i="1"/>
  <c r="K516" i="1"/>
  <c r="S516" i="1"/>
  <c r="R516" i="1"/>
  <c r="K508" i="1"/>
  <c r="S508" i="1"/>
  <c r="K500" i="1"/>
  <c r="S500" i="1"/>
  <c r="K492" i="1"/>
  <c r="S492" i="1"/>
  <c r="K484" i="1"/>
  <c r="S484" i="1"/>
  <c r="R484" i="1"/>
  <c r="K476" i="1"/>
  <c r="S476" i="1"/>
  <c r="S448" i="1"/>
  <c r="S416" i="1"/>
  <c r="S384" i="1"/>
  <c r="S360" i="1"/>
  <c r="S335" i="1"/>
  <c r="R431" i="1"/>
  <c r="R360" i="1"/>
  <c r="N409" i="1"/>
  <c r="N391" i="1"/>
  <c r="K457" i="1"/>
  <c r="K369" i="1"/>
  <c r="R301" i="1"/>
  <c r="N253" i="1"/>
  <c r="K173" i="1"/>
  <c r="K1042" i="1"/>
  <c r="S699" i="1"/>
  <c r="S658" i="1"/>
  <c r="N716" i="1"/>
  <c r="N691" i="1"/>
  <c r="N652" i="1"/>
  <c r="N627" i="1"/>
  <c r="K779" i="1"/>
  <c r="K682" i="1"/>
  <c r="K667" i="1"/>
  <c r="K651" i="1"/>
  <c r="S485" i="1"/>
  <c r="R565" i="1"/>
  <c r="R501" i="1"/>
  <c r="N526" i="1"/>
  <c r="K561" i="1"/>
  <c r="K477" i="1"/>
  <c r="N611" i="1"/>
  <c r="K611" i="1"/>
  <c r="R611" i="1"/>
  <c r="N603" i="1"/>
  <c r="K603" i="1"/>
  <c r="N587" i="1"/>
  <c r="K587" i="1"/>
  <c r="N579" i="1"/>
  <c r="R579" i="1"/>
  <c r="N555" i="1"/>
  <c r="K555" i="1"/>
  <c r="N547" i="1"/>
  <c r="R547" i="1"/>
  <c r="N515" i="1"/>
  <c r="R515" i="1"/>
  <c r="N483" i="1"/>
  <c r="R483" i="1"/>
  <c r="K483" i="1"/>
  <c r="S359" i="1"/>
  <c r="S320" i="1"/>
  <c r="R393" i="1"/>
  <c r="R359" i="1"/>
  <c r="R320" i="1"/>
  <c r="N455" i="1"/>
  <c r="N433" i="1"/>
  <c r="N408" i="1"/>
  <c r="N385" i="1"/>
  <c r="R461" i="1"/>
  <c r="N461" i="1"/>
  <c r="R429" i="1"/>
  <c r="N429" i="1"/>
  <c r="K429" i="1"/>
  <c r="K413" i="1"/>
  <c r="R413" i="1"/>
  <c r="N413" i="1"/>
  <c r="R397" i="1"/>
  <c r="N397" i="1"/>
  <c r="N389" i="1"/>
  <c r="K389" i="1"/>
  <c r="R389" i="1"/>
  <c r="K381" i="1"/>
  <c r="R381" i="1"/>
  <c r="S373" i="1"/>
  <c r="K373" i="1"/>
  <c r="N373" i="1"/>
  <c r="R365" i="1"/>
  <c r="S365" i="1"/>
  <c r="K357" i="1"/>
  <c r="R357" i="1"/>
  <c r="K349" i="1"/>
  <c r="S349" i="1"/>
  <c r="N341" i="1"/>
  <c r="R341" i="1"/>
  <c r="R333" i="1"/>
  <c r="K333" i="1"/>
  <c r="N317" i="1"/>
  <c r="R317" i="1"/>
  <c r="K205" i="1"/>
  <c r="R667" i="1"/>
  <c r="N1025" i="1"/>
  <c r="S739" i="1"/>
  <c r="S718" i="1"/>
  <c r="S708" i="1"/>
  <c r="S698" i="1"/>
  <c r="S646" i="1"/>
  <c r="S636" i="1"/>
  <c r="S627" i="1"/>
  <c r="R771" i="1"/>
  <c r="R760" i="1"/>
  <c r="R750" i="1"/>
  <c r="R739" i="1"/>
  <c r="R729" i="1"/>
  <c r="R720" i="1"/>
  <c r="R702" i="1"/>
  <c r="R684" i="1"/>
  <c r="R675" i="1"/>
  <c r="R665" i="1"/>
  <c r="R656" i="1"/>
  <c r="R638" i="1"/>
  <c r="N772" i="1"/>
  <c r="N756" i="1"/>
  <c r="N740" i="1"/>
  <c r="N715" i="1"/>
  <c r="N690" i="1"/>
  <c r="N676" i="1"/>
  <c r="N626" i="1"/>
  <c r="K778" i="1"/>
  <c r="K758" i="1"/>
  <c r="K710" i="1"/>
  <c r="K650" i="1"/>
  <c r="K635" i="1"/>
  <c r="S625" i="1"/>
  <c r="S617" i="1"/>
  <c r="S609" i="1"/>
  <c r="S593" i="1"/>
  <c r="S585" i="1"/>
  <c r="S577" i="1"/>
  <c r="S561" i="1"/>
  <c r="S553" i="1"/>
  <c r="S545" i="1"/>
  <c r="S529" i="1"/>
  <c r="S493" i="1"/>
  <c r="S483" i="1"/>
  <c r="R617" i="1"/>
  <c r="R603" i="1"/>
  <c r="R577" i="1"/>
  <c r="R553" i="1"/>
  <c r="R539" i="1"/>
  <c r="R489" i="1"/>
  <c r="R475" i="1"/>
  <c r="N581" i="1"/>
  <c r="N525" i="1"/>
  <c r="N481" i="1"/>
  <c r="K597" i="1"/>
  <c r="K525" i="1"/>
  <c r="K475" i="1"/>
  <c r="S456" i="1"/>
  <c r="S445" i="1"/>
  <c r="S424" i="1"/>
  <c r="S413" i="1"/>
  <c r="S392" i="1"/>
  <c r="S381" i="1"/>
  <c r="S369" i="1"/>
  <c r="S344" i="1"/>
  <c r="S333" i="1"/>
  <c r="R391" i="1"/>
  <c r="R373" i="1"/>
  <c r="R336" i="1"/>
  <c r="N431" i="1"/>
  <c r="N407" i="1"/>
  <c r="N381" i="1"/>
  <c r="K415" i="1"/>
  <c r="K393" i="1"/>
  <c r="K361" i="1"/>
  <c r="K335" i="1"/>
  <c r="R245" i="1"/>
  <c r="N189" i="1"/>
  <c r="S707" i="1"/>
  <c r="S635" i="1"/>
  <c r="N771" i="1"/>
  <c r="N755" i="1"/>
  <c r="N739" i="1"/>
  <c r="N700" i="1"/>
  <c r="N675" i="1"/>
  <c r="K723" i="1"/>
  <c r="S501" i="1"/>
  <c r="N613" i="1"/>
  <c r="N501" i="1"/>
  <c r="K573" i="1"/>
  <c r="K557" i="1"/>
  <c r="N601" i="1"/>
  <c r="R601" i="1"/>
  <c r="N569" i="1"/>
  <c r="R569" i="1"/>
  <c r="K569" i="1"/>
  <c r="N537" i="1"/>
  <c r="R537" i="1"/>
  <c r="K513" i="1"/>
  <c r="N513" i="1"/>
  <c r="N505" i="1"/>
  <c r="R505" i="1"/>
  <c r="N497" i="1"/>
  <c r="K497" i="1"/>
  <c r="N473" i="1"/>
  <c r="R473" i="1"/>
  <c r="S368" i="1"/>
  <c r="R456" i="1"/>
  <c r="R440" i="1"/>
  <c r="R408" i="1"/>
  <c r="N424" i="1"/>
  <c r="S1050" i="1"/>
  <c r="R715" i="1"/>
  <c r="S990" i="1"/>
  <c r="S1137" i="1"/>
  <c r="S772" i="1"/>
  <c r="S748" i="1"/>
  <c r="S716" i="1"/>
  <c r="S675" i="1"/>
  <c r="S644" i="1"/>
  <c r="S634" i="1"/>
  <c r="R747" i="1"/>
  <c r="R718" i="1"/>
  <c r="R700" i="1"/>
  <c r="R691" i="1"/>
  <c r="R636" i="1"/>
  <c r="N754" i="1"/>
  <c r="N724" i="1"/>
  <c r="N699" i="1"/>
  <c r="N660" i="1"/>
  <c r="N646" i="1"/>
  <c r="N635" i="1"/>
  <c r="S509" i="1"/>
  <c r="S499" i="1"/>
  <c r="R613" i="1"/>
  <c r="R587" i="1"/>
  <c r="R549" i="1"/>
  <c r="R523" i="1"/>
  <c r="R509" i="1"/>
  <c r="R485" i="1"/>
  <c r="N577" i="1"/>
  <c r="N541" i="1"/>
  <c r="S464" i="1"/>
  <c r="S432" i="1"/>
  <c r="S400" i="1"/>
  <c r="R455" i="1"/>
  <c r="R369" i="1"/>
  <c r="N448" i="1"/>
  <c r="N423" i="1"/>
  <c r="N400" i="1"/>
  <c r="K351" i="1"/>
  <c r="S261" i="1"/>
  <c r="R261" i="1"/>
  <c r="S771" i="1"/>
  <c r="N659" i="1"/>
  <c r="S614" i="1"/>
  <c r="S598" i="1"/>
  <c r="S582" i="1"/>
  <c r="S558" i="1"/>
  <c r="S542" i="1"/>
  <c r="K549" i="1"/>
  <c r="R384" i="1"/>
  <c r="K465" i="1"/>
  <c r="N465" i="1"/>
  <c r="R465" i="1"/>
  <c r="S465" i="1"/>
  <c r="N457" i="1"/>
  <c r="S457" i="1"/>
  <c r="R449" i="1"/>
  <c r="S449" i="1"/>
  <c r="N441" i="1"/>
  <c r="R441" i="1"/>
  <c r="S441" i="1"/>
  <c r="K425" i="1"/>
  <c r="N425" i="1"/>
  <c r="R425" i="1"/>
  <c r="S425" i="1"/>
  <c r="R417" i="1"/>
  <c r="N417" i="1"/>
  <c r="S417" i="1"/>
  <c r="K409" i="1"/>
  <c r="S409" i="1"/>
  <c r="N401" i="1"/>
  <c r="K401" i="1"/>
  <c r="R401" i="1"/>
  <c r="S401" i="1"/>
  <c r="R385" i="1"/>
  <c r="S385" i="1"/>
  <c r="R377" i="1"/>
  <c r="K377" i="1"/>
  <c r="R353" i="1"/>
  <c r="K353" i="1"/>
  <c r="N353" i="1"/>
  <c r="K337" i="1"/>
  <c r="S337" i="1"/>
  <c r="N329" i="1"/>
  <c r="K329" i="1"/>
  <c r="R321" i="1"/>
  <c r="S321" i="1"/>
  <c r="S330" i="1"/>
  <c r="R330" i="1"/>
  <c r="N402" i="1"/>
  <c r="K450" i="1"/>
  <c r="R185" i="1"/>
  <c r="R169" i="1"/>
  <c r="N289" i="1"/>
  <c r="K298" i="1"/>
  <c r="S298" i="1"/>
  <c r="N298" i="1"/>
  <c r="K290" i="1"/>
  <c r="N290" i="1"/>
  <c r="N282" i="1"/>
  <c r="R282" i="1"/>
  <c r="N258" i="1"/>
  <c r="K258" i="1"/>
  <c r="N250" i="1"/>
  <c r="R250" i="1"/>
  <c r="K234" i="1"/>
  <c r="N234" i="1"/>
  <c r="S234" i="1"/>
  <c r="R226" i="1"/>
  <c r="K226" i="1"/>
  <c r="R210" i="1"/>
  <c r="S210" i="1"/>
  <c r="K178" i="1"/>
  <c r="S178" i="1"/>
  <c r="K112" i="1"/>
  <c r="S129" i="1"/>
  <c r="R129" i="1"/>
  <c r="R281" i="1"/>
  <c r="K281" i="1"/>
  <c r="N225" i="1"/>
  <c r="S225" i="1"/>
  <c r="K209" i="1"/>
  <c r="R209" i="1"/>
  <c r="N209" i="1"/>
  <c r="N201" i="1"/>
  <c r="K201" i="1"/>
  <c r="S201" i="1"/>
  <c r="K193" i="1"/>
  <c r="N193" i="1"/>
  <c r="N161" i="1"/>
  <c r="R161" i="1"/>
  <c r="K144" i="1"/>
  <c r="R144" i="1"/>
  <c r="K96" i="1"/>
  <c r="R96" i="1"/>
  <c r="R48" i="1"/>
  <c r="S48" i="1"/>
  <c r="S346" i="1"/>
  <c r="N442" i="1"/>
  <c r="N380" i="1"/>
  <c r="S380" i="1"/>
  <c r="N372" i="1"/>
  <c r="S372" i="1"/>
  <c r="K364" i="1"/>
  <c r="S364" i="1"/>
  <c r="N356" i="1"/>
  <c r="S356" i="1"/>
  <c r="K348" i="1"/>
  <c r="S348" i="1"/>
  <c r="K340" i="1"/>
  <c r="S340" i="1"/>
  <c r="N332" i="1"/>
  <c r="S332" i="1"/>
  <c r="N324" i="1"/>
  <c r="S324" i="1"/>
  <c r="K316" i="1"/>
  <c r="S316" i="1"/>
  <c r="S266" i="1"/>
  <c r="S202" i="1"/>
  <c r="R305" i="1"/>
  <c r="R265" i="1"/>
  <c r="N265" i="1"/>
  <c r="N249" i="1"/>
  <c r="N233" i="1"/>
  <c r="N177" i="1"/>
  <c r="K273" i="1"/>
  <c r="N312" i="1"/>
  <c r="K312" i="1"/>
  <c r="R312" i="1"/>
  <c r="K280" i="1"/>
  <c r="N280" i="1"/>
  <c r="S280" i="1"/>
  <c r="K264" i="1"/>
  <c r="N264" i="1"/>
  <c r="N248" i="1"/>
  <c r="K248" i="1"/>
  <c r="K240" i="1"/>
  <c r="N240" i="1"/>
  <c r="K232" i="1"/>
  <c r="R232" i="1"/>
  <c r="N224" i="1"/>
  <c r="R224" i="1"/>
  <c r="K200" i="1"/>
  <c r="R200" i="1"/>
  <c r="K168" i="1"/>
  <c r="R168" i="1"/>
  <c r="R362" i="1"/>
  <c r="N346" i="1"/>
  <c r="S297" i="1"/>
  <c r="S233" i="1"/>
  <c r="R193" i="1"/>
  <c r="K305" i="1"/>
  <c r="K426" i="1"/>
  <c r="N426" i="1"/>
  <c r="S273" i="1"/>
  <c r="S209" i="1"/>
  <c r="S161" i="1"/>
  <c r="R289" i="1"/>
  <c r="N297" i="1"/>
  <c r="N281" i="1"/>
  <c r="K265" i="1"/>
  <c r="K310" i="1"/>
  <c r="N310" i="1"/>
  <c r="R104" i="1"/>
  <c r="M2506" i="3"/>
  <c r="M2498" i="3"/>
  <c r="M2490" i="3"/>
  <c r="M2474" i="3"/>
  <c r="M2458" i="3"/>
  <c r="M2450" i="3"/>
  <c r="M2434" i="3"/>
  <c r="M2426" i="3"/>
  <c r="M2418" i="3"/>
  <c r="M2410" i="3"/>
  <c r="M2386" i="3"/>
  <c r="M2370" i="3"/>
  <c r="M2362" i="3"/>
  <c r="M2354" i="3"/>
  <c r="M2346" i="3"/>
  <c r="M2338" i="3"/>
  <c r="M2330" i="3"/>
  <c r="K199" i="1"/>
  <c r="R199" i="1"/>
  <c r="K175" i="1"/>
  <c r="R175" i="1"/>
  <c r="N159" i="1"/>
  <c r="R159" i="1"/>
  <c r="K135" i="1"/>
  <c r="N135" i="1"/>
  <c r="S135" i="1"/>
  <c r="K119" i="1"/>
  <c r="S119" i="1"/>
  <c r="R103" i="1"/>
  <c r="K103" i="1"/>
  <c r="N79" i="1"/>
  <c r="K79" i="1"/>
  <c r="K71" i="1"/>
  <c r="S71" i="1"/>
  <c r="N71" i="1"/>
  <c r="K55" i="1"/>
  <c r="N55" i="1"/>
  <c r="S39" i="1"/>
  <c r="K39" i="1"/>
  <c r="R31" i="1"/>
  <c r="S31" i="1"/>
  <c r="N23" i="1"/>
  <c r="S23" i="1"/>
  <c r="M2702" i="3"/>
  <c r="M889" i="3"/>
  <c r="M873" i="3"/>
  <c r="M857" i="3"/>
  <c r="M841" i="3"/>
  <c r="M785" i="3"/>
  <c r="M761" i="3"/>
  <c r="M737" i="3"/>
  <c r="M713" i="3"/>
  <c r="N251" i="1"/>
  <c r="N190" i="1"/>
  <c r="K251" i="1"/>
  <c r="M1834" i="3"/>
  <c r="M1738" i="3"/>
  <c r="M508" i="3"/>
  <c r="M396" i="3"/>
  <c r="M602" i="3"/>
  <c r="M292" i="3"/>
  <c r="M92" i="3"/>
  <c r="M272" i="3"/>
  <c r="M240" i="3"/>
  <c r="M168" i="3"/>
  <c r="M152" i="3"/>
  <c r="M112" i="3"/>
  <c r="M16" i="3"/>
  <c r="M164" i="3"/>
  <c r="M608" i="3"/>
  <c r="M584" i="3"/>
  <c r="M576" i="3"/>
  <c r="M568" i="3"/>
  <c r="M560" i="3"/>
  <c r="M552" i="3"/>
  <c r="M544" i="3"/>
  <c r="M536" i="3"/>
  <c r="M520" i="3"/>
  <c r="M512" i="3"/>
  <c r="M504" i="3"/>
  <c r="M496" i="3"/>
  <c r="M488" i="3"/>
  <c r="M480" i="3"/>
  <c r="M472" i="3"/>
  <c r="M464" i="3"/>
  <c r="M456" i="3"/>
  <c r="M448" i="3"/>
  <c r="M440" i="3"/>
  <c r="M432" i="3"/>
  <c r="M424" i="3"/>
  <c r="M416" i="3"/>
  <c r="M408" i="3"/>
  <c r="M400" i="3"/>
  <c r="M392" i="3"/>
  <c r="M384" i="3"/>
  <c r="M376" i="3"/>
  <c r="M368" i="3"/>
  <c r="M352" i="3"/>
  <c r="M344" i="3"/>
  <c r="M336" i="3"/>
  <c r="M328" i="3"/>
  <c r="M320" i="3"/>
  <c r="M312" i="3"/>
  <c r="M100" i="3"/>
  <c r="M2217" i="3"/>
  <c r="M2094" i="3"/>
  <c r="M2086" i="3"/>
  <c r="M210" i="3"/>
  <c r="M193" i="3"/>
  <c r="S1145" i="1"/>
  <c r="S770" i="1"/>
  <c r="S706" i="1"/>
  <c r="S642" i="1"/>
  <c r="N773" i="1"/>
  <c r="N741" i="1"/>
  <c r="S1006" i="1"/>
  <c r="K1050" i="1"/>
  <c r="K1137" i="1"/>
  <c r="S778" i="1"/>
  <c r="S741" i="1"/>
  <c r="S714" i="1"/>
  <c r="S650" i="1"/>
  <c r="R778" i="1"/>
  <c r="R770" i="1"/>
  <c r="R762" i="1"/>
  <c r="R754" i="1"/>
  <c r="R746" i="1"/>
  <c r="R738" i="1"/>
  <c r="R730" i="1"/>
  <c r="R722" i="1"/>
  <c r="R714" i="1"/>
  <c r="R706" i="1"/>
  <c r="R698" i="1"/>
  <c r="R690" i="1"/>
  <c r="R682" i="1"/>
  <c r="R674" i="1"/>
  <c r="R666" i="1"/>
  <c r="R658" i="1"/>
  <c r="R650" i="1"/>
  <c r="R642" i="1"/>
  <c r="R634" i="1"/>
  <c r="R626" i="1"/>
  <c r="N762" i="1"/>
  <c r="N750" i="1"/>
  <c r="N730" i="1"/>
  <c r="N718" i="1"/>
  <c r="N698" i="1"/>
  <c r="N686" i="1"/>
  <c r="N666" i="1"/>
  <c r="N654" i="1"/>
  <c r="N634" i="1"/>
  <c r="K775" i="1"/>
  <c r="K765" i="1"/>
  <c r="K754" i="1"/>
  <c r="K743" i="1"/>
  <c r="K711" i="1"/>
  <c r="K690" i="1"/>
  <c r="K679" i="1"/>
  <c r="K647" i="1"/>
  <c r="K626" i="1"/>
  <c r="S749" i="1"/>
  <c r="N623" i="1"/>
  <c r="R623" i="1"/>
  <c r="K623" i="1"/>
  <c r="N615" i="1"/>
  <c r="R615" i="1"/>
  <c r="N607" i="1"/>
  <c r="R607" i="1"/>
  <c r="K599" i="1"/>
  <c r="R599" i="1"/>
  <c r="N591" i="1"/>
  <c r="K591" i="1"/>
  <c r="R591" i="1"/>
  <c r="K583" i="1"/>
  <c r="N583" i="1"/>
  <c r="R583" i="1"/>
  <c r="K575" i="1"/>
  <c r="N575" i="1"/>
  <c r="R575" i="1"/>
  <c r="K567" i="1"/>
  <c r="R567" i="1"/>
  <c r="N559" i="1"/>
  <c r="R559" i="1"/>
  <c r="K559" i="1"/>
  <c r="N551" i="1"/>
  <c r="R551" i="1"/>
  <c r="N543" i="1"/>
  <c r="R543" i="1"/>
  <c r="K535" i="1"/>
  <c r="R535" i="1"/>
  <c r="N527" i="1"/>
  <c r="K527" i="1"/>
  <c r="R527" i="1"/>
  <c r="K519" i="1"/>
  <c r="N519" i="1"/>
  <c r="R519" i="1"/>
  <c r="K511" i="1"/>
  <c r="N511" i="1"/>
  <c r="R511" i="1"/>
  <c r="K503" i="1"/>
  <c r="R503" i="1"/>
  <c r="N495" i="1"/>
  <c r="R495" i="1"/>
  <c r="K495" i="1"/>
  <c r="N487" i="1"/>
  <c r="R487" i="1"/>
  <c r="N479" i="1"/>
  <c r="R479" i="1"/>
  <c r="K471" i="1"/>
  <c r="R471" i="1"/>
  <c r="S974" i="1"/>
  <c r="K1032" i="1"/>
  <c r="S1121" i="1"/>
  <c r="S757" i="1"/>
  <c r="S730" i="1"/>
  <c r="S666" i="1"/>
  <c r="N770" i="1"/>
  <c r="N738" i="1"/>
  <c r="N706" i="1"/>
  <c r="N674" i="1"/>
  <c r="N642" i="1"/>
  <c r="K773" i="1"/>
  <c r="K741" i="1"/>
  <c r="R622" i="1"/>
  <c r="K622" i="1"/>
  <c r="R614" i="1"/>
  <c r="K614" i="1"/>
  <c r="N606" i="1"/>
  <c r="R606" i="1"/>
  <c r="R598" i="1"/>
  <c r="N598" i="1"/>
  <c r="K590" i="1"/>
  <c r="R590" i="1"/>
  <c r="K582" i="1"/>
  <c r="R582" i="1"/>
  <c r="K574" i="1"/>
  <c r="N574" i="1"/>
  <c r="R574" i="1"/>
  <c r="K566" i="1"/>
  <c r="R566" i="1"/>
  <c r="N566" i="1"/>
  <c r="R558" i="1"/>
  <c r="K558" i="1"/>
  <c r="N550" i="1"/>
  <c r="R550" i="1"/>
  <c r="K550" i="1"/>
  <c r="N542" i="1"/>
  <c r="R542" i="1"/>
  <c r="R534" i="1"/>
  <c r="N534" i="1"/>
  <c r="K526" i="1"/>
  <c r="R526" i="1"/>
  <c r="K518" i="1"/>
  <c r="N518" i="1"/>
  <c r="R518" i="1"/>
  <c r="K510" i="1"/>
  <c r="N510" i="1"/>
  <c r="R510" i="1"/>
  <c r="K502" i="1"/>
  <c r="R502" i="1"/>
  <c r="N502" i="1"/>
  <c r="R494" i="1"/>
  <c r="K494" i="1"/>
  <c r="N486" i="1"/>
  <c r="R486" i="1"/>
  <c r="K486" i="1"/>
  <c r="N478" i="1"/>
  <c r="R478" i="1"/>
  <c r="N749" i="1"/>
  <c r="K1014" i="1"/>
  <c r="K1074" i="1"/>
  <c r="S765" i="1"/>
  <c r="S738" i="1"/>
  <c r="S674" i="1"/>
  <c r="N757" i="1"/>
  <c r="N494" i="1"/>
  <c r="K615" i="1"/>
  <c r="K479" i="1"/>
  <c r="S998" i="1"/>
  <c r="K1121" i="1"/>
  <c r="S773" i="1"/>
  <c r="S746" i="1"/>
  <c r="S682" i="1"/>
  <c r="K749" i="1"/>
  <c r="K467" i="1"/>
  <c r="N467" i="1"/>
  <c r="R467" i="1"/>
  <c r="K459" i="1"/>
  <c r="N459" i="1"/>
  <c r="R459" i="1"/>
  <c r="N451" i="1"/>
  <c r="K451" i="1"/>
  <c r="R451" i="1"/>
  <c r="N443" i="1"/>
  <c r="K443" i="1"/>
  <c r="R443" i="1"/>
  <c r="N435" i="1"/>
  <c r="R435" i="1"/>
  <c r="N427" i="1"/>
  <c r="K427" i="1"/>
  <c r="R427" i="1"/>
  <c r="N419" i="1"/>
  <c r="R419" i="1"/>
  <c r="K419" i="1"/>
  <c r="K411" i="1"/>
  <c r="N411" i="1"/>
  <c r="R411" i="1"/>
  <c r="K403" i="1"/>
  <c r="N403" i="1"/>
  <c r="R403" i="1"/>
  <c r="N395" i="1"/>
  <c r="R395" i="1"/>
  <c r="N387" i="1"/>
  <c r="K387" i="1"/>
  <c r="R387" i="1"/>
  <c r="N379" i="1"/>
  <c r="K379" i="1"/>
  <c r="R379" i="1"/>
  <c r="K371" i="1"/>
  <c r="N371" i="1"/>
  <c r="R371" i="1"/>
  <c r="K363" i="1"/>
  <c r="N363" i="1"/>
  <c r="R363" i="1"/>
  <c r="N355" i="1"/>
  <c r="K355" i="1"/>
  <c r="R355" i="1"/>
  <c r="R347" i="1"/>
  <c r="N347" i="1"/>
  <c r="K339" i="1"/>
  <c r="N339" i="1"/>
  <c r="R339" i="1"/>
  <c r="N331" i="1"/>
  <c r="R331" i="1"/>
  <c r="K331" i="1"/>
  <c r="N323" i="1"/>
  <c r="R323" i="1"/>
  <c r="K323" i="1"/>
  <c r="S966" i="1"/>
  <c r="S1024" i="1"/>
  <c r="R765" i="1"/>
  <c r="N358" i="1"/>
  <c r="N316" i="1"/>
  <c r="K406" i="1"/>
  <c r="K332" i="1"/>
  <c r="N617" i="1"/>
  <c r="N585" i="1"/>
  <c r="N553" i="1"/>
  <c r="N521" i="1"/>
  <c r="N489" i="1"/>
  <c r="R468" i="1"/>
  <c r="R460" i="1"/>
  <c r="R452" i="1"/>
  <c r="R444" i="1"/>
  <c r="R436" i="1"/>
  <c r="R428" i="1"/>
  <c r="R420" i="1"/>
  <c r="R412" i="1"/>
  <c r="R404" i="1"/>
  <c r="R396" i="1"/>
  <c r="R388" i="1"/>
  <c r="R380" i="1"/>
  <c r="R372" i="1"/>
  <c r="R364" i="1"/>
  <c r="R356" i="1"/>
  <c r="R348" i="1"/>
  <c r="R340" i="1"/>
  <c r="R332" i="1"/>
  <c r="R324" i="1"/>
  <c r="R316" i="1"/>
  <c r="K454" i="1"/>
  <c r="K444" i="1"/>
  <c r="K382" i="1"/>
  <c r="K372" i="1"/>
  <c r="K356" i="1"/>
  <c r="K593" i="1"/>
  <c r="K529" i="1"/>
  <c r="N366" i="1"/>
  <c r="N334" i="1"/>
  <c r="K308" i="1"/>
  <c r="S308" i="1"/>
  <c r="N308" i="1"/>
  <c r="S300" i="1"/>
  <c r="K300" i="1"/>
  <c r="N300" i="1"/>
  <c r="N292" i="1"/>
  <c r="R292" i="1"/>
  <c r="S292" i="1"/>
  <c r="K292" i="1"/>
  <c r="N284" i="1"/>
  <c r="R284" i="1"/>
  <c r="S284" i="1"/>
  <c r="S276" i="1"/>
  <c r="K276" i="1"/>
  <c r="N276" i="1"/>
  <c r="R276" i="1"/>
  <c r="N268" i="1"/>
  <c r="S268" i="1"/>
  <c r="K268" i="1"/>
  <c r="R268" i="1"/>
  <c r="N260" i="1"/>
  <c r="S260" i="1"/>
  <c r="K252" i="1"/>
  <c r="R252" i="1"/>
  <c r="S252" i="1"/>
  <c r="N252" i="1"/>
  <c r="K244" i="1"/>
  <c r="S244" i="1"/>
  <c r="R244" i="1"/>
  <c r="S236" i="1"/>
  <c r="K236" i="1"/>
  <c r="N228" i="1"/>
  <c r="S228" i="1"/>
  <c r="N220" i="1"/>
  <c r="R220" i="1"/>
  <c r="S220" i="1"/>
  <c r="K220" i="1"/>
  <c r="S212" i="1"/>
  <c r="R212" i="1"/>
  <c r="K212" i="1"/>
  <c r="S204" i="1"/>
  <c r="R204" i="1"/>
  <c r="K196" i="1"/>
  <c r="N196" i="1"/>
  <c r="S196" i="1"/>
  <c r="N188" i="1"/>
  <c r="S188" i="1"/>
  <c r="K188" i="1"/>
  <c r="R180" i="1"/>
  <c r="K180" i="1"/>
  <c r="S180" i="1"/>
  <c r="N180" i="1"/>
  <c r="R172" i="1"/>
  <c r="K172" i="1"/>
  <c r="N164" i="1"/>
  <c r="S164" i="1"/>
  <c r="K601" i="1"/>
  <c r="K537" i="1"/>
  <c r="K473" i="1"/>
  <c r="N462" i="1"/>
  <c r="N446" i="1"/>
  <c r="N438" i="1"/>
  <c r="N430" i="1"/>
  <c r="N422" i="1"/>
  <c r="N390" i="1"/>
  <c r="K452" i="1"/>
  <c r="K428" i="1"/>
  <c r="K380" i="1"/>
  <c r="K260" i="1"/>
  <c r="K204" i="1"/>
  <c r="K164" i="1"/>
  <c r="N364" i="1"/>
  <c r="K388" i="1"/>
  <c r="N153" i="1"/>
  <c r="K153" i="1"/>
  <c r="R153" i="1"/>
  <c r="S153" i="1"/>
  <c r="N145" i="1"/>
  <c r="K145" i="1"/>
  <c r="R145" i="1"/>
  <c r="S145" i="1"/>
  <c r="N137" i="1"/>
  <c r="R137" i="1"/>
  <c r="K137" i="1"/>
  <c r="S137" i="1"/>
  <c r="N129" i="1"/>
  <c r="K129" i="1"/>
  <c r="N121" i="1"/>
  <c r="K121" i="1"/>
  <c r="S121" i="1"/>
  <c r="R121" i="1"/>
  <c r="N113" i="1"/>
  <c r="R113" i="1"/>
  <c r="S113" i="1"/>
  <c r="K113" i="1"/>
  <c r="N105" i="1"/>
  <c r="S105" i="1"/>
  <c r="K105" i="1"/>
  <c r="R105" i="1"/>
  <c r="N97" i="1"/>
  <c r="K97" i="1"/>
  <c r="R97" i="1"/>
  <c r="N89" i="1"/>
  <c r="S89" i="1"/>
  <c r="K89" i="1"/>
  <c r="R89" i="1"/>
  <c r="N81" i="1"/>
  <c r="K81" i="1"/>
  <c r="S81" i="1"/>
  <c r="R81" i="1"/>
  <c r="N73" i="1"/>
  <c r="K73" i="1"/>
  <c r="S73" i="1"/>
  <c r="N65" i="1"/>
  <c r="K65" i="1"/>
  <c r="R65" i="1"/>
  <c r="N57" i="1"/>
  <c r="R57" i="1"/>
  <c r="S57" i="1"/>
  <c r="K57" i="1"/>
  <c r="N49" i="1"/>
  <c r="R49" i="1"/>
  <c r="K49" i="1"/>
  <c r="N41" i="1"/>
  <c r="S41" i="1"/>
  <c r="K41" i="1"/>
  <c r="R41" i="1"/>
  <c r="N33" i="1"/>
  <c r="K33" i="1"/>
  <c r="R33" i="1"/>
  <c r="S33" i="1"/>
  <c r="N25" i="1"/>
  <c r="S25" i="1"/>
  <c r="R25" i="1"/>
  <c r="K25" i="1"/>
  <c r="K571" i="1"/>
  <c r="K507" i="1"/>
  <c r="N468" i="1"/>
  <c r="N460" i="1"/>
  <c r="N436" i="1"/>
  <c r="N412" i="1"/>
  <c r="N404" i="1"/>
  <c r="N340" i="1"/>
  <c r="R298" i="1"/>
  <c r="R258" i="1"/>
  <c r="R186" i="1"/>
  <c r="N170" i="1"/>
  <c r="K282" i="1"/>
  <c r="K202" i="1"/>
  <c r="K162" i="1"/>
  <c r="K299" i="1"/>
  <c r="N299" i="1"/>
  <c r="R275" i="1"/>
  <c r="N275" i="1"/>
  <c r="R227" i="1"/>
  <c r="N227" i="1"/>
  <c r="R211" i="1"/>
  <c r="N211" i="1"/>
  <c r="K187" i="1"/>
  <c r="N187" i="1"/>
  <c r="K160" i="1"/>
  <c r="R160" i="1"/>
  <c r="N160" i="1"/>
  <c r="N152" i="1"/>
  <c r="S152" i="1"/>
  <c r="K152" i="1"/>
  <c r="S144" i="1"/>
  <c r="N144" i="1"/>
  <c r="R136" i="1"/>
  <c r="S136" i="1"/>
  <c r="K136" i="1"/>
  <c r="K128" i="1"/>
  <c r="S128" i="1"/>
  <c r="N128" i="1"/>
  <c r="N120" i="1"/>
  <c r="R120" i="1"/>
  <c r="S120" i="1"/>
  <c r="K120" i="1"/>
  <c r="R112" i="1"/>
  <c r="N112" i="1"/>
  <c r="N104" i="1"/>
  <c r="K104" i="1"/>
  <c r="N96" i="1"/>
  <c r="S96" i="1"/>
  <c r="K88" i="1"/>
  <c r="R88" i="1"/>
  <c r="R80" i="1"/>
  <c r="S80" i="1"/>
  <c r="K80" i="1"/>
  <c r="N80" i="1"/>
  <c r="N72" i="1"/>
  <c r="R72" i="1"/>
  <c r="K72" i="1"/>
  <c r="N64" i="1"/>
  <c r="K64" i="1"/>
  <c r="S64" i="1"/>
  <c r="R64" i="1"/>
  <c r="N56" i="1"/>
  <c r="S56" i="1"/>
  <c r="K56" i="1"/>
  <c r="K48" i="1"/>
  <c r="N48" i="1"/>
  <c r="K40" i="1"/>
  <c r="N40" i="1"/>
  <c r="S40" i="1"/>
  <c r="R40" i="1"/>
  <c r="K32" i="1"/>
  <c r="S32" i="1"/>
  <c r="N32" i="1"/>
  <c r="N24" i="1"/>
  <c r="R24" i="1"/>
  <c r="K24" i="1"/>
  <c r="K274" i="1"/>
  <c r="R274" i="1"/>
  <c r="S162" i="1"/>
  <c r="R306" i="1"/>
  <c r="R234" i="1"/>
  <c r="R194" i="1"/>
  <c r="N210" i="1"/>
  <c r="N178" i="1"/>
  <c r="K211" i="1"/>
  <c r="K186" i="1"/>
  <c r="N274" i="1"/>
  <c r="N242" i="1"/>
  <c r="K266" i="1"/>
  <c r="K210" i="1"/>
  <c r="R256" i="1"/>
  <c r="K256" i="1"/>
  <c r="K184" i="1"/>
  <c r="N184" i="1"/>
  <c r="N306" i="1"/>
  <c r="N218" i="1"/>
  <c r="N186" i="1"/>
  <c r="K250" i="1"/>
  <c r="N311" i="1"/>
  <c r="R311" i="1"/>
  <c r="K247" i="1"/>
  <c r="R247" i="1"/>
  <c r="K359" i="1"/>
  <c r="K183" i="1"/>
  <c r="R183" i="1"/>
  <c r="K302" i="1"/>
  <c r="N302" i="1"/>
  <c r="R302" i="1"/>
  <c r="K238" i="1"/>
  <c r="N238" i="1"/>
  <c r="R238" i="1"/>
  <c r="N174" i="1"/>
  <c r="R174" i="1"/>
  <c r="N293" i="1"/>
  <c r="R293" i="1"/>
  <c r="K229" i="1"/>
  <c r="N229" i="1"/>
  <c r="R229" i="1"/>
  <c r="K181" i="1"/>
  <c r="S181" i="1"/>
  <c r="N165" i="1"/>
  <c r="R165" i="1"/>
  <c r="S165" i="1"/>
  <c r="N124" i="1"/>
  <c r="R124" i="1"/>
  <c r="N60" i="1"/>
  <c r="K60" i="1"/>
  <c r="N36" i="1"/>
  <c r="S36" i="1"/>
  <c r="S159" i="1"/>
  <c r="S103" i="1"/>
  <c r="S47" i="1"/>
  <c r="M2762" i="3"/>
  <c r="M2754" i="3"/>
  <c r="M2746" i="3"/>
  <c r="M2730" i="3"/>
  <c r="M2722" i="3"/>
  <c r="M2698" i="3"/>
  <c r="M2817" i="3"/>
  <c r="M2809" i="3"/>
  <c r="M2801" i="3"/>
  <c r="M2793" i="3"/>
  <c r="M2785" i="3"/>
  <c r="M2777" i="3"/>
  <c r="M2769" i="3"/>
  <c r="M2761" i="3"/>
  <c r="M2753" i="3"/>
  <c r="M2745" i="3"/>
  <c r="M2737" i="3"/>
  <c r="M2729" i="3"/>
  <c r="M2721" i="3"/>
  <c r="M2713" i="3"/>
  <c r="M2705" i="3"/>
  <c r="M2697" i="3"/>
  <c r="M2823" i="3"/>
  <c r="M2815" i="3"/>
  <c r="M2807" i="3"/>
  <c r="M2799" i="3"/>
  <c r="M2791" i="3"/>
  <c r="M2783" i="3"/>
  <c r="M2775" i="3"/>
  <c r="M2767" i="3"/>
  <c r="M2759" i="3"/>
  <c r="M2751" i="3"/>
  <c r="M2743" i="3"/>
  <c r="M2735" i="3"/>
  <c r="M2727" i="3"/>
  <c r="M2719" i="3"/>
  <c r="M2711" i="3"/>
  <c r="M2703" i="3"/>
  <c r="M2695" i="3"/>
  <c r="M2688" i="3"/>
  <c r="M2544" i="3"/>
  <c r="M2521" i="3"/>
  <c r="M2513" i="3"/>
  <c r="M2505" i="3"/>
  <c r="M2497" i="3"/>
  <c r="M2489" i="3"/>
  <c r="M2481" i="3"/>
  <c r="M2473" i="3"/>
  <c r="M2465" i="3"/>
  <c r="M2457" i="3"/>
  <c r="M2449" i="3"/>
  <c r="M2441" i="3"/>
  <c r="M2433" i="3"/>
  <c r="M2425" i="3"/>
  <c r="M2417" i="3"/>
  <c r="M2409" i="3"/>
  <c r="M2401" i="3"/>
  <c r="M2393" i="3"/>
  <c r="M2385" i="3"/>
  <c r="M2377" i="3"/>
  <c r="M2369" i="3"/>
  <c r="M2361" i="3"/>
  <c r="M2353" i="3"/>
  <c r="M2345" i="3"/>
  <c r="M2337" i="3"/>
  <c r="M2329" i="3"/>
  <c r="M967" i="3"/>
  <c r="M2514" i="3"/>
  <c r="M2519" i="3"/>
  <c r="M2511" i="3"/>
  <c r="M2503" i="3"/>
  <c r="M2495" i="3"/>
  <c r="M2487" i="3"/>
  <c r="M2479" i="3"/>
  <c r="M2471" i="3"/>
  <c r="M2463" i="3"/>
  <c r="M2455" i="3"/>
  <c r="M2447" i="3"/>
  <c r="M2439" i="3"/>
  <c r="M2431" i="3"/>
  <c r="M2423" i="3"/>
  <c r="M2415" i="3"/>
  <c r="M2407" i="3"/>
  <c r="M2399" i="3"/>
  <c r="M2391" i="3"/>
  <c r="M2383" i="3"/>
  <c r="M2375" i="3"/>
  <c r="M2367" i="3"/>
  <c r="M2359" i="3"/>
  <c r="M2351" i="3"/>
  <c r="M2343" i="3"/>
  <c r="M2335" i="3"/>
  <c r="M2136" i="3"/>
  <c r="M2790" i="3"/>
  <c r="M2782" i="3"/>
  <c r="M2750" i="3"/>
  <c r="M2734" i="3"/>
  <c r="M2710" i="3"/>
  <c r="M2470" i="3"/>
  <c r="M2430" i="3"/>
  <c r="M2390" i="3"/>
  <c r="M1071" i="3"/>
  <c r="M2160" i="3"/>
  <c r="M1079" i="3"/>
  <c r="M1031" i="3"/>
  <c r="M2820" i="3"/>
  <c r="M2812" i="3"/>
  <c r="M2804" i="3"/>
  <c r="M2796" i="3"/>
  <c r="M2788" i="3"/>
  <c r="M2780" i="3"/>
  <c r="M2772" i="3"/>
  <c r="M2764" i="3"/>
  <c r="M2756" i="3"/>
  <c r="M2748" i="3"/>
  <c r="M2740" i="3"/>
  <c r="M2732" i="3"/>
  <c r="M2724" i="3"/>
  <c r="M2716" i="3"/>
  <c r="M2708" i="3"/>
  <c r="M2700" i="3"/>
  <c r="M2692" i="3"/>
  <c r="M2684" i="3"/>
  <c r="M2676" i="3"/>
  <c r="M2668" i="3"/>
  <c r="M2660" i="3"/>
  <c r="M2652" i="3"/>
  <c r="M2636" i="3"/>
  <c r="M2628" i="3"/>
  <c r="M2620" i="3"/>
  <c r="M2612" i="3"/>
  <c r="M2604" i="3"/>
  <c r="M2596" i="3"/>
  <c r="M2588" i="3"/>
  <c r="M2572" i="3"/>
  <c r="M2564" i="3"/>
  <c r="M2556" i="3"/>
  <c r="M2548" i="3"/>
  <c r="M2540" i="3"/>
  <c r="M2819" i="3"/>
  <c r="M2811" i="3"/>
  <c r="M2803" i="3"/>
  <c r="M2795" i="3"/>
  <c r="M2787" i="3"/>
  <c r="M2779" i="3"/>
  <c r="M2771" i="3"/>
  <c r="M2763" i="3"/>
  <c r="M2755" i="3"/>
  <c r="M2747" i="3"/>
  <c r="M2739" i="3"/>
  <c r="M2731" i="3"/>
  <c r="M2723" i="3"/>
  <c r="M2715" i="3"/>
  <c r="M2707" i="3"/>
  <c r="M2699" i="3"/>
  <c r="M2454" i="3"/>
  <c r="M2515" i="3"/>
  <c r="M2507" i="3"/>
  <c r="M2499" i="3"/>
  <c r="M2491" i="3"/>
  <c r="M2483" i="3"/>
  <c r="M2475" i="3"/>
  <c r="M2467" i="3"/>
  <c r="M2459" i="3"/>
  <c r="M2451" i="3"/>
  <c r="M2443" i="3"/>
  <c r="M2435" i="3"/>
  <c r="M2427" i="3"/>
  <c r="M2419" i="3"/>
  <c r="M2411" i="3"/>
  <c r="M2403" i="3"/>
  <c r="M2395" i="3"/>
  <c r="M2387" i="3"/>
  <c r="M2379" i="3"/>
  <c r="M2371" i="3"/>
  <c r="M2363" i="3"/>
  <c r="M2355" i="3"/>
  <c r="M2347" i="3"/>
  <c r="M2339" i="3"/>
  <c r="M2331" i="3"/>
  <c r="M2104" i="3"/>
  <c r="M935" i="3"/>
  <c r="M881" i="3"/>
  <c r="M817" i="3"/>
  <c r="M793" i="3"/>
  <c r="M689" i="3"/>
  <c r="M657" i="3"/>
  <c r="M592" i="3"/>
  <c r="M528" i="3"/>
  <c r="M2192" i="3"/>
  <c r="M2144" i="3"/>
  <c r="M2112" i="3"/>
  <c r="M1047" i="3"/>
  <c r="M1015" i="3"/>
  <c r="M975" i="3"/>
  <c r="M2168" i="3"/>
  <c r="M1087" i="3"/>
  <c r="M1023" i="3"/>
  <c r="M983" i="3"/>
  <c r="M943" i="3"/>
  <c r="M486" i="3"/>
  <c r="M430" i="3"/>
  <c r="M382" i="3"/>
  <c r="M2216" i="3"/>
  <c r="M2208" i="3"/>
  <c r="M2200" i="3"/>
  <c r="M2120" i="3"/>
  <c r="M1055" i="3"/>
  <c r="M951" i="3"/>
  <c r="M2213" i="3"/>
  <c r="M2205" i="3"/>
  <c r="M2197" i="3"/>
  <c r="M2189" i="3"/>
  <c r="M2181" i="3"/>
  <c r="M2173" i="3"/>
  <c r="M2165" i="3"/>
  <c r="M2157" i="3"/>
  <c r="M2149" i="3"/>
  <c r="M2133" i="3"/>
  <c r="M2125" i="3"/>
  <c r="M2117" i="3"/>
  <c r="M2109" i="3"/>
  <c r="M2101" i="3"/>
  <c r="M1092" i="3"/>
  <c r="M1084" i="3"/>
  <c r="M1068" i="3"/>
  <c r="M1060" i="3"/>
  <c r="M1052" i="3"/>
  <c r="M1044" i="3"/>
  <c r="M1036" i="3"/>
  <c r="M1028" i="3"/>
  <c r="M1020" i="3"/>
  <c r="M1004" i="3"/>
  <c r="M996" i="3"/>
  <c r="M988" i="3"/>
  <c r="M980" i="3"/>
  <c r="M972" i="3"/>
  <c r="M964" i="3"/>
  <c r="M956" i="3"/>
  <c r="M940" i="3"/>
  <c r="M932" i="3"/>
  <c r="M924" i="3"/>
  <c r="M916" i="3"/>
  <c r="M2196" i="3"/>
  <c r="M2188" i="3"/>
  <c r="M2180" i="3"/>
  <c r="M2172" i="3"/>
  <c r="M2164" i="3"/>
  <c r="M2156" i="3"/>
  <c r="M2148" i="3"/>
  <c r="M2140" i="3"/>
  <c r="M2132" i="3"/>
  <c r="M2124" i="3"/>
  <c r="M2116" i="3"/>
  <c r="M2108" i="3"/>
  <c r="M1099" i="3"/>
  <c r="M1091" i="3"/>
  <c r="M1083" i="3"/>
  <c r="M1075" i="3"/>
  <c r="M1067" i="3"/>
  <c r="M1059" i="3"/>
  <c r="M1051" i="3"/>
  <c r="M1043" i="3"/>
  <c r="M1035" i="3"/>
  <c r="M1027" i="3"/>
  <c r="M1019" i="3"/>
  <c r="M1011" i="3"/>
  <c r="M1003" i="3"/>
  <c r="M995" i="3"/>
  <c r="M987" i="3"/>
  <c r="M979" i="3"/>
  <c r="M971" i="3"/>
  <c r="M963" i="3"/>
  <c r="M955" i="3"/>
  <c r="M947" i="3"/>
  <c r="M939" i="3"/>
  <c r="M931" i="3"/>
  <c r="M923" i="3"/>
  <c r="M915" i="3"/>
  <c r="M2176" i="3"/>
  <c r="M2152" i="3"/>
  <c r="M991" i="3"/>
  <c r="M959" i="3"/>
  <c r="M919" i="3"/>
  <c r="M909" i="3"/>
  <c r="M901" i="3"/>
  <c r="M893" i="3"/>
  <c r="M885" i="3"/>
  <c r="M877" i="3"/>
  <c r="M869" i="3"/>
  <c r="M861" i="3"/>
  <c r="M853" i="3"/>
  <c r="M845" i="3"/>
  <c r="M837" i="3"/>
  <c r="M829" i="3"/>
  <c r="M821" i="3"/>
  <c r="M813" i="3"/>
  <c r="M805" i="3"/>
  <c r="M797" i="3"/>
  <c r="M789" i="3"/>
  <c r="M781" i="3"/>
  <c r="M773" i="3"/>
  <c r="M765" i="3"/>
  <c r="M757" i="3"/>
  <c r="M749" i="3"/>
  <c r="M741" i="3"/>
  <c r="M733" i="3"/>
  <c r="M725" i="3"/>
  <c r="M717" i="3"/>
  <c r="M709" i="3"/>
  <c r="M701" i="3"/>
  <c r="M693" i="3"/>
  <c r="M685" i="3"/>
  <c r="M677" i="3"/>
  <c r="M669" i="3"/>
  <c r="M661" i="3"/>
  <c r="M653" i="3"/>
  <c r="M645" i="3"/>
  <c r="M637" i="3"/>
  <c r="M629" i="3"/>
  <c r="M621" i="3"/>
  <c r="M613" i="3"/>
  <c r="M604" i="3"/>
  <c r="M596" i="3"/>
  <c r="M588" i="3"/>
  <c r="M580" i="3"/>
  <c r="M572" i="3"/>
  <c r="M564" i="3"/>
  <c r="M556" i="3"/>
  <c r="M548" i="3"/>
  <c r="M540" i="3"/>
  <c r="M532" i="3"/>
  <c r="M524" i="3"/>
  <c r="M516" i="3"/>
  <c r="M500" i="3"/>
  <c r="M2184" i="3"/>
  <c r="M2128" i="3"/>
  <c r="M999" i="3"/>
  <c r="M927" i="3"/>
  <c r="M610" i="3"/>
  <c r="M594" i="3"/>
  <c r="M586" i="3"/>
  <c r="M578" i="3"/>
  <c r="M570" i="3"/>
  <c r="M562" i="3"/>
  <c r="M554" i="3"/>
  <c r="M546" i="3"/>
  <c r="M538" i="3"/>
  <c r="M530" i="3"/>
  <c r="M522" i="3"/>
  <c r="M514" i="3"/>
  <c r="M506" i="3"/>
  <c r="M498" i="3"/>
  <c r="M490" i="3"/>
  <c r="M482" i="3"/>
  <c r="M466" i="3"/>
  <c r="M458" i="3"/>
  <c r="M450" i="3"/>
  <c r="M434" i="3"/>
  <c r="M426" i="3"/>
  <c r="M418" i="3"/>
  <c r="M410" i="3"/>
  <c r="M394" i="3"/>
  <c r="M378" i="3"/>
  <c r="M362" i="3"/>
  <c r="M354" i="3"/>
  <c r="M346" i="3"/>
  <c r="M338" i="3"/>
  <c r="M322" i="3"/>
  <c r="M2201" i="3"/>
  <c r="M2161" i="3"/>
  <c r="M2074" i="3"/>
  <c r="M2050" i="3"/>
  <c r="M2010" i="3"/>
  <c r="M1914" i="3"/>
  <c r="M1850" i="3"/>
  <c r="M1786" i="3"/>
  <c r="M1722" i="3"/>
  <c r="M1658" i="3"/>
  <c r="M1594" i="3"/>
  <c r="M1530" i="3"/>
  <c r="M1466" i="3"/>
  <c r="M1402" i="3"/>
  <c r="M1338" i="3"/>
  <c r="M1274" i="3"/>
  <c r="M1210" i="3"/>
  <c r="M1146" i="3"/>
  <c r="M1138" i="3"/>
  <c r="M1130" i="3"/>
  <c r="M1122" i="3"/>
  <c r="M1114" i="3"/>
  <c r="M1106" i="3"/>
  <c r="M492" i="3"/>
  <c r="M484" i="3"/>
  <c r="M476" i="3"/>
  <c r="M468" i="3"/>
  <c r="M460" i="3"/>
  <c r="M452" i="3"/>
  <c r="M444" i="3"/>
  <c r="M436" i="3"/>
  <c r="M428" i="3"/>
  <c r="M420" i="3"/>
  <c r="M412" i="3"/>
  <c r="M404" i="3"/>
  <c r="M388" i="3"/>
  <c r="M380" i="3"/>
  <c r="M372" i="3"/>
  <c r="M364" i="3"/>
  <c r="M356" i="3"/>
  <c r="M348" i="3"/>
  <c r="M340" i="3"/>
  <c r="M332" i="3"/>
  <c r="M324" i="3"/>
  <c r="M316" i="3"/>
  <c r="M305" i="3"/>
  <c r="M297" i="3"/>
  <c r="M289" i="3"/>
  <c r="M281" i="3"/>
  <c r="M273" i="3"/>
  <c r="M265" i="3"/>
  <c r="M257" i="3"/>
  <c r="M249" i="3"/>
  <c r="M241" i="3"/>
  <c r="M233" i="3"/>
  <c r="M225" i="3"/>
  <c r="M217" i="3"/>
  <c r="M209" i="3"/>
  <c r="M201" i="3"/>
  <c r="M185" i="3"/>
  <c r="M177" i="3"/>
  <c r="M296" i="3"/>
  <c r="M288" i="3"/>
  <c r="M280" i="3"/>
  <c r="M264" i="3"/>
  <c r="M248" i="3"/>
  <c r="M232" i="3"/>
  <c r="M224" i="3"/>
  <c r="M208" i="3"/>
  <c r="M200" i="3"/>
  <c r="M192" i="3"/>
  <c r="M176" i="3"/>
  <c r="M160" i="3"/>
  <c r="M136" i="3"/>
  <c r="M128" i="3"/>
  <c r="M120" i="3"/>
  <c r="M104" i="3"/>
  <c r="M96" i="3"/>
  <c r="M80" i="3"/>
  <c r="M72" i="3"/>
  <c r="M64" i="3"/>
  <c r="M56" i="3"/>
  <c r="M32" i="3"/>
  <c r="M24" i="3"/>
  <c r="M2096" i="3"/>
  <c r="M2088" i="3"/>
  <c r="M2080" i="3"/>
  <c r="M2072" i="3"/>
  <c r="M2064" i="3"/>
  <c r="M2056" i="3"/>
  <c r="M2048" i="3"/>
  <c r="M2040" i="3"/>
  <c r="M2032" i="3"/>
  <c r="M2024" i="3"/>
  <c r="M2016" i="3"/>
  <c r="M2008" i="3"/>
  <c r="M2000" i="3"/>
  <c r="M1992" i="3"/>
  <c r="M1984" i="3"/>
  <c r="M1976" i="3"/>
  <c r="M1968" i="3"/>
  <c r="M1960" i="3"/>
  <c r="M1952" i="3"/>
  <c r="M1944" i="3"/>
  <c r="M1936" i="3"/>
  <c r="M1928" i="3"/>
  <c r="M1920" i="3"/>
  <c r="M1912" i="3"/>
  <c r="M1904" i="3"/>
  <c r="M1896" i="3"/>
  <c r="M1888" i="3"/>
  <c r="M1880" i="3"/>
  <c r="M1872" i="3"/>
  <c r="M1864" i="3"/>
  <c r="M1856" i="3"/>
  <c r="M1848" i="3"/>
  <c r="M1840" i="3"/>
  <c r="M1832" i="3"/>
  <c r="M1824" i="3"/>
  <c r="M1816" i="3"/>
  <c r="M1808" i="3"/>
  <c r="M1800" i="3"/>
  <c r="M1792" i="3"/>
  <c r="M1784" i="3"/>
  <c r="M1776" i="3"/>
  <c r="M1768" i="3"/>
  <c r="M1760" i="3"/>
  <c r="M1752" i="3"/>
  <c r="M1744" i="3"/>
  <c r="M295" i="3"/>
  <c r="M263" i="3"/>
  <c r="M231" i="3"/>
  <c r="M199" i="3"/>
  <c r="M301" i="3"/>
  <c r="M293" i="3"/>
  <c r="M277" i="3"/>
  <c r="M269" i="3"/>
  <c r="M245" i="3"/>
  <c r="M237" i="3"/>
  <c r="M229" i="3"/>
  <c r="M213" i="3"/>
  <c r="M205" i="3"/>
  <c r="M197" i="3"/>
  <c r="M181" i="3"/>
  <c r="M2085" i="3"/>
  <c r="M2077" i="3"/>
  <c r="M2069" i="3"/>
  <c r="M2061" i="3"/>
  <c r="M2053" i="3"/>
  <c r="M2021" i="3"/>
  <c r="M2013" i="3"/>
  <c r="M2005" i="3"/>
  <c r="M1997" i="3"/>
  <c r="M1989" i="3"/>
  <c r="M1973" i="3"/>
  <c r="M1957" i="3"/>
  <c r="M1949" i="3"/>
  <c r="M1941" i="3"/>
  <c r="M1933" i="3"/>
  <c r="M1925" i="3"/>
  <c r="M1909" i="3"/>
  <c r="M1893" i="3"/>
  <c r="M1885" i="3"/>
  <c r="M1869" i="3"/>
  <c r="M1861" i="3"/>
  <c r="M1845" i="3"/>
  <c r="M1829" i="3"/>
  <c r="M1821" i="3"/>
  <c r="M1813" i="3"/>
  <c r="M1805" i="3"/>
  <c r="M1797" i="3"/>
  <c r="M1781" i="3"/>
  <c r="M1757" i="3"/>
  <c r="M1749" i="3"/>
  <c r="M1733" i="3"/>
  <c r="M1717" i="3"/>
  <c r="M1701" i="3"/>
  <c r="M1693" i="3"/>
  <c r="M1677" i="3"/>
  <c r="M1669" i="3"/>
  <c r="M1653" i="3"/>
  <c r="M1637" i="3"/>
  <c r="M1629" i="3"/>
  <c r="M1613" i="3"/>
  <c r="M1605" i="3"/>
  <c r="M1589" i="3"/>
  <c r="M1573" i="3"/>
  <c r="M1565" i="3"/>
  <c r="M1557" i="3"/>
  <c r="M1549" i="3"/>
  <c r="M1541" i="3"/>
  <c r="M1525" i="3"/>
  <c r="M1509" i="3"/>
  <c r="M1501" i="3"/>
  <c r="M1493" i="3"/>
  <c r="M1485" i="3"/>
  <c r="M1477" i="3"/>
  <c r="M1461" i="3"/>
  <c r="M1453" i="3"/>
  <c r="M1445" i="3"/>
  <c r="M1437" i="3"/>
  <c r="M1429" i="3"/>
  <c r="M1421" i="3"/>
  <c r="M1413" i="3"/>
  <c r="M1397" i="3"/>
  <c r="M1389" i="3"/>
  <c r="M1381" i="3"/>
  <c r="M1373" i="3"/>
  <c r="M1365" i="3"/>
  <c r="M1357" i="3"/>
  <c r="M1349" i="3"/>
  <c r="M1333" i="3"/>
  <c r="M1317" i="3"/>
  <c r="M1309" i="3"/>
  <c r="M1301" i="3"/>
  <c r="M1293" i="3"/>
  <c r="M1285" i="3"/>
  <c r="M308" i="3"/>
  <c r="M300" i="3"/>
  <c r="M284" i="3"/>
  <c r="M276" i="3"/>
  <c r="M268" i="3"/>
  <c r="M260" i="3"/>
  <c r="M252" i="3"/>
  <c r="M244" i="3"/>
  <c r="M236" i="3"/>
  <c r="M220" i="3"/>
  <c r="M212" i="3"/>
  <c r="M204" i="3"/>
  <c r="M196" i="3"/>
  <c r="M188" i="3"/>
  <c r="M156" i="3"/>
  <c r="M148" i="3"/>
  <c r="M132" i="3"/>
  <c r="M124" i="3"/>
  <c r="M68" i="3"/>
  <c r="M60" i="3"/>
  <c r="M36" i="3"/>
  <c r="M28" i="3"/>
  <c r="M1736" i="3"/>
  <c r="M1728" i="3"/>
  <c r="M1720" i="3"/>
  <c r="M1712" i="3"/>
  <c r="M1704" i="3"/>
  <c r="M1696" i="3"/>
  <c r="M1688" i="3"/>
  <c r="M1680" i="3"/>
  <c r="M1672" i="3"/>
  <c r="M1664" i="3"/>
  <c r="M1656" i="3"/>
  <c r="M1648" i="3"/>
  <c r="M1640" i="3"/>
  <c r="M1632" i="3"/>
  <c r="M1624" i="3"/>
  <c r="M1616" i="3"/>
  <c r="M1608" i="3"/>
  <c r="M1600" i="3"/>
  <c r="M1592" i="3"/>
  <c r="M1584" i="3"/>
  <c r="M1576" i="3"/>
  <c r="M1568" i="3"/>
  <c r="M1560" i="3"/>
  <c r="M1552" i="3"/>
  <c r="M1544" i="3"/>
  <c r="M1536" i="3"/>
  <c r="M1528" i="3"/>
  <c r="M1520" i="3"/>
  <c r="M1512" i="3"/>
  <c r="M1504" i="3"/>
  <c r="M1496" i="3"/>
  <c r="M1488" i="3"/>
  <c r="M1480" i="3"/>
  <c r="M1472" i="3"/>
  <c r="M1464" i="3"/>
  <c r="M1456" i="3"/>
  <c r="M1448" i="3"/>
  <c r="M1440" i="3"/>
  <c r="M1432" i="3"/>
  <c r="M1424" i="3"/>
  <c r="M1416" i="3"/>
  <c r="M1408" i="3"/>
  <c r="M1400" i="3"/>
  <c r="M1392" i="3"/>
  <c r="M1384" i="3"/>
  <c r="M1376" i="3"/>
  <c r="M1368" i="3"/>
  <c r="M1360" i="3"/>
  <c r="M1352" i="3"/>
  <c r="M1344" i="3"/>
  <c r="M1336" i="3"/>
  <c r="M1328" i="3"/>
  <c r="M1320" i="3"/>
  <c r="M1312" i="3"/>
  <c r="M1304" i="3"/>
  <c r="M1296" i="3"/>
  <c r="M1288" i="3"/>
  <c r="M1280" i="3"/>
  <c r="M1272" i="3"/>
  <c r="M1264" i="3"/>
  <c r="M1256" i="3"/>
  <c r="M1248" i="3"/>
  <c r="M1240" i="3"/>
  <c r="M1232" i="3"/>
  <c r="M1224" i="3"/>
  <c r="M1216" i="3"/>
  <c r="M1208" i="3"/>
  <c r="M1200" i="3"/>
  <c r="M1192" i="3"/>
  <c r="M1184" i="3"/>
  <c r="M1176" i="3"/>
  <c r="M1168" i="3"/>
  <c r="M1160" i="3"/>
  <c r="M1152" i="3"/>
  <c r="M1144" i="3"/>
  <c r="M1136" i="3"/>
  <c r="M1128" i="3"/>
  <c r="M1120" i="3"/>
  <c r="M1112" i="3"/>
  <c r="M1104" i="3"/>
  <c r="M2081" i="3"/>
  <c r="M2057" i="3"/>
  <c r="M2049" i="3"/>
  <c r="M1953" i="3"/>
  <c r="M1929" i="3"/>
  <c r="M2100" i="3"/>
  <c r="M2084" i="3"/>
  <c r="M2076" i="3"/>
  <c r="M2068" i="3"/>
  <c r="M2060" i="3"/>
  <c r="M2052" i="3"/>
  <c r="M2044" i="3"/>
  <c r="M2036" i="3"/>
  <c r="M2028" i="3"/>
  <c r="M2012" i="3"/>
  <c r="M2004" i="3"/>
  <c r="M1996" i="3"/>
  <c r="M1988" i="3"/>
  <c r="M1980" i="3"/>
  <c r="M1972" i="3"/>
  <c r="M1956" i="3"/>
  <c r="M1948" i="3"/>
  <c r="M1940" i="3"/>
  <c r="M1932" i="3"/>
  <c r="M1916" i="3"/>
  <c r="M1908" i="3"/>
  <c r="M1900" i="3"/>
  <c r="M1892" i="3"/>
  <c r="M1884" i="3"/>
  <c r="M1417" i="3"/>
  <c r="M1289" i="3"/>
  <c r="M1889" i="3"/>
  <c r="M1865" i="3"/>
  <c r="M1857" i="3"/>
  <c r="M1825" i="3"/>
  <c r="M1801" i="3"/>
  <c r="M1793" i="3"/>
  <c r="M1665" i="3"/>
  <c r="M1609" i="3"/>
  <c r="M1876" i="3"/>
  <c r="M1868" i="3"/>
  <c r="M1860" i="3"/>
  <c r="M1852" i="3"/>
  <c r="M1844" i="3"/>
  <c r="M1836" i="3"/>
  <c r="M1820" i="3"/>
  <c r="M1812" i="3"/>
  <c r="M1804" i="3"/>
  <c r="M1796" i="3"/>
  <c r="M1788" i="3"/>
  <c r="M1780" i="3"/>
  <c r="M1772" i="3"/>
  <c r="M1764" i="3"/>
  <c r="M1756" i="3"/>
  <c r="M1748" i="3"/>
  <c r="M1732" i="3"/>
  <c r="M1716" i="3"/>
  <c r="M1708" i="3"/>
  <c r="M1700" i="3"/>
  <c r="M1692" i="3"/>
  <c r="M1684" i="3"/>
  <c r="M1676" i="3"/>
  <c r="M1668" i="3"/>
  <c r="M1660" i="3"/>
  <c r="M1652" i="3"/>
  <c r="M1644" i="3"/>
  <c r="M1636" i="3"/>
  <c r="M1628" i="3"/>
  <c r="M1620" i="3"/>
  <c r="M1612" i="3"/>
  <c r="M1604" i="3"/>
  <c r="M1596" i="3"/>
  <c r="M1588" i="3"/>
  <c r="M1580" i="3"/>
  <c r="M1572" i="3"/>
  <c r="M1564" i="3"/>
  <c r="M1556" i="3"/>
  <c r="M1548" i="3"/>
  <c r="M1540" i="3"/>
  <c r="M1524" i="3"/>
  <c r="M1516" i="3"/>
  <c r="M1508" i="3"/>
  <c r="M1500" i="3"/>
  <c r="M1484" i="3"/>
  <c r="M1476" i="3"/>
  <c r="M1468" i="3"/>
  <c r="M1460" i="3"/>
  <c r="M1452" i="3"/>
  <c r="M1444" i="3"/>
  <c r="M1436" i="3"/>
  <c r="M1428" i="3"/>
  <c r="M1420" i="3"/>
  <c r="M1412" i="3"/>
  <c r="M1404" i="3"/>
  <c r="M1388" i="3"/>
  <c r="M1372" i="3"/>
  <c r="M1364" i="3"/>
  <c r="M1356" i="3"/>
  <c r="M1340" i="3"/>
  <c r="M1316" i="3"/>
  <c r="M1308" i="3"/>
  <c r="M1300" i="3"/>
  <c r="M1284" i="3"/>
  <c r="M1276" i="3"/>
  <c r="M1268" i="3"/>
  <c r="M1260" i="3"/>
  <c r="M1252" i="3"/>
  <c r="M1244" i="3"/>
  <c r="M1236" i="3"/>
  <c r="M1228" i="3"/>
  <c r="M1220" i="3"/>
  <c r="M1204" i="3"/>
  <c r="M1196" i="3"/>
  <c r="M1188" i="3"/>
  <c r="M1180" i="3"/>
  <c r="M1172" i="3"/>
  <c r="M1164" i="3"/>
  <c r="M1156" i="3"/>
  <c r="M1148" i="3"/>
  <c r="M1140" i="3"/>
  <c r="M1132" i="3"/>
  <c r="M1124" i="3"/>
  <c r="M1108" i="3"/>
  <c r="M1100" i="3"/>
  <c r="M2153" i="3"/>
  <c r="M253" i="3"/>
  <c r="M189" i="3"/>
  <c r="M173" i="3"/>
  <c r="M157" i="3"/>
  <c r="M141" i="3"/>
  <c r="M125" i="3"/>
  <c r="M109" i="3"/>
  <c r="M93" i="3"/>
  <c r="M77" i="3"/>
  <c r="M61" i="3"/>
  <c r="M45" i="3"/>
  <c r="M29" i="3"/>
  <c r="M13" i="3"/>
  <c r="M1601" i="3"/>
  <c r="M1537" i="3"/>
  <c r="M1481" i="3"/>
  <c r="M1473" i="3"/>
  <c r="M1353" i="3"/>
  <c r="M2798" i="3"/>
  <c r="M2806" i="3"/>
  <c r="M165" i="3"/>
  <c r="M149" i="3"/>
  <c r="M133" i="3"/>
  <c r="M117" i="3"/>
  <c r="M101" i="3"/>
  <c r="M85" i="3"/>
  <c r="M69" i="3"/>
  <c r="M53" i="3"/>
  <c r="M37" i="3"/>
  <c r="M21" i="3"/>
  <c r="M1581" i="3"/>
  <c r="M1261" i="3"/>
  <c r="M1197" i="3"/>
  <c r="M2099" i="3"/>
  <c r="M2067" i="3"/>
  <c r="M2051" i="3"/>
  <c r="M2043" i="3"/>
  <c r="M2019" i="3"/>
  <c r="M1995" i="3"/>
  <c r="M1971" i="3"/>
  <c r="M1955" i="3"/>
  <c r="M1939" i="3"/>
  <c r="M1931" i="3"/>
  <c r="M2478" i="3"/>
  <c r="M2394" i="3"/>
  <c r="M2366" i="3"/>
  <c r="M2322" i="3"/>
  <c r="M2314" i="3"/>
  <c r="M2306" i="3"/>
  <c r="M2298" i="3"/>
  <c r="M2290" i="3"/>
  <c r="M2282" i="3"/>
  <c r="M2274" i="3"/>
  <c r="M2266" i="3"/>
  <c r="M2258" i="3"/>
  <c r="M2250" i="3"/>
  <c r="M2242" i="3"/>
  <c r="M2234" i="3"/>
  <c r="M2344" i="3"/>
  <c r="M228" i="3"/>
  <c r="S1058" i="1"/>
  <c r="S1087" i="1"/>
  <c r="K998" i="1"/>
  <c r="K1058" i="1"/>
  <c r="S1066" i="1"/>
  <c r="K1087" i="1"/>
  <c r="S1103" i="1"/>
  <c r="K966" i="1"/>
  <c r="K974" i="1"/>
  <c r="S982" i="1"/>
  <c r="K1024" i="1"/>
  <c r="S1042" i="1"/>
  <c r="K1145" i="1"/>
  <c r="N776" i="1"/>
  <c r="N768" i="1"/>
  <c r="N760" i="1"/>
  <c r="N752" i="1"/>
  <c r="N744" i="1"/>
  <c r="N736" i="1"/>
  <c r="N728" i="1"/>
  <c r="N720" i="1"/>
  <c r="N712" i="1"/>
  <c r="N704" i="1"/>
  <c r="N696" i="1"/>
  <c r="N688" i="1"/>
  <c r="N680" i="1"/>
  <c r="N672" i="1"/>
  <c r="N664" i="1"/>
  <c r="N656" i="1"/>
  <c r="N648" i="1"/>
  <c r="N640" i="1"/>
  <c r="N632" i="1"/>
  <c r="N620" i="1"/>
  <c r="N612" i="1"/>
  <c r="N604" i="1"/>
  <c r="N596" i="1"/>
  <c r="N588" i="1"/>
  <c r="N580" i="1"/>
  <c r="N572" i="1"/>
  <c r="N564" i="1"/>
  <c r="N556" i="1"/>
  <c r="N548" i="1"/>
  <c r="N540" i="1"/>
  <c r="N532" i="1"/>
  <c r="N524" i="1"/>
  <c r="N516" i="1"/>
  <c r="N508" i="1"/>
  <c r="N500" i="1"/>
  <c r="N492" i="1"/>
  <c r="N484" i="1"/>
  <c r="N476" i="1"/>
  <c r="N352" i="1"/>
  <c r="K367" i="1"/>
  <c r="K1006" i="1"/>
  <c r="S1014" i="1"/>
  <c r="S1032" i="1"/>
  <c r="K1066" i="1"/>
  <c r="S1074" i="1"/>
  <c r="K1103" i="1"/>
  <c r="S1111" i="1"/>
  <c r="S776" i="1"/>
  <c r="S768" i="1"/>
  <c r="S760" i="1"/>
  <c r="S752" i="1"/>
  <c r="S744" i="1"/>
  <c r="S736" i="1"/>
  <c r="S728" i="1"/>
  <c r="S720" i="1"/>
  <c r="S712" i="1"/>
  <c r="S704" i="1"/>
  <c r="S696" i="1"/>
  <c r="S688" i="1"/>
  <c r="S680" i="1"/>
  <c r="S672" i="1"/>
  <c r="S664" i="1"/>
  <c r="S656" i="1"/>
  <c r="S648" i="1"/>
  <c r="S640" i="1"/>
  <c r="S632" i="1"/>
  <c r="N360" i="1"/>
  <c r="R157" i="1"/>
  <c r="N157" i="1"/>
  <c r="R149" i="1"/>
  <c r="N149" i="1"/>
  <c r="R141" i="1"/>
  <c r="N141" i="1"/>
  <c r="R133" i="1"/>
  <c r="N133" i="1"/>
  <c r="R125" i="1"/>
  <c r="N125" i="1"/>
  <c r="R117" i="1"/>
  <c r="N117" i="1"/>
  <c r="R109" i="1"/>
  <c r="N109" i="1"/>
  <c r="R101" i="1"/>
  <c r="N101" i="1"/>
  <c r="R93" i="1"/>
  <c r="N93" i="1"/>
  <c r="R85" i="1"/>
  <c r="N85" i="1"/>
  <c r="R77" i="1"/>
  <c r="N77" i="1"/>
  <c r="R69" i="1"/>
  <c r="N69" i="1"/>
  <c r="R61" i="1"/>
  <c r="N61" i="1"/>
  <c r="R53" i="1"/>
  <c r="N53" i="1"/>
  <c r="R45" i="1"/>
  <c r="N45" i="1"/>
  <c r="R37" i="1"/>
  <c r="N37" i="1"/>
  <c r="R29" i="1"/>
  <c r="N29" i="1"/>
  <c r="K141" i="1"/>
  <c r="K109" i="1"/>
  <c r="K77" i="1"/>
  <c r="K45" i="1"/>
  <c r="M2822" i="3"/>
  <c r="M2766" i="3"/>
  <c r="M2758" i="3"/>
  <c r="M2742" i="3"/>
  <c r="M2718" i="3"/>
  <c r="K259" i="1"/>
  <c r="S149" i="1"/>
  <c r="S117" i="1"/>
  <c r="S85" i="1"/>
  <c r="S53" i="1"/>
  <c r="R299" i="1"/>
  <c r="R283" i="1"/>
  <c r="R267" i="1"/>
  <c r="R235" i="1"/>
  <c r="R219" i="1"/>
  <c r="R203" i="1"/>
  <c r="R195" i="1"/>
  <c r="R187" i="1"/>
  <c r="R179" i="1"/>
  <c r="R171" i="1"/>
  <c r="R163" i="1"/>
  <c r="N303" i="1"/>
  <c r="N295" i="1"/>
  <c r="N287" i="1"/>
  <c r="N279" i="1"/>
  <c r="N271" i="1"/>
  <c r="N263" i="1"/>
  <c r="N255" i="1"/>
  <c r="N247" i="1"/>
  <c r="N239" i="1"/>
  <c r="N231" i="1"/>
  <c r="N223" i="1"/>
  <c r="N215" i="1"/>
  <c r="N207" i="1"/>
  <c r="N199" i="1"/>
  <c r="N191" i="1"/>
  <c r="N183" i="1"/>
  <c r="N175" i="1"/>
  <c r="N167" i="1"/>
  <c r="K149" i="1"/>
  <c r="K117" i="1"/>
  <c r="K85" i="1"/>
  <c r="K53" i="1"/>
  <c r="K154" i="1"/>
  <c r="S154" i="1"/>
  <c r="R154" i="1"/>
  <c r="K146" i="1"/>
  <c r="S146" i="1"/>
  <c r="R146" i="1"/>
  <c r="K138" i="1"/>
  <c r="S138" i="1"/>
  <c r="R138" i="1"/>
  <c r="K130" i="1"/>
  <c r="S130" i="1"/>
  <c r="R130" i="1"/>
  <c r="K122" i="1"/>
  <c r="S122" i="1"/>
  <c r="R122" i="1"/>
  <c r="K114" i="1"/>
  <c r="S114" i="1"/>
  <c r="R114" i="1"/>
  <c r="K106" i="1"/>
  <c r="S106" i="1"/>
  <c r="R106" i="1"/>
  <c r="K98" i="1"/>
  <c r="S98" i="1"/>
  <c r="R98" i="1"/>
  <c r="K90" i="1"/>
  <c r="S90" i="1"/>
  <c r="R90" i="1"/>
  <c r="K82" i="1"/>
  <c r="S82" i="1"/>
  <c r="R82" i="1"/>
  <c r="K74" i="1"/>
  <c r="S74" i="1"/>
  <c r="R74" i="1"/>
  <c r="K66" i="1"/>
  <c r="S66" i="1"/>
  <c r="R66" i="1"/>
  <c r="K58" i="1"/>
  <c r="S58" i="1"/>
  <c r="R58" i="1"/>
  <c r="K50" i="1"/>
  <c r="S50" i="1"/>
  <c r="R50" i="1"/>
  <c r="K42" i="1"/>
  <c r="S42" i="1"/>
  <c r="R42" i="1"/>
  <c r="K34" i="1"/>
  <c r="S34" i="1"/>
  <c r="R34" i="1"/>
  <c r="K26" i="1"/>
  <c r="S26" i="1"/>
  <c r="R26" i="1"/>
  <c r="M2644" i="3"/>
  <c r="M2580" i="3"/>
  <c r="M2532" i="3"/>
  <c r="M2524" i="3"/>
  <c r="K157" i="1"/>
  <c r="K125" i="1"/>
  <c r="K93" i="1"/>
  <c r="K61" i="1"/>
  <c r="K29" i="1"/>
  <c r="M2818" i="3"/>
  <c r="M2810" i="3"/>
  <c r="M2802" i="3"/>
  <c r="M2794" i="3"/>
  <c r="M2786" i="3"/>
  <c r="M2778" i="3"/>
  <c r="M2770" i="3"/>
  <c r="M2714" i="3"/>
  <c r="K133" i="1"/>
  <c r="K101" i="1"/>
  <c r="K69" i="1"/>
  <c r="K37" i="1"/>
  <c r="K158" i="1"/>
  <c r="S158" i="1"/>
  <c r="N158" i="1"/>
  <c r="K150" i="1"/>
  <c r="S150" i="1"/>
  <c r="N150" i="1"/>
  <c r="K142" i="1"/>
  <c r="S142" i="1"/>
  <c r="N142" i="1"/>
  <c r="K134" i="1"/>
  <c r="S134" i="1"/>
  <c r="N134" i="1"/>
  <c r="K126" i="1"/>
  <c r="S126" i="1"/>
  <c r="N126" i="1"/>
  <c r="K118" i="1"/>
  <c r="S118" i="1"/>
  <c r="N118" i="1"/>
  <c r="K110" i="1"/>
  <c r="S110" i="1"/>
  <c r="N110" i="1"/>
  <c r="K102" i="1"/>
  <c r="S102" i="1"/>
  <c r="N102" i="1"/>
  <c r="K94" i="1"/>
  <c r="S94" i="1"/>
  <c r="N94" i="1"/>
  <c r="K86" i="1"/>
  <c r="S86" i="1"/>
  <c r="N86" i="1"/>
  <c r="K78" i="1"/>
  <c r="S78" i="1"/>
  <c r="N78" i="1"/>
  <c r="K70" i="1"/>
  <c r="S70" i="1"/>
  <c r="N70" i="1"/>
  <c r="K62" i="1"/>
  <c r="S62" i="1"/>
  <c r="N62" i="1"/>
  <c r="K54" i="1"/>
  <c r="S54" i="1"/>
  <c r="N54" i="1"/>
  <c r="K46" i="1"/>
  <c r="S46" i="1"/>
  <c r="N46" i="1"/>
  <c r="K38" i="1"/>
  <c r="S38" i="1"/>
  <c r="N38" i="1"/>
  <c r="K30" i="1"/>
  <c r="S30" i="1"/>
  <c r="N30" i="1"/>
  <c r="K22" i="1"/>
  <c r="S22" i="1"/>
  <c r="N22" i="1"/>
  <c r="M2814" i="3"/>
  <c r="M2774" i="3"/>
  <c r="M2726" i="3"/>
  <c r="M2821" i="3"/>
  <c r="M2813" i="3"/>
  <c r="M2805" i="3"/>
  <c r="M2797" i="3"/>
  <c r="M2789" i="3"/>
  <c r="M2781" i="3"/>
  <c r="M2773" i="3"/>
  <c r="M2765" i="3"/>
  <c r="M2757" i="3"/>
  <c r="M2749" i="3"/>
  <c r="M2741" i="3"/>
  <c r="M2733" i="3"/>
  <c r="M2725" i="3"/>
  <c r="M2717" i="3"/>
  <c r="M2518" i="3"/>
  <c r="M2510" i="3"/>
  <c r="M2502" i="3"/>
  <c r="M2494" i="3"/>
  <c r="M2486" i="3"/>
  <c r="M2462" i="3"/>
  <c r="M2446" i="3"/>
  <c r="M2438" i="3"/>
  <c r="M2422" i="3"/>
  <c r="M2414" i="3"/>
  <c r="M2398" i="3"/>
  <c r="M2382" i="3"/>
  <c r="M2374" i="3"/>
  <c r="M2358" i="3"/>
  <c r="M2350" i="3"/>
  <c r="M2342" i="3"/>
  <c r="M2334" i="3"/>
  <c r="M2709" i="3"/>
  <c r="M2701" i="3"/>
  <c r="M2693" i="3"/>
  <c r="M2517" i="3"/>
  <c r="M2509" i="3"/>
  <c r="M2501" i="3"/>
  <c r="M2493" i="3"/>
  <c r="M2485" i="3"/>
  <c r="M2477" i="3"/>
  <c r="M2469" i="3"/>
  <c r="M2461" i="3"/>
  <c r="M2453" i="3"/>
  <c r="M2445" i="3"/>
  <c r="M2437" i="3"/>
  <c r="M2429" i="3"/>
  <c r="M2421" i="3"/>
  <c r="M2413" i="3"/>
  <c r="M2405" i="3"/>
  <c r="M2397" i="3"/>
  <c r="M2389" i="3"/>
  <c r="M2381" i="3"/>
  <c r="M2373" i="3"/>
  <c r="M2365" i="3"/>
  <c r="M2357" i="3"/>
  <c r="M2349" i="3"/>
  <c r="M2341" i="3"/>
  <c r="M2333" i="3"/>
  <c r="M2516" i="3"/>
  <c r="M2508" i="3"/>
  <c r="M2500" i="3"/>
  <c r="M2492" i="3"/>
  <c r="M2484" i="3"/>
  <c r="M2476" i="3"/>
  <c r="M2468" i="3"/>
  <c r="M2460" i="3"/>
  <c r="M2452" i="3"/>
  <c r="M2444" i="3"/>
  <c r="M2436" i="3"/>
  <c r="M2428" i="3"/>
  <c r="M2420" i="3"/>
  <c r="M2412" i="3"/>
  <c r="M2404" i="3"/>
  <c r="M2396" i="3"/>
  <c r="M2388" i="3"/>
  <c r="M2380" i="3"/>
  <c r="M2372" i="3"/>
  <c r="M2364" i="3"/>
  <c r="M2356" i="3"/>
  <c r="M2348" i="3"/>
  <c r="M2340" i="3"/>
  <c r="M2332" i="3"/>
  <c r="M2324" i="3"/>
  <c r="M2316" i="3"/>
  <c r="M2308" i="3"/>
  <c r="M2300" i="3"/>
  <c r="M2292" i="3"/>
  <c r="M2284" i="3"/>
  <c r="M2276" i="3"/>
  <c r="M2268" i="3"/>
  <c r="M2260" i="3"/>
  <c r="M2252" i="3"/>
  <c r="M2244" i="3"/>
  <c r="M2236" i="3"/>
  <c r="M2228" i="3"/>
  <c r="M2220" i="3"/>
  <c r="M2482" i="3"/>
  <c r="M2466" i="3"/>
  <c r="M2442" i="3"/>
  <c r="M2402" i="3"/>
  <c r="M2378" i="3"/>
  <c r="M2141" i="3"/>
  <c r="M1076" i="3"/>
  <c r="M1012" i="3"/>
  <c r="M948" i="3"/>
  <c r="M2680" i="3"/>
  <c r="M2672" i="3"/>
  <c r="M2664" i="3"/>
  <c r="M2656" i="3"/>
  <c r="M2648" i="3"/>
  <c r="M2640" i="3"/>
  <c r="M2632" i="3"/>
  <c r="M2624" i="3"/>
  <c r="M2616" i="3"/>
  <c r="M2608" i="3"/>
  <c r="M2600" i="3"/>
  <c r="M2592" i="3"/>
  <c r="M2584" i="3"/>
  <c r="M2576" i="3"/>
  <c r="M2568" i="3"/>
  <c r="M2552" i="3"/>
  <c r="M2536" i="3"/>
  <c r="M2528" i="3"/>
  <c r="M2520" i="3"/>
  <c r="M2512" i="3"/>
  <c r="M2504" i="3"/>
  <c r="M2496" i="3"/>
  <c r="M2488" i="3"/>
  <c r="M2480" i="3"/>
  <c r="M2472" i="3"/>
  <c r="M2464" i="3"/>
  <c r="M2456" i="3"/>
  <c r="M2448" i="3"/>
  <c r="M2440" i="3"/>
  <c r="M2432" i="3"/>
  <c r="M2424" i="3"/>
  <c r="M2416" i="3"/>
  <c r="M2408" i="3"/>
  <c r="M2400" i="3"/>
  <c r="M2392" i="3"/>
  <c r="M2384" i="3"/>
  <c r="M2376" i="3"/>
  <c r="M2368" i="3"/>
  <c r="M2360" i="3"/>
  <c r="M2352" i="3"/>
  <c r="M2336" i="3"/>
  <c r="M2328" i="3"/>
  <c r="M2320" i="3"/>
  <c r="M2312" i="3"/>
  <c r="M2304" i="3"/>
  <c r="M2296" i="3"/>
  <c r="M2288" i="3"/>
  <c r="M2280" i="3"/>
  <c r="M2272" i="3"/>
  <c r="M2264" i="3"/>
  <c r="M2256" i="3"/>
  <c r="M2248" i="3"/>
  <c r="M2240" i="3"/>
  <c r="M2232" i="3"/>
  <c r="M303" i="3"/>
  <c r="M287" i="3"/>
  <c r="M279" i="3"/>
  <c r="M271" i="3"/>
  <c r="M255" i="3"/>
  <c r="M247" i="3"/>
  <c r="M239" i="3"/>
  <c r="M223" i="3"/>
  <c r="M215" i="3"/>
  <c r="M207" i="3"/>
  <c r="M191" i="3"/>
  <c r="M183" i="3"/>
  <c r="M161" i="3"/>
  <c r="M129" i="3"/>
  <c r="M97" i="3"/>
  <c r="M169" i="3"/>
  <c r="M137" i="3"/>
  <c r="M105" i="3"/>
  <c r="M172" i="3"/>
  <c r="M140" i="3"/>
  <c r="M116" i="3"/>
  <c r="M108" i="3"/>
  <c r="M84" i="3"/>
  <c r="M76" i="3"/>
  <c r="M52" i="3"/>
  <c r="M44" i="3"/>
  <c r="M20" i="3"/>
  <c r="M2209" i="3"/>
  <c r="M2193" i="3"/>
  <c r="M2185" i="3"/>
  <c r="M2177" i="3"/>
  <c r="M2169" i="3"/>
  <c r="M2145" i="3"/>
  <c r="M2137" i="3"/>
  <c r="M2129" i="3"/>
  <c r="M606" i="3"/>
  <c r="M598" i="3"/>
  <c r="M590" i="3"/>
  <c r="M582" i="3"/>
  <c r="M574" i="3"/>
  <c r="M566" i="3"/>
  <c r="M558" i="3"/>
  <c r="M550" i="3"/>
  <c r="M542" i="3"/>
  <c r="M534" i="3"/>
  <c r="M526" i="3"/>
  <c r="M510" i="3"/>
  <c r="M502" i="3"/>
  <c r="M494" i="3"/>
  <c r="M478" i="3"/>
  <c r="M470" i="3"/>
  <c r="M462" i="3"/>
  <c r="M446" i="3"/>
  <c r="M438" i="3"/>
  <c r="M422" i="3"/>
  <c r="M414" i="3"/>
  <c r="M406" i="3"/>
  <c r="M398" i="3"/>
  <c r="M390" i="3"/>
  <c r="M366" i="3"/>
  <c r="M358" i="3"/>
  <c r="M350" i="3"/>
  <c r="M342" i="3"/>
  <c r="M326" i="3"/>
  <c r="M318" i="3"/>
  <c r="M310" i="3"/>
  <c r="M145" i="3"/>
  <c r="M113" i="3"/>
  <c r="M2045" i="3"/>
  <c r="M2029" i="3"/>
  <c r="M1981" i="3"/>
  <c r="M1965" i="3"/>
  <c r="M1917" i="3"/>
  <c r="M1901" i="3"/>
  <c r="M1853" i="3"/>
  <c r="M1789" i="3"/>
  <c r="M1773" i="3"/>
  <c r="M1725" i="3"/>
  <c r="M1661" i="3"/>
  <c r="M1533" i="3"/>
  <c r="M1517" i="3"/>
  <c r="M1405" i="3"/>
  <c r="M153" i="3"/>
  <c r="M121" i="3"/>
  <c r="M2082" i="3"/>
  <c r="M2066" i="3"/>
  <c r="M2018" i="3"/>
  <c r="M2002" i="3"/>
  <c r="M1954" i="3"/>
  <c r="M1938" i="3"/>
  <c r="M1890" i="3"/>
  <c r="M1874" i="3"/>
  <c r="M1826" i="3"/>
  <c r="M1810" i="3"/>
  <c r="M1762" i="3"/>
  <c r="M1746" i="3"/>
  <c r="M1698" i="3"/>
  <c r="M1682" i="3"/>
  <c r="M1634" i="3"/>
  <c r="M1618" i="3"/>
  <c r="M1570" i="3"/>
  <c r="M1554" i="3"/>
  <c r="M1506" i="3"/>
  <c r="M1490" i="3"/>
  <c r="M1442" i="3"/>
  <c r="M1426" i="3"/>
  <c r="M1378" i="3"/>
  <c r="M1362" i="3"/>
  <c r="M1314" i="3"/>
  <c r="M1298" i="3"/>
  <c r="M1250" i="3"/>
  <c r="M1234" i="3"/>
  <c r="M1186" i="3"/>
  <c r="M1170" i="3"/>
  <c r="M1269" i="3"/>
  <c r="M1205" i="3"/>
  <c r="M89" i="3"/>
  <c r="M81" i="3"/>
  <c r="M73" i="3"/>
  <c r="M65" i="3"/>
  <c r="M57" i="3"/>
  <c r="M49" i="3"/>
  <c r="M41" i="3"/>
  <c r="M33" i="3"/>
  <c r="M25" i="3"/>
  <c r="M17" i="3"/>
  <c r="M302" i="3"/>
  <c r="M294" i="3"/>
  <c r="M286" i="3"/>
  <c r="M278" i="3"/>
  <c r="M270" i="3"/>
  <c r="M262" i="3"/>
  <c r="M254" i="3"/>
  <c r="M246" i="3"/>
  <c r="M238" i="3"/>
  <c r="M230" i="3"/>
  <c r="M222" i="3"/>
  <c r="M214" i="3"/>
  <c r="M206" i="3"/>
  <c r="M198" i="3"/>
  <c r="M190" i="3"/>
  <c r="M182" i="3"/>
  <c r="M1221" i="3"/>
  <c r="M1157" i="3"/>
  <c r="M1229" i="3"/>
  <c r="M1165" i="3"/>
  <c r="M1837" i="3"/>
  <c r="M1709" i="3"/>
  <c r="M1685" i="3"/>
  <c r="M1645" i="3"/>
  <c r="M1621" i="3"/>
  <c r="M1469" i="3"/>
  <c r="M1341" i="3"/>
  <c r="M1277" i="3"/>
  <c r="M307" i="3"/>
  <c r="M299" i="3"/>
  <c r="M291" i="3"/>
  <c r="M283" i="3"/>
  <c r="M275" i="3"/>
  <c r="M267" i="3"/>
  <c r="M259" i="3"/>
  <c r="M251" i="3"/>
  <c r="M243" i="3"/>
  <c r="M235" i="3"/>
  <c r="M227" i="3"/>
  <c r="M219" i="3"/>
  <c r="M211" i="3"/>
  <c r="M203" i="3"/>
  <c r="M195" i="3"/>
  <c r="M187" i="3"/>
  <c r="M179" i="3"/>
  <c r="M1245" i="3"/>
  <c r="M1181" i="3"/>
  <c r="M306" i="3"/>
  <c r="M298" i="3"/>
  <c r="M290" i="3"/>
  <c r="M282" i="3"/>
  <c r="M274" i="3"/>
  <c r="M266" i="3"/>
  <c r="M258" i="3"/>
  <c r="M250" i="3"/>
  <c r="M242" i="3"/>
  <c r="M234" i="3"/>
  <c r="M226" i="3"/>
  <c r="M218" i="3"/>
  <c r="M202" i="3"/>
  <c r="M194" i="3"/>
  <c r="M186" i="3"/>
  <c r="M178" i="3"/>
  <c r="M1253" i="3"/>
  <c r="M1189" i="3"/>
  <c r="M2097" i="3"/>
  <c r="M2089" i="3"/>
  <c r="M2073" i="3"/>
  <c r="M2065" i="3"/>
  <c r="M2041" i="3"/>
  <c r="M2033" i="3"/>
  <c r="M2025" i="3"/>
  <c r="M2017" i="3"/>
  <c r="M2009" i="3"/>
  <c r="M2001" i="3"/>
  <c r="M1993" i="3"/>
  <c r="M1985" i="3"/>
  <c r="M1977" i="3"/>
  <c r="M1969" i="3"/>
  <c r="M1961" i="3"/>
  <c r="M1945" i="3"/>
  <c r="M1937" i="3"/>
  <c r="M1921" i="3"/>
  <c r="M1913" i="3"/>
  <c r="M1905" i="3"/>
  <c r="M1897" i="3"/>
  <c r="M1881" i="3"/>
  <c r="M1873" i="3"/>
  <c r="M1849" i="3"/>
  <c r="M1841" i="3"/>
  <c r="M1833" i="3"/>
  <c r="M1817" i="3"/>
  <c r="M1809" i="3"/>
  <c r="M1785" i="3"/>
  <c r="M1777" i="3"/>
  <c r="M1769" i="3"/>
  <c r="M1761" i="3"/>
  <c r="M1753" i="3"/>
  <c r="M1745" i="3"/>
  <c r="M1737" i="3"/>
  <c r="M1729" i="3"/>
  <c r="M1721" i="3"/>
  <c r="M1713" i="3"/>
  <c r="M1705" i="3"/>
  <c r="M1697" i="3"/>
  <c r="M1689" i="3"/>
  <c r="M1681" i="3"/>
  <c r="M1673" i="3"/>
  <c r="M1657" i="3"/>
  <c r="M1649" i="3"/>
  <c r="M1641" i="3"/>
  <c r="M1633" i="3"/>
  <c r="M1625" i="3"/>
  <c r="M1617" i="3"/>
  <c r="M1593" i="3"/>
  <c r="M1585" i="3"/>
  <c r="M1577" i="3"/>
  <c r="M1569" i="3"/>
  <c r="M1561" i="3"/>
  <c r="M1553" i="3"/>
  <c r="M1545" i="3"/>
  <c r="M1529" i="3"/>
  <c r="M1521" i="3"/>
  <c r="M1513" i="3"/>
  <c r="M1505" i="3"/>
  <c r="M1497" i="3"/>
  <c r="M1489" i="3"/>
  <c r="M1465" i="3"/>
  <c r="M1457" i="3"/>
  <c r="M1449" i="3"/>
  <c r="M1441" i="3"/>
  <c r="M1433" i="3"/>
  <c r="M1425" i="3"/>
  <c r="M1409" i="3"/>
  <c r="M1401" i="3"/>
  <c r="M1393" i="3"/>
  <c r="M1385" i="3"/>
  <c r="M1377" i="3"/>
  <c r="M1369" i="3"/>
  <c r="M1361" i="3"/>
  <c r="M1345" i="3"/>
  <c r="M1337" i="3"/>
  <c r="M1329" i="3"/>
  <c r="M1321" i="3"/>
  <c r="M1313" i="3"/>
  <c r="M1305" i="3"/>
  <c r="M1297" i="3"/>
  <c r="M1273" i="3"/>
  <c r="M2078" i="3"/>
  <c r="M2070" i="3"/>
  <c r="M2062" i="3"/>
  <c r="M2046" i="3"/>
  <c r="M2038" i="3"/>
  <c r="M2014" i="3"/>
  <c r="M2006" i="3"/>
  <c r="M1998" i="3"/>
  <c r="M1982" i="3"/>
  <c r="M1974" i="3"/>
  <c r="M1950" i="3"/>
  <c r="M1942" i="3"/>
  <c r="M1934" i="3"/>
  <c r="M1918" i="3"/>
  <c r="M1910" i="3"/>
  <c r="M1886" i="3"/>
  <c r="M1878" i="3"/>
  <c r="M1870" i="3"/>
  <c r="M1854" i="3"/>
  <c r="M1846" i="3"/>
  <c r="M1822" i="3"/>
  <c r="M1814" i="3"/>
  <c r="M1806" i="3"/>
  <c r="M1790" i="3"/>
  <c r="M1782" i="3"/>
  <c r="M1758" i="3"/>
  <c r="M1750" i="3"/>
  <c r="M1742" i="3"/>
  <c r="M1726" i="3"/>
  <c r="M1718" i="3"/>
  <c r="M1694" i="3"/>
  <c r="M1686" i="3"/>
  <c r="M1678" i="3"/>
  <c r="M1662" i="3"/>
  <c r="M1654" i="3"/>
  <c r="M1630" i="3"/>
  <c r="M1622" i="3"/>
  <c r="M1614" i="3"/>
  <c r="M1598" i="3"/>
  <c r="M1590" i="3"/>
  <c r="M1566" i="3"/>
  <c r="M1558" i="3"/>
  <c r="M1550" i="3"/>
  <c r="M1534" i="3"/>
  <c r="M1526" i="3"/>
  <c r="M1502" i="3"/>
  <c r="M1494" i="3"/>
  <c r="M1486" i="3"/>
  <c r="M1470" i="3"/>
  <c r="M1462" i="3"/>
  <c r="M1438" i="3"/>
  <c r="M1430" i="3"/>
  <c r="M1422" i="3"/>
  <c r="M1406" i="3"/>
  <c r="M1398" i="3"/>
  <c r="M1374" i="3"/>
  <c r="M1366" i="3"/>
  <c r="M1358" i="3"/>
  <c r="M1342" i="3"/>
  <c r="M1334" i="3"/>
  <c r="M1310" i="3"/>
  <c r="M1302" i="3"/>
  <c r="M1294" i="3"/>
  <c r="M1278" i="3"/>
  <c r="M1270" i="3"/>
  <c r="M1262" i="3"/>
  <c r="M1246" i="3"/>
  <c r="M1238" i="3"/>
  <c r="M1214" i="3"/>
  <c r="M1206" i="3"/>
  <c r="M1198" i="3"/>
  <c r="M1182" i="3"/>
  <c r="M1174" i="3"/>
  <c r="M1150" i="3"/>
  <c r="M1142" i="3"/>
  <c r="M1134" i="3"/>
  <c r="M1118" i="3"/>
  <c r="M1110" i="3"/>
  <c r="M907" i="3"/>
  <c r="M899" i="3"/>
  <c r="M891" i="3"/>
  <c r="M883" i="3"/>
  <c r="M875" i="3"/>
  <c r="M867" i="3"/>
  <c r="M859" i="3"/>
  <c r="M851" i="3"/>
  <c r="M843" i="3"/>
  <c r="M835" i="3"/>
  <c r="M827" i="3"/>
  <c r="M819" i="3"/>
  <c r="M811" i="3"/>
  <c r="M803" i="3"/>
  <c r="M795" i="3"/>
  <c r="M787" i="3"/>
  <c r="M779" i="3"/>
  <c r="M771" i="3"/>
  <c r="M763" i="3"/>
  <c r="M755" i="3"/>
  <c r="M747" i="3"/>
  <c r="M739" i="3"/>
  <c r="M731" i="3"/>
  <c r="M723" i="3"/>
  <c r="M715" i="3"/>
  <c r="M707" i="3"/>
  <c r="M699" i="3"/>
  <c r="M691" i="3"/>
  <c r="M683" i="3"/>
  <c r="M675" i="3"/>
  <c r="M667" i="3"/>
  <c r="M659" i="3"/>
  <c r="M651" i="3"/>
  <c r="M643" i="3"/>
  <c r="M635" i="3"/>
  <c r="M627" i="3"/>
  <c r="M619" i="3"/>
  <c r="M607" i="3"/>
  <c r="M599" i="3"/>
  <c r="M591" i="3"/>
  <c r="M583" i="3"/>
  <c r="M575" i="3"/>
  <c r="M567" i="3"/>
  <c r="M559" i="3"/>
  <c r="M2824" i="3"/>
  <c r="M2816" i="3"/>
  <c r="M2808" i="3"/>
  <c r="M2800" i="3"/>
  <c r="M2792" i="3"/>
  <c r="M2784" i="3"/>
  <c r="M2776" i="3"/>
  <c r="M2768" i="3"/>
  <c r="M2760" i="3"/>
  <c r="M2752" i="3"/>
  <c r="M2744" i="3"/>
  <c r="M2736" i="3"/>
  <c r="M2728" i="3"/>
  <c r="M2720" i="3"/>
  <c r="M2712" i="3"/>
  <c r="M2704" i="3"/>
  <c r="M2696" i="3"/>
  <c r="M2226" i="3"/>
  <c r="M609" i="3"/>
  <c r="M601" i="3"/>
  <c r="M593" i="3"/>
  <c r="M585" i="3"/>
  <c r="M577" i="3"/>
  <c r="M569" i="3"/>
  <c r="M561" i="3"/>
  <c r="M553" i="3"/>
  <c r="M545" i="3"/>
  <c r="M537" i="3"/>
  <c r="M529" i="3"/>
  <c r="M521" i="3"/>
  <c r="M513" i="3"/>
  <c r="M505" i="3"/>
  <c r="M497" i="3"/>
  <c r="M489" i="3"/>
  <c r="M481" i="3"/>
  <c r="M473" i="3"/>
  <c r="M465" i="3"/>
  <c r="M457" i="3"/>
  <c r="M449" i="3"/>
  <c r="M441" i="3"/>
  <c r="M433" i="3"/>
  <c r="M425" i="3"/>
  <c r="M417" i="3"/>
  <c r="M409" i="3"/>
  <c r="M401" i="3"/>
  <c r="M393" i="3"/>
  <c r="M385" i="3"/>
  <c r="M377" i="3"/>
  <c r="M369" i="3"/>
  <c r="M361" i="3"/>
  <c r="M353" i="3"/>
  <c r="M345" i="3"/>
  <c r="M337" i="3"/>
  <c r="M329" i="3"/>
  <c r="M321" i="3"/>
  <c r="M313" i="3"/>
  <c r="M171" i="3"/>
  <c r="M163" i="3"/>
  <c r="M155" i="3"/>
  <c r="M147" i="3"/>
  <c r="M139" i="3"/>
  <c r="M131" i="3"/>
  <c r="M123" i="3"/>
  <c r="M115" i="3"/>
  <c r="M107" i="3"/>
  <c r="M99" i="3"/>
  <c r="M91" i="3"/>
  <c r="M83" i="3"/>
  <c r="M75" i="3"/>
  <c r="M67" i="3"/>
  <c r="M59" i="3"/>
  <c r="M51" i="3"/>
  <c r="M43" i="3"/>
  <c r="M35" i="3"/>
  <c r="M27" i="3"/>
  <c r="M19" i="3"/>
  <c r="M2326" i="3"/>
  <c r="M2318" i="3"/>
  <c r="M2310" i="3"/>
  <c r="M2302" i="3"/>
  <c r="M2294" i="3"/>
  <c r="M2286" i="3"/>
  <c r="M2278" i="3"/>
  <c r="M2270" i="3"/>
  <c r="M2262" i="3"/>
  <c r="M2254" i="3"/>
  <c r="M2246" i="3"/>
  <c r="M2238" i="3"/>
  <c r="M2230" i="3"/>
  <c r="M2222" i="3"/>
  <c r="M605" i="3"/>
  <c r="M597" i="3"/>
  <c r="M589" i="3"/>
  <c r="M581" i="3"/>
  <c r="M573" i="3"/>
  <c r="M565" i="3"/>
  <c r="M557" i="3"/>
  <c r="M549" i="3"/>
  <c r="M541" i="3"/>
  <c r="M533" i="3"/>
  <c r="M525" i="3"/>
  <c r="M517" i="3"/>
  <c r="M509" i="3"/>
  <c r="M501" i="3"/>
  <c r="M493" i="3"/>
  <c r="M485" i="3"/>
  <c r="M477" i="3"/>
  <c r="M469" i="3"/>
  <c r="M461" i="3"/>
  <c r="M453" i="3"/>
  <c r="M445" i="3"/>
  <c r="M437" i="3"/>
  <c r="M429" i="3"/>
  <c r="M421" i="3"/>
  <c r="M413" i="3"/>
  <c r="M405" i="3"/>
  <c r="M397" i="3"/>
  <c r="M389" i="3"/>
  <c r="M381" i="3"/>
  <c r="M373" i="3"/>
  <c r="M365" i="3"/>
  <c r="M357" i="3"/>
  <c r="M349" i="3"/>
  <c r="M341" i="3"/>
  <c r="M333" i="3"/>
  <c r="M325" i="3"/>
  <c r="M317" i="3"/>
  <c r="M309" i="3"/>
  <c r="M911" i="3"/>
  <c r="M903" i="3"/>
  <c r="M895" i="3"/>
  <c r="M887" i="3"/>
  <c r="M879" i="3"/>
  <c r="M871" i="3"/>
  <c r="M863" i="3"/>
  <c r="M855" i="3"/>
  <c r="M847" i="3"/>
  <c r="M839" i="3"/>
  <c r="M831" i="3"/>
  <c r="M823" i="3"/>
  <c r="M815" i="3"/>
  <c r="M807" i="3"/>
  <c r="M799" i="3"/>
  <c r="M791" i="3"/>
  <c r="M783" i="3"/>
  <c r="M775" i="3"/>
  <c r="M767" i="3"/>
  <c r="M759" i="3"/>
  <c r="M751" i="3"/>
  <c r="M743" i="3"/>
  <c r="M735" i="3"/>
  <c r="M727" i="3"/>
  <c r="M719" i="3"/>
  <c r="M711" i="3"/>
  <c r="M703" i="3"/>
  <c r="M695" i="3"/>
  <c r="M687" i="3"/>
  <c r="M679" i="3"/>
  <c r="M671" i="3"/>
  <c r="M663" i="3"/>
  <c r="M655" i="3"/>
  <c r="M647" i="3"/>
  <c r="M639" i="3"/>
  <c r="M631" i="3"/>
  <c r="M623" i="3"/>
  <c r="M615" i="3"/>
  <c r="M2121" i="3"/>
  <c r="M2113" i="3"/>
  <c r="M2105" i="3"/>
  <c r="M1096" i="3"/>
  <c r="M1088" i="3"/>
  <c r="M1080" i="3"/>
  <c r="M1072" i="3"/>
  <c r="M1064" i="3"/>
  <c r="M1056" i="3"/>
  <c r="M1048" i="3"/>
  <c r="M1040" i="3"/>
  <c r="M1032" i="3"/>
  <c r="M1024" i="3"/>
  <c r="M1016" i="3"/>
  <c r="M1008" i="3"/>
  <c r="M1000" i="3"/>
  <c r="M992" i="3"/>
  <c r="M984" i="3"/>
  <c r="M976" i="3"/>
  <c r="M968" i="3"/>
  <c r="M960" i="3"/>
  <c r="M952" i="3"/>
  <c r="M944" i="3"/>
  <c r="M936" i="3"/>
  <c r="M928" i="3"/>
  <c r="M920" i="3"/>
  <c r="M912" i="3"/>
  <c r="M904" i="3"/>
  <c r="M896" i="3"/>
  <c r="M888" i="3"/>
  <c r="M880" i="3"/>
  <c r="M872" i="3"/>
  <c r="M864" i="3"/>
  <c r="M856" i="3"/>
  <c r="M848" i="3"/>
  <c r="M840" i="3"/>
  <c r="M832" i="3"/>
  <c r="M824" i="3"/>
  <c r="M816" i="3"/>
  <c r="M808" i="3"/>
  <c r="M800" i="3"/>
  <c r="M792" i="3"/>
  <c r="M784" i="3"/>
  <c r="M776" i="3"/>
  <c r="M768" i="3"/>
  <c r="M760" i="3"/>
  <c r="M752" i="3"/>
  <c r="M744" i="3"/>
  <c r="M736" i="3"/>
  <c r="M728" i="3"/>
  <c r="M720" i="3"/>
  <c r="M712" i="3"/>
  <c r="M704" i="3"/>
  <c r="M696" i="3"/>
  <c r="M688" i="3"/>
  <c r="M680" i="3"/>
  <c r="M672" i="3"/>
  <c r="M664" i="3"/>
  <c r="M656" i="3"/>
  <c r="M648" i="3"/>
  <c r="M640" i="3"/>
  <c r="M632" i="3"/>
  <c r="M624" i="3"/>
  <c r="M616" i="3"/>
  <c r="M2215" i="3"/>
  <c r="M2207" i="3"/>
  <c r="M2199" i="3"/>
  <c r="M2191" i="3"/>
  <c r="M2183" i="3"/>
  <c r="M2175" i="3"/>
  <c r="M2167" i="3"/>
  <c r="M2159" i="3"/>
  <c r="M2151" i="3"/>
  <c r="M2143" i="3"/>
  <c r="M2135" i="3"/>
  <c r="M2127" i="3"/>
  <c r="M2119" i="3"/>
  <c r="M2111" i="3"/>
  <c r="M2103" i="3"/>
  <c r="M1094" i="3"/>
  <c r="M1086" i="3"/>
  <c r="M1078" i="3"/>
  <c r="M1070" i="3"/>
  <c r="M1062" i="3"/>
  <c r="M1054" i="3"/>
  <c r="M1046" i="3"/>
  <c r="M1038" i="3"/>
  <c r="M1030" i="3"/>
  <c r="M1022" i="3"/>
  <c r="M1014" i="3"/>
  <c r="M1006" i="3"/>
  <c r="M998" i="3"/>
  <c r="M990" i="3"/>
  <c r="M982" i="3"/>
  <c r="M974" i="3"/>
  <c r="M966" i="3"/>
  <c r="M958" i="3"/>
  <c r="M950" i="3"/>
  <c r="M942" i="3"/>
  <c r="M934" i="3"/>
  <c r="M926" i="3"/>
  <c r="M918" i="3"/>
  <c r="M910" i="3"/>
  <c r="M902" i="3"/>
  <c r="M894" i="3"/>
  <c r="M886" i="3"/>
  <c r="M878" i="3"/>
  <c r="M870" i="3"/>
  <c r="M862" i="3"/>
  <c r="M854" i="3"/>
  <c r="M846" i="3"/>
  <c r="M838" i="3"/>
  <c r="M830" i="3"/>
  <c r="M822" i="3"/>
  <c r="M814" i="3"/>
  <c r="M806" i="3"/>
  <c r="M798" i="3"/>
  <c r="M790" i="3"/>
  <c r="M782" i="3"/>
  <c r="M774" i="3"/>
  <c r="M766" i="3"/>
  <c r="M758" i="3"/>
  <c r="M750" i="3"/>
  <c r="M742" i="3"/>
  <c r="M734" i="3"/>
  <c r="M726" i="3"/>
  <c r="M718" i="3"/>
  <c r="M710" i="3"/>
  <c r="M702" i="3"/>
  <c r="M694" i="3"/>
  <c r="M686" i="3"/>
  <c r="M678" i="3"/>
  <c r="M670" i="3"/>
  <c r="M662" i="3"/>
  <c r="M654" i="3"/>
  <c r="M646" i="3"/>
  <c r="M638" i="3"/>
  <c r="M630" i="3"/>
  <c r="M622" i="3"/>
  <c r="M614" i="3"/>
  <c r="M551" i="3"/>
  <c r="M543" i="3"/>
  <c r="M535" i="3"/>
  <c r="M527" i="3"/>
  <c r="M519" i="3"/>
  <c r="M511" i="3"/>
  <c r="M503" i="3"/>
  <c r="M495" i="3"/>
  <c r="M487" i="3"/>
  <c r="M479" i="3"/>
  <c r="M471" i="3"/>
  <c r="M463" i="3"/>
  <c r="M455" i="3"/>
  <c r="M447" i="3"/>
  <c r="M439" i="3"/>
  <c r="M431" i="3"/>
  <c r="M423" i="3"/>
  <c r="M415" i="3"/>
  <c r="M407" i="3"/>
  <c r="M399" i="3"/>
  <c r="M391" i="3"/>
  <c r="M383" i="3"/>
  <c r="M375" i="3"/>
  <c r="M367" i="3"/>
  <c r="M359" i="3"/>
  <c r="M351" i="3"/>
  <c r="M343" i="3"/>
  <c r="M335" i="3"/>
  <c r="M327" i="3"/>
  <c r="M319" i="3"/>
  <c r="M311" i="3"/>
  <c r="M170" i="3"/>
  <c r="M162" i="3"/>
  <c r="M154" i="3"/>
  <c r="M146" i="3"/>
  <c r="M138" i="3"/>
  <c r="M130" i="3"/>
  <c r="M122" i="3"/>
  <c r="M114" i="3"/>
  <c r="M106" i="3"/>
  <c r="M98" i="3"/>
  <c r="M90" i="3"/>
  <c r="M82" i="3"/>
  <c r="M74" i="3"/>
  <c r="M66" i="3"/>
  <c r="M58" i="3"/>
  <c r="M50" i="3"/>
  <c r="M42" i="3"/>
  <c r="M34" i="3"/>
  <c r="M26" i="3"/>
  <c r="M18" i="3"/>
  <c r="M1265" i="3"/>
  <c r="M1257" i="3"/>
  <c r="M1249" i="3"/>
  <c r="M1241" i="3"/>
  <c r="M1233" i="3"/>
  <c r="M1225" i="3"/>
  <c r="M1217" i="3"/>
  <c r="M1209" i="3"/>
  <c r="M1201" i="3"/>
  <c r="M1193" i="3"/>
  <c r="M1185" i="3"/>
  <c r="M1177" i="3"/>
  <c r="M1169" i="3"/>
  <c r="M1161" i="3"/>
  <c r="M1153" i="3"/>
  <c r="M1145" i="3"/>
  <c r="M1137" i="3"/>
  <c r="M1129" i="3"/>
  <c r="M1121" i="3"/>
  <c r="M1113" i="3"/>
  <c r="M1105" i="3"/>
  <c r="M2214" i="3"/>
  <c r="M2206" i="3"/>
  <c r="M2198" i="3"/>
  <c r="M2190" i="3"/>
  <c r="M2182" i="3"/>
  <c r="M2174" i="3"/>
  <c r="M2166" i="3"/>
  <c r="M2158" i="3"/>
  <c r="M2150" i="3"/>
  <c r="M2142" i="3"/>
  <c r="M2134" i="3"/>
  <c r="M2126" i="3"/>
  <c r="M2118" i="3"/>
  <c r="M2110" i="3"/>
  <c r="M2102" i="3"/>
  <c r="M1093" i="3"/>
  <c r="M1085" i="3"/>
  <c r="M1077" i="3"/>
  <c r="M1069" i="3"/>
  <c r="M1061" i="3"/>
  <c r="M1053" i="3"/>
  <c r="M1045" i="3"/>
  <c r="M1037" i="3"/>
  <c r="M1029" i="3"/>
  <c r="M1021" i="3"/>
  <c r="M1013" i="3"/>
  <c r="M1005" i="3"/>
  <c r="M997" i="3"/>
  <c r="M989" i="3"/>
  <c r="M981" i="3"/>
  <c r="M973" i="3"/>
  <c r="M965" i="3"/>
  <c r="M957" i="3"/>
  <c r="M949" i="3"/>
  <c r="M941" i="3"/>
  <c r="M933" i="3"/>
  <c r="M925" i="3"/>
  <c r="M917" i="3"/>
  <c r="M908" i="3"/>
  <c r="M900" i="3"/>
  <c r="M892" i="3"/>
  <c r="M884" i="3"/>
  <c r="M876" i="3"/>
  <c r="M868" i="3"/>
  <c r="M860" i="3"/>
  <c r="M852" i="3"/>
  <c r="M844" i="3"/>
  <c r="M836" i="3"/>
  <c r="M828" i="3"/>
  <c r="M820" i="3"/>
  <c r="M812" i="3"/>
  <c r="M804" i="3"/>
  <c r="M796" i="3"/>
  <c r="M788" i="3"/>
  <c r="M780" i="3"/>
  <c r="M772" i="3"/>
  <c r="M764" i="3"/>
  <c r="M756" i="3"/>
  <c r="M748" i="3"/>
  <c r="M740" i="3"/>
  <c r="M732" i="3"/>
  <c r="M724" i="3"/>
  <c r="M716" i="3"/>
  <c r="M708" i="3"/>
  <c r="M700" i="3"/>
  <c r="M692" i="3"/>
  <c r="M684" i="3"/>
  <c r="M676" i="3"/>
  <c r="M668" i="3"/>
  <c r="M660" i="3"/>
  <c r="M652" i="3"/>
  <c r="M644" i="3"/>
  <c r="M636" i="3"/>
  <c r="M628" i="3"/>
  <c r="M620" i="3"/>
  <c r="M612" i="3"/>
  <c r="M2211" i="3"/>
  <c r="M2203" i="3"/>
  <c r="M2195" i="3"/>
  <c r="M2187" i="3"/>
  <c r="M2179" i="3"/>
  <c r="M2171" i="3"/>
  <c r="M2163" i="3"/>
  <c r="M2155" i="3"/>
  <c r="M2147" i="3"/>
  <c r="M2139" i="3"/>
  <c r="M2131" i="3"/>
  <c r="M2123" i="3"/>
  <c r="M2115" i="3"/>
  <c r="M2107" i="3"/>
  <c r="M1098" i="3"/>
  <c r="M1090" i="3"/>
  <c r="M1082" i="3"/>
  <c r="M1074" i="3"/>
  <c r="M1066" i="3"/>
  <c r="M1058" i="3"/>
  <c r="M1050" i="3"/>
  <c r="M1042" i="3"/>
  <c r="M1034" i="3"/>
  <c r="M1026" i="3"/>
  <c r="M1018" i="3"/>
  <c r="M1010" i="3"/>
  <c r="M1002" i="3"/>
  <c r="M994" i="3"/>
  <c r="M986" i="3"/>
  <c r="M978" i="3"/>
  <c r="M970" i="3"/>
  <c r="M962" i="3"/>
  <c r="M954" i="3"/>
  <c r="M946" i="3"/>
  <c r="M938" i="3"/>
  <c r="M930" i="3"/>
  <c r="M922" i="3"/>
  <c r="M914" i="3"/>
  <c r="M906" i="3"/>
  <c r="M898" i="3"/>
  <c r="M890" i="3"/>
  <c r="M882" i="3"/>
  <c r="M874" i="3"/>
  <c r="M866" i="3"/>
  <c r="M858" i="3"/>
  <c r="M850" i="3"/>
  <c r="M842" i="3"/>
  <c r="M834" i="3"/>
  <c r="M826" i="3"/>
  <c r="M818" i="3"/>
  <c r="M810" i="3"/>
  <c r="M802" i="3"/>
  <c r="M794" i="3"/>
  <c r="M786" i="3"/>
  <c r="M778" i="3"/>
  <c r="M770" i="3"/>
  <c r="M762" i="3"/>
  <c r="M754" i="3"/>
  <c r="M746" i="3"/>
  <c r="M738" i="3"/>
  <c r="M730" i="3"/>
  <c r="M722" i="3"/>
  <c r="M714" i="3"/>
  <c r="M706" i="3"/>
  <c r="M698" i="3"/>
  <c r="M690" i="3"/>
  <c r="M682" i="3"/>
  <c r="M674" i="3"/>
  <c r="M666" i="3"/>
  <c r="M658" i="3"/>
  <c r="M650" i="3"/>
  <c r="M642" i="3"/>
  <c r="M634" i="3"/>
  <c r="M626" i="3"/>
  <c r="M618" i="3"/>
  <c r="M2218" i="3"/>
  <c r="M2210" i="3"/>
  <c r="M2202" i="3"/>
  <c r="M2194" i="3"/>
  <c r="M2186" i="3"/>
  <c r="M2178" i="3"/>
  <c r="M2170" i="3"/>
  <c r="M2162" i="3"/>
  <c r="M2154" i="3"/>
  <c r="M2146" i="3"/>
  <c r="M2138" i="3"/>
  <c r="M2130" i="3"/>
  <c r="M2122" i="3"/>
  <c r="M2114" i="3"/>
  <c r="M2106" i="3"/>
  <c r="M1097" i="3"/>
  <c r="M1089" i="3"/>
  <c r="M1081" i="3"/>
  <c r="M1073" i="3"/>
  <c r="M1065" i="3"/>
  <c r="M1057" i="3"/>
  <c r="M1049" i="3"/>
  <c r="M1041" i="3"/>
  <c r="M1033" i="3"/>
  <c r="M1025" i="3"/>
  <c r="M1017" i="3"/>
  <c r="M1009" i="3"/>
  <c r="M1001" i="3"/>
  <c r="M993" i="3"/>
  <c r="M985" i="3"/>
  <c r="M977" i="3"/>
  <c r="M969" i="3"/>
  <c r="M961" i="3"/>
  <c r="M953" i="3"/>
  <c r="M945" i="3"/>
  <c r="M937" i="3"/>
  <c r="M929" i="3"/>
  <c r="M921" i="3"/>
  <c r="M175" i="3"/>
  <c r="M167" i="3"/>
  <c r="M159" i="3"/>
  <c r="M151" i="3"/>
  <c r="M143" i="3"/>
  <c r="M135" i="3"/>
  <c r="M127" i="3"/>
  <c r="M119" i="3"/>
  <c r="M111" i="3"/>
  <c r="M103" i="3"/>
  <c r="M95" i="3"/>
  <c r="M87" i="3"/>
  <c r="M79" i="3"/>
  <c r="M71" i="3"/>
  <c r="M63" i="3"/>
  <c r="M55" i="3"/>
  <c r="M47" i="3"/>
  <c r="M39" i="3"/>
  <c r="M31" i="3"/>
  <c r="M23" i="3"/>
  <c r="M15" i="3"/>
  <c r="M611" i="3"/>
  <c r="M603" i="3"/>
  <c r="M595" i="3"/>
  <c r="M587" i="3"/>
  <c r="M579" i="3"/>
  <c r="M571" i="3"/>
  <c r="M563" i="3"/>
  <c r="M555" i="3"/>
  <c r="M547" i="3"/>
  <c r="M539" i="3"/>
  <c r="M531" i="3"/>
  <c r="M523" i="3"/>
  <c r="M515" i="3"/>
  <c r="M507" i="3"/>
  <c r="M499" i="3"/>
  <c r="M491" i="3"/>
  <c r="M483" i="3"/>
  <c r="M475" i="3"/>
  <c r="M467" i="3"/>
  <c r="M459" i="3"/>
  <c r="M451" i="3"/>
  <c r="M443" i="3"/>
  <c r="M435" i="3"/>
  <c r="M427" i="3"/>
  <c r="M419" i="3"/>
  <c r="M411" i="3"/>
  <c r="M403" i="3"/>
  <c r="M395" i="3"/>
  <c r="M387" i="3"/>
  <c r="M379" i="3"/>
  <c r="M371" i="3"/>
  <c r="M363" i="3"/>
  <c r="M355" i="3"/>
  <c r="M347" i="3"/>
  <c r="M339" i="3"/>
  <c r="M331" i="3"/>
  <c r="M323" i="3"/>
  <c r="M315" i="3"/>
  <c r="M174" i="3"/>
  <c r="M166" i="3"/>
  <c r="M158" i="3"/>
  <c r="M150" i="3"/>
  <c r="M142" i="3"/>
  <c r="M134" i="3"/>
  <c r="M126" i="3"/>
  <c r="M118" i="3"/>
  <c r="M110" i="3"/>
  <c r="M102" i="3"/>
  <c r="M94" i="3"/>
  <c r="M86" i="3"/>
  <c r="M78" i="3"/>
  <c r="M70" i="3"/>
  <c r="M62" i="3"/>
  <c r="M54" i="3"/>
  <c r="M46" i="3"/>
  <c r="M38" i="3"/>
  <c r="M30" i="3"/>
  <c r="M22" i="3"/>
  <c r="M14" i="3"/>
  <c r="M2327" i="3"/>
  <c r="M2325" i="3"/>
  <c r="M2323" i="3"/>
  <c r="M2321" i="3"/>
  <c r="M2319" i="3"/>
  <c r="M2317" i="3"/>
  <c r="M2315" i="3"/>
  <c r="M2313" i="3"/>
  <c r="M2311" i="3"/>
  <c r="M2309" i="3"/>
  <c r="M2307" i="3"/>
  <c r="M2305" i="3"/>
  <c r="M2303" i="3"/>
  <c r="M2301" i="3"/>
  <c r="M2299" i="3"/>
  <c r="M2297" i="3"/>
  <c r="M2295" i="3"/>
  <c r="M2293" i="3"/>
  <c r="M2291" i="3"/>
  <c r="M2289" i="3"/>
  <c r="M2287" i="3"/>
  <c r="M2285" i="3"/>
  <c r="M2283" i="3"/>
  <c r="M2281" i="3"/>
  <c r="M2279" i="3"/>
  <c r="M2277" i="3"/>
  <c r="M2275" i="3"/>
  <c r="M2273" i="3"/>
  <c r="M2271" i="3"/>
  <c r="M2269" i="3"/>
  <c r="M2267" i="3"/>
  <c r="M2265" i="3"/>
  <c r="M2263" i="3"/>
  <c r="M2261" i="3"/>
  <c r="M2259" i="3"/>
  <c r="M2257" i="3"/>
  <c r="M2255" i="3"/>
  <c r="M2253" i="3"/>
  <c r="M2251" i="3"/>
  <c r="M2249" i="3"/>
  <c r="M2247" i="3"/>
  <c r="M2245" i="3"/>
  <c r="M2243" i="3"/>
  <c r="M2241" i="3"/>
  <c r="M2239" i="3"/>
  <c r="M2237" i="3"/>
  <c r="M2235" i="3"/>
  <c r="M2233" i="3"/>
  <c r="M2231" i="3"/>
  <c r="M2229" i="3"/>
  <c r="M2227" i="3"/>
  <c r="M2225" i="3"/>
  <c r="M2223" i="3"/>
  <c r="M2221" i="3"/>
  <c r="M2219" i="3"/>
  <c r="M2690" i="3"/>
  <c r="M2686" i="3"/>
  <c r="M2682" i="3"/>
  <c r="M2678" i="3"/>
  <c r="M2674" i="3"/>
  <c r="M2670" i="3"/>
  <c r="M2666" i="3"/>
  <c r="M2662" i="3"/>
  <c r="M2658" i="3"/>
  <c r="M2654" i="3"/>
  <c r="M2650" i="3"/>
  <c r="M2646" i="3"/>
  <c r="M2642" i="3"/>
  <c r="M2638" i="3"/>
  <c r="M2634" i="3"/>
  <c r="M2630" i="3"/>
  <c r="M2626" i="3"/>
  <c r="M2622" i="3"/>
  <c r="M2618" i="3"/>
  <c r="M2614" i="3"/>
  <c r="M2610" i="3"/>
  <c r="M2606" i="3"/>
  <c r="M2602" i="3"/>
  <c r="M2598" i="3"/>
  <c r="M2594" i="3"/>
  <c r="M2590" i="3"/>
  <c r="M2586" i="3"/>
  <c r="M2582" i="3"/>
  <c r="M2578" i="3"/>
  <c r="M2574" i="3"/>
  <c r="M2570" i="3"/>
  <c r="M2566" i="3"/>
  <c r="M2562" i="3"/>
  <c r="M2558" i="3"/>
  <c r="M2554" i="3"/>
  <c r="M2550" i="3"/>
  <c r="M2546" i="3"/>
  <c r="M2542" i="3"/>
  <c r="M2538" i="3"/>
  <c r="M2534" i="3"/>
  <c r="M2530" i="3"/>
  <c r="M2526" i="3"/>
  <c r="M2522" i="3"/>
  <c r="M2691" i="3"/>
  <c r="M2689" i="3"/>
  <c r="M2687" i="3"/>
  <c r="M2685" i="3"/>
  <c r="M2683" i="3"/>
  <c r="M2681" i="3"/>
  <c r="M2679" i="3"/>
  <c r="M2677" i="3"/>
  <c r="M2675" i="3"/>
  <c r="M2673" i="3"/>
  <c r="M2671" i="3"/>
  <c r="M2669" i="3"/>
  <c r="M2667" i="3"/>
  <c r="M2665" i="3"/>
  <c r="M2663" i="3"/>
  <c r="M2661" i="3"/>
  <c r="M2659" i="3"/>
  <c r="M2657" i="3"/>
  <c r="M2655" i="3"/>
  <c r="M2653" i="3"/>
  <c r="M2651" i="3"/>
  <c r="M2649" i="3"/>
  <c r="M2647" i="3"/>
  <c r="M2645" i="3"/>
  <c r="M2643" i="3"/>
  <c r="M2641" i="3"/>
  <c r="M2639" i="3"/>
  <c r="M2637" i="3"/>
  <c r="M2635" i="3"/>
  <c r="M2633" i="3"/>
  <c r="M2631" i="3"/>
  <c r="M2629" i="3"/>
  <c r="M2627" i="3"/>
  <c r="M2625" i="3"/>
  <c r="M2623" i="3"/>
  <c r="M2621" i="3"/>
  <c r="M2619" i="3"/>
  <c r="M2617" i="3"/>
  <c r="M2615" i="3"/>
  <c r="M2613" i="3"/>
  <c r="M2611" i="3"/>
  <c r="M2609" i="3"/>
  <c r="M2607" i="3"/>
  <c r="M2605" i="3"/>
  <c r="M2603" i="3"/>
  <c r="M2601" i="3"/>
  <c r="M2599" i="3"/>
  <c r="M2597" i="3"/>
  <c r="M2595" i="3"/>
  <c r="M2593" i="3"/>
  <c r="M2591" i="3"/>
  <c r="M2589" i="3"/>
  <c r="M2587" i="3"/>
  <c r="M2585" i="3"/>
  <c r="M2583" i="3"/>
  <c r="M2581" i="3"/>
  <c r="M2579" i="3"/>
  <c r="M2577" i="3"/>
  <c r="M2575" i="3"/>
  <c r="M2573" i="3"/>
  <c r="M2571" i="3"/>
  <c r="M2569" i="3"/>
  <c r="M2567" i="3"/>
  <c r="M2565" i="3"/>
  <c r="M2563" i="3"/>
  <c r="M2561" i="3"/>
  <c r="M2559" i="3"/>
  <c r="M2557" i="3"/>
  <c r="M2555" i="3"/>
  <c r="M2553" i="3"/>
  <c r="M2551" i="3"/>
  <c r="M2549" i="3"/>
  <c r="M2547" i="3"/>
  <c r="M2545" i="3"/>
  <c r="M2543" i="3"/>
  <c r="M2541" i="3"/>
  <c r="M2539" i="3"/>
  <c r="M2537" i="3"/>
  <c r="M2535" i="3"/>
  <c r="M2533" i="3"/>
  <c r="M2531" i="3"/>
  <c r="M2529" i="3"/>
  <c r="M2527" i="3"/>
  <c r="M2525" i="3"/>
  <c r="M2523" i="3"/>
  <c r="K970" i="1"/>
  <c r="S970" i="1"/>
  <c r="K978" i="1"/>
  <c r="S978" i="1"/>
  <c r="K986" i="1"/>
  <c r="S986" i="1"/>
  <c r="K994" i="1"/>
  <c r="S994" i="1"/>
  <c r="K1002" i="1"/>
  <c r="S1002" i="1"/>
  <c r="K1010" i="1"/>
  <c r="S1010" i="1"/>
  <c r="K1082" i="1"/>
  <c r="S1082" i="1"/>
  <c r="K1091" i="1"/>
  <c r="S1091" i="1"/>
  <c r="K1099" i="1"/>
  <c r="S1099" i="1"/>
  <c r="K1107" i="1"/>
  <c r="S1107" i="1"/>
  <c r="K1115" i="1"/>
  <c r="S1115" i="1"/>
  <c r="K1125" i="1"/>
  <c r="S1125" i="1"/>
  <c r="K1133" i="1"/>
  <c r="S1133" i="1"/>
  <c r="K1141" i="1"/>
  <c r="S1141" i="1"/>
  <c r="K1018" i="1"/>
  <c r="S1018" i="1"/>
  <c r="K1026" i="1"/>
  <c r="S1026" i="1"/>
  <c r="K1036" i="1"/>
  <c r="S1036" i="1"/>
  <c r="K1046" i="1"/>
  <c r="S1046" i="1"/>
  <c r="K1054" i="1"/>
  <c r="S1054" i="1"/>
  <c r="K1062" i="1"/>
  <c r="S1062" i="1"/>
  <c r="K1070" i="1"/>
  <c r="S1070" i="1"/>
  <c r="K1078" i="1"/>
  <c r="S1078" i="1"/>
  <c r="K1095" i="1"/>
  <c r="S1095" i="1"/>
  <c r="R1048" i="1"/>
  <c r="S1048" i="1"/>
  <c r="K1048" i="1"/>
  <c r="R1056" i="1"/>
  <c r="S1056" i="1"/>
  <c r="K1056" i="1"/>
  <c r="R1064" i="1"/>
  <c r="S1064" i="1"/>
  <c r="K1064" i="1"/>
  <c r="R1072" i="1"/>
  <c r="S1072" i="1"/>
  <c r="K1072" i="1"/>
  <c r="R1080" i="1"/>
  <c r="S1080" i="1"/>
  <c r="K1080" i="1"/>
  <c r="K968" i="1"/>
  <c r="S968" i="1"/>
  <c r="K972" i="1"/>
  <c r="S972" i="1"/>
  <c r="K976" i="1"/>
  <c r="S976" i="1"/>
  <c r="K980" i="1"/>
  <c r="S980" i="1"/>
  <c r="K984" i="1"/>
  <c r="S984" i="1"/>
  <c r="K988" i="1"/>
  <c r="S988" i="1"/>
  <c r="K992" i="1"/>
  <c r="S992" i="1"/>
  <c r="K996" i="1"/>
  <c r="S996" i="1"/>
  <c r="K1000" i="1"/>
  <c r="S1000" i="1"/>
  <c r="K1004" i="1"/>
  <c r="S1004" i="1"/>
  <c r="K1008" i="1"/>
  <c r="S1008" i="1"/>
  <c r="K1012" i="1"/>
  <c r="S1012" i="1"/>
  <c r="K1016" i="1"/>
  <c r="K1020" i="1"/>
  <c r="S1020" i="1"/>
  <c r="N1021" i="1"/>
  <c r="K1022" i="1"/>
  <c r="S1022" i="1"/>
  <c r="K1028" i="1"/>
  <c r="S1028" i="1"/>
  <c r="N1029" i="1"/>
  <c r="K1030" i="1"/>
  <c r="S1030" i="1"/>
  <c r="K1034" i="1"/>
  <c r="S1034" i="1"/>
  <c r="K1038" i="1"/>
  <c r="S1038" i="1"/>
  <c r="R1040" i="1"/>
  <c r="S1040" i="1"/>
  <c r="R1044" i="1"/>
  <c r="S1044" i="1"/>
  <c r="K1044" i="1"/>
  <c r="R1052" i="1"/>
  <c r="S1052" i="1"/>
  <c r="K1052" i="1"/>
  <c r="R1060" i="1"/>
  <c r="S1060" i="1"/>
  <c r="K1060" i="1"/>
  <c r="R1068" i="1"/>
  <c r="S1068" i="1"/>
  <c r="K1068" i="1"/>
  <c r="R1076" i="1"/>
  <c r="S1076" i="1"/>
  <c r="K1076" i="1"/>
  <c r="K1085" i="1"/>
  <c r="S1085" i="1"/>
  <c r="N1086" i="1"/>
  <c r="K1089" i="1"/>
  <c r="S1089" i="1"/>
  <c r="K1093" i="1"/>
  <c r="S1093" i="1"/>
  <c r="K1097" i="1"/>
  <c r="S1097" i="1"/>
  <c r="K1101" i="1"/>
  <c r="S1101" i="1"/>
  <c r="K1105" i="1"/>
  <c r="S1105" i="1"/>
  <c r="K1109" i="1"/>
  <c r="S1109" i="1"/>
  <c r="K1113" i="1"/>
  <c r="S1113" i="1"/>
  <c r="K1117" i="1"/>
  <c r="S1117" i="1"/>
  <c r="K1119" i="1"/>
  <c r="S1119" i="1"/>
  <c r="K1123" i="1"/>
  <c r="S1123" i="1"/>
  <c r="K1127" i="1"/>
  <c r="S1127" i="1"/>
  <c r="K1131" i="1"/>
  <c r="S1131" i="1"/>
  <c r="K1135" i="1"/>
  <c r="S1135" i="1"/>
  <c r="K1139" i="1"/>
  <c r="S1139" i="1"/>
  <c r="K1143" i="1"/>
  <c r="S1143" i="1"/>
  <c r="K1147" i="1"/>
  <c r="S1147" i="1"/>
  <c r="R965" i="1"/>
  <c r="N967" i="1"/>
  <c r="R967" i="1"/>
  <c r="N969" i="1"/>
  <c r="R969" i="1"/>
  <c r="R971" i="1"/>
  <c r="N973" i="1"/>
  <c r="R973" i="1"/>
  <c r="N975" i="1"/>
  <c r="R975" i="1"/>
  <c r="N977" i="1"/>
  <c r="R977" i="1"/>
  <c r="N979" i="1"/>
  <c r="R979" i="1"/>
  <c r="N981" i="1"/>
  <c r="R981" i="1"/>
  <c r="N983" i="1"/>
  <c r="R983" i="1"/>
  <c r="N985" i="1"/>
  <c r="R985" i="1"/>
  <c r="N987" i="1"/>
  <c r="R987" i="1"/>
  <c r="N989" i="1"/>
  <c r="R989" i="1"/>
  <c r="N991" i="1"/>
  <c r="R991" i="1"/>
  <c r="N993" i="1"/>
  <c r="R993" i="1"/>
  <c r="N995" i="1"/>
  <c r="R995" i="1"/>
  <c r="N997" i="1"/>
  <c r="R997" i="1"/>
  <c r="N999" i="1"/>
  <c r="R999" i="1"/>
  <c r="N1001" i="1"/>
  <c r="R1001" i="1"/>
  <c r="N1003" i="1"/>
  <c r="R1003" i="1"/>
  <c r="N1005" i="1"/>
  <c r="R1005" i="1"/>
  <c r="N1007" i="1"/>
  <c r="R1007" i="1"/>
  <c r="N1009" i="1"/>
  <c r="R1009" i="1"/>
  <c r="N1011" i="1"/>
  <c r="R1011" i="1"/>
  <c r="N1013" i="1"/>
  <c r="R1013" i="1"/>
  <c r="N1015" i="1"/>
  <c r="R1015" i="1"/>
  <c r="S1016" i="1"/>
  <c r="N1017" i="1"/>
  <c r="R1017" i="1"/>
  <c r="S1019" i="1"/>
  <c r="K1019" i="1"/>
  <c r="S1023" i="1"/>
  <c r="K1023" i="1"/>
  <c r="S1027" i="1"/>
  <c r="K1027" i="1"/>
  <c r="N965" i="1"/>
  <c r="N971" i="1"/>
  <c r="K965" i="1"/>
  <c r="N966" i="1"/>
  <c r="K967" i="1"/>
  <c r="N968" i="1"/>
  <c r="K969" i="1"/>
  <c r="N970" i="1"/>
  <c r="K971" i="1"/>
  <c r="N972" i="1"/>
  <c r="K973" i="1"/>
  <c r="N974" i="1"/>
  <c r="K975" i="1"/>
  <c r="N976" i="1"/>
  <c r="K977" i="1"/>
  <c r="N978" i="1"/>
  <c r="K979" i="1"/>
  <c r="N980" i="1"/>
  <c r="K981" i="1"/>
  <c r="N982" i="1"/>
  <c r="K983" i="1"/>
  <c r="N984" i="1"/>
  <c r="K985" i="1"/>
  <c r="N986" i="1"/>
  <c r="K987" i="1"/>
  <c r="N988" i="1"/>
  <c r="K989" i="1"/>
  <c r="N990" i="1"/>
  <c r="K991" i="1"/>
  <c r="N992" i="1"/>
  <c r="K993" i="1"/>
  <c r="N994" i="1"/>
  <c r="K995" i="1"/>
  <c r="N996" i="1"/>
  <c r="K997" i="1"/>
  <c r="N998" i="1"/>
  <c r="K999" i="1"/>
  <c r="N1000" i="1"/>
  <c r="K1001" i="1"/>
  <c r="N1002" i="1"/>
  <c r="K1003" i="1"/>
  <c r="N1004" i="1"/>
  <c r="K1005" i="1"/>
  <c r="N1006" i="1"/>
  <c r="K1007" i="1"/>
  <c r="N1008" i="1"/>
  <c r="K1009" i="1"/>
  <c r="N1010" i="1"/>
  <c r="K1011" i="1"/>
  <c r="N1012" i="1"/>
  <c r="K1013" i="1"/>
  <c r="N1014" i="1"/>
  <c r="K1015" i="1"/>
  <c r="N1016" i="1"/>
  <c r="K1017" i="1"/>
  <c r="N1019" i="1"/>
  <c r="R1019" i="1"/>
  <c r="S1021" i="1"/>
  <c r="K1021" i="1"/>
  <c r="N1023" i="1"/>
  <c r="R1023" i="1"/>
  <c r="S1025" i="1"/>
  <c r="K1025" i="1"/>
  <c r="N1027" i="1"/>
  <c r="R1027" i="1"/>
  <c r="S1029" i="1"/>
  <c r="K1029" i="1"/>
  <c r="N1031" i="1"/>
  <c r="R1031" i="1"/>
  <c r="N1033" i="1"/>
  <c r="R1033" i="1"/>
  <c r="N1035" i="1"/>
  <c r="R1035" i="1"/>
  <c r="N1037" i="1"/>
  <c r="R1037" i="1"/>
  <c r="N1039" i="1"/>
  <c r="R1039" i="1"/>
  <c r="N1041" i="1"/>
  <c r="R1041" i="1"/>
  <c r="N1043" i="1"/>
  <c r="R1043" i="1"/>
  <c r="N1045" i="1"/>
  <c r="R1045" i="1"/>
  <c r="N1047" i="1"/>
  <c r="R1047" i="1"/>
  <c r="N1049" i="1"/>
  <c r="R1049" i="1"/>
  <c r="N1051" i="1"/>
  <c r="R1051" i="1"/>
  <c r="N1053" i="1"/>
  <c r="R1053" i="1"/>
  <c r="N1055" i="1"/>
  <c r="R1055" i="1"/>
  <c r="N1057" i="1"/>
  <c r="R1057" i="1"/>
  <c r="N1059" i="1"/>
  <c r="R1059" i="1"/>
  <c r="N1061" i="1"/>
  <c r="R1061" i="1"/>
  <c r="N1063" i="1"/>
  <c r="R1063" i="1"/>
  <c r="N1065" i="1"/>
  <c r="R1065" i="1"/>
  <c r="N1067" i="1"/>
  <c r="R1067" i="1"/>
  <c r="N1069" i="1"/>
  <c r="R1069" i="1"/>
  <c r="N1071" i="1"/>
  <c r="R1071" i="1"/>
  <c r="N1073" i="1"/>
  <c r="R1073" i="1"/>
  <c r="N1075" i="1"/>
  <c r="R1075" i="1"/>
  <c r="N1077" i="1"/>
  <c r="R1077" i="1"/>
  <c r="N1079" i="1"/>
  <c r="R1079" i="1"/>
  <c r="N1081" i="1"/>
  <c r="R1081" i="1"/>
  <c r="N1083" i="1"/>
  <c r="R1083" i="1"/>
  <c r="S1084" i="1"/>
  <c r="K1084" i="1"/>
  <c r="S1088" i="1"/>
  <c r="K1088" i="1"/>
  <c r="N1018" i="1"/>
  <c r="N1020" i="1"/>
  <c r="N1022" i="1"/>
  <c r="N1024" i="1"/>
  <c r="N1026" i="1"/>
  <c r="N1028" i="1"/>
  <c r="N1030" i="1"/>
  <c r="K1031" i="1"/>
  <c r="N1032" i="1"/>
  <c r="K1033" i="1"/>
  <c r="N1034" i="1"/>
  <c r="K1035" i="1"/>
  <c r="N1036" i="1"/>
  <c r="K1037" i="1"/>
  <c r="N1038" i="1"/>
  <c r="K1039" i="1"/>
  <c r="N1040" i="1"/>
  <c r="K1041" i="1"/>
  <c r="N1042" i="1"/>
  <c r="K1043" i="1"/>
  <c r="N1044" i="1"/>
  <c r="K1045" i="1"/>
  <c r="N1046" i="1"/>
  <c r="K1047" i="1"/>
  <c r="N1048" i="1"/>
  <c r="K1049" i="1"/>
  <c r="N1050" i="1"/>
  <c r="K1051" i="1"/>
  <c r="N1052" i="1"/>
  <c r="K1053" i="1"/>
  <c r="N1054" i="1"/>
  <c r="K1055" i="1"/>
  <c r="N1056" i="1"/>
  <c r="K1057" i="1"/>
  <c r="N1058" i="1"/>
  <c r="K1059" i="1"/>
  <c r="N1060" i="1"/>
  <c r="K1061" i="1"/>
  <c r="N1062" i="1"/>
  <c r="K1063" i="1"/>
  <c r="N1064" i="1"/>
  <c r="K1065" i="1"/>
  <c r="N1066" i="1"/>
  <c r="K1067" i="1"/>
  <c r="N1068" i="1"/>
  <c r="K1069" i="1"/>
  <c r="N1070" i="1"/>
  <c r="K1071" i="1"/>
  <c r="N1072" i="1"/>
  <c r="K1073" i="1"/>
  <c r="N1074" i="1"/>
  <c r="K1075" i="1"/>
  <c r="N1076" i="1"/>
  <c r="K1077" i="1"/>
  <c r="N1078" i="1"/>
  <c r="K1079" i="1"/>
  <c r="N1080" i="1"/>
  <c r="K1081" i="1"/>
  <c r="N1082" i="1"/>
  <c r="K1083" i="1"/>
  <c r="N1084" i="1"/>
  <c r="R1084" i="1"/>
  <c r="S1086" i="1"/>
  <c r="K1086" i="1"/>
  <c r="N1088" i="1"/>
  <c r="R1088" i="1"/>
  <c r="N1085" i="1"/>
  <c r="N1087" i="1"/>
  <c r="N1089" i="1"/>
  <c r="K1090" i="1"/>
  <c r="S1090" i="1"/>
  <c r="N1091" i="1"/>
  <c r="K1092" i="1"/>
  <c r="S1092" i="1"/>
  <c r="N1093" i="1"/>
  <c r="K1094" i="1"/>
  <c r="S1094" i="1"/>
  <c r="N1095" i="1"/>
  <c r="K1096" i="1"/>
  <c r="S1096" i="1"/>
  <c r="N1097" i="1"/>
  <c r="K1098" i="1"/>
  <c r="S1098" i="1"/>
  <c r="N1099" i="1"/>
  <c r="K1100" i="1"/>
  <c r="S1100" i="1"/>
  <c r="N1101" i="1"/>
  <c r="K1102" i="1"/>
  <c r="S1102" i="1"/>
  <c r="N1103" i="1"/>
  <c r="K1104" i="1"/>
  <c r="S1104" i="1"/>
  <c r="N1105" i="1"/>
  <c r="K1106" i="1"/>
  <c r="S1106" i="1"/>
  <c r="N1107" i="1"/>
  <c r="K1108" i="1"/>
  <c r="S1108" i="1"/>
  <c r="N1109" i="1"/>
  <c r="K1110" i="1"/>
  <c r="S1110" i="1"/>
  <c r="N1111" i="1"/>
  <c r="K1112" i="1"/>
  <c r="S1112" i="1"/>
  <c r="N1113" i="1"/>
  <c r="K1114" i="1"/>
  <c r="S1114" i="1"/>
  <c r="N1115" i="1"/>
  <c r="N1116" i="1"/>
  <c r="S1118" i="1"/>
  <c r="K1118" i="1"/>
  <c r="N1120" i="1"/>
  <c r="N1090" i="1"/>
  <c r="N1092" i="1"/>
  <c r="N1094" i="1"/>
  <c r="N1096" i="1"/>
  <c r="N1098" i="1"/>
  <c r="N1100" i="1"/>
  <c r="N1102" i="1"/>
  <c r="N1104" i="1"/>
  <c r="N1106" i="1"/>
  <c r="N1108" i="1"/>
  <c r="N1110" i="1"/>
  <c r="N1112" i="1"/>
  <c r="N1114" i="1"/>
  <c r="S1116" i="1"/>
  <c r="K1116" i="1"/>
  <c r="R1118" i="1"/>
  <c r="S1120" i="1"/>
  <c r="K1120" i="1"/>
  <c r="N1122" i="1"/>
  <c r="R1122" i="1"/>
  <c r="N1124" i="1"/>
  <c r="R1124" i="1"/>
  <c r="N1126" i="1"/>
  <c r="R1126" i="1"/>
  <c r="N1128" i="1"/>
  <c r="R1128" i="1"/>
  <c r="N1130" i="1"/>
  <c r="R1130" i="1"/>
  <c r="N1132" i="1"/>
  <c r="R1132" i="1"/>
  <c r="N1134" i="1"/>
  <c r="R1134" i="1"/>
  <c r="N1136" i="1"/>
  <c r="R1136" i="1"/>
  <c r="N1138" i="1"/>
  <c r="R1138" i="1"/>
  <c r="N1140" i="1"/>
  <c r="R1140" i="1"/>
  <c r="N1142" i="1"/>
  <c r="R1142" i="1"/>
  <c r="N1144" i="1"/>
  <c r="R1144" i="1"/>
  <c r="N1146" i="1"/>
  <c r="R1146" i="1"/>
  <c r="N1148" i="1"/>
  <c r="R1148" i="1"/>
  <c r="K1149" i="1"/>
  <c r="S1149" i="1"/>
  <c r="N1117" i="1"/>
  <c r="N1119" i="1"/>
  <c r="N1121" i="1"/>
  <c r="K1122" i="1"/>
  <c r="N1123" i="1"/>
  <c r="K1124" i="1"/>
  <c r="N1125" i="1"/>
  <c r="K1126" i="1"/>
  <c r="N1127" i="1"/>
  <c r="K1128" i="1"/>
  <c r="N1129" i="1"/>
  <c r="K1130" i="1"/>
  <c r="N1131" i="1"/>
  <c r="K1132" i="1"/>
  <c r="N1133" i="1"/>
  <c r="K1134" i="1"/>
  <c r="N1135" i="1"/>
  <c r="K1136" i="1"/>
  <c r="N1137" i="1"/>
  <c r="K1138" i="1"/>
  <c r="N1139" i="1"/>
  <c r="K1140" i="1"/>
  <c r="N1141" i="1"/>
  <c r="K1142" i="1"/>
  <c r="N1143" i="1"/>
  <c r="K1144" i="1"/>
  <c r="N1145" i="1"/>
  <c r="K1146" i="1"/>
  <c r="N1147" i="1"/>
  <c r="K1148" i="1"/>
  <c r="N1149" i="1"/>
  <c r="H893" i="1"/>
  <c r="S6" i="9" l="1"/>
  <c r="K6" i="6"/>
  <c r="BC21" i="11"/>
  <c r="AZ13" i="11"/>
  <c r="AW88" i="11"/>
  <c r="AQ20" i="11"/>
  <c r="AT102" i="11"/>
  <c r="AN18" i="11"/>
  <c r="AK60" i="11"/>
  <c r="B312" i="11"/>
  <c r="C312" i="11" s="1"/>
  <c r="D312" i="11" s="1"/>
  <c r="E312" i="11" s="1"/>
  <c r="F312" i="11" s="1"/>
  <c r="G312" i="11" s="1"/>
  <c r="H312" i="11" s="1"/>
  <c r="I312" i="11" s="1"/>
  <c r="J312" i="11" s="1"/>
  <c r="K312" i="11" s="1"/>
  <c r="L312" i="11" s="1"/>
  <c r="M312" i="11" s="1"/>
  <c r="N312" i="11" s="1"/>
  <c r="O312" i="11" s="1"/>
  <c r="P312" i="11" s="1"/>
  <c r="Q312" i="11" s="1"/>
  <c r="Q310" i="11"/>
  <c r="P310" i="11"/>
  <c r="A310" i="11"/>
  <c r="R309" i="11"/>
  <c r="M309" i="11"/>
  <c r="K309" i="11"/>
  <c r="I309" i="11"/>
  <c r="G309" i="11"/>
  <c r="E309" i="11"/>
  <c r="R308" i="11"/>
  <c r="M308" i="11"/>
  <c r="K308" i="11"/>
  <c r="I308" i="11"/>
  <c r="G308" i="11"/>
  <c r="E308" i="11"/>
  <c r="R307" i="11"/>
  <c r="M307" i="11"/>
  <c r="K307" i="11"/>
  <c r="I307" i="11"/>
  <c r="G307" i="11"/>
  <c r="E307" i="11"/>
  <c r="R306" i="11"/>
  <c r="M306" i="11"/>
  <c r="K306" i="11"/>
  <c r="I306" i="11"/>
  <c r="G306" i="11"/>
  <c r="E306" i="11"/>
  <c r="R305" i="11"/>
  <c r="M305" i="11"/>
  <c r="K305" i="11"/>
  <c r="I305" i="11"/>
  <c r="G305" i="11"/>
  <c r="E305" i="11"/>
  <c r="R304" i="11"/>
  <c r="M304" i="11"/>
  <c r="K304" i="11"/>
  <c r="I304" i="11"/>
  <c r="G304" i="11"/>
  <c r="E304" i="11"/>
  <c r="R303" i="11"/>
  <c r="M303" i="11"/>
  <c r="K303" i="11"/>
  <c r="I303" i="11"/>
  <c r="G303" i="11"/>
  <c r="E303" i="11"/>
  <c r="R302" i="11"/>
  <c r="M302" i="11"/>
  <c r="K302" i="11"/>
  <c r="I302" i="11"/>
  <c r="G302" i="11"/>
  <c r="E302" i="11"/>
  <c r="R301" i="11"/>
  <c r="M301" i="11"/>
  <c r="K301" i="11"/>
  <c r="I301" i="11"/>
  <c r="G301" i="11"/>
  <c r="E301" i="11"/>
  <c r="R300" i="11"/>
  <c r="M300" i="11"/>
  <c r="K300" i="11"/>
  <c r="I300" i="11"/>
  <c r="G300" i="11"/>
  <c r="E300" i="11"/>
  <c r="R299" i="11"/>
  <c r="M299" i="11"/>
  <c r="K299" i="11"/>
  <c r="I299" i="11"/>
  <c r="G299" i="11"/>
  <c r="E299" i="11"/>
  <c r="R298" i="11"/>
  <c r="M298" i="11"/>
  <c r="K298" i="11"/>
  <c r="I298" i="11"/>
  <c r="G298" i="11"/>
  <c r="E298" i="11"/>
  <c r="R297" i="11"/>
  <c r="M297" i="11"/>
  <c r="K297" i="11"/>
  <c r="I297" i="11"/>
  <c r="G297" i="11"/>
  <c r="E297" i="11"/>
  <c r="R296" i="11"/>
  <c r="M296" i="11"/>
  <c r="K296" i="11"/>
  <c r="I296" i="11"/>
  <c r="G296" i="11"/>
  <c r="E296" i="11"/>
  <c r="R295" i="11"/>
  <c r="M295" i="11"/>
  <c r="K295" i="11"/>
  <c r="I295" i="11"/>
  <c r="G295" i="11"/>
  <c r="E295" i="11"/>
  <c r="R294" i="11"/>
  <c r="M294" i="11"/>
  <c r="K294" i="11"/>
  <c r="I294" i="11"/>
  <c r="G294" i="11"/>
  <c r="E294" i="11"/>
  <c r="R293" i="11"/>
  <c r="M293" i="11"/>
  <c r="K293" i="11"/>
  <c r="I293" i="11"/>
  <c r="G293" i="11"/>
  <c r="E293" i="11"/>
  <c r="R292" i="11"/>
  <c r="M292" i="11"/>
  <c r="K292" i="11"/>
  <c r="I292" i="11"/>
  <c r="G292" i="11"/>
  <c r="E292" i="11"/>
  <c r="R291" i="11"/>
  <c r="M291" i="11"/>
  <c r="K291" i="11"/>
  <c r="I291" i="11"/>
  <c r="G291" i="11"/>
  <c r="E291" i="11"/>
  <c r="R290" i="11"/>
  <c r="M290" i="11"/>
  <c r="K290" i="11"/>
  <c r="I290" i="11"/>
  <c r="G290" i="11"/>
  <c r="E290" i="11"/>
  <c r="R289" i="11"/>
  <c r="M289" i="11"/>
  <c r="K289" i="11"/>
  <c r="I289" i="11"/>
  <c r="G289" i="11"/>
  <c r="E289" i="11"/>
  <c r="R288" i="11"/>
  <c r="M288" i="11"/>
  <c r="K288" i="11"/>
  <c r="I288" i="11"/>
  <c r="G288" i="11"/>
  <c r="E288" i="11"/>
  <c r="R287" i="11"/>
  <c r="M287" i="11"/>
  <c r="K287" i="11"/>
  <c r="I287" i="11"/>
  <c r="G287" i="11"/>
  <c r="E287" i="11"/>
  <c r="R286" i="11"/>
  <c r="M286" i="11"/>
  <c r="K286" i="11"/>
  <c r="I286" i="11"/>
  <c r="G286" i="11"/>
  <c r="E286" i="11"/>
  <c r="R285" i="11"/>
  <c r="M285" i="11"/>
  <c r="K285" i="11"/>
  <c r="I285" i="11"/>
  <c r="G285" i="11"/>
  <c r="E285" i="11"/>
  <c r="R284" i="11"/>
  <c r="M284" i="11"/>
  <c r="K284" i="11"/>
  <c r="I284" i="11"/>
  <c r="G284" i="11"/>
  <c r="E284" i="11"/>
  <c r="R283" i="11"/>
  <c r="M283" i="11"/>
  <c r="K283" i="11"/>
  <c r="I283" i="11"/>
  <c r="G283" i="11"/>
  <c r="E283" i="11"/>
  <c r="R282" i="11"/>
  <c r="M282" i="11"/>
  <c r="K282" i="11"/>
  <c r="I282" i="11"/>
  <c r="G282" i="11"/>
  <c r="E282" i="11"/>
  <c r="R281" i="11"/>
  <c r="M281" i="11"/>
  <c r="K281" i="11"/>
  <c r="I281" i="11"/>
  <c r="G281" i="11"/>
  <c r="E281" i="11"/>
  <c r="R280" i="11"/>
  <c r="M280" i="11"/>
  <c r="K280" i="11"/>
  <c r="I280" i="11"/>
  <c r="G280" i="11"/>
  <c r="E280" i="11"/>
  <c r="R279" i="11"/>
  <c r="M279" i="11"/>
  <c r="K279" i="11"/>
  <c r="I279" i="11"/>
  <c r="G279" i="11"/>
  <c r="E279" i="11"/>
  <c r="R278" i="11"/>
  <c r="M278" i="11"/>
  <c r="K278" i="11"/>
  <c r="I278" i="11"/>
  <c r="G278" i="11"/>
  <c r="E278" i="11"/>
  <c r="R277" i="11"/>
  <c r="M277" i="11"/>
  <c r="K277" i="11"/>
  <c r="I277" i="11"/>
  <c r="G277" i="11"/>
  <c r="E277" i="11"/>
  <c r="R276" i="11"/>
  <c r="M276" i="11"/>
  <c r="K276" i="11"/>
  <c r="I276" i="11"/>
  <c r="G276" i="11"/>
  <c r="E276" i="11"/>
  <c r="R275" i="11"/>
  <c r="M275" i="11"/>
  <c r="K275" i="11"/>
  <c r="I275" i="11"/>
  <c r="G275" i="11"/>
  <c r="E275" i="11"/>
  <c r="R274" i="11"/>
  <c r="M274" i="11"/>
  <c r="K274" i="11"/>
  <c r="I274" i="11"/>
  <c r="G274" i="11"/>
  <c r="E274" i="11"/>
  <c r="R273" i="11"/>
  <c r="M273" i="11"/>
  <c r="K273" i="11"/>
  <c r="I273" i="11"/>
  <c r="G273" i="11"/>
  <c r="E273" i="11"/>
  <c r="R272" i="11"/>
  <c r="M272" i="11"/>
  <c r="K272" i="11"/>
  <c r="I272" i="11"/>
  <c r="G272" i="11"/>
  <c r="E272" i="11"/>
  <c r="R271" i="11"/>
  <c r="M271" i="11"/>
  <c r="K271" i="11"/>
  <c r="I271" i="11"/>
  <c r="G271" i="11"/>
  <c r="E271" i="11"/>
  <c r="R270" i="11"/>
  <c r="M270" i="11"/>
  <c r="K270" i="11"/>
  <c r="I270" i="11"/>
  <c r="G270" i="11"/>
  <c r="E270" i="11"/>
  <c r="R269" i="11"/>
  <c r="M269" i="11"/>
  <c r="K269" i="11"/>
  <c r="I269" i="11"/>
  <c r="G269" i="11"/>
  <c r="E269" i="11"/>
  <c r="R268" i="11"/>
  <c r="M268" i="11"/>
  <c r="K268" i="11"/>
  <c r="I268" i="11"/>
  <c r="G268" i="11"/>
  <c r="E268" i="11"/>
  <c r="R267" i="11"/>
  <c r="M267" i="11"/>
  <c r="K267" i="11"/>
  <c r="I267" i="11"/>
  <c r="G267" i="11"/>
  <c r="E267" i="11"/>
  <c r="R266" i="11"/>
  <c r="M266" i="11"/>
  <c r="K266" i="11"/>
  <c r="I266" i="11"/>
  <c r="G266" i="11"/>
  <c r="E266" i="11"/>
  <c r="R265" i="11"/>
  <c r="M265" i="11"/>
  <c r="K265" i="11"/>
  <c r="I265" i="11"/>
  <c r="G265" i="11"/>
  <c r="E265" i="11"/>
  <c r="R264" i="11"/>
  <c r="M264" i="11"/>
  <c r="K264" i="11"/>
  <c r="I264" i="11"/>
  <c r="G264" i="11"/>
  <c r="E264" i="11"/>
  <c r="R263" i="11"/>
  <c r="M263" i="11"/>
  <c r="K263" i="11"/>
  <c r="I263" i="11"/>
  <c r="G263" i="11"/>
  <c r="E263" i="11"/>
  <c r="R262" i="11"/>
  <c r="M262" i="11"/>
  <c r="K262" i="11"/>
  <c r="I262" i="11"/>
  <c r="G262" i="11"/>
  <c r="E262" i="11"/>
  <c r="R261" i="11"/>
  <c r="M261" i="11"/>
  <c r="K261" i="11"/>
  <c r="I261" i="11"/>
  <c r="G261" i="11"/>
  <c r="E261" i="11"/>
  <c r="R260" i="11"/>
  <c r="M260" i="11"/>
  <c r="K260" i="11"/>
  <c r="I260" i="11"/>
  <c r="G260" i="11"/>
  <c r="E260" i="11"/>
  <c r="R259" i="11"/>
  <c r="M259" i="11"/>
  <c r="K259" i="11"/>
  <c r="I259" i="11"/>
  <c r="G259" i="11"/>
  <c r="E259" i="11"/>
  <c r="R258" i="11"/>
  <c r="M258" i="11"/>
  <c r="K258" i="11"/>
  <c r="I258" i="11"/>
  <c r="G258" i="11"/>
  <c r="E258" i="11"/>
  <c r="R257" i="11"/>
  <c r="M257" i="11"/>
  <c r="K257" i="11"/>
  <c r="I257" i="11"/>
  <c r="G257" i="11"/>
  <c r="E257" i="11"/>
  <c r="R256" i="11"/>
  <c r="M256" i="11"/>
  <c r="K256" i="11"/>
  <c r="I256" i="11"/>
  <c r="G256" i="11"/>
  <c r="E256" i="11"/>
  <c r="R255" i="11"/>
  <c r="M255" i="11"/>
  <c r="K255" i="11"/>
  <c r="I255" i="11"/>
  <c r="G255" i="11"/>
  <c r="E255" i="11"/>
  <c r="R254" i="11"/>
  <c r="M254" i="11"/>
  <c r="K254" i="11"/>
  <c r="I254" i="11"/>
  <c r="G254" i="11"/>
  <c r="E254" i="11"/>
  <c r="R253" i="11"/>
  <c r="M253" i="11"/>
  <c r="K253" i="11"/>
  <c r="I253" i="11"/>
  <c r="G253" i="11"/>
  <c r="E253" i="11"/>
  <c r="R252" i="11"/>
  <c r="M252" i="11"/>
  <c r="K252" i="11"/>
  <c r="I252" i="11"/>
  <c r="G252" i="11"/>
  <c r="E252" i="11"/>
  <c r="R251" i="11"/>
  <c r="M251" i="11"/>
  <c r="K251" i="11"/>
  <c r="I251" i="11"/>
  <c r="G251" i="11"/>
  <c r="E251" i="11"/>
  <c r="R250" i="11"/>
  <c r="M250" i="11"/>
  <c r="K250" i="11"/>
  <c r="I250" i="11"/>
  <c r="G250" i="11"/>
  <c r="E250" i="11"/>
  <c r="R249" i="11"/>
  <c r="M249" i="11"/>
  <c r="K249" i="11"/>
  <c r="I249" i="11"/>
  <c r="G249" i="11"/>
  <c r="E249" i="11"/>
  <c r="R248" i="11"/>
  <c r="M248" i="11"/>
  <c r="K248" i="11"/>
  <c r="I248" i="11"/>
  <c r="G248" i="11"/>
  <c r="E248" i="11"/>
  <c r="R247" i="11"/>
  <c r="M247" i="11"/>
  <c r="K247" i="11"/>
  <c r="I247" i="11"/>
  <c r="G247" i="11"/>
  <c r="E247" i="11"/>
  <c r="R246" i="11"/>
  <c r="M246" i="11"/>
  <c r="K246" i="11"/>
  <c r="I246" i="11"/>
  <c r="G246" i="11"/>
  <c r="E246" i="11"/>
  <c r="R245" i="11"/>
  <c r="M245" i="11"/>
  <c r="K245" i="11"/>
  <c r="I245" i="11"/>
  <c r="G245" i="11"/>
  <c r="E245" i="11"/>
  <c r="R244" i="11"/>
  <c r="M244" i="11"/>
  <c r="K244" i="11"/>
  <c r="I244" i="11"/>
  <c r="G244" i="11"/>
  <c r="E244" i="11"/>
  <c r="R243" i="11"/>
  <c r="M243" i="11"/>
  <c r="K243" i="11"/>
  <c r="I243" i="11"/>
  <c r="G243" i="11"/>
  <c r="E243" i="11"/>
  <c r="R242" i="11"/>
  <c r="M242" i="11"/>
  <c r="K242" i="11"/>
  <c r="I242" i="11"/>
  <c r="G242" i="11"/>
  <c r="E242" i="11"/>
  <c r="R241" i="11"/>
  <c r="M241" i="11"/>
  <c r="K241" i="11"/>
  <c r="I241" i="11"/>
  <c r="G241" i="11"/>
  <c r="E241" i="11"/>
  <c r="R240" i="11"/>
  <c r="M240" i="11"/>
  <c r="K240" i="11"/>
  <c r="I240" i="11"/>
  <c r="G240" i="11"/>
  <c r="E240" i="11"/>
  <c r="R239" i="11"/>
  <c r="M239" i="11"/>
  <c r="K239" i="11"/>
  <c r="I239" i="11"/>
  <c r="G239" i="11"/>
  <c r="E239" i="11"/>
  <c r="R238" i="11"/>
  <c r="M238" i="11"/>
  <c r="K238" i="11"/>
  <c r="I238" i="11"/>
  <c r="G238" i="11"/>
  <c r="E238" i="11"/>
  <c r="R237" i="11"/>
  <c r="M237" i="11"/>
  <c r="K237" i="11"/>
  <c r="I237" i="11"/>
  <c r="G237" i="11"/>
  <c r="E237" i="11"/>
  <c r="R236" i="11"/>
  <c r="M236" i="11"/>
  <c r="K236" i="11"/>
  <c r="I236" i="11"/>
  <c r="G236" i="11"/>
  <c r="E236" i="11"/>
  <c r="R235" i="11"/>
  <c r="M235" i="11"/>
  <c r="K235" i="11"/>
  <c r="I235" i="11"/>
  <c r="G235" i="11"/>
  <c r="E235" i="11"/>
  <c r="R234" i="11"/>
  <c r="M234" i="11"/>
  <c r="K234" i="11"/>
  <c r="I234" i="11"/>
  <c r="G234" i="11"/>
  <c r="E234" i="11"/>
  <c r="R233" i="11"/>
  <c r="M233" i="11"/>
  <c r="K233" i="11"/>
  <c r="I233" i="11"/>
  <c r="G233" i="11"/>
  <c r="E233" i="11"/>
  <c r="R232" i="11"/>
  <c r="M232" i="11"/>
  <c r="K232" i="11"/>
  <c r="I232" i="11"/>
  <c r="G232" i="11"/>
  <c r="E232" i="11"/>
  <c r="R231" i="11"/>
  <c r="M231" i="11"/>
  <c r="K231" i="11"/>
  <c r="I231" i="11"/>
  <c r="G231" i="11"/>
  <c r="E231" i="11"/>
  <c r="R230" i="11"/>
  <c r="M230" i="11"/>
  <c r="K230" i="11"/>
  <c r="I230" i="11"/>
  <c r="G230" i="11"/>
  <c r="E230" i="11"/>
  <c r="R229" i="11"/>
  <c r="M229" i="11"/>
  <c r="K229" i="11"/>
  <c r="I229" i="11"/>
  <c r="G229" i="11"/>
  <c r="E229" i="11"/>
  <c r="R228" i="11"/>
  <c r="M228" i="11"/>
  <c r="K228" i="11"/>
  <c r="I228" i="11"/>
  <c r="G228" i="11"/>
  <c r="E228" i="11"/>
  <c r="R227" i="11"/>
  <c r="M227" i="11"/>
  <c r="K227" i="11"/>
  <c r="I227" i="11"/>
  <c r="G227" i="11"/>
  <c r="E227" i="11"/>
  <c r="R226" i="11"/>
  <c r="M226" i="11"/>
  <c r="K226" i="11"/>
  <c r="I226" i="11"/>
  <c r="G226" i="11"/>
  <c r="E226" i="11"/>
  <c r="R225" i="11"/>
  <c r="M225" i="11"/>
  <c r="K225" i="11"/>
  <c r="I225" i="11"/>
  <c r="G225" i="11"/>
  <c r="E225" i="11"/>
  <c r="R224" i="11"/>
  <c r="M224" i="11"/>
  <c r="K224" i="11"/>
  <c r="I224" i="11"/>
  <c r="G224" i="11"/>
  <c r="E224" i="11"/>
  <c r="R223" i="11"/>
  <c r="M223" i="11"/>
  <c r="K223" i="11"/>
  <c r="I223" i="11"/>
  <c r="G223" i="11"/>
  <c r="E223" i="11"/>
  <c r="R222" i="11"/>
  <c r="M222" i="11"/>
  <c r="K222" i="11"/>
  <c r="I222" i="11"/>
  <c r="G222" i="11"/>
  <c r="E222" i="11"/>
  <c r="R221" i="11"/>
  <c r="M221" i="11"/>
  <c r="K221" i="11"/>
  <c r="I221" i="11"/>
  <c r="G221" i="11"/>
  <c r="E221" i="11"/>
  <c r="R220" i="11"/>
  <c r="M220" i="11"/>
  <c r="K220" i="11"/>
  <c r="I220" i="11"/>
  <c r="G220" i="11"/>
  <c r="E220" i="11"/>
  <c r="R219" i="11"/>
  <c r="M219" i="11"/>
  <c r="K219" i="11"/>
  <c r="I219" i="11"/>
  <c r="G219" i="11"/>
  <c r="E219" i="11"/>
  <c r="R218" i="11"/>
  <c r="M218" i="11"/>
  <c r="K218" i="11"/>
  <c r="I218" i="11"/>
  <c r="G218" i="11"/>
  <c r="E218" i="11"/>
  <c r="R217" i="11"/>
  <c r="M217" i="11"/>
  <c r="K217" i="11"/>
  <c r="I217" i="11"/>
  <c r="G217" i="11"/>
  <c r="E217" i="11"/>
  <c r="R216" i="11"/>
  <c r="M216" i="11"/>
  <c r="K216" i="11"/>
  <c r="I216" i="11"/>
  <c r="G216" i="11"/>
  <c r="E216" i="11"/>
  <c r="R215" i="11"/>
  <c r="M215" i="11"/>
  <c r="K215" i="11"/>
  <c r="I215" i="11"/>
  <c r="G215" i="11"/>
  <c r="E215" i="11"/>
  <c r="R214" i="11"/>
  <c r="M214" i="11"/>
  <c r="K214" i="11"/>
  <c r="I214" i="11"/>
  <c r="G214" i="11"/>
  <c r="E214" i="11"/>
  <c r="R213" i="11"/>
  <c r="M213" i="11"/>
  <c r="K213" i="11"/>
  <c r="I213" i="11"/>
  <c r="G213" i="11"/>
  <c r="E213" i="11"/>
  <c r="R212" i="11"/>
  <c r="M212" i="11"/>
  <c r="K212" i="11"/>
  <c r="I212" i="11"/>
  <c r="G212" i="11"/>
  <c r="E212" i="11"/>
  <c r="R211" i="11"/>
  <c r="M211" i="11"/>
  <c r="K211" i="11"/>
  <c r="I211" i="11"/>
  <c r="G211" i="11"/>
  <c r="E211" i="11"/>
  <c r="R210" i="11"/>
  <c r="M210" i="11"/>
  <c r="K210" i="11"/>
  <c r="I210" i="11"/>
  <c r="G210" i="11"/>
  <c r="E210" i="11"/>
  <c r="R209" i="11"/>
  <c r="M209" i="11"/>
  <c r="K209" i="11"/>
  <c r="I209" i="11"/>
  <c r="G209" i="11"/>
  <c r="E209" i="11"/>
  <c r="R208" i="11"/>
  <c r="M208" i="11"/>
  <c r="K208" i="11"/>
  <c r="I208" i="11"/>
  <c r="G208" i="11"/>
  <c r="E208" i="11"/>
  <c r="R207" i="11"/>
  <c r="M207" i="11"/>
  <c r="K207" i="11"/>
  <c r="I207" i="11"/>
  <c r="G207" i="11"/>
  <c r="E207" i="11"/>
  <c r="R206" i="11"/>
  <c r="M206" i="11"/>
  <c r="K206" i="11"/>
  <c r="I206" i="11"/>
  <c r="G206" i="11"/>
  <c r="E206" i="11"/>
  <c r="R205" i="11"/>
  <c r="M205" i="11"/>
  <c r="K205" i="11"/>
  <c r="I205" i="11"/>
  <c r="G205" i="11"/>
  <c r="E205" i="11"/>
  <c r="R204" i="11"/>
  <c r="M204" i="11"/>
  <c r="K204" i="11"/>
  <c r="I204" i="11"/>
  <c r="G204" i="11"/>
  <c r="E204" i="11"/>
  <c r="R203" i="11"/>
  <c r="M203" i="11"/>
  <c r="K203" i="11"/>
  <c r="I203" i="11"/>
  <c r="G203" i="11"/>
  <c r="E203" i="11"/>
  <c r="R202" i="11"/>
  <c r="M202" i="11"/>
  <c r="K202" i="11"/>
  <c r="I202" i="11"/>
  <c r="G202" i="11"/>
  <c r="E202" i="11"/>
  <c r="R201" i="11"/>
  <c r="M201" i="11"/>
  <c r="K201" i="11"/>
  <c r="I201" i="11"/>
  <c r="G201" i="11"/>
  <c r="E201" i="11"/>
  <c r="R200" i="11"/>
  <c r="M200" i="11"/>
  <c r="K200" i="11"/>
  <c r="I200" i="11"/>
  <c r="G200" i="11"/>
  <c r="E200" i="11"/>
  <c r="R199" i="11"/>
  <c r="M199" i="11"/>
  <c r="K199" i="11"/>
  <c r="I199" i="11"/>
  <c r="G199" i="11"/>
  <c r="E199" i="11"/>
  <c r="R198" i="11"/>
  <c r="M198" i="11"/>
  <c r="K198" i="11"/>
  <c r="I198" i="11"/>
  <c r="G198" i="11"/>
  <c r="E198" i="11"/>
  <c r="R197" i="11"/>
  <c r="M197" i="11"/>
  <c r="K197" i="11"/>
  <c r="I197" i="11"/>
  <c r="G197" i="11"/>
  <c r="E197" i="11"/>
  <c r="R196" i="11"/>
  <c r="M196" i="11"/>
  <c r="K196" i="11"/>
  <c r="I196" i="11"/>
  <c r="G196" i="11"/>
  <c r="E196" i="11"/>
  <c r="R195" i="11"/>
  <c r="M195" i="11"/>
  <c r="K195" i="11"/>
  <c r="I195" i="11"/>
  <c r="G195" i="11"/>
  <c r="E195" i="11"/>
  <c r="R194" i="11"/>
  <c r="M194" i="11"/>
  <c r="K194" i="11"/>
  <c r="I194" i="11"/>
  <c r="G194" i="11"/>
  <c r="E194" i="11"/>
  <c r="R193" i="11"/>
  <c r="M193" i="11"/>
  <c r="K193" i="11"/>
  <c r="I193" i="11"/>
  <c r="G193" i="11"/>
  <c r="E193" i="11"/>
  <c r="R192" i="11"/>
  <c r="M192" i="11"/>
  <c r="K192" i="11"/>
  <c r="I192" i="11"/>
  <c r="G192" i="11"/>
  <c r="E192" i="11"/>
  <c r="R191" i="11"/>
  <c r="M191" i="11"/>
  <c r="K191" i="11"/>
  <c r="I191" i="11"/>
  <c r="G191" i="11"/>
  <c r="E191" i="11"/>
  <c r="R190" i="11"/>
  <c r="M190" i="11"/>
  <c r="K190" i="11"/>
  <c r="I190" i="11"/>
  <c r="G190" i="11"/>
  <c r="E190" i="11"/>
  <c r="R189" i="11"/>
  <c r="M189" i="11"/>
  <c r="K189" i="11"/>
  <c r="I189" i="11"/>
  <c r="G189" i="11"/>
  <c r="E189" i="11"/>
  <c r="R188" i="11"/>
  <c r="M188" i="11"/>
  <c r="K188" i="11"/>
  <c r="I188" i="11"/>
  <c r="G188" i="11"/>
  <c r="E188" i="11"/>
  <c r="R187" i="11"/>
  <c r="M187" i="11"/>
  <c r="K187" i="11"/>
  <c r="I187" i="11"/>
  <c r="G187" i="11"/>
  <c r="E187" i="11"/>
  <c r="R186" i="11"/>
  <c r="M186" i="11"/>
  <c r="K186" i="11"/>
  <c r="I186" i="11"/>
  <c r="G186" i="11"/>
  <c r="E186" i="11"/>
  <c r="R185" i="11"/>
  <c r="M185" i="11"/>
  <c r="K185" i="11"/>
  <c r="I185" i="11"/>
  <c r="G185" i="11"/>
  <c r="E185" i="11"/>
  <c r="R184" i="11"/>
  <c r="M184" i="11"/>
  <c r="K184" i="11"/>
  <c r="I184" i="11"/>
  <c r="G184" i="11"/>
  <c r="E184" i="11"/>
  <c r="R183" i="11"/>
  <c r="M183" i="11"/>
  <c r="K183" i="11"/>
  <c r="I183" i="11"/>
  <c r="G183" i="11"/>
  <c r="E183" i="11"/>
  <c r="R182" i="11"/>
  <c r="M182" i="11"/>
  <c r="K182" i="11"/>
  <c r="I182" i="11"/>
  <c r="G182" i="11"/>
  <c r="E182" i="11"/>
  <c r="R181" i="11"/>
  <c r="M181" i="11"/>
  <c r="K181" i="11"/>
  <c r="I181" i="11"/>
  <c r="G181" i="11"/>
  <c r="E181" i="11"/>
  <c r="R180" i="11"/>
  <c r="M180" i="11"/>
  <c r="K180" i="11"/>
  <c r="I180" i="11"/>
  <c r="G180" i="11"/>
  <c r="E180" i="11"/>
  <c r="R179" i="11"/>
  <c r="M179" i="11"/>
  <c r="K179" i="11"/>
  <c r="I179" i="11"/>
  <c r="G179" i="11"/>
  <c r="E179" i="11"/>
  <c r="R178" i="11"/>
  <c r="M178" i="11"/>
  <c r="K178" i="11"/>
  <c r="I178" i="11"/>
  <c r="G178" i="11"/>
  <c r="E178" i="11"/>
  <c r="R177" i="11"/>
  <c r="M177" i="11"/>
  <c r="K177" i="11"/>
  <c r="I177" i="11"/>
  <c r="G177" i="11"/>
  <c r="E177" i="11"/>
  <c r="R176" i="11"/>
  <c r="M176" i="11"/>
  <c r="K176" i="11"/>
  <c r="I176" i="11"/>
  <c r="G176" i="11"/>
  <c r="E176" i="11"/>
  <c r="R175" i="11"/>
  <c r="M175" i="11"/>
  <c r="K175" i="11"/>
  <c r="I175" i="11"/>
  <c r="G175" i="11"/>
  <c r="E175" i="11"/>
  <c r="R174" i="11"/>
  <c r="M174" i="11"/>
  <c r="K174" i="11"/>
  <c r="I174" i="11"/>
  <c r="G174" i="11"/>
  <c r="E174" i="11"/>
  <c r="R173" i="11"/>
  <c r="M173" i="11"/>
  <c r="K173" i="11"/>
  <c r="I173" i="11"/>
  <c r="G173" i="11"/>
  <c r="E173" i="11"/>
  <c r="R172" i="11"/>
  <c r="M172" i="11"/>
  <c r="K172" i="11"/>
  <c r="I172" i="11"/>
  <c r="G172" i="11"/>
  <c r="E172" i="11"/>
  <c r="R171" i="11"/>
  <c r="M171" i="11"/>
  <c r="K171" i="11"/>
  <c r="I171" i="11"/>
  <c r="G171" i="11"/>
  <c r="E171" i="11"/>
  <c r="R170" i="11"/>
  <c r="M170" i="11"/>
  <c r="K170" i="11"/>
  <c r="I170" i="11"/>
  <c r="G170" i="11"/>
  <c r="E170" i="11"/>
  <c r="R169" i="11"/>
  <c r="M169" i="11"/>
  <c r="K169" i="11"/>
  <c r="I169" i="11"/>
  <c r="G169" i="11"/>
  <c r="E169" i="11"/>
  <c r="R168" i="11"/>
  <c r="M168" i="11"/>
  <c r="K168" i="11"/>
  <c r="I168" i="11"/>
  <c r="G168" i="11"/>
  <c r="E168" i="11"/>
  <c r="R167" i="11"/>
  <c r="M167" i="11"/>
  <c r="K167" i="11"/>
  <c r="I167" i="11"/>
  <c r="G167" i="11"/>
  <c r="E167" i="11"/>
  <c r="R166" i="11"/>
  <c r="M166" i="11"/>
  <c r="K166" i="11"/>
  <c r="I166" i="11"/>
  <c r="G166" i="11"/>
  <c r="E166" i="11"/>
  <c r="R165" i="11"/>
  <c r="M165" i="11"/>
  <c r="K165" i="11"/>
  <c r="I165" i="11"/>
  <c r="G165" i="11"/>
  <c r="E165" i="11"/>
  <c r="R164" i="11"/>
  <c r="M164" i="11"/>
  <c r="K164" i="11"/>
  <c r="I164" i="11"/>
  <c r="G164" i="11"/>
  <c r="E164" i="11"/>
  <c r="R163" i="11"/>
  <c r="M163" i="11"/>
  <c r="K163" i="11"/>
  <c r="I163" i="11"/>
  <c r="G163" i="11"/>
  <c r="E163" i="11"/>
  <c r="R162" i="11"/>
  <c r="M162" i="11"/>
  <c r="K162" i="11"/>
  <c r="I162" i="11"/>
  <c r="G162" i="11"/>
  <c r="E162" i="11"/>
  <c r="R161" i="11"/>
  <c r="M161" i="11"/>
  <c r="K161" i="11"/>
  <c r="I161" i="11"/>
  <c r="G161" i="11"/>
  <c r="E161" i="11"/>
  <c r="R160" i="11"/>
  <c r="M160" i="11"/>
  <c r="K160" i="11"/>
  <c r="I160" i="11"/>
  <c r="G160" i="11"/>
  <c r="E160" i="11"/>
  <c r="R159" i="11"/>
  <c r="M159" i="11"/>
  <c r="K159" i="11"/>
  <c r="I159" i="11"/>
  <c r="G159" i="11"/>
  <c r="E159" i="11"/>
  <c r="R158" i="11"/>
  <c r="M158" i="11"/>
  <c r="K158" i="11"/>
  <c r="I158" i="11"/>
  <c r="G158" i="11"/>
  <c r="E158" i="11"/>
  <c r="R157" i="11"/>
  <c r="M157" i="11"/>
  <c r="K157" i="11"/>
  <c r="I157" i="11"/>
  <c r="G157" i="11"/>
  <c r="E157" i="11"/>
  <c r="R156" i="11"/>
  <c r="M156" i="11"/>
  <c r="K156" i="11"/>
  <c r="I156" i="11"/>
  <c r="G156" i="11"/>
  <c r="E156" i="11"/>
  <c r="R155" i="11"/>
  <c r="M155" i="11"/>
  <c r="K155" i="11"/>
  <c r="I155" i="11"/>
  <c r="G155" i="11"/>
  <c r="E155" i="11"/>
  <c r="R154" i="11"/>
  <c r="M154" i="11"/>
  <c r="K154" i="11"/>
  <c r="I154" i="11"/>
  <c r="G154" i="11"/>
  <c r="E154" i="11"/>
  <c r="R153" i="11"/>
  <c r="M153" i="11"/>
  <c r="K153" i="11"/>
  <c r="I153" i="11"/>
  <c r="G153" i="11"/>
  <c r="E153" i="11"/>
  <c r="R152" i="11"/>
  <c r="M152" i="11"/>
  <c r="K152" i="11"/>
  <c r="I152" i="11"/>
  <c r="G152" i="11"/>
  <c r="E152" i="11"/>
  <c r="R151" i="11"/>
  <c r="M151" i="11"/>
  <c r="K151" i="11"/>
  <c r="I151" i="11"/>
  <c r="G151" i="11"/>
  <c r="E151" i="11"/>
  <c r="R150" i="11"/>
  <c r="M150" i="11"/>
  <c r="K150" i="11"/>
  <c r="I150" i="11"/>
  <c r="G150" i="11"/>
  <c r="E150" i="11"/>
  <c r="R149" i="11"/>
  <c r="M149" i="11"/>
  <c r="K149" i="11"/>
  <c r="I149" i="11"/>
  <c r="G149" i="11"/>
  <c r="E149" i="11"/>
  <c r="R148" i="11"/>
  <c r="M148" i="11"/>
  <c r="K148" i="11"/>
  <c r="I148" i="11"/>
  <c r="G148" i="11"/>
  <c r="E148" i="11"/>
  <c r="R147" i="11"/>
  <c r="M147" i="11"/>
  <c r="K147" i="11"/>
  <c r="I147" i="11"/>
  <c r="G147" i="11"/>
  <c r="E147" i="11"/>
  <c r="R146" i="11"/>
  <c r="M146" i="11"/>
  <c r="K146" i="11"/>
  <c r="I146" i="11"/>
  <c r="G146" i="11"/>
  <c r="E146" i="11"/>
  <c r="R145" i="11"/>
  <c r="M145" i="11"/>
  <c r="K145" i="11"/>
  <c r="I145" i="11"/>
  <c r="G145" i="11"/>
  <c r="E145" i="11"/>
  <c r="R144" i="11"/>
  <c r="M144" i="11"/>
  <c r="K144" i="11"/>
  <c r="I144" i="11"/>
  <c r="G144" i="11"/>
  <c r="E144" i="11"/>
  <c r="R143" i="11"/>
  <c r="M143" i="11"/>
  <c r="K143" i="11"/>
  <c r="I143" i="11"/>
  <c r="G143" i="11"/>
  <c r="E143" i="11"/>
  <c r="R142" i="11"/>
  <c r="M142" i="11"/>
  <c r="K142" i="11"/>
  <c r="I142" i="11"/>
  <c r="G142" i="11"/>
  <c r="E142" i="11"/>
  <c r="R141" i="11"/>
  <c r="M141" i="11"/>
  <c r="K141" i="11"/>
  <c r="I141" i="11"/>
  <c r="G141" i="11"/>
  <c r="E141" i="11"/>
  <c r="R140" i="11"/>
  <c r="M140" i="11"/>
  <c r="K140" i="11"/>
  <c r="I140" i="11"/>
  <c r="G140" i="11"/>
  <c r="E140" i="11"/>
  <c r="R139" i="11"/>
  <c r="M139" i="11"/>
  <c r="K139" i="11"/>
  <c r="I139" i="11"/>
  <c r="G139" i="11"/>
  <c r="E139" i="11"/>
  <c r="R138" i="11"/>
  <c r="M138" i="11"/>
  <c r="K138" i="11"/>
  <c r="I138" i="11"/>
  <c r="G138" i="11"/>
  <c r="E138" i="11"/>
  <c r="R137" i="11"/>
  <c r="M137" i="11"/>
  <c r="K137" i="11"/>
  <c r="I137" i="11"/>
  <c r="G137" i="11"/>
  <c r="E137" i="11"/>
  <c r="R136" i="11"/>
  <c r="M136" i="11"/>
  <c r="K136" i="11"/>
  <c r="I136" i="11"/>
  <c r="G136" i="11"/>
  <c r="E136" i="11"/>
  <c r="R135" i="11"/>
  <c r="M135" i="11"/>
  <c r="K135" i="11"/>
  <c r="I135" i="11"/>
  <c r="G135" i="11"/>
  <c r="E135" i="11"/>
  <c r="R134" i="11"/>
  <c r="M134" i="11"/>
  <c r="K134" i="11"/>
  <c r="I134" i="11"/>
  <c r="G134" i="11"/>
  <c r="E134" i="11"/>
  <c r="R133" i="11"/>
  <c r="M133" i="11"/>
  <c r="K133" i="11"/>
  <c r="I133" i="11"/>
  <c r="G133" i="11"/>
  <c r="E133" i="11"/>
  <c r="R132" i="11"/>
  <c r="M132" i="11"/>
  <c r="K132" i="11"/>
  <c r="I132" i="11"/>
  <c r="G132" i="11"/>
  <c r="E132" i="11"/>
  <c r="R131" i="11"/>
  <c r="M131" i="11"/>
  <c r="K131" i="11"/>
  <c r="I131" i="11"/>
  <c r="G131" i="11"/>
  <c r="E131" i="11"/>
  <c r="R130" i="11"/>
  <c r="M130" i="11"/>
  <c r="K130" i="11"/>
  <c r="I130" i="11"/>
  <c r="G130" i="11"/>
  <c r="E130" i="11"/>
  <c r="R129" i="11"/>
  <c r="M129" i="11"/>
  <c r="K129" i="11"/>
  <c r="I129" i="11"/>
  <c r="G129" i="11"/>
  <c r="E129" i="11"/>
  <c r="R128" i="11"/>
  <c r="M128" i="11"/>
  <c r="K128" i="11"/>
  <c r="I128" i="11"/>
  <c r="G128" i="11"/>
  <c r="E128" i="11"/>
  <c r="R127" i="11"/>
  <c r="M127" i="11"/>
  <c r="K127" i="11"/>
  <c r="I127" i="11"/>
  <c r="G127" i="11"/>
  <c r="E127" i="11"/>
  <c r="R126" i="11"/>
  <c r="M126" i="11"/>
  <c r="K126" i="11"/>
  <c r="I126" i="11"/>
  <c r="G126" i="11"/>
  <c r="E126" i="11"/>
  <c r="R125" i="11"/>
  <c r="M125" i="11"/>
  <c r="K125" i="11"/>
  <c r="I125" i="11"/>
  <c r="G125" i="11"/>
  <c r="E125" i="11"/>
  <c r="R124" i="11"/>
  <c r="M124" i="11"/>
  <c r="K124" i="11"/>
  <c r="I124" i="11"/>
  <c r="G124" i="11"/>
  <c r="E124" i="11"/>
  <c r="R123" i="11"/>
  <c r="M123" i="11"/>
  <c r="K123" i="11"/>
  <c r="I123" i="11"/>
  <c r="G123" i="11"/>
  <c r="E123" i="11"/>
  <c r="R122" i="11"/>
  <c r="M122" i="11"/>
  <c r="K122" i="11"/>
  <c r="I122" i="11"/>
  <c r="G122" i="11"/>
  <c r="E122" i="11"/>
  <c r="R121" i="11"/>
  <c r="M121" i="11"/>
  <c r="K121" i="11"/>
  <c r="I121" i="11"/>
  <c r="G121" i="11"/>
  <c r="E121" i="11"/>
  <c r="R120" i="11"/>
  <c r="M120" i="11"/>
  <c r="K120" i="11"/>
  <c r="I120" i="11"/>
  <c r="G120" i="11"/>
  <c r="E120" i="11"/>
  <c r="R119" i="11"/>
  <c r="M119" i="11"/>
  <c r="K119" i="11"/>
  <c r="I119" i="11"/>
  <c r="G119" i="11"/>
  <c r="E119" i="11"/>
  <c r="R118" i="11"/>
  <c r="M118" i="11"/>
  <c r="K118" i="11"/>
  <c r="I118" i="11"/>
  <c r="G118" i="11"/>
  <c r="E118" i="11"/>
  <c r="R117" i="11"/>
  <c r="M117" i="11"/>
  <c r="K117" i="11"/>
  <c r="I117" i="11"/>
  <c r="G117" i="11"/>
  <c r="E117" i="11"/>
  <c r="R116" i="11"/>
  <c r="M116" i="11"/>
  <c r="K116" i="11"/>
  <c r="I116" i="11"/>
  <c r="G116" i="11"/>
  <c r="E116" i="11"/>
  <c r="R115" i="11"/>
  <c r="M115" i="11"/>
  <c r="K115" i="11"/>
  <c r="I115" i="11"/>
  <c r="G115" i="11"/>
  <c r="E115" i="11"/>
  <c r="R114" i="11"/>
  <c r="M114" i="11"/>
  <c r="K114" i="11"/>
  <c r="I114" i="11"/>
  <c r="G114" i="11"/>
  <c r="E114" i="11"/>
  <c r="R113" i="11"/>
  <c r="M113" i="11"/>
  <c r="K113" i="11"/>
  <c r="I113" i="11"/>
  <c r="G113" i="11"/>
  <c r="E113" i="11"/>
  <c r="R112" i="11"/>
  <c r="M112" i="11"/>
  <c r="K112" i="11"/>
  <c r="I112" i="11"/>
  <c r="G112" i="11"/>
  <c r="E112" i="11"/>
  <c r="R111" i="11"/>
  <c r="M111" i="11"/>
  <c r="K111" i="11"/>
  <c r="I111" i="11"/>
  <c r="G111" i="11"/>
  <c r="E111" i="11"/>
  <c r="R110" i="11"/>
  <c r="M110" i="11"/>
  <c r="K110" i="11"/>
  <c r="I110" i="11"/>
  <c r="G110" i="11"/>
  <c r="E110" i="11"/>
  <c r="R109" i="11"/>
  <c r="M109" i="11"/>
  <c r="K109" i="11"/>
  <c r="I109" i="11"/>
  <c r="G109" i="11"/>
  <c r="E109" i="11"/>
  <c r="R108" i="11"/>
  <c r="M108" i="11"/>
  <c r="K108" i="11"/>
  <c r="I108" i="11"/>
  <c r="G108" i="11"/>
  <c r="E108" i="11"/>
  <c r="R107" i="11"/>
  <c r="M107" i="11"/>
  <c r="K107" i="11"/>
  <c r="I107" i="11"/>
  <c r="G107" i="11"/>
  <c r="E107" i="11"/>
  <c r="R106" i="11"/>
  <c r="M106" i="11"/>
  <c r="K106" i="11"/>
  <c r="I106" i="11"/>
  <c r="G106" i="11"/>
  <c r="E106" i="11"/>
  <c r="R105" i="11"/>
  <c r="M105" i="11"/>
  <c r="K105" i="11"/>
  <c r="I105" i="11"/>
  <c r="G105" i="11"/>
  <c r="E105" i="11"/>
  <c r="R104" i="11"/>
  <c r="M104" i="11"/>
  <c r="K104" i="11"/>
  <c r="I104" i="11"/>
  <c r="G104" i="11"/>
  <c r="E104" i="11"/>
  <c r="R103" i="11"/>
  <c r="M103" i="11"/>
  <c r="K103" i="11"/>
  <c r="I103" i="11"/>
  <c r="G103" i="11"/>
  <c r="E103" i="11"/>
  <c r="R102" i="11"/>
  <c r="M102" i="11"/>
  <c r="K102" i="11"/>
  <c r="I102" i="11"/>
  <c r="G102" i="11"/>
  <c r="E102" i="11"/>
  <c r="R101" i="11"/>
  <c r="M101" i="11"/>
  <c r="K101" i="11"/>
  <c r="I101" i="11"/>
  <c r="G101" i="11"/>
  <c r="E101" i="11"/>
  <c r="R100" i="11"/>
  <c r="M100" i="11"/>
  <c r="K100" i="11"/>
  <c r="I100" i="11"/>
  <c r="G100" i="11"/>
  <c r="E100" i="11"/>
  <c r="R99" i="11"/>
  <c r="M99" i="11"/>
  <c r="K99" i="11"/>
  <c r="I99" i="11"/>
  <c r="G99" i="11"/>
  <c r="E99" i="11"/>
  <c r="R98" i="11"/>
  <c r="M98" i="11"/>
  <c r="K98" i="11"/>
  <c r="I98" i="11"/>
  <c r="G98" i="11"/>
  <c r="E98" i="11"/>
  <c r="R97" i="11"/>
  <c r="M97" i="11"/>
  <c r="K97" i="11"/>
  <c r="I97" i="11"/>
  <c r="G97" i="11"/>
  <c r="E97" i="11"/>
  <c r="R96" i="11"/>
  <c r="M96" i="11"/>
  <c r="K96" i="11"/>
  <c r="I96" i="11"/>
  <c r="G96" i="11"/>
  <c r="E96" i="11"/>
  <c r="R95" i="11"/>
  <c r="M95" i="11"/>
  <c r="K95" i="11"/>
  <c r="I95" i="11"/>
  <c r="G95" i="11"/>
  <c r="E95" i="11"/>
  <c r="R94" i="11"/>
  <c r="M94" i="11"/>
  <c r="K94" i="11"/>
  <c r="I94" i="11"/>
  <c r="G94" i="11"/>
  <c r="E94" i="11"/>
  <c r="R93" i="11"/>
  <c r="M93" i="11"/>
  <c r="K93" i="11"/>
  <c r="I93" i="11"/>
  <c r="G93" i="11"/>
  <c r="E93" i="11"/>
  <c r="R92" i="11"/>
  <c r="M92" i="11"/>
  <c r="K92" i="11"/>
  <c r="I92" i="11"/>
  <c r="G92" i="11"/>
  <c r="E92" i="11"/>
  <c r="R91" i="11"/>
  <c r="M91" i="11"/>
  <c r="K91" i="11"/>
  <c r="I91" i="11"/>
  <c r="G91" i="11"/>
  <c r="E91" i="11"/>
  <c r="R90" i="11"/>
  <c r="M90" i="11"/>
  <c r="K90" i="11"/>
  <c r="I90" i="11"/>
  <c r="G90" i="11"/>
  <c r="E90" i="11"/>
  <c r="R89" i="11"/>
  <c r="M89" i="11"/>
  <c r="K89" i="11"/>
  <c r="I89" i="11"/>
  <c r="G89" i="11"/>
  <c r="E89" i="11"/>
  <c r="R88" i="11"/>
  <c r="M88" i="11"/>
  <c r="K88" i="11"/>
  <c r="I88" i="11"/>
  <c r="G88" i="11"/>
  <c r="E88" i="11"/>
  <c r="R87" i="11"/>
  <c r="M87" i="11"/>
  <c r="K87" i="11"/>
  <c r="I87" i="11"/>
  <c r="G87" i="11"/>
  <c r="E87" i="11"/>
  <c r="R86" i="11"/>
  <c r="M86" i="11"/>
  <c r="K86" i="11"/>
  <c r="I86" i="11"/>
  <c r="G86" i="11"/>
  <c r="E86" i="11"/>
  <c r="R85" i="11"/>
  <c r="M85" i="11"/>
  <c r="K85" i="11"/>
  <c r="I85" i="11"/>
  <c r="G85" i="11"/>
  <c r="E85" i="11"/>
  <c r="R84" i="11"/>
  <c r="M84" i="11"/>
  <c r="K84" i="11"/>
  <c r="I84" i="11"/>
  <c r="G84" i="11"/>
  <c r="E84" i="11"/>
  <c r="R83" i="11"/>
  <c r="M83" i="11"/>
  <c r="K83" i="11"/>
  <c r="I83" i="11"/>
  <c r="G83" i="11"/>
  <c r="E83" i="11"/>
  <c r="R82" i="11"/>
  <c r="M82" i="11"/>
  <c r="K82" i="11"/>
  <c r="I82" i="11"/>
  <c r="G82" i="11"/>
  <c r="E82" i="11"/>
  <c r="R81" i="11"/>
  <c r="M81" i="11"/>
  <c r="K81" i="11"/>
  <c r="I81" i="11"/>
  <c r="G81" i="11"/>
  <c r="E81" i="11"/>
  <c r="R80" i="11"/>
  <c r="M80" i="11"/>
  <c r="K80" i="11"/>
  <c r="I80" i="11"/>
  <c r="G80" i="11"/>
  <c r="E80" i="11"/>
  <c r="R79" i="11"/>
  <c r="M79" i="11"/>
  <c r="K79" i="11"/>
  <c r="I79" i="11"/>
  <c r="G79" i="11"/>
  <c r="E79" i="11"/>
  <c r="R78" i="11"/>
  <c r="M78" i="11"/>
  <c r="K78" i="11"/>
  <c r="I78" i="11"/>
  <c r="G78" i="11"/>
  <c r="E78" i="11"/>
  <c r="R77" i="11"/>
  <c r="M77" i="11"/>
  <c r="K77" i="11"/>
  <c r="I77" i="11"/>
  <c r="G77" i="11"/>
  <c r="E77" i="11"/>
  <c r="R76" i="11"/>
  <c r="M76" i="11"/>
  <c r="K76" i="11"/>
  <c r="I76" i="11"/>
  <c r="G76" i="11"/>
  <c r="E76" i="11"/>
  <c r="R75" i="11"/>
  <c r="M75" i="11"/>
  <c r="K75" i="11"/>
  <c r="I75" i="11"/>
  <c r="G75" i="11"/>
  <c r="E75" i="11"/>
  <c r="R74" i="11"/>
  <c r="M74" i="11"/>
  <c r="K74" i="11"/>
  <c r="I74" i="11"/>
  <c r="G74" i="11"/>
  <c r="E74" i="11"/>
  <c r="R73" i="11"/>
  <c r="M73" i="11"/>
  <c r="K73" i="11"/>
  <c r="I73" i="11"/>
  <c r="G73" i="11"/>
  <c r="E73" i="11"/>
  <c r="R72" i="11"/>
  <c r="M72" i="11"/>
  <c r="K72" i="11"/>
  <c r="I72" i="11"/>
  <c r="G72" i="11"/>
  <c r="E72" i="11"/>
  <c r="R71" i="11"/>
  <c r="M71" i="11"/>
  <c r="K71" i="11"/>
  <c r="I71" i="11"/>
  <c r="G71" i="11"/>
  <c r="E71" i="11"/>
  <c r="R70" i="11"/>
  <c r="M70" i="11"/>
  <c r="K70" i="11"/>
  <c r="I70" i="11"/>
  <c r="G70" i="11"/>
  <c r="E70" i="11"/>
  <c r="R69" i="11"/>
  <c r="M69" i="11"/>
  <c r="K69" i="11"/>
  <c r="I69" i="11"/>
  <c r="G69" i="11"/>
  <c r="E69" i="11"/>
  <c r="R68" i="11"/>
  <c r="M68" i="11"/>
  <c r="K68" i="11"/>
  <c r="I68" i="11"/>
  <c r="G68" i="11"/>
  <c r="E68" i="11"/>
  <c r="R67" i="11"/>
  <c r="M67" i="11"/>
  <c r="K67" i="11"/>
  <c r="I67" i="11"/>
  <c r="G67" i="11"/>
  <c r="E67" i="11"/>
  <c r="R66" i="11"/>
  <c r="M66" i="11"/>
  <c r="K66" i="11"/>
  <c r="I66" i="11"/>
  <c r="G66" i="11"/>
  <c r="E66" i="11"/>
  <c r="R65" i="11"/>
  <c r="M65" i="11"/>
  <c r="K65" i="11"/>
  <c r="I65" i="11"/>
  <c r="G65" i="11"/>
  <c r="E65" i="11"/>
  <c r="R64" i="11"/>
  <c r="M64" i="11"/>
  <c r="K64" i="11"/>
  <c r="I64" i="11"/>
  <c r="G64" i="11"/>
  <c r="E64" i="11"/>
  <c r="R63" i="11"/>
  <c r="M63" i="11"/>
  <c r="K63" i="11"/>
  <c r="I63" i="11"/>
  <c r="G63" i="11"/>
  <c r="E63" i="11"/>
  <c r="R62" i="11"/>
  <c r="M62" i="11"/>
  <c r="K62" i="11"/>
  <c r="I62" i="11"/>
  <c r="G62" i="11"/>
  <c r="E62" i="11"/>
  <c r="R61" i="11"/>
  <c r="M61" i="11"/>
  <c r="K61" i="11"/>
  <c r="I61" i="11"/>
  <c r="G61" i="11"/>
  <c r="E61" i="11"/>
  <c r="R60" i="11"/>
  <c r="M60" i="11"/>
  <c r="K60" i="11"/>
  <c r="I60" i="11"/>
  <c r="G60" i="11"/>
  <c r="E60" i="11"/>
  <c r="R59" i="11"/>
  <c r="M59" i="11"/>
  <c r="K59" i="11"/>
  <c r="I59" i="11"/>
  <c r="G59" i="11"/>
  <c r="E59" i="11"/>
  <c r="R58" i="11"/>
  <c r="M58" i="11"/>
  <c r="K58" i="11"/>
  <c r="I58" i="11"/>
  <c r="G58" i="11"/>
  <c r="E58" i="11"/>
  <c r="R57" i="11"/>
  <c r="M57" i="11"/>
  <c r="K57" i="11"/>
  <c r="I57" i="11"/>
  <c r="G57" i="11"/>
  <c r="E57" i="11"/>
  <c r="R56" i="11"/>
  <c r="M56" i="11"/>
  <c r="K56" i="11"/>
  <c r="I56" i="11"/>
  <c r="G56" i="11"/>
  <c r="E56" i="11"/>
  <c r="R55" i="11"/>
  <c r="M55" i="11"/>
  <c r="K55" i="11"/>
  <c r="I55" i="11"/>
  <c r="G55" i="11"/>
  <c r="E55" i="11"/>
  <c r="R54" i="11"/>
  <c r="M54" i="11"/>
  <c r="K54" i="11"/>
  <c r="I54" i="11"/>
  <c r="G54" i="11"/>
  <c r="E54" i="11"/>
  <c r="R53" i="11"/>
  <c r="M53" i="11"/>
  <c r="K53" i="11"/>
  <c r="I53" i="11"/>
  <c r="G53" i="11"/>
  <c r="E53" i="11"/>
  <c r="R52" i="11"/>
  <c r="M52" i="11"/>
  <c r="K52" i="11"/>
  <c r="I52" i="11"/>
  <c r="G52" i="11"/>
  <c r="E52" i="11"/>
  <c r="R51" i="11"/>
  <c r="M51" i="11"/>
  <c r="K51" i="11"/>
  <c r="I51" i="11"/>
  <c r="G51" i="11"/>
  <c r="E51" i="11"/>
  <c r="R50" i="11"/>
  <c r="M50" i="11"/>
  <c r="K50" i="11"/>
  <c r="I50" i="11"/>
  <c r="G50" i="11"/>
  <c r="E50" i="11"/>
  <c r="R49" i="11"/>
  <c r="M49" i="11"/>
  <c r="K49" i="11"/>
  <c r="I49" i="11"/>
  <c r="G49" i="11"/>
  <c r="E49" i="11"/>
  <c r="R48" i="11"/>
  <c r="M48" i="11"/>
  <c r="K48" i="11"/>
  <c r="I48" i="11"/>
  <c r="G48" i="11"/>
  <c r="E48" i="11"/>
  <c r="R47" i="11"/>
  <c r="M47" i="11"/>
  <c r="K47" i="11"/>
  <c r="I47" i="11"/>
  <c r="G47" i="11"/>
  <c r="E47" i="11"/>
  <c r="R46" i="11"/>
  <c r="M46" i="11"/>
  <c r="K46" i="11"/>
  <c r="I46" i="11"/>
  <c r="G46" i="11"/>
  <c r="E46" i="11"/>
  <c r="R45" i="11"/>
  <c r="M45" i="11"/>
  <c r="K45" i="11"/>
  <c r="I45" i="11"/>
  <c r="G45" i="11"/>
  <c r="E45" i="11"/>
  <c r="R44" i="11"/>
  <c r="M44" i="11"/>
  <c r="K44" i="11"/>
  <c r="I44" i="11"/>
  <c r="G44" i="11"/>
  <c r="E44" i="11"/>
  <c r="R43" i="11"/>
  <c r="M43" i="11"/>
  <c r="K43" i="11"/>
  <c r="I43" i="11"/>
  <c r="G43" i="11"/>
  <c r="E43" i="11"/>
  <c r="R42" i="11"/>
  <c r="M42" i="11"/>
  <c r="K42" i="11"/>
  <c r="I42" i="11"/>
  <c r="G42" i="11"/>
  <c r="E42" i="11"/>
  <c r="R41" i="11"/>
  <c r="M41" i="11"/>
  <c r="K41" i="11"/>
  <c r="I41" i="11"/>
  <c r="G41" i="11"/>
  <c r="E41" i="11"/>
  <c r="R40" i="11"/>
  <c r="M40" i="11"/>
  <c r="K40" i="11"/>
  <c r="I40" i="11"/>
  <c r="G40" i="11"/>
  <c r="E40" i="11"/>
  <c r="R39" i="11"/>
  <c r="M39" i="11"/>
  <c r="K39" i="11"/>
  <c r="I39" i="11"/>
  <c r="G39" i="11"/>
  <c r="E39" i="11"/>
  <c r="R38" i="11"/>
  <c r="M38" i="11"/>
  <c r="K38" i="11"/>
  <c r="I38" i="11"/>
  <c r="G38" i="11"/>
  <c r="E38" i="11"/>
  <c r="R37" i="11"/>
  <c r="M37" i="11"/>
  <c r="K37" i="11"/>
  <c r="I37" i="11"/>
  <c r="G37" i="11"/>
  <c r="E37" i="11"/>
  <c r="R36" i="11"/>
  <c r="M36" i="11"/>
  <c r="K36" i="11"/>
  <c r="I36" i="11"/>
  <c r="G36" i="11"/>
  <c r="E36" i="11"/>
  <c r="R35" i="11"/>
  <c r="M35" i="11"/>
  <c r="K35" i="11"/>
  <c r="I35" i="11"/>
  <c r="G35" i="11"/>
  <c r="E35" i="11"/>
  <c r="R34" i="11"/>
  <c r="M34" i="11"/>
  <c r="K34" i="11"/>
  <c r="I34" i="11"/>
  <c r="G34" i="11"/>
  <c r="E34" i="11"/>
  <c r="R33" i="11"/>
  <c r="M33" i="11"/>
  <c r="K33" i="11"/>
  <c r="I33" i="11"/>
  <c r="G33" i="11"/>
  <c r="E33" i="11"/>
  <c r="AA32" i="11"/>
  <c r="R32" i="11"/>
  <c r="M32" i="11"/>
  <c r="K32" i="11"/>
  <c r="I32" i="11"/>
  <c r="G32" i="11"/>
  <c r="E32" i="11"/>
  <c r="R31" i="11"/>
  <c r="M31" i="11"/>
  <c r="K31" i="11"/>
  <c r="I31" i="11"/>
  <c r="G31" i="11"/>
  <c r="E31" i="11"/>
  <c r="R30" i="11"/>
  <c r="M30" i="11"/>
  <c r="K30" i="11"/>
  <c r="I30" i="11"/>
  <c r="G30" i="11"/>
  <c r="E30" i="11"/>
  <c r="R29" i="11"/>
  <c r="M29" i="11"/>
  <c r="K29" i="11"/>
  <c r="I29" i="11"/>
  <c r="G29" i="11"/>
  <c r="E29" i="11"/>
  <c r="R28" i="11"/>
  <c r="M28" i="11"/>
  <c r="K28" i="11"/>
  <c r="I28" i="11"/>
  <c r="G28" i="11"/>
  <c r="E28" i="11"/>
  <c r="AH27" i="11"/>
  <c r="R27" i="11"/>
  <c r="M27" i="11"/>
  <c r="K27" i="11"/>
  <c r="I27" i="11"/>
  <c r="G27" i="11"/>
  <c r="E27" i="11"/>
  <c r="R26" i="11"/>
  <c r="M26" i="11"/>
  <c r="K26" i="11"/>
  <c r="I26" i="11"/>
  <c r="G26" i="11"/>
  <c r="E26" i="11"/>
  <c r="R25" i="11"/>
  <c r="M25" i="11"/>
  <c r="K25" i="11"/>
  <c r="I25" i="11"/>
  <c r="G25" i="11"/>
  <c r="E25" i="11"/>
  <c r="R24" i="11"/>
  <c r="M24" i="11"/>
  <c r="K24" i="11"/>
  <c r="I24" i="11"/>
  <c r="G24" i="11"/>
  <c r="E24" i="11"/>
  <c r="R23" i="11"/>
  <c r="M23" i="11"/>
  <c r="K23" i="11"/>
  <c r="I23" i="11"/>
  <c r="G23" i="11"/>
  <c r="E23" i="11"/>
  <c r="R22" i="11"/>
  <c r="M22" i="11"/>
  <c r="K22" i="11"/>
  <c r="I22" i="11"/>
  <c r="G22" i="11"/>
  <c r="E22" i="11"/>
  <c r="R21" i="11"/>
  <c r="M21" i="11"/>
  <c r="K21" i="11"/>
  <c r="I21" i="11"/>
  <c r="G21" i="11"/>
  <c r="E21" i="11"/>
  <c r="R20" i="11"/>
  <c r="M20" i="11"/>
  <c r="K20" i="11"/>
  <c r="I20" i="11"/>
  <c r="G20" i="11"/>
  <c r="E20" i="11"/>
  <c r="R19" i="11"/>
  <c r="M19" i="11"/>
  <c r="K19" i="11"/>
  <c r="I19" i="11"/>
  <c r="G19" i="11"/>
  <c r="E19" i="11"/>
  <c r="R18" i="11"/>
  <c r="M18" i="11"/>
  <c r="K18" i="11"/>
  <c r="I18" i="11"/>
  <c r="G18" i="11"/>
  <c r="E18" i="11"/>
  <c r="R17" i="11"/>
  <c r="M17" i="11"/>
  <c r="K17" i="11"/>
  <c r="I17" i="11"/>
  <c r="G17" i="11"/>
  <c r="E17" i="11"/>
  <c r="R16" i="11"/>
  <c r="M16" i="11"/>
  <c r="K16" i="11"/>
  <c r="I16" i="11"/>
  <c r="G16" i="11"/>
  <c r="E16" i="11"/>
  <c r="R15" i="11"/>
  <c r="M15" i="11"/>
  <c r="K15" i="11"/>
  <c r="I15" i="11"/>
  <c r="G15" i="11"/>
  <c r="E15" i="11"/>
  <c r="R14" i="11"/>
  <c r="M14" i="11"/>
  <c r="K14" i="11"/>
  <c r="I14" i="11"/>
  <c r="G14" i="11"/>
  <c r="E14" i="11"/>
  <c r="R13" i="11"/>
  <c r="M13" i="11"/>
  <c r="K13" i="11"/>
  <c r="I13" i="11"/>
  <c r="G13" i="11"/>
  <c r="E13" i="11"/>
  <c r="R12" i="11"/>
  <c r="M12" i="11"/>
  <c r="K12" i="11"/>
  <c r="I12" i="11"/>
  <c r="G12" i="11"/>
  <c r="E12" i="11"/>
  <c r="R11" i="11"/>
  <c r="M11" i="11"/>
  <c r="K11" i="11"/>
  <c r="I11" i="11"/>
  <c r="G11" i="11"/>
  <c r="E11" i="11"/>
  <c r="R10" i="11"/>
  <c r="M10" i="11"/>
  <c r="K10" i="11"/>
  <c r="I10" i="11"/>
  <c r="G10" i="11"/>
  <c r="E10" i="11"/>
  <c r="AE9" i="11"/>
  <c r="X9" i="11"/>
  <c r="R9" i="11"/>
  <c r="M9" i="11"/>
  <c r="K9" i="11"/>
  <c r="I9" i="11"/>
  <c r="G9" i="11"/>
  <c r="E9" i="11"/>
  <c r="R8" i="11"/>
  <c r="M8" i="11"/>
  <c r="K8" i="11"/>
  <c r="I8" i="11"/>
  <c r="G8" i="11"/>
  <c r="E8" i="11"/>
  <c r="R7" i="11"/>
  <c r="M7" i="11"/>
  <c r="K7" i="11"/>
  <c r="I7" i="11"/>
  <c r="G7" i="11"/>
  <c r="E7" i="11"/>
  <c r="R6" i="11"/>
  <c r="M6" i="11"/>
  <c r="K6" i="11"/>
  <c r="I6" i="11"/>
  <c r="G6" i="11"/>
  <c r="E6" i="11"/>
  <c r="U5" i="11"/>
  <c r="R5" i="11"/>
  <c r="M5" i="11"/>
  <c r="K5" i="11"/>
  <c r="I5" i="11"/>
  <c r="G5" i="11"/>
  <c r="E5" i="11"/>
  <c r="R4" i="11"/>
  <c r="M4" i="11"/>
  <c r="K4" i="11"/>
  <c r="I4" i="11"/>
  <c r="G4" i="11"/>
  <c r="E4" i="11"/>
  <c r="R3" i="11"/>
  <c r="M3" i="11"/>
  <c r="K3" i="11"/>
  <c r="I3" i="11"/>
  <c r="G3" i="11"/>
  <c r="E3" i="11"/>
  <c r="R2" i="11"/>
  <c r="M2" i="11"/>
  <c r="K2" i="11"/>
  <c r="I2" i="11"/>
  <c r="G2" i="11"/>
  <c r="E2" i="11"/>
  <c r="O786" i="1" l="1"/>
  <c r="O787" i="1"/>
  <c r="O788" i="1"/>
  <c r="O789" i="1"/>
  <c r="O790" i="1"/>
  <c r="O791" i="1"/>
  <c r="O792" i="1"/>
  <c r="O793" i="1"/>
  <c r="O794" i="1"/>
  <c r="O795" i="1"/>
  <c r="O796" i="1"/>
  <c r="O797" i="1"/>
  <c r="O798" i="1"/>
  <c r="O799" i="1"/>
  <c r="O800" i="1"/>
  <c r="O801" i="1"/>
  <c r="O802" i="1"/>
  <c r="O803" i="1"/>
  <c r="O804" i="1"/>
  <c r="O805" i="1"/>
  <c r="O806" i="1"/>
  <c r="O807" i="1"/>
  <c r="O808" i="1"/>
  <c r="O809" i="1"/>
  <c r="O810" i="1"/>
  <c r="O811" i="1"/>
  <c r="O812" i="1"/>
  <c r="O813" i="1"/>
  <c r="O814" i="1"/>
  <c r="O815" i="1"/>
  <c r="O816" i="1"/>
  <c r="O817" i="1"/>
  <c r="O818" i="1"/>
  <c r="O819" i="1"/>
  <c r="O820" i="1"/>
  <c r="O821" i="1"/>
  <c r="O822" i="1"/>
  <c r="O823" i="1"/>
  <c r="O824" i="1"/>
  <c r="O825" i="1"/>
  <c r="O826" i="1"/>
  <c r="O827" i="1"/>
  <c r="O828" i="1"/>
  <c r="O829" i="1"/>
  <c r="O830" i="1"/>
  <c r="O831" i="1"/>
  <c r="O832" i="1"/>
  <c r="O833" i="1"/>
  <c r="O834" i="1"/>
  <c r="O835" i="1"/>
  <c r="O836" i="1"/>
  <c r="O837" i="1"/>
  <c r="O838" i="1"/>
  <c r="O839" i="1"/>
  <c r="O840" i="1"/>
  <c r="O841" i="1"/>
  <c r="O842" i="1"/>
  <c r="O843" i="1"/>
  <c r="O844" i="1"/>
  <c r="O845" i="1"/>
  <c r="O846" i="1"/>
  <c r="O847" i="1"/>
  <c r="O848" i="1"/>
  <c r="O849" i="1"/>
  <c r="O850" i="1"/>
  <c r="O851" i="1"/>
  <c r="O852" i="1"/>
  <c r="O853" i="1"/>
  <c r="O854" i="1"/>
  <c r="O855" i="1"/>
  <c r="O856" i="1"/>
  <c r="O857" i="1"/>
  <c r="O858" i="1"/>
  <c r="O859" i="1"/>
  <c r="O860" i="1"/>
  <c r="O861" i="1"/>
  <c r="O862" i="1"/>
  <c r="O863" i="1"/>
  <c r="O864" i="1"/>
  <c r="O865" i="1"/>
  <c r="O866" i="1"/>
  <c r="O867" i="1"/>
  <c r="O868" i="1"/>
  <c r="O869" i="1"/>
  <c r="O870" i="1"/>
  <c r="O871" i="1"/>
  <c r="O872" i="1"/>
  <c r="O873" i="1"/>
  <c r="O874" i="1"/>
  <c r="O875" i="1"/>
  <c r="O876" i="1"/>
  <c r="O877" i="1"/>
  <c r="O878" i="1"/>
  <c r="O879" i="1"/>
  <c r="O880" i="1"/>
  <c r="O881" i="1"/>
  <c r="O882" i="1"/>
  <c r="O883" i="1"/>
  <c r="O884" i="1"/>
  <c r="O885" i="1"/>
  <c r="O886" i="1"/>
  <c r="O887" i="1"/>
  <c r="O888" i="1"/>
  <c r="O889" i="1"/>
  <c r="O890" i="1"/>
  <c r="O891" i="1"/>
  <c r="O892" i="1"/>
  <c r="O893" i="1"/>
  <c r="O894" i="1"/>
  <c r="O895" i="1"/>
  <c r="O896" i="1"/>
  <c r="O897" i="1"/>
  <c r="O898" i="1"/>
  <c r="O899" i="1"/>
  <c r="O900" i="1"/>
  <c r="O901" i="1"/>
  <c r="O902" i="1"/>
  <c r="O903" i="1"/>
  <c r="O904" i="1"/>
  <c r="O905" i="1"/>
  <c r="O906" i="1"/>
  <c r="O907" i="1"/>
  <c r="O908" i="1"/>
  <c r="O909" i="1"/>
  <c r="O910" i="1"/>
  <c r="O911" i="1"/>
  <c r="O912" i="1"/>
  <c r="O913" i="1"/>
  <c r="O914" i="1"/>
  <c r="O915" i="1"/>
  <c r="O916" i="1"/>
  <c r="O917" i="1"/>
  <c r="O918" i="1"/>
  <c r="O919" i="1"/>
  <c r="O920" i="1"/>
  <c r="O921" i="1"/>
  <c r="O922" i="1"/>
  <c r="O923" i="1"/>
  <c r="O924" i="1"/>
  <c r="O925" i="1"/>
  <c r="O926" i="1"/>
  <c r="O927" i="1"/>
  <c r="O928" i="1"/>
  <c r="O929" i="1"/>
  <c r="O930" i="1"/>
  <c r="O931" i="1"/>
  <c r="O932" i="1"/>
  <c r="O933" i="1"/>
  <c r="O934" i="1"/>
  <c r="O935" i="1"/>
  <c r="O936" i="1"/>
  <c r="O937" i="1"/>
  <c r="O938" i="1"/>
  <c r="O939" i="1"/>
  <c r="O940" i="1"/>
  <c r="O941" i="1"/>
  <c r="O942" i="1"/>
  <c r="O943" i="1"/>
  <c r="O944" i="1"/>
  <c r="O945" i="1"/>
  <c r="O946" i="1"/>
  <c r="O947" i="1"/>
  <c r="O948" i="1"/>
  <c r="O949" i="1"/>
  <c r="O950" i="1"/>
  <c r="O951" i="1"/>
  <c r="O952" i="1"/>
  <c r="O953" i="1"/>
  <c r="O954" i="1"/>
  <c r="O955" i="1"/>
  <c r="O956" i="1"/>
  <c r="O957" i="1"/>
  <c r="O958" i="1"/>
  <c r="O959" i="1"/>
  <c r="O960" i="1"/>
  <c r="O961" i="1"/>
  <c r="O962" i="1"/>
  <c r="O963" i="1"/>
  <c r="O964" i="1"/>
  <c r="H955" i="1"/>
  <c r="P6" i="9"/>
  <c r="O6" i="9"/>
  <c r="Q6" i="9"/>
  <c r="N6" i="9"/>
  <c r="M6" i="9"/>
  <c r="L6" i="9"/>
  <c r="I781" i="1"/>
  <c r="I782" i="1"/>
  <c r="D6" i="9"/>
  <c r="A2" i="4"/>
  <c r="A2" i="9"/>
  <c r="K2843" i="3" l="1"/>
  <c r="K2844" i="3"/>
  <c r="K2845" i="3"/>
  <c r="K2846" i="3"/>
  <c r="K2847" i="3"/>
  <c r="K2848" i="3"/>
  <c r="K2849" i="3"/>
  <c r="K2850" i="3"/>
  <c r="K2851" i="3"/>
  <c r="K2852" i="3"/>
  <c r="K2853" i="3"/>
  <c r="K2854" i="3"/>
  <c r="K2855" i="3"/>
  <c r="K2856" i="3"/>
  <c r="K2857" i="3"/>
  <c r="K2858" i="3"/>
  <c r="K2859" i="3"/>
  <c r="K2860" i="3"/>
  <c r="K2861" i="3"/>
  <c r="K2862" i="3"/>
  <c r="K2863" i="3"/>
  <c r="K2864" i="3"/>
  <c r="K2865" i="3"/>
  <c r="K2866" i="3"/>
  <c r="K2867" i="3"/>
  <c r="K2868" i="3"/>
  <c r="K2869" i="3"/>
  <c r="K2870" i="3"/>
  <c r="K2871" i="3"/>
  <c r="K2872" i="3"/>
  <c r="K2873" i="3"/>
  <c r="K2874" i="3"/>
  <c r="K2875" i="3"/>
  <c r="K2876" i="3"/>
  <c r="K2877" i="3"/>
  <c r="K2878" i="3"/>
  <c r="K2879" i="3"/>
  <c r="K2880" i="3"/>
  <c r="K2881" i="3"/>
  <c r="K2882" i="3"/>
  <c r="K2883" i="3"/>
  <c r="K2884" i="3"/>
  <c r="K2885" i="3"/>
  <c r="K2886" i="3"/>
  <c r="K2887" i="3"/>
  <c r="K2888" i="3"/>
  <c r="K2889" i="3"/>
  <c r="K2890" i="3"/>
  <c r="K2891" i="3"/>
  <c r="K2892" i="3"/>
  <c r="K2893" i="3"/>
  <c r="K2894" i="3"/>
  <c r="K2895" i="3"/>
  <c r="K2896" i="3"/>
  <c r="K2897" i="3"/>
  <c r="K2898" i="3"/>
  <c r="K2899" i="3"/>
  <c r="K2900" i="3"/>
  <c r="K2901" i="3"/>
  <c r="K2902" i="3"/>
  <c r="K2903" i="3"/>
  <c r="K2904" i="3"/>
  <c r="K2905" i="3"/>
  <c r="K2906" i="3"/>
  <c r="K2907" i="3"/>
  <c r="K2908" i="3"/>
  <c r="K2909" i="3"/>
  <c r="K2910" i="3"/>
  <c r="K2911" i="3"/>
  <c r="K2912" i="3"/>
  <c r="K2913" i="3"/>
  <c r="K2914" i="3"/>
  <c r="K2915" i="3"/>
  <c r="K2916" i="3"/>
  <c r="K2917" i="3"/>
  <c r="K2918" i="3"/>
  <c r="K2919" i="3"/>
  <c r="K2920" i="3"/>
  <c r="K2921" i="3"/>
  <c r="K2922" i="3"/>
  <c r="K2923" i="3"/>
  <c r="K2924" i="3"/>
  <c r="K2925" i="3"/>
  <c r="K2926" i="3"/>
  <c r="K2927" i="3"/>
  <c r="K2928" i="3"/>
  <c r="K2929" i="3"/>
  <c r="K2930" i="3"/>
  <c r="K2931" i="3"/>
  <c r="K2932" i="3"/>
  <c r="K2933" i="3"/>
  <c r="K2934" i="3"/>
  <c r="K2935" i="3"/>
  <c r="K2936" i="3"/>
  <c r="K2937" i="3"/>
  <c r="K2938" i="3"/>
  <c r="K2939" i="3"/>
  <c r="K2940" i="3"/>
  <c r="K2941" i="3"/>
  <c r="K2942" i="3"/>
  <c r="K2943" i="3"/>
  <c r="K2944" i="3"/>
  <c r="K2945" i="3"/>
  <c r="K2946" i="3"/>
  <c r="K2947" i="3"/>
  <c r="K2948" i="3"/>
  <c r="K2949" i="3"/>
  <c r="K2950" i="3"/>
  <c r="K2951" i="3"/>
  <c r="K2952" i="3"/>
  <c r="K2953" i="3"/>
  <c r="K2954" i="3"/>
  <c r="K2955" i="3"/>
  <c r="K2956" i="3"/>
  <c r="K2957" i="3"/>
  <c r="K2958" i="3"/>
  <c r="K2959" i="3"/>
  <c r="K2960" i="3"/>
  <c r="K2961" i="3"/>
  <c r="K2962" i="3"/>
  <c r="K2963" i="3"/>
  <c r="K2964" i="3"/>
  <c r="K2965" i="3"/>
  <c r="K2966" i="3"/>
  <c r="K2967" i="3"/>
  <c r="K2968" i="3"/>
  <c r="K2969" i="3"/>
  <c r="K2970" i="3"/>
  <c r="K2971" i="3"/>
  <c r="K2972" i="3"/>
  <c r="K2973" i="3"/>
  <c r="K2974" i="3"/>
  <c r="K2975" i="3"/>
  <c r="K2976" i="3"/>
  <c r="K2977" i="3"/>
  <c r="K2978" i="3"/>
  <c r="K2979" i="3"/>
  <c r="K2980" i="3"/>
  <c r="K2981" i="3"/>
  <c r="K2982" i="3"/>
  <c r="K2983" i="3"/>
  <c r="K2984" i="3"/>
  <c r="K2985" i="3"/>
  <c r="K2986" i="3"/>
  <c r="K2987" i="3"/>
  <c r="K2988" i="3"/>
  <c r="K2989" i="3"/>
  <c r="K2990" i="3"/>
  <c r="K2991" i="3"/>
  <c r="K2992" i="3"/>
  <c r="K2993" i="3"/>
  <c r="K2994" i="3"/>
  <c r="K2995" i="3"/>
  <c r="K2996" i="3"/>
  <c r="K2997" i="3"/>
  <c r="K2998" i="3"/>
  <c r="K2999" i="3"/>
  <c r="K3000" i="3"/>
  <c r="K3001" i="3"/>
  <c r="K3002" i="3"/>
  <c r="K3003" i="3"/>
  <c r="K3004" i="3"/>
  <c r="K3005" i="3"/>
  <c r="K3006" i="3"/>
  <c r="K3007" i="3"/>
  <c r="K3008" i="3"/>
  <c r="K3009" i="3"/>
  <c r="K3010" i="3"/>
  <c r="K3011" i="3"/>
  <c r="K3012" i="3"/>
  <c r="K3013" i="3"/>
  <c r="K3014" i="3"/>
  <c r="K3015" i="3"/>
  <c r="K3016" i="3"/>
  <c r="K3017" i="3"/>
  <c r="K3018" i="3"/>
  <c r="K3019" i="3"/>
  <c r="K3020" i="3"/>
  <c r="K3021" i="3"/>
  <c r="K3022" i="3"/>
  <c r="K3023" i="3"/>
  <c r="K3024" i="3"/>
  <c r="K3025" i="3"/>
  <c r="K3026" i="3"/>
  <c r="K3027" i="3"/>
  <c r="K3028" i="3"/>
  <c r="K3029" i="3"/>
  <c r="K3030" i="3"/>
  <c r="K3031" i="3"/>
  <c r="K3032" i="3"/>
  <c r="K3033" i="3"/>
  <c r="K3034" i="3"/>
  <c r="K3035" i="3"/>
  <c r="K3036" i="3"/>
  <c r="K3037" i="3"/>
  <c r="K3038" i="3"/>
  <c r="K3039" i="3"/>
  <c r="K3040" i="3"/>
  <c r="K3041" i="3"/>
  <c r="K3042" i="3"/>
  <c r="K3043" i="3"/>
  <c r="K3044" i="3"/>
  <c r="K3045" i="3"/>
  <c r="K3046" i="3"/>
  <c r="K3047" i="3"/>
  <c r="K3048" i="3"/>
  <c r="K3049" i="3"/>
  <c r="K3050" i="3"/>
  <c r="K3051" i="3"/>
  <c r="K3052" i="3"/>
  <c r="K3053" i="3"/>
  <c r="K3054" i="3"/>
  <c r="K3055" i="3"/>
  <c r="K3056" i="3"/>
  <c r="K3057" i="3"/>
  <c r="K3058" i="3"/>
  <c r="K3059" i="3"/>
  <c r="K3060" i="3"/>
  <c r="K3061" i="3"/>
  <c r="K3062" i="3"/>
  <c r="K3063" i="3"/>
  <c r="K3064" i="3"/>
  <c r="K3065" i="3"/>
  <c r="K3066" i="3"/>
  <c r="K3067" i="3"/>
  <c r="K3068" i="3"/>
  <c r="K3069" i="3"/>
  <c r="K3070" i="3"/>
  <c r="K3071" i="3"/>
  <c r="K3072" i="3"/>
  <c r="K3073" i="3"/>
  <c r="K3074" i="3"/>
  <c r="K3075" i="3"/>
  <c r="K3076" i="3"/>
  <c r="K3077" i="3"/>
  <c r="K3078" i="3"/>
  <c r="K3079" i="3"/>
  <c r="K3080" i="3"/>
  <c r="K3081" i="3"/>
  <c r="K3082" i="3"/>
  <c r="K3083" i="3"/>
  <c r="K3084" i="3"/>
  <c r="K3085" i="3"/>
  <c r="K3086" i="3"/>
  <c r="K3087" i="3"/>
  <c r="K3088" i="3"/>
  <c r="K3089" i="3"/>
  <c r="K3090" i="3"/>
  <c r="K3091" i="3"/>
  <c r="K3092" i="3"/>
  <c r="K3093" i="3"/>
  <c r="K3094" i="3"/>
  <c r="K3095" i="3"/>
  <c r="K3096" i="3"/>
  <c r="K3097" i="3"/>
  <c r="K3098" i="3"/>
  <c r="K3099" i="3"/>
  <c r="K3100" i="3"/>
  <c r="K3101" i="3"/>
  <c r="K3102" i="3"/>
  <c r="K3103" i="3"/>
  <c r="K3104" i="3"/>
  <c r="K3105" i="3"/>
  <c r="K3106" i="3"/>
  <c r="K3107" i="3"/>
  <c r="K3108" i="3"/>
  <c r="K3109" i="3"/>
  <c r="K3110" i="3"/>
  <c r="K3111" i="3"/>
  <c r="K3112" i="3"/>
  <c r="K3113" i="3"/>
  <c r="K3114" i="3"/>
  <c r="K3115" i="3"/>
  <c r="K3116" i="3"/>
  <c r="K3117" i="3"/>
  <c r="K3118" i="3"/>
  <c r="K3119" i="3"/>
  <c r="K3120" i="3"/>
  <c r="K3121" i="3"/>
  <c r="K3122" i="3"/>
  <c r="K3123" i="3"/>
  <c r="K3124" i="3"/>
  <c r="K3125" i="3"/>
  <c r="K3126" i="3"/>
  <c r="K3127" i="3"/>
  <c r="K3128" i="3"/>
  <c r="K3129" i="3"/>
  <c r="K3130" i="3"/>
  <c r="K3131" i="3"/>
  <c r="J2843" i="3"/>
  <c r="J2844" i="3"/>
  <c r="J2845" i="3"/>
  <c r="J2846" i="3"/>
  <c r="L2846" i="3" s="1"/>
  <c r="J2847" i="3"/>
  <c r="L2847" i="3" s="1"/>
  <c r="J2848" i="3"/>
  <c r="L2848" i="3" s="1"/>
  <c r="J2849" i="3"/>
  <c r="L2849" i="3" s="1"/>
  <c r="J2850" i="3"/>
  <c r="L2850" i="3" s="1"/>
  <c r="J2851" i="3"/>
  <c r="L2851" i="3" s="1"/>
  <c r="J2852" i="3"/>
  <c r="L2852" i="3" s="1"/>
  <c r="J2853" i="3"/>
  <c r="L2853" i="3" s="1"/>
  <c r="J2854" i="3"/>
  <c r="L2854" i="3" s="1"/>
  <c r="J2855" i="3"/>
  <c r="L2855" i="3" s="1"/>
  <c r="J2856" i="3"/>
  <c r="L2856" i="3" s="1"/>
  <c r="J2857" i="3"/>
  <c r="L2857" i="3" s="1"/>
  <c r="J2858" i="3"/>
  <c r="L2858" i="3" s="1"/>
  <c r="J2859" i="3"/>
  <c r="L2859" i="3" s="1"/>
  <c r="J2860" i="3"/>
  <c r="L2860" i="3" s="1"/>
  <c r="J2861" i="3"/>
  <c r="L2861" i="3" s="1"/>
  <c r="J2862" i="3"/>
  <c r="L2862" i="3" s="1"/>
  <c r="J2863" i="3"/>
  <c r="J2864" i="3"/>
  <c r="L2864" i="3" s="1"/>
  <c r="J2865" i="3"/>
  <c r="L2865" i="3" s="1"/>
  <c r="J2866" i="3"/>
  <c r="L2866" i="3" s="1"/>
  <c r="J2867" i="3"/>
  <c r="L2867" i="3" s="1"/>
  <c r="J2868" i="3"/>
  <c r="L2868" i="3" s="1"/>
  <c r="J2869" i="3"/>
  <c r="L2869" i="3" s="1"/>
  <c r="J2870" i="3"/>
  <c r="J2871" i="3"/>
  <c r="L2871" i="3" s="1"/>
  <c r="J2872" i="3"/>
  <c r="J2873" i="3"/>
  <c r="L2873" i="3" s="1"/>
  <c r="J2874" i="3"/>
  <c r="L2874" i="3" s="1"/>
  <c r="J2875" i="3"/>
  <c r="L2875" i="3" s="1"/>
  <c r="J2876" i="3"/>
  <c r="L2876" i="3" s="1"/>
  <c r="J2877" i="3"/>
  <c r="L2877" i="3" s="1"/>
  <c r="J2878" i="3"/>
  <c r="J2879" i="3"/>
  <c r="L2879" i="3" s="1"/>
  <c r="J2880" i="3"/>
  <c r="J2881" i="3"/>
  <c r="L2881" i="3" s="1"/>
  <c r="J2882" i="3"/>
  <c r="L2882" i="3" s="1"/>
  <c r="J2883" i="3"/>
  <c r="L2883" i="3" s="1"/>
  <c r="J2884" i="3"/>
  <c r="L2884" i="3" s="1"/>
  <c r="J2885" i="3"/>
  <c r="L2885" i="3" s="1"/>
  <c r="J2886" i="3"/>
  <c r="J2887" i="3"/>
  <c r="L2887" i="3" s="1"/>
  <c r="J2888" i="3"/>
  <c r="J2889" i="3"/>
  <c r="J2890" i="3"/>
  <c r="L2890" i="3" s="1"/>
  <c r="J2891" i="3"/>
  <c r="L2891" i="3" s="1"/>
  <c r="J2892" i="3"/>
  <c r="L2892" i="3" s="1"/>
  <c r="J2893" i="3"/>
  <c r="L2893" i="3" s="1"/>
  <c r="J2894" i="3"/>
  <c r="J2895" i="3"/>
  <c r="J2896" i="3"/>
  <c r="J2897" i="3"/>
  <c r="L2897" i="3" s="1"/>
  <c r="J2898" i="3"/>
  <c r="L2898" i="3" s="1"/>
  <c r="J2899" i="3"/>
  <c r="L2899" i="3" s="1"/>
  <c r="J2900" i="3"/>
  <c r="L2900" i="3" s="1"/>
  <c r="J2901" i="3"/>
  <c r="L2901" i="3" s="1"/>
  <c r="J2902" i="3"/>
  <c r="J2903" i="3"/>
  <c r="J2904" i="3"/>
  <c r="J2905" i="3"/>
  <c r="L2905" i="3" s="1"/>
  <c r="J2906" i="3"/>
  <c r="L2906" i="3" s="1"/>
  <c r="J2907" i="3"/>
  <c r="L2907" i="3" s="1"/>
  <c r="J2908" i="3"/>
  <c r="L2908" i="3" s="1"/>
  <c r="J2909" i="3"/>
  <c r="L2909" i="3" s="1"/>
  <c r="J2910" i="3"/>
  <c r="J2911" i="3"/>
  <c r="J2912" i="3"/>
  <c r="J2913" i="3"/>
  <c r="L2913" i="3" s="1"/>
  <c r="J2914" i="3"/>
  <c r="L2914" i="3" s="1"/>
  <c r="J2915" i="3"/>
  <c r="L2915" i="3" s="1"/>
  <c r="J2916" i="3"/>
  <c r="L2916" i="3" s="1"/>
  <c r="J2917" i="3"/>
  <c r="L2917" i="3" s="1"/>
  <c r="J2918" i="3"/>
  <c r="J2919" i="3"/>
  <c r="J2920" i="3"/>
  <c r="J2921" i="3"/>
  <c r="L2921" i="3" s="1"/>
  <c r="J2922" i="3"/>
  <c r="L2922" i="3" s="1"/>
  <c r="J2923" i="3"/>
  <c r="L2923" i="3" s="1"/>
  <c r="J2924" i="3"/>
  <c r="L2924" i="3" s="1"/>
  <c r="J2925" i="3"/>
  <c r="L2925" i="3" s="1"/>
  <c r="J2926" i="3"/>
  <c r="J2927" i="3"/>
  <c r="J2928" i="3"/>
  <c r="J2929" i="3"/>
  <c r="L2929" i="3" s="1"/>
  <c r="J2930" i="3"/>
  <c r="L2930" i="3" s="1"/>
  <c r="J2931" i="3"/>
  <c r="L2931" i="3" s="1"/>
  <c r="J2932" i="3"/>
  <c r="L2932" i="3" s="1"/>
  <c r="J2933" i="3"/>
  <c r="L2933" i="3" s="1"/>
  <c r="J2934" i="3"/>
  <c r="J2935" i="3"/>
  <c r="J2936" i="3"/>
  <c r="J2937" i="3"/>
  <c r="L2937" i="3" s="1"/>
  <c r="J2938" i="3"/>
  <c r="L2938" i="3" s="1"/>
  <c r="J2939" i="3"/>
  <c r="L2939" i="3" s="1"/>
  <c r="J2940" i="3"/>
  <c r="L2940" i="3" s="1"/>
  <c r="J2941" i="3"/>
  <c r="L2941" i="3" s="1"/>
  <c r="J2942" i="3"/>
  <c r="J2943" i="3"/>
  <c r="J2944" i="3"/>
  <c r="J2945" i="3"/>
  <c r="J2946" i="3"/>
  <c r="J2947" i="3"/>
  <c r="L2947" i="3" s="1"/>
  <c r="J2948" i="3"/>
  <c r="J2949" i="3"/>
  <c r="J2950" i="3"/>
  <c r="J2951" i="3"/>
  <c r="J2952" i="3"/>
  <c r="J2953" i="3"/>
  <c r="J2954" i="3"/>
  <c r="J2955" i="3"/>
  <c r="L2955" i="3" s="1"/>
  <c r="J2956" i="3"/>
  <c r="J2957" i="3"/>
  <c r="J2958" i="3"/>
  <c r="J2959" i="3"/>
  <c r="J2960" i="3"/>
  <c r="J2961" i="3"/>
  <c r="J2962" i="3"/>
  <c r="J2963" i="3"/>
  <c r="L2963" i="3" s="1"/>
  <c r="J2964" i="3"/>
  <c r="L2964" i="3" s="1"/>
  <c r="J2965" i="3"/>
  <c r="J2966" i="3"/>
  <c r="J2967" i="3"/>
  <c r="J2968" i="3"/>
  <c r="J2969" i="3"/>
  <c r="J2970" i="3"/>
  <c r="J2971" i="3"/>
  <c r="L2971" i="3" s="1"/>
  <c r="J2972" i="3"/>
  <c r="L2972" i="3" s="1"/>
  <c r="J2973" i="3"/>
  <c r="J2974" i="3"/>
  <c r="J2975" i="3"/>
  <c r="J2976" i="3"/>
  <c r="J2977" i="3"/>
  <c r="J2978" i="3"/>
  <c r="J2979" i="3"/>
  <c r="L2979" i="3" s="1"/>
  <c r="J2980" i="3"/>
  <c r="J2981" i="3"/>
  <c r="J2982" i="3"/>
  <c r="J2983" i="3"/>
  <c r="J2984" i="3"/>
  <c r="J2985" i="3"/>
  <c r="J2986" i="3"/>
  <c r="L2986" i="3" s="1"/>
  <c r="J2987" i="3"/>
  <c r="L2987" i="3" s="1"/>
  <c r="J2988" i="3"/>
  <c r="J2989" i="3"/>
  <c r="J2990" i="3"/>
  <c r="J2991" i="3"/>
  <c r="J2992" i="3"/>
  <c r="J2993" i="3"/>
  <c r="J2994" i="3"/>
  <c r="L2994" i="3" s="1"/>
  <c r="J2995" i="3"/>
  <c r="L2995" i="3" s="1"/>
  <c r="J2996" i="3"/>
  <c r="J2997" i="3"/>
  <c r="J2998" i="3"/>
  <c r="J2999" i="3"/>
  <c r="J3000" i="3"/>
  <c r="J3001" i="3"/>
  <c r="J3002" i="3"/>
  <c r="J3003" i="3"/>
  <c r="L3003" i="3" s="1"/>
  <c r="J3004" i="3"/>
  <c r="J3005" i="3"/>
  <c r="J3006" i="3"/>
  <c r="J3007" i="3"/>
  <c r="J3008" i="3"/>
  <c r="J3009" i="3"/>
  <c r="J3010" i="3"/>
  <c r="J3011" i="3"/>
  <c r="L3011" i="3" s="1"/>
  <c r="J3012" i="3"/>
  <c r="J3013" i="3"/>
  <c r="J3014" i="3"/>
  <c r="J3015" i="3"/>
  <c r="J3016" i="3"/>
  <c r="J3017" i="3"/>
  <c r="J3018" i="3"/>
  <c r="J3019" i="3"/>
  <c r="J3020" i="3"/>
  <c r="J3021" i="3"/>
  <c r="J3022" i="3"/>
  <c r="J3023" i="3"/>
  <c r="J3024" i="3"/>
  <c r="J3025" i="3"/>
  <c r="J3026" i="3"/>
  <c r="J3027" i="3"/>
  <c r="L3027" i="3" s="1"/>
  <c r="J3028" i="3"/>
  <c r="J3029" i="3"/>
  <c r="J3030" i="3"/>
  <c r="J3031" i="3"/>
  <c r="J3032" i="3"/>
  <c r="J3033" i="3"/>
  <c r="J3034" i="3"/>
  <c r="L2843" i="3"/>
  <c r="L2844" i="3"/>
  <c r="L2845" i="3"/>
  <c r="H2843" i="3"/>
  <c r="H2844" i="3"/>
  <c r="H2845" i="3"/>
  <c r="H2846" i="3"/>
  <c r="H2847" i="3"/>
  <c r="H2848" i="3"/>
  <c r="H2849" i="3"/>
  <c r="H2850" i="3"/>
  <c r="H2851" i="3"/>
  <c r="H2852" i="3"/>
  <c r="H2853" i="3"/>
  <c r="H2854" i="3"/>
  <c r="H2855" i="3"/>
  <c r="H2856" i="3"/>
  <c r="H2857" i="3"/>
  <c r="H2858" i="3"/>
  <c r="H2859" i="3"/>
  <c r="H2860" i="3"/>
  <c r="H2861" i="3"/>
  <c r="H2862" i="3"/>
  <c r="H2863" i="3"/>
  <c r="H2864" i="3"/>
  <c r="H2865" i="3"/>
  <c r="H2866" i="3"/>
  <c r="H2867" i="3"/>
  <c r="H2868" i="3"/>
  <c r="H2869" i="3"/>
  <c r="H2870" i="3"/>
  <c r="H2871" i="3"/>
  <c r="H2872" i="3"/>
  <c r="H2873" i="3"/>
  <c r="H2874" i="3"/>
  <c r="H2875" i="3"/>
  <c r="H2876" i="3"/>
  <c r="H2877" i="3"/>
  <c r="H2878" i="3"/>
  <c r="H2879" i="3"/>
  <c r="H2880" i="3"/>
  <c r="H2881" i="3"/>
  <c r="H2882" i="3"/>
  <c r="H2883" i="3"/>
  <c r="H2884" i="3"/>
  <c r="H2885" i="3"/>
  <c r="H2886" i="3"/>
  <c r="H2887" i="3"/>
  <c r="H2888" i="3"/>
  <c r="H2889" i="3"/>
  <c r="H2890" i="3"/>
  <c r="H2891" i="3"/>
  <c r="H2892" i="3"/>
  <c r="H2893" i="3"/>
  <c r="H2894" i="3"/>
  <c r="H2895" i="3"/>
  <c r="H2896" i="3"/>
  <c r="H2897" i="3"/>
  <c r="H2898" i="3"/>
  <c r="H2899" i="3"/>
  <c r="H2900" i="3"/>
  <c r="H2901" i="3"/>
  <c r="H2902" i="3"/>
  <c r="H2903" i="3"/>
  <c r="H2904" i="3"/>
  <c r="H2905" i="3"/>
  <c r="H2906" i="3"/>
  <c r="H2907" i="3"/>
  <c r="H2908" i="3"/>
  <c r="H2909" i="3"/>
  <c r="H2910" i="3"/>
  <c r="H2911" i="3"/>
  <c r="H2912" i="3"/>
  <c r="H2913" i="3"/>
  <c r="H2914" i="3"/>
  <c r="H2915" i="3"/>
  <c r="H2916" i="3"/>
  <c r="H2917" i="3"/>
  <c r="H2918" i="3"/>
  <c r="H2919" i="3"/>
  <c r="H2920" i="3"/>
  <c r="H2921" i="3"/>
  <c r="H2922" i="3"/>
  <c r="H2923" i="3"/>
  <c r="H2924" i="3"/>
  <c r="H2925" i="3"/>
  <c r="H2926" i="3"/>
  <c r="H2927" i="3"/>
  <c r="H2928" i="3"/>
  <c r="H2929" i="3"/>
  <c r="H2930" i="3"/>
  <c r="H2931" i="3"/>
  <c r="H2932" i="3"/>
  <c r="H2933" i="3"/>
  <c r="H2934" i="3"/>
  <c r="H2935" i="3"/>
  <c r="H2936" i="3"/>
  <c r="H2937" i="3"/>
  <c r="H2938" i="3"/>
  <c r="H2939" i="3"/>
  <c r="H2940" i="3"/>
  <c r="H2941" i="3"/>
  <c r="H2942" i="3"/>
  <c r="H2943" i="3"/>
  <c r="H2944" i="3"/>
  <c r="H2945" i="3"/>
  <c r="H2946" i="3"/>
  <c r="H2947" i="3"/>
  <c r="H2948" i="3"/>
  <c r="H2949" i="3"/>
  <c r="H2950" i="3"/>
  <c r="H2951" i="3"/>
  <c r="H2952" i="3"/>
  <c r="H2953" i="3"/>
  <c r="H2954" i="3"/>
  <c r="H2955" i="3"/>
  <c r="H2956" i="3"/>
  <c r="H2957" i="3"/>
  <c r="H2958" i="3"/>
  <c r="H2959" i="3"/>
  <c r="H2960" i="3"/>
  <c r="H2961" i="3"/>
  <c r="H2962" i="3"/>
  <c r="H2963" i="3"/>
  <c r="H2964" i="3"/>
  <c r="H2965" i="3"/>
  <c r="H2966" i="3"/>
  <c r="H2967" i="3"/>
  <c r="H2968" i="3"/>
  <c r="H2969" i="3"/>
  <c r="H2970" i="3"/>
  <c r="H2971" i="3"/>
  <c r="H2972" i="3"/>
  <c r="H2973" i="3"/>
  <c r="H2974" i="3"/>
  <c r="H2975" i="3"/>
  <c r="H2976" i="3"/>
  <c r="H2977" i="3"/>
  <c r="H2978" i="3"/>
  <c r="H2979" i="3"/>
  <c r="H2980" i="3"/>
  <c r="H2981" i="3"/>
  <c r="H2982" i="3"/>
  <c r="H2983" i="3"/>
  <c r="H2984" i="3"/>
  <c r="H2985" i="3"/>
  <c r="H2986" i="3"/>
  <c r="H2987" i="3"/>
  <c r="H2988" i="3"/>
  <c r="H2989" i="3"/>
  <c r="H2990" i="3"/>
  <c r="H2991" i="3"/>
  <c r="H2992" i="3"/>
  <c r="H2993" i="3"/>
  <c r="H2994" i="3"/>
  <c r="H2995" i="3"/>
  <c r="H2996" i="3"/>
  <c r="H2997" i="3"/>
  <c r="H2998" i="3"/>
  <c r="H2999" i="3"/>
  <c r="H3000" i="3"/>
  <c r="H3001" i="3"/>
  <c r="H3002" i="3"/>
  <c r="H3003" i="3"/>
  <c r="H3004" i="3"/>
  <c r="H3005" i="3"/>
  <c r="H3006" i="3"/>
  <c r="H3007" i="3"/>
  <c r="H3008" i="3"/>
  <c r="H3009" i="3"/>
  <c r="H3010" i="3"/>
  <c r="H3011" i="3"/>
  <c r="H3012" i="3"/>
  <c r="H3013" i="3"/>
  <c r="H3014" i="3"/>
  <c r="H3015" i="3"/>
  <c r="H3016" i="3"/>
  <c r="H3017" i="3"/>
  <c r="H3018" i="3"/>
  <c r="H3019" i="3"/>
  <c r="H3020" i="3"/>
  <c r="H3021" i="3"/>
  <c r="H3022" i="3"/>
  <c r="H3023" i="3"/>
  <c r="H3024" i="3"/>
  <c r="H3025" i="3"/>
  <c r="H3026" i="3"/>
  <c r="H3027" i="3"/>
  <c r="H3028" i="3"/>
  <c r="H3029" i="3"/>
  <c r="H3030" i="3"/>
  <c r="H3031" i="3"/>
  <c r="H3032" i="3"/>
  <c r="H3033" i="3"/>
  <c r="H3034" i="3"/>
  <c r="J2827" i="3"/>
  <c r="J2829" i="3"/>
  <c r="J2830" i="3"/>
  <c r="J2841" i="3"/>
  <c r="J2842" i="3"/>
  <c r="J3035" i="3"/>
  <c r="J3036" i="3"/>
  <c r="J3037" i="3"/>
  <c r="J3038" i="3"/>
  <c r="J3039" i="3"/>
  <c r="J3040" i="3"/>
  <c r="J3041" i="3"/>
  <c r="J3042" i="3"/>
  <c r="J3043" i="3"/>
  <c r="J3044" i="3"/>
  <c r="J3045" i="3"/>
  <c r="J3046" i="3"/>
  <c r="J3047" i="3"/>
  <c r="J3048" i="3"/>
  <c r="J3049" i="3"/>
  <c r="J3050" i="3"/>
  <c r="J3051" i="3"/>
  <c r="J3052" i="3"/>
  <c r="J3053" i="3"/>
  <c r="J3054" i="3"/>
  <c r="J3055" i="3"/>
  <c r="J3056" i="3"/>
  <c r="J3057" i="3"/>
  <c r="J3058" i="3"/>
  <c r="J3059" i="3"/>
  <c r="J3060" i="3"/>
  <c r="J3061" i="3"/>
  <c r="J3062" i="3"/>
  <c r="J3063" i="3"/>
  <c r="J3064" i="3"/>
  <c r="J3065" i="3"/>
  <c r="J3066" i="3"/>
  <c r="J3067" i="3"/>
  <c r="J3068" i="3"/>
  <c r="J3069" i="3"/>
  <c r="J3070" i="3"/>
  <c r="J3071" i="3"/>
  <c r="J3072" i="3"/>
  <c r="J3073" i="3"/>
  <c r="J3074" i="3"/>
  <c r="J3075" i="3"/>
  <c r="J3076" i="3"/>
  <c r="J3077" i="3"/>
  <c r="J3078" i="3"/>
  <c r="J3079" i="3"/>
  <c r="J3080" i="3"/>
  <c r="J3081" i="3"/>
  <c r="J3082" i="3"/>
  <c r="J3083" i="3"/>
  <c r="J3084" i="3"/>
  <c r="J3085" i="3"/>
  <c r="J3086" i="3"/>
  <c r="J3087" i="3"/>
  <c r="J3088" i="3"/>
  <c r="J3089" i="3"/>
  <c r="J3090" i="3"/>
  <c r="J3091" i="3"/>
  <c r="J3092" i="3"/>
  <c r="J3093" i="3"/>
  <c r="J3094" i="3"/>
  <c r="J3095" i="3"/>
  <c r="J3096" i="3"/>
  <c r="J3097" i="3"/>
  <c r="J3098" i="3"/>
  <c r="J3099" i="3"/>
  <c r="J3100" i="3"/>
  <c r="J3101" i="3"/>
  <c r="J3102" i="3"/>
  <c r="J3103" i="3"/>
  <c r="J3104" i="3"/>
  <c r="J3105" i="3"/>
  <c r="J3106" i="3"/>
  <c r="J3107" i="3"/>
  <c r="J3108" i="3"/>
  <c r="J3109" i="3"/>
  <c r="J3110" i="3"/>
  <c r="J3111" i="3"/>
  <c r="J3112" i="3"/>
  <c r="J3113" i="3"/>
  <c r="J3114" i="3"/>
  <c r="J3115" i="3"/>
  <c r="J3116" i="3"/>
  <c r="J3117" i="3"/>
  <c r="J3118" i="3"/>
  <c r="J3119" i="3"/>
  <c r="J3120" i="3"/>
  <c r="J3121" i="3"/>
  <c r="J3122" i="3"/>
  <c r="J3123" i="3"/>
  <c r="J3124" i="3"/>
  <c r="J3125" i="3"/>
  <c r="J3126" i="3"/>
  <c r="J3127" i="3"/>
  <c r="J3128" i="3"/>
  <c r="J3129" i="3"/>
  <c r="J3130" i="3"/>
  <c r="J3131" i="3"/>
  <c r="J2825" i="3"/>
  <c r="H3035" i="3"/>
  <c r="H3036" i="3"/>
  <c r="H3037" i="3"/>
  <c r="H3038" i="3"/>
  <c r="H3039" i="3"/>
  <c r="H3040" i="3"/>
  <c r="H3041" i="3"/>
  <c r="H3042" i="3"/>
  <c r="H3043" i="3"/>
  <c r="H3044" i="3"/>
  <c r="H3045" i="3"/>
  <c r="H3046" i="3"/>
  <c r="H3047" i="3"/>
  <c r="H3048" i="3"/>
  <c r="H3049" i="3"/>
  <c r="H3050" i="3"/>
  <c r="H3051" i="3"/>
  <c r="H3052" i="3"/>
  <c r="H3053" i="3"/>
  <c r="H3054" i="3"/>
  <c r="H3055" i="3"/>
  <c r="H3056" i="3"/>
  <c r="H3057" i="3"/>
  <c r="H3058" i="3"/>
  <c r="H3059" i="3"/>
  <c r="H3060" i="3"/>
  <c r="H3061" i="3"/>
  <c r="H3062" i="3"/>
  <c r="H3063" i="3"/>
  <c r="H3064" i="3"/>
  <c r="H3065" i="3"/>
  <c r="H3066" i="3"/>
  <c r="H3067" i="3"/>
  <c r="H3068" i="3"/>
  <c r="H3069" i="3"/>
  <c r="H3070" i="3"/>
  <c r="H3071" i="3"/>
  <c r="H3072" i="3"/>
  <c r="H3073" i="3"/>
  <c r="H3074" i="3"/>
  <c r="H3075" i="3"/>
  <c r="H3076" i="3"/>
  <c r="H3077" i="3"/>
  <c r="H3078" i="3"/>
  <c r="H3079" i="3"/>
  <c r="H3080" i="3"/>
  <c r="H3081" i="3"/>
  <c r="H3082" i="3"/>
  <c r="H3083" i="3"/>
  <c r="H3084" i="3"/>
  <c r="H3085" i="3"/>
  <c r="H3086" i="3"/>
  <c r="H3087" i="3"/>
  <c r="H3088" i="3"/>
  <c r="H3089" i="3"/>
  <c r="H3090" i="3"/>
  <c r="H3091" i="3"/>
  <c r="H3092" i="3"/>
  <c r="H3093" i="3"/>
  <c r="H3094" i="3"/>
  <c r="H3095" i="3"/>
  <c r="H3096" i="3"/>
  <c r="H3097" i="3"/>
  <c r="H3098" i="3"/>
  <c r="H3099" i="3"/>
  <c r="H3100" i="3"/>
  <c r="H3101" i="3"/>
  <c r="H3102" i="3"/>
  <c r="H3103" i="3"/>
  <c r="H3104" i="3"/>
  <c r="H3105" i="3"/>
  <c r="H3106" i="3"/>
  <c r="H3107" i="3"/>
  <c r="H3108" i="3"/>
  <c r="H3109" i="3"/>
  <c r="H3110" i="3"/>
  <c r="H3111" i="3"/>
  <c r="H3112" i="3"/>
  <c r="H3113" i="3"/>
  <c r="H3114" i="3"/>
  <c r="H3115" i="3"/>
  <c r="H3116" i="3"/>
  <c r="H3117" i="3"/>
  <c r="H3118" i="3"/>
  <c r="I2893" i="3" l="1"/>
  <c r="I2884" i="3"/>
  <c r="I2875" i="3"/>
  <c r="L3029" i="3"/>
  <c r="L3021" i="3"/>
  <c r="L3013" i="3"/>
  <c r="L3005" i="3"/>
  <c r="L2997" i="3"/>
  <c r="L2989" i="3"/>
  <c r="L2981" i="3"/>
  <c r="L2973" i="3"/>
  <c r="L2965" i="3"/>
  <c r="L2957" i="3"/>
  <c r="L2949" i="3"/>
  <c r="J2831" i="3"/>
  <c r="L3028" i="3"/>
  <c r="L3020" i="3"/>
  <c r="L3012" i="3"/>
  <c r="L3004" i="3"/>
  <c r="L2996" i="3"/>
  <c r="L2988" i="3"/>
  <c r="L2980" i="3"/>
  <c r="L2956" i="3"/>
  <c r="L2948" i="3"/>
  <c r="L3006" i="3"/>
  <c r="L2974" i="3"/>
  <c r="L2950" i="3"/>
  <c r="L2942" i="3"/>
  <c r="L2934" i="3"/>
  <c r="L2926" i="3"/>
  <c r="L2918" i="3"/>
  <c r="L2910" i="3"/>
  <c r="L2894" i="3"/>
  <c r="L2870" i="3"/>
  <c r="L3022" i="3"/>
  <c r="L2998" i="3"/>
  <c r="L2966" i="3"/>
  <c r="L2878" i="3"/>
  <c r="J2828" i="3"/>
  <c r="L3034" i="3"/>
  <c r="L3026" i="3"/>
  <c r="L3018" i="3"/>
  <c r="L3010" i="3"/>
  <c r="L3002" i="3"/>
  <c r="L2978" i="3"/>
  <c r="L2970" i="3"/>
  <c r="L2962" i="3"/>
  <c r="L2954" i="3"/>
  <c r="L2946" i="3"/>
  <c r="L3030" i="3"/>
  <c r="L2990" i="3"/>
  <c r="L2902" i="3"/>
  <c r="L3017" i="3"/>
  <c r="L2889" i="3"/>
  <c r="L3019" i="3"/>
  <c r="L3033" i="3"/>
  <c r="L3025" i="3"/>
  <c r="L3009" i="3"/>
  <c r="L3001" i="3"/>
  <c r="L2993" i="3"/>
  <c r="L2985" i="3"/>
  <c r="L2977" i="3"/>
  <c r="L2969" i="3"/>
  <c r="L2961" i="3"/>
  <c r="L2953" i="3"/>
  <c r="L2945" i="3"/>
  <c r="J2826" i="3"/>
  <c r="L3032" i="3"/>
  <c r="L3024" i="3"/>
  <c r="L3016" i="3"/>
  <c r="L3008" i="3"/>
  <c r="L3000" i="3"/>
  <c r="L2992" i="3"/>
  <c r="L2984" i="3"/>
  <c r="L2976" i="3"/>
  <c r="L2968" i="3"/>
  <c r="L2960" i="3"/>
  <c r="L2952" i="3"/>
  <c r="L2944" i="3"/>
  <c r="L2936" i="3"/>
  <c r="L2928" i="3"/>
  <c r="L2920" i="3"/>
  <c r="L2912" i="3"/>
  <c r="L2904" i="3"/>
  <c r="L2896" i="3"/>
  <c r="L2888" i="3"/>
  <c r="L2880" i="3"/>
  <c r="L2872" i="3"/>
  <c r="L3014" i="3"/>
  <c r="L2982" i="3"/>
  <c r="L2958" i="3"/>
  <c r="L2886" i="3"/>
  <c r="L3031" i="3"/>
  <c r="L3023" i="3"/>
  <c r="L3015" i="3"/>
  <c r="L3007" i="3"/>
  <c r="L2999" i="3"/>
  <c r="L2991" i="3"/>
  <c r="L2983" i="3"/>
  <c r="L2975" i="3"/>
  <c r="L2967" i="3"/>
  <c r="L2959" i="3"/>
  <c r="L2951" i="3"/>
  <c r="L2943" i="3"/>
  <c r="L2935" i="3"/>
  <c r="L2927" i="3"/>
  <c r="L2919" i="3"/>
  <c r="L2911" i="3"/>
  <c r="L2903" i="3"/>
  <c r="L2895" i="3"/>
  <c r="L2863" i="3"/>
  <c r="I2939" i="3"/>
  <c r="M3027" i="3"/>
  <c r="M3003" i="3"/>
  <c r="M2995" i="3"/>
  <c r="M2987" i="3"/>
  <c r="M2979" i="3"/>
  <c r="M2971" i="3"/>
  <c r="M2955" i="3"/>
  <c r="M2947" i="3"/>
  <c r="M2941" i="3"/>
  <c r="M2939" i="3"/>
  <c r="I3027" i="3"/>
  <c r="I3011" i="3"/>
  <c r="I3003" i="3"/>
  <c r="I2995" i="3"/>
  <c r="I2987" i="3"/>
  <c r="I2979" i="3"/>
  <c r="I2971" i="3"/>
  <c r="I2963" i="3"/>
  <c r="I2955" i="3"/>
  <c r="M2972" i="3"/>
  <c r="M2964" i="3"/>
  <c r="M2940" i="3"/>
  <c r="I2994" i="3"/>
  <c r="I2986" i="3"/>
  <c r="I2972" i="3"/>
  <c r="I2964" i="3"/>
  <c r="I2947" i="3"/>
  <c r="I2941" i="3"/>
  <c r="M2933" i="3"/>
  <c r="M2931" i="3"/>
  <c r="M2925" i="3"/>
  <c r="M2923" i="3"/>
  <c r="M2917" i="3"/>
  <c r="M2915" i="3"/>
  <c r="M2909" i="3"/>
  <c r="M2899" i="3"/>
  <c r="M2893" i="3"/>
  <c r="M2891" i="3"/>
  <c r="M2887" i="3"/>
  <c r="M2885" i="3"/>
  <c r="M2883" i="3"/>
  <c r="M2879" i="3"/>
  <c r="M2877" i="3"/>
  <c r="M2875" i="3"/>
  <c r="M2871" i="3"/>
  <c r="M2869" i="3"/>
  <c r="M2867" i="3"/>
  <c r="M2861" i="3"/>
  <c r="M2859" i="3"/>
  <c r="M2855" i="3"/>
  <c r="M2853" i="3"/>
  <c r="M2851" i="3"/>
  <c r="M2847" i="3"/>
  <c r="M2845" i="3"/>
  <c r="M2843" i="3"/>
  <c r="I2937" i="3"/>
  <c r="I2933" i="3"/>
  <c r="I2931" i="3"/>
  <c r="I2929" i="3"/>
  <c r="I2925" i="3"/>
  <c r="I2923" i="3"/>
  <c r="I2921" i="3"/>
  <c r="I2917" i="3"/>
  <c r="I2915" i="3"/>
  <c r="I2913" i="3"/>
  <c r="I2909" i="3"/>
  <c r="I2907" i="3"/>
  <c r="I2905" i="3"/>
  <c r="I2901" i="3"/>
  <c r="I2899" i="3"/>
  <c r="I2897" i="3"/>
  <c r="I2891" i="3"/>
  <c r="I2887" i="3"/>
  <c r="I2885" i="3"/>
  <c r="I2883" i="3"/>
  <c r="I2881" i="3"/>
  <c r="I2879" i="3"/>
  <c r="I2877" i="3"/>
  <c r="I2873" i="3"/>
  <c r="I2871" i="3"/>
  <c r="I2869" i="3"/>
  <c r="I2867" i="3"/>
  <c r="I2865" i="3"/>
  <c r="I2861" i="3"/>
  <c r="I2859" i="3"/>
  <c r="I2857" i="3"/>
  <c r="I2855" i="3"/>
  <c r="I2853" i="3"/>
  <c r="I2851" i="3"/>
  <c r="I2849" i="3"/>
  <c r="I2847" i="3"/>
  <c r="I2845" i="3"/>
  <c r="I2843" i="3"/>
  <c r="I2940" i="3"/>
  <c r="M2932" i="3"/>
  <c r="M2924" i="3"/>
  <c r="M2916" i="3"/>
  <c r="M2908" i="3"/>
  <c r="M2906" i="3"/>
  <c r="M2900" i="3"/>
  <c r="M2898" i="3"/>
  <c r="M2892" i="3"/>
  <c r="M2884" i="3"/>
  <c r="M2876" i="3"/>
  <c r="M2868" i="3"/>
  <c r="M2864" i="3"/>
  <c r="M2862" i="3"/>
  <c r="M2860" i="3"/>
  <c r="M2856" i="3"/>
  <c r="M2854" i="3"/>
  <c r="M2852" i="3"/>
  <c r="M2848" i="3"/>
  <c r="M2846" i="3"/>
  <c r="M2844" i="3"/>
  <c r="I2938" i="3"/>
  <c r="I2932" i="3"/>
  <c r="I2930" i="3"/>
  <c r="I2924" i="3"/>
  <c r="I2922" i="3"/>
  <c r="I2916" i="3"/>
  <c r="I2914" i="3"/>
  <c r="I2908" i="3"/>
  <c r="I2906" i="3"/>
  <c r="I2900" i="3"/>
  <c r="I2898" i="3"/>
  <c r="I2892" i="3"/>
  <c r="I2890" i="3"/>
  <c r="I2882" i="3"/>
  <c r="I2876" i="3"/>
  <c r="I2874" i="3"/>
  <c r="I2868" i="3"/>
  <c r="I2866" i="3"/>
  <c r="I2864" i="3"/>
  <c r="I2862" i="3"/>
  <c r="I2860" i="3"/>
  <c r="I2858" i="3"/>
  <c r="I2856" i="3"/>
  <c r="I2854" i="3"/>
  <c r="I2852" i="3"/>
  <c r="I2850" i="3"/>
  <c r="I2848" i="3"/>
  <c r="I2846" i="3"/>
  <c r="I2844" i="3"/>
  <c r="M2901" i="3"/>
  <c r="M3011" i="3"/>
  <c r="M2963" i="3"/>
  <c r="M2907" i="3"/>
  <c r="M2937" i="3"/>
  <c r="M2929" i="3"/>
  <c r="M2921" i="3"/>
  <c r="M2913" i="3"/>
  <c r="M2905" i="3"/>
  <c r="M2897" i="3"/>
  <c r="M2881" i="3"/>
  <c r="M2873" i="3"/>
  <c r="M2865" i="3"/>
  <c r="M2857" i="3"/>
  <c r="M2849" i="3"/>
  <c r="M2890" i="3"/>
  <c r="M2882" i="3"/>
  <c r="M2938" i="3"/>
  <c r="M2874" i="3"/>
  <c r="M2994" i="3"/>
  <c r="M2930" i="3"/>
  <c r="M2866" i="3"/>
  <c r="M2986" i="3"/>
  <c r="M2922" i="3"/>
  <c r="M2858" i="3"/>
  <c r="M2914" i="3"/>
  <c r="M2850" i="3"/>
  <c r="O781" i="1"/>
  <c r="O782" i="1"/>
  <c r="O783" i="1"/>
  <c r="O784" i="1"/>
  <c r="O785" i="1"/>
  <c r="H2841" i="3"/>
  <c r="H2842" i="3"/>
  <c r="H3119" i="3"/>
  <c r="H3120" i="3"/>
  <c r="H3121" i="3"/>
  <c r="K2841" i="3"/>
  <c r="K2842" i="3"/>
  <c r="H3122" i="3"/>
  <c r="H3123" i="3"/>
  <c r="H3124" i="3"/>
  <c r="H3125" i="3"/>
  <c r="H3126" i="3"/>
  <c r="M2997" i="3" l="1"/>
  <c r="I2997" i="3"/>
  <c r="M3029" i="3"/>
  <c r="I3029" i="3"/>
  <c r="M2951" i="3"/>
  <c r="I2951" i="3"/>
  <c r="M3008" i="3"/>
  <c r="I3008" i="3"/>
  <c r="I3034" i="3"/>
  <c r="M3034" i="3"/>
  <c r="M2981" i="3"/>
  <c r="I2981" i="3"/>
  <c r="I2888" i="3"/>
  <c r="M2888" i="3"/>
  <c r="M2969" i="3"/>
  <c r="I2969" i="3"/>
  <c r="I2962" i="3"/>
  <c r="M2962" i="3"/>
  <c r="M2910" i="3"/>
  <c r="I2910" i="3"/>
  <c r="M2989" i="3"/>
  <c r="I2989" i="3"/>
  <c r="M2903" i="3"/>
  <c r="I2903" i="3"/>
  <c r="I2967" i="3"/>
  <c r="M2967" i="3"/>
  <c r="I3031" i="3"/>
  <c r="M3031" i="3"/>
  <c r="M2896" i="3"/>
  <c r="I2896" i="3"/>
  <c r="I2960" i="3"/>
  <c r="M2960" i="3"/>
  <c r="I3024" i="3"/>
  <c r="M3024" i="3"/>
  <c r="I2977" i="3"/>
  <c r="M2977" i="3"/>
  <c r="M2889" i="3"/>
  <c r="I2889" i="3"/>
  <c r="I2970" i="3"/>
  <c r="M2970" i="3"/>
  <c r="I2918" i="3"/>
  <c r="M2918" i="3"/>
  <c r="I2956" i="3"/>
  <c r="M2956" i="3"/>
  <c r="I3015" i="3"/>
  <c r="M3015" i="3"/>
  <c r="M2961" i="3"/>
  <c r="I2961" i="3"/>
  <c r="M3006" i="3"/>
  <c r="I3006" i="3"/>
  <c r="M2895" i="3"/>
  <c r="I2895" i="3"/>
  <c r="M2952" i="3"/>
  <c r="I2952" i="3"/>
  <c r="M2948" i="3"/>
  <c r="I2948" i="3"/>
  <c r="I2911" i="3"/>
  <c r="M2911" i="3"/>
  <c r="M2975" i="3"/>
  <c r="I2975" i="3"/>
  <c r="M2886" i="3"/>
  <c r="I2886" i="3"/>
  <c r="M2904" i="3"/>
  <c r="I2904" i="3"/>
  <c r="M2968" i="3"/>
  <c r="I2968" i="3"/>
  <c r="I3032" i="3"/>
  <c r="M3032" i="3"/>
  <c r="I2985" i="3"/>
  <c r="M2985" i="3"/>
  <c r="M3017" i="3"/>
  <c r="I3017" i="3"/>
  <c r="I2978" i="3"/>
  <c r="M2978" i="3"/>
  <c r="I2878" i="3"/>
  <c r="M2878" i="3"/>
  <c r="M2926" i="3"/>
  <c r="I2926" i="3"/>
  <c r="I2980" i="3"/>
  <c r="M2980" i="3"/>
  <c r="I2880" i="3"/>
  <c r="M2880" i="3"/>
  <c r="M3033" i="3"/>
  <c r="I3033" i="3"/>
  <c r="M2894" i="3"/>
  <c r="I2894" i="3"/>
  <c r="M3023" i="3"/>
  <c r="I3023" i="3"/>
  <c r="M3019" i="3"/>
  <c r="I3019" i="3"/>
  <c r="M2919" i="3"/>
  <c r="I2919" i="3"/>
  <c r="I2983" i="3"/>
  <c r="M2983" i="3"/>
  <c r="I2958" i="3"/>
  <c r="M2958" i="3"/>
  <c r="M2912" i="3"/>
  <c r="I2912" i="3"/>
  <c r="I2976" i="3"/>
  <c r="M2976" i="3"/>
  <c r="M2993" i="3"/>
  <c r="I2993" i="3"/>
  <c r="I2902" i="3"/>
  <c r="M2902" i="3"/>
  <c r="I3002" i="3"/>
  <c r="M3002" i="3"/>
  <c r="M2966" i="3"/>
  <c r="I2966" i="3"/>
  <c r="M2934" i="3"/>
  <c r="I2934" i="3"/>
  <c r="M2988" i="3"/>
  <c r="I2988" i="3"/>
  <c r="I2949" i="3"/>
  <c r="M2949" i="3"/>
  <c r="I3005" i="3"/>
  <c r="M3005" i="3"/>
  <c r="I2863" i="3"/>
  <c r="M2863" i="3"/>
  <c r="M2944" i="3"/>
  <c r="I2944" i="3"/>
  <c r="M2954" i="3"/>
  <c r="I2954" i="3"/>
  <c r="I3020" i="3"/>
  <c r="M3020" i="3"/>
  <c r="I2959" i="3"/>
  <c r="M2959" i="3"/>
  <c r="M3016" i="3"/>
  <c r="I3016" i="3"/>
  <c r="I3028" i="3"/>
  <c r="M3028" i="3"/>
  <c r="M2927" i="3"/>
  <c r="I2927" i="3"/>
  <c r="M2991" i="3"/>
  <c r="I2991" i="3"/>
  <c r="M2982" i="3"/>
  <c r="I2982" i="3"/>
  <c r="M2920" i="3"/>
  <c r="I2920" i="3"/>
  <c r="M2984" i="3"/>
  <c r="I2984" i="3"/>
  <c r="I3001" i="3"/>
  <c r="M3001" i="3"/>
  <c r="M2990" i="3"/>
  <c r="I2990" i="3"/>
  <c r="I3010" i="3"/>
  <c r="M3010" i="3"/>
  <c r="I2998" i="3"/>
  <c r="M2998" i="3"/>
  <c r="M2942" i="3"/>
  <c r="I2942" i="3"/>
  <c r="I2996" i="3"/>
  <c r="M2996" i="3"/>
  <c r="I2957" i="3"/>
  <c r="M2957" i="3"/>
  <c r="I3013" i="3"/>
  <c r="M3013" i="3"/>
  <c r="M2935" i="3"/>
  <c r="I2935" i="3"/>
  <c r="I2999" i="3"/>
  <c r="M2999" i="3"/>
  <c r="I3014" i="3"/>
  <c r="M3014" i="3"/>
  <c r="M2928" i="3"/>
  <c r="I2928" i="3"/>
  <c r="I2992" i="3"/>
  <c r="M2992" i="3"/>
  <c r="I2945" i="3"/>
  <c r="M2945" i="3"/>
  <c r="M3009" i="3"/>
  <c r="I3009" i="3"/>
  <c r="M3030" i="3"/>
  <c r="I3030" i="3"/>
  <c r="M3018" i="3"/>
  <c r="I3018" i="3"/>
  <c r="I3022" i="3"/>
  <c r="M3022" i="3"/>
  <c r="M2950" i="3"/>
  <c r="I2950" i="3"/>
  <c r="M3004" i="3"/>
  <c r="I3004" i="3"/>
  <c r="I2965" i="3"/>
  <c r="M2965" i="3"/>
  <c r="M3021" i="3"/>
  <c r="I3021" i="3"/>
  <c r="I2943" i="3"/>
  <c r="M2943" i="3"/>
  <c r="I3007" i="3"/>
  <c r="M3007" i="3"/>
  <c r="M2872" i="3"/>
  <c r="I2872" i="3"/>
  <c r="M2936" i="3"/>
  <c r="I2936" i="3"/>
  <c r="M3000" i="3"/>
  <c r="I3000" i="3"/>
  <c r="M2953" i="3"/>
  <c r="I2953" i="3"/>
  <c r="I3025" i="3"/>
  <c r="M3025" i="3"/>
  <c r="I2946" i="3"/>
  <c r="M2946" i="3"/>
  <c r="I3026" i="3"/>
  <c r="M3026" i="3"/>
  <c r="I2870" i="3"/>
  <c r="M2870" i="3"/>
  <c r="I2974" i="3"/>
  <c r="M2974" i="3"/>
  <c r="M3012" i="3"/>
  <c r="I3012" i="3"/>
  <c r="M2973" i="3"/>
  <c r="I2973" i="3"/>
  <c r="J2832" i="3"/>
  <c r="L3036" i="3"/>
  <c r="M3036" i="3" s="1"/>
  <c r="L3035" i="3"/>
  <c r="M3035" i="3" s="1"/>
  <c r="L3037" i="3"/>
  <c r="M3037" i="3" s="1"/>
  <c r="H3131" i="3"/>
  <c r="H2832" i="3"/>
  <c r="K2832" i="3"/>
  <c r="H2833" i="3"/>
  <c r="K2833" i="3"/>
  <c r="H2834" i="3"/>
  <c r="K2834" i="3"/>
  <c r="H2835" i="3"/>
  <c r="K2835" i="3"/>
  <c r="H2836" i="3"/>
  <c r="K2836" i="3"/>
  <c r="H2837" i="3"/>
  <c r="K2837" i="3"/>
  <c r="H2838" i="3"/>
  <c r="K2838" i="3"/>
  <c r="H2839" i="3"/>
  <c r="K2839" i="3"/>
  <c r="H2840" i="3"/>
  <c r="K2840" i="3"/>
  <c r="H3127" i="3"/>
  <c r="H3128" i="3"/>
  <c r="H3129" i="3"/>
  <c r="H3130" i="3"/>
  <c r="A2" i="3"/>
  <c r="A2"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6" i="1"/>
  <c r="H957" i="1"/>
  <c r="H958" i="1"/>
  <c r="H959" i="1"/>
  <c r="H960" i="1"/>
  <c r="H961" i="1"/>
  <c r="H962" i="1"/>
  <c r="H963" i="1"/>
  <c r="H964" i="1"/>
  <c r="C556" i="9"/>
  <c r="B294" i="4"/>
  <c r="C2" i="7"/>
  <c r="A6" i="9" s="1"/>
  <c r="T6" i="9"/>
  <c r="F6" i="10"/>
  <c r="J9" i="1" l="1"/>
  <c r="J13" i="1"/>
  <c r="J17" i="1"/>
  <c r="J21" i="1"/>
  <c r="L7" i="1"/>
  <c r="L11" i="1"/>
  <c r="L15" i="1"/>
  <c r="L19" i="1"/>
  <c r="M8" i="1"/>
  <c r="M12" i="1"/>
  <c r="M16" i="1"/>
  <c r="M20" i="1"/>
  <c r="J6" i="1"/>
  <c r="J10" i="1"/>
  <c r="J14" i="1"/>
  <c r="J18" i="1"/>
  <c r="L8" i="1"/>
  <c r="L12" i="1"/>
  <c r="L16" i="1"/>
  <c r="L20" i="1"/>
  <c r="M9" i="1"/>
  <c r="M13" i="1"/>
  <c r="M17" i="1"/>
  <c r="M21" i="1"/>
  <c r="J7" i="1"/>
  <c r="J11" i="1"/>
  <c r="J15" i="1"/>
  <c r="J19" i="1"/>
  <c r="L9" i="1"/>
  <c r="L13" i="1"/>
  <c r="L17" i="1"/>
  <c r="L21" i="1"/>
  <c r="M6" i="1"/>
  <c r="M10" i="1"/>
  <c r="M14" i="1"/>
  <c r="M18" i="1"/>
  <c r="J8" i="1"/>
  <c r="J16" i="1"/>
  <c r="L14" i="1"/>
  <c r="L18" i="1"/>
  <c r="M11" i="1"/>
  <c r="M19" i="1"/>
  <c r="J12" i="1"/>
  <c r="J20" i="1"/>
  <c r="L10" i="1"/>
  <c r="M7" i="1"/>
  <c r="M15" i="1"/>
  <c r="J5" i="1"/>
  <c r="J2833" i="3"/>
  <c r="C11" i="1"/>
  <c r="C19" i="1"/>
  <c r="C27" i="1"/>
  <c r="C35" i="1"/>
  <c r="C43" i="1"/>
  <c r="C51" i="1"/>
  <c r="C59" i="1"/>
  <c r="C67" i="1"/>
  <c r="C75" i="1"/>
  <c r="C83" i="1"/>
  <c r="C91" i="1"/>
  <c r="C99" i="1"/>
  <c r="C107" i="1"/>
  <c r="C115" i="1"/>
  <c r="C123" i="1"/>
  <c r="C131" i="1"/>
  <c r="C139" i="1"/>
  <c r="C147" i="1"/>
  <c r="C155" i="1"/>
  <c r="C20" i="1"/>
  <c r="C29" i="1"/>
  <c r="C38" i="1"/>
  <c r="C47" i="1"/>
  <c r="C56" i="1"/>
  <c r="C65" i="1"/>
  <c r="C74" i="1"/>
  <c r="C84" i="1"/>
  <c r="C93" i="1"/>
  <c r="C102" i="1"/>
  <c r="C111" i="1"/>
  <c r="C120" i="1"/>
  <c r="C129" i="1"/>
  <c r="C138" i="1"/>
  <c r="C148" i="1"/>
  <c r="C157" i="1"/>
  <c r="C24" i="1"/>
  <c r="C33" i="1"/>
  <c r="C42" i="1"/>
  <c r="C52" i="1"/>
  <c r="C61" i="1"/>
  <c r="C70" i="1"/>
  <c r="C79" i="1"/>
  <c r="C88" i="1"/>
  <c r="C97" i="1"/>
  <c r="C106" i="1"/>
  <c r="C116" i="1"/>
  <c r="C125" i="1"/>
  <c r="C134" i="1"/>
  <c r="C143" i="1"/>
  <c r="C152" i="1"/>
  <c r="C167" i="1"/>
  <c r="C175" i="1"/>
  <c r="C183" i="1"/>
  <c r="C191" i="1"/>
  <c r="C199" i="1"/>
  <c r="C207" i="1"/>
  <c r="C215" i="1"/>
  <c r="C223" i="1"/>
  <c r="C231" i="1"/>
  <c r="C239" i="1"/>
  <c r="C247" i="1"/>
  <c r="C255" i="1"/>
  <c r="C263" i="1"/>
  <c r="C271" i="1"/>
  <c r="C279" i="1"/>
  <c r="C287" i="1"/>
  <c r="C295" i="1"/>
  <c r="C303" i="1"/>
  <c r="C311" i="1"/>
  <c r="C28" i="1"/>
  <c r="C40" i="1"/>
  <c r="C53" i="1"/>
  <c r="C64" i="1"/>
  <c r="C77" i="1"/>
  <c r="C89" i="1"/>
  <c r="C101" i="1"/>
  <c r="C113" i="1"/>
  <c r="C126" i="1"/>
  <c r="C137" i="1"/>
  <c r="C150" i="1"/>
  <c r="C163" i="1"/>
  <c r="C172" i="1"/>
  <c r="C181" i="1"/>
  <c r="C190" i="1"/>
  <c r="C7" i="1"/>
  <c r="C31" i="1"/>
  <c r="C44" i="1"/>
  <c r="C55" i="1"/>
  <c r="C68" i="1"/>
  <c r="C80" i="1"/>
  <c r="C92" i="1"/>
  <c r="C104" i="1"/>
  <c r="C117" i="1"/>
  <c r="C128" i="1"/>
  <c r="C141" i="1"/>
  <c r="C153" i="1"/>
  <c r="C165" i="1"/>
  <c r="C174" i="1"/>
  <c r="C184" i="1"/>
  <c r="C193" i="1"/>
  <c r="C202" i="1"/>
  <c r="C211" i="1"/>
  <c r="C220" i="1"/>
  <c r="C229" i="1"/>
  <c r="C238" i="1"/>
  <c r="C248" i="1"/>
  <c r="C257" i="1"/>
  <c r="C266" i="1"/>
  <c r="C275" i="1"/>
  <c r="C284" i="1"/>
  <c r="C293" i="1"/>
  <c r="C302" i="1"/>
  <c r="C312" i="1"/>
  <c r="C8" i="1"/>
  <c r="C21" i="1"/>
  <c r="C32" i="1"/>
  <c r="C45" i="1"/>
  <c r="C57" i="1"/>
  <c r="C69" i="1"/>
  <c r="C81" i="1"/>
  <c r="C94" i="1"/>
  <c r="C105" i="1"/>
  <c r="C118" i="1"/>
  <c r="C130" i="1"/>
  <c r="C142" i="1"/>
  <c r="C154" i="1"/>
  <c r="C166" i="1"/>
  <c r="C176" i="1"/>
  <c r="C185" i="1"/>
  <c r="C194" i="1"/>
  <c r="C203" i="1"/>
  <c r="C212" i="1"/>
  <c r="C221" i="1"/>
  <c r="C230" i="1"/>
  <c r="C240" i="1"/>
  <c r="C249" i="1"/>
  <c r="C258" i="1"/>
  <c r="C267" i="1"/>
  <c r="C276" i="1"/>
  <c r="C285" i="1"/>
  <c r="C294" i="1"/>
  <c r="C304" i="1"/>
  <c r="C313" i="1"/>
  <c r="C22" i="1"/>
  <c r="C34" i="1"/>
  <c r="C46" i="1"/>
  <c r="C58" i="1"/>
  <c r="C71" i="1"/>
  <c r="C82" i="1"/>
  <c r="C95" i="1"/>
  <c r="C108" i="1"/>
  <c r="C119" i="1"/>
  <c r="C132" i="1"/>
  <c r="C144" i="1"/>
  <c r="C156" i="1"/>
  <c r="C168" i="1"/>
  <c r="C177" i="1"/>
  <c r="C186" i="1"/>
  <c r="C195" i="1"/>
  <c r="C204" i="1"/>
  <c r="C213" i="1"/>
  <c r="C222" i="1"/>
  <c r="C232" i="1"/>
  <c r="C241" i="1"/>
  <c r="C250" i="1"/>
  <c r="C259" i="1"/>
  <c r="C268" i="1"/>
  <c r="C277" i="1"/>
  <c r="C286" i="1"/>
  <c r="C296" i="1"/>
  <c r="C305" i="1"/>
  <c r="C314" i="1"/>
  <c r="C23" i="1"/>
  <c r="C36" i="1"/>
  <c r="C48" i="1"/>
  <c r="C60" i="1"/>
  <c r="C72" i="1"/>
  <c r="C85" i="1"/>
  <c r="C96" i="1"/>
  <c r="C109" i="1"/>
  <c r="C121" i="1"/>
  <c r="C133" i="1"/>
  <c r="C145" i="1"/>
  <c r="C158" i="1"/>
  <c r="C37" i="1"/>
  <c r="C66" i="1"/>
  <c r="C100" i="1"/>
  <c r="C135" i="1"/>
  <c r="C169" i="1"/>
  <c r="C187" i="1"/>
  <c r="C201" i="1"/>
  <c r="C217" i="1"/>
  <c r="C233" i="1"/>
  <c r="C245" i="1"/>
  <c r="C261" i="1"/>
  <c r="C274" i="1"/>
  <c r="C290" i="1"/>
  <c r="C306" i="1"/>
  <c r="C323" i="1"/>
  <c r="C331" i="1"/>
  <c r="C339" i="1"/>
  <c r="C347" i="1"/>
  <c r="C355" i="1"/>
  <c r="C363" i="1"/>
  <c r="C371" i="1"/>
  <c r="C379" i="1"/>
  <c r="C387" i="1"/>
  <c r="C395" i="1"/>
  <c r="C403" i="1"/>
  <c r="C411" i="1"/>
  <c r="C419" i="1"/>
  <c r="C427" i="1"/>
  <c r="C435" i="1"/>
  <c r="C443" i="1"/>
  <c r="C451" i="1"/>
  <c r="C459" i="1"/>
  <c r="C467" i="1"/>
  <c r="C39" i="1"/>
  <c r="C73" i="1"/>
  <c r="C103" i="1"/>
  <c r="C136" i="1"/>
  <c r="C170" i="1"/>
  <c r="C188" i="1"/>
  <c r="C205" i="1"/>
  <c r="C218" i="1"/>
  <c r="C234" i="1"/>
  <c r="C246" i="1"/>
  <c r="C262" i="1"/>
  <c r="C278" i="1"/>
  <c r="C291" i="1"/>
  <c r="C307" i="1"/>
  <c r="C316" i="1"/>
  <c r="C324" i="1"/>
  <c r="C332" i="1"/>
  <c r="C340" i="1"/>
  <c r="C348" i="1"/>
  <c r="C356" i="1"/>
  <c r="C364" i="1"/>
  <c r="C372" i="1"/>
  <c r="C380" i="1"/>
  <c r="C388" i="1"/>
  <c r="C396" i="1"/>
  <c r="C404" i="1"/>
  <c r="C412" i="1"/>
  <c r="C420" i="1"/>
  <c r="C428" i="1"/>
  <c r="C436" i="1"/>
  <c r="C444" i="1"/>
  <c r="C452" i="1"/>
  <c r="C460" i="1"/>
  <c r="C468" i="1"/>
  <c r="C41" i="1"/>
  <c r="C76" i="1"/>
  <c r="C110" i="1"/>
  <c r="C140" i="1"/>
  <c r="C171" i="1"/>
  <c r="C189" i="1"/>
  <c r="C206" i="1"/>
  <c r="C219" i="1"/>
  <c r="C235" i="1"/>
  <c r="C251" i="1"/>
  <c r="C264" i="1"/>
  <c r="C280" i="1"/>
  <c r="C292" i="1"/>
  <c r="C308" i="1"/>
  <c r="C317" i="1"/>
  <c r="C325" i="1"/>
  <c r="C333" i="1"/>
  <c r="C341" i="1"/>
  <c r="C349" i="1"/>
  <c r="C357" i="1"/>
  <c r="C365" i="1"/>
  <c r="C373" i="1"/>
  <c r="C381" i="1"/>
  <c r="C389" i="1"/>
  <c r="C397" i="1"/>
  <c r="C405" i="1"/>
  <c r="C413" i="1"/>
  <c r="C421" i="1"/>
  <c r="C429" i="1"/>
  <c r="C437" i="1"/>
  <c r="C445" i="1"/>
  <c r="C453" i="1"/>
  <c r="C461" i="1"/>
  <c r="C469" i="1"/>
  <c r="C14" i="1"/>
  <c r="C49" i="1"/>
  <c r="C78" i="1"/>
  <c r="C112" i="1"/>
  <c r="C146" i="1"/>
  <c r="C173" i="1"/>
  <c r="C192" i="1"/>
  <c r="C208" i="1"/>
  <c r="C224" i="1"/>
  <c r="C236" i="1"/>
  <c r="C252" i="1"/>
  <c r="C265" i="1"/>
  <c r="C281" i="1"/>
  <c r="C297" i="1"/>
  <c r="C309" i="1"/>
  <c r="C318" i="1"/>
  <c r="C326" i="1"/>
  <c r="C334" i="1"/>
  <c r="C342" i="1"/>
  <c r="C350" i="1"/>
  <c r="C358" i="1"/>
  <c r="C366" i="1"/>
  <c r="C374" i="1"/>
  <c r="C382" i="1"/>
  <c r="C390" i="1"/>
  <c r="C398" i="1"/>
  <c r="C406" i="1"/>
  <c r="C414" i="1"/>
  <c r="C422" i="1"/>
  <c r="C430" i="1"/>
  <c r="C438" i="1"/>
  <c r="C446" i="1"/>
  <c r="C454" i="1"/>
  <c r="C462" i="1"/>
  <c r="C470" i="1"/>
  <c r="C17" i="1"/>
  <c r="C50" i="1"/>
  <c r="C86" i="1"/>
  <c r="C114" i="1"/>
  <c r="C149" i="1"/>
  <c r="C178" i="1"/>
  <c r="C196" i="1"/>
  <c r="C209" i="1"/>
  <c r="C225" i="1"/>
  <c r="C237" i="1"/>
  <c r="C253" i="1"/>
  <c r="C269" i="1"/>
  <c r="C282" i="1"/>
  <c r="C298" i="1"/>
  <c r="C310" i="1"/>
  <c r="C25" i="1"/>
  <c r="C54" i="1"/>
  <c r="C87" i="1"/>
  <c r="C122" i="1"/>
  <c r="C151" i="1"/>
  <c r="C161" i="1"/>
  <c r="C179" i="1"/>
  <c r="C197" i="1"/>
  <c r="C210" i="1"/>
  <c r="C226" i="1"/>
  <c r="C242" i="1"/>
  <c r="C254" i="1"/>
  <c r="C270" i="1"/>
  <c r="C283" i="1"/>
  <c r="C299" i="1"/>
  <c r="C315" i="1"/>
  <c r="C320" i="1"/>
  <c r="C328" i="1"/>
  <c r="C336" i="1"/>
  <c r="C344" i="1"/>
  <c r="C352" i="1"/>
  <c r="C360" i="1"/>
  <c r="C368" i="1"/>
  <c r="C376" i="1"/>
  <c r="C384" i="1"/>
  <c r="C392" i="1"/>
  <c r="C400" i="1"/>
  <c r="C408" i="1"/>
  <c r="C416" i="1"/>
  <c r="C424" i="1"/>
  <c r="C432" i="1"/>
  <c r="C440" i="1"/>
  <c r="C448" i="1"/>
  <c r="C456" i="1"/>
  <c r="C464" i="1"/>
  <c r="C98" i="1"/>
  <c r="C164" i="1"/>
  <c r="C228" i="1"/>
  <c r="C289" i="1"/>
  <c r="C335" i="1"/>
  <c r="C354" i="1"/>
  <c r="C377" i="1"/>
  <c r="C399" i="1"/>
  <c r="C418" i="1"/>
  <c r="C441" i="1"/>
  <c r="C463" i="1"/>
  <c r="C477" i="1"/>
  <c r="C485" i="1"/>
  <c r="C493" i="1"/>
  <c r="C501" i="1"/>
  <c r="C509" i="1"/>
  <c r="C517" i="1"/>
  <c r="C525" i="1"/>
  <c r="C533" i="1"/>
  <c r="C541" i="1"/>
  <c r="C549" i="1"/>
  <c r="C557" i="1"/>
  <c r="C565" i="1"/>
  <c r="C573" i="1"/>
  <c r="C124" i="1"/>
  <c r="C180" i="1"/>
  <c r="C243" i="1"/>
  <c r="C300" i="1"/>
  <c r="C337" i="1"/>
  <c r="C359" i="1"/>
  <c r="C378" i="1"/>
  <c r="C401" i="1"/>
  <c r="C423" i="1"/>
  <c r="C442" i="1"/>
  <c r="C465" i="1"/>
  <c r="C478" i="1"/>
  <c r="C486" i="1"/>
  <c r="C494" i="1"/>
  <c r="C502" i="1"/>
  <c r="C510" i="1"/>
  <c r="C518" i="1"/>
  <c r="C526" i="1"/>
  <c r="C534" i="1"/>
  <c r="C542" i="1"/>
  <c r="C550" i="1"/>
  <c r="C558" i="1"/>
  <c r="C566" i="1"/>
  <c r="C574" i="1"/>
  <c r="C582" i="1"/>
  <c r="C590" i="1"/>
  <c r="C598" i="1"/>
  <c r="C606" i="1"/>
  <c r="C614" i="1"/>
  <c r="C622" i="1"/>
  <c r="C627" i="1"/>
  <c r="C635" i="1"/>
  <c r="C643" i="1"/>
  <c r="C651" i="1"/>
  <c r="C659" i="1"/>
  <c r="C667" i="1"/>
  <c r="C675" i="1"/>
  <c r="C683" i="1"/>
  <c r="C691" i="1"/>
  <c r="C699" i="1"/>
  <c r="C707" i="1"/>
  <c r="C715" i="1"/>
  <c r="C723" i="1"/>
  <c r="C731" i="1"/>
  <c r="C739" i="1"/>
  <c r="C747" i="1"/>
  <c r="C755" i="1"/>
  <c r="C763" i="1"/>
  <c r="C771" i="1"/>
  <c r="C779" i="1"/>
  <c r="C127" i="1"/>
  <c r="C182" i="1"/>
  <c r="C244" i="1"/>
  <c r="C301" i="1"/>
  <c r="C319" i="1"/>
  <c r="C338" i="1"/>
  <c r="C361" i="1"/>
  <c r="C383" i="1"/>
  <c r="C402" i="1"/>
  <c r="C425" i="1"/>
  <c r="C447" i="1"/>
  <c r="C466" i="1"/>
  <c r="C471" i="1"/>
  <c r="C479" i="1"/>
  <c r="C487" i="1"/>
  <c r="C495" i="1"/>
  <c r="C503" i="1"/>
  <c r="C511" i="1"/>
  <c r="C519" i="1"/>
  <c r="C527" i="1"/>
  <c r="C535" i="1"/>
  <c r="C543" i="1"/>
  <c r="C551" i="1"/>
  <c r="C559" i="1"/>
  <c r="C567" i="1"/>
  <c r="C575" i="1"/>
  <c r="C583" i="1"/>
  <c r="C591" i="1"/>
  <c r="C599" i="1"/>
  <c r="C607" i="1"/>
  <c r="C615" i="1"/>
  <c r="C623" i="1"/>
  <c r="C26" i="1"/>
  <c r="C159" i="1"/>
  <c r="C198" i="1"/>
  <c r="C256" i="1"/>
  <c r="C321" i="1"/>
  <c r="C343" i="1"/>
  <c r="C362" i="1"/>
  <c r="C385" i="1"/>
  <c r="C407" i="1"/>
  <c r="C426" i="1"/>
  <c r="C449" i="1"/>
  <c r="C472" i="1"/>
  <c r="C480" i="1"/>
  <c r="C488" i="1"/>
  <c r="C496" i="1"/>
  <c r="C504" i="1"/>
  <c r="C512" i="1"/>
  <c r="C520" i="1"/>
  <c r="C528" i="1"/>
  <c r="C536" i="1"/>
  <c r="C544" i="1"/>
  <c r="C552" i="1"/>
  <c r="C560" i="1"/>
  <c r="C568" i="1"/>
  <c r="C576" i="1"/>
  <c r="C584" i="1"/>
  <c r="C592" i="1"/>
  <c r="C600" i="1"/>
  <c r="C608" i="1"/>
  <c r="C616" i="1"/>
  <c r="C624" i="1"/>
  <c r="C30" i="1"/>
  <c r="C160" i="1"/>
  <c r="C200" i="1"/>
  <c r="C260" i="1"/>
  <c r="C322" i="1"/>
  <c r="C345" i="1"/>
  <c r="C367" i="1"/>
  <c r="C386" i="1"/>
  <c r="C409" i="1"/>
  <c r="C431" i="1"/>
  <c r="C450" i="1"/>
  <c r="C473" i="1"/>
  <c r="C481" i="1"/>
  <c r="C489" i="1"/>
  <c r="C497" i="1"/>
  <c r="C505" i="1"/>
  <c r="C513" i="1"/>
  <c r="C521" i="1"/>
  <c r="C529" i="1"/>
  <c r="C537" i="1"/>
  <c r="C545" i="1"/>
  <c r="C553" i="1"/>
  <c r="C561" i="1"/>
  <c r="C569" i="1"/>
  <c r="C577" i="1"/>
  <c r="C585" i="1"/>
  <c r="C593" i="1"/>
  <c r="C601" i="1"/>
  <c r="C609" i="1"/>
  <c r="C617" i="1"/>
  <c r="C625" i="1"/>
  <c r="C62" i="1"/>
  <c r="C214" i="1"/>
  <c r="C272" i="1"/>
  <c r="C327" i="1"/>
  <c r="C346" i="1"/>
  <c r="C369" i="1"/>
  <c r="C391" i="1"/>
  <c r="C410" i="1"/>
  <c r="C433" i="1"/>
  <c r="C455" i="1"/>
  <c r="C474" i="1"/>
  <c r="C482" i="1"/>
  <c r="C490" i="1"/>
  <c r="C498" i="1"/>
  <c r="C506" i="1"/>
  <c r="C514" i="1"/>
  <c r="C522" i="1"/>
  <c r="C530" i="1"/>
  <c r="C538" i="1"/>
  <c r="C546" i="1"/>
  <c r="C554" i="1"/>
  <c r="C562" i="1"/>
  <c r="C570" i="1"/>
  <c r="C578" i="1"/>
  <c r="C586" i="1"/>
  <c r="C594" i="1"/>
  <c r="C602" i="1"/>
  <c r="C610" i="1"/>
  <c r="C618" i="1"/>
  <c r="C631" i="1"/>
  <c r="C639" i="1"/>
  <c r="C647" i="1"/>
  <c r="C655" i="1"/>
  <c r="C663" i="1"/>
  <c r="C671" i="1"/>
  <c r="C679" i="1"/>
  <c r="C687" i="1"/>
  <c r="C695" i="1"/>
  <c r="C703" i="1"/>
  <c r="C711" i="1"/>
  <c r="C719" i="1"/>
  <c r="C727" i="1"/>
  <c r="C735" i="1"/>
  <c r="C743" i="1"/>
  <c r="C751" i="1"/>
  <c r="C759" i="1"/>
  <c r="C767" i="1"/>
  <c r="C775" i="1"/>
  <c r="C63" i="1"/>
  <c r="C216" i="1"/>
  <c r="C273" i="1"/>
  <c r="C329" i="1"/>
  <c r="C351" i="1"/>
  <c r="C370" i="1"/>
  <c r="C393" i="1"/>
  <c r="C415" i="1"/>
  <c r="C434" i="1"/>
  <c r="C457" i="1"/>
  <c r="C475" i="1"/>
  <c r="C483" i="1"/>
  <c r="C491" i="1"/>
  <c r="C499" i="1"/>
  <c r="C507" i="1"/>
  <c r="C515" i="1"/>
  <c r="C523" i="1"/>
  <c r="C531" i="1"/>
  <c r="C539" i="1"/>
  <c r="C547" i="1"/>
  <c r="C555" i="1"/>
  <c r="C563" i="1"/>
  <c r="C571" i="1"/>
  <c r="C579" i="1"/>
  <c r="C587" i="1"/>
  <c r="C595" i="1"/>
  <c r="C603" i="1"/>
  <c r="C611" i="1"/>
  <c r="C619" i="1"/>
  <c r="C632" i="1"/>
  <c r="C640" i="1"/>
  <c r="C648" i="1"/>
  <c r="C656" i="1"/>
  <c r="C664" i="1"/>
  <c r="C672" i="1"/>
  <c r="C680" i="1"/>
  <c r="C688" i="1"/>
  <c r="C696" i="1"/>
  <c r="C162" i="1"/>
  <c r="C439" i="1"/>
  <c r="C508" i="1"/>
  <c r="C572" i="1"/>
  <c r="C605" i="1"/>
  <c r="C633" i="1"/>
  <c r="C645" i="1"/>
  <c r="C658" i="1"/>
  <c r="C670" i="1"/>
  <c r="C684" i="1"/>
  <c r="C697" i="1"/>
  <c r="C708" i="1"/>
  <c r="C718" i="1"/>
  <c r="C729" i="1"/>
  <c r="C740" i="1"/>
  <c r="C750" i="1"/>
  <c r="C761" i="1"/>
  <c r="C772" i="1"/>
  <c r="C1145" i="1"/>
  <c r="C1141" i="1"/>
  <c r="C1134" i="1"/>
  <c r="C1130" i="1"/>
  <c r="C1127" i="1"/>
  <c r="C1123" i="1"/>
  <c r="C1109" i="1"/>
  <c r="C1105" i="1"/>
  <c r="C1101" i="1"/>
  <c r="C1097" i="1"/>
  <c r="C1093" i="1"/>
  <c r="C1089" i="1"/>
  <c r="C1085" i="1"/>
  <c r="C1081" i="1"/>
  <c r="C1077" i="1"/>
  <c r="C1054" i="1"/>
  <c r="C1047" i="1"/>
  <c r="C1043" i="1"/>
  <c r="C1032" i="1"/>
  <c r="C1028" i="1"/>
  <c r="C1021" i="1"/>
  <c r="C1017" i="1"/>
  <c r="C1006" i="1"/>
  <c r="C1002" i="1"/>
  <c r="C980" i="1"/>
  <c r="C976" i="1"/>
  <c r="C965" i="1"/>
  <c r="C1129" i="1"/>
  <c r="C1099" i="1"/>
  <c r="C1095" i="1"/>
  <c r="C1083" i="1"/>
  <c r="C1030" i="1"/>
  <c r="C1026" i="1"/>
  <c r="C500" i="1"/>
  <c r="C630" i="1"/>
  <c r="C657" i="1"/>
  <c r="C694" i="1"/>
  <c r="C738" i="1"/>
  <c r="C1149" i="1"/>
  <c r="C1040" i="1"/>
  <c r="C1014" i="1"/>
  <c r="C984" i="1"/>
  <c r="C227" i="1"/>
  <c r="C458" i="1"/>
  <c r="C516" i="1"/>
  <c r="C580" i="1"/>
  <c r="C612" i="1"/>
  <c r="C634" i="1"/>
  <c r="C646" i="1"/>
  <c r="C660" i="1"/>
  <c r="C673" i="1"/>
  <c r="C685" i="1"/>
  <c r="C698" i="1"/>
  <c r="C709" i="1"/>
  <c r="C720" i="1"/>
  <c r="C730" i="1"/>
  <c r="C741" i="1"/>
  <c r="C752" i="1"/>
  <c r="C762" i="1"/>
  <c r="C773" i="1"/>
  <c r="C1148" i="1"/>
  <c r="C1120" i="1"/>
  <c r="C1116" i="1"/>
  <c r="C1112" i="1"/>
  <c r="C1073" i="1"/>
  <c r="C1069" i="1"/>
  <c r="C1065" i="1"/>
  <c r="C1061" i="1"/>
  <c r="C1039" i="1"/>
  <c r="C1035" i="1"/>
  <c r="C1013" i="1"/>
  <c r="C1009" i="1"/>
  <c r="C998" i="1"/>
  <c r="C994" i="1"/>
  <c r="C987" i="1"/>
  <c r="C983" i="1"/>
  <c r="C972" i="1"/>
  <c r="C968" i="1"/>
  <c r="C1143" i="1"/>
  <c r="C1132" i="1"/>
  <c r="C1111" i="1"/>
  <c r="C1107" i="1"/>
  <c r="C1075" i="1"/>
  <c r="C1049" i="1"/>
  <c r="C1000" i="1"/>
  <c r="C682" i="1"/>
  <c r="C760" i="1"/>
  <c r="C1070" i="1"/>
  <c r="C973" i="1"/>
  <c r="C288" i="1"/>
  <c r="C524" i="1"/>
  <c r="C581" i="1"/>
  <c r="C613" i="1"/>
  <c r="C636" i="1"/>
  <c r="C649" i="1"/>
  <c r="C661" i="1"/>
  <c r="C674" i="1"/>
  <c r="C686" i="1"/>
  <c r="C700" i="1"/>
  <c r="C710" i="1"/>
  <c r="C721" i="1"/>
  <c r="C732" i="1"/>
  <c r="C742" i="1"/>
  <c r="C753" i="1"/>
  <c r="C764" i="1"/>
  <c r="C774" i="1"/>
  <c r="C1144" i="1"/>
  <c r="C1140" i="1"/>
  <c r="C1137" i="1"/>
  <c r="C1133" i="1"/>
  <c r="C1126" i="1"/>
  <c r="C1122" i="1"/>
  <c r="C1108" i="1"/>
  <c r="C1104" i="1"/>
  <c r="C1100" i="1"/>
  <c r="C1096" i="1"/>
  <c r="C1092" i="1"/>
  <c r="C1088" i="1"/>
  <c r="C1084" i="1"/>
  <c r="C1080" i="1"/>
  <c r="C1076" i="1"/>
  <c r="C1057" i="1"/>
  <c r="C1053" i="1"/>
  <c r="C1050" i="1"/>
  <c r="C1046" i="1"/>
  <c r="C1031" i="1"/>
  <c r="C1027" i="1"/>
  <c r="C1024" i="1"/>
  <c r="C1020" i="1"/>
  <c r="C1016" i="1"/>
  <c r="C1005" i="1"/>
  <c r="C1001" i="1"/>
  <c r="C979" i="1"/>
  <c r="C975" i="1"/>
  <c r="C1125" i="1"/>
  <c r="C1087" i="1"/>
  <c r="C1045" i="1"/>
  <c r="C1023" i="1"/>
  <c r="C1015" i="1"/>
  <c r="C978" i="1"/>
  <c r="C1113" i="1"/>
  <c r="C1066" i="1"/>
  <c r="C991" i="1"/>
  <c r="C90" i="1"/>
  <c r="C330" i="1"/>
  <c r="C532" i="1"/>
  <c r="C588" i="1"/>
  <c r="C620" i="1"/>
  <c r="C637" i="1"/>
  <c r="C650" i="1"/>
  <c r="C662" i="1"/>
  <c r="C676" i="1"/>
  <c r="C689" i="1"/>
  <c r="C701" i="1"/>
  <c r="C712" i="1"/>
  <c r="C722" i="1"/>
  <c r="C733" i="1"/>
  <c r="C744" i="1"/>
  <c r="C754" i="1"/>
  <c r="C765" i="1"/>
  <c r="C776" i="1"/>
  <c r="C1147" i="1"/>
  <c r="C1119" i="1"/>
  <c r="C1115" i="1"/>
  <c r="C1072" i="1"/>
  <c r="C1068" i="1"/>
  <c r="C1064" i="1"/>
  <c r="C1060" i="1"/>
  <c r="C1042" i="1"/>
  <c r="C1038" i="1"/>
  <c r="C1034" i="1"/>
  <c r="C1012" i="1"/>
  <c r="C1008" i="1"/>
  <c r="C997" i="1"/>
  <c r="C993" i="1"/>
  <c r="C990" i="1"/>
  <c r="C986" i="1"/>
  <c r="C971" i="1"/>
  <c r="C967" i="1"/>
  <c r="C1136" i="1"/>
  <c r="C1103" i="1"/>
  <c r="C1091" i="1"/>
  <c r="C1056" i="1"/>
  <c r="C1052" i="1"/>
  <c r="C1019" i="1"/>
  <c r="C1004" i="1"/>
  <c r="C982" i="1"/>
  <c r="C417" i="1"/>
  <c r="C564" i="1"/>
  <c r="C669" i="1"/>
  <c r="C706" i="1"/>
  <c r="C728" i="1"/>
  <c r="C770" i="1"/>
  <c r="C995" i="1"/>
  <c r="C988" i="1"/>
  <c r="C353" i="1"/>
  <c r="C476" i="1"/>
  <c r="C540" i="1"/>
  <c r="C589" i="1"/>
  <c r="C621" i="1"/>
  <c r="C626" i="1"/>
  <c r="C638" i="1"/>
  <c r="C652" i="1"/>
  <c r="C665" i="1"/>
  <c r="C677" i="1"/>
  <c r="C690" i="1"/>
  <c r="C702" i="1"/>
  <c r="C713" i="1"/>
  <c r="C724" i="1"/>
  <c r="C734" i="1"/>
  <c r="C745" i="1"/>
  <c r="C756" i="1"/>
  <c r="C766" i="1"/>
  <c r="C777" i="1"/>
  <c r="C1139" i="1"/>
  <c r="C1079" i="1"/>
  <c r="C1074" i="1"/>
  <c r="C1062" i="1"/>
  <c r="C969" i="1"/>
  <c r="C375" i="1"/>
  <c r="C484" i="1"/>
  <c r="C548" i="1"/>
  <c r="C596" i="1"/>
  <c r="C628" i="1"/>
  <c r="C641" i="1"/>
  <c r="C653" i="1"/>
  <c r="C666" i="1"/>
  <c r="C678" i="1"/>
  <c r="C692" i="1"/>
  <c r="C704" i="1"/>
  <c r="C714" i="1"/>
  <c r="C725" i="1"/>
  <c r="C736" i="1"/>
  <c r="C746" i="1"/>
  <c r="C757" i="1"/>
  <c r="C768" i="1"/>
  <c r="C778" i="1"/>
  <c r="C1146" i="1"/>
  <c r="C1118" i="1"/>
  <c r="C1114" i="1"/>
  <c r="C1071" i="1"/>
  <c r="C1067" i="1"/>
  <c r="C1063" i="1"/>
  <c r="C1059" i="1"/>
  <c r="C1041" i="1"/>
  <c r="C1037" i="1"/>
  <c r="C1033" i="1"/>
  <c r="C1011" i="1"/>
  <c r="C1007" i="1"/>
  <c r="C996" i="1"/>
  <c r="C992" i="1"/>
  <c r="C989" i="1"/>
  <c r="C985" i="1"/>
  <c r="C974" i="1"/>
  <c r="C970" i="1"/>
  <c r="C1003" i="1"/>
  <c r="C999" i="1"/>
  <c r="C981" i="1"/>
  <c r="C966" i="1"/>
  <c r="C604" i="1"/>
  <c r="C644" i="1"/>
  <c r="C717" i="1"/>
  <c r="C749" i="1"/>
  <c r="C1117" i="1"/>
  <c r="C1036" i="1"/>
  <c r="C1025" i="1"/>
  <c r="C394" i="1"/>
  <c r="C492" i="1"/>
  <c r="C556" i="1"/>
  <c r="C597" i="1"/>
  <c r="C629" i="1"/>
  <c r="C642" i="1"/>
  <c r="C654" i="1"/>
  <c r="C668" i="1"/>
  <c r="C681" i="1"/>
  <c r="C693" i="1"/>
  <c r="C705" i="1"/>
  <c r="C716" i="1"/>
  <c r="C726" i="1"/>
  <c r="C737" i="1"/>
  <c r="C748" i="1"/>
  <c r="C758" i="1"/>
  <c r="C769" i="1"/>
  <c r="C780" i="1"/>
  <c r="C1142" i="1"/>
  <c r="C1138" i="1"/>
  <c r="C1135" i="1"/>
  <c r="C1131" i="1"/>
  <c r="C1128" i="1"/>
  <c r="C1124" i="1"/>
  <c r="C1121" i="1"/>
  <c r="C1110" i="1"/>
  <c r="C1106" i="1"/>
  <c r="C1102" i="1"/>
  <c r="C1098" i="1"/>
  <c r="C1094" i="1"/>
  <c r="C1090" i="1"/>
  <c r="C1086" i="1"/>
  <c r="C1082" i="1"/>
  <c r="C1078" i="1"/>
  <c r="C1055" i="1"/>
  <c r="C1051" i="1"/>
  <c r="C1048" i="1"/>
  <c r="C1044" i="1"/>
  <c r="C1029" i="1"/>
  <c r="C1022" i="1"/>
  <c r="C1018" i="1"/>
  <c r="C977" i="1"/>
  <c r="C1058" i="1"/>
  <c r="C1010" i="1"/>
  <c r="I3036" i="3"/>
  <c r="I3035" i="3"/>
  <c r="I3037" i="3"/>
  <c r="L3038" i="3"/>
  <c r="M3038" i="3" s="1"/>
  <c r="T556" i="9"/>
  <c r="X20" i="1" l="1"/>
  <c r="P20" i="1"/>
  <c r="Q20" i="1" s="1"/>
  <c r="P19" i="1"/>
  <c r="Q19" i="1" s="1"/>
  <c r="X19" i="1"/>
  <c r="P18" i="1"/>
  <c r="Q18" i="1" s="1"/>
  <c r="X18" i="1"/>
  <c r="X21" i="1"/>
  <c r="P21" i="1"/>
  <c r="Q21" i="1" s="1"/>
  <c r="P15" i="1"/>
  <c r="Q15" i="1" s="1"/>
  <c r="X15" i="1"/>
  <c r="X14" i="1"/>
  <c r="P14" i="1"/>
  <c r="Q14" i="1" s="1"/>
  <c r="X17" i="1"/>
  <c r="P17" i="1"/>
  <c r="Q17" i="1" s="1"/>
  <c r="X12" i="1"/>
  <c r="P12" i="1"/>
  <c r="Q12" i="1" s="1"/>
  <c r="X16" i="1"/>
  <c r="P16" i="1"/>
  <c r="Q16" i="1" s="1"/>
  <c r="P11" i="1"/>
  <c r="Q11" i="1" s="1"/>
  <c r="X11" i="1"/>
  <c r="P10" i="1"/>
  <c r="Q10" i="1" s="1"/>
  <c r="X10" i="1"/>
  <c r="P13" i="1"/>
  <c r="Q13" i="1" s="1"/>
  <c r="X13" i="1"/>
  <c r="P8" i="1"/>
  <c r="Q8" i="1" s="1"/>
  <c r="X8" i="1"/>
  <c r="X7" i="1"/>
  <c r="P7" i="1"/>
  <c r="Q7" i="1" s="1"/>
  <c r="X6" i="1"/>
  <c r="P6" i="1"/>
  <c r="Q6" i="1" s="1"/>
  <c r="P9" i="1"/>
  <c r="Q9" i="1" s="1"/>
  <c r="X9" i="1"/>
  <c r="J2834" i="3"/>
  <c r="L3039" i="3"/>
  <c r="M3039" i="3" s="1"/>
  <c r="I3038" i="3"/>
  <c r="J2835" i="3" l="1"/>
  <c r="I3039" i="3"/>
  <c r="L3040" i="3"/>
  <c r="M3040" i="3" s="1"/>
  <c r="J2836" i="3" l="1"/>
  <c r="I3040" i="3"/>
  <c r="L3041" i="3"/>
  <c r="M3041" i="3" s="1"/>
  <c r="J2837" i="3" l="1"/>
  <c r="I3041" i="3"/>
  <c r="L3042" i="3"/>
  <c r="M3042" i="3" s="1"/>
  <c r="J2838" i="3" l="1"/>
  <c r="L3043" i="3"/>
  <c r="M3043" i="3" s="1"/>
  <c r="I3042" i="3"/>
  <c r="J2839" i="3" l="1"/>
  <c r="L3044" i="3"/>
  <c r="M3044" i="3" s="1"/>
  <c r="I3043" i="3"/>
  <c r="J2840" i="3" l="1"/>
  <c r="I3044" i="3"/>
  <c r="L3045" i="3"/>
  <c r="M3045" i="3" s="1"/>
  <c r="I3045" i="3" l="1"/>
  <c r="L3046" i="3"/>
  <c r="M3046" i="3" s="1"/>
  <c r="L3047" i="3" l="1"/>
  <c r="M3047" i="3" s="1"/>
  <c r="I3046" i="3"/>
  <c r="L3048" i="3" l="1"/>
  <c r="M3048" i="3" s="1"/>
  <c r="I3047" i="3"/>
  <c r="I3048" i="3" l="1"/>
  <c r="L3049" i="3"/>
  <c r="M3049" i="3" s="1"/>
  <c r="L3050" i="3" l="1"/>
  <c r="M3050" i="3" s="1"/>
  <c r="I3049" i="3"/>
  <c r="L3051" i="3" l="1"/>
  <c r="M3051" i="3" s="1"/>
  <c r="I3050" i="3"/>
  <c r="I3051" i="3" l="1"/>
  <c r="L3052" i="3"/>
  <c r="M3052" i="3" s="1"/>
  <c r="I964" i="1"/>
  <c r="I963" i="1"/>
  <c r="I962" i="1"/>
  <c r="I961" i="1"/>
  <c r="I960" i="1"/>
  <c r="I959" i="1"/>
  <c r="I958" i="1"/>
  <c r="I957" i="1"/>
  <c r="I956" i="1"/>
  <c r="I955" i="1"/>
  <c r="I954" i="1"/>
  <c r="I953" i="1"/>
  <c r="I952" i="1"/>
  <c r="I951" i="1"/>
  <c r="I950" i="1"/>
  <c r="I949" i="1"/>
  <c r="I948" i="1"/>
  <c r="I947" i="1"/>
  <c r="I946" i="1"/>
  <c r="I945" i="1"/>
  <c r="I944" i="1"/>
  <c r="I943" i="1"/>
  <c r="I942" i="1"/>
  <c r="I941" i="1"/>
  <c r="I940" i="1"/>
  <c r="I939" i="1"/>
  <c r="I938" i="1"/>
  <c r="I937" i="1"/>
  <c r="I936" i="1"/>
  <c r="I935" i="1"/>
  <c r="I934" i="1"/>
  <c r="I933" i="1"/>
  <c r="I932" i="1"/>
  <c r="I931" i="1"/>
  <c r="I930" i="1"/>
  <c r="I929" i="1"/>
  <c r="I928" i="1"/>
  <c r="I927" i="1"/>
  <c r="I926" i="1"/>
  <c r="I925" i="1"/>
  <c r="I924" i="1"/>
  <c r="I923" i="1"/>
  <c r="I922" i="1"/>
  <c r="I921" i="1"/>
  <c r="I920" i="1"/>
  <c r="I919" i="1"/>
  <c r="I918" i="1"/>
  <c r="I917" i="1"/>
  <c r="I916" i="1"/>
  <c r="I915" i="1"/>
  <c r="I914" i="1"/>
  <c r="I913" i="1"/>
  <c r="I912" i="1"/>
  <c r="I911" i="1"/>
  <c r="I910" i="1"/>
  <c r="I909" i="1"/>
  <c r="I908" i="1"/>
  <c r="I907" i="1"/>
  <c r="I906" i="1"/>
  <c r="I905" i="1"/>
  <c r="I904" i="1"/>
  <c r="I903" i="1"/>
  <c r="I902" i="1"/>
  <c r="I901" i="1"/>
  <c r="I900" i="1"/>
  <c r="I899" i="1"/>
  <c r="I898" i="1"/>
  <c r="I897" i="1"/>
  <c r="I896" i="1"/>
  <c r="I895" i="1"/>
  <c r="I894" i="1"/>
  <c r="I893" i="1"/>
  <c r="I892" i="1"/>
  <c r="I891" i="1"/>
  <c r="I890" i="1"/>
  <c r="I889" i="1"/>
  <c r="I888" i="1"/>
  <c r="I887" i="1"/>
  <c r="I886" i="1"/>
  <c r="I885" i="1"/>
  <c r="I884" i="1"/>
  <c r="I883" i="1"/>
  <c r="I882" i="1"/>
  <c r="I881" i="1"/>
  <c r="I880" i="1"/>
  <c r="I879" i="1"/>
  <c r="I878" i="1"/>
  <c r="I877" i="1"/>
  <c r="I876" i="1"/>
  <c r="I875" i="1"/>
  <c r="I874" i="1"/>
  <c r="I873" i="1"/>
  <c r="I872" i="1"/>
  <c r="I871" i="1"/>
  <c r="I870" i="1"/>
  <c r="I869" i="1"/>
  <c r="I868" i="1"/>
  <c r="I867" i="1"/>
  <c r="I866" i="1"/>
  <c r="I865" i="1"/>
  <c r="I864" i="1"/>
  <c r="I863" i="1"/>
  <c r="I862" i="1"/>
  <c r="I861" i="1"/>
  <c r="I860" i="1"/>
  <c r="I859" i="1"/>
  <c r="I858" i="1"/>
  <c r="I857" i="1"/>
  <c r="I856" i="1"/>
  <c r="I855" i="1"/>
  <c r="I854" i="1"/>
  <c r="I853" i="1"/>
  <c r="I852" i="1"/>
  <c r="I851" i="1"/>
  <c r="I850" i="1"/>
  <c r="I849" i="1"/>
  <c r="I848" i="1"/>
  <c r="I847" i="1"/>
  <c r="I846" i="1"/>
  <c r="I845" i="1"/>
  <c r="I844" i="1"/>
  <c r="I843" i="1"/>
  <c r="I842" i="1"/>
  <c r="I841" i="1"/>
  <c r="I840" i="1"/>
  <c r="I839" i="1"/>
  <c r="I838" i="1"/>
  <c r="I837" i="1"/>
  <c r="I836" i="1"/>
  <c r="I835" i="1"/>
  <c r="I834" i="1"/>
  <c r="I833" i="1"/>
  <c r="I832" i="1"/>
  <c r="I831" i="1"/>
  <c r="I830" i="1"/>
  <c r="I829" i="1"/>
  <c r="I828" i="1"/>
  <c r="I827" i="1"/>
  <c r="I826" i="1"/>
  <c r="I825" i="1"/>
  <c r="I824" i="1"/>
  <c r="I823" i="1"/>
  <c r="I822" i="1"/>
  <c r="I821" i="1"/>
  <c r="I820" i="1"/>
  <c r="I819" i="1"/>
  <c r="I818" i="1"/>
  <c r="I817" i="1"/>
  <c r="I816" i="1"/>
  <c r="I815" i="1"/>
  <c r="I814" i="1"/>
  <c r="I813" i="1"/>
  <c r="I812" i="1"/>
  <c r="I811" i="1"/>
  <c r="I810" i="1"/>
  <c r="I809" i="1"/>
  <c r="I808" i="1"/>
  <c r="I807" i="1"/>
  <c r="I806" i="1"/>
  <c r="I805" i="1"/>
  <c r="I804" i="1"/>
  <c r="I803" i="1"/>
  <c r="I802" i="1"/>
  <c r="I801" i="1"/>
  <c r="I800" i="1"/>
  <c r="I799" i="1"/>
  <c r="I798" i="1"/>
  <c r="I797" i="1"/>
  <c r="I796" i="1"/>
  <c r="I795" i="1"/>
  <c r="I794" i="1"/>
  <c r="I793" i="1"/>
  <c r="I792" i="1"/>
  <c r="I791" i="1"/>
  <c r="I790" i="1"/>
  <c r="I789" i="1"/>
  <c r="I788" i="1"/>
  <c r="I787" i="1"/>
  <c r="I786" i="1"/>
  <c r="I785" i="1"/>
  <c r="I784" i="1"/>
  <c r="I783" i="1"/>
  <c r="I5" i="1"/>
  <c r="X5" i="1" s="1"/>
  <c r="B3" i="7"/>
  <c r="C3" i="7" s="1"/>
  <c r="A7" i="9" s="1"/>
  <c r="S883" i="1"/>
  <c r="K882" i="1"/>
  <c r="N881" i="1"/>
  <c r="K880" i="1"/>
  <c r="K878" i="1"/>
  <c r="N877" i="1"/>
  <c r="R876" i="1"/>
  <c r="N875" i="1"/>
  <c r="N874" i="1"/>
  <c r="R873" i="1"/>
  <c r="S872" i="1"/>
  <c r="S870" i="1"/>
  <c r="S869" i="1"/>
  <c r="N868" i="1"/>
  <c r="K866" i="1"/>
  <c r="K865" i="1"/>
  <c r="K864" i="1"/>
  <c r="R863" i="1"/>
  <c r="R862" i="1"/>
  <c r="S861" i="1"/>
  <c r="R859" i="1"/>
  <c r="R858" i="1"/>
  <c r="S857" i="1"/>
  <c r="N856" i="1"/>
  <c r="S854" i="1"/>
  <c r="K852" i="1"/>
  <c r="R851" i="1"/>
  <c r="N850" i="1"/>
  <c r="K849" i="1"/>
  <c r="K848" i="1"/>
  <c r="K847" i="1"/>
  <c r="K846" i="1"/>
  <c r="N844" i="1"/>
  <c r="S843" i="1"/>
  <c r="K842" i="1"/>
  <c r="K841" i="1"/>
  <c r="K840" i="1"/>
  <c r="K839" i="1"/>
  <c r="K838" i="1"/>
  <c r="K837" i="1"/>
  <c r="R836" i="1"/>
  <c r="S835" i="1"/>
  <c r="N834" i="1"/>
  <c r="K833" i="1"/>
  <c r="K832" i="1"/>
  <c r="N831" i="1"/>
  <c r="N830" i="1"/>
  <c r="R829" i="1"/>
  <c r="N828" i="1"/>
  <c r="K827" i="1"/>
  <c r="S826" i="1"/>
  <c r="K825" i="1"/>
  <c r="R824" i="1"/>
  <c r="K823" i="1"/>
  <c r="S822" i="1"/>
  <c r="R821" i="1"/>
  <c r="R820" i="1"/>
  <c r="R819" i="1"/>
  <c r="S818" i="1"/>
  <c r="R817" i="1"/>
  <c r="K816" i="1"/>
  <c r="K815" i="1"/>
  <c r="K814" i="1"/>
  <c r="K813" i="1"/>
  <c r="K812" i="1"/>
  <c r="K811" i="1"/>
  <c r="N810" i="1"/>
  <c r="K809" i="1"/>
  <c r="N808" i="1"/>
  <c r="K807" i="1"/>
  <c r="S806" i="1"/>
  <c r="K805" i="1"/>
  <c r="N804" i="1"/>
  <c r="R803" i="1"/>
  <c r="K802" i="1"/>
  <c r="N801" i="1"/>
  <c r="S800" i="1"/>
  <c r="K799" i="1"/>
  <c r="K798" i="1"/>
  <c r="K796" i="1"/>
  <c r="K795" i="1"/>
  <c r="N794" i="1"/>
  <c r="K793" i="1"/>
  <c r="N792" i="1"/>
  <c r="N791" i="1"/>
  <c r="H2831" i="3"/>
  <c r="H2830" i="3"/>
  <c r="H2829" i="3"/>
  <c r="H2828" i="3"/>
  <c r="H2827" i="3"/>
  <c r="K8" i="6"/>
  <c r="H2826" i="3"/>
  <c r="H2825" i="3"/>
  <c r="O5" i="1"/>
  <c r="Q964" i="1"/>
  <c r="Q963" i="1"/>
  <c r="Q962" i="1"/>
  <c r="Q961" i="1"/>
  <c r="Q960" i="1"/>
  <c r="Q959" i="1"/>
  <c r="Q958" i="1"/>
  <c r="Q957" i="1"/>
  <c r="Q956" i="1"/>
  <c r="Q955" i="1"/>
  <c r="Q954" i="1"/>
  <c r="Q953" i="1"/>
  <c r="Q952" i="1"/>
  <c r="Q951" i="1"/>
  <c r="Q950" i="1"/>
  <c r="Q949" i="1"/>
  <c r="Q948" i="1"/>
  <c r="Q947" i="1"/>
  <c r="Q946" i="1"/>
  <c r="Q945" i="1"/>
  <c r="Q944" i="1"/>
  <c r="Q943" i="1"/>
  <c r="Q942" i="1"/>
  <c r="Q941" i="1"/>
  <c r="Q940" i="1"/>
  <c r="Q939" i="1"/>
  <c r="Q938" i="1"/>
  <c r="Q937" i="1"/>
  <c r="Q936" i="1"/>
  <c r="Q935" i="1"/>
  <c r="Q934" i="1"/>
  <c r="Q933" i="1"/>
  <c r="Q932" i="1"/>
  <c r="Q931" i="1"/>
  <c r="Q930" i="1"/>
  <c r="Q929" i="1"/>
  <c r="Q928" i="1"/>
  <c r="Q927" i="1"/>
  <c r="Q926" i="1"/>
  <c r="Q925" i="1"/>
  <c r="Q924" i="1"/>
  <c r="Q923" i="1"/>
  <c r="Q922" i="1"/>
  <c r="Q921" i="1"/>
  <c r="Q920" i="1"/>
  <c r="Q919" i="1"/>
  <c r="Q918" i="1"/>
  <c r="Q917" i="1"/>
  <c r="Q916" i="1"/>
  <c r="Q915" i="1"/>
  <c r="Q914" i="1"/>
  <c r="Q913" i="1"/>
  <c r="Q912" i="1"/>
  <c r="Q911" i="1"/>
  <c r="Q910" i="1"/>
  <c r="Q909" i="1"/>
  <c r="Q908" i="1"/>
  <c r="Q907" i="1"/>
  <c r="Q906" i="1"/>
  <c r="Q905" i="1"/>
  <c r="Q904" i="1"/>
  <c r="Q903" i="1"/>
  <c r="Q902" i="1"/>
  <c r="Q901" i="1"/>
  <c r="Q900" i="1"/>
  <c r="Q899" i="1"/>
  <c r="Q898" i="1"/>
  <c r="Q897" i="1"/>
  <c r="Q896" i="1"/>
  <c r="Q895" i="1"/>
  <c r="Q894" i="1"/>
  <c r="Q893" i="1"/>
  <c r="Q892" i="1"/>
  <c r="Q891" i="1"/>
  <c r="Q890" i="1"/>
  <c r="Q889" i="1"/>
  <c r="Q888" i="1"/>
  <c r="Q887" i="1"/>
  <c r="Q886" i="1"/>
  <c r="Q885" i="1"/>
  <c r="Q884" i="1"/>
  <c r="J883" i="1"/>
  <c r="P883" i="1"/>
  <c r="L883" i="1"/>
  <c r="M883" i="1"/>
  <c r="Q883" i="1"/>
  <c r="J882" i="1"/>
  <c r="P882" i="1"/>
  <c r="L882" i="1"/>
  <c r="M882" i="1"/>
  <c r="Q882" i="1"/>
  <c r="J881" i="1"/>
  <c r="P881" i="1"/>
  <c r="L881" i="1"/>
  <c r="M881" i="1"/>
  <c r="Q881" i="1"/>
  <c r="J880" i="1"/>
  <c r="P880" i="1"/>
  <c r="L880" i="1"/>
  <c r="M880" i="1"/>
  <c r="Q880" i="1"/>
  <c r="J879" i="1"/>
  <c r="P879" i="1"/>
  <c r="L879" i="1"/>
  <c r="M879" i="1"/>
  <c r="Q879" i="1"/>
  <c r="J878" i="1"/>
  <c r="P878" i="1"/>
  <c r="L878" i="1"/>
  <c r="M878" i="1"/>
  <c r="Q878" i="1"/>
  <c r="J877" i="1"/>
  <c r="P877" i="1"/>
  <c r="L877" i="1"/>
  <c r="M877" i="1"/>
  <c r="Q877" i="1"/>
  <c r="J876" i="1"/>
  <c r="P876" i="1"/>
  <c r="L876" i="1"/>
  <c r="K876" i="1"/>
  <c r="M876" i="1"/>
  <c r="Q876" i="1"/>
  <c r="J875" i="1"/>
  <c r="P875" i="1"/>
  <c r="L875" i="1"/>
  <c r="M875" i="1"/>
  <c r="Q875" i="1"/>
  <c r="J874" i="1"/>
  <c r="P874" i="1"/>
  <c r="L874" i="1"/>
  <c r="K874" i="1"/>
  <c r="M874" i="1"/>
  <c r="Q874" i="1"/>
  <c r="J873" i="1"/>
  <c r="P873" i="1"/>
  <c r="L873" i="1"/>
  <c r="M873" i="1"/>
  <c r="Q873" i="1"/>
  <c r="J872" i="1"/>
  <c r="P872" i="1"/>
  <c r="L872" i="1"/>
  <c r="M872" i="1"/>
  <c r="Q872" i="1"/>
  <c r="J871" i="1"/>
  <c r="P871" i="1"/>
  <c r="L871" i="1"/>
  <c r="M871" i="1"/>
  <c r="Q871" i="1"/>
  <c r="J870" i="1"/>
  <c r="P870" i="1"/>
  <c r="L870" i="1"/>
  <c r="M870" i="1"/>
  <c r="Q870" i="1"/>
  <c r="J869" i="1"/>
  <c r="P869" i="1"/>
  <c r="L869" i="1"/>
  <c r="M869" i="1"/>
  <c r="Q869" i="1"/>
  <c r="J868" i="1"/>
  <c r="P868" i="1"/>
  <c r="L868" i="1"/>
  <c r="K868" i="1"/>
  <c r="M868" i="1"/>
  <c r="Q868" i="1"/>
  <c r="J867" i="1"/>
  <c r="P867" i="1"/>
  <c r="L867" i="1"/>
  <c r="M867" i="1"/>
  <c r="Q867" i="1"/>
  <c r="J866" i="1"/>
  <c r="P866" i="1"/>
  <c r="L866" i="1"/>
  <c r="M866" i="1"/>
  <c r="Q866" i="1"/>
  <c r="J865" i="1"/>
  <c r="P865" i="1"/>
  <c r="L865" i="1"/>
  <c r="M865" i="1"/>
  <c r="Q865" i="1"/>
  <c r="J864" i="1"/>
  <c r="P864" i="1"/>
  <c r="L864" i="1"/>
  <c r="M864" i="1"/>
  <c r="Q864" i="1"/>
  <c r="J863" i="1"/>
  <c r="P863" i="1"/>
  <c r="L863" i="1"/>
  <c r="M863" i="1"/>
  <c r="Q863" i="1"/>
  <c r="J862" i="1"/>
  <c r="P862" i="1"/>
  <c r="L862" i="1"/>
  <c r="M862" i="1"/>
  <c r="Q862" i="1"/>
  <c r="J861" i="1"/>
  <c r="P861" i="1"/>
  <c r="L861" i="1"/>
  <c r="M861" i="1"/>
  <c r="Q861" i="1"/>
  <c r="J860" i="1"/>
  <c r="P860" i="1"/>
  <c r="L860" i="1"/>
  <c r="M860" i="1"/>
  <c r="Q860" i="1"/>
  <c r="J859" i="1"/>
  <c r="P859" i="1"/>
  <c r="L859" i="1"/>
  <c r="M859" i="1"/>
  <c r="Q859" i="1"/>
  <c r="J858" i="1"/>
  <c r="P858" i="1"/>
  <c r="L858" i="1"/>
  <c r="M858" i="1"/>
  <c r="Q858" i="1"/>
  <c r="J857" i="1"/>
  <c r="P857" i="1"/>
  <c r="L857" i="1"/>
  <c r="M857" i="1"/>
  <c r="Q857" i="1"/>
  <c r="J856" i="1"/>
  <c r="P856" i="1"/>
  <c r="L856" i="1"/>
  <c r="M856" i="1"/>
  <c r="Q856" i="1"/>
  <c r="J855" i="1"/>
  <c r="P855" i="1"/>
  <c r="L855" i="1"/>
  <c r="N855" i="1"/>
  <c r="M855" i="1"/>
  <c r="Q855" i="1"/>
  <c r="J854" i="1"/>
  <c r="P854" i="1"/>
  <c r="L854" i="1"/>
  <c r="M854" i="1"/>
  <c r="Q854" i="1"/>
  <c r="J853" i="1"/>
  <c r="P853" i="1"/>
  <c r="L853" i="1"/>
  <c r="M853" i="1"/>
  <c r="Q853" i="1"/>
  <c r="J852" i="1"/>
  <c r="P852" i="1"/>
  <c r="L852" i="1"/>
  <c r="M852" i="1"/>
  <c r="Q852" i="1"/>
  <c r="J851" i="1"/>
  <c r="P851" i="1"/>
  <c r="L851" i="1"/>
  <c r="M851" i="1"/>
  <c r="Q851" i="1"/>
  <c r="J850" i="1"/>
  <c r="P850" i="1"/>
  <c r="L850" i="1"/>
  <c r="M850" i="1"/>
  <c r="Q850" i="1"/>
  <c r="J849" i="1"/>
  <c r="P849" i="1"/>
  <c r="L849" i="1"/>
  <c r="M849" i="1"/>
  <c r="Q849" i="1"/>
  <c r="J848" i="1"/>
  <c r="P848" i="1"/>
  <c r="L848" i="1"/>
  <c r="M848" i="1"/>
  <c r="Q848" i="1"/>
  <c r="J847" i="1"/>
  <c r="P847" i="1"/>
  <c r="L847" i="1"/>
  <c r="M847" i="1"/>
  <c r="Q847" i="1"/>
  <c r="J846" i="1"/>
  <c r="P846" i="1"/>
  <c r="L846" i="1"/>
  <c r="M846" i="1"/>
  <c r="Q846" i="1"/>
  <c r="J845" i="1"/>
  <c r="P845" i="1"/>
  <c r="L845" i="1"/>
  <c r="M845" i="1"/>
  <c r="Q845" i="1"/>
  <c r="J844" i="1"/>
  <c r="P844" i="1"/>
  <c r="L844" i="1"/>
  <c r="M844" i="1"/>
  <c r="Q844" i="1"/>
  <c r="J843" i="1"/>
  <c r="P843" i="1"/>
  <c r="L843" i="1"/>
  <c r="M843" i="1"/>
  <c r="Q843" i="1"/>
  <c r="J842" i="1"/>
  <c r="P842" i="1"/>
  <c r="L842" i="1"/>
  <c r="N842" i="1"/>
  <c r="M842" i="1"/>
  <c r="Q842" i="1"/>
  <c r="J841" i="1"/>
  <c r="P841" i="1"/>
  <c r="L841" i="1"/>
  <c r="M841" i="1"/>
  <c r="Q841" i="1"/>
  <c r="J840" i="1"/>
  <c r="P840" i="1"/>
  <c r="L840" i="1"/>
  <c r="M840" i="1"/>
  <c r="Q840" i="1"/>
  <c r="J839" i="1"/>
  <c r="P839" i="1"/>
  <c r="L839" i="1"/>
  <c r="M839" i="1"/>
  <c r="Q839" i="1"/>
  <c r="J838" i="1"/>
  <c r="P838" i="1"/>
  <c r="L838" i="1"/>
  <c r="M838" i="1"/>
  <c r="Q838" i="1"/>
  <c r="J837" i="1"/>
  <c r="P837" i="1"/>
  <c r="L837" i="1"/>
  <c r="M837" i="1"/>
  <c r="Q837" i="1"/>
  <c r="J836" i="1"/>
  <c r="P836" i="1"/>
  <c r="L836" i="1"/>
  <c r="M836" i="1"/>
  <c r="Q836" i="1"/>
  <c r="J835" i="1"/>
  <c r="P835" i="1"/>
  <c r="L835" i="1"/>
  <c r="M835" i="1"/>
  <c r="Q835" i="1"/>
  <c r="J834" i="1"/>
  <c r="P834" i="1"/>
  <c r="L834" i="1"/>
  <c r="M834" i="1"/>
  <c r="Q834" i="1"/>
  <c r="J833" i="1"/>
  <c r="P833" i="1"/>
  <c r="L833" i="1"/>
  <c r="M833" i="1"/>
  <c r="Q833" i="1"/>
  <c r="J832" i="1"/>
  <c r="P832" i="1"/>
  <c r="L832" i="1"/>
  <c r="M832" i="1"/>
  <c r="Q832" i="1"/>
  <c r="J831" i="1"/>
  <c r="P831" i="1"/>
  <c r="L831" i="1"/>
  <c r="M831" i="1"/>
  <c r="Q831" i="1"/>
  <c r="J830" i="1"/>
  <c r="P830" i="1"/>
  <c r="L830" i="1"/>
  <c r="M830" i="1"/>
  <c r="Q830" i="1"/>
  <c r="J829" i="1"/>
  <c r="P829" i="1"/>
  <c r="Q829" i="1"/>
  <c r="J828" i="1"/>
  <c r="P828" i="1"/>
  <c r="L828" i="1"/>
  <c r="M828" i="1"/>
  <c r="Q828" i="1"/>
  <c r="J827" i="1"/>
  <c r="P827" i="1"/>
  <c r="L827" i="1"/>
  <c r="M827" i="1"/>
  <c r="Q827" i="1"/>
  <c r="J826" i="1"/>
  <c r="P826" i="1"/>
  <c r="L826" i="1"/>
  <c r="M826" i="1"/>
  <c r="Q826" i="1"/>
  <c r="J825" i="1"/>
  <c r="P825" i="1"/>
  <c r="L825" i="1"/>
  <c r="N825" i="1"/>
  <c r="M825" i="1"/>
  <c r="Q825" i="1"/>
  <c r="J824" i="1"/>
  <c r="P824" i="1"/>
  <c r="L824" i="1"/>
  <c r="M824" i="1"/>
  <c r="Q824" i="1"/>
  <c r="J823" i="1"/>
  <c r="P823" i="1"/>
  <c r="L823" i="1"/>
  <c r="M823" i="1"/>
  <c r="Q823" i="1"/>
  <c r="J822" i="1"/>
  <c r="P822" i="1"/>
  <c r="L822" i="1"/>
  <c r="N822" i="1"/>
  <c r="M822" i="1"/>
  <c r="Q822" i="1"/>
  <c r="J821" i="1"/>
  <c r="P821" i="1"/>
  <c r="L821" i="1"/>
  <c r="M821" i="1"/>
  <c r="Q821" i="1"/>
  <c r="J820" i="1"/>
  <c r="P820" i="1"/>
  <c r="L820" i="1"/>
  <c r="M820" i="1"/>
  <c r="Q820" i="1"/>
  <c r="J819" i="1"/>
  <c r="P819" i="1"/>
  <c r="L819" i="1"/>
  <c r="M819" i="1"/>
  <c r="Q819" i="1"/>
  <c r="J818" i="1"/>
  <c r="P818" i="1"/>
  <c r="L818" i="1"/>
  <c r="M818" i="1"/>
  <c r="Q818" i="1"/>
  <c r="J817" i="1"/>
  <c r="P817" i="1"/>
  <c r="L817" i="1"/>
  <c r="M817" i="1"/>
  <c r="Q817" i="1"/>
  <c r="J816" i="1"/>
  <c r="P816" i="1"/>
  <c r="L816" i="1"/>
  <c r="N816" i="1"/>
  <c r="M816" i="1"/>
  <c r="Q816" i="1"/>
  <c r="J815" i="1"/>
  <c r="P815" i="1"/>
  <c r="L815" i="1"/>
  <c r="M815" i="1"/>
  <c r="Q815" i="1"/>
  <c r="J814" i="1"/>
  <c r="P814" i="1"/>
  <c r="L814" i="1"/>
  <c r="M814" i="1"/>
  <c r="Q814" i="1"/>
  <c r="J813" i="1"/>
  <c r="P813" i="1"/>
  <c r="L813" i="1"/>
  <c r="M813" i="1"/>
  <c r="Q813" i="1"/>
  <c r="J812" i="1"/>
  <c r="P812" i="1"/>
  <c r="L812" i="1"/>
  <c r="M812" i="1"/>
  <c r="Q812" i="1"/>
  <c r="J811" i="1"/>
  <c r="P811" i="1"/>
  <c r="L811" i="1"/>
  <c r="M811" i="1"/>
  <c r="Q811" i="1"/>
  <c r="J810" i="1"/>
  <c r="P810" i="1"/>
  <c r="L810" i="1"/>
  <c r="M810" i="1"/>
  <c r="Q810" i="1"/>
  <c r="J809" i="1"/>
  <c r="P809" i="1"/>
  <c r="L809" i="1"/>
  <c r="N809" i="1"/>
  <c r="M809" i="1"/>
  <c r="Q809" i="1"/>
  <c r="J808" i="1"/>
  <c r="P808" i="1"/>
  <c r="L808" i="1"/>
  <c r="M808" i="1"/>
  <c r="Q808" i="1"/>
  <c r="J807" i="1"/>
  <c r="P807" i="1"/>
  <c r="L807" i="1"/>
  <c r="M807" i="1"/>
  <c r="Q807" i="1"/>
  <c r="J806" i="1"/>
  <c r="P806" i="1"/>
  <c r="L806" i="1"/>
  <c r="M806" i="1"/>
  <c r="Q806" i="1"/>
  <c r="J805" i="1"/>
  <c r="P805" i="1"/>
  <c r="L805" i="1"/>
  <c r="M805" i="1"/>
  <c r="Q805" i="1"/>
  <c r="J804" i="1"/>
  <c r="P804" i="1"/>
  <c r="Q804" i="1"/>
  <c r="J803" i="1"/>
  <c r="P803" i="1"/>
  <c r="L803" i="1"/>
  <c r="M803" i="1"/>
  <c r="Q803" i="1"/>
  <c r="J802" i="1"/>
  <c r="P802" i="1"/>
  <c r="L802" i="1"/>
  <c r="M802" i="1"/>
  <c r="Q802" i="1"/>
  <c r="J801" i="1"/>
  <c r="P801" i="1"/>
  <c r="L801" i="1"/>
  <c r="M801" i="1"/>
  <c r="Q801" i="1"/>
  <c r="J800" i="1"/>
  <c r="P800" i="1"/>
  <c r="L800" i="1"/>
  <c r="M800" i="1"/>
  <c r="Q800" i="1"/>
  <c r="J799" i="1"/>
  <c r="P799" i="1"/>
  <c r="L799" i="1"/>
  <c r="M799" i="1"/>
  <c r="Q799" i="1"/>
  <c r="J798" i="1"/>
  <c r="P798" i="1"/>
  <c r="L798" i="1"/>
  <c r="M798" i="1"/>
  <c r="Q798" i="1"/>
  <c r="J797" i="1"/>
  <c r="P797" i="1"/>
  <c r="L797" i="1"/>
  <c r="M797" i="1"/>
  <c r="Q797" i="1"/>
  <c r="J796" i="1"/>
  <c r="P796" i="1"/>
  <c r="L796" i="1"/>
  <c r="M796" i="1"/>
  <c r="Q796" i="1"/>
  <c r="J795" i="1"/>
  <c r="P795" i="1"/>
  <c r="Q795" i="1"/>
  <c r="J794" i="1"/>
  <c r="P794" i="1"/>
  <c r="L794" i="1"/>
  <c r="M794" i="1"/>
  <c r="Q794" i="1"/>
  <c r="J793" i="1"/>
  <c r="P793" i="1"/>
  <c r="L793" i="1"/>
  <c r="M793" i="1"/>
  <c r="Q793" i="1"/>
  <c r="J792" i="1"/>
  <c r="P792" i="1"/>
  <c r="L792" i="1"/>
  <c r="M792" i="1"/>
  <c r="Q792" i="1"/>
  <c r="J791" i="1"/>
  <c r="P791" i="1"/>
  <c r="L791" i="1"/>
  <c r="M791" i="1"/>
  <c r="Q791" i="1"/>
  <c r="J790" i="1"/>
  <c r="P790" i="1"/>
  <c r="L790" i="1"/>
  <c r="M790" i="1"/>
  <c r="Q790" i="1"/>
  <c r="J789" i="1"/>
  <c r="L789" i="1"/>
  <c r="M789" i="1"/>
  <c r="J788" i="1"/>
  <c r="L788" i="1"/>
  <c r="M788" i="1"/>
  <c r="J787" i="1"/>
  <c r="L787" i="1"/>
  <c r="M787" i="1"/>
  <c r="J786" i="1"/>
  <c r="L786" i="1"/>
  <c r="M786" i="1"/>
  <c r="J785" i="1"/>
  <c r="M785" i="1"/>
  <c r="J784" i="1"/>
  <c r="M784" i="1"/>
  <c r="J783" i="1"/>
  <c r="M783" i="1"/>
  <c r="P964" i="1"/>
  <c r="P963" i="1"/>
  <c r="P962" i="1"/>
  <c r="P961" i="1"/>
  <c r="P960" i="1"/>
  <c r="P959" i="1"/>
  <c r="P958" i="1"/>
  <c r="P957" i="1"/>
  <c r="P956" i="1"/>
  <c r="P955" i="1"/>
  <c r="P954" i="1"/>
  <c r="P953" i="1"/>
  <c r="P952" i="1"/>
  <c r="P951" i="1"/>
  <c r="P950" i="1"/>
  <c r="P949" i="1"/>
  <c r="P948" i="1"/>
  <c r="P947" i="1"/>
  <c r="P946" i="1"/>
  <c r="P945" i="1"/>
  <c r="P944" i="1"/>
  <c r="P943" i="1"/>
  <c r="P942" i="1"/>
  <c r="P941" i="1"/>
  <c r="P940" i="1"/>
  <c r="P939" i="1"/>
  <c r="P938" i="1"/>
  <c r="P937" i="1"/>
  <c r="P936" i="1"/>
  <c r="P935" i="1"/>
  <c r="P934" i="1"/>
  <c r="P933" i="1"/>
  <c r="P932" i="1"/>
  <c r="P931" i="1"/>
  <c r="P930" i="1"/>
  <c r="P929" i="1"/>
  <c r="P928" i="1"/>
  <c r="P927" i="1"/>
  <c r="P926" i="1"/>
  <c r="P925" i="1"/>
  <c r="P924" i="1"/>
  <c r="P923" i="1"/>
  <c r="P922" i="1"/>
  <c r="P921" i="1"/>
  <c r="P920" i="1"/>
  <c r="P919" i="1"/>
  <c r="P918" i="1"/>
  <c r="P917" i="1"/>
  <c r="P916" i="1"/>
  <c r="P915" i="1"/>
  <c r="P914" i="1"/>
  <c r="P913" i="1"/>
  <c r="P912" i="1"/>
  <c r="P911" i="1"/>
  <c r="P910" i="1"/>
  <c r="P909" i="1"/>
  <c r="P908" i="1"/>
  <c r="P907" i="1"/>
  <c r="P906" i="1"/>
  <c r="P905" i="1"/>
  <c r="P904" i="1"/>
  <c r="P903" i="1"/>
  <c r="P902" i="1"/>
  <c r="P901" i="1"/>
  <c r="P900" i="1"/>
  <c r="P899" i="1"/>
  <c r="P898" i="1"/>
  <c r="P897" i="1"/>
  <c r="P896" i="1"/>
  <c r="P895" i="1"/>
  <c r="P894" i="1"/>
  <c r="P893" i="1"/>
  <c r="P892" i="1"/>
  <c r="P891" i="1"/>
  <c r="P890" i="1"/>
  <c r="P889" i="1"/>
  <c r="P888" i="1"/>
  <c r="P887" i="1"/>
  <c r="P886" i="1"/>
  <c r="P885" i="1"/>
  <c r="P884" i="1"/>
  <c r="Q79" i="5"/>
  <c r="Q80" i="5"/>
  <c r="Q81" i="5"/>
  <c r="Q82" i="5"/>
  <c r="Q83" i="5"/>
  <c r="Q84" i="5"/>
  <c r="Q85" i="5"/>
  <c r="Q86" i="5"/>
  <c r="Q87" i="5"/>
  <c r="Q88" i="5"/>
  <c r="Q89" i="5"/>
  <c r="Q90" i="5"/>
  <c r="Q91" i="5"/>
  <c r="Q92" i="5"/>
  <c r="Q93" i="5"/>
  <c r="Q94" i="5"/>
  <c r="Q95" i="5"/>
  <c r="Q96" i="5"/>
  <c r="Q97" i="5"/>
  <c r="Q98" i="5"/>
  <c r="Q99" i="5"/>
  <c r="Q100" i="5"/>
  <c r="Q101" i="5"/>
  <c r="Q102" i="5"/>
  <c r="Q103" i="5"/>
  <c r="Q104" i="5"/>
  <c r="Q105" i="5"/>
  <c r="Q106" i="5"/>
  <c r="Q107" i="5"/>
  <c r="Q108" i="5"/>
  <c r="Q109" i="5"/>
  <c r="Q110" i="5"/>
  <c r="Q111" i="5"/>
  <c r="Q112" i="5"/>
  <c r="Q113" i="5"/>
  <c r="Q114" i="5"/>
  <c r="Q115" i="5"/>
  <c r="Q116" i="5"/>
  <c r="Q117" i="5"/>
  <c r="Q118" i="5"/>
  <c r="Q119" i="5"/>
  <c r="Q120" i="5"/>
  <c r="H6" i="5"/>
  <c r="I6" i="5"/>
  <c r="J6" i="5"/>
  <c r="K6" i="5"/>
  <c r="L6" i="5"/>
  <c r="J294" i="4"/>
  <c r="X1" i="1"/>
  <c r="AC4" i="7"/>
  <c r="AB5" i="7"/>
  <c r="AA4" i="7"/>
  <c r="AB3" i="7"/>
  <c r="AB2" i="7"/>
  <c r="F21" i="5"/>
  <c r="F20" i="5"/>
  <c r="F19" i="5"/>
  <c r="F18" i="5"/>
  <c r="F17" i="5"/>
  <c r="F16" i="5"/>
  <c r="F15" i="5"/>
  <c r="F14" i="5"/>
  <c r="F12" i="5"/>
  <c r="F11" i="5"/>
  <c r="F10" i="5"/>
  <c r="F9" i="5"/>
  <c r="F8" i="5"/>
  <c r="AB1" i="5"/>
  <c r="Q78" i="5"/>
  <c r="F78" i="5"/>
  <c r="Q77" i="5"/>
  <c r="Z77" i="5" s="1"/>
  <c r="F77" i="5"/>
  <c r="Q76" i="5"/>
  <c r="Z76" i="5" s="1"/>
  <c r="F76" i="5"/>
  <c r="Q75" i="5"/>
  <c r="Z75" i="5" s="1"/>
  <c r="Q74" i="5"/>
  <c r="Z74" i="5" s="1"/>
  <c r="Q73" i="5"/>
  <c r="Z73" i="5" s="1"/>
  <c r="Q72" i="5"/>
  <c r="Z72" i="5" s="1"/>
  <c r="Q71" i="5"/>
  <c r="Z71" i="5" s="1"/>
  <c r="Q70" i="5"/>
  <c r="Z70" i="5" s="1"/>
  <c r="Q69" i="5"/>
  <c r="Z69" i="5" s="1"/>
  <c r="Q68" i="5"/>
  <c r="Z68" i="5" s="1"/>
  <c r="Q67" i="5"/>
  <c r="Z67" i="5" s="1"/>
  <c r="Q66" i="5"/>
  <c r="Z66" i="5" s="1"/>
  <c r="Q65" i="5"/>
  <c r="Z65" i="5" s="1"/>
  <c r="Q64" i="5"/>
  <c r="Z64" i="5" s="1"/>
  <c r="Q63" i="5"/>
  <c r="Z63" i="5" s="1"/>
  <c r="Q62" i="5"/>
  <c r="Z62" i="5" s="1"/>
  <c r="Q61" i="5"/>
  <c r="Z61" i="5" s="1"/>
  <c r="Q60" i="5"/>
  <c r="Z60" i="5" s="1"/>
  <c r="Q59" i="5"/>
  <c r="Z59" i="5" s="1"/>
  <c r="Q58" i="5"/>
  <c r="Z58" i="5"/>
  <c r="Q57" i="5"/>
  <c r="Z57" i="5" s="1"/>
  <c r="Q56" i="5"/>
  <c r="Z56" i="5" s="1"/>
  <c r="Q55" i="5"/>
  <c r="Z55" i="5" s="1"/>
  <c r="Q54" i="5"/>
  <c r="Z54" i="5" s="1"/>
  <c r="Q53" i="5"/>
  <c r="Z53" i="5" s="1"/>
  <c r="Q52" i="5"/>
  <c r="Z52" i="5" s="1"/>
  <c r="Q51" i="5"/>
  <c r="Z51" i="5" s="1"/>
  <c r="Q50" i="5"/>
  <c r="Z50" i="5" s="1"/>
  <c r="Q49" i="5"/>
  <c r="Z49" i="5" s="1"/>
  <c r="Q48" i="5"/>
  <c r="Z48" i="5" s="1"/>
  <c r="Q47" i="5"/>
  <c r="Z47" i="5"/>
  <c r="Q46" i="5"/>
  <c r="Z46" i="5" s="1"/>
  <c r="Q45" i="5"/>
  <c r="Z45" i="5" s="1"/>
  <c r="Q44" i="5"/>
  <c r="Z44" i="5" s="1"/>
  <c r="Q43" i="5"/>
  <c r="Z43" i="5" s="1"/>
  <c r="Q42" i="5"/>
  <c r="Z42" i="5" s="1"/>
  <c r="Q41" i="5"/>
  <c r="Z41" i="5" s="1"/>
  <c r="Q40" i="5"/>
  <c r="Z40" i="5" s="1"/>
  <c r="Q39" i="5"/>
  <c r="Z39" i="5" s="1"/>
  <c r="Q38" i="5"/>
  <c r="Z38" i="5" s="1"/>
  <c r="Q37" i="5"/>
  <c r="Z37" i="5" s="1"/>
  <c r="Q36" i="5"/>
  <c r="Z36" i="5" s="1"/>
  <c r="Q35" i="5"/>
  <c r="Z35" i="5" s="1"/>
  <c r="Q34" i="5"/>
  <c r="Z34" i="5" s="1"/>
  <c r="Q33" i="5"/>
  <c r="Z33" i="5" s="1"/>
  <c r="Q32" i="5"/>
  <c r="Z32" i="5" s="1"/>
  <c r="Q31" i="5"/>
  <c r="Z31" i="5" s="1"/>
  <c r="Q30" i="5"/>
  <c r="Z30" i="5" s="1"/>
  <c r="Q29" i="5"/>
  <c r="Z29" i="5" s="1"/>
  <c r="Q28" i="5"/>
  <c r="Z28" i="5" s="1"/>
  <c r="Q27" i="5"/>
  <c r="Z27" i="5" s="1"/>
  <c r="Q26" i="5"/>
  <c r="Z26" i="5"/>
  <c r="Q25" i="5"/>
  <c r="Z25" i="5" s="1"/>
  <c r="Q24" i="5"/>
  <c r="Z24" i="5" s="1"/>
  <c r="Q23" i="5"/>
  <c r="Z23" i="5" s="1"/>
  <c r="Q22" i="5"/>
  <c r="Z22" i="5" s="1"/>
  <c r="Q21" i="5"/>
  <c r="Z21" i="5" s="1"/>
  <c r="Q20" i="5"/>
  <c r="Z20" i="5" s="1"/>
  <c r="Q19" i="5"/>
  <c r="Z19" i="5" s="1"/>
  <c r="Q18" i="5"/>
  <c r="Z18" i="5" s="1"/>
  <c r="Q17" i="5"/>
  <c r="Z17" i="5" s="1"/>
  <c r="Q16" i="5"/>
  <c r="Z16" i="5" s="1"/>
  <c r="Q15" i="5"/>
  <c r="Z15" i="5"/>
  <c r="Q14" i="5"/>
  <c r="Z14" i="5" s="1"/>
  <c r="Q13" i="5"/>
  <c r="Z13" i="5" s="1"/>
  <c r="Q12" i="5"/>
  <c r="Z12" i="5" s="1"/>
  <c r="Q11" i="5"/>
  <c r="Z11" i="5" s="1"/>
  <c r="Q10" i="5"/>
  <c r="Z10" i="5" s="1"/>
  <c r="Q9" i="5"/>
  <c r="Z9" i="5" s="1"/>
  <c r="Q8" i="5"/>
  <c r="Z8" i="5" s="1"/>
  <c r="Q7" i="5"/>
  <c r="Z7" i="5" s="1"/>
  <c r="M964" i="1"/>
  <c r="L964" i="1"/>
  <c r="J964" i="1"/>
  <c r="C964" i="1"/>
  <c r="N964" i="1"/>
  <c r="M963" i="1"/>
  <c r="L963" i="1"/>
  <c r="J963" i="1"/>
  <c r="C963" i="1"/>
  <c r="M962" i="1"/>
  <c r="L962" i="1"/>
  <c r="J962" i="1"/>
  <c r="C962" i="1"/>
  <c r="N962" i="1"/>
  <c r="M961" i="1"/>
  <c r="L961" i="1"/>
  <c r="J961" i="1"/>
  <c r="C961" i="1"/>
  <c r="S961" i="1"/>
  <c r="M960" i="1"/>
  <c r="L960" i="1"/>
  <c r="J960" i="1"/>
  <c r="C960" i="1"/>
  <c r="R960" i="1"/>
  <c r="M959" i="1"/>
  <c r="L959" i="1"/>
  <c r="J959" i="1"/>
  <c r="C959" i="1"/>
  <c r="R959" i="1"/>
  <c r="M958" i="1"/>
  <c r="L958" i="1"/>
  <c r="J958" i="1"/>
  <c r="C958" i="1"/>
  <c r="K958" i="1"/>
  <c r="M957" i="1"/>
  <c r="L957" i="1"/>
  <c r="J957" i="1"/>
  <c r="C957" i="1"/>
  <c r="S957" i="1"/>
  <c r="M956" i="1"/>
  <c r="L956" i="1"/>
  <c r="J956" i="1"/>
  <c r="C956" i="1"/>
  <c r="K956" i="1"/>
  <c r="M955" i="1"/>
  <c r="L955" i="1"/>
  <c r="J955" i="1"/>
  <c r="N955" i="1"/>
  <c r="M954" i="1"/>
  <c r="L954" i="1"/>
  <c r="J954" i="1"/>
  <c r="C954" i="1"/>
  <c r="S954" i="1"/>
  <c r="M953" i="1"/>
  <c r="L953" i="1"/>
  <c r="J953" i="1"/>
  <c r="C953" i="1"/>
  <c r="R953" i="1"/>
  <c r="M952" i="1"/>
  <c r="L952" i="1"/>
  <c r="J952" i="1"/>
  <c r="C952" i="1"/>
  <c r="K952" i="1"/>
  <c r="M951" i="1"/>
  <c r="L951" i="1"/>
  <c r="J951" i="1"/>
  <c r="C951" i="1"/>
  <c r="R951" i="1"/>
  <c r="M950" i="1"/>
  <c r="L950" i="1"/>
  <c r="J950" i="1"/>
  <c r="C950" i="1"/>
  <c r="R950" i="1"/>
  <c r="M949" i="1"/>
  <c r="L949" i="1"/>
  <c r="J949" i="1"/>
  <c r="C949" i="1"/>
  <c r="S949" i="1"/>
  <c r="M948" i="1"/>
  <c r="L948" i="1"/>
  <c r="J948" i="1"/>
  <c r="C948" i="1"/>
  <c r="R948" i="1"/>
  <c r="M947" i="1"/>
  <c r="L947" i="1"/>
  <c r="J947" i="1"/>
  <c r="C947" i="1"/>
  <c r="K947" i="1"/>
  <c r="M946" i="1"/>
  <c r="L946" i="1"/>
  <c r="J946" i="1"/>
  <c r="C946" i="1"/>
  <c r="K946" i="1"/>
  <c r="M945" i="1"/>
  <c r="L945" i="1"/>
  <c r="J945" i="1"/>
  <c r="C945" i="1"/>
  <c r="K945" i="1"/>
  <c r="M944" i="1"/>
  <c r="L944" i="1"/>
  <c r="J944" i="1"/>
  <c r="C944" i="1"/>
  <c r="N944" i="1"/>
  <c r="M943" i="1"/>
  <c r="L943" i="1"/>
  <c r="J943" i="1"/>
  <c r="C943" i="1"/>
  <c r="N943" i="1"/>
  <c r="M942" i="1"/>
  <c r="L942" i="1"/>
  <c r="J942" i="1"/>
  <c r="C942" i="1"/>
  <c r="S942" i="1"/>
  <c r="M941" i="1"/>
  <c r="L941" i="1"/>
  <c r="J941" i="1"/>
  <c r="C941" i="1"/>
  <c r="S941" i="1"/>
  <c r="M940" i="1"/>
  <c r="L940" i="1"/>
  <c r="J940" i="1"/>
  <c r="C940" i="1"/>
  <c r="K940" i="1"/>
  <c r="M939" i="1"/>
  <c r="L939" i="1"/>
  <c r="J939" i="1"/>
  <c r="C939" i="1"/>
  <c r="N939" i="1"/>
  <c r="M938" i="1"/>
  <c r="L938" i="1"/>
  <c r="J938" i="1"/>
  <c r="C938" i="1"/>
  <c r="N938" i="1"/>
  <c r="M937" i="1"/>
  <c r="L937" i="1"/>
  <c r="J937" i="1"/>
  <c r="C937" i="1"/>
  <c r="S937" i="1"/>
  <c r="M936" i="1"/>
  <c r="L936" i="1"/>
  <c r="J936" i="1"/>
  <c r="C936" i="1"/>
  <c r="S936" i="1"/>
  <c r="M935" i="1"/>
  <c r="L935" i="1"/>
  <c r="J935" i="1"/>
  <c r="C935" i="1"/>
  <c r="N935" i="1"/>
  <c r="M934" i="1"/>
  <c r="L934" i="1"/>
  <c r="J934" i="1"/>
  <c r="C934" i="1"/>
  <c r="K934" i="1"/>
  <c r="M933" i="1"/>
  <c r="L933" i="1"/>
  <c r="J933" i="1"/>
  <c r="C933" i="1"/>
  <c r="R933" i="1"/>
  <c r="M932" i="1"/>
  <c r="L932" i="1"/>
  <c r="J932" i="1"/>
  <c r="C932" i="1"/>
  <c r="N932" i="1"/>
  <c r="M931" i="1"/>
  <c r="L931" i="1"/>
  <c r="J931" i="1"/>
  <c r="C931" i="1"/>
  <c r="K931" i="1"/>
  <c r="M930" i="1"/>
  <c r="L930" i="1"/>
  <c r="J930" i="1"/>
  <c r="C930" i="1"/>
  <c r="R930" i="1"/>
  <c r="M929" i="1"/>
  <c r="L929" i="1"/>
  <c r="J929" i="1"/>
  <c r="C929" i="1"/>
  <c r="K929" i="1"/>
  <c r="M928" i="1"/>
  <c r="L928" i="1"/>
  <c r="J928" i="1"/>
  <c r="C928" i="1"/>
  <c r="M927" i="1"/>
  <c r="L927" i="1"/>
  <c r="J927" i="1"/>
  <c r="C927" i="1"/>
  <c r="S927" i="1"/>
  <c r="M926" i="1"/>
  <c r="L926" i="1"/>
  <c r="J926" i="1"/>
  <c r="C926" i="1"/>
  <c r="M925" i="1"/>
  <c r="L925" i="1"/>
  <c r="J925" i="1"/>
  <c r="C925" i="1"/>
  <c r="K925" i="1"/>
  <c r="M924" i="1"/>
  <c r="L924" i="1"/>
  <c r="J924" i="1"/>
  <c r="C924" i="1"/>
  <c r="M923" i="1"/>
  <c r="L923" i="1"/>
  <c r="J923" i="1"/>
  <c r="C923" i="1"/>
  <c r="K923" i="1"/>
  <c r="M922" i="1"/>
  <c r="L922" i="1"/>
  <c r="J922" i="1"/>
  <c r="C922" i="1"/>
  <c r="M921" i="1"/>
  <c r="L921" i="1"/>
  <c r="J921" i="1"/>
  <c r="C921" i="1"/>
  <c r="R921" i="1"/>
  <c r="M920" i="1"/>
  <c r="L920" i="1"/>
  <c r="J920" i="1"/>
  <c r="C920" i="1"/>
  <c r="M919" i="1"/>
  <c r="L919" i="1"/>
  <c r="J919" i="1"/>
  <c r="C919" i="1"/>
  <c r="R919" i="1"/>
  <c r="M918" i="1"/>
  <c r="L918" i="1"/>
  <c r="J918" i="1"/>
  <c r="C918" i="1"/>
  <c r="M917" i="1"/>
  <c r="L917" i="1"/>
  <c r="J917" i="1"/>
  <c r="C917" i="1"/>
  <c r="R917" i="1"/>
  <c r="M916" i="1"/>
  <c r="L916" i="1"/>
  <c r="J916" i="1"/>
  <c r="C916" i="1"/>
  <c r="R916" i="1"/>
  <c r="M915" i="1"/>
  <c r="L915" i="1"/>
  <c r="J915" i="1"/>
  <c r="C915" i="1"/>
  <c r="R915" i="1"/>
  <c r="M914" i="1"/>
  <c r="L914" i="1"/>
  <c r="J914" i="1"/>
  <c r="C914" i="1"/>
  <c r="M913" i="1"/>
  <c r="L913" i="1"/>
  <c r="J913" i="1"/>
  <c r="C913" i="1"/>
  <c r="R913" i="1"/>
  <c r="M912" i="1"/>
  <c r="L912" i="1"/>
  <c r="J912" i="1"/>
  <c r="C912" i="1"/>
  <c r="N912" i="1"/>
  <c r="M911" i="1"/>
  <c r="L911" i="1"/>
  <c r="J911" i="1"/>
  <c r="C911" i="1"/>
  <c r="K911" i="1"/>
  <c r="M910" i="1"/>
  <c r="L910" i="1"/>
  <c r="J910" i="1"/>
  <c r="C910" i="1"/>
  <c r="R910" i="1"/>
  <c r="M909" i="1"/>
  <c r="L909" i="1"/>
  <c r="J909" i="1"/>
  <c r="C909" i="1"/>
  <c r="R909" i="1"/>
  <c r="M908" i="1"/>
  <c r="L908" i="1"/>
  <c r="J908" i="1"/>
  <c r="C908" i="1"/>
  <c r="S908" i="1"/>
  <c r="M907" i="1"/>
  <c r="L907" i="1"/>
  <c r="J907" i="1"/>
  <c r="C907" i="1"/>
  <c r="M906" i="1"/>
  <c r="L906" i="1"/>
  <c r="J906" i="1"/>
  <c r="C906" i="1"/>
  <c r="M905" i="1"/>
  <c r="L905" i="1"/>
  <c r="J905" i="1"/>
  <c r="C905" i="1"/>
  <c r="K905" i="1"/>
  <c r="M904" i="1"/>
  <c r="L904" i="1"/>
  <c r="J904" i="1"/>
  <c r="C904" i="1"/>
  <c r="M903" i="1"/>
  <c r="L903" i="1"/>
  <c r="J903" i="1"/>
  <c r="C903" i="1"/>
  <c r="R903" i="1"/>
  <c r="M902" i="1"/>
  <c r="L902" i="1"/>
  <c r="J902" i="1"/>
  <c r="C902" i="1"/>
  <c r="M901" i="1"/>
  <c r="L901" i="1"/>
  <c r="J901" i="1"/>
  <c r="C901" i="1"/>
  <c r="S901" i="1"/>
  <c r="M900" i="1"/>
  <c r="L900" i="1"/>
  <c r="J900" i="1"/>
  <c r="C900" i="1"/>
  <c r="M899" i="1"/>
  <c r="L899" i="1"/>
  <c r="J899" i="1"/>
  <c r="C899" i="1"/>
  <c r="R899" i="1"/>
  <c r="M898" i="1"/>
  <c r="L898" i="1"/>
  <c r="J898" i="1"/>
  <c r="C898" i="1"/>
  <c r="M897" i="1"/>
  <c r="L897" i="1"/>
  <c r="J897" i="1"/>
  <c r="C897" i="1"/>
  <c r="N897" i="1"/>
  <c r="M896" i="1"/>
  <c r="L896" i="1"/>
  <c r="J896" i="1"/>
  <c r="C896" i="1"/>
  <c r="M895" i="1"/>
  <c r="L895" i="1"/>
  <c r="J895" i="1"/>
  <c r="C895" i="1"/>
  <c r="R895" i="1"/>
  <c r="M894" i="1"/>
  <c r="L894" i="1"/>
  <c r="J894" i="1"/>
  <c r="C894" i="1"/>
  <c r="M893" i="1"/>
  <c r="L893" i="1"/>
  <c r="J893" i="1"/>
  <c r="C893" i="1"/>
  <c r="M892" i="1"/>
  <c r="L892" i="1"/>
  <c r="J892" i="1"/>
  <c r="C892" i="1"/>
  <c r="K892" i="1"/>
  <c r="M891" i="1"/>
  <c r="L891" i="1"/>
  <c r="J891" i="1"/>
  <c r="C891" i="1"/>
  <c r="S891" i="1"/>
  <c r="M890" i="1"/>
  <c r="L890" i="1"/>
  <c r="J890" i="1"/>
  <c r="C890" i="1"/>
  <c r="M889" i="1"/>
  <c r="L889" i="1"/>
  <c r="J889" i="1"/>
  <c r="C889" i="1"/>
  <c r="N889" i="1"/>
  <c r="M888" i="1"/>
  <c r="L888" i="1"/>
  <c r="J888" i="1"/>
  <c r="C888" i="1"/>
  <c r="S888" i="1"/>
  <c r="M887" i="1"/>
  <c r="L887" i="1"/>
  <c r="J887" i="1"/>
  <c r="C887" i="1"/>
  <c r="K887" i="1"/>
  <c r="M886" i="1"/>
  <c r="L886" i="1"/>
  <c r="J886" i="1"/>
  <c r="C886" i="1"/>
  <c r="M885" i="1"/>
  <c r="L885" i="1"/>
  <c r="J885" i="1"/>
  <c r="C885" i="1"/>
  <c r="S885" i="1"/>
  <c r="M884" i="1"/>
  <c r="L884" i="1"/>
  <c r="J884" i="1"/>
  <c r="C884" i="1"/>
  <c r="C883" i="1"/>
  <c r="C882" i="1"/>
  <c r="C881" i="1"/>
  <c r="C880" i="1"/>
  <c r="C879" i="1"/>
  <c r="C878" i="1"/>
  <c r="C877" i="1"/>
  <c r="C876" i="1"/>
  <c r="C875" i="1"/>
  <c r="C874" i="1"/>
  <c r="C873" i="1"/>
  <c r="C872" i="1"/>
  <c r="C871" i="1"/>
  <c r="C870" i="1"/>
  <c r="C869" i="1"/>
  <c r="C868" i="1"/>
  <c r="C867" i="1"/>
  <c r="C866" i="1"/>
  <c r="C865" i="1"/>
  <c r="C864" i="1"/>
  <c r="C863" i="1"/>
  <c r="C862" i="1"/>
  <c r="C861" i="1"/>
  <c r="C860" i="1"/>
  <c r="C859" i="1"/>
  <c r="C858" i="1"/>
  <c r="C857" i="1"/>
  <c r="C856" i="1"/>
  <c r="C855" i="1"/>
  <c r="C854" i="1"/>
  <c r="C853" i="1"/>
  <c r="C852" i="1"/>
  <c r="C851" i="1"/>
  <c r="C850" i="1"/>
  <c r="C849" i="1"/>
  <c r="C848" i="1"/>
  <c r="C847" i="1"/>
  <c r="C846" i="1"/>
  <c r="C845" i="1"/>
  <c r="C844" i="1"/>
  <c r="C843" i="1"/>
  <c r="C842" i="1"/>
  <c r="C841" i="1"/>
  <c r="C840" i="1"/>
  <c r="C839" i="1"/>
  <c r="C838" i="1"/>
  <c r="C837" i="1"/>
  <c r="C836" i="1"/>
  <c r="C835" i="1"/>
  <c r="C834" i="1"/>
  <c r="C833" i="1"/>
  <c r="C832" i="1"/>
  <c r="C831" i="1"/>
  <c r="C830" i="1"/>
  <c r="C828" i="1"/>
  <c r="C827" i="1"/>
  <c r="C826" i="1"/>
  <c r="C825" i="1"/>
  <c r="C824" i="1"/>
  <c r="C823" i="1"/>
  <c r="C822" i="1"/>
  <c r="C821" i="1"/>
  <c r="C820" i="1"/>
  <c r="C819" i="1"/>
  <c r="C818" i="1"/>
  <c r="C817" i="1"/>
  <c r="C816" i="1"/>
  <c r="C815" i="1"/>
  <c r="C814" i="1"/>
  <c r="C813" i="1"/>
  <c r="C812" i="1"/>
  <c r="C811" i="1"/>
  <c r="C810" i="1"/>
  <c r="C809" i="1"/>
  <c r="C808" i="1"/>
  <c r="C807" i="1"/>
  <c r="C806" i="1"/>
  <c r="C805" i="1"/>
  <c r="C804" i="1"/>
  <c r="C803" i="1"/>
  <c r="C802" i="1"/>
  <c r="C801" i="1"/>
  <c r="C800" i="1"/>
  <c r="C799" i="1"/>
  <c r="C798" i="1"/>
  <c r="C797" i="1"/>
  <c r="C796" i="1"/>
  <c r="C795" i="1"/>
  <c r="C794" i="1"/>
  <c r="C793" i="1"/>
  <c r="C792" i="1"/>
  <c r="C791" i="1"/>
  <c r="C790" i="1"/>
  <c r="C789" i="1"/>
  <c r="C788" i="1"/>
  <c r="C787" i="1"/>
  <c r="C786" i="1"/>
  <c r="C785" i="1"/>
  <c r="C784" i="1"/>
  <c r="Z78" i="5"/>
  <c r="Q6" i="5"/>
  <c r="R945" i="1"/>
  <c r="N937" i="1"/>
  <c r="R885" i="1"/>
  <c r="K2831" i="3"/>
  <c r="K2830" i="3"/>
  <c r="K2829" i="3"/>
  <c r="K2828" i="3"/>
  <c r="K2827" i="3"/>
  <c r="K2826" i="3"/>
  <c r="K2825" i="3"/>
  <c r="K5" i="3"/>
  <c r="G23" i="6"/>
  <c r="G22" i="6"/>
  <c r="D22" i="6"/>
  <c r="AG12" i="7"/>
  <c r="AE13" i="7"/>
  <c r="Y6" i="5"/>
  <c r="R6" i="5"/>
  <c r="P6" i="5"/>
  <c r="O6" i="5"/>
  <c r="N6" i="5"/>
  <c r="M6" i="5"/>
  <c r="AB14" i="5"/>
  <c r="AB13" i="5"/>
  <c r="X6" i="5"/>
  <c r="V6" i="5"/>
  <c r="W6" i="5"/>
  <c r="U6" i="5"/>
  <c r="T6" i="5"/>
  <c r="AB78" i="5"/>
  <c r="AB77" i="5"/>
  <c r="AB76" i="5"/>
  <c r="AB75" i="5"/>
  <c r="AB74" i="5"/>
  <c r="AB73" i="5"/>
  <c r="AB72" i="5"/>
  <c r="AB71" i="5"/>
  <c r="AB70" i="5"/>
  <c r="AB69" i="5"/>
  <c r="AB68" i="5"/>
  <c r="AB67" i="5"/>
  <c r="AB66" i="5"/>
  <c r="AB65" i="5"/>
  <c r="AB64" i="5"/>
  <c r="AB63" i="5"/>
  <c r="AB62" i="5"/>
  <c r="AB61" i="5"/>
  <c r="AB60" i="5"/>
  <c r="AB59" i="5"/>
  <c r="AB58" i="5"/>
  <c r="AB57" i="5"/>
  <c r="AB56" i="5"/>
  <c r="AB55" i="5"/>
  <c r="AB54" i="5"/>
  <c r="AB53" i="5"/>
  <c r="AB52" i="5"/>
  <c r="AB51" i="5"/>
  <c r="AB50" i="5"/>
  <c r="AB49" i="5"/>
  <c r="AB48" i="5"/>
  <c r="AB47" i="5"/>
  <c r="AB46" i="5"/>
  <c r="AB45" i="5"/>
  <c r="AB44" i="5"/>
  <c r="AB43" i="5"/>
  <c r="AB42" i="5"/>
  <c r="AB41" i="5"/>
  <c r="AB40" i="5"/>
  <c r="AB39" i="5"/>
  <c r="AB38" i="5"/>
  <c r="AB37" i="5"/>
  <c r="AB36" i="5"/>
  <c r="AB35" i="5"/>
  <c r="AB34" i="5"/>
  <c r="AB33" i="5"/>
  <c r="AB32" i="5"/>
  <c r="AB31" i="5"/>
  <c r="AB30" i="5"/>
  <c r="AB29" i="5"/>
  <c r="AB28" i="5"/>
  <c r="AB27" i="5"/>
  <c r="AB26" i="5"/>
  <c r="AB25" i="5"/>
  <c r="AB24" i="5"/>
  <c r="AB23" i="5"/>
  <c r="AB22" i="5"/>
  <c r="AB21" i="5"/>
  <c r="AB20" i="5"/>
  <c r="AB19" i="5"/>
  <c r="AB18" i="5"/>
  <c r="AB17" i="5"/>
  <c r="AB16" i="5"/>
  <c r="AB15" i="5"/>
  <c r="AB10" i="5"/>
  <c r="AB9" i="5"/>
  <c r="AB8"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F25" i="5"/>
  <c r="F24" i="5"/>
  <c r="F23" i="5"/>
  <c r="F22" i="5"/>
  <c r="F13" i="5"/>
  <c r="AB11" i="5"/>
  <c r="AB7" i="5"/>
  <c r="AB12" i="5"/>
  <c r="AL2" i="7"/>
  <c r="AK3" i="7"/>
  <c r="M829" i="1"/>
  <c r="M804" i="1"/>
  <c r="M795" i="1"/>
  <c r="AF2" i="7"/>
  <c r="AF3" i="7" s="1"/>
  <c r="AE2" i="7"/>
  <c r="AG3" i="7"/>
  <c r="AF5" i="7"/>
  <c r="AF6" i="7" s="1"/>
  <c r="AE5" i="7"/>
  <c r="AG6" i="7"/>
  <c r="AF8" i="7"/>
  <c r="AF9" i="7" s="1"/>
  <c r="AE8" i="7"/>
  <c r="AG9" i="7"/>
  <c r="M2" i="7"/>
  <c r="L795" i="1"/>
  <c r="L804" i="1"/>
  <c r="U5" i="5"/>
  <c r="V5" i="5" s="1"/>
  <c r="W5" i="5" s="1"/>
  <c r="X5" i="5" s="1"/>
  <c r="Y5" i="5" s="1"/>
  <c r="L829" i="1"/>
  <c r="R799" i="1"/>
  <c r="S799" i="1"/>
  <c r="S859" i="1"/>
  <c r="S876" i="1"/>
  <c r="S868" i="1"/>
  <c r="S874" i="1"/>
  <c r="S855" i="1"/>
  <c r="S873" i="1"/>
  <c r="R822" i="1"/>
  <c r="S792" i="1"/>
  <c r="S820" i="1"/>
  <c r="S867" i="1"/>
  <c r="R835" i="1"/>
  <c r="R842" i="1"/>
  <c r="S837" i="1"/>
  <c r="S825" i="1"/>
  <c r="R818" i="1"/>
  <c r="S816" i="1"/>
  <c r="R800" i="1"/>
  <c r="R791" i="1"/>
  <c r="S791" i="1"/>
  <c r="S814" i="1"/>
  <c r="S812" i="1"/>
  <c r="H7" i="1" l="1"/>
  <c r="H11" i="1"/>
  <c r="H15" i="1"/>
  <c r="H19" i="1"/>
  <c r="H8" i="1"/>
  <c r="H12" i="1"/>
  <c r="H16" i="1"/>
  <c r="H20" i="1"/>
  <c r="H9" i="1"/>
  <c r="H13" i="1"/>
  <c r="H17" i="1"/>
  <c r="H21" i="1"/>
  <c r="H6" i="1"/>
  <c r="H10" i="1"/>
  <c r="H14" i="1"/>
  <c r="H18" i="1"/>
  <c r="H785" i="1"/>
  <c r="H786" i="1"/>
  <c r="N786" i="1" s="1"/>
  <c r="H783" i="1"/>
  <c r="H787" i="1"/>
  <c r="K787" i="1" s="1"/>
  <c r="H788" i="1"/>
  <c r="K788" i="1" s="1"/>
  <c r="H781" i="1"/>
  <c r="H789" i="1"/>
  <c r="N789" i="1" s="1"/>
  <c r="H784" i="1"/>
  <c r="H782" i="1"/>
  <c r="I3052" i="3"/>
  <c r="L3053" i="3"/>
  <c r="M3053" i="3" s="1"/>
  <c r="P787" i="1"/>
  <c r="Q787" i="1" s="1"/>
  <c r="P785" i="1"/>
  <c r="Q785" i="1" s="1"/>
  <c r="P789" i="1"/>
  <c r="Q789" i="1" s="1"/>
  <c r="P788" i="1"/>
  <c r="Q788" i="1" s="1"/>
  <c r="P786" i="1"/>
  <c r="Q786" i="1" s="1"/>
  <c r="P783" i="1"/>
  <c r="P784" i="1"/>
  <c r="AQ1" i="7"/>
  <c r="H5" i="1"/>
  <c r="S829" i="1"/>
  <c r="S809" i="1"/>
  <c r="R809" i="1"/>
  <c r="N835" i="1"/>
  <c r="K829" i="1"/>
  <c r="K937" i="1"/>
  <c r="S881" i="1"/>
  <c r="S836" i="1"/>
  <c r="S831" i="1"/>
  <c r="S808" i="1"/>
  <c r="S794" i="1"/>
  <c r="S801" i="1"/>
  <c r="K791" i="1"/>
  <c r="N799" i="1"/>
  <c r="AH9" i="7"/>
  <c r="AH6" i="7"/>
  <c r="R811" i="1"/>
  <c r="S939" i="1"/>
  <c r="K935" i="1"/>
  <c r="R796" i="1"/>
  <c r="S852" i="1"/>
  <c r="N814" i="1"/>
  <c r="R814" i="1"/>
  <c r="R825" i="1"/>
  <c r="R874" i="1"/>
  <c r="K822" i="1"/>
  <c r="K835" i="1"/>
  <c r="N876" i="1"/>
  <c r="R816" i="1"/>
  <c r="S842" i="1"/>
  <c r="R868" i="1"/>
  <c r="S817" i="1"/>
  <c r="N865" i="1"/>
  <c r="S823" i="1"/>
  <c r="S847" i="1"/>
  <c r="S840" i="1"/>
  <c r="S849" i="1"/>
  <c r="S865" i="1"/>
  <c r="S838" i="1"/>
  <c r="S833" i="1"/>
  <c r="S796" i="1"/>
  <c r="K828" i="1"/>
  <c r="S793" i="1"/>
  <c r="S798" i="1"/>
  <c r="N796" i="1"/>
  <c r="R793" i="1"/>
  <c r="R798" i="1"/>
  <c r="R828" i="1"/>
  <c r="S811" i="1"/>
  <c r="N833" i="1"/>
  <c r="A2" i="7"/>
  <c r="C5" i="4" s="1"/>
  <c r="R927" i="1"/>
  <c r="N840" i="1"/>
  <c r="K943" i="1"/>
  <c r="R866" i="1"/>
  <c r="N919" i="1"/>
  <c r="S850" i="1"/>
  <c r="N798" i="1"/>
  <c r="S807" i="1"/>
  <c r="K899" i="1"/>
  <c r="S935" i="1"/>
  <c r="N793" i="1"/>
  <c r="S827" i="1"/>
  <c r="S864" i="1"/>
  <c r="N811" i="1"/>
  <c r="S841" i="1"/>
  <c r="S915" i="1"/>
  <c r="S943" i="1"/>
  <c r="S848" i="1"/>
  <c r="R888" i="1"/>
  <c r="R955" i="1"/>
  <c r="S832" i="1"/>
  <c r="R938" i="1"/>
  <c r="S858" i="1"/>
  <c r="R939" i="1"/>
  <c r="S929" i="1"/>
  <c r="R807" i="1"/>
  <c r="R850" i="1"/>
  <c r="K933" i="1"/>
  <c r="S887" i="1"/>
  <c r="R935" i="1"/>
  <c r="N946" i="1"/>
  <c r="N958" i="1"/>
  <c r="N945" i="1"/>
  <c r="R897" i="1"/>
  <c r="N815" i="1"/>
  <c r="K857" i="1"/>
  <c r="S819" i="1"/>
  <c r="N857" i="1"/>
  <c r="S805" i="1"/>
  <c r="S821" i="1"/>
  <c r="S958" i="1"/>
  <c r="N866" i="1"/>
  <c r="S834" i="1"/>
  <c r="R857" i="1"/>
  <c r="S846" i="1"/>
  <c r="N795" i="1"/>
  <c r="K957" i="1"/>
  <c r="S947" i="1"/>
  <c r="R943" i="1"/>
  <c r="S945" i="1"/>
  <c r="K939" i="1"/>
  <c r="N807" i="1"/>
  <c r="N813" i="1"/>
  <c r="K824" i="1"/>
  <c r="K834" i="1"/>
  <c r="K850" i="1"/>
  <c r="R882" i="1"/>
  <c r="R878" i="1"/>
  <c r="R834" i="1"/>
  <c r="S795" i="1"/>
  <c r="R880" i="1"/>
  <c r="R946" i="1"/>
  <c r="K938" i="1"/>
  <c r="N824" i="1"/>
  <c r="S813" i="1"/>
  <c r="S810" i="1"/>
  <c r="S824" i="1"/>
  <c r="S815" i="1"/>
  <c r="S839" i="1"/>
  <c r="S875" i="1"/>
  <c r="R937" i="1"/>
  <c r="S934" i="1"/>
  <c r="K875" i="1"/>
  <c r="R958" i="1"/>
  <c r="K954" i="1"/>
  <c r="R813" i="1"/>
  <c r="S866" i="1"/>
  <c r="S802" i="1"/>
  <c r="R815" i="1"/>
  <c r="R875" i="1"/>
  <c r="K941" i="1"/>
  <c r="N910" i="1"/>
  <c r="K893" i="1"/>
  <c r="N848" i="1"/>
  <c r="AL3" i="7"/>
  <c r="AK4" i="7"/>
  <c r="M5" i="1"/>
  <c r="A2" i="5"/>
  <c r="AH3" i="7"/>
  <c r="S944" i="1"/>
  <c r="N960" i="1"/>
  <c r="K964" i="1"/>
  <c r="R936" i="1"/>
  <c r="N948" i="1"/>
  <c r="K944" i="1"/>
  <c r="K960" i="1"/>
  <c r="S964" i="1"/>
  <c r="N936" i="1"/>
  <c r="S932" i="1"/>
  <c r="K948" i="1"/>
  <c r="R964" i="1"/>
  <c r="K932" i="1"/>
  <c r="N952" i="1"/>
  <c r="N895" i="1"/>
  <c r="S940" i="1"/>
  <c r="N805" i="1"/>
  <c r="R932" i="1"/>
  <c r="S963" i="1"/>
  <c r="R963" i="1"/>
  <c r="K826" i="1"/>
  <c r="R826" i="1"/>
  <c r="N836" i="1"/>
  <c r="K836" i="1"/>
  <c r="N843" i="1"/>
  <c r="R843" i="1"/>
  <c r="N845" i="1"/>
  <c r="S845" i="1"/>
  <c r="N851" i="1"/>
  <c r="K851" i="1"/>
  <c r="S851" i="1"/>
  <c r="N858" i="1"/>
  <c r="K858" i="1"/>
  <c r="N859" i="1"/>
  <c r="K859" i="1"/>
  <c r="N860" i="1"/>
  <c r="K860" i="1"/>
  <c r="R860" i="1"/>
  <c r="N861" i="1"/>
  <c r="K861" i="1"/>
  <c r="N862" i="1"/>
  <c r="K862" i="1"/>
  <c r="N863" i="1"/>
  <c r="K863" i="1"/>
  <c r="S863" i="1"/>
  <c r="K871" i="1"/>
  <c r="R871" i="1"/>
  <c r="K877" i="1"/>
  <c r="S877" i="1"/>
  <c r="K879" i="1"/>
  <c r="R879" i="1"/>
  <c r="K881" i="1"/>
  <c r="R881" i="1"/>
  <c r="B4" i="7"/>
  <c r="C4" i="7" s="1"/>
  <c r="A8" i="9" s="1"/>
  <c r="A3" i="7"/>
  <c r="C781" i="1" s="1"/>
  <c r="K959" i="1"/>
  <c r="K886" i="1"/>
  <c r="N886" i="1"/>
  <c r="S886" i="1"/>
  <c r="S890" i="1"/>
  <c r="K890" i="1"/>
  <c r="N894" i="1"/>
  <c r="R894" i="1"/>
  <c r="S896" i="1"/>
  <c r="R896" i="1"/>
  <c r="S898" i="1"/>
  <c r="R898" i="1"/>
  <c r="N900" i="1"/>
  <c r="R900" i="1"/>
  <c r="R902" i="1"/>
  <c r="K902" i="1"/>
  <c r="R904" i="1"/>
  <c r="S904" i="1"/>
  <c r="S906" i="1"/>
  <c r="K906" i="1"/>
  <c r="S912" i="1"/>
  <c r="R912" i="1"/>
  <c r="N918" i="1"/>
  <c r="K918" i="1"/>
  <c r="K920" i="1"/>
  <c r="R920" i="1"/>
  <c r="K922" i="1"/>
  <c r="N922" i="1"/>
  <c r="S924" i="1"/>
  <c r="K924" i="1"/>
  <c r="K845" i="1"/>
  <c r="N871" i="1"/>
  <c r="N880" i="1"/>
  <c r="K792" i="1"/>
  <c r="R792" i="1"/>
  <c r="K800" i="1"/>
  <c r="N800" i="1"/>
  <c r="K817" i="1"/>
  <c r="N817" i="1"/>
  <c r="K818" i="1"/>
  <c r="N818" i="1"/>
  <c r="K819" i="1"/>
  <c r="N819" i="1"/>
  <c r="K820" i="1"/>
  <c r="N820" i="1"/>
  <c r="K821" i="1"/>
  <c r="N821" i="1"/>
  <c r="S830" i="1"/>
  <c r="R831" i="1"/>
  <c r="S844" i="1"/>
  <c r="R861" i="1"/>
  <c r="S879" i="1"/>
  <c r="N916" i="1"/>
  <c r="R890" i="1"/>
  <c r="N920" i="1"/>
  <c r="K831" i="1"/>
  <c r="K844" i="1"/>
  <c r="N879" i="1"/>
  <c r="R830" i="1"/>
  <c r="S871" i="1"/>
  <c r="R877" i="1"/>
  <c r="R845" i="1"/>
  <c r="S880" i="1"/>
  <c r="S862" i="1"/>
  <c r="S878" i="1"/>
  <c r="R844" i="1"/>
  <c r="S860" i="1"/>
  <c r="S882" i="1"/>
  <c r="R908" i="1"/>
  <c r="N890" i="1"/>
  <c r="R886" i="1"/>
  <c r="N826" i="1"/>
  <c r="K830" i="1"/>
  <c r="K843" i="1"/>
  <c r="N878" i="1"/>
  <c r="N882" i="1"/>
  <c r="N790" i="1"/>
  <c r="K790" i="1"/>
  <c r="K797" i="1"/>
  <c r="R797" i="1"/>
  <c r="K803" i="1"/>
  <c r="N803" i="1"/>
  <c r="K806" i="1"/>
  <c r="N806" i="1"/>
  <c r="K853" i="1"/>
  <c r="R853" i="1"/>
  <c r="K854" i="1"/>
  <c r="R854" i="1"/>
  <c r="K855" i="1"/>
  <c r="R855" i="1"/>
  <c r="K856" i="1"/>
  <c r="R856" i="1"/>
  <c r="K867" i="1"/>
  <c r="R867" i="1"/>
  <c r="N873" i="1"/>
  <c r="K873" i="1"/>
  <c r="R806" i="1"/>
  <c r="S804" i="1"/>
  <c r="S790" i="1"/>
  <c r="N829" i="1"/>
  <c r="S853" i="1"/>
  <c r="N854" i="1"/>
  <c r="S803" i="1"/>
  <c r="S828" i="1"/>
  <c r="R804" i="1"/>
  <c r="R790" i="1"/>
  <c r="S797" i="1"/>
  <c r="S856" i="1"/>
  <c r="K804" i="1"/>
  <c r="N924" i="1"/>
  <c r="R924" i="1"/>
  <c r="S926" i="1"/>
  <c r="N926" i="1"/>
  <c r="N928" i="1"/>
  <c r="K928" i="1"/>
  <c r="S959" i="1"/>
  <c r="N959" i="1"/>
  <c r="R961" i="1"/>
  <c r="N961" i="1"/>
  <c r="K961" i="1"/>
  <c r="N963" i="1"/>
  <c r="K963" i="1"/>
  <c r="N797" i="1"/>
  <c r="N853" i="1"/>
  <c r="N867" i="1"/>
  <c r="R942" i="1"/>
  <c r="R934" i="1"/>
  <c r="K921" i="1"/>
  <c r="R887" i="1"/>
  <c r="S946" i="1"/>
  <c r="S909" i="1"/>
  <c r="N934" i="1"/>
  <c r="N887" i="1"/>
  <c r="K888" i="1"/>
  <c r="S917" i="1"/>
  <c r="N956" i="1"/>
  <c r="K903" i="1"/>
  <c r="K895" i="1"/>
  <c r="R944" i="1"/>
  <c r="R952" i="1"/>
  <c r="S948" i="1"/>
  <c r="N869" i="1"/>
  <c r="K869" i="1"/>
  <c r="N870" i="1"/>
  <c r="K870" i="1"/>
  <c r="N872" i="1"/>
  <c r="K872" i="1"/>
  <c r="N883" i="1"/>
  <c r="K883" i="1"/>
  <c r="R812" i="1"/>
  <c r="R832" i="1"/>
  <c r="R823" i="1"/>
  <c r="R794" i="1"/>
  <c r="R805" i="1"/>
  <c r="R869" i="1"/>
  <c r="R883" i="1"/>
  <c r="R808" i="1"/>
  <c r="R801" i="1"/>
  <c r="R839" i="1"/>
  <c r="R847" i="1"/>
  <c r="R849" i="1"/>
  <c r="R846" i="1"/>
  <c r="R838" i="1"/>
  <c r="R841" i="1"/>
  <c r="R865" i="1"/>
  <c r="K953" i="1"/>
  <c r="R918" i="1"/>
  <c r="K916" i="1"/>
  <c r="S955" i="1"/>
  <c r="S931" i="1"/>
  <c r="N915" i="1"/>
  <c r="N927" i="1"/>
  <c r="K912" i="1"/>
  <c r="R911" i="1"/>
  <c r="N902" i="1"/>
  <c r="S920" i="1"/>
  <c r="R928" i="1"/>
  <c r="S905" i="1"/>
  <c r="K951" i="1"/>
  <c r="N949" i="1"/>
  <c r="S918" i="1"/>
  <c r="S921" i="1"/>
  <c r="R905" i="1"/>
  <c r="K926" i="1"/>
  <c r="S899" i="1"/>
  <c r="N899" i="1"/>
  <c r="N954" i="1"/>
  <c r="N917" i="1"/>
  <c r="R923" i="1"/>
  <c r="S902" i="1"/>
  <c r="K794" i="1"/>
  <c r="K810" i="1"/>
  <c r="N832" i="1"/>
  <c r="N839" i="1"/>
  <c r="N847" i="1"/>
  <c r="N864" i="1"/>
  <c r="R926" i="1"/>
  <c r="K917" i="1"/>
  <c r="S923" i="1"/>
  <c r="N909" i="1"/>
  <c r="S911" i="1"/>
  <c r="K919" i="1"/>
  <c r="S928" i="1"/>
  <c r="N905" i="1"/>
  <c r="S951" i="1"/>
  <c r="R949" i="1"/>
  <c r="S913" i="1"/>
  <c r="N913" i="1"/>
  <c r="S953" i="1"/>
  <c r="N953" i="1"/>
  <c r="K915" i="1"/>
  <c r="K801" i="1"/>
  <c r="N802" i="1"/>
  <c r="K808" i="1"/>
  <c r="N827" i="1"/>
  <c r="N838" i="1"/>
  <c r="N846" i="1"/>
  <c r="N852" i="1"/>
  <c r="R827" i="1"/>
  <c r="R810" i="1"/>
  <c r="R864" i="1"/>
  <c r="R837" i="1"/>
  <c r="R852" i="1"/>
  <c r="R802" i="1"/>
  <c r="R795" i="1"/>
  <c r="R872" i="1"/>
  <c r="R870" i="1"/>
  <c r="R833" i="1"/>
  <c r="R848" i="1"/>
  <c r="R840" i="1"/>
  <c r="K949" i="1"/>
  <c r="K913" i="1"/>
  <c r="N923" i="1"/>
  <c r="K927" i="1"/>
  <c r="R906" i="1"/>
  <c r="N911" i="1"/>
  <c r="S919" i="1"/>
  <c r="S952" i="1"/>
  <c r="N951" i="1"/>
  <c r="N921" i="1"/>
  <c r="K909" i="1"/>
  <c r="K955" i="1"/>
  <c r="R931" i="1"/>
  <c r="S903" i="1"/>
  <c r="K908" i="1"/>
  <c r="N812" i="1"/>
  <c r="N823" i="1"/>
  <c r="N837" i="1"/>
  <c r="N841" i="1"/>
  <c r="N849" i="1"/>
  <c r="N884" i="1"/>
  <c r="R884" i="1"/>
  <c r="K889" i="1"/>
  <c r="R889" i="1"/>
  <c r="K904" i="1"/>
  <c r="N904" i="1"/>
  <c r="K914" i="1"/>
  <c r="N914" i="1"/>
  <c r="N925" i="1"/>
  <c r="R925" i="1"/>
  <c r="R954" i="1"/>
  <c r="R922" i="1"/>
  <c r="R914" i="1"/>
  <c r="N947" i="1"/>
  <c r="N931" i="1"/>
  <c r="R892" i="1"/>
  <c r="N901" i="1"/>
  <c r="S960" i="1"/>
  <c r="N898" i="1"/>
  <c r="K936" i="1"/>
  <c r="K901" i="1"/>
  <c r="S922" i="1"/>
  <c r="N892" i="1"/>
  <c r="S884" i="1"/>
  <c r="K894" i="1"/>
  <c r="S894" i="1"/>
  <c r="K897" i="1"/>
  <c r="S897" i="1"/>
  <c r="R907" i="1"/>
  <c r="K907" i="1"/>
  <c r="N930" i="1"/>
  <c r="S930" i="1"/>
  <c r="S933" i="1"/>
  <c r="N933" i="1"/>
  <c r="S956" i="1"/>
  <c r="R956" i="1"/>
  <c r="K898" i="1"/>
  <c r="S889" i="1"/>
  <c r="R901" i="1"/>
  <c r="S914" i="1"/>
  <c r="K884" i="1"/>
  <c r="N908" i="1"/>
  <c r="N942" i="1"/>
  <c r="K942" i="1"/>
  <c r="K885" i="1"/>
  <c r="N885" i="1"/>
  <c r="R891" i="1"/>
  <c r="K891" i="1"/>
  <c r="R893" i="1"/>
  <c r="S893" i="1" s="1"/>
  <c r="N893" i="1"/>
  <c r="K910" i="1"/>
  <c r="S910" i="1"/>
  <c r="R929" i="1"/>
  <c r="N929" i="1"/>
  <c r="R940" i="1"/>
  <c r="N940" i="1"/>
  <c r="S950" i="1"/>
  <c r="K950" i="1"/>
  <c r="N950" i="1"/>
  <c r="N957" i="1"/>
  <c r="R957" i="1"/>
  <c r="K962" i="1"/>
  <c r="R962" i="1"/>
  <c r="N906" i="1"/>
  <c r="K930" i="1"/>
  <c r="R947" i="1"/>
  <c r="S938" i="1"/>
  <c r="R941" i="1"/>
  <c r="N888" i="1"/>
  <c r="S925" i="1"/>
  <c r="K900" i="1"/>
  <c r="S907" i="1"/>
  <c r="S962" i="1"/>
  <c r="S916" i="1"/>
  <c r="N891" i="1"/>
  <c r="S900" i="1"/>
  <c r="N941" i="1"/>
  <c r="N903" i="1"/>
  <c r="K896" i="1"/>
  <c r="S892" i="1"/>
  <c r="N907" i="1"/>
  <c r="S895" i="1"/>
  <c r="N896" i="1"/>
  <c r="N17" i="1" l="1"/>
  <c r="K17" i="1"/>
  <c r="R17" i="1"/>
  <c r="S17" i="1" s="1"/>
  <c r="K15" i="1"/>
  <c r="R15" i="1"/>
  <c r="S15" i="1" s="1"/>
  <c r="N15" i="1"/>
  <c r="B5" i="3"/>
  <c r="B6" i="3"/>
  <c r="B7" i="3"/>
  <c r="L7" i="3" s="1"/>
  <c r="R18" i="1"/>
  <c r="S18" i="1" s="1"/>
  <c r="N18" i="1"/>
  <c r="K18" i="1"/>
  <c r="N21" i="1"/>
  <c r="R21" i="1"/>
  <c r="S21" i="1" s="1"/>
  <c r="K21" i="1"/>
  <c r="N20" i="1"/>
  <c r="K20" i="1"/>
  <c r="R20" i="1"/>
  <c r="S20" i="1" s="1"/>
  <c r="K19" i="1"/>
  <c r="R19" i="1"/>
  <c r="S19" i="1" s="1"/>
  <c r="N19" i="1"/>
  <c r="K10" i="1"/>
  <c r="N10" i="1"/>
  <c r="R10" i="1"/>
  <c r="S10" i="1" s="1"/>
  <c r="R13" i="1"/>
  <c r="S13" i="1" s="1"/>
  <c r="N13" i="1"/>
  <c r="K13" i="1"/>
  <c r="N12" i="1"/>
  <c r="K12" i="1"/>
  <c r="R12" i="1"/>
  <c r="S12" i="1" s="1"/>
  <c r="N11" i="1"/>
  <c r="K11" i="1"/>
  <c r="R11" i="1"/>
  <c r="S11" i="1"/>
  <c r="K14" i="1"/>
  <c r="R14" i="1"/>
  <c r="S14" i="1" s="1"/>
  <c r="N14" i="1"/>
  <c r="K16" i="1"/>
  <c r="N16" i="1"/>
  <c r="R16" i="1"/>
  <c r="S16" i="1" s="1"/>
  <c r="B9" i="3"/>
  <c r="L9" i="3" s="1"/>
  <c r="B8" i="3"/>
  <c r="L8" i="3" s="1"/>
  <c r="B10" i="3"/>
  <c r="L10" i="3" s="1"/>
  <c r="B12" i="3"/>
  <c r="L12" i="3" s="1"/>
  <c r="B11" i="3"/>
  <c r="L11" i="3" s="1"/>
  <c r="R6" i="1"/>
  <c r="S6" i="1" s="1"/>
  <c r="R9" i="1"/>
  <c r="S9" i="1" s="1"/>
  <c r="K9" i="1"/>
  <c r="N9" i="1"/>
  <c r="K8" i="1"/>
  <c r="N8" i="1"/>
  <c r="R8" i="1"/>
  <c r="S8" i="1" s="1"/>
  <c r="N7" i="1"/>
  <c r="K7" i="1"/>
  <c r="R7" i="1"/>
  <c r="S7" i="1" s="1"/>
  <c r="C10" i="1"/>
  <c r="C6" i="1"/>
  <c r="C16" i="1"/>
  <c r="C9" i="1"/>
  <c r="C12" i="1"/>
  <c r="C13" i="1"/>
  <c r="C15" i="1"/>
  <c r="C18" i="1"/>
  <c r="E20" i="9"/>
  <c r="R787" i="1"/>
  <c r="S787" i="1" s="1"/>
  <c r="N787" i="1"/>
  <c r="K786" i="1"/>
  <c r="C783" i="1"/>
  <c r="C782" i="1"/>
  <c r="C955" i="1"/>
  <c r="R786" i="1"/>
  <c r="S786" i="1" s="1"/>
  <c r="L2841" i="3"/>
  <c r="L2827" i="3"/>
  <c r="L2828" i="3"/>
  <c r="L2825" i="3"/>
  <c r="I2825" i="3" s="1"/>
  <c r="L2826" i="3"/>
  <c r="I2826" i="3" s="1"/>
  <c r="L2832" i="3"/>
  <c r="L2840" i="3"/>
  <c r="L2833" i="3"/>
  <c r="L2834" i="3"/>
  <c r="L2835" i="3"/>
  <c r="L2836" i="3"/>
  <c r="L2837" i="3"/>
  <c r="L2839" i="3"/>
  <c r="L2830" i="3"/>
  <c r="L2838" i="3"/>
  <c r="L2831" i="3"/>
  <c r="L2842" i="3"/>
  <c r="R788" i="1"/>
  <c r="S788" i="1" s="1"/>
  <c r="R785" i="1"/>
  <c r="S785" i="1" s="1"/>
  <c r="N788" i="1"/>
  <c r="R789" i="1"/>
  <c r="S789" i="1" s="1"/>
  <c r="K789" i="1"/>
  <c r="I3053" i="3"/>
  <c r="L3054" i="3"/>
  <c r="M3054" i="3" s="1"/>
  <c r="Q784" i="1"/>
  <c r="R784" i="1" s="1"/>
  <c r="S784" i="1" s="1"/>
  <c r="C5" i="1"/>
  <c r="C829" i="1"/>
  <c r="M782" i="1"/>
  <c r="J782" i="1"/>
  <c r="AK5" i="7"/>
  <c r="AL4" i="7"/>
  <c r="M781" i="1"/>
  <c r="J781" i="1"/>
  <c r="E11" i="9" s="1"/>
  <c r="B5" i="7"/>
  <c r="C5" i="7" s="1"/>
  <c r="A9" i="9" s="1"/>
  <c r="A4" i="7"/>
  <c r="L2829" i="3" s="1"/>
  <c r="I12" i="3" l="1"/>
  <c r="M12" i="3"/>
  <c r="I10" i="3"/>
  <c r="M10" i="3"/>
  <c r="I8" i="3"/>
  <c r="M8" i="3"/>
  <c r="I11" i="3"/>
  <c r="M11" i="3"/>
  <c r="I9" i="3"/>
  <c r="M9" i="3"/>
  <c r="I7" i="3"/>
  <c r="M7" i="3"/>
  <c r="E17" i="9"/>
  <c r="E18" i="9"/>
  <c r="E22" i="9"/>
  <c r="E13" i="9"/>
  <c r="E12" i="9"/>
  <c r="E21" i="9"/>
  <c r="E14" i="9"/>
  <c r="E16" i="9"/>
  <c r="E19" i="9"/>
  <c r="E15" i="9"/>
  <c r="D21" i="4"/>
  <c r="E21" i="4"/>
  <c r="D20" i="4"/>
  <c r="E20" i="4"/>
  <c r="E19" i="4"/>
  <c r="D19" i="4"/>
  <c r="E18" i="4"/>
  <c r="D18" i="4"/>
  <c r="D17" i="4"/>
  <c r="E17" i="4"/>
  <c r="D16" i="4"/>
  <c r="D15" i="4"/>
  <c r="E16" i="4"/>
  <c r="E15" i="4"/>
  <c r="D14" i="4"/>
  <c r="E14" i="4"/>
  <c r="E12" i="4"/>
  <c r="D12" i="4"/>
  <c r="D13" i="4"/>
  <c r="E13" i="4"/>
  <c r="D11" i="4"/>
  <c r="E11" i="4"/>
  <c r="D10" i="4"/>
  <c r="E10" i="4"/>
  <c r="D9" i="4"/>
  <c r="E9" i="4"/>
  <c r="D8" i="4"/>
  <c r="E8" i="4"/>
  <c r="D7" i="4"/>
  <c r="E7" i="4"/>
  <c r="D6" i="4"/>
  <c r="D5" i="4"/>
  <c r="I2842" i="3"/>
  <c r="M2842" i="3"/>
  <c r="L785" i="1" s="1"/>
  <c r="N785" i="1" s="1"/>
  <c r="M2841" i="3"/>
  <c r="L784" i="1" s="1"/>
  <c r="K784" i="1" s="1"/>
  <c r="I2841" i="3"/>
  <c r="I2833" i="3"/>
  <c r="M2833" i="3"/>
  <c r="M2834" i="3"/>
  <c r="I2834" i="3"/>
  <c r="I2840" i="3"/>
  <c r="M2840" i="3"/>
  <c r="I2832" i="3"/>
  <c r="M2832" i="3"/>
  <c r="M2835" i="3"/>
  <c r="I2835" i="3"/>
  <c r="I2837" i="3"/>
  <c r="M2837" i="3"/>
  <c r="I2839" i="3"/>
  <c r="M2839" i="3"/>
  <c r="I2831" i="3"/>
  <c r="M2831" i="3"/>
  <c r="M2838" i="3"/>
  <c r="I2838" i="3"/>
  <c r="I2830" i="3"/>
  <c r="M2830" i="3"/>
  <c r="M2836" i="3"/>
  <c r="I2836" i="3"/>
  <c r="L3055" i="3"/>
  <c r="M3055" i="3" s="1"/>
  <c r="I3054" i="3"/>
  <c r="P781" i="1"/>
  <c r="P5" i="1"/>
  <c r="P782" i="1"/>
  <c r="Q782" i="1" s="1"/>
  <c r="AL5" i="7"/>
  <c r="AK6" i="7"/>
  <c r="M2826" i="3"/>
  <c r="B6" i="7"/>
  <c r="C6" i="7" s="1"/>
  <c r="A10" i="9" s="1"/>
  <c r="A5" i="7"/>
  <c r="I2829" i="3"/>
  <c r="M2829" i="3"/>
  <c r="L782" i="1" s="1"/>
  <c r="K782" i="1" s="1"/>
  <c r="I2827" i="3"/>
  <c r="M2827" i="3"/>
  <c r="I2828" i="3"/>
  <c r="M2828" i="3"/>
  <c r="M2825" i="3"/>
  <c r="D294" i="4" l="1"/>
  <c r="N784" i="1"/>
  <c r="K785" i="1"/>
  <c r="L783" i="1"/>
  <c r="L3056" i="3"/>
  <c r="M3056" i="3" s="1"/>
  <c r="I3055" i="3"/>
  <c r="R782" i="1"/>
  <c r="S782" i="1" s="1"/>
  <c r="D556" i="9"/>
  <c r="AK7" i="7"/>
  <c r="AL6" i="7"/>
  <c r="B7" i="7"/>
  <c r="C7" i="7" s="1"/>
  <c r="A11" i="9" s="1"/>
  <c r="A6" i="7"/>
  <c r="L781" i="1"/>
  <c r="N782" i="1"/>
  <c r="R6" i="9" l="1"/>
  <c r="K783" i="1"/>
  <c r="N783" i="1"/>
  <c r="I3056" i="3"/>
  <c r="L3057" i="3"/>
  <c r="M3057" i="3" s="1"/>
  <c r="AK8" i="7"/>
  <c r="AL7" i="7"/>
  <c r="A7" i="7"/>
  <c r="B8" i="7"/>
  <c r="C8" i="7" s="1"/>
  <c r="A12" i="9" s="1"/>
  <c r="N781" i="1"/>
  <c r="K781" i="1"/>
  <c r="R556" i="9" l="1"/>
  <c r="Q783" i="1"/>
  <c r="R783" i="1" s="1"/>
  <c r="S783" i="1" s="1"/>
  <c r="L3058" i="3"/>
  <c r="M3058" i="3" s="1"/>
  <c r="I3057" i="3"/>
  <c r="Q781" i="1"/>
  <c r="AL8" i="7"/>
  <c r="AK9" i="7"/>
  <c r="A8" i="7"/>
  <c r="B9" i="7"/>
  <c r="C9" i="7" s="1"/>
  <c r="A13" i="9" s="1"/>
  <c r="I3058" i="3" l="1"/>
  <c r="L3059" i="3"/>
  <c r="M3059" i="3" s="1"/>
  <c r="R781" i="1"/>
  <c r="AL9" i="7"/>
  <c r="AK10" i="7"/>
  <c r="A9" i="7"/>
  <c r="B10" i="7"/>
  <c r="C10" i="7" s="1"/>
  <c r="A14" i="9" s="1"/>
  <c r="L3060" i="3" l="1"/>
  <c r="M3060" i="3" s="1"/>
  <c r="I3059" i="3"/>
  <c r="S781" i="1"/>
  <c r="AL10" i="7"/>
  <c r="AK11" i="7"/>
  <c r="B11" i="7"/>
  <c r="C11" i="7" s="1"/>
  <c r="A15" i="9" s="1"/>
  <c r="A10" i="7"/>
  <c r="L3061" i="3" l="1"/>
  <c r="M3061" i="3" s="1"/>
  <c r="I3060" i="3"/>
  <c r="AK12" i="7"/>
  <c r="AL11" i="7"/>
  <c r="B12" i="7"/>
  <c r="C12" i="7" s="1"/>
  <c r="A16" i="9" s="1"/>
  <c r="A11" i="7"/>
  <c r="I3061" i="3" l="1"/>
  <c r="L3062" i="3"/>
  <c r="M3062" i="3" s="1"/>
  <c r="AK13" i="7"/>
  <c r="AL12" i="7"/>
  <c r="A12" i="7"/>
  <c r="B13" i="7"/>
  <c r="C13" i="7" s="1"/>
  <c r="A17" i="9" s="1"/>
  <c r="L3063" i="3" l="1"/>
  <c r="M3063" i="3" s="1"/>
  <c r="I3062" i="3"/>
  <c r="AK14" i="7"/>
  <c r="AL13" i="7"/>
  <c r="B14" i="7"/>
  <c r="C14" i="7" s="1"/>
  <c r="A18" i="9" s="1"/>
  <c r="A13" i="7"/>
  <c r="I3063" i="3" l="1"/>
  <c r="L3064" i="3"/>
  <c r="M3064" i="3" s="1"/>
  <c r="AK15" i="7"/>
  <c r="AL14" i="7"/>
  <c r="A14" i="7"/>
  <c r="B15" i="7"/>
  <c r="C15" i="7" s="1"/>
  <c r="A19" i="9" s="1"/>
  <c r="I3064" i="3" l="1"/>
  <c r="L3065" i="3"/>
  <c r="M3065" i="3" s="1"/>
  <c r="AL15" i="7"/>
  <c r="AK16" i="7"/>
  <c r="B16" i="7"/>
  <c r="C16" i="7" s="1"/>
  <c r="A20" i="9" s="1"/>
  <c r="A15" i="7"/>
  <c r="I3065" i="3" l="1"/>
  <c r="L3066" i="3"/>
  <c r="M3066" i="3" s="1"/>
  <c r="AK17" i="7"/>
  <c r="AL16" i="7"/>
  <c r="B17" i="7"/>
  <c r="C17" i="7" s="1"/>
  <c r="A21" i="9" s="1"/>
  <c r="A16" i="7"/>
  <c r="L3067" i="3" l="1"/>
  <c r="M3067" i="3" s="1"/>
  <c r="I3066" i="3"/>
  <c r="AK18" i="7"/>
  <c r="AL17" i="7"/>
  <c r="B18" i="7"/>
  <c r="C18" i="7" s="1"/>
  <c r="A22" i="9" s="1"/>
  <c r="A17" i="7"/>
  <c r="L3068" i="3" l="1"/>
  <c r="M3068" i="3" s="1"/>
  <c r="I3067" i="3"/>
  <c r="AK19" i="7"/>
  <c r="AL18" i="7"/>
  <c r="B19" i="7"/>
  <c r="C19" i="7" s="1"/>
  <c r="A23" i="9" s="1"/>
  <c r="A18" i="7"/>
  <c r="L3069" i="3" l="1"/>
  <c r="M3069" i="3" s="1"/>
  <c r="I3068" i="3"/>
  <c r="AK20" i="7"/>
  <c r="AL19" i="7"/>
  <c r="B20" i="7"/>
  <c r="C20" i="7" s="1"/>
  <c r="A24" i="9" s="1"/>
  <c r="A19" i="7"/>
  <c r="I3069" i="3" l="1"/>
  <c r="L3070" i="3"/>
  <c r="M3070" i="3" s="1"/>
  <c r="AL20" i="7"/>
  <c r="AK21" i="7"/>
  <c r="B21" i="7"/>
  <c r="C21" i="7" s="1"/>
  <c r="A25" i="9" s="1"/>
  <c r="A20" i="7"/>
  <c r="L3071" i="3" l="1"/>
  <c r="M3071" i="3" s="1"/>
  <c r="I3070" i="3"/>
  <c r="AK22" i="7"/>
  <c r="AL21" i="7"/>
  <c r="B22" i="7"/>
  <c r="C22" i="7" s="1"/>
  <c r="A26" i="9" s="1"/>
  <c r="A21" i="7"/>
  <c r="I3071" i="3" l="1"/>
  <c r="L3072" i="3"/>
  <c r="M3072" i="3" s="1"/>
  <c r="AK23" i="7"/>
  <c r="AL22" i="7"/>
  <c r="B23" i="7"/>
  <c r="C23" i="7" s="1"/>
  <c r="A27" i="9" s="1"/>
  <c r="A22" i="7"/>
  <c r="I3072" i="3" l="1"/>
  <c r="L3073" i="3"/>
  <c r="M3073" i="3" s="1"/>
  <c r="AK24" i="7"/>
  <c r="AL23" i="7"/>
  <c r="B24" i="7"/>
  <c r="C24" i="7" s="1"/>
  <c r="A28" i="9" s="1"/>
  <c r="A23" i="7"/>
  <c r="I3073" i="3" l="1"/>
  <c r="L3074" i="3"/>
  <c r="M3074" i="3" s="1"/>
  <c r="AL24" i="7"/>
  <c r="AK25" i="7"/>
  <c r="B25" i="7"/>
  <c r="C25" i="7" s="1"/>
  <c r="A29" i="9" s="1"/>
  <c r="A24" i="7"/>
  <c r="L3075" i="3" l="1"/>
  <c r="M3075" i="3" s="1"/>
  <c r="I3074" i="3"/>
  <c r="AK26" i="7"/>
  <c r="AL25" i="7"/>
  <c r="B26" i="7"/>
  <c r="C26" i="7" s="1"/>
  <c r="A30" i="9" s="1"/>
  <c r="A25" i="7"/>
  <c r="L5" i="3" l="1"/>
  <c r="I5" i="3" s="1"/>
  <c r="L3076" i="3"/>
  <c r="M3076" i="3" s="1"/>
  <c r="I3075" i="3"/>
  <c r="AK27" i="7"/>
  <c r="AL26" i="7"/>
  <c r="B27" i="7"/>
  <c r="C27" i="7" s="1"/>
  <c r="A31" i="9" s="1"/>
  <c r="A26" i="7"/>
  <c r="M5" i="3" l="1"/>
  <c r="I3076" i="3"/>
  <c r="L3077" i="3"/>
  <c r="M3077" i="3" s="1"/>
  <c r="AK28" i="7"/>
  <c r="AL27" i="7"/>
  <c r="B28" i="7"/>
  <c r="C28" i="7" s="1"/>
  <c r="A32" i="9" s="1"/>
  <c r="A27" i="7"/>
  <c r="I3077" i="3" l="1"/>
  <c r="L3078" i="3"/>
  <c r="M3078" i="3" s="1"/>
  <c r="AK29" i="7"/>
  <c r="AL28" i="7"/>
  <c r="B29" i="7"/>
  <c r="C29" i="7" s="1"/>
  <c r="A33" i="9" s="1"/>
  <c r="A28" i="7"/>
  <c r="L3079" i="3" l="1"/>
  <c r="M3079" i="3" s="1"/>
  <c r="I3078" i="3"/>
  <c r="AL29" i="7"/>
  <c r="AK30" i="7"/>
  <c r="B30" i="7"/>
  <c r="C30" i="7" s="1"/>
  <c r="A34" i="9" s="1"/>
  <c r="A29" i="7"/>
  <c r="L3080" i="3" l="1"/>
  <c r="M3080" i="3" s="1"/>
  <c r="I3079" i="3"/>
  <c r="AK31" i="7"/>
  <c r="AL30" i="7"/>
  <c r="B31" i="7"/>
  <c r="C31" i="7" s="1"/>
  <c r="A35" i="9" s="1"/>
  <c r="A30" i="7"/>
  <c r="I3080" i="3" l="1"/>
  <c r="L3081" i="3"/>
  <c r="M3081" i="3" s="1"/>
  <c r="AK32" i="7"/>
  <c r="AL31" i="7"/>
  <c r="B32" i="7"/>
  <c r="C32" i="7" s="1"/>
  <c r="A36" i="9" s="1"/>
  <c r="A31" i="7"/>
  <c r="L3082" i="3" l="1"/>
  <c r="M3082" i="3" s="1"/>
  <c r="I3081" i="3"/>
  <c r="AK33" i="7"/>
  <c r="AL32" i="7"/>
  <c r="B33" i="7"/>
  <c r="C33" i="7" s="1"/>
  <c r="A37" i="9" s="1"/>
  <c r="A32" i="7"/>
  <c r="I3082" i="3" l="1"/>
  <c r="L3083" i="3"/>
  <c r="M3083" i="3" s="1"/>
  <c r="AK34" i="7"/>
  <c r="AL33" i="7"/>
  <c r="B34" i="7"/>
  <c r="C34" i="7" s="1"/>
  <c r="A38" i="9" s="1"/>
  <c r="A33" i="7"/>
  <c r="L3084" i="3" l="1"/>
  <c r="M3084" i="3" s="1"/>
  <c r="I3083" i="3"/>
  <c r="AK35" i="7"/>
  <c r="AL34" i="7"/>
  <c r="B35" i="7"/>
  <c r="C35" i="7" s="1"/>
  <c r="A39" i="9" s="1"/>
  <c r="A34" i="7"/>
  <c r="I3084" i="3" l="1"/>
  <c r="L3085" i="3"/>
  <c r="M3085" i="3" s="1"/>
  <c r="AK36" i="7"/>
  <c r="AL35" i="7"/>
  <c r="A35" i="7"/>
  <c r="B36" i="7"/>
  <c r="C36" i="7" s="1"/>
  <c r="A40" i="9" s="1"/>
  <c r="I3085" i="3" l="1"/>
  <c r="L3086" i="3"/>
  <c r="M3086" i="3" s="1"/>
  <c r="AL36" i="7"/>
  <c r="AK37" i="7"/>
  <c r="A36" i="7"/>
  <c r="B37" i="7"/>
  <c r="C37" i="7" s="1"/>
  <c r="A41" i="9" s="1"/>
  <c r="L3087" i="3" l="1"/>
  <c r="M3087" i="3" s="1"/>
  <c r="I3086" i="3"/>
  <c r="AK38" i="7"/>
  <c r="AL37" i="7"/>
  <c r="B38" i="7"/>
  <c r="C38" i="7" s="1"/>
  <c r="A42" i="9" s="1"/>
  <c r="A37" i="7"/>
  <c r="I3087" i="3" l="1"/>
  <c r="L3088" i="3"/>
  <c r="M3088" i="3" s="1"/>
  <c r="AK39" i="7"/>
  <c r="AL38" i="7"/>
  <c r="B39" i="7"/>
  <c r="C39" i="7" s="1"/>
  <c r="A43" i="9" s="1"/>
  <c r="A38" i="7"/>
  <c r="I3088" i="3" l="1"/>
  <c r="L3089" i="3"/>
  <c r="M3089" i="3" s="1"/>
  <c r="AK40" i="7"/>
  <c r="AL39" i="7"/>
  <c r="B40" i="7"/>
  <c r="C40" i="7" s="1"/>
  <c r="A44" i="9" s="1"/>
  <c r="A39" i="7"/>
  <c r="L3090" i="3" l="1"/>
  <c r="M3090" i="3" s="1"/>
  <c r="I3089" i="3"/>
  <c r="AK41" i="7"/>
  <c r="AL40" i="7"/>
  <c r="B41" i="7"/>
  <c r="C41" i="7" s="1"/>
  <c r="A45" i="9" s="1"/>
  <c r="A40" i="7"/>
  <c r="I3090" i="3" l="1"/>
  <c r="L3091" i="3"/>
  <c r="M3091" i="3" s="1"/>
  <c r="AK42" i="7"/>
  <c r="AL41" i="7"/>
  <c r="B42" i="7"/>
  <c r="C42" i="7" s="1"/>
  <c r="A46" i="9" s="1"/>
  <c r="A41" i="7"/>
  <c r="I3091" i="3" l="1"/>
  <c r="L3092" i="3"/>
  <c r="M3092" i="3" s="1"/>
  <c r="AK43" i="7"/>
  <c r="AL42" i="7"/>
  <c r="B43" i="7"/>
  <c r="C43" i="7" s="1"/>
  <c r="A47" i="9" s="1"/>
  <c r="A42" i="7"/>
  <c r="L3093" i="3" l="1"/>
  <c r="M3093" i="3" s="1"/>
  <c r="I3092" i="3"/>
  <c r="AL43" i="7"/>
  <c r="AK44" i="7"/>
  <c r="B44" i="7"/>
  <c r="C44" i="7" s="1"/>
  <c r="A48" i="9" s="1"/>
  <c r="A43" i="7"/>
  <c r="I3093" i="3" l="1"/>
  <c r="L3094" i="3"/>
  <c r="M3094" i="3" s="1"/>
  <c r="AK45" i="7"/>
  <c r="AL44" i="7"/>
  <c r="A44" i="7"/>
  <c r="B45" i="7"/>
  <c r="C45" i="7" s="1"/>
  <c r="A49" i="9" s="1"/>
  <c r="L3095" i="3" l="1"/>
  <c r="M3095" i="3" s="1"/>
  <c r="I3094" i="3"/>
  <c r="AL45" i="7"/>
  <c r="AK46" i="7"/>
  <c r="B46" i="7"/>
  <c r="C46" i="7" s="1"/>
  <c r="A50" i="9" s="1"/>
  <c r="A45" i="7"/>
  <c r="L3096" i="3" l="1"/>
  <c r="M3096" i="3" s="1"/>
  <c r="I3095" i="3"/>
  <c r="AK47" i="7"/>
  <c r="AL46" i="7"/>
  <c r="B47" i="7"/>
  <c r="C47" i="7" s="1"/>
  <c r="A51" i="9" s="1"/>
  <c r="A46" i="7"/>
  <c r="L3097" i="3" l="1"/>
  <c r="M3097" i="3" s="1"/>
  <c r="I3096" i="3"/>
  <c r="AL47" i="7"/>
  <c r="AK48" i="7"/>
  <c r="A47" i="7"/>
  <c r="B48" i="7"/>
  <c r="C48" i="7" s="1"/>
  <c r="A52" i="9" s="1"/>
  <c r="L3098" i="3" l="1"/>
  <c r="M3098" i="3" s="1"/>
  <c r="I3097" i="3"/>
  <c r="AK49" i="7"/>
  <c r="AL48" i="7"/>
  <c r="B49" i="7"/>
  <c r="C49" i="7" s="1"/>
  <c r="A53" i="9" s="1"/>
  <c r="A48" i="7"/>
  <c r="I3098" i="3" l="1"/>
  <c r="L3099" i="3"/>
  <c r="M3099" i="3" s="1"/>
  <c r="AK50" i="7"/>
  <c r="AL49" i="7"/>
  <c r="B50" i="7"/>
  <c r="C50" i="7" s="1"/>
  <c r="A54" i="9" s="1"/>
  <c r="A49" i="7"/>
  <c r="L3100" i="3" l="1"/>
  <c r="M3100" i="3" s="1"/>
  <c r="I3099" i="3"/>
  <c r="AK51" i="7"/>
  <c r="AL50" i="7"/>
  <c r="B51" i="7"/>
  <c r="C51" i="7" s="1"/>
  <c r="A55" i="9" s="1"/>
  <c r="A50" i="7"/>
  <c r="I3100" i="3" l="1"/>
  <c r="L3101" i="3"/>
  <c r="M3101" i="3" s="1"/>
  <c r="AL51" i="7"/>
  <c r="AK52" i="7"/>
  <c r="B52" i="7"/>
  <c r="C52" i="7" s="1"/>
  <c r="A56" i="9" s="1"/>
  <c r="A51" i="7"/>
  <c r="L3102" i="3" l="1"/>
  <c r="M3102" i="3" s="1"/>
  <c r="I3101" i="3"/>
  <c r="AL52" i="7"/>
  <c r="AK53" i="7"/>
  <c r="A52" i="7"/>
  <c r="B53" i="7"/>
  <c r="C53" i="7" s="1"/>
  <c r="A57" i="9" s="1"/>
  <c r="L3103" i="3" l="1"/>
  <c r="M3103" i="3" s="1"/>
  <c r="I3102" i="3"/>
  <c r="AK54" i="7"/>
  <c r="AL53" i="7"/>
  <c r="B54" i="7"/>
  <c r="C54" i="7" s="1"/>
  <c r="A58" i="9" s="1"/>
  <c r="A53" i="7"/>
  <c r="L3104" i="3" l="1"/>
  <c r="M3104" i="3" s="1"/>
  <c r="I3103" i="3"/>
  <c r="AK55" i="7"/>
  <c r="AL54" i="7"/>
  <c r="B55" i="7"/>
  <c r="C55" i="7" s="1"/>
  <c r="A59" i="9" s="1"/>
  <c r="A54" i="7"/>
  <c r="L3105" i="3" l="1"/>
  <c r="M3105" i="3" s="1"/>
  <c r="I3104" i="3"/>
  <c r="AL55" i="7"/>
  <c r="AK56" i="7"/>
  <c r="A55" i="7"/>
  <c r="B56" i="7"/>
  <c r="C56" i="7" s="1"/>
  <c r="A60" i="9" s="1"/>
  <c r="L3106" i="3" l="1"/>
  <c r="M3106" i="3" s="1"/>
  <c r="I3105" i="3"/>
  <c r="AK57" i="7"/>
  <c r="AL56" i="7"/>
  <c r="A56" i="7"/>
  <c r="B57" i="7"/>
  <c r="C57" i="7" s="1"/>
  <c r="A61" i="9" s="1"/>
  <c r="I3106" i="3" l="1"/>
  <c r="L3107" i="3"/>
  <c r="M3107" i="3" s="1"/>
  <c r="AK58" i="7"/>
  <c r="AL57" i="7"/>
  <c r="B58" i="7"/>
  <c r="C58" i="7" s="1"/>
  <c r="A62" i="9" s="1"/>
  <c r="A57" i="7"/>
  <c r="L3108" i="3" l="1"/>
  <c r="M3108" i="3" s="1"/>
  <c r="I3107" i="3"/>
  <c r="AK59" i="7"/>
  <c r="AL58" i="7"/>
  <c r="A58" i="7"/>
  <c r="B59" i="7"/>
  <c r="C59" i="7" s="1"/>
  <c r="A63" i="9" s="1"/>
  <c r="I3108" i="3" l="1"/>
  <c r="L3109" i="3"/>
  <c r="M3109" i="3" s="1"/>
  <c r="AL59" i="7"/>
  <c r="AK60" i="7"/>
  <c r="A59" i="7"/>
  <c r="B60" i="7"/>
  <c r="C60" i="7" s="1"/>
  <c r="A64" i="9" s="1"/>
  <c r="L3110" i="3" l="1"/>
  <c r="M3110" i="3" s="1"/>
  <c r="I3109" i="3"/>
  <c r="AL60" i="7"/>
  <c r="AK61" i="7"/>
  <c r="A60" i="7"/>
  <c r="B61" i="7"/>
  <c r="C61" i="7" s="1"/>
  <c r="A65" i="9" s="1"/>
  <c r="L3111" i="3" l="1"/>
  <c r="M3111" i="3" s="1"/>
  <c r="I3110" i="3"/>
  <c r="AL61" i="7"/>
  <c r="AK62" i="7"/>
  <c r="B62" i="7"/>
  <c r="C62" i="7" s="1"/>
  <c r="A66" i="9" s="1"/>
  <c r="A61" i="7"/>
  <c r="L3112" i="3" l="1"/>
  <c r="M3112" i="3" s="1"/>
  <c r="I3111" i="3"/>
  <c r="AK63" i="7"/>
  <c r="AL62" i="7"/>
  <c r="B63" i="7"/>
  <c r="C63" i="7" s="1"/>
  <c r="A67" i="9" s="1"/>
  <c r="A62" i="7"/>
  <c r="I3112" i="3" l="1"/>
  <c r="L3113" i="3"/>
  <c r="M3113" i="3" s="1"/>
  <c r="AK64" i="7"/>
  <c r="AL63" i="7"/>
  <c r="B64" i="7"/>
  <c r="C64" i="7" s="1"/>
  <c r="A68" i="9" s="1"/>
  <c r="A63" i="7"/>
  <c r="L3114" i="3" l="1"/>
  <c r="M3114" i="3" s="1"/>
  <c r="I3113" i="3"/>
  <c r="AK65" i="7"/>
  <c r="AL64" i="7"/>
  <c r="A64" i="7"/>
  <c r="B65" i="7"/>
  <c r="C65" i="7" s="1"/>
  <c r="A69" i="9" s="1"/>
  <c r="I3114" i="3" l="1"/>
  <c r="L3115" i="3"/>
  <c r="M3115" i="3" s="1"/>
  <c r="AK66" i="7"/>
  <c r="AL65" i="7"/>
  <c r="B66" i="7"/>
  <c r="C66" i="7" s="1"/>
  <c r="A70" i="9" s="1"/>
  <c r="A65" i="7"/>
  <c r="L3116" i="3" l="1"/>
  <c r="M3116" i="3" s="1"/>
  <c r="I3115" i="3"/>
  <c r="AK67" i="7"/>
  <c r="AL66" i="7"/>
  <c r="B67" i="7"/>
  <c r="C67" i="7" s="1"/>
  <c r="A71" i="9" s="1"/>
  <c r="A66" i="7"/>
  <c r="I3116" i="3" l="1"/>
  <c r="L3117" i="3"/>
  <c r="M3117" i="3" s="1"/>
  <c r="AK68" i="7"/>
  <c r="AL67" i="7"/>
  <c r="B68" i="7"/>
  <c r="C68" i="7" s="1"/>
  <c r="A72" i="9" s="1"/>
  <c r="A67" i="7"/>
  <c r="I3117" i="3" l="1"/>
  <c r="L3118" i="3"/>
  <c r="M3118" i="3" s="1"/>
  <c r="AK69" i="7"/>
  <c r="AL68" i="7"/>
  <c r="B69" i="7"/>
  <c r="C69" i="7" s="1"/>
  <c r="A73" i="9" s="1"/>
  <c r="A68" i="7"/>
  <c r="L3119" i="3" l="1"/>
  <c r="M3119" i="3" s="1"/>
  <c r="I3118" i="3"/>
  <c r="AL69" i="7"/>
  <c r="AK70" i="7"/>
  <c r="B70" i="7"/>
  <c r="C70" i="7" s="1"/>
  <c r="A74" i="9" s="1"/>
  <c r="A69" i="7"/>
  <c r="I3119" i="3" l="1"/>
  <c r="L3120" i="3"/>
  <c r="M3120" i="3" s="1"/>
  <c r="AK71" i="7"/>
  <c r="AL70" i="7"/>
  <c r="A70" i="7"/>
  <c r="B71" i="7"/>
  <c r="C71" i="7" s="1"/>
  <c r="A75" i="9" s="1"/>
  <c r="L3121" i="3" l="1"/>
  <c r="M3121" i="3" s="1"/>
  <c r="I3120" i="3"/>
  <c r="AK72" i="7"/>
  <c r="AL71" i="7"/>
  <c r="A71" i="7"/>
  <c r="B72" i="7"/>
  <c r="C72" i="7" s="1"/>
  <c r="A76" i="9" s="1"/>
  <c r="I3121" i="3" l="1"/>
  <c r="L3122" i="3"/>
  <c r="M3122" i="3" s="1"/>
  <c r="AK73" i="7"/>
  <c r="AL72" i="7"/>
  <c r="A72" i="7"/>
  <c r="B73" i="7"/>
  <c r="C73" i="7" s="1"/>
  <c r="A77" i="9" s="1"/>
  <c r="I3122" i="3" l="1"/>
  <c r="L3123" i="3"/>
  <c r="M3123" i="3" s="1"/>
  <c r="AL73" i="7"/>
  <c r="AK74" i="7"/>
  <c r="B74" i="7"/>
  <c r="C74" i="7" s="1"/>
  <c r="A78" i="9" s="1"/>
  <c r="A73" i="7"/>
  <c r="I3123" i="3" l="1"/>
  <c r="L3124" i="3"/>
  <c r="M3124" i="3" s="1"/>
  <c r="AK75" i="7"/>
  <c r="AL74" i="7"/>
  <c r="A74" i="7"/>
  <c r="B75" i="7"/>
  <c r="C75" i="7" s="1"/>
  <c r="A79" i="9" s="1"/>
  <c r="L3125" i="3" l="1"/>
  <c r="M3125" i="3" s="1"/>
  <c r="I3124" i="3"/>
  <c r="AL75" i="7"/>
  <c r="AK76" i="7"/>
  <c r="B76" i="7"/>
  <c r="C76" i="7" s="1"/>
  <c r="A80" i="9" s="1"/>
  <c r="A75" i="7"/>
  <c r="I3125" i="3" l="1"/>
  <c r="L3126" i="3"/>
  <c r="M3126" i="3" s="1"/>
  <c r="AK77" i="7"/>
  <c r="AL76" i="7"/>
  <c r="A76" i="7"/>
  <c r="B77" i="7"/>
  <c r="C77" i="7" s="1"/>
  <c r="A81" i="9" s="1"/>
  <c r="I3126" i="3" l="1"/>
  <c r="L3127" i="3"/>
  <c r="M3127" i="3" s="1"/>
  <c r="AL77" i="7"/>
  <c r="AK78" i="7"/>
  <c r="A77" i="7"/>
  <c r="B78" i="7"/>
  <c r="C78" i="7" s="1"/>
  <c r="A82" i="9" s="1"/>
  <c r="I3127" i="3" l="1"/>
  <c r="L3128" i="3"/>
  <c r="M3128" i="3" s="1"/>
  <c r="AK79" i="7"/>
  <c r="AL78" i="7"/>
  <c r="B79" i="7"/>
  <c r="C79" i="7" s="1"/>
  <c r="A83" i="9" s="1"/>
  <c r="A78" i="7"/>
  <c r="I3128" i="3" l="1"/>
  <c r="L3129" i="3"/>
  <c r="M3129" i="3" s="1"/>
  <c r="AK80" i="7"/>
  <c r="AL79" i="7"/>
  <c r="A79" i="7"/>
  <c r="B80" i="7"/>
  <c r="C80" i="7" s="1"/>
  <c r="A84" i="9" s="1"/>
  <c r="I3129" i="3" l="1"/>
  <c r="L3131" i="3"/>
  <c r="M3131" i="3" s="1"/>
  <c r="L3130" i="3"/>
  <c r="M3130" i="3" s="1"/>
  <c r="AK81" i="7"/>
  <c r="AL80" i="7"/>
  <c r="A80" i="7"/>
  <c r="B81" i="7"/>
  <c r="C81" i="7" s="1"/>
  <c r="A85" i="9" s="1"/>
  <c r="I3131" i="3" l="1"/>
  <c r="I3130" i="3"/>
  <c r="AK82" i="7"/>
  <c r="AL81" i="7"/>
  <c r="B82" i="7"/>
  <c r="C82" i="7" s="1"/>
  <c r="A86" i="9" s="1"/>
  <c r="A81" i="7"/>
  <c r="AK83" i="7" l="1"/>
  <c r="AL82" i="7"/>
  <c r="B83" i="7"/>
  <c r="C83" i="7" s="1"/>
  <c r="A87" i="9" s="1"/>
  <c r="A82" i="7"/>
  <c r="AL83" i="7" l="1"/>
  <c r="AK84" i="7"/>
  <c r="B84" i="7"/>
  <c r="C84" i="7" s="1"/>
  <c r="A88" i="9" s="1"/>
  <c r="A83" i="7"/>
  <c r="AL84" i="7" l="1"/>
  <c r="AK85" i="7"/>
  <c r="B85" i="7"/>
  <c r="C85" i="7" s="1"/>
  <c r="A89" i="9" s="1"/>
  <c r="A84" i="7"/>
  <c r="AK86" i="7" l="1"/>
  <c r="AL85" i="7"/>
  <c r="A85" i="7"/>
  <c r="B86" i="7"/>
  <c r="C86" i="7" s="1"/>
  <c r="A90" i="9" s="1"/>
  <c r="AK87" i="7" l="1"/>
  <c r="AL86" i="7"/>
  <c r="A86" i="7"/>
  <c r="B87" i="7"/>
  <c r="C87" i="7" s="1"/>
  <c r="A91" i="9" s="1"/>
  <c r="AK88" i="7" l="1"/>
  <c r="AL87" i="7"/>
  <c r="A87" i="7"/>
  <c r="B88" i="7"/>
  <c r="C88" i="7" s="1"/>
  <c r="A92" i="9" s="1"/>
  <c r="AL88" i="7" l="1"/>
  <c r="AK89" i="7"/>
  <c r="A88" i="7"/>
  <c r="B89" i="7"/>
  <c r="C89" i="7" s="1"/>
  <c r="A93" i="9" s="1"/>
  <c r="AK90" i="7" l="1"/>
  <c r="AL89" i="7"/>
  <c r="B90" i="7"/>
  <c r="C90" i="7" s="1"/>
  <c r="A94" i="9" s="1"/>
  <c r="A89" i="7"/>
  <c r="AK91" i="7" l="1"/>
  <c r="AL90" i="7"/>
  <c r="A90" i="7"/>
  <c r="B91" i="7"/>
  <c r="C91" i="7" s="1"/>
  <c r="A95" i="9" s="1"/>
  <c r="AK92" i="7" l="1"/>
  <c r="AL91" i="7"/>
  <c r="A91" i="7"/>
  <c r="B92" i="7"/>
  <c r="C92" i="7" s="1"/>
  <c r="A96" i="9" s="1"/>
  <c r="AK93" i="7" l="1"/>
  <c r="AL92" i="7"/>
  <c r="A92" i="7"/>
  <c r="B93" i="7"/>
  <c r="C93" i="7" s="1"/>
  <c r="A97" i="9" s="1"/>
  <c r="AL93" i="7" l="1"/>
  <c r="AK94" i="7"/>
  <c r="B94" i="7"/>
  <c r="C94" i="7" s="1"/>
  <c r="A98" i="9" s="1"/>
  <c r="A93" i="7"/>
  <c r="AK95" i="7" l="1"/>
  <c r="AL94" i="7"/>
  <c r="B95" i="7"/>
  <c r="C95" i="7" s="1"/>
  <c r="A99" i="9" s="1"/>
  <c r="A94" i="7"/>
  <c r="AK96" i="7" l="1"/>
  <c r="AL95" i="7"/>
  <c r="B96" i="7"/>
  <c r="C96" i="7" s="1"/>
  <c r="A100" i="9" s="1"/>
  <c r="A95" i="7"/>
  <c r="AK97" i="7" l="1"/>
  <c r="AL96" i="7"/>
  <c r="B97" i="7"/>
  <c r="C97" i="7" s="1"/>
  <c r="A101" i="9" s="1"/>
  <c r="A96" i="7"/>
  <c r="AK98" i="7" l="1"/>
  <c r="AL97" i="7"/>
  <c r="B98" i="7"/>
  <c r="C98" i="7" s="1"/>
  <c r="A102" i="9" s="1"/>
  <c r="A97" i="7"/>
  <c r="AK99" i="7" l="1"/>
  <c r="AL98" i="7"/>
  <c r="B99" i="7"/>
  <c r="C99" i="7" s="1"/>
  <c r="A103" i="9" s="1"/>
  <c r="A98" i="7"/>
  <c r="AK100" i="7" l="1"/>
  <c r="AL99" i="7"/>
  <c r="B100" i="7"/>
  <c r="C100" i="7" s="1"/>
  <c r="A104" i="9" s="1"/>
  <c r="A99" i="7"/>
  <c r="AK101" i="7" l="1"/>
  <c r="AL100" i="7"/>
  <c r="A100" i="7"/>
  <c r="B101" i="7"/>
  <c r="C101" i="7" s="1"/>
  <c r="A105" i="9" s="1"/>
  <c r="AK102" i="7" l="1"/>
  <c r="AL101" i="7"/>
  <c r="B102" i="7"/>
  <c r="C102" i="7" s="1"/>
  <c r="A106" i="9" s="1"/>
  <c r="A101" i="7"/>
  <c r="AK103" i="7" l="1"/>
  <c r="AL102" i="7"/>
  <c r="B103" i="7"/>
  <c r="C103" i="7" s="1"/>
  <c r="A107" i="9" s="1"/>
  <c r="A102" i="7"/>
  <c r="AK104" i="7" l="1"/>
  <c r="AL103" i="7"/>
  <c r="A103" i="7"/>
  <c r="B104" i="7"/>
  <c r="C104" i="7" s="1"/>
  <c r="A108" i="9" s="1"/>
  <c r="AK105" i="7" l="1"/>
  <c r="AL104" i="7"/>
  <c r="B105" i="7"/>
  <c r="C105" i="7" s="1"/>
  <c r="A109" i="9" s="1"/>
  <c r="A104" i="7"/>
  <c r="AK106" i="7" l="1"/>
  <c r="AL105" i="7"/>
  <c r="A105" i="7"/>
  <c r="B106" i="7"/>
  <c r="C106" i="7" s="1"/>
  <c r="A110" i="9" s="1"/>
  <c r="AK107" i="7" l="1"/>
  <c r="AL106" i="7"/>
  <c r="A106" i="7"/>
  <c r="B107" i="7"/>
  <c r="C107" i="7" s="1"/>
  <c r="A111" i="9" s="1"/>
  <c r="AL107" i="7" l="1"/>
  <c r="AK108" i="7"/>
  <c r="B108" i="7"/>
  <c r="C108" i="7" s="1"/>
  <c r="A112" i="9" s="1"/>
  <c r="A107" i="7"/>
  <c r="AK109" i="7" l="1"/>
  <c r="AL108" i="7"/>
  <c r="B109" i="7"/>
  <c r="C109" i="7" s="1"/>
  <c r="A113" i="9" s="1"/>
  <c r="A108" i="7"/>
  <c r="AK110" i="7" l="1"/>
  <c r="AL109" i="7"/>
  <c r="B110" i="7"/>
  <c r="C110" i="7" s="1"/>
  <c r="A114" i="9" s="1"/>
  <c r="A109" i="7"/>
  <c r="AK111" i="7" l="1"/>
  <c r="AL110" i="7"/>
  <c r="A110" i="7"/>
  <c r="B111" i="7"/>
  <c r="C111" i="7" s="1"/>
  <c r="A115" i="9" s="1"/>
  <c r="AK112" i="7" l="1"/>
  <c r="AL111" i="7"/>
  <c r="A111" i="7"/>
  <c r="B112" i="7"/>
  <c r="C112" i="7" s="1"/>
  <c r="A116" i="9" s="1"/>
  <c r="AK113" i="7" l="1"/>
  <c r="AL112" i="7"/>
  <c r="B113" i="7"/>
  <c r="C113" i="7" s="1"/>
  <c r="A117" i="9" s="1"/>
  <c r="A112" i="7"/>
  <c r="AK114" i="7" l="1"/>
  <c r="AL113" i="7"/>
  <c r="A113" i="7"/>
  <c r="B114" i="7"/>
  <c r="C114" i="7" s="1"/>
  <c r="A118" i="9" s="1"/>
  <c r="L6" i="1" l="1"/>
  <c r="AK115" i="7"/>
  <c r="AL114" i="7"/>
  <c r="B115" i="7"/>
  <c r="C115" i="7" s="1"/>
  <c r="A119" i="9" s="1"/>
  <c r="A114" i="7"/>
  <c r="N6" i="1" l="1"/>
  <c r="K6" i="1"/>
  <c r="AK116" i="7"/>
  <c r="AL115" i="7"/>
  <c r="B116" i="7"/>
  <c r="C116" i="7" s="1"/>
  <c r="A120" i="9" s="1"/>
  <c r="A115" i="7"/>
  <c r="E9" i="9" l="1"/>
  <c r="E10" i="9"/>
  <c r="AL116" i="7"/>
  <c r="AK117" i="7"/>
  <c r="A116" i="7"/>
  <c r="B117" i="7"/>
  <c r="C117" i="7" s="1"/>
  <c r="A121" i="9" s="1"/>
  <c r="AK118" i="7" l="1"/>
  <c r="AL117" i="7"/>
  <c r="B118" i="7"/>
  <c r="C118" i="7" s="1"/>
  <c r="A122" i="9" s="1"/>
  <c r="A117" i="7"/>
  <c r="AK119" i="7" l="1"/>
  <c r="AL118" i="7"/>
  <c r="A118" i="7"/>
  <c r="B119" i="7"/>
  <c r="C119" i="7" s="1"/>
  <c r="A123" i="9" s="1"/>
  <c r="AL119" i="7" l="1"/>
  <c r="AK120" i="7"/>
  <c r="A119" i="7"/>
  <c r="B120" i="7"/>
  <c r="C120" i="7" s="1"/>
  <c r="A124" i="9" s="1"/>
  <c r="AL120" i="7" l="1"/>
  <c r="AK121" i="7"/>
  <c r="A120" i="7"/>
  <c r="B121" i="7"/>
  <c r="C121" i="7" s="1"/>
  <c r="A125" i="9" s="1"/>
  <c r="AK122" i="7" l="1"/>
  <c r="AL121" i="7"/>
  <c r="B122" i="7"/>
  <c r="C122" i="7" s="1"/>
  <c r="A126" i="9" s="1"/>
  <c r="A121" i="7"/>
  <c r="AK123" i="7" l="1"/>
  <c r="AL122" i="7"/>
  <c r="B123" i="7"/>
  <c r="C123" i="7" s="1"/>
  <c r="A127" i="9" s="1"/>
  <c r="A122" i="7"/>
  <c r="AK124" i="7" l="1"/>
  <c r="AL123" i="7"/>
  <c r="A123" i="7"/>
  <c r="B124" i="7"/>
  <c r="C124" i="7" s="1"/>
  <c r="A128" i="9" s="1"/>
  <c r="AK125" i="7" l="1"/>
  <c r="AL124" i="7"/>
  <c r="A124" i="7"/>
  <c r="B125" i="7"/>
  <c r="C125" i="7" s="1"/>
  <c r="A129" i="9" s="1"/>
  <c r="AL125" i="7" l="1"/>
  <c r="AK126" i="7"/>
  <c r="A125" i="7"/>
  <c r="B126" i="7"/>
  <c r="C126" i="7" s="1"/>
  <c r="A130" i="9" s="1"/>
  <c r="AK127" i="7" l="1"/>
  <c r="AL126" i="7"/>
  <c r="B127" i="7"/>
  <c r="C127" i="7" s="1"/>
  <c r="A131" i="9" s="1"/>
  <c r="A126" i="7"/>
  <c r="AK128" i="7" l="1"/>
  <c r="AL127" i="7"/>
  <c r="B128" i="7"/>
  <c r="C128" i="7" s="1"/>
  <c r="A132" i="9" s="1"/>
  <c r="A127" i="7"/>
  <c r="AL128" i="7" l="1"/>
  <c r="AK129" i="7"/>
  <c r="B129" i="7"/>
  <c r="C129" i="7" s="1"/>
  <c r="A133" i="9" s="1"/>
  <c r="A128" i="7"/>
  <c r="AK130" i="7" l="1"/>
  <c r="AL129" i="7"/>
  <c r="A129" i="7"/>
  <c r="B130" i="7"/>
  <c r="C130" i="7" s="1"/>
  <c r="A134" i="9" s="1"/>
  <c r="AK131" i="7" l="1"/>
  <c r="AL130" i="7"/>
  <c r="A130" i="7"/>
  <c r="B131" i="7"/>
  <c r="C131" i="7" s="1"/>
  <c r="A135" i="9" s="1"/>
  <c r="AK132" i="7" l="1"/>
  <c r="AL131" i="7"/>
  <c r="B132" i="7"/>
  <c r="C132" i="7" s="1"/>
  <c r="A136" i="9" s="1"/>
  <c r="A131" i="7"/>
  <c r="AL132" i="7" l="1"/>
  <c r="AK133" i="7"/>
  <c r="B133" i="7"/>
  <c r="C133" i="7" s="1"/>
  <c r="A137" i="9" s="1"/>
  <c r="A132" i="7"/>
  <c r="AK134" i="7" l="1"/>
  <c r="AL133" i="7"/>
  <c r="A133" i="7"/>
  <c r="B134" i="7"/>
  <c r="C134" i="7" s="1"/>
  <c r="A138" i="9" s="1"/>
  <c r="AK135" i="7" l="1"/>
  <c r="AL134" i="7"/>
  <c r="A134" i="7"/>
  <c r="B135" i="7"/>
  <c r="C135" i="7" s="1"/>
  <c r="A139" i="9" s="1"/>
  <c r="AK136" i="7" l="1"/>
  <c r="AL135" i="7"/>
  <c r="B136" i="7"/>
  <c r="C136" i="7" s="1"/>
  <c r="A140" i="9" s="1"/>
  <c r="A135" i="7"/>
  <c r="AK137" i="7" l="1"/>
  <c r="AL136" i="7"/>
  <c r="A136" i="7"/>
  <c r="B137" i="7"/>
  <c r="C137" i="7" s="1"/>
  <c r="A141" i="9" s="1"/>
  <c r="AK138" i="7" l="1"/>
  <c r="AL137" i="7"/>
  <c r="B138" i="7"/>
  <c r="C138" i="7" s="1"/>
  <c r="A142" i="9" s="1"/>
  <c r="A137" i="7"/>
  <c r="AK139" i="7" l="1"/>
  <c r="AL138" i="7"/>
  <c r="B139" i="7"/>
  <c r="C139" i="7" s="1"/>
  <c r="A143" i="9" s="1"/>
  <c r="A138" i="7"/>
  <c r="AL139" i="7" l="1"/>
  <c r="AK140" i="7"/>
  <c r="B140" i="7"/>
  <c r="C140" i="7" s="1"/>
  <c r="A144" i="9" s="1"/>
  <c r="A139" i="7"/>
  <c r="AK141" i="7" l="1"/>
  <c r="AL140" i="7"/>
  <c r="A140" i="7"/>
  <c r="B141" i="7"/>
  <c r="C141" i="7" s="1"/>
  <c r="A145" i="9" s="1"/>
  <c r="AK142" i="7" l="1"/>
  <c r="AL141" i="7"/>
  <c r="A141" i="7"/>
  <c r="B142" i="7"/>
  <c r="C142" i="7" s="1"/>
  <c r="A146" i="9" s="1"/>
  <c r="AK143" i="7" l="1"/>
  <c r="AL142" i="7"/>
  <c r="B143" i="7"/>
  <c r="C143" i="7" s="1"/>
  <c r="A147" i="9" s="1"/>
  <c r="A142" i="7"/>
  <c r="AK144" i="7" l="1"/>
  <c r="AL143" i="7"/>
  <c r="B144" i="7"/>
  <c r="C144" i="7" s="1"/>
  <c r="A148" i="9" s="1"/>
  <c r="A143" i="7"/>
  <c r="AK145" i="7" l="1"/>
  <c r="AL144" i="7"/>
  <c r="B145" i="7"/>
  <c r="C145" i="7" s="1"/>
  <c r="A149" i="9" s="1"/>
  <c r="A144" i="7"/>
  <c r="AK146" i="7" l="1"/>
  <c r="AL145" i="7"/>
  <c r="A145" i="7"/>
  <c r="B146" i="7"/>
  <c r="C146" i="7" s="1"/>
  <c r="A150" i="9" s="1"/>
  <c r="AK147" i="7" l="1"/>
  <c r="AL146" i="7"/>
  <c r="A146" i="7"/>
  <c r="B147" i="7"/>
  <c r="C147" i="7" s="1"/>
  <c r="A151" i="9" s="1"/>
  <c r="AK148" i="7" l="1"/>
  <c r="AL147" i="7"/>
  <c r="B148" i="7"/>
  <c r="C148" i="7" s="1"/>
  <c r="A152" i="9" s="1"/>
  <c r="A147" i="7"/>
  <c r="AL148" i="7" l="1"/>
  <c r="AK149" i="7"/>
  <c r="B149" i="7"/>
  <c r="C149" i="7" s="1"/>
  <c r="A153" i="9" s="1"/>
  <c r="A148" i="7"/>
  <c r="AK150" i="7" l="1"/>
  <c r="AL149" i="7"/>
  <c r="A149" i="7"/>
  <c r="B150" i="7"/>
  <c r="C150" i="7" s="1"/>
  <c r="A154" i="9" s="1"/>
  <c r="AK151" i="7" l="1"/>
  <c r="AL150" i="7"/>
  <c r="A150" i="7"/>
  <c r="B151" i="7"/>
  <c r="C151" i="7" s="1"/>
  <c r="A155" i="9" s="1"/>
  <c r="AK152" i="7" l="1"/>
  <c r="AL151" i="7"/>
  <c r="B152" i="7"/>
  <c r="C152" i="7" s="1"/>
  <c r="A156" i="9" s="1"/>
  <c r="A151" i="7"/>
  <c r="AL152" i="7" l="1"/>
  <c r="AK153" i="7"/>
  <c r="B153" i="7"/>
  <c r="C153" i="7" s="1"/>
  <c r="A157" i="9" s="1"/>
  <c r="A152" i="7"/>
  <c r="AK154" i="7" l="1"/>
  <c r="AL153" i="7"/>
  <c r="B154" i="7"/>
  <c r="C154" i="7" s="1"/>
  <c r="A158" i="9" s="1"/>
  <c r="A153" i="7"/>
  <c r="AK155" i="7" l="1"/>
  <c r="AL154" i="7"/>
  <c r="A154" i="7"/>
  <c r="B155" i="7"/>
  <c r="C155" i="7" s="1"/>
  <c r="A159" i="9" s="1"/>
  <c r="AK156" i="7" l="1"/>
  <c r="AL155" i="7"/>
  <c r="A155" i="7"/>
  <c r="B156" i="7"/>
  <c r="C156" i="7" s="1"/>
  <c r="A160" i="9" s="1"/>
  <c r="AK157" i="7" l="1"/>
  <c r="AL156" i="7"/>
  <c r="B157" i="7"/>
  <c r="C157" i="7" s="1"/>
  <c r="A161" i="9" s="1"/>
  <c r="A156" i="7"/>
  <c r="AL157" i="7" l="1"/>
  <c r="AK158" i="7"/>
  <c r="A157" i="7"/>
  <c r="B158" i="7"/>
  <c r="C158" i="7" s="1"/>
  <c r="A162" i="9" s="1"/>
  <c r="AK159" i="7" l="1"/>
  <c r="AL158" i="7"/>
  <c r="A158" i="7"/>
  <c r="B159" i="7"/>
  <c r="C159" i="7" s="1"/>
  <c r="A163" i="9" s="1"/>
  <c r="AK160" i="7" l="1"/>
  <c r="AL159" i="7"/>
  <c r="A159" i="7"/>
  <c r="B160" i="7"/>
  <c r="C160" i="7" s="1"/>
  <c r="A164" i="9" s="1"/>
  <c r="AK161" i="7" l="1"/>
  <c r="AL160" i="7"/>
  <c r="B161" i="7"/>
  <c r="C161" i="7" s="1"/>
  <c r="A165" i="9" s="1"/>
  <c r="A160" i="7"/>
  <c r="AL161" i="7" l="1"/>
  <c r="AK162" i="7"/>
  <c r="A161" i="7"/>
  <c r="B162" i="7"/>
  <c r="C162" i="7" s="1"/>
  <c r="A166" i="9" s="1"/>
  <c r="AK163" i="7" l="1"/>
  <c r="AL162" i="7"/>
  <c r="B163" i="7"/>
  <c r="C163" i="7" s="1"/>
  <c r="A167" i="9" s="1"/>
  <c r="A162" i="7"/>
  <c r="AK164" i="7" l="1"/>
  <c r="AL163" i="7"/>
  <c r="B164" i="7"/>
  <c r="C164" i="7" s="1"/>
  <c r="A168" i="9" s="1"/>
  <c r="A163" i="7"/>
  <c r="AK165" i="7" l="1"/>
  <c r="AL164" i="7"/>
  <c r="A164" i="7"/>
  <c r="B165" i="7"/>
  <c r="C165" i="7" s="1"/>
  <c r="A169" i="9" s="1"/>
  <c r="AK166" i="7" l="1"/>
  <c r="AL165" i="7"/>
  <c r="B166" i="7"/>
  <c r="C166" i="7" s="1"/>
  <c r="A170" i="9" s="1"/>
  <c r="A165" i="7"/>
  <c r="AK167" i="7" l="1"/>
  <c r="AL166" i="7"/>
  <c r="A166" i="7"/>
  <c r="B167" i="7"/>
  <c r="C167" i="7" s="1"/>
  <c r="A171" i="9" s="1"/>
  <c r="AK168" i="7" l="1"/>
  <c r="AL167" i="7"/>
  <c r="A167" i="7"/>
  <c r="B168" i="7"/>
  <c r="C168" i="7" s="1"/>
  <c r="A172" i="9" s="1"/>
  <c r="AK169" i="7" l="1"/>
  <c r="AL168" i="7"/>
  <c r="A168" i="7"/>
  <c r="B169" i="7"/>
  <c r="C169" i="7" s="1"/>
  <c r="A173" i="9" s="1"/>
  <c r="AK170" i="7" l="1"/>
  <c r="AL169" i="7"/>
  <c r="B170" i="7"/>
  <c r="C170" i="7" s="1"/>
  <c r="A174" i="9" s="1"/>
  <c r="A169" i="7"/>
  <c r="AK171" i="7" l="1"/>
  <c r="AL170" i="7"/>
  <c r="B171" i="7"/>
  <c r="C171" i="7" s="1"/>
  <c r="A175" i="9" s="1"/>
  <c r="A170" i="7"/>
  <c r="AL171" i="7" l="1"/>
  <c r="AK172" i="7"/>
  <c r="A171" i="7"/>
  <c r="B172" i="7"/>
  <c r="C172" i="7" s="1"/>
  <c r="A176" i="9" s="1"/>
  <c r="AK173" i="7" l="1"/>
  <c r="AL172" i="7"/>
  <c r="A172" i="7"/>
  <c r="B173" i="7"/>
  <c r="C173" i="7" s="1"/>
  <c r="A177" i="9" s="1"/>
  <c r="AK174" i="7" l="1"/>
  <c r="AL173" i="7"/>
  <c r="A173" i="7"/>
  <c r="B174" i="7"/>
  <c r="C174" i="7" s="1"/>
  <c r="A178" i="9" s="1"/>
  <c r="AK175" i="7" l="1"/>
  <c r="AL174" i="7"/>
  <c r="B175" i="7"/>
  <c r="C175" i="7" s="1"/>
  <c r="A179" i="9" s="1"/>
  <c r="A174" i="7"/>
  <c r="AL175" i="7" l="1"/>
  <c r="AK176" i="7"/>
  <c r="B176" i="7"/>
  <c r="C176" i="7" s="1"/>
  <c r="A180" i="9" s="1"/>
  <c r="A175" i="7"/>
  <c r="AK177" i="7" l="1"/>
  <c r="AL176" i="7"/>
  <c r="A176" i="7"/>
  <c r="B177" i="7"/>
  <c r="C177" i="7" s="1"/>
  <c r="A181" i="9" s="1"/>
  <c r="AK178" i="7" l="1"/>
  <c r="AL177" i="7"/>
  <c r="B178" i="7"/>
  <c r="C178" i="7" s="1"/>
  <c r="A182" i="9" s="1"/>
  <c r="A177" i="7"/>
  <c r="AK179" i="7" l="1"/>
  <c r="AL178" i="7"/>
  <c r="B179" i="7"/>
  <c r="C179" i="7" s="1"/>
  <c r="A183" i="9" s="1"/>
  <c r="A178" i="7"/>
  <c r="AL179" i="7" l="1"/>
  <c r="AK180" i="7"/>
  <c r="A179" i="7"/>
  <c r="B180" i="7"/>
  <c r="C180" i="7" s="1"/>
  <c r="A184" i="9" s="1"/>
  <c r="AL180" i="7" l="1"/>
  <c r="AK181" i="7"/>
  <c r="A180" i="7"/>
  <c r="B181" i="7"/>
  <c r="C181" i="7" s="1"/>
  <c r="A185" i="9" s="1"/>
  <c r="AK182" i="7" l="1"/>
  <c r="AL181" i="7"/>
  <c r="B182" i="7"/>
  <c r="C182" i="7" s="1"/>
  <c r="A186" i="9" s="1"/>
  <c r="A181" i="7"/>
  <c r="AK183" i="7" l="1"/>
  <c r="AL182" i="7"/>
  <c r="B183" i="7"/>
  <c r="C183" i="7" s="1"/>
  <c r="A187" i="9" s="1"/>
  <c r="A182" i="7"/>
  <c r="AK184" i="7" l="1"/>
  <c r="AL183" i="7"/>
  <c r="A183" i="7"/>
  <c r="B184" i="7"/>
  <c r="C184" i="7" s="1"/>
  <c r="A188" i="9" s="1"/>
  <c r="AK185" i="7" l="1"/>
  <c r="AL184" i="7"/>
  <c r="B185" i="7"/>
  <c r="C185" i="7" s="1"/>
  <c r="A189" i="9" s="1"/>
  <c r="A184" i="7"/>
  <c r="AK186" i="7" l="1"/>
  <c r="AL185" i="7"/>
  <c r="B186" i="7"/>
  <c r="C186" i="7" s="1"/>
  <c r="A190" i="9" s="1"/>
  <c r="A185" i="7"/>
  <c r="AK187" i="7" l="1"/>
  <c r="AL186" i="7"/>
  <c r="A186" i="7"/>
  <c r="B187" i="7"/>
  <c r="C187" i="7" s="1"/>
  <c r="A191" i="9" s="1"/>
  <c r="AL187" i="7" l="1"/>
  <c r="AK188" i="7"/>
  <c r="A187" i="7"/>
  <c r="B188" i="7"/>
  <c r="C188" i="7" s="1"/>
  <c r="A192" i="9" s="1"/>
  <c r="AK189" i="7" l="1"/>
  <c r="AL188" i="7"/>
  <c r="B189" i="7"/>
  <c r="C189" i="7" s="1"/>
  <c r="A193" i="9" s="1"/>
  <c r="A188" i="7"/>
  <c r="AL189" i="7" l="1"/>
  <c r="AK190" i="7"/>
  <c r="B190" i="7"/>
  <c r="C190" i="7" s="1"/>
  <c r="A194" i="9" s="1"/>
  <c r="A189" i="7"/>
  <c r="AK191" i="7" l="1"/>
  <c r="AL190" i="7"/>
  <c r="A190" i="7"/>
  <c r="B191" i="7"/>
  <c r="C191" i="7" s="1"/>
  <c r="A195" i="9" s="1"/>
  <c r="AK192" i="7" l="1"/>
  <c r="AL191" i="7"/>
  <c r="A191" i="7"/>
  <c r="B192" i="7"/>
  <c r="C192" i="7" s="1"/>
  <c r="A196" i="9" s="1"/>
  <c r="AK193" i="7" l="1"/>
  <c r="AL192" i="7"/>
  <c r="B193" i="7"/>
  <c r="C193" i="7" s="1"/>
  <c r="A197" i="9" s="1"/>
  <c r="A192" i="7"/>
  <c r="AL193" i="7" l="1"/>
  <c r="AK194" i="7"/>
  <c r="B194" i="7"/>
  <c r="C194" i="7" s="1"/>
  <c r="A198" i="9" s="1"/>
  <c r="A193" i="7"/>
  <c r="AK195" i="7" l="1"/>
  <c r="AL194" i="7"/>
  <c r="A194" i="7"/>
  <c r="B195" i="7"/>
  <c r="C195" i="7" s="1"/>
  <c r="A199" i="9" s="1"/>
  <c r="AK196" i="7" l="1"/>
  <c r="AL195" i="7"/>
  <c r="A195" i="7"/>
  <c r="B196" i="7"/>
  <c r="C196" i="7" s="1"/>
  <c r="A200" i="9" s="1"/>
  <c r="AK197" i="7" l="1"/>
  <c r="AL196" i="7"/>
  <c r="B197" i="7"/>
  <c r="C197" i="7" s="1"/>
  <c r="A201" i="9" s="1"/>
  <c r="A196" i="7"/>
  <c r="AL197" i="7" l="1"/>
  <c r="AK198" i="7"/>
  <c r="B198" i="7"/>
  <c r="C198" i="7" s="1"/>
  <c r="A202" i="9" s="1"/>
  <c r="A197" i="7"/>
  <c r="AK199" i="7" l="1"/>
  <c r="AL198" i="7"/>
  <c r="B199" i="7"/>
  <c r="C199" i="7" s="1"/>
  <c r="A203" i="9" s="1"/>
  <c r="A198" i="7"/>
  <c r="AK200" i="7" l="1"/>
  <c r="AL199" i="7"/>
  <c r="B200" i="7"/>
  <c r="C200" i="7" s="1"/>
  <c r="A204" i="9" s="1"/>
  <c r="A199" i="7"/>
  <c r="AK201" i="7" l="1"/>
  <c r="AL200" i="7"/>
  <c r="B201" i="7"/>
  <c r="C201" i="7" s="1"/>
  <c r="A205" i="9" s="1"/>
  <c r="A200" i="7"/>
  <c r="AL201" i="7" l="1"/>
  <c r="AK202" i="7"/>
  <c r="B202" i="7"/>
  <c r="C202" i="7" s="1"/>
  <c r="A206" i="9" s="1"/>
  <c r="A201" i="7"/>
  <c r="AK203" i="7" l="1"/>
  <c r="AL202" i="7"/>
  <c r="B203" i="7"/>
  <c r="C203" i="7" s="1"/>
  <c r="A207" i="9" s="1"/>
  <c r="A202" i="7"/>
  <c r="AL203" i="7" l="1"/>
  <c r="AK204" i="7"/>
  <c r="B204" i="7"/>
  <c r="C204" i="7" s="1"/>
  <c r="A208" i="9" s="1"/>
  <c r="A203" i="7"/>
  <c r="AK205" i="7" l="1"/>
  <c r="AL204" i="7"/>
  <c r="B205" i="7"/>
  <c r="C205" i="7" s="1"/>
  <c r="A209" i="9" s="1"/>
  <c r="A204" i="7"/>
  <c r="AK206" i="7" l="1"/>
  <c r="AL205" i="7"/>
  <c r="A205" i="7"/>
  <c r="B206" i="7"/>
  <c r="C206" i="7" s="1"/>
  <c r="A210" i="9" s="1"/>
  <c r="AK207" i="7" l="1"/>
  <c r="AL206" i="7"/>
  <c r="B207" i="7"/>
  <c r="C207" i="7" s="1"/>
  <c r="A211" i="9" s="1"/>
  <c r="A206" i="7"/>
  <c r="AK208" i="7" l="1"/>
  <c r="AL207" i="7"/>
  <c r="B208" i="7"/>
  <c r="C208" i="7" s="1"/>
  <c r="A212" i="9" s="1"/>
  <c r="A207" i="7"/>
  <c r="AK209" i="7" l="1"/>
  <c r="AL208" i="7"/>
  <c r="B209" i="7"/>
  <c r="C209" i="7" s="1"/>
  <c r="A213" i="9" s="1"/>
  <c r="A208" i="7"/>
  <c r="AK210" i="7" l="1"/>
  <c r="AL209" i="7"/>
  <c r="B210" i="7"/>
  <c r="C210" i="7" s="1"/>
  <c r="A214" i="9" s="1"/>
  <c r="A209" i="7"/>
  <c r="AK211" i="7" l="1"/>
  <c r="AL210" i="7"/>
  <c r="B211" i="7"/>
  <c r="C211" i="7" s="1"/>
  <c r="A215" i="9" s="1"/>
  <c r="A210" i="7"/>
  <c r="AL211" i="7" l="1"/>
  <c r="AK212" i="7"/>
  <c r="B212" i="7"/>
  <c r="C212" i="7" s="1"/>
  <c r="A216" i="9" s="1"/>
  <c r="A211" i="7"/>
  <c r="AL212" i="7" l="1"/>
  <c r="AK213" i="7"/>
  <c r="B213" i="7"/>
  <c r="C213" i="7" s="1"/>
  <c r="A217" i="9" s="1"/>
  <c r="A212" i="7"/>
  <c r="AK214" i="7" l="1"/>
  <c r="AL213" i="7"/>
  <c r="A213" i="7"/>
  <c r="B214" i="7"/>
  <c r="C214" i="7" s="1"/>
  <c r="A218" i="9" s="1"/>
  <c r="AK215" i="7" l="1"/>
  <c r="AL214" i="7"/>
  <c r="B215" i="7"/>
  <c r="C215" i="7" s="1"/>
  <c r="A219" i="9" s="1"/>
  <c r="A214" i="7"/>
  <c r="AK216" i="7" l="1"/>
  <c r="AL215" i="7"/>
  <c r="B216" i="7"/>
  <c r="C216" i="7" s="1"/>
  <c r="A220" i="9" s="1"/>
  <c r="A215" i="7"/>
  <c r="AK217" i="7" l="1"/>
  <c r="AL216" i="7"/>
  <c r="B217" i="7"/>
  <c r="C217" i="7" s="1"/>
  <c r="A221" i="9" s="1"/>
  <c r="A216" i="7"/>
  <c r="AK218" i="7" l="1"/>
  <c r="AL217" i="7"/>
  <c r="B218" i="7"/>
  <c r="C218" i="7" s="1"/>
  <c r="A222" i="9" s="1"/>
  <c r="A217" i="7"/>
  <c r="AK219" i="7" l="1"/>
  <c r="AL218" i="7"/>
  <c r="B219" i="7"/>
  <c r="C219" i="7" s="1"/>
  <c r="A223" i="9" s="1"/>
  <c r="A218" i="7"/>
  <c r="AK220" i="7" l="1"/>
  <c r="AL219" i="7"/>
  <c r="B220" i="7"/>
  <c r="C220" i="7" s="1"/>
  <c r="A224" i="9" s="1"/>
  <c r="A219" i="7"/>
  <c r="AL220" i="7" l="1"/>
  <c r="AK221" i="7"/>
  <c r="B221" i="7"/>
  <c r="C221" i="7" s="1"/>
  <c r="A225" i="9" s="1"/>
  <c r="A220" i="7"/>
  <c r="AL221" i="7" l="1"/>
  <c r="AK222" i="7"/>
  <c r="B222" i="7"/>
  <c r="C222" i="7" s="1"/>
  <c r="A226" i="9" s="1"/>
  <c r="A221" i="7"/>
  <c r="AK223" i="7" l="1"/>
  <c r="AL222" i="7"/>
  <c r="B223" i="7"/>
  <c r="C223" i="7" s="1"/>
  <c r="A227" i="9" s="1"/>
  <c r="A222" i="7"/>
  <c r="AK224" i="7" l="1"/>
  <c r="AL223" i="7"/>
  <c r="B224" i="7"/>
  <c r="C224" i="7" s="1"/>
  <c r="A228" i="9" s="1"/>
  <c r="A223" i="7"/>
  <c r="AK225" i="7" l="1"/>
  <c r="AL224" i="7"/>
  <c r="B225" i="7"/>
  <c r="C225" i="7" s="1"/>
  <c r="A229" i="9" s="1"/>
  <c r="A224" i="7"/>
  <c r="AK226" i="7" l="1"/>
  <c r="AL225" i="7"/>
  <c r="B226" i="7"/>
  <c r="C226" i="7" s="1"/>
  <c r="A230" i="9" s="1"/>
  <c r="A225" i="7"/>
  <c r="AK227" i="7" l="1"/>
  <c r="AL226" i="7"/>
  <c r="A226" i="7"/>
  <c r="B227" i="7"/>
  <c r="C227" i="7" s="1"/>
  <c r="A231" i="9" s="1"/>
  <c r="AK228" i="7" l="1"/>
  <c r="AL227" i="7"/>
  <c r="B228" i="7"/>
  <c r="C228" i="7" s="1"/>
  <c r="A232" i="9" s="1"/>
  <c r="A227" i="7"/>
  <c r="AK229" i="7" l="1"/>
  <c r="AL228" i="7"/>
  <c r="B229" i="7"/>
  <c r="C229" i="7" s="1"/>
  <c r="A233" i="9" s="1"/>
  <c r="A228" i="7"/>
  <c r="AL229" i="7" l="1"/>
  <c r="AK230" i="7"/>
  <c r="B230" i="7"/>
  <c r="C230" i="7" s="1"/>
  <c r="A234" i="9" s="1"/>
  <c r="A229" i="7"/>
  <c r="AK231" i="7" l="1"/>
  <c r="AL230" i="7"/>
  <c r="B231" i="7"/>
  <c r="C231" i="7" s="1"/>
  <c r="A235" i="9" s="1"/>
  <c r="A230" i="7"/>
  <c r="AK232" i="7" l="1"/>
  <c r="AL231" i="7"/>
  <c r="B232" i="7"/>
  <c r="C232" i="7" s="1"/>
  <c r="A236" i="9" s="1"/>
  <c r="A231" i="7"/>
  <c r="AK233" i="7" l="1"/>
  <c r="AL232" i="7"/>
  <c r="B233" i="7"/>
  <c r="C233" i="7" s="1"/>
  <c r="A237" i="9" s="1"/>
  <c r="A232" i="7"/>
  <c r="AK234" i="7" l="1"/>
  <c r="AL233" i="7"/>
  <c r="B234" i="7"/>
  <c r="C234" i="7" s="1"/>
  <c r="A238" i="9" s="1"/>
  <c r="A233" i="7"/>
  <c r="AK235" i="7" l="1"/>
  <c r="AL234" i="7"/>
  <c r="A234" i="7"/>
  <c r="B235" i="7"/>
  <c r="C235" i="7" s="1"/>
  <c r="A239" i="9" s="1"/>
  <c r="AL235" i="7" l="1"/>
  <c r="AK236" i="7"/>
  <c r="B236" i="7"/>
  <c r="C236" i="7" s="1"/>
  <c r="A240" i="9" s="1"/>
  <c r="A235" i="7"/>
  <c r="AK237" i="7" l="1"/>
  <c r="AL236" i="7"/>
  <c r="B237" i="7"/>
  <c r="C237" i="7" s="1"/>
  <c r="A241" i="9" s="1"/>
  <c r="A236" i="7"/>
  <c r="AK238" i="7" l="1"/>
  <c r="AL237" i="7"/>
  <c r="B238" i="7"/>
  <c r="C238" i="7" s="1"/>
  <c r="A242" i="9" s="1"/>
  <c r="A237" i="7"/>
  <c r="AK239" i="7" l="1"/>
  <c r="AL238" i="7"/>
  <c r="B239" i="7"/>
  <c r="C239" i="7" s="1"/>
  <c r="A243" i="9" s="1"/>
  <c r="A238" i="7"/>
  <c r="AK240" i="7" l="1"/>
  <c r="AL239" i="7"/>
  <c r="B240" i="7"/>
  <c r="C240" i="7" s="1"/>
  <c r="A244" i="9" s="1"/>
  <c r="A239" i="7"/>
  <c r="AK241" i="7" l="1"/>
  <c r="AL240" i="7"/>
  <c r="B241" i="7"/>
  <c r="C241" i="7" s="1"/>
  <c r="A245" i="9" s="1"/>
  <c r="A240" i="7"/>
  <c r="AK242" i="7" l="1"/>
  <c r="AL241" i="7"/>
  <c r="B242" i="7"/>
  <c r="C242" i="7" s="1"/>
  <c r="A246" i="9" s="1"/>
  <c r="A241" i="7"/>
  <c r="AK243" i="7" l="1"/>
  <c r="AL242" i="7"/>
  <c r="B243" i="7"/>
  <c r="C243" i="7" s="1"/>
  <c r="A247" i="9" s="1"/>
  <c r="A242" i="7"/>
  <c r="AK244" i="7" l="1"/>
  <c r="AL243" i="7"/>
  <c r="B244" i="7"/>
  <c r="C244" i="7" s="1"/>
  <c r="A248" i="9" s="1"/>
  <c r="A243" i="7"/>
  <c r="AL244" i="7" l="1"/>
  <c r="AK245" i="7"/>
  <c r="B245" i="7"/>
  <c r="C245" i="7" s="1"/>
  <c r="A249" i="9" s="1"/>
  <c r="A244" i="7"/>
  <c r="AK246" i="7" l="1"/>
  <c r="AL245" i="7"/>
  <c r="B246" i="7"/>
  <c r="C246" i="7" s="1"/>
  <c r="A250" i="9" s="1"/>
  <c r="A245" i="7"/>
  <c r="AK247" i="7" l="1"/>
  <c r="AL246" i="7"/>
  <c r="B247" i="7"/>
  <c r="C247" i="7" s="1"/>
  <c r="A251" i="9" s="1"/>
  <c r="A246" i="7"/>
  <c r="AK248" i="7" l="1"/>
  <c r="AL247" i="7"/>
  <c r="B248" i="7"/>
  <c r="C248" i="7" s="1"/>
  <c r="A252" i="9" s="1"/>
  <c r="A247" i="7"/>
  <c r="AK249" i="7" l="1"/>
  <c r="AL248" i="7"/>
  <c r="A248" i="7"/>
  <c r="B249" i="7"/>
  <c r="C249" i="7" s="1"/>
  <c r="A253" i="9" s="1"/>
  <c r="AK250" i="7" l="1"/>
  <c r="AL249" i="7"/>
  <c r="B250" i="7"/>
  <c r="C250" i="7" s="1"/>
  <c r="A254" i="9" s="1"/>
  <c r="A249" i="7"/>
  <c r="AK251" i="7" l="1"/>
  <c r="AL250" i="7"/>
  <c r="B251" i="7"/>
  <c r="C251" i="7" s="1"/>
  <c r="A255" i="9" s="1"/>
  <c r="A250" i="7"/>
  <c r="AK252" i="7" l="1"/>
  <c r="AL251" i="7"/>
  <c r="A251" i="7"/>
  <c r="B252" i="7"/>
  <c r="C252" i="7" s="1"/>
  <c r="A256" i="9" s="1"/>
  <c r="AL252" i="7" l="1"/>
  <c r="AK253" i="7"/>
  <c r="A252" i="7"/>
  <c r="B253" i="7"/>
  <c r="C253" i="7" s="1"/>
  <c r="A257" i="9" s="1"/>
  <c r="AL253" i="7" l="1"/>
  <c r="AK254" i="7"/>
  <c r="B254" i="7"/>
  <c r="C254" i="7" s="1"/>
  <c r="A258" i="9" s="1"/>
  <c r="A253" i="7"/>
  <c r="AK255" i="7" l="1"/>
  <c r="AL254" i="7"/>
  <c r="B255" i="7"/>
  <c r="C255" i="7" s="1"/>
  <c r="A259" i="9" s="1"/>
  <c r="A254" i="7"/>
  <c r="AK256" i="7" l="1"/>
  <c r="AL255" i="7"/>
  <c r="A255" i="7"/>
  <c r="B256" i="7"/>
  <c r="C256" i="7" s="1"/>
  <c r="A260" i="9" s="1"/>
  <c r="AL256" i="7" l="1"/>
  <c r="AK257" i="7"/>
  <c r="A256" i="7"/>
  <c r="B257" i="7"/>
  <c r="C257" i="7" s="1"/>
  <c r="A261" i="9" s="1"/>
  <c r="AK258" i="7" l="1"/>
  <c r="AL257" i="7"/>
  <c r="B258" i="7"/>
  <c r="C258" i="7" s="1"/>
  <c r="A262" i="9" s="1"/>
  <c r="A257" i="7"/>
  <c r="AK259" i="7" l="1"/>
  <c r="AL258" i="7"/>
  <c r="B259" i="7"/>
  <c r="C259" i="7" s="1"/>
  <c r="A263" i="9" s="1"/>
  <c r="A258" i="7"/>
  <c r="AK260" i="7" l="1"/>
  <c r="AL259" i="7"/>
  <c r="B260" i="7"/>
  <c r="C260" i="7" s="1"/>
  <c r="A264" i="9" s="1"/>
  <c r="A259" i="7"/>
  <c r="AL260" i="7" l="1"/>
  <c r="AK261" i="7"/>
  <c r="B261" i="7"/>
  <c r="C261" i="7" s="1"/>
  <c r="A265" i="9" s="1"/>
  <c r="A260" i="7"/>
  <c r="AK262" i="7" l="1"/>
  <c r="AL261" i="7"/>
  <c r="B262" i="7"/>
  <c r="C262" i="7" s="1"/>
  <c r="A266" i="9" s="1"/>
  <c r="A261" i="7"/>
  <c r="AK263" i="7" l="1"/>
  <c r="AL262" i="7"/>
  <c r="B263" i="7"/>
  <c r="C263" i="7" s="1"/>
  <c r="A267" i="9" s="1"/>
  <c r="A262" i="7"/>
  <c r="AK264" i="7" l="1"/>
  <c r="AL263" i="7"/>
  <c r="B264" i="7"/>
  <c r="C264" i="7" s="1"/>
  <c r="A268" i="9" s="1"/>
  <c r="A263" i="7"/>
  <c r="AK265" i="7" l="1"/>
  <c r="AL264" i="7"/>
  <c r="B265" i="7"/>
  <c r="C265" i="7" s="1"/>
  <c r="A269" i="9" s="1"/>
  <c r="A264" i="7"/>
  <c r="AL265" i="7" l="1"/>
  <c r="AK266" i="7"/>
  <c r="B266" i="7"/>
  <c r="C266" i="7" s="1"/>
  <c r="A270" i="9" s="1"/>
  <c r="A265" i="7"/>
  <c r="AK267" i="7" l="1"/>
  <c r="AL266" i="7"/>
  <c r="B267" i="7"/>
  <c r="C267" i="7" s="1"/>
  <c r="A271" i="9" s="1"/>
  <c r="A266" i="7"/>
  <c r="AL267" i="7" l="1"/>
  <c r="AK268" i="7"/>
  <c r="B268" i="7"/>
  <c r="C268" i="7" s="1"/>
  <c r="A272" i="9" s="1"/>
  <c r="A267" i="7"/>
  <c r="AK269" i="7" l="1"/>
  <c r="AL268" i="7"/>
  <c r="B269" i="7"/>
  <c r="C269" i="7" s="1"/>
  <c r="A273" i="9" s="1"/>
  <c r="A268" i="7"/>
  <c r="AK270" i="7" l="1"/>
  <c r="AL269" i="7"/>
  <c r="A269" i="7"/>
  <c r="B270" i="7"/>
  <c r="C270" i="7" s="1"/>
  <c r="A274" i="9" s="1"/>
  <c r="AK271" i="7" l="1"/>
  <c r="AL270" i="7"/>
  <c r="B271" i="7"/>
  <c r="C271" i="7" s="1"/>
  <c r="A275" i="9" s="1"/>
  <c r="A270" i="7"/>
  <c r="AK272" i="7" l="1"/>
  <c r="AL271" i="7"/>
  <c r="B272" i="7"/>
  <c r="C272" i="7" s="1"/>
  <c r="A276" i="9" s="1"/>
  <c r="A271" i="7"/>
  <c r="AK273" i="7" l="1"/>
  <c r="AL272" i="7"/>
  <c r="B273" i="7"/>
  <c r="C273" i="7" s="1"/>
  <c r="A277" i="9" s="1"/>
  <c r="A272" i="7"/>
  <c r="AK274" i="7" l="1"/>
  <c r="AL273" i="7"/>
  <c r="B274" i="7"/>
  <c r="C274" i="7" s="1"/>
  <c r="A278" i="9" s="1"/>
  <c r="A273" i="7"/>
  <c r="AK275" i="7" l="1"/>
  <c r="AL274" i="7"/>
  <c r="B275" i="7"/>
  <c r="C275" i="7" s="1"/>
  <c r="A279" i="9" s="1"/>
  <c r="A274" i="7"/>
  <c r="AK276" i="7" l="1"/>
  <c r="AL275" i="7"/>
  <c r="B276" i="7"/>
  <c r="C276" i="7" s="1"/>
  <c r="A280" i="9" s="1"/>
  <c r="A275" i="7"/>
  <c r="AL276" i="7" l="1"/>
  <c r="AK277" i="7"/>
  <c r="A276" i="7"/>
  <c r="B277" i="7"/>
  <c r="C277" i="7" s="1"/>
  <c r="A281" i="9" s="1"/>
  <c r="AK278" i="7" l="1"/>
  <c r="AL277" i="7"/>
  <c r="B278" i="7"/>
  <c r="C278" i="7" s="1"/>
  <c r="A282" i="9" s="1"/>
  <c r="A277" i="7"/>
  <c r="AK279" i="7" l="1"/>
  <c r="AL278" i="7"/>
  <c r="B279" i="7"/>
  <c r="C279" i="7" s="1"/>
  <c r="A283" i="9" s="1"/>
  <c r="A278" i="7"/>
  <c r="AL279" i="7" l="1"/>
  <c r="AK280" i="7"/>
  <c r="B280" i="7"/>
  <c r="C280" i="7" s="1"/>
  <c r="A284" i="9" s="1"/>
  <c r="A279" i="7"/>
  <c r="AK281" i="7" l="1"/>
  <c r="AL280" i="7"/>
  <c r="B281" i="7"/>
  <c r="C281" i="7" s="1"/>
  <c r="A285" i="9" s="1"/>
  <c r="A280" i="7"/>
  <c r="AK282" i="7" l="1"/>
  <c r="AL281" i="7"/>
  <c r="B282" i="7"/>
  <c r="C282" i="7" s="1"/>
  <c r="A286" i="9" s="1"/>
  <c r="A281" i="7"/>
  <c r="AK283" i="7" l="1"/>
  <c r="AL282" i="7"/>
  <c r="B283" i="7"/>
  <c r="C283" i="7" s="1"/>
  <c r="A287" i="9" s="1"/>
  <c r="A282" i="7"/>
  <c r="AK284" i="7" l="1"/>
  <c r="AL283" i="7"/>
  <c r="B284" i="7"/>
  <c r="C284" i="7" s="1"/>
  <c r="A288" i="9" s="1"/>
  <c r="A283" i="7"/>
  <c r="AL284" i="7" l="1"/>
  <c r="AK285" i="7"/>
  <c r="B285" i="7"/>
  <c r="C285" i="7" s="1"/>
  <c r="A289" i="9" s="1"/>
  <c r="A284" i="7"/>
  <c r="AL285" i="7" l="1"/>
  <c r="AK286" i="7"/>
  <c r="B286" i="7"/>
  <c r="C286" i="7" s="1"/>
  <c r="A290" i="9" s="1"/>
  <c r="A285" i="7"/>
  <c r="AK287" i="7" l="1"/>
  <c r="AL286" i="7"/>
  <c r="B287" i="7"/>
  <c r="C287" i="7" s="1"/>
  <c r="A291" i="9" s="1"/>
  <c r="A286" i="7"/>
  <c r="AK288" i="7" l="1"/>
  <c r="AL287" i="7"/>
  <c r="B288" i="7"/>
  <c r="C288" i="7" s="1"/>
  <c r="A292" i="9" s="1"/>
  <c r="A287" i="7"/>
  <c r="AL288" i="7" l="1"/>
  <c r="AK289" i="7"/>
  <c r="B289" i="7"/>
  <c r="C289" i="7" s="1"/>
  <c r="A293" i="9" s="1"/>
  <c r="A288" i="7"/>
  <c r="AK290" i="7" l="1"/>
  <c r="AL289" i="7"/>
  <c r="B290" i="7"/>
  <c r="C290" i="7" s="1"/>
  <c r="A294" i="9" s="1"/>
  <c r="A289" i="7"/>
  <c r="AK291" i="7" l="1"/>
  <c r="AL290" i="7"/>
  <c r="A290" i="7"/>
  <c r="B291" i="7"/>
  <c r="C291" i="7" s="1"/>
  <c r="A295" i="9" s="1"/>
  <c r="AK292" i="7" l="1"/>
  <c r="AL291" i="7"/>
  <c r="B292" i="7"/>
  <c r="C292" i="7" s="1"/>
  <c r="A296" i="9" s="1"/>
  <c r="A291" i="7"/>
  <c r="AK293" i="7" l="1"/>
  <c r="AL292" i="7"/>
  <c r="B293" i="7"/>
  <c r="C293" i="7" s="1"/>
  <c r="A297" i="9" s="1"/>
  <c r="A292" i="7"/>
  <c r="AK294" i="7" l="1"/>
  <c r="AL293" i="7"/>
  <c r="B294" i="7"/>
  <c r="C294" i="7" s="1"/>
  <c r="A298" i="9" s="1"/>
  <c r="A293" i="7"/>
  <c r="AK295" i="7" l="1"/>
  <c r="AL294" i="7"/>
  <c r="B295" i="7"/>
  <c r="C295" i="7" s="1"/>
  <c r="A299" i="9" s="1"/>
  <c r="A294" i="7"/>
  <c r="AK296" i="7" l="1"/>
  <c r="AL295" i="7"/>
  <c r="B296" i="7"/>
  <c r="C296" i="7" s="1"/>
  <c r="A300" i="9" s="1"/>
  <c r="A295" i="7"/>
  <c r="AK297" i="7" l="1"/>
  <c r="AL296" i="7"/>
  <c r="B297" i="7"/>
  <c r="C297" i="7" s="1"/>
  <c r="A301" i="9" s="1"/>
  <c r="A296" i="7"/>
  <c r="AK298" i="7" l="1"/>
  <c r="AL297" i="7"/>
  <c r="B298" i="7"/>
  <c r="C298" i="7" s="1"/>
  <c r="A302" i="9" s="1"/>
  <c r="A297" i="7"/>
  <c r="AK299" i="7" l="1"/>
  <c r="AL298" i="7"/>
  <c r="B299" i="7"/>
  <c r="C299" i="7" s="1"/>
  <c r="A303" i="9" s="1"/>
  <c r="A298" i="7"/>
  <c r="AL299" i="7" l="1"/>
  <c r="AK300" i="7"/>
  <c r="B300" i="7"/>
  <c r="C300" i="7" s="1"/>
  <c r="A304" i="9" s="1"/>
  <c r="A299" i="7"/>
  <c r="AK301" i="7" l="1"/>
  <c r="AL300" i="7"/>
  <c r="B301" i="7"/>
  <c r="C301" i="7" s="1"/>
  <c r="A305" i="9" s="1"/>
  <c r="A300" i="7"/>
  <c r="AK302" i="7" l="1"/>
  <c r="AL301" i="7"/>
  <c r="B302" i="7"/>
  <c r="C302" i="7" s="1"/>
  <c r="A306" i="9" s="1"/>
  <c r="A301" i="7"/>
  <c r="AK303" i="7" l="1"/>
  <c r="AL302" i="7"/>
  <c r="B303" i="7"/>
  <c r="C303" i="7" s="1"/>
  <c r="A307" i="9" s="1"/>
  <c r="A302" i="7"/>
  <c r="AL303" i="7" l="1"/>
  <c r="AK304" i="7"/>
  <c r="B304" i="7"/>
  <c r="C304" i="7" s="1"/>
  <c r="A308" i="9" s="1"/>
  <c r="A303" i="7"/>
  <c r="AK305" i="7" l="1"/>
  <c r="AL304" i="7"/>
  <c r="B305" i="7"/>
  <c r="C305" i="7" s="1"/>
  <c r="A309" i="9" s="1"/>
  <c r="A304" i="7"/>
  <c r="AK306" i="7" l="1"/>
  <c r="AL305" i="7"/>
  <c r="B306" i="7"/>
  <c r="C306" i="7" s="1"/>
  <c r="A310" i="9" s="1"/>
  <c r="A305" i="7"/>
  <c r="AK307" i="7" l="1"/>
  <c r="AL306" i="7"/>
  <c r="A306" i="7"/>
  <c r="B307" i="7"/>
  <c r="C307" i="7" s="1"/>
  <c r="A311" i="9" s="1"/>
  <c r="AL307" i="7" l="1"/>
  <c r="AK308" i="7"/>
  <c r="B308" i="7"/>
  <c r="C308" i="7" s="1"/>
  <c r="A312" i="9" s="1"/>
  <c r="A307" i="7"/>
  <c r="AL308" i="7" l="1"/>
  <c r="AK309" i="7"/>
  <c r="B309" i="7"/>
  <c r="C309" i="7" s="1"/>
  <c r="A313" i="9" s="1"/>
  <c r="A308" i="7"/>
  <c r="AK310" i="7" l="1"/>
  <c r="AL309" i="7"/>
  <c r="B310" i="7"/>
  <c r="C310" i="7" s="1"/>
  <c r="A314" i="9" s="1"/>
  <c r="A309" i="7"/>
  <c r="AK311" i="7" l="1"/>
  <c r="AL310" i="7"/>
  <c r="A310" i="7"/>
  <c r="B311" i="7"/>
  <c r="C311" i="7" s="1"/>
  <c r="A315" i="9" s="1"/>
  <c r="AL311" i="7" l="1"/>
  <c r="AK312" i="7"/>
  <c r="B312" i="7"/>
  <c r="C312" i="7" s="1"/>
  <c r="A316" i="9" s="1"/>
  <c r="A311" i="7"/>
  <c r="AK313" i="7" l="1"/>
  <c r="AL312" i="7"/>
  <c r="A312" i="7"/>
  <c r="B313" i="7"/>
  <c r="C313" i="7" s="1"/>
  <c r="A317" i="9" s="1"/>
  <c r="AK314" i="7" l="1"/>
  <c r="AL313" i="7"/>
  <c r="B314" i="7"/>
  <c r="C314" i="7" s="1"/>
  <c r="A318" i="9" s="1"/>
  <c r="A313" i="7"/>
  <c r="AK315" i="7" l="1"/>
  <c r="AL314" i="7"/>
  <c r="A314" i="7"/>
  <c r="B315" i="7"/>
  <c r="C315" i="7" s="1"/>
  <c r="A319" i="9" s="1"/>
  <c r="AL315" i="7" l="1"/>
  <c r="AK316" i="7"/>
  <c r="B316" i="7"/>
  <c r="C316" i="7" s="1"/>
  <c r="A320" i="9" s="1"/>
  <c r="A315" i="7"/>
  <c r="AL316" i="7" l="1"/>
  <c r="AK317" i="7"/>
  <c r="A316" i="7"/>
  <c r="B317" i="7"/>
  <c r="C317" i="7" s="1"/>
  <c r="A321" i="9" s="1"/>
  <c r="AL317" i="7" l="1"/>
  <c r="AK318" i="7"/>
  <c r="B318" i="7"/>
  <c r="C318" i="7" s="1"/>
  <c r="A322" i="9" s="1"/>
  <c r="A317" i="7"/>
  <c r="AK319" i="7" l="1"/>
  <c r="AL318" i="7"/>
  <c r="A318" i="7"/>
  <c r="B319" i="7"/>
  <c r="C319" i="7" s="1"/>
  <c r="A323" i="9" s="1"/>
  <c r="AK320" i="7" l="1"/>
  <c r="AL319" i="7"/>
  <c r="B320" i="7"/>
  <c r="C320" i="7" s="1"/>
  <c r="A324" i="9" s="1"/>
  <c r="A319" i="7"/>
  <c r="AK321" i="7" l="1"/>
  <c r="AL320" i="7"/>
  <c r="A320" i="7"/>
  <c r="B321" i="7"/>
  <c r="C321" i="7" s="1"/>
  <c r="A325" i="9" s="1"/>
  <c r="AK322" i="7" l="1"/>
  <c r="AL321" i="7"/>
  <c r="B322" i="7"/>
  <c r="C322" i="7" s="1"/>
  <c r="A326" i="9" s="1"/>
  <c r="A321" i="7"/>
  <c r="AK323" i="7" l="1"/>
  <c r="AL322" i="7"/>
  <c r="B323" i="7"/>
  <c r="C323" i="7" s="1"/>
  <c r="A327" i="9" s="1"/>
  <c r="A322" i="7"/>
  <c r="AK324" i="7" l="1"/>
  <c r="AL323" i="7"/>
  <c r="B324" i="7"/>
  <c r="C324" i="7" s="1"/>
  <c r="A328" i="9" s="1"/>
  <c r="A323" i="7"/>
  <c r="AK325" i="7" l="1"/>
  <c r="AL324" i="7"/>
  <c r="A324" i="7"/>
  <c r="B325" i="7"/>
  <c r="C325" i="7" s="1"/>
  <c r="A329" i="9" s="1"/>
  <c r="AK326" i="7" l="1"/>
  <c r="AL325" i="7"/>
  <c r="A325" i="7"/>
  <c r="B326" i="7"/>
  <c r="C326" i="7" s="1"/>
  <c r="A330" i="9" s="1"/>
  <c r="AK327" i="7" l="1"/>
  <c r="AL326" i="7"/>
  <c r="B327" i="7"/>
  <c r="C327" i="7" s="1"/>
  <c r="A331" i="9" s="1"/>
  <c r="A326" i="7"/>
  <c r="AK328" i="7" l="1"/>
  <c r="AL327" i="7"/>
  <c r="A327" i="7"/>
  <c r="B328" i="7"/>
  <c r="C328" i="7" s="1"/>
  <c r="A332" i="9" s="1"/>
  <c r="AK329" i="7" l="1"/>
  <c r="AL328" i="7"/>
  <c r="A328" i="7"/>
  <c r="B329" i="7"/>
  <c r="C329" i="7" s="1"/>
  <c r="A333" i="9" s="1"/>
  <c r="AK330" i="7" l="1"/>
  <c r="AL329" i="7"/>
  <c r="A329" i="7"/>
  <c r="B330" i="7"/>
  <c r="C330" i="7" s="1"/>
  <c r="A334" i="9" s="1"/>
  <c r="AK331" i="7" l="1"/>
  <c r="AL330" i="7"/>
  <c r="A330" i="7"/>
  <c r="B331" i="7"/>
  <c r="C331" i="7" s="1"/>
  <c r="A335" i="9" s="1"/>
  <c r="AK332" i="7" l="1"/>
  <c r="AL331" i="7"/>
  <c r="A331" i="7"/>
  <c r="B332" i="7"/>
  <c r="C332" i="7" s="1"/>
  <c r="A336" i="9" s="1"/>
  <c r="AK333" i="7" l="1"/>
  <c r="AL332" i="7"/>
  <c r="A332" i="7"/>
  <c r="B333" i="7"/>
  <c r="C333" i="7" s="1"/>
  <c r="A337" i="9" s="1"/>
  <c r="AK334" i="7" l="1"/>
  <c r="AL333" i="7"/>
  <c r="A333" i="7"/>
  <c r="B334" i="7"/>
  <c r="C334" i="7" s="1"/>
  <c r="A338" i="9" s="1"/>
  <c r="AK335" i="7" l="1"/>
  <c r="AL334" i="7"/>
  <c r="B335" i="7"/>
  <c r="C335" i="7" s="1"/>
  <c r="A339" i="9" s="1"/>
  <c r="A334" i="7"/>
  <c r="AK336" i="7" l="1"/>
  <c r="AL335" i="7"/>
  <c r="B336" i="7"/>
  <c r="C336" i="7" s="1"/>
  <c r="A340" i="9" s="1"/>
  <c r="A335" i="7"/>
  <c r="AK337" i="7" l="1"/>
  <c r="AL336" i="7"/>
  <c r="B337" i="7"/>
  <c r="C337" i="7" s="1"/>
  <c r="A341" i="9" s="1"/>
  <c r="A336" i="7"/>
  <c r="AL337" i="7" l="1"/>
  <c r="AK338" i="7"/>
  <c r="B338" i="7"/>
  <c r="C338" i="7" s="1"/>
  <c r="A342" i="9" s="1"/>
  <c r="A337" i="7"/>
  <c r="AK339" i="7" l="1"/>
  <c r="AL338" i="7"/>
  <c r="B339" i="7"/>
  <c r="C339" i="7" s="1"/>
  <c r="A343" i="9" s="1"/>
  <c r="A338" i="7"/>
  <c r="AK340" i="7" l="1"/>
  <c r="AL339" i="7"/>
  <c r="B340" i="7"/>
  <c r="C340" i="7" s="1"/>
  <c r="A344" i="9" s="1"/>
  <c r="A339" i="7"/>
  <c r="AK341" i="7" l="1"/>
  <c r="AL340" i="7"/>
  <c r="B341" i="7"/>
  <c r="C341" i="7" s="1"/>
  <c r="A345" i="9" s="1"/>
  <c r="A340" i="7"/>
  <c r="AK342" i="7" l="1"/>
  <c r="AL341" i="7"/>
  <c r="B342" i="7"/>
  <c r="C342" i="7" s="1"/>
  <c r="A346" i="9" s="1"/>
  <c r="A341" i="7"/>
  <c r="AK343" i="7" l="1"/>
  <c r="AL342" i="7"/>
  <c r="B343" i="7"/>
  <c r="C343" i="7" s="1"/>
  <c r="A347" i="9" s="1"/>
  <c r="A342" i="7"/>
  <c r="AK344" i="7" l="1"/>
  <c r="AL343" i="7"/>
  <c r="A343" i="7"/>
  <c r="B344" i="7"/>
  <c r="C344" i="7" s="1"/>
  <c r="A348" i="9" s="1"/>
  <c r="AL344" i="7" l="1"/>
  <c r="AK345" i="7"/>
  <c r="B345" i="7"/>
  <c r="C345" i="7" s="1"/>
  <c r="A349" i="9" s="1"/>
  <c r="A344" i="7"/>
  <c r="AK346" i="7" l="1"/>
  <c r="AL345" i="7"/>
  <c r="B346" i="7"/>
  <c r="C346" i="7" s="1"/>
  <c r="A350" i="9" s="1"/>
  <c r="A345" i="7"/>
  <c r="AK347" i="7" l="1"/>
  <c r="AL346" i="7"/>
  <c r="B347" i="7"/>
  <c r="C347" i="7" s="1"/>
  <c r="A351" i="9" s="1"/>
  <c r="A346" i="7"/>
  <c r="AK348" i="7" l="1"/>
  <c r="AL347" i="7"/>
  <c r="A347" i="7"/>
  <c r="B348" i="7"/>
  <c r="C348" i="7" s="1"/>
  <c r="A352" i="9" s="1"/>
  <c r="AK349" i="7" l="1"/>
  <c r="AL348" i="7"/>
  <c r="B349" i="7"/>
  <c r="C349" i="7" s="1"/>
  <c r="A353" i="9" s="1"/>
  <c r="A348" i="7"/>
  <c r="AK350" i="7" l="1"/>
  <c r="AL349" i="7"/>
  <c r="B350" i="7"/>
  <c r="C350" i="7" s="1"/>
  <c r="A354" i="9" s="1"/>
  <c r="A349" i="7"/>
  <c r="AK351" i="7" l="1"/>
  <c r="AL350" i="7"/>
  <c r="B351" i="7"/>
  <c r="C351" i="7" s="1"/>
  <c r="A355" i="9" s="1"/>
  <c r="A350" i="7"/>
  <c r="AK352" i="7" l="1"/>
  <c r="AL351" i="7"/>
  <c r="A351" i="7"/>
  <c r="B352" i="7"/>
  <c r="C352" i="7" s="1"/>
  <c r="A356" i="9" s="1"/>
  <c r="AK353" i="7" l="1"/>
  <c r="AL352" i="7"/>
  <c r="B353" i="7"/>
  <c r="C353" i="7" s="1"/>
  <c r="A357" i="9" s="1"/>
  <c r="A352" i="7"/>
  <c r="AK354" i="7" l="1"/>
  <c r="AL353" i="7"/>
  <c r="B354" i="7"/>
  <c r="C354" i="7" s="1"/>
  <c r="A358" i="9" s="1"/>
  <c r="A353" i="7"/>
  <c r="AK355" i="7" l="1"/>
  <c r="AL354" i="7"/>
  <c r="B355" i="7"/>
  <c r="C355" i="7" s="1"/>
  <c r="A359" i="9" s="1"/>
  <c r="A354" i="7"/>
  <c r="AK356" i="7" l="1"/>
  <c r="AL355" i="7"/>
  <c r="A355" i="7"/>
  <c r="B356" i="7"/>
  <c r="C356" i="7" s="1"/>
  <c r="A360" i="9" s="1"/>
  <c r="AK357" i="7" l="1"/>
  <c r="AL356" i="7"/>
  <c r="B357" i="7"/>
  <c r="C357" i="7" s="1"/>
  <c r="A361" i="9" s="1"/>
  <c r="A356" i="7"/>
  <c r="AK358" i="7" l="1"/>
  <c r="AL357" i="7"/>
  <c r="B358" i="7"/>
  <c r="C358" i="7" s="1"/>
  <c r="A362" i="9" s="1"/>
  <c r="A357" i="7"/>
  <c r="AK359" i="7" l="1"/>
  <c r="AL358" i="7"/>
  <c r="B359" i="7"/>
  <c r="C359" i="7" s="1"/>
  <c r="A363" i="9" s="1"/>
  <c r="A358" i="7"/>
  <c r="AK360" i="7" l="1"/>
  <c r="AL359" i="7"/>
  <c r="A359" i="7"/>
  <c r="B360" i="7"/>
  <c r="C360" i="7" s="1"/>
  <c r="A364" i="9" s="1"/>
  <c r="AL360" i="7" l="1"/>
  <c r="AK361" i="7"/>
  <c r="B361" i="7"/>
  <c r="C361" i="7" s="1"/>
  <c r="A365" i="9" s="1"/>
  <c r="A360" i="7"/>
  <c r="AK362" i="7" l="1"/>
  <c r="AL361" i="7"/>
  <c r="B362" i="7"/>
  <c r="C362" i="7" s="1"/>
  <c r="A366" i="9" s="1"/>
  <c r="A361" i="7"/>
  <c r="AK363" i="7" l="1"/>
  <c r="AL362" i="7"/>
  <c r="B363" i="7"/>
  <c r="C363" i="7" s="1"/>
  <c r="A367" i="9" s="1"/>
  <c r="A362" i="7"/>
  <c r="AK364" i="7" l="1"/>
  <c r="AL363" i="7"/>
  <c r="A363" i="7"/>
  <c r="B364" i="7"/>
  <c r="C364" i="7" s="1"/>
  <c r="A368" i="9" s="1"/>
  <c r="AK365" i="7" l="1"/>
  <c r="AL364" i="7"/>
  <c r="A364" i="7"/>
  <c r="B365" i="7"/>
  <c r="C365" i="7" s="1"/>
  <c r="A369" i="9" s="1"/>
  <c r="AK366" i="7" l="1"/>
  <c r="AL365" i="7"/>
  <c r="B366" i="7"/>
  <c r="C366" i="7" s="1"/>
  <c r="A370" i="9" s="1"/>
  <c r="A365" i="7"/>
  <c r="AK367" i="7" l="1"/>
  <c r="AL366" i="7"/>
  <c r="B367" i="7"/>
  <c r="C367" i="7" s="1"/>
  <c r="A371" i="9" s="1"/>
  <c r="A366" i="7"/>
  <c r="AK368" i="7" l="1"/>
  <c r="AL367" i="7"/>
  <c r="A367" i="7"/>
  <c r="B368" i="7"/>
  <c r="C368" i="7" s="1"/>
  <c r="A372" i="9" s="1"/>
  <c r="AK369" i="7" l="1"/>
  <c r="AL368" i="7"/>
  <c r="A368" i="7"/>
  <c r="B369" i="7"/>
  <c r="C369" i="7" s="1"/>
  <c r="A373" i="9" s="1"/>
  <c r="AL369" i="7" l="1"/>
  <c r="AK370" i="7"/>
  <c r="B370" i="7"/>
  <c r="C370" i="7" s="1"/>
  <c r="A374" i="9" s="1"/>
  <c r="A369" i="7"/>
  <c r="AK371" i="7" l="1"/>
  <c r="AL370" i="7"/>
  <c r="B371" i="7"/>
  <c r="C371" i="7" s="1"/>
  <c r="A375" i="9" s="1"/>
  <c r="A370" i="7"/>
  <c r="AK372" i="7" l="1"/>
  <c r="AL371" i="7"/>
  <c r="B372" i="7"/>
  <c r="C372" i="7" s="1"/>
  <c r="A376" i="9" s="1"/>
  <c r="A371" i="7"/>
  <c r="AK373" i="7" l="1"/>
  <c r="AL372" i="7"/>
  <c r="B373" i="7"/>
  <c r="C373" i="7" s="1"/>
  <c r="A377" i="9" s="1"/>
  <c r="A372" i="7"/>
  <c r="AL373" i="7" l="1"/>
  <c r="AK374" i="7"/>
  <c r="A373" i="7"/>
  <c r="B374" i="7"/>
  <c r="C374" i="7" s="1"/>
  <c r="A378" i="9" s="1"/>
  <c r="AK375" i="7" l="1"/>
  <c r="AL374" i="7"/>
  <c r="B375" i="7"/>
  <c r="C375" i="7" s="1"/>
  <c r="A379" i="9" s="1"/>
  <c r="A374" i="7"/>
  <c r="AK376" i="7" l="1"/>
  <c r="AL375" i="7"/>
  <c r="A375" i="7"/>
  <c r="B376" i="7"/>
  <c r="C376" i="7" s="1"/>
  <c r="A380" i="9" s="1"/>
  <c r="AL376" i="7" l="1"/>
  <c r="AK377" i="7"/>
  <c r="B377" i="7"/>
  <c r="C377" i="7" s="1"/>
  <c r="A381" i="9" s="1"/>
  <c r="A376" i="7"/>
  <c r="AK378" i="7" l="1"/>
  <c r="AL377" i="7"/>
  <c r="B378" i="7"/>
  <c r="C378" i="7" s="1"/>
  <c r="A382" i="9" s="1"/>
  <c r="A377" i="7"/>
  <c r="AK379" i="7" l="1"/>
  <c r="AL378" i="7"/>
  <c r="B379" i="7"/>
  <c r="C379" i="7" s="1"/>
  <c r="A383" i="9" s="1"/>
  <c r="A378" i="7"/>
  <c r="AK380" i="7" l="1"/>
  <c r="AL379" i="7"/>
  <c r="B380" i="7"/>
  <c r="C380" i="7" s="1"/>
  <c r="A384" i="9" s="1"/>
  <c r="A379" i="7"/>
  <c r="AL380" i="7" l="1"/>
  <c r="AK381" i="7"/>
  <c r="A380" i="7"/>
  <c r="B381" i="7"/>
  <c r="C381" i="7" s="1"/>
  <c r="A385" i="9" s="1"/>
  <c r="AK382" i="7" l="1"/>
  <c r="AL381" i="7"/>
  <c r="B382" i="7"/>
  <c r="C382" i="7" s="1"/>
  <c r="A386" i="9" s="1"/>
  <c r="A381" i="7"/>
  <c r="AK383" i="7" l="1"/>
  <c r="AL382" i="7"/>
  <c r="B383" i="7"/>
  <c r="C383" i="7" s="1"/>
  <c r="A387" i="9" s="1"/>
  <c r="A382" i="7"/>
  <c r="AK384" i="7" l="1"/>
  <c r="AL383" i="7"/>
  <c r="A383" i="7"/>
  <c r="B384" i="7"/>
  <c r="C384" i="7" s="1"/>
  <c r="A388" i="9" s="1"/>
  <c r="AL384" i="7" l="1"/>
  <c r="AK385" i="7"/>
  <c r="B385" i="7"/>
  <c r="C385" i="7" s="1"/>
  <c r="A389" i="9" s="1"/>
  <c r="A384" i="7"/>
  <c r="AK386" i="7" l="1"/>
  <c r="AL385" i="7"/>
  <c r="B386" i="7"/>
  <c r="C386" i="7" s="1"/>
  <c r="A390" i="9" s="1"/>
  <c r="A385" i="7"/>
  <c r="AL386" i="7" l="1"/>
  <c r="AK387" i="7"/>
  <c r="B387" i="7"/>
  <c r="C387" i="7" s="1"/>
  <c r="A391" i="9" s="1"/>
  <c r="A386" i="7"/>
  <c r="AK388" i="7" l="1"/>
  <c r="AL387" i="7"/>
  <c r="A387" i="7"/>
  <c r="B388" i="7"/>
  <c r="C388" i="7" s="1"/>
  <c r="A392" i="9" s="1"/>
  <c r="AL388" i="7" l="1"/>
  <c r="AK389" i="7"/>
  <c r="B389" i="7"/>
  <c r="C389" i="7" s="1"/>
  <c r="A393" i="9" s="1"/>
  <c r="A388" i="7"/>
  <c r="AK390" i="7" l="1"/>
  <c r="AL389" i="7"/>
  <c r="B390" i="7"/>
  <c r="C390" i="7" s="1"/>
  <c r="A394" i="9" s="1"/>
  <c r="A389" i="7"/>
  <c r="AL390" i="7" l="1"/>
  <c r="AK391" i="7"/>
  <c r="B391" i="7"/>
  <c r="C391" i="7" s="1"/>
  <c r="A395" i="9" s="1"/>
  <c r="A390" i="7"/>
  <c r="AL391" i="7" l="1"/>
  <c r="AK392" i="7"/>
  <c r="A391" i="7"/>
  <c r="B392" i="7"/>
  <c r="C392" i="7" s="1"/>
  <c r="A396" i="9" s="1"/>
  <c r="AL392" i="7" l="1"/>
  <c r="AK393" i="7"/>
  <c r="A392" i="7"/>
  <c r="B393" i="7"/>
  <c r="C393" i="7" s="1"/>
  <c r="A397" i="9" s="1"/>
  <c r="AK394" i="7" l="1"/>
  <c r="AL393" i="7"/>
  <c r="A393" i="7"/>
  <c r="B394" i="7"/>
  <c r="C394" i="7" s="1"/>
  <c r="A398" i="9" s="1"/>
  <c r="AK395" i="7" l="1"/>
  <c r="AL394" i="7"/>
  <c r="A394" i="7"/>
  <c r="B395" i="7"/>
  <c r="C395" i="7" s="1"/>
  <c r="A399" i="9" s="1"/>
  <c r="AK396" i="7" l="1"/>
  <c r="AL395" i="7"/>
  <c r="B396" i="7"/>
  <c r="C396" i="7" s="1"/>
  <c r="A400" i="9" s="1"/>
  <c r="A395" i="7"/>
  <c r="AL396" i="7" l="1"/>
  <c r="AK397" i="7"/>
  <c r="B397" i="7"/>
  <c r="C397" i="7" s="1"/>
  <c r="A401" i="9" s="1"/>
  <c r="A396" i="7"/>
  <c r="AK398" i="7" l="1"/>
  <c r="AL397" i="7"/>
  <c r="A397" i="7"/>
  <c r="B398" i="7"/>
  <c r="C398" i="7" s="1"/>
  <c r="A402" i="9" s="1"/>
  <c r="AK399" i="7" l="1"/>
  <c r="AL398" i="7"/>
  <c r="B399" i="7"/>
  <c r="C399" i="7" s="1"/>
  <c r="A403" i="9" s="1"/>
  <c r="A398" i="7"/>
  <c r="AK400" i="7" l="1"/>
  <c r="AL399" i="7"/>
  <c r="A399" i="7"/>
  <c r="B400" i="7"/>
  <c r="B401" i="7" s="1"/>
  <c r="A401" i="7" l="1"/>
  <c r="B402" i="7"/>
  <c r="C401" i="7"/>
  <c r="A405" i="9" s="1"/>
  <c r="A400" i="7"/>
  <c r="C400" i="7"/>
  <c r="A404" i="9" s="1"/>
  <c r="AL400" i="7"/>
  <c r="AK401" i="7"/>
  <c r="C402" i="7" l="1"/>
  <c r="A406" i="9" s="1"/>
  <c r="A402" i="7"/>
  <c r="B403" i="7"/>
  <c r="AK402" i="7"/>
  <c r="AL401" i="7"/>
  <c r="C403" i="7" l="1"/>
  <c r="A407" i="9" s="1"/>
  <c r="B404" i="7"/>
  <c r="A403" i="7"/>
  <c r="AL402" i="7"/>
  <c r="AK403" i="7"/>
  <c r="B405" i="7" l="1"/>
  <c r="A404" i="7"/>
  <c r="C404" i="7"/>
  <c r="A408" i="9" s="1"/>
  <c r="AK404" i="7"/>
  <c r="AL403" i="7"/>
  <c r="B406" i="7" l="1"/>
  <c r="A405" i="7"/>
  <c r="C405" i="7"/>
  <c r="A409" i="9" s="1"/>
  <c r="AL404" i="7"/>
  <c r="AK405" i="7"/>
  <c r="B407" i="7" l="1"/>
  <c r="C406" i="7"/>
  <c r="A410" i="9" s="1"/>
  <c r="A406" i="7"/>
  <c r="AK406" i="7"/>
  <c r="AL405" i="7"/>
  <c r="A407" i="7" l="1"/>
  <c r="C407" i="7"/>
  <c r="A411" i="9" s="1"/>
  <c r="B408" i="7"/>
  <c r="AK407" i="7"/>
  <c r="AL406" i="7"/>
  <c r="C408" i="7" l="1"/>
  <c r="A412" i="9" s="1"/>
  <c r="B409" i="7"/>
  <c r="A408" i="7"/>
  <c r="AL407" i="7"/>
  <c r="AK408" i="7"/>
  <c r="B410" i="7" l="1"/>
  <c r="A409" i="7"/>
  <c r="C409" i="7"/>
  <c r="A413" i="9" s="1"/>
  <c r="AL408" i="7"/>
  <c r="AK409" i="7"/>
  <c r="C410" i="7" l="1"/>
  <c r="A414" i="9" s="1"/>
  <c r="A410" i="7"/>
  <c r="B411" i="7"/>
  <c r="AK410" i="7"/>
  <c r="AL409" i="7"/>
  <c r="A411" i="7" l="1"/>
  <c r="C411" i="7"/>
  <c r="A415" i="9" s="1"/>
  <c r="B412" i="7"/>
  <c r="AK411" i="7"/>
  <c r="AL410" i="7"/>
  <c r="C412" i="7" l="1"/>
  <c r="A416" i="9" s="1"/>
  <c r="A412" i="7"/>
  <c r="B413" i="7"/>
  <c r="AL411" i="7"/>
  <c r="AK412" i="7"/>
  <c r="A413" i="7" l="1"/>
  <c r="C413" i="7"/>
  <c r="A417" i="9" s="1"/>
  <c r="B414" i="7"/>
  <c r="AL412" i="7"/>
  <c r="AK413" i="7"/>
  <c r="C414" i="7" l="1"/>
  <c r="A418" i="9" s="1"/>
  <c r="A414" i="7"/>
  <c r="B415" i="7"/>
  <c r="AK414" i="7"/>
  <c r="AL413" i="7"/>
  <c r="A415" i="7" l="1"/>
  <c r="C415" i="7"/>
  <c r="A419" i="9" s="1"/>
  <c r="B416" i="7"/>
  <c r="AK415" i="7"/>
  <c r="AL414" i="7"/>
  <c r="C416" i="7" l="1"/>
  <c r="A420" i="9" s="1"/>
  <c r="A416" i="7"/>
  <c r="B417" i="7"/>
  <c r="AK416" i="7"/>
  <c r="AL415" i="7"/>
  <c r="C417" i="7" l="1"/>
  <c r="A421" i="9" s="1"/>
  <c r="B418" i="7"/>
  <c r="A417" i="7"/>
  <c r="AL416" i="7"/>
  <c r="AK417" i="7"/>
  <c r="A418" i="7" l="1"/>
  <c r="B419" i="7"/>
  <c r="C418" i="7"/>
  <c r="A422" i="9" s="1"/>
  <c r="AK418" i="7"/>
  <c r="AL417" i="7"/>
  <c r="B420" i="7" l="1"/>
  <c r="C419" i="7"/>
  <c r="A423" i="9" s="1"/>
  <c r="A419" i="7"/>
  <c r="AL418" i="7"/>
  <c r="AK419" i="7"/>
  <c r="C420" i="7" l="1"/>
  <c r="A424" i="9" s="1"/>
  <c r="A420" i="7"/>
  <c r="B421" i="7"/>
  <c r="AL419" i="7"/>
  <c r="AK420" i="7"/>
  <c r="C421" i="7" l="1"/>
  <c r="A425" i="9" s="1"/>
  <c r="B422" i="7"/>
  <c r="A421" i="7"/>
  <c r="AL420" i="7"/>
  <c r="AK421" i="7"/>
  <c r="B423" i="7" l="1"/>
  <c r="A422" i="7"/>
  <c r="C422" i="7"/>
  <c r="A426" i="9" s="1"/>
  <c r="AK422" i="7"/>
  <c r="AL421" i="7"/>
  <c r="A423" i="7" l="1"/>
  <c r="C423" i="7"/>
  <c r="A427" i="9" s="1"/>
  <c r="B424" i="7"/>
  <c r="AK423" i="7"/>
  <c r="AL422" i="7"/>
  <c r="B425" i="7" l="1"/>
  <c r="A424" i="7"/>
  <c r="C424" i="7"/>
  <c r="A428" i="9" s="1"/>
  <c r="AL423" i="7"/>
  <c r="AK424" i="7"/>
  <c r="C425" i="7" l="1"/>
  <c r="A429" i="9" s="1"/>
  <c r="B426" i="7"/>
  <c r="A425" i="7"/>
  <c r="AL424" i="7"/>
  <c r="AK425" i="7"/>
  <c r="A426" i="7" l="1"/>
  <c r="C426" i="7"/>
  <c r="A430" i="9" s="1"/>
  <c r="B427" i="7"/>
  <c r="AK426" i="7"/>
  <c r="AL425" i="7"/>
  <c r="B428" i="7" l="1"/>
  <c r="A427" i="7"/>
  <c r="C427" i="7"/>
  <c r="A431" i="9" s="1"/>
  <c r="AK427" i="7"/>
  <c r="AL426" i="7"/>
  <c r="A428" i="7" l="1"/>
  <c r="C428" i="7"/>
  <c r="A432" i="9" s="1"/>
  <c r="B429" i="7"/>
  <c r="AK428" i="7"/>
  <c r="AL427" i="7"/>
  <c r="C429" i="7" l="1"/>
  <c r="A433" i="9" s="1"/>
  <c r="B430" i="7"/>
  <c r="A429" i="7"/>
  <c r="AL428" i="7"/>
  <c r="AK429" i="7"/>
  <c r="B431" i="7" l="1"/>
  <c r="C430" i="7"/>
  <c r="A434" i="9" s="1"/>
  <c r="A430" i="7"/>
  <c r="AK430" i="7"/>
  <c r="AL429" i="7"/>
  <c r="A431" i="7" l="1"/>
  <c r="C431" i="7"/>
  <c r="A435" i="9" s="1"/>
  <c r="B432" i="7"/>
  <c r="AK431" i="7"/>
  <c r="AL430" i="7"/>
  <c r="B433" i="7" l="1"/>
  <c r="A432" i="7"/>
  <c r="C432" i="7"/>
  <c r="A436" i="9" s="1"/>
  <c r="AK432" i="7"/>
  <c r="AL431" i="7"/>
  <c r="C433" i="7" l="1"/>
  <c r="A437" i="9" s="1"/>
  <c r="B434" i="7"/>
  <c r="A433" i="7"/>
  <c r="AL432" i="7"/>
  <c r="AK433" i="7"/>
  <c r="A434" i="7" l="1"/>
  <c r="C434" i="7"/>
  <c r="A438" i="9" s="1"/>
  <c r="B435" i="7"/>
  <c r="AK434" i="7"/>
  <c r="AL433" i="7"/>
  <c r="A435" i="7" l="1"/>
  <c r="C435" i="7"/>
  <c r="A439" i="9" s="1"/>
  <c r="B436" i="7"/>
  <c r="AL434" i="7"/>
  <c r="AK435" i="7"/>
  <c r="C436" i="7" l="1"/>
  <c r="A440" i="9" s="1"/>
  <c r="B437" i="7"/>
  <c r="A436" i="7"/>
  <c r="AK436" i="7"/>
  <c r="AL435" i="7"/>
  <c r="A437" i="7" l="1"/>
  <c r="C437" i="7"/>
  <c r="A441" i="9" s="1"/>
  <c r="B438" i="7"/>
  <c r="AL436" i="7"/>
  <c r="AK437" i="7"/>
  <c r="A438" i="7" l="1"/>
  <c r="B439" i="7"/>
  <c r="C438" i="7"/>
  <c r="A442" i="9" s="1"/>
  <c r="AK438" i="7"/>
  <c r="AL437" i="7"/>
  <c r="A439" i="7" l="1"/>
  <c r="C439" i="7"/>
  <c r="A443" i="9" s="1"/>
  <c r="B440" i="7"/>
  <c r="AK439" i="7"/>
  <c r="AL438" i="7"/>
  <c r="B441" i="7" l="1"/>
  <c r="A440" i="7"/>
  <c r="C440" i="7"/>
  <c r="A444" i="9" s="1"/>
  <c r="AL439" i="7"/>
  <c r="AK440" i="7"/>
  <c r="C441" i="7" l="1"/>
  <c r="A445" i="9" s="1"/>
  <c r="B442" i="7"/>
  <c r="A441" i="7"/>
  <c r="AL440" i="7"/>
  <c r="AK441" i="7"/>
  <c r="A442" i="7" l="1"/>
  <c r="C442" i="7"/>
  <c r="A446" i="9" s="1"/>
  <c r="B443" i="7"/>
  <c r="AK442" i="7"/>
  <c r="AL441" i="7"/>
  <c r="B444" i="7" l="1"/>
  <c r="A443" i="7"/>
  <c r="C443" i="7"/>
  <c r="A447" i="9" s="1"/>
  <c r="AK443" i="7"/>
  <c r="AL442" i="7"/>
  <c r="C444" i="7" l="1"/>
  <c r="A448" i="9" s="1"/>
  <c r="B445" i="7"/>
  <c r="A444" i="7"/>
  <c r="AL443" i="7"/>
  <c r="AK444" i="7"/>
  <c r="A445" i="7" l="1"/>
  <c r="C445" i="7"/>
  <c r="A449" i="9" s="1"/>
  <c r="B446" i="7"/>
  <c r="AL444" i="7"/>
  <c r="AK445" i="7"/>
  <c r="C446" i="7" l="1"/>
  <c r="A450" i="9" s="1"/>
  <c r="B447" i="7"/>
  <c r="A446" i="7"/>
  <c r="AK446" i="7"/>
  <c r="AL445" i="7"/>
  <c r="A447" i="7" l="1"/>
  <c r="C447" i="7"/>
  <c r="A451" i="9" s="1"/>
  <c r="B448" i="7"/>
  <c r="AK447" i="7"/>
  <c r="AL446" i="7"/>
  <c r="A448" i="7" l="1"/>
  <c r="B449" i="7"/>
  <c r="C448" i="7"/>
  <c r="A452" i="9" s="1"/>
  <c r="AK448" i="7"/>
  <c r="AL447" i="7"/>
  <c r="C449" i="7" l="1"/>
  <c r="A453" i="9" s="1"/>
  <c r="B450" i="7"/>
  <c r="A449" i="7"/>
  <c r="AL448" i="7"/>
  <c r="AK449" i="7"/>
  <c r="A450" i="7" l="1"/>
  <c r="C450" i="7"/>
  <c r="A454" i="9" s="1"/>
  <c r="B451" i="7"/>
  <c r="AK450" i="7"/>
  <c r="AL449" i="7"/>
  <c r="B452" i="7" l="1"/>
  <c r="A451" i="7"/>
  <c r="C451" i="7"/>
  <c r="A455" i="9" s="1"/>
  <c r="AL450" i="7"/>
  <c r="AK451" i="7"/>
  <c r="C452" i="7" l="1"/>
  <c r="A456" i="9" s="1"/>
  <c r="A452" i="7"/>
  <c r="B453" i="7"/>
  <c r="AK452" i="7"/>
  <c r="AL451" i="7"/>
  <c r="A453" i="7" l="1"/>
  <c r="C453" i="7"/>
  <c r="A457" i="9" s="1"/>
  <c r="B454" i="7"/>
  <c r="AL452" i="7"/>
  <c r="AK453" i="7"/>
  <c r="B455" i="7" l="1"/>
  <c r="C454" i="7"/>
  <c r="A458" i="9" s="1"/>
  <c r="A454" i="7"/>
  <c r="AK454" i="7"/>
  <c r="AL453" i="7"/>
  <c r="A455" i="7" l="1"/>
  <c r="C455" i="7"/>
  <c r="A459" i="9" s="1"/>
  <c r="B456" i="7"/>
  <c r="AL454" i="7"/>
  <c r="AK455" i="7"/>
  <c r="A456" i="7" l="1"/>
  <c r="B457" i="7"/>
  <c r="C456" i="7"/>
  <c r="A460" i="9" s="1"/>
  <c r="AL455" i="7"/>
  <c r="AK456" i="7"/>
  <c r="C457" i="7" l="1"/>
  <c r="A461" i="9" s="1"/>
  <c r="B458" i="7"/>
  <c r="A457" i="7"/>
  <c r="AL456" i="7"/>
  <c r="AK457" i="7"/>
  <c r="A458" i="7" l="1"/>
  <c r="C458" i="7"/>
  <c r="A462" i="9" s="1"/>
  <c r="B459" i="7"/>
  <c r="AK458" i="7"/>
  <c r="AL457" i="7"/>
  <c r="B460" i="7" l="1"/>
  <c r="A459" i="7"/>
  <c r="C459" i="7"/>
  <c r="A463" i="9" s="1"/>
  <c r="AK459" i="7"/>
  <c r="AL458" i="7"/>
  <c r="C460" i="7" l="1"/>
  <c r="A464" i="9" s="1"/>
  <c r="B461" i="7"/>
  <c r="A460" i="7"/>
  <c r="AK460" i="7"/>
  <c r="AL459" i="7"/>
  <c r="A461" i="7" l="1"/>
  <c r="C461" i="7"/>
  <c r="A465" i="9" s="1"/>
  <c r="B462" i="7"/>
  <c r="AL460" i="7"/>
  <c r="AK461" i="7"/>
  <c r="C462" i="7" l="1"/>
  <c r="A466" i="9" s="1"/>
  <c r="A462" i="7"/>
  <c r="B463" i="7"/>
  <c r="AK462" i="7"/>
  <c r="AL461" i="7"/>
  <c r="A463" i="7" l="1"/>
  <c r="C463" i="7"/>
  <c r="A467" i="9" s="1"/>
  <c r="B464" i="7"/>
  <c r="AL462" i="7"/>
  <c r="AK463" i="7"/>
  <c r="A464" i="7" l="1"/>
  <c r="B465" i="7"/>
  <c r="C464" i="7"/>
  <c r="A468" i="9" s="1"/>
  <c r="AK464" i="7"/>
  <c r="AL463" i="7"/>
  <c r="C465" i="7" l="1"/>
  <c r="A469" i="9" s="1"/>
  <c r="B466" i="7"/>
  <c r="A465" i="7"/>
  <c r="AL464" i="7"/>
  <c r="AK465" i="7"/>
  <c r="A466" i="7" l="1"/>
  <c r="C466" i="7"/>
  <c r="A470" i="9" s="1"/>
  <c r="B467" i="7"/>
  <c r="AK466" i="7"/>
  <c r="AL465" i="7"/>
  <c r="B468" i="7" l="1"/>
  <c r="A467" i="7"/>
  <c r="C467" i="7"/>
  <c r="A471" i="9" s="1"/>
  <c r="AL466" i="7"/>
  <c r="AK467" i="7"/>
  <c r="C468" i="7" l="1"/>
  <c r="A472" i="9" s="1"/>
  <c r="B469" i="7"/>
  <c r="A468" i="7"/>
  <c r="AK468" i="7"/>
  <c r="AL467" i="7"/>
  <c r="A469" i="7" l="1"/>
  <c r="C469" i="7"/>
  <c r="A473" i="9" s="1"/>
  <c r="B470" i="7"/>
  <c r="AL468" i="7"/>
  <c r="AK469" i="7"/>
  <c r="B471" i="7" l="1"/>
  <c r="C470" i="7"/>
  <c r="A474" i="9" s="1"/>
  <c r="A470" i="7"/>
  <c r="AK470" i="7"/>
  <c r="AL469" i="7"/>
  <c r="A471" i="7" l="1"/>
  <c r="C471" i="7"/>
  <c r="A475" i="9" s="1"/>
  <c r="B472" i="7"/>
  <c r="AK471" i="7"/>
  <c r="AL470" i="7"/>
  <c r="B473" i="7" l="1"/>
  <c r="A472" i="7"/>
  <c r="C472" i="7"/>
  <c r="A476" i="9" s="1"/>
  <c r="AL471" i="7"/>
  <c r="AK472" i="7"/>
  <c r="C473" i="7" l="1"/>
  <c r="A477" i="9" s="1"/>
  <c r="B474" i="7"/>
  <c r="A473" i="7"/>
  <c r="AL472" i="7"/>
  <c r="AK473" i="7"/>
  <c r="A474" i="7" l="1"/>
  <c r="C474" i="7"/>
  <c r="A478" i="9" s="1"/>
  <c r="B475" i="7"/>
  <c r="AK474" i="7"/>
  <c r="AL473" i="7"/>
  <c r="B476" i="7" l="1"/>
  <c r="A475" i="7"/>
  <c r="C475" i="7"/>
  <c r="A479" i="9" s="1"/>
  <c r="AK475" i="7"/>
  <c r="AL474" i="7"/>
  <c r="C476" i="7" l="1"/>
  <c r="A480" i="9" s="1"/>
  <c r="B477" i="7"/>
  <c r="A476" i="7"/>
  <c r="AK476" i="7"/>
  <c r="AL475" i="7"/>
  <c r="C477" i="7" l="1"/>
  <c r="A481" i="9" s="1"/>
  <c r="B478" i="7"/>
  <c r="A477" i="7"/>
  <c r="AL476" i="7"/>
  <c r="AK477" i="7"/>
  <c r="B479" i="7" l="1"/>
  <c r="C478" i="7"/>
  <c r="A482" i="9" s="1"/>
  <c r="A478" i="7"/>
  <c r="AK478" i="7"/>
  <c r="AL477" i="7"/>
  <c r="A479" i="7" l="1"/>
  <c r="C479" i="7"/>
  <c r="A483" i="9" s="1"/>
  <c r="B480" i="7"/>
  <c r="AL478" i="7"/>
  <c r="AK479" i="7"/>
  <c r="A480" i="7" l="1"/>
  <c r="B481" i="7"/>
  <c r="C480" i="7"/>
  <c r="A484" i="9" s="1"/>
  <c r="AK480" i="7"/>
  <c r="AL479" i="7"/>
  <c r="C481" i="7" l="1"/>
  <c r="A485" i="9" s="1"/>
  <c r="A481" i="7"/>
  <c r="B482" i="7"/>
  <c r="AL480" i="7"/>
  <c r="AK481" i="7"/>
  <c r="A482" i="7" l="1"/>
  <c r="C482" i="7"/>
  <c r="A486" i="9" s="1"/>
  <c r="B483" i="7"/>
  <c r="AK482" i="7"/>
  <c r="AL481" i="7"/>
  <c r="B484" i="7" l="1"/>
  <c r="A483" i="7"/>
  <c r="C483" i="7"/>
  <c r="A487" i="9" s="1"/>
  <c r="AL482" i="7"/>
  <c r="AK483" i="7"/>
  <c r="C484" i="7" l="1"/>
  <c r="A488" i="9" s="1"/>
  <c r="A484" i="7"/>
  <c r="B485" i="7"/>
  <c r="AK484" i="7"/>
  <c r="AL483" i="7"/>
  <c r="A485" i="7" l="1"/>
  <c r="C485" i="7"/>
  <c r="A489" i="9" s="1"/>
  <c r="B486" i="7"/>
  <c r="AL484" i="7"/>
  <c r="AK485" i="7"/>
  <c r="C486" i="7" l="1"/>
  <c r="A490" i="9" s="1"/>
  <c r="B487" i="7"/>
  <c r="A486" i="7"/>
  <c r="AK486" i="7"/>
  <c r="AL485" i="7"/>
  <c r="A487" i="7" l="1"/>
  <c r="C487" i="7"/>
  <c r="A491" i="9" s="1"/>
  <c r="B488" i="7"/>
  <c r="AL486" i="7"/>
  <c r="AK487" i="7"/>
  <c r="B489" i="7" l="1"/>
  <c r="A488" i="7"/>
  <c r="C488" i="7"/>
  <c r="A492" i="9" s="1"/>
  <c r="AL487" i="7"/>
  <c r="AK488" i="7"/>
  <c r="C489" i="7" l="1"/>
  <c r="A493" i="9" s="1"/>
  <c r="B490" i="7"/>
  <c r="A489" i="7"/>
  <c r="AL488" i="7"/>
  <c r="AK489" i="7"/>
  <c r="C490" i="7" l="1"/>
  <c r="A494" i="9" s="1"/>
  <c r="B491" i="7"/>
  <c r="A490" i="7"/>
  <c r="AK490" i="7"/>
  <c r="AL489" i="7"/>
  <c r="B492" i="7" l="1"/>
  <c r="A491" i="7"/>
  <c r="C491" i="7"/>
  <c r="A495" i="9" s="1"/>
  <c r="AK491" i="7"/>
  <c r="AL490" i="7"/>
  <c r="C492" i="7" l="1"/>
  <c r="A496" i="9" s="1"/>
  <c r="B493" i="7"/>
  <c r="A492" i="7"/>
  <c r="AK492" i="7"/>
  <c r="AL491" i="7"/>
  <c r="A493" i="7" l="1"/>
  <c r="C493" i="7"/>
  <c r="A497" i="9" s="1"/>
  <c r="B494" i="7"/>
  <c r="AL492" i="7"/>
  <c r="AK493" i="7"/>
  <c r="B495" i="7" l="1"/>
  <c r="A494" i="7"/>
  <c r="C494" i="7"/>
  <c r="A498" i="9" s="1"/>
  <c r="AK494" i="7"/>
  <c r="AL493" i="7"/>
  <c r="A495" i="7" l="1"/>
  <c r="C495" i="7"/>
  <c r="A499" i="9" s="1"/>
  <c r="B496" i="7"/>
  <c r="AK495" i="7"/>
  <c r="AL494" i="7"/>
  <c r="A496" i="7" l="1"/>
  <c r="B497" i="7"/>
  <c r="C496" i="7"/>
  <c r="A500" i="9" s="1"/>
  <c r="AK496" i="7"/>
  <c r="AL495" i="7"/>
  <c r="C497" i="7" l="1"/>
  <c r="A501" i="9" s="1"/>
  <c r="B498" i="7"/>
  <c r="A497" i="7"/>
  <c r="AL496" i="7"/>
  <c r="AK497" i="7"/>
  <c r="A498" i="7" l="1"/>
  <c r="C498" i="7"/>
  <c r="A502" i="9" s="1"/>
  <c r="B499" i="7"/>
  <c r="AK498" i="7"/>
  <c r="AL497" i="7"/>
  <c r="B500" i="7" l="1"/>
  <c r="A499" i="7"/>
  <c r="C499" i="7"/>
  <c r="A503" i="9" s="1"/>
  <c r="AL498" i="7"/>
  <c r="AK499" i="7"/>
  <c r="C500" i="7" l="1"/>
  <c r="A504" i="9" s="1"/>
  <c r="B501" i="7"/>
  <c r="A500" i="7"/>
  <c r="AL499" i="7"/>
  <c r="AK500" i="7"/>
  <c r="A501" i="7" l="1"/>
  <c r="C501" i="7"/>
  <c r="A505" i="9" s="1"/>
  <c r="B502" i="7"/>
  <c r="AL500" i="7"/>
  <c r="AK501" i="7"/>
  <c r="B503" i="7" l="1"/>
  <c r="C502" i="7"/>
  <c r="A506" i="9" s="1"/>
  <c r="A502" i="7"/>
  <c r="AK502" i="7"/>
  <c r="AL501" i="7"/>
  <c r="A503" i="7" l="1"/>
  <c r="B504" i="7"/>
  <c r="C503" i="7"/>
  <c r="A507" i="9" s="1"/>
  <c r="AL502" i="7"/>
  <c r="AK503" i="7"/>
  <c r="B505" i="7" l="1"/>
  <c r="A504" i="7"/>
  <c r="C504" i="7"/>
  <c r="A508" i="9" s="1"/>
  <c r="AL503" i="7"/>
  <c r="AK504" i="7"/>
  <c r="C505" i="7" l="1"/>
  <c r="A509" i="9" s="1"/>
  <c r="B506" i="7"/>
  <c r="A505" i="7"/>
  <c r="AL504" i="7"/>
  <c r="AK505" i="7"/>
  <c r="A506" i="7" l="1"/>
  <c r="C506" i="7"/>
  <c r="A510" i="9" s="1"/>
  <c r="B507" i="7"/>
  <c r="AK506" i="7"/>
  <c r="AL505" i="7"/>
  <c r="B508" i="7" l="1"/>
  <c r="A507" i="7"/>
  <c r="C507" i="7"/>
  <c r="A511" i="9" s="1"/>
  <c r="AK507" i="7"/>
  <c r="AL506" i="7"/>
  <c r="C508" i="7" l="1"/>
  <c r="A512" i="9" s="1"/>
  <c r="B509" i="7"/>
  <c r="A508" i="7"/>
  <c r="AK508" i="7"/>
  <c r="AL507" i="7"/>
  <c r="A509" i="7" l="1"/>
  <c r="C509" i="7"/>
  <c r="A513" i="9" s="1"/>
  <c r="B510" i="7"/>
  <c r="AK509" i="7"/>
  <c r="AL508" i="7"/>
  <c r="B511" i="7" l="1"/>
  <c r="A510" i="7"/>
  <c r="C510" i="7"/>
  <c r="A514" i="9" s="1"/>
  <c r="AL509" i="7"/>
  <c r="AK510" i="7"/>
  <c r="A511" i="7" l="1"/>
  <c r="C511" i="7"/>
  <c r="A515" i="9" s="1"/>
  <c r="B512" i="7"/>
  <c r="AK511" i="7"/>
  <c r="AL510" i="7"/>
  <c r="B513" i="7" l="1"/>
  <c r="A512" i="7"/>
  <c r="C512" i="7"/>
  <c r="A516" i="9" s="1"/>
  <c r="AL511" i="7"/>
  <c r="AK512" i="7"/>
  <c r="C513" i="7" l="1"/>
  <c r="A517" i="9" s="1"/>
  <c r="B514" i="7"/>
  <c r="A513" i="7"/>
  <c r="AK513" i="7"/>
  <c r="AL512" i="7"/>
  <c r="A514" i="7" l="1"/>
  <c r="B515" i="7"/>
  <c r="C514" i="7"/>
  <c r="A518" i="9" s="1"/>
  <c r="AL513" i="7"/>
  <c r="AK514" i="7"/>
  <c r="B516" i="7" l="1"/>
  <c r="A515" i="7"/>
  <c r="C515" i="7"/>
  <c r="A519" i="9" s="1"/>
  <c r="AK515" i="7"/>
  <c r="AL514" i="7"/>
  <c r="C516" i="7" l="1"/>
  <c r="A520" i="9" s="1"/>
  <c r="B517" i="7"/>
  <c r="A516" i="7"/>
  <c r="AK516" i="7"/>
  <c r="AL515" i="7"/>
  <c r="A517" i="7" l="1"/>
  <c r="B518" i="7"/>
  <c r="C517" i="7"/>
  <c r="A521" i="9" s="1"/>
  <c r="AK517" i="7"/>
  <c r="AL516" i="7"/>
  <c r="B519" i="7" l="1"/>
  <c r="C518" i="7"/>
  <c r="A522" i="9" s="1"/>
  <c r="A518" i="7"/>
  <c r="AL517" i="7"/>
  <c r="AK518" i="7"/>
  <c r="A519" i="7" l="1"/>
  <c r="C519" i="7"/>
  <c r="A523" i="9" s="1"/>
  <c r="B520" i="7"/>
  <c r="AK519" i="7"/>
  <c r="AL518" i="7"/>
  <c r="B521" i="7" l="1"/>
  <c r="A520" i="7"/>
  <c r="C520" i="7"/>
  <c r="A524" i="9" s="1"/>
  <c r="AK520" i="7"/>
  <c r="AL519" i="7"/>
  <c r="C521" i="7" l="1"/>
  <c r="A525" i="9" s="1"/>
  <c r="B522" i="7"/>
  <c r="A521" i="7"/>
  <c r="AK521" i="7"/>
  <c r="AL520" i="7"/>
  <c r="A522" i="7" l="1"/>
  <c r="C522" i="7"/>
  <c r="A526" i="9" s="1"/>
  <c r="B523" i="7"/>
  <c r="AL521" i="7"/>
  <c r="AK522" i="7"/>
  <c r="B524" i="7" l="1"/>
  <c r="A523" i="7"/>
  <c r="C523" i="7"/>
  <c r="A527" i="9" s="1"/>
  <c r="AK523" i="7"/>
  <c r="AL522" i="7"/>
  <c r="C524" i="7" l="1"/>
  <c r="A528" i="9" s="1"/>
  <c r="B525" i="7"/>
  <c r="A524" i="7"/>
  <c r="AK524" i="7"/>
  <c r="AL523" i="7"/>
  <c r="A525" i="7" l="1"/>
  <c r="C525" i="7"/>
  <c r="A529" i="9" s="1"/>
  <c r="B526" i="7"/>
  <c r="AK525" i="7"/>
  <c r="AL524" i="7"/>
  <c r="B527" i="7" l="1"/>
  <c r="C526" i="7"/>
  <c r="A530" i="9" s="1"/>
  <c r="A526" i="7"/>
  <c r="AL525" i="7"/>
  <c r="AK526" i="7"/>
  <c r="A527" i="7" l="1"/>
  <c r="C527" i="7"/>
  <c r="A531" i="9" s="1"/>
  <c r="B528" i="7"/>
  <c r="AK527" i="7"/>
  <c r="AL526" i="7"/>
  <c r="B529" i="7" l="1"/>
  <c r="A528" i="7"/>
  <c r="C528" i="7"/>
  <c r="A532" i="9" s="1"/>
  <c r="AL527" i="7"/>
  <c r="AK528" i="7"/>
  <c r="C529" i="7" l="1"/>
  <c r="A533" i="9" s="1"/>
  <c r="B530" i="7"/>
  <c r="A529" i="7"/>
  <c r="AK529" i="7"/>
  <c r="AL528" i="7"/>
  <c r="A530" i="7" l="1"/>
  <c r="C530" i="7"/>
  <c r="A534" i="9" s="1"/>
  <c r="B531" i="7"/>
  <c r="AL529" i="7"/>
  <c r="AK530" i="7"/>
  <c r="B532" i="7" l="1"/>
  <c r="C531" i="7"/>
  <c r="A535" i="9" s="1"/>
  <c r="A531" i="7"/>
  <c r="AK531" i="7"/>
  <c r="AL530" i="7"/>
  <c r="C532" i="7" l="1"/>
  <c r="A536" i="9" s="1"/>
  <c r="B533" i="7"/>
  <c r="A532" i="7"/>
  <c r="AK532" i="7"/>
  <c r="AL531" i="7"/>
  <c r="A533" i="7" l="1"/>
  <c r="C533" i="7"/>
  <c r="A537" i="9" s="1"/>
  <c r="B534" i="7"/>
  <c r="AK533" i="7"/>
  <c r="AL532" i="7"/>
  <c r="B535" i="7" l="1"/>
  <c r="C534" i="7"/>
  <c r="A538" i="9" s="1"/>
  <c r="A534" i="7"/>
  <c r="AL533" i="7"/>
  <c r="AK534" i="7"/>
  <c r="A535" i="7" l="1"/>
  <c r="C535" i="7"/>
  <c r="A539" i="9" s="1"/>
  <c r="B536" i="7"/>
  <c r="AK535" i="7"/>
  <c r="AL534" i="7"/>
  <c r="A536" i="7" l="1"/>
  <c r="C536" i="7"/>
  <c r="A540" i="9" s="1"/>
  <c r="B537" i="7"/>
  <c r="AK536" i="7"/>
  <c r="AL535" i="7"/>
  <c r="C537" i="7" l="1"/>
  <c r="A541" i="9" s="1"/>
  <c r="B538" i="7"/>
  <c r="A537" i="7"/>
  <c r="AK537" i="7"/>
  <c r="AL536" i="7"/>
  <c r="A538" i="7" l="1"/>
  <c r="C538" i="7"/>
  <c r="A542" i="9" s="1"/>
  <c r="B539" i="7"/>
  <c r="AK538" i="7"/>
  <c r="AL537" i="7"/>
  <c r="B540" i="7" l="1"/>
  <c r="A539" i="7"/>
  <c r="C539" i="7"/>
  <c r="A543" i="9" s="1"/>
  <c r="AK539" i="7"/>
  <c r="AL538" i="7"/>
  <c r="C540" i="7" l="1"/>
  <c r="A544" i="9" s="1"/>
  <c r="B541" i="7"/>
  <c r="A540" i="7"/>
  <c r="AK540" i="7"/>
  <c r="AL539" i="7"/>
  <c r="A541" i="7" l="1"/>
  <c r="C541" i="7"/>
  <c r="A545" i="9" s="1"/>
  <c r="B542" i="7"/>
  <c r="AK541" i="7"/>
  <c r="AL540" i="7"/>
  <c r="C542" i="7" l="1"/>
  <c r="A546" i="9" s="1"/>
  <c r="B543" i="7"/>
  <c r="A542" i="7"/>
  <c r="AK542" i="7"/>
  <c r="AL541" i="7"/>
  <c r="A543" i="7" l="1"/>
  <c r="C543" i="7"/>
  <c r="A547" i="9" s="1"/>
  <c r="B544" i="7"/>
  <c r="AK543" i="7"/>
  <c r="AL542" i="7"/>
  <c r="B545" i="7" l="1"/>
  <c r="A544" i="7"/>
  <c r="C544" i="7"/>
  <c r="A548" i="9" s="1"/>
  <c r="AK544" i="7"/>
  <c r="AL543" i="7"/>
  <c r="C545" i="7" l="1"/>
  <c r="A549" i="9" s="1"/>
  <c r="B546" i="7"/>
  <c r="A545" i="7"/>
  <c r="AK545" i="7"/>
  <c r="AL544" i="7"/>
  <c r="A546" i="7" l="1"/>
  <c r="C546" i="7"/>
  <c r="A550" i="9" s="1"/>
  <c r="B547" i="7"/>
  <c r="AK546" i="7"/>
  <c r="AL545" i="7"/>
  <c r="B548" i="7" l="1"/>
  <c r="A547" i="7"/>
  <c r="C547" i="7"/>
  <c r="A551" i="9" s="1"/>
  <c r="AK547" i="7"/>
  <c r="AL546" i="7"/>
  <c r="C548" i="7" l="1"/>
  <c r="A552" i="9" s="1"/>
  <c r="B549" i="7"/>
  <c r="A548" i="7"/>
  <c r="AL547" i="7"/>
  <c r="AK548" i="7"/>
  <c r="A549" i="7" l="1"/>
  <c r="C549" i="7"/>
  <c r="A553" i="9" s="1"/>
  <c r="B550" i="7"/>
  <c r="AK549" i="7"/>
  <c r="AL548" i="7"/>
  <c r="B551" i="7" l="1"/>
  <c r="A550" i="7"/>
  <c r="C550" i="7"/>
  <c r="A554" i="9" s="1"/>
  <c r="AL549" i="7"/>
  <c r="AK550" i="7"/>
  <c r="A551" i="7" l="1"/>
  <c r="C551" i="7"/>
  <c r="A555" i="9" s="1"/>
  <c r="AK551" i="7"/>
  <c r="AL550" i="7"/>
  <c r="L6" i="3" l="1"/>
  <c r="AL551" i="7"/>
  <c r="M6" i="3" l="1"/>
  <c r="L5" i="1" s="1"/>
  <c r="I6" i="3"/>
  <c r="E6" i="4"/>
  <c r="E5" i="4"/>
  <c r="AK552" i="7"/>
  <c r="M3132" i="3" l="1"/>
  <c r="K5" i="1"/>
  <c r="N5" i="1"/>
  <c r="E294" i="4"/>
  <c r="AK553" i="7"/>
  <c r="AL552" i="7"/>
  <c r="E7" i="9" l="1"/>
  <c r="E8" i="9"/>
  <c r="Q5" i="1"/>
  <c r="R5" i="1" s="1"/>
  <c r="S5" i="1" s="1"/>
  <c r="E6" i="9"/>
  <c r="AK554" i="7"/>
  <c r="AL553" i="7"/>
  <c r="E556" i="9" l="1"/>
  <c r="AL554" i="7"/>
  <c r="AK555" i="7"/>
  <c r="AK556" i="7" l="1"/>
  <c r="AL555" i="7"/>
  <c r="AK557" i="7" l="1"/>
  <c r="AL556" i="7"/>
  <c r="AK558" i="7" l="1"/>
  <c r="AL557" i="7"/>
  <c r="AK559" i="7" l="1"/>
  <c r="AL558" i="7"/>
  <c r="AK560" i="7" l="1"/>
  <c r="AL559" i="7"/>
  <c r="AK561" i="7" l="1"/>
  <c r="AL560" i="7"/>
  <c r="AK562" i="7" l="1"/>
  <c r="AL561" i="7"/>
  <c r="AL562" i="7" l="1"/>
  <c r="AK563" i="7"/>
  <c r="AK564" i="7" l="1"/>
  <c r="AL563" i="7"/>
  <c r="AL564" i="7" l="1"/>
  <c r="AK565" i="7"/>
  <c r="AK566" i="7" l="1"/>
  <c r="AL565" i="7"/>
  <c r="AK567" i="7" l="1"/>
  <c r="AL566" i="7"/>
  <c r="AK568" i="7" l="1"/>
  <c r="AL567" i="7"/>
  <c r="AK569" i="7" l="1"/>
  <c r="AL568" i="7"/>
  <c r="AK570" i="7" l="1"/>
  <c r="AL569" i="7"/>
  <c r="AK571" i="7" l="1"/>
  <c r="AL570" i="7"/>
  <c r="AK572" i="7" l="1"/>
  <c r="AL571" i="7"/>
  <c r="AK573" i="7" l="1"/>
  <c r="AL572" i="7"/>
  <c r="AK574" i="7" l="1"/>
  <c r="AL573" i="7"/>
  <c r="AK575" i="7" l="1"/>
  <c r="AL574" i="7"/>
  <c r="AK576" i="7" l="1"/>
  <c r="AL575" i="7"/>
  <c r="AL576" i="7" l="1"/>
  <c r="AK577" i="7"/>
  <c r="AK578" i="7" l="1"/>
  <c r="AL577" i="7"/>
  <c r="AL578" i="7" l="1"/>
  <c r="AK579" i="7"/>
  <c r="AK580" i="7" l="1"/>
  <c r="AL579" i="7"/>
  <c r="AK581" i="7" l="1"/>
  <c r="AL580" i="7"/>
  <c r="AK582" i="7" l="1"/>
  <c r="AL581" i="7"/>
  <c r="AK583" i="7" l="1"/>
  <c r="AL582" i="7"/>
  <c r="AK584" i="7" l="1"/>
  <c r="AL583" i="7"/>
  <c r="AK585" i="7" l="1"/>
  <c r="AL584" i="7"/>
  <c r="AK586" i="7" l="1"/>
  <c r="AL585" i="7"/>
  <c r="AL586" i="7" l="1"/>
  <c r="AK587" i="7"/>
  <c r="AK588" i="7" l="1"/>
  <c r="AL587" i="7"/>
  <c r="AK589" i="7" l="1"/>
  <c r="AL588" i="7"/>
  <c r="AK590" i="7" l="1"/>
  <c r="AL589" i="7"/>
  <c r="AK591" i="7" l="1"/>
  <c r="AL590" i="7"/>
  <c r="AK592" i="7" l="1"/>
  <c r="AL591" i="7"/>
  <c r="AL592" i="7" l="1"/>
  <c r="AK593" i="7"/>
  <c r="AK594" i="7" l="1"/>
  <c r="AL593" i="7"/>
  <c r="AK595" i="7" l="1"/>
  <c r="AL594" i="7"/>
  <c r="AK596" i="7" l="1"/>
  <c r="AL595" i="7"/>
  <c r="AK597" i="7" l="1"/>
  <c r="AL596" i="7"/>
  <c r="AK598" i="7" l="1"/>
  <c r="AL597" i="7"/>
  <c r="AL598" i="7" l="1"/>
  <c r="AK599" i="7"/>
  <c r="AK600" i="7" l="1"/>
  <c r="AL599" i="7"/>
  <c r="AK601" i="7" l="1"/>
  <c r="AL600" i="7"/>
  <c r="AK602" i="7" l="1"/>
  <c r="AL601" i="7"/>
  <c r="AL602" i="7" l="1"/>
  <c r="AK603" i="7"/>
  <c r="AK604" i="7" l="1"/>
  <c r="AL603" i="7"/>
  <c r="AK605" i="7" l="1"/>
  <c r="AL604" i="7"/>
  <c r="AK606" i="7" l="1"/>
  <c r="AL605" i="7"/>
  <c r="AK607" i="7" l="1"/>
  <c r="AL606" i="7"/>
  <c r="AL607" i="7" l="1"/>
  <c r="AK608" i="7"/>
  <c r="AK609" i="7" l="1"/>
  <c r="AL608" i="7"/>
  <c r="AK610" i="7" l="1"/>
  <c r="AL609" i="7"/>
  <c r="AL610" i="7" l="1"/>
  <c r="AK611" i="7"/>
  <c r="AK612" i="7" l="1"/>
  <c r="AL611" i="7"/>
  <c r="AK613" i="7" l="1"/>
  <c r="AL612" i="7"/>
  <c r="AK614" i="7" l="1"/>
  <c r="AL613" i="7"/>
  <c r="AL614" i="7" l="1"/>
  <c r="AK615" i="7"/>
  <c r="AK616" i="7" l="1"/>
  <c r="AL615" i="7"/>
  <c r="AL616" i="7" l="1"/>
  <c r="AK617" i="7"/>
  <c r="AK618" i="7" l="1"/>
  <c r="AL617" i="7"/>
  <c r="AK619" i="7" l="1"/>
  <c r="AL618" i="7"/>
  <c r="AL619" i="7" l="1"/>
  <c r="AK620" i="7"/>
  <c r="AK621" i="7" l="1"/>
  <c r="AL620" i="7"/>
  <c r="AK622" i="7" l="1"/>
  <c r="AL621" i="7"/>
  <c r="AK623" i="7" l="1"/>
  <c r="AL622" i="7"/>
  <c r="AL623" i="7" l="1"/>
  <c r="AK624" i="7"/>
  <c r="AK625" i="7" l="1"/>
  <c r="AL624" i="7"/>
  <c r="AK626" i="7" l="1"/>
  <c r="AL625" i="7"/>
  <c r="AK627" i="7" l="1"/>
  <c r="AL626" i="7"/>
  <c r="AL627" i="7" l="1"/>
  <c r="AK628" i="7"/>
  <c r="AK629" i="7" l="1"/>
  <c r="AL628" i="7"/>
  <c r="AK630" i="7" l="1"/>
  <c r="AL629" i="7"/>
  <c r="AL630" i="7" l="1"/>
  <c r="AK631" i="7"/>
  <c r="AK632" i="7" l="1"/>
  <c r="AL631" i="7"/>
  <c r="AK633" i="7" l="1"/>
  <c r="AL632" i="7"/>
  <c r="AK634" i="7" l="1"/>
  <c r="AL633" i="7"/>
  <c r="AL634" i="7" l="1"/>
  <c r="AK635" i="7"/>
  <c r="AK636" i="7" l="1"/>
  <c r="AL635" i="7"/>
  <c r="AK637" i="7" l="1"/>
  <c r="AL636" i="7"/>
  <c r="AK638" i="7" l="1"/>
  <c r="AL637" i="7"/>
  <c r="AL638" i="7" l="1"/>
  <c r="AK639" i="7"/>
  <c r="AL639" i="7" l="1"/>
  <c r="AK640" i="7"/>
  <c r="AK641" i="7" l="1"/>
  <c r="AL640" i="7"/>
  <c r="AK642" i="7" l="1"/>
  <c r="AL641" i="7"/>
  <c r="AK643" i="7" l="1"/>
  <c r="AL642" i="7"/>
  <c r="AL643" i="7" l="1"/>
  <c r="AK644" i="7"/>
  <c r="AK645" i="7" l="1"/>
  <c r="AL644" i="7"/>
  <c r="AK646" i="7" l="1"/>
  <c r="AL645" i="7"/>
  <c r="AL646" i="7" l="1"/>
  <c r="AK647" i="7"/>
  <c r="AL647" i="7" l="1"/>
  <c r="AK648" i="7"/>
  <c r="AL648" i="7" l="1"/>
  <c r="AK649" i="7"/>
  <c r="AK650" i="7" l="1"/>
  <c r="AL649" i="7"/>
  <c r="AK651" i="7" l="1"/>
  <c r="AL650" i="7"/>
  <c r="AL651" i="7" l="1"/>
  <c r="AK652" i="7"/>
  <c r="AK653" i="7" l="1"/>
  <c r="AL652" i="7"/>
  <c r="AK654" i="7" l="1"/>
  <c r="AL653" i="7"/>
  <c r="AK655" i="7" l="1"/>
  <c r="AL654" i="7"/>
  <c r="AK656" i="7" l="1"/>
  <c r="AL655" i="7"/>
  <c r="AK657" i="7" l="1"/>
  <c r="AL656" i="7"/>
  <c r="AK658" i="7" l="1"/>
  <c r="AL657" i="7"/>
  <c r="AK659" i="7" l="1"/>
  <c r="AL658" i="7"/>
  <c r="AL659" i="7" l="1"/>
  <c r="AK660" i="7"/>
  <c r="AK661" i="7" l="1"/>
  <c r="AL660" i="7"/>
  <c r="AK662" i="7" l="1"/>
  <c r="AL661" i="7"/>
  <c r="AL662" i="7" l="1"/>
  <c r="AK663" i="7"/>
  <c r="AK664" i="7" l="1"/>
  <c r="AL663" i="7"/>
  <c r="AK665" i="7" l="1"/>
  <c r="AL664" i="7"/>
  <c r="AK666" i="7" l="1"/>
  <c r="AL665" i="7"/>
  <c r="AK667" i="7" l="1"/>
  <c r="AL666" i="7"/>
  <c r="AK668" i="7" l="1"/>
  <c r="AL667" i="7"/>
  <c r="AL668" i="7" l="1"/>
  <c r="AK669" i="7"/>
  <c r="AK670" i="7" l="1"/>
  <c r="AL669" i="7"/>
  <c r="AL670" i="7" l="1"/>
  <c r="AK671" i="7"/>
  <c r="AL671" i="7" l="1"/>
  <c r="AK672" i="7"/>
  <c r="AK673" i="7" l="1"/>
  <c r="AL672" i="7"/>
  <c r="AK674" i="7" l="1"/>
  <c r="AL673" i="7"/>
  <c r="AK675" i="7" l="1"/>
  <c r="AL674" i="7"/>
  <c r="AL675" i="7" l="1"/>
  <c r="AK676" i="7"/>
  <c r="AK677" i="7" l="1"/>
  <c r="AL676" i="7"/>
  <c r="AK678" i="7" l="1"/>
  <c r="AL677" i="7"/>
  <c r="AL678" i="7" l="1"/>
  <c r="AK679" i="7"/>
  <c r="AK680" i="7" l="1"/>
  <c r="AL679" i="7"/>
  <c r="AL680" i="7" l="1"/>
  <c r="AK681" i="7"/>
  <c r="AK682" i="7" l="1"/>
  <c r="AL681" i="7"/>
  <c r="AK683" i="7" l="1"/>
  <c r="AL682" i="7"/>
  <c r="AL683" i="7" l="1"/>
  <c r="AK684" i="7"/>
  <c r="AK685" i="7" l="1"/>
  <c r="AL684" i="7"/>
  <c r="AK686" i="7" l="1"/>
  <c r="AL685" i="7"/>
  <c r="AK687" i="7" l="1"/>
  <c r="AL686" i="7"/>
  <c r="AL687" i="7" l="1"/>
  <c r="AK688" i="7"/>
  <c r="AK689" i="7" l="1"/>
  <c r="AL688" i="7"/>
  <c r="AK690" i="7" l="1"/>
  <c r="AL689" i="7"/>
  <c r="AK691" i="7" l="1"/>
  <c r="AL690" i="7"/>
  <c r="AK692" i="7" l="1"/>
  <c r="AL691" i="7"/>
  <c r="AL692" i="7" l="1"/>
  <c r="AK693" i="7"/>
  <c r="AK694" i="7" l="1"/>
  <c r="AL693" i="7"/>
  <c r="AL694" i="7" l="1"/>
  <c r="AK695" i="7"/>
  <c r="AK696" i="7" l="1"/>
  <c r="AL695" i="7"/>
  <c r="AL696" i="7" l="1"/>
  <c r="AK697" i="7"/>
  <c r="AK698" i="7" l="1"/>
  <c r="AL697" i="7"/>
  <c r="AK699" i="7" l="1"/>
  <c r="AL698" i="7"/>
  <c r="AK700" i="7" l="1"/>
  <c r="AL699" i="7"/>
  <c r="AL700" i="7" l="1"/>
  <c r="AK701" i="7"/>
  <c r="AK702" i="7" l="1"/>
  <c r="AL701" i="7"/>
  <c r="AL702" i="7" l="1"/>
  <c r="AK703" i="7"/>
  <c r="AL703" i="7" l="1"/>
  <c r="AK704" i="7"/>
  <c r="AK705" i="7" l="1"/>
  <c r="AL704" i="7"/>
  <c r="AK706" i="7" l="1"/>
  <c r="AL705" i="7"/>
  <c r="AK707" i="7" l="1"/>
  <c r="AL706" i="7"/>
  <c r="AL707" i="7" l="1"/>
  <c r="AK708" i="7"/>
  <c r="AK709" i="7" l="1"/>
  <c r="AL708" i="7"/>
  <c r="AK710" i="7" l="1"/>
  <c r="AL709" i="7"/>
  <c r="AK711" i="7" l="1"/>
  <c r="AL710" i="7"/>
  <c r="AL711" i="7" l="1"/>
  <c r="AK712" i="7"/>
  <c r="AL712" i="7" l="1"/>
  <c r="AK713" i="7"/>
  <c r="AK714" i="7" l="1"/>
  <c r="AL713" i="7"/>
  <c r="AK715" i="7" l="1"/>
  <c r="AL714" i="7"/>
  <c r="AK716" i="7" l="1"/>
  <c r="AL715" i="7"/>
  <c r="AL716" i="7" l="1"/>
  <c r="AK717" i="7"/>
  <c r="AK718" i="7" l="1"/>
  <c r="AL717" i="7"/>
  <c r="AK719" i="7" l="1"/>
  <c r="AL718" i="7"/>
  <c r="AL719" i="7" l="1"/>
  <c r="AK720" i="7"/>
  <c r="AL720" i="7" l="1"/>
  <c r="AK721" i="7"/>
  <c r="AK722" i="7" l="1"/>
  <c r="AL721" i="7"/>
  <c r="AK723" i="7" l="1"/>
  <c r="AL722" i="7"/>
  <c r="AK724" i="7" l="1"/>
  <c r="AL723" i="7"/>
  <c r="AL724" i="7" l="1"/>
  <c r="AK725" i="7"/>
  <c r="AK726" i="7" l="1"/>
  <c r="AL725" i="7"/>
  <c r="AL726" i="7" l="1"/>
  <c r="AK727" i="7"/>
  <c r="AK728" i="7" l="1"/>
  <c r="AL727" i="7"/>
  <c r="AK729" i="7" l="1"/>
  <c r="AL728" i="7"/>
  <c r="AK730" i="7" l="1"/>
  <c r="AL729" i="7"/>
  <c r="AK731" i="7" l="1"/>
  <c r="AL730" i="7"/>
  <c r="AK732" i="7" l="1"/>
  <c r="AL731" i="7"/>
  <c r="AL732" i="7" l="1"/>
  <c r="AK733" i="7"/>
  <c r="AK734" i="7" l="1"/>
  <c r="AL733" i="7"/>
  <c r="AK735" i="7" l="1"/>
  <c r="AL734" i="7"/>
  <c r="AL735" i="7" l="1"/>
  <c r="AK736" i="7"/>
  <c r="AK737" i="7" l="1"/>
  <c r="AL736" i="7"/>
  <c r="AK738" i="7" l="1"/>
  <c r="AL737" i="7"/>
  <c r="AK739" i="7" l="1"/>
  <c r="AL738" i="7"/>
  <c r="AK740" i="7" l="1"/>
  <c r="AL739" i="7"/>
  <c r="AK741" i="7" l="1"/>
  <c r="AL740" i="7"/>
  <c r="AK742" i="7" l="1"/>
  <c r="AL741" i="7"/>
  <c r="AL742" i="7" l="1"/>
  <c r="AK743" i="7"/>
  <c r="AL743" i="7" l="1"/>
  <c r="AK744" i="7"/>
  <c r="AL744" i="7" l="1"/>
  <c r="AK745" i="7"/>
  <c r="AK746" i="7" l="1"/>
  <c r="AL745" i="7"/>
  <c r="AK747" i="7" l="1"/>
  <c r="AL746" i="7"/>
  <c r="AK748" i="7" l="1"/>
  <c r="AL747" i="7"/>
  <c r="AL748" i="7" l="1"/>
  <c r="AK749" i="7"/>
  <c r="AK750" i="7" l="1"/>
  <c r="AL749" i="7"/>
  <c r="AK751" i="7" l="1"/>
  <c r="AL750" i="7"/>
  <c r="AL751" i="7" l="1"/>
  <c r="AK752" i="7"/>
  <c r="AK753" i="7" l="1"/>
  <c r="AL752" i="7"/>
  <c r="AK754" i="7" l="1"/>
  <c r="AL753" i="7"/>
  <c r="AK755" i="7" l="1"/>
  <c r="AL754" i="7"/>
  <c r="AK756" i="7" l="1"/>
  <c r="AL755" i="7"/>
  <c r="AL756" i="7" l="1"/>
  <c r="AK757" i="7"/>
  <c r="AK758" i="7" l="1"/>
  <c r="AL757" i="7"/>
  <c r="AL758" i="7" l="1"/>
  <c r="AK759" i="7"/>
  <c r="AK760" i="7" l="1"/>
  <c r="AL759" i="7"/>
  <c r="AL760" i="7" l="1"/>
  <c r="AK761" i="7"/>
  <c r="AK762" i="7" l="1"/>
  <c r="AL761" i="7"/>
  <c r="AL762" i="7" l="1"/>
  <c r="AK763" i="7"/>
  <c r="AK764" i="7" l="1"/>
  <c r="AL763" i="7"/>
  <c r="AK765" i="7" l="1"/>
  <c r="AL764" i="7"/>
  <c r="AL765" i="7" l="1"/>
  <c r="AK766" i="7"/>
  <c r="AL766" i="7" l="1"/>
  <c r="AK767" i="7"/>
  <c r="AK768" i="7" l="1"/>
  <c r="AL767" i="7"/>
  <c r="AL768" i="7" l="1"/>
  <c r="AK769" i="7"/>
  <c r="AK770" i="7" l="1"/>
  <c r="AL769" i="7"/>
  <c r="AL770" i="7" l="1"/>
  <c r="AK771" i="7"/>
  <c r="AK772" i="7" l="1"/>
  <c r="AL771" i="7"/>
  <c r="AL772" i="7" l="1"/>
  <c r="AK773" i="7"/>
  <c r="AL773" i="7" l="1"/>
  <c r="AK774" i="7"/>
  <c r="AL774" i="7" l="1"/>
  <c r="AK775" i="7"/>
  <c r="AK776" i="7" l="1"/>
  <c r="AL775" i="7"/>
  <c r="AK777" i="7" l="1"/>
  <c r="AL776" i="7"/>
  <c r="AK778" i="7" l="1"/>
  <c r="AL777" i="7"/>
  <c r="AL778" i="7" l="1"/>
  <c r="AK779" i="7"/>
  <c r="AK780" i="7" l="1"/>
  <c r="AL779" i="7"/>
  <c r="AK781" i="7" l="1"/>
  <c r="AL780" i="7"/>
  <c r="AL781" i="7" l="1"/>
  <c r="AK782" i="7"/>
  <c r="AL782" i="7" l="1"/>
  <c r="AK783" i="7"/>
  <c r="AK784" i="7" l="1"/>
  <c r="AL783" i="7"/>
  <c r="AL784" i="7" l="1"/>
  <c r="AK785" i="7"/>
  <c r="AK786" i="7" l="1"/>
  <c r="AL785" i="7"/>
  <c r="AL786" i="7" l="1"/>
  <c r="AK787" i="7"/>
  <c r="AK788" i="7" l="1"/>
  <c r="AL787" i="7"/>
  <c r="AL788" i="7" l="1"/>
  <c r="AK789" i="7"/>
  <c r="AL789" i="7" l="1"/>
  <c r="AK790" i="7"/>
  <c r="AL790" i="7" l="1"/>
  <c r="AK791" i="7"/>
  <c r="AK792" i="7" l="1"/>
  <c r="AL791" i="7"/>
  <c r="AK793" i="7" l="1"/>
  <c r="AL792" i="7"/>
  <c r="AL793" i="7" l="1"/>
  <c r="AK794" i="7"/>
  <c r="AL794" i="7" l="1"/>
  <c r="AK795" i="7"/>
  <c r="AK796" i="7" l="1"/>
  <c r="AL795" i="7"/>
  <c r="AK797" i="7" l="1"/>
  <c r="AL796" i="7"/>
  <c r="AK798" i="7" l="1"/>
  <c r="AL797" i="7"/>
  <c r="AL798" i="7" l="1"/>
  <c r="AK799" i="7"/>
  <c r="AK800" i="7" l="1"/>
  <c r="AL799" i="7"/>
  <c r="AL800" i="7" l="1"/>
  <c r="AK801" i="7"/>
  <c r="AK802" i="7" l="1"/>
  <c r="AL801" i="7"/>
  <c r="AL802" i="7" l="1"/>
  <c r="AK803" i="7"/>
  <c r="AK804" i="7" l="1"/>
  <c r="AL803" i="7"/>
  <c r="AK805" i="7" l="1"/>
  <c r="AL804" i="7"/>
  <c r="AL805" i="7" l="1"/>
  <c r="AK806" i="7"/>
  <c r="AL806" i="7" l="1"/>
  <c r="AK807" i="7"/>
  <c r="AK808" i="7" l="1"/>
  <c r="AL807" i="7"/>
  <c r="AL808" i="7" l="1"/>
  <c r="AK809" i="7"/>
  <c r="AL809" i="7" l="1"/>
  <c r="AK810" i="7"/>
  <c r="AL810" i="7" l="1"/>
  <c r="AK811" i="7"/>
  <c r="AK812" i="7" l="1"/>
  <c r="AL811" i="7"/>
  <c r="AK813" i="7" l="1"/>
  <c r="AL812" i="7"/>
  <c r="AL813" i="7" l="1"/>
  <c r="AK814" i="7"/>
  <c r="AL814" i="7" l="1"/>
  <c r="AK815" i="7"/>
  <c r="AK816" i="7" l="1"/>
  <c r="AL815" i="7"/>
  <c r="AL816" i="7" l="1"/>
  <c r="AK817" i="7"/>
  <c r="AK818" i="7" l="1"/>
  <c r="AL817" i="7"/>
  <c r="AL818" i="7" l="1"/>
  <c r="AK819" i="7"/>
  <c r="AK820" i="7" l="1"/>
  <c r="AL819" i="7"/>
  <c r="AK821" i="7" l="1"/>
  <c r="AL820" i="7"/>
  <c r="AL821" i="7" l="1"/>
  <c r="AK822" i="7"/>
  <c r="AL822" i="7" l="1"/>
  <c r="AK823" i="7"/>
  <c r="AK824" i="7" l="1"/>
  <c r="AL823" i="7"/>
  <c r="AL824" i="7" l="1"/>
  <c r="AK825" i="7"/>
  <c r="AL825" i="7" l="1"/>
  <c r="AK826" i="7"/>
  <c r="AL826" i="7" l="1"/>
  <c r="AK827" i="7"/>
  <c r="AK828" i="7" l="1"/>
  <c r="AL827" i="7"/>
  <c r="AK829" i="7" l="1"/>
  <c r="AL828" i="7"/>
  <c r="AL829" i="7" l="1"/>
  <c r="AK830" i="7"/>
  <c r="AL830" i="7" l="1"/>
  <c r="AK831" i="7"/>
  <c r="AK832" i="7" l="1"/>
  <c r="AL831" i="7"/>
  <c r="AL832" i="7" l="1"/>
  <c r="AK833" i="7"/>
  <c r="AK834" i="7" l="1"/>
  <c r="AL833" i="7"/>
  <c r="AL834" i="7" l="1"/>
  <c r="AK835" i="7"/>
  <c r="AK836" i="7" l="1"/>
  <c r="AL835" i="7"/>
  <c r="AL836" i="7" l="1"/>
  <c r="AK837" i="7"/>
  <c r="AL837" i="7" l="1"/>
  <c r="AK838" i="7"/>
  <c r="AL838" i="7" l="1"/>
  <c r="AK839" i="7"/>
  <c r="AK840" i="7" l="1"/>
  <c r="AL839" i="7"/>
  <c r="AL840" i="7" l="1"/>
  <c r="AK841" i="7"/>
  <c r="AL841" i="7" l="1"/>
  <c r="AK842" i="7"/>
  <c r="AL842" i="7" l="1"/>
  <c r="AK843" i="7"/>
  <c r="AK844" i="7" l="1"/>
  <c r="AL843" i="7"/>
  <c r="AK845" i="7" l="1"/>
  <c r="AL844" i="7"/>
  <c r="AL845" i="7" l="1"/>
  <c r="AK846" i="7"/>
  <c r="AL846" i="7" l="1"/>
  <c r="AK847" i="7"/>
  <c r="AK848" i="7" l="1"/>
  <c r="AL847" i="7"/>
  <c r="AL848" i="7" l="1"/>
  <c r="AK849" i="7"/>
  <c r="AK850" i="7" l="1"/>
  <c r="AL849" i="7"/>
  <c r="AL850" i="7" l="1"/>
  <c r="AK851" i="7"/>
  <c r="AK852" i="7" l="1"/>
  <c r="AL851" i="7"/>
  <c r="AL852" i="7" l="1"/>
  <c r="AK853" i="7"/>
  <c r="AL853" i="7" l="1"/>
  <c r="AK854" i="7"/>
  <c r="AL854" i="7" l="1"/>
  <c r="AK855" i="7"/>
  <c r="AK856" i="7" l="1"/>
  <c r="AL855" i="7"/>
  <c r="AL856" i="7" l="1"/>
  <c r="AK857" i="7"/>
  <c r="AL857" i="7" l="1"/>
  <c r="AK858" i="7"/>
  <c r="AL858" i="7" l="1"/>
  <c r="AK859" i="7"/>
  <c r="AK860" i="7" l="1"/>
  <c r="AL859" i="7"/>
  <c r="AK861" i="7" l="1"/>
  <c r="AL860" i="7"/>
  <c r="AL861" i="7" l="1"/>
  <c r="AK862" i="7"/>
  <c r="AL862" i="7" l="1"/>
  <c r="AK863" i="7"/>
  <c r="AK864" i="7" l="1"/>
  <c r="AL863" i="7"/>
  <c r="AL864" i="7" l="1"/>
  <c r="AK865" i="7"/>
  <c r="AK866" i="7" l="1"/>
  <c r="AL865" i="7"/>
  <c r="AL866" i="7" l="1"/>
  <c r="AK867" i="7"/>
  <c r="AK868" i="7" l="1"/>
  <c r="AL867" i="7"/>
  <c r="AL868" i="7" l="1"/>
  <c r="AK869" i="7"/>
  <c r="AL869" i="7" l="1"/>
  <c r="AK870" i="7"/>
  <c r="AL870" i="7" l="1"/>
  <c r="AK871" i="7"/>
  <c r="AK872" i="7" l="1"/>
  <c r="AL871" i="7"/>
  <c r="AL872" i="7" l="1"/>
  <c r="AK873" i="7"/>
  <c r="AL873" i="7" l="1"/>
  <c r="AK874" i="7"/>
  <c r="AL874" i="7" l="1"/>
  <c r="AK875" i="7"/>
  <c r="AK876" i="7" l="1"/>
  <c r="AL875" i="7"/>
  <c r="AK877" i="7" l="1"/>
  <c r="AL876" i="7"/>
  <c r="AK878" i="7" l="1"/>
  <c r="AL877" i="7"/>
  <c r="AL878" i="7" l="1"/>
  <c r="AK879" i="7"/>
  <c r="AK880" i="7" l="1"/>
  <c r="AL879" i="7"/>
  <c r="AL880" i="7" l="1"/>
  <c r="AK881" i="7"/>
  <c r="AK882" i="7" l="1"/>
  <c r="AL881" i="7"/>
  <c r="AL882" i="7" l="1"/>
  <c r="AK883" i="7"/>
  <c r="AK884" i="7" l="1"/>
  <c r="AL883" i="7"/>
  <c r="AL884" i="7" l="1"/>
  <c r="AK885" i="7"/>
  <c r="AL885" i="7" l="1"/>
  <c r="AK886" i="7"/>
  <c r="AL886" i="7" l="1"/>
  <c r="AK887" i="7"/>
  <c r="AK888" i="7" l="1"/>
  <c r="AL887" i="7"/>
  <c r="AL888" i="7" l="1"/>
  <c r="AK889" i="7"/>
  <c r="AL889" i="7" l="1"/>
  <c r="AK890" i="7"/>
  <c r="AL890" i="7" l="1"/>
  <c r="AK891" i="7"/>
  <c r="AK892" i="7" l="1"/>
  <c r="AL891" i="7"/>
  <c r="AK893" i="7" l="1"/>
  <c r="AL892" i="7"/>
  <c r="AL893" i="7" l="1"/>
  <c r="AK894" i="7"/>
  <c r="AL894" i="7" l="1"/>
  <c r="AK895" i="7"/>
  <c r="AK896" i="7" l="1"/>
  <c r="AL895" i="7"/>
  <c r="AL896" i="7" l="1"/>
  <c r="AK897" i="7"/>
  <c r="AK898" i="7" l="1"/>
  <c r="AL897" i="7"/>
  <c r="AL898" i="7" l="1"/>
  <c r="AK899" i="7"/>
  <c r="AK900" i="7" l="1"/>
  <c r="AL899" i="7"/>
  <c r="AL900" i="7" l="1"/>
  <c r="AK901" i="7"/>
  <c r="AL901" i="7" l="1"/>
  <c r="AK902" i="7"/>
  <c r="AL902" i="7" l="1"/>
  <c r="AK903" i="7"/>
  <c r="AK904" i="7" l="1"/>
  <c r="AL903" i="7"/>
  <c r="AL904" i="7" l="1"/>
  <c r="AK905" i="7"/>
  <c r="AL905" i="7" l="1"/>
  <c r="AK906" i="7"/>
  <c r="AL906" i="7" l="1"/>
  <c r="AK907" i="7"/>
  <c r="AK908" i="7" l="1"/>
  <c r="AL907" i="7"/>
  <c r="AK909" i="7" l="1"/>
  <c r="AL908" i="7"/>
  <c r="AL909" i="7" l="1"/>
  <c r="AK910" i="7"/>
  <c r="AL910" i="7" l="1"/>
  <c r="AK911" i="7"/>
  <c r="AK912" i="7" l="1"/>
  <c r="AL911" i="7"/>
  <c r="AL912" i="7" l="1"/>
  <c r="AK913" i="7"/>
  <c r="AK914" i="7" l="1"/>
  <c r="AL913" i="7"/>
  <c r="AL914" i="7" l="1"/>
  <c r="AK915" i="7"/>
  <c r="AK916" i="7" l="1"/>
  <c r="AL915" i="7"/>
  <c r="AL916" i="7" l="1"/>
  <c r="AK917" i="7"/>
  <c r="AL917" i="7" l="1"/>
  <c r="AK918" i="7"/>
  <c r="AL918" i="7" l="1"/>
  <c r="AK919" i="7"/>
  <c r="AK920" i="7" l="1"/>
  <c r="AL919" i="7"/>
  <c r="AK921" i="7" l="1"/>
  <c r="AL920" i="7"/>
  <c r="AL921" i="7" l="1"/>
  <c r="AK922" i="7"/>
  <c r="AL922" i="7" l="1"/>
  <c r="AK923" i="7"/>
  <c r="AK924" i="7" l="1"/>
  <c r="AL923" i="7"/>
  <c r="AK925" i="7" l="1"/>
  <c r="AL924" i="7"/>
  <c r="AL925" i="7" l="1"/>
  <c r="AK926" i="7"/>
  <c r="AL926" i="7" l="1"/>
  <c r="AK927" i="7"/>
  <c r="AK928" i="7" l="1"/>
  <c r="AL927" i="7"/>
  <c r="AL928" i="7" l="1"/>
  <c r="AK929" i="7"/>
  <c r="AK930" i="7" l="1"/>
  <c r="AL929" i="7"/>
  <c r="AL930" i="7" l="1"/>
  <c r="AK931" i="7"/>
  <c r="AK932" i="7" l="1"/>
  <c r="AL931" i="7"/>
  <c r="AL932" i="7" l="1"/>
  <c r="AK933" i="7"/>
  <c r="AL933" i="7" l="1"/>
  <c r="AK934" i="7"/>
  <c r="AL934" i="7" l="1"/>
  <c r="AK935" i="7"/>
  <c r="AK936" i="7" l="1"/>
  <c r="AL935" i="7"/>
  <c r="AL936" i="7" l="1"/>
  <c r="AK937" i="7"/>
  <c r="AL937" i="7" l="1"/>
  <c r="AK938" i="7"/>
  <c r="AL938" i="7" l="1"/>
  <c r="AK939" i="7"/>
  <c r="AK940" i="7" l="1"/>
  <c r="AL939" i="7"/>
  <c r="AK941" i="7" l="1"/>
  <c r="AL940" i="7"/>
  <c r="AL941" i="7" l="1"/>
  <c r="AK942" i="7"/>
  <c r="AL942" i="7" l="1"/>
  <c r="AK943" i="7"/>
  <c r="AK944" i="7" l="1"/>
  <c r="AL943" i="7"/>
  <c r="AL944" i="7" l="1"/>
  <c r="AK945" i="7"/>
  <c r="AK946" i="7" l="1"/>
  <c r="AL945" i="7"/>
  <c r="AL946" i="7" l="1"/>
  <c r="AK947" i="7"/>
  <c r="AK948" i="7" l="1"/>
  <c r="AL947" i="7"/>
  <c r="AK949" i="7" l="1"/>
  <c r="AL948" i="7"/>
  <c r="AL949" i="7" l="1"/>
  <c r="AK950" i="7"/>
  <c r="AL950" i="7" l="1"/>
  <c r="AK951" i="7"/>
  <c r="AK952" i="7" l="1"/>
  <c r="AL951" i="7"/>
  <c r="AL952" i="7" l="1"/>
  <c r="AK953" i="7"/>
  <c r="AL953" i="7" l="1"/>
  <c r="AK954" i="7"/>
  <c r="AL954" i="7" l="1"/>
  <c r="AK955" i="7"/>
  <c r="AK956" i="7" l="1"/>
  <c r="AL955" i="7"/>
  <c r="AK957" i="7" l="1"/>
  <c r="AL956" i="7"/>
  <c r="AL957" i="7" l="1"/>
  <c r="AK958" i="7"/>
  <c r="AL958" i="7" l="1"/>
  <c r="AK959" i="7"/>
  <c r="AK960" i="7" l="1"/>
  <c r="AL959" i="7"/>
  <c r="AL960" i="7" l="1"/>
  <c r="AK961" i="7"/>
  <c r="AK962" i="7" l="1"/>
  <c r="AL961" i="7"/>
  <c r="AL962" i="7" l="1"/>
  <c r="AK963" i="7"/>
  <c r="AK964" i="7" l="1"/>
  <c r="AL963" i="7"/>
  <c r="AL964" i="7" l="1"/>
  <c r="AK965" i="7"/>
  <c r="AL965" i="7" l="1"/>
  <c r="AK966" i="7"/>
  <c r="AL966" i="7" l="1"/>
  <c r="AK967" i="7"/>
  <c r="AK968" i="7" l="1"/>
  <c r="AL967" i="7"/>
  <c r="AL968" i="7" l="1"/>
  <c r="AK969" i="7"/>
  <c r="AL969" i="7" l="1"/>
  <c r="AK970" i="7"/>
  <c r="AL970" i="7" l="1"/>
  <c r="AK971" i="7"/>
  <c r="AK972" i="7" l="1"/>
  <c r="AL971" i="7"/>
  <c r="AK973" i="7" l="1"/>
  <c r="AL972" i="7"/>
  <c r="AL973" i="7" l="1"/>
  <c r="AK974" i="7"/>
  <c r="AL974" i="7" l="1"/>
  <c r="AK975" i="7"/>
  <c r="AK976" i="7" l="1"/>
  <c r="AL975" i="7"/>
  <c r="AL976" i="7" l="1"/>
  <c r="AK977" i="7"/>
  <c r="AK978" i="7" l="1"/>
  <c r="AL977" i="7"/>
  <c r="AL978" i="7" l="1"/>
  <c r="AK979" i="7"/>
  <c r="AK980" i="7" l="1"/>
  <c r="AL979" i="7"/>
  <c r="AL980" i="7" l="1"/>
  <c r="AK981" i="7"/>
  <c r="AL981" i="7" l="1"/>
  <c r="AK982" i="7"/>
  <c r="AL982" i="7" l="1"/>
  <c r="AK983" i="7"/>
  <c r="AK984" i="7" l="1"/>
  <c r="AL983" i="7"/>
  <c r="AK985" i="7" l="1"/>
  <c r="AL984" i="7"/>
  <c r="AL985" i="7" l="1"/>
  <c r="AK986" i="7"/>
  <c r="AL986" i="7" l="1"/>
  <c r="AK987" i="7"/>
  <c r="AK988" i="7" l="1"/>
  <c r="AL987" i="7"/>
  <c r="AK989" i="7" l="1"/>
  <c r="AL988" i="7"/>
  <c r="AL989" i="7" l="1"/>
  <c r="AK990" i="7"/>
  <c r="AL990" i="7" l="1"/>
  <c r="AK991" i="7"/>
  <c r="AK992" i="7" l="1"/>
  <c r="AL991" i="7"/>
  <c r="AL992" i="7" l="1"/>
  <c r="AK993" i="7"/>
  <c r="AK994" i="7" l="1"/>
  <c r="AL993" i="7"/>
  <c r="AL994" i="7" l="1"/>
  <c r="AK995" i="7"/>
  <c r="AK996" i="7" l="1"/>
  <c r="AL995" i="7"/>
  <c r="AL996" i="7" l="1"/>
  <c r="AK997" i="7"/>
  <c r="AL997" i="7" l="1"/>
  <c r="AK998" i="7"/>
  <c r="AL998" i="7" l="1"/>
  <c r="AK999" i="7"/>
  <c r="AK1000" i="7" l="1"/>
  <c r="AL999" i="7"/>
  <c r="AL1000" i="7" l="1"/>
  <c r="AK1001" i="7"/>
  <c r="AL1001" i="7" l="1"/>
  <c r="AK1002" i="7"/>
  <c r="AL1002" i="7" l="1"/>
  <c r="AK1003" i="7"/>
  <c r="AK1004" i="7" l="1"/>
  <c r="AL1003" i="7"/>
  <c r="AK1005" i="7" l="1"/>
  <c r="AL1004" i="7"/>
  <c r="AK1006" i="7" l="1"/>
  <c r="AL1005" i="7"/>
  <c r="AL1006" i="7" l="1"/>
  <c r="AK1007" i="7"/>
  <c r="AK1008" i="7" l="1"/>
  <c r="AL1007" i="7"/>
  <c r="AL1008" i="7" l="1"/>
  <c r="AK1009" i="7"/>
  <c r="AK1010" i="7" l="1"/>
  <c r="AL1009" i="7"/>
  <c r="AL1010" i="7" l="1"/>
  <c r="AK1011" i="7"/>
  <c r="AK1012" i="7" l="1"/>
  <c r="AL1011" i="7"/>
  <c r="AK1013" i="7" l="1"/>
  <c r="AL1012" i="7"/>
  <c r="AK1014" i="7" l="1"/>
  <c r="AL1013" i="7"/>
  <c r="AK1015" i="7" l="1"/>
  <c r="AL1014" i="7"/>
  <c r="AK1016" i="7" l="1"/>
  <c r="AL1015" i="7"/>
  <c r="AL1016" i="7" l="1"/>
  <c r="AK1017" i="7"/>
  <c r="AL1017" i="7" l="1"/>
  <c r="AK1018" i="7"/>
  <c r="AK1019" i="7" l="1"/>
  <c r="AL1018" i="7"/>
  <c r="AK1020" i="7" l="1"/>
  <c r="AL1019" i="7"/>
  <c r="AK1021" i="7" l="1"/>
  <c r="AL1020" i="7"/>
  <c r="AK1022" i="7" l="1"/>
  <c r="AL1021" i="7"/>
  <c r="AK1023" i="7" l="1"/>
  <c r="AL1022" i="7"/>
  <c r="AK1024" i="7" l="1"/>
  <c r="AL1023" i="7"/>
  <c r="AL1024" i="7" l="1"/>
  <c r="AK1025" i="7"/>
  <c r="AL1025" i="7" l="1"/>
  <c r="AK1026" i="7"/>
  <c r="AL1026" i="7" l="1"/>
  <c r="AK1027" i="7"/>
  <c r="AK1028" i="7" l="1"/>
  <c r="AL1027" i="7"/>
  <c r="AK1029" i="7" l="1"/>
  <c r="AL1028" i="7"/>
  <c r="AK1030" i="7" l="1"/>
  <c r="AL1029" i="7"/>
  <c r="AL1030" i="7" l="1"/>
  <c r="AK1031" i="7"/>
  <c r="AK1032" i="7" l="1"/>
  <c r="AL1031" i="7"/>
  <c r="AK1033" i="7" l="1"/>
  <c r="AL1032" i="7"/>
  <c r="AL1033" i="7" l="1"/>
  <c r="AK1034" i="7"/>
  <c r="AL1034" i="7" l="1"/>
  <c r="AK1035" i="7"/>
  <c r="AK1036" i="7" l="1"/>
  <c r="AL1035" i="7"/>
  <c r="AK1037" i="7" l="1"/>
  <c r="AL1036" i="7"/>
  <c r="AK1038" i="7" l="1"/>
  <c r="AL1037" i="7"/>
  <c r="AK1039" i="7" l="1"/>
  <c r="AL1038" i="7"/>
  <c r="AK1040" i="7" l="1"/>
  <c r="AL1039" i="7"/>
  <c r="AL1040" i="7" l="1"/>
  <c r="AK1041" i="7"/>
  <c r="AK1042" i="7" l="1"/>
  <c r="AL1041" i="7"/>
  <c r="AK1043" i="7" l="1"/>
  <c r="AL1042" i="7"/>
  <c r="AK1044" i="7" l="1"/>
  <c r="AL1043" i="7"/>
  <c r="AK1045" i="7" l="1"/>
  <c r="AL1044" i="7"/>
  <c r="AK1046" i="7" l="1"/>
  <c r="AL1045" i="7"/>
  <c r="AK1047" i="7" l="1"/>
  <c r="AL1046" i="7"/>
  <c r="AK1048" i="7" l="1"/>
  <c r="AL1047" i="7"/>
  <c r="AL1048" i="7" l="1"/>
  <c r="AK1049" i="7"/>
  <c r="AL1049" i="7" l="1"/>
  <c r="AK1050" i="7"/>
  <c r="AK1051" i="7" l="1"/>
  <c r="AL1050" i="7"/>
  <c r="AK1052" i="7" l="1"/>
  <c r="AL1051" i="7"/>
  <c r="AK1053" i="7" l="1"/>
  <c r="AL1052" i="7"/>
  <c r="AK1054" i="7" l="1"/>
  <c r="AL1053" i="7"/>
  <c r="AK1055" i="7" l="1"/>
  <c r="AL1054" i="7"/>
  <c r="AK1056" i="7" l="1"/>
  <c r="AL1055" i="7"/>
  <c r="AL1056" i="7" l="1"/>
  <c r="AK1057" i="7"/>
  <c r="AL1057" i="7" l="1"/>
  <c r="AK1058" i="7"/>
  <c r="AL1058" i="7" l="1"/>
  <c r="AK1059" i="7"/>
  <c r="AK1060" i="7" l="1"/>
  <c r="AL1059" i="7"/>
  <c r="AK1061" i="7" l="1"/>
  <c r="AL1060" i="7"/>
  <c r="AK1062" i="7" l="1"/>
  <c r="AL1061" i="7"/>
  <c r="AK1063" i="7" l="1"/>
  <c r="AL1062" i="7"/>
  <c r="AK1064" i="7" l="1"/>
  <c r="AL1063" i="7"/>
  <c r="AK1065" i="7" l="1"/>
  <c r="AL1064" i="7"/>
  <c r="AL1065" i="7" l="1"/>
  <c r="AK1066" i="7"/>
  <c r="AK1067" i="7" l="1"/>
  <c r="AL1066" i="7"/>
  <c r="AK1068" i="7" l="1"/>
  <c r="AL1067" i="7"/>
  <c r="AK1069" i="7" l="1"/>
  <c r="AL1068" i="7"/>
  <c r="AK1070" i="7" l="1"/>
  <c r="AL1069" i="7"/>
  <c r="AK1071" i="7" l="1"/>
  <c r="AL1070" i="7"/>
  <c r="AK1072" i="7" l="1"/>
  <c r="AL1071" i="7"/>
  <c r="AL1072" i="7" l="1"/>
  <c r="AK1073" i="7"/>
  <c r="AK1074" i="7" l="1"/>
  <c r="AL1073" i="7"/>
  <c r="AL1074" i="7" l="1"/>
  <c r="AK1075" i="7"/>
  <c r="AL1075" i="7" l="1"/>
  <c r="AK1076" i="7"/>
  <c r="AL1076" i="7" l="1"/>
  <c r="AK1077" i="7"/>
  <c r="AK1078" i="7" l="1"/>
  <c r="AL1077" i="7"/>
  <c r="AK1079" i="7" l="1"/>
  <c r="AL1078" i="7"/>
  <c r="AL1079" i="7" l="1"/>
  <c r="AK1080" i="7"/>
  <c r="AL1080" i="7" l="1"/>
  <c r="AK1081" i="7"/>
  <c r="AK1082" i="7" l="1"/>
  <c r="AL1081" i="7"/>
  <c r="AL1082" i="7" l="1"/>
  <c r="AK1083" i="7"/>
  <c r="AK1084" i="7" l="1"/>
  <c r="AL1083" i="7"/>
  <c r="AL1084" i="7" l="1"/>
  <c r="AK1085" i="7"/>
  <c r="AK1086" i="7" l="1"/>
  <c r="AL1085" i="7"/>
  <c r="AL1086" i="7" l="1"/>
  <c r="AK1087" i="7"/>
  <c r="AL1087" i="7" l="1"/>
  <c r="AK1088" i="7"/>
  <c r="AL1088" i="7" l="1"/>
  <c r="AK1089" i="7"/>
  <c r="AK1090" i="7" l="1"/>
  <c r="AL1089" i="7"/>
  <c r="AL1090" i="7" l="1"/>
  <c r="AK1091" i="7"/>
  <c r="AL1091" i="7" l="1"/>
  <c r="AK1092" i="7"/>
  <c r="AL1092" i="7" l="1"/>
  <c r="AK1093" i="7"/>
  <c r="AK1094" i="7" l="1"/>
  <c r="AL1093" i="7"/>
  <c r="AL1094" i="7" l="1"/>
  <c r="AK1095" i="7"/>
  <c r="AL1095" i="7" l="1"/>
  <c r="AK1096" i="7"/>
  <c r="AL1096" i="7" l="1"/>
  <c r="AK1097" i="7"/>
  <c r="AK1098" i="7" l="1"/>
  <c r="AL1097" i="7"/>
  <c r="AL1098" i="7" l="1"/>
  <c r="AK1099" i="7"/>
  <c r="AK1100" i="7" l="1"/>
  <c r="AL1099" i="7"/>
  <c r="AL1100" i="7" l="1"/>
  <c r="AK1101" i="7"/>
  <c r="AK1102" i="7" l="1"/>
  <c r="AL1101" i="7"/>
  <c r="AL1102" i="7" l="1"/>
  <c r="AK1103" i="7"/>
  <c r="AL1103" i="7" l="1"/>
  <c r="AK1104" i="7"/>
  <c r="AL1104" i="7" l="1"/>
  <c r="AK1105" i="7"/>
  <c r="AK1106" i="7" l="1"/>
  <c r="AL1105" i="7"/>
  <c r="AL1106" i="7" l="1"/>
  <c r="AK1107" i="7"/>
  <c r="AL1107" i="7" l="1"/>
  <c r="AK1108" i="7"/>
  <c r="AL1108" i="7" l="1"/>
  <c r="AK1109" i="7"/>
  <c r="AK1110" i="7" l="1"/>
  <c r="AL1109" i="7"/>
  <c r="AK1111" i="7" l="1"/>
  <c r="AL1110" i="7"/>
  <c r="AL1111" i="7" l="1"/>
  <c r="AK1112" i="7"/>
  <c r="AL1112" i="7" l="1"/>
  <c r="AK1113" i="7"/>
  <c r="AK1114" i="7" l="1"/>
  <c r="AL1113" i="7"/>
  <c r="AL1114" i="7" l="1"/>
  <c r="AK1115" i="7"/>
  <c r="AL1115" i="7" l="1"/>
  <c r="AK1116" i="7"/>
  <c r="AL1116" i="7" l="1"/>
  <c r="AK1117" i="7"/>
  <c r="AK1118" i="7" l="1"/>
  <c r="AL1117" i="7"/>
  <c r="AL1118" i="7" l="1"/>
  <c r="AK1119" i="7"/>
  <c r="AL1119" i="7" l="1"/>
  <c r="AK1120" i="7"/>
  <c r="AL1120" i="7" l="1"/>
  <c r="AK1121" i="7"/>
  <c r="AK1122" i="7" l="1"/>
  <c r="AL1121" i="7"/>
  <c r="AL1122" i="7" l="1"/>
  <c r="AK1123" i="7"/>
  <c r="AL1123" i="7" l="1"/>
  <c r="AK1124" i="7"/>
  <c r="AL1124" i="7" l="1"/>
  <c r="AK1125" i="7"/>
  <c r="AK1126" i="7" l="1"/>
  <c r="AL1125" i="7"/>
  <c r="AK1127" i="7" l="1"/>
  <c r="AL1126" i="7"/>
  <c r="AL1127" i="7" l="1"/>
  <c r="AK1128" i="7"/>
  <c r="AL1128" i="7" l="1"/>
  <c r="AK1129" i="7"/>
  <c r="AK1130" i="7" l="1"/>
  <c r="AL1129" i="7"/>
  <c r="AL1130" i="7" l="1"/>
  <c r="AK1131" i="7"/>
  <c r="AK1132" i="7" l="1"/>
  <c r="AL1131" i="7"/>
  <c r="AL1132" i="7" l="1"/>
  <c r="AK1133" i="7"/>
  <c r="AK1134" i="7" l="1"/>
  <c r="AL1133" i="7"/>
  <c r="AL1134" i="7" l="1"/>
  <c r="AK1135" i="7"/>
  <c r="AL1135" i="7" l="1"/>
  <c r="AK1136" i="7"/>
  <c r="AL1136" i="7" l="1"/>
  <c r="AK1137" i="7"/>
  <c r="AK1138" i="7" l="1"/>
  <c r="AL1137" i="7"/>
  <c r="AL1138" i="7" l="1"/>
  <c r="AK1139" i="7"/>
  <c r="AL1139" i="7" l="1"/>
  <c r="AK1140" i="7"/>
  <c r="AL1140" i="7" l="1"/>
  <c r="AK1141" i="7"/>
  <c r="AK1142" i="7" l="1"/>
  <c r="AL1141" i="7"/>
  <c r="AK1143" i="7" l="1"/>
  <c r="AL1142" i="7"/>
  <c r="AL1143" i="7" l="1"/>
  <c r="AK1144" i="7"/>
  <c r="AL1144" i="7" l="1"/>
  <c r="AK1145" i="7"/>
  <c r="AK1146" i="7" l="1"/>
  <c r="AL1145" i="7"/>
  <c r="AL1146" i="7" l="1"/>
  <c r="AK1147" i="7"/>
  <c r="AK1148" i="7" l="1"/>
  <c r="AL1147" i="7"/>
  <c r="AL1148" i="7" l="1"/>
  <c r="AK1149" i="7"/>
  <c r="AK1150" i="7" l="1"/>
  <c r="AL1149" i="7"/>
  <c r="AL1150" i="7" l="1"/>
  <c r="AK1151" i="7"/>
  <c r="AL1151" i="7" l="1"/>
  <c r="AK1152" i="7"/>
  <c r="AL1152" i="7" l="1"/>
  <c r="AK1153" i="7"/>
  <c r="AK1154" i="7" l="1"/>
  <c r="AL1153" i="7"/>
  <c r="AL1154" i="7" l="1"/>
  <c r="AK1155" i="7"/>
  <c r="AL1155" i="7" l="1"/>
  <c r="AK1156" i="7"/>
  <c r="AL1156" i="7" l="1"/>
  <c r="AK1157" i="7"/>
  <c r="AK1158" i="7" l="1"/>
  <c r="AL1157" i="7"/>
  <c r="AL1158" i="7" l="1"/>
  <c r="AK1159" i="7"/>
  <c r="AL1159" i="7" l="1"/>
  <c r="AK1160" i="7"/>
  <c r="AL1160" i="7" l="1"/>
  <c r="AK1161" i="7"/>
  <c r="AK1162" i="7" l="1"/>
  <c r="AL1161" i="7"/>
  <c r="AL1162" i="7" l="1"/>
  <c r="AK1163" i="7"/>
  <c r="AK1164" i="7" l="1"/>
  <c r="AL1163" i="7"/>
  <c r="AL1164" i="7" l="1"/>
  <c r="AK1165" i="7"/>
  <c r="AK1166" i="7" l="1"/>
  <c r="AL1165" i="7"/>
  <c r="AL1166" i="7" l="1"/>
  <c r="AK1167" i="7"/>
  <c r="AL1167" i="7" l="1"/>
  <c r="AK1168" i="7"/>
  <c r="AL1168" i="7" l="1"/>
  <c r="AK1169" i="7"/>
  <c r="AK1170" i="7" l="1"/>
  <c r="AL1169" i="7"/>
  <c r="AL1170" i="7" l="1"/>
  <c r="AK1171" i="7"/>
  <c r="AL1171" i="7" l="1"/>
  <c r="AK1172" i="7"/>
  <c r="AL1172" i="7" l="1"/>
  <c r="AK1173" i="7"/>
  <c r="AK1174" i="7" l="1"/>
  <c r="AL1173" i="7"/>
  <c r="AK1175" i="7" l="1"/>
  <c r="AL1174" i="7"/>
  <c r="AL1175" i="7" l="1"/>
  <c r="AK1176" i="7"/>
  <c r="AL1176" i="7" l="1"/>
  <c r="AK1177" i="7"/>
  <c r="AK1178" i="7" l="1"/>
  <c r="AL1177" i="7"/>
  <c r="AL1178" i="7" l="1"/>
  <c r="AK1179" i="7"/>
  <c r="AK1180" i="7" l="1"/>
  <c r="AL1179" i="7"/>
  <c r="AL1180" i="7" l="1"/>
  <c r="AK1181" i="7"/>
  <c r="AK1182" i="7" l="1"/>
  <c r="AL1181" i="7"/>
  <c r="AK1183" i="7" l="1"/>
  <c r="AL1182" i="7"/>
  <c r="AL1183" i="7" l="1"/>
  <c r="AK1184" i="7"/>
  <c r="AL1184" i="7" l="1"/>
  <c r="AK1185" i="7"/>
  <c r="AK1186" i="7" l="1"/>
  <c r="AL1185" i="7"/>
  <c r="AL1186" i="7" l="1"/>
  <c r="AK1187" i="7"/>
  <c r="AL1187" i="7" l="1"/>
  <c r="AK1188" i="7"/>
  <c r="AL1188" i="7" l="1"/>
  <c r="AK1189" i="7"/>
  <c r="AK1190" i="7" l="1"/>
  <c r="AL1189" i="7"/>
  <c r="AL1190" i="7" l="1"/>
  <c r="AK1191" i="7"/>
  <c r="AL1191" i="7" l="1"/>
  <c r="AK1192" i="7"/>
  <c r="AL1192" i="7" l="1"/>
  <c r="AK1193" i="7"/>
  <c r="AK1194" i="7" l="1"/>
  <c r="AL1193" i="7"/>
  <c r="AL1194" i="7" l="1"/>
  <c r="AK1195" i="7"/>
  <c r="AK1196" i="7" l="1"/>
  <c r="AL1195" i="7"/>
  <c r="AL1196" i="7" l="1"/>
  <c r="AK1197" i="7"/>
  <c r="AK1198" i="7" l="1"/>
  <c r="AL1197" i="7"/>
  <c r="AL1198" i="7" l="1"/>
  <c r="AK1199" i="7"/>
  <c r="AL1199" i="7" l="1"/>
  <c r="AK1200" i="7"/>
  <c r="AL1200" i="7" l="1"/>
  <c r="AK1201" i="7"/>
  <c r="AK1202" i="7" l="1"/>
  <c r="AL1201" i="7"/>
  <c r="AL1202" i="7" l="1"/>
  <c r="AK1203" i="7"/>
  <c r="AK1204" i="7" l="1"/>
  <c r="AL1203" i="7"/>
  <c r="AL1204" i="7" l="1"/>
  <c r="AK1205" i="7"/>
  <c r="AK1206" i="7" l="1"/>
  <c r="AL1205" i="7"/>
  <c r="AK1207" i="7" l="1"/>
  <c r="AL1206" i="7"/>
  <c r="AL1207" i="7" l="1"/>
  <c r="AK1208" i="7"/>
  <c r="AL1208" i="7" l="1"/>
  <c r="AK1209" i="7"/>
  <c r="AK1210" i="7" l="1"/>
  <c r="AL1209" i="7"/>
  <c r="AL1210" i="7" l="1"/>
  <c r="AK1211" i="7"/>
  <c r="AL1211" i="7" l="1"/>
  <c r="AK1212" i="7"/>
  <c r="AL1212" i="7" l="1"/>
  <c r="AK1213" i="7"/>
  <c r="AK1214" i="7" l="1"/>
  <c r="AL1213" i="7"/>
  <c r="AK1215" i="7" l="1"/>
  <c r="AL1214" i="7"/>
  <c r="AL1215" i="7" l="1"/>
  <c r="AK1216" i="7"/>
  <c r="AL1216" i="7" l="1"/>
  <c r="AK1217" i="7"/>
  <c r="AK1218" i="7" l="1"/>
  <c r="AL1217" i="7"/>
  <c r="AL1218" i="7" l="1"/>
  <c r="AK1219" i="7"/>
  <c r="AL1219" i="7" l="1"/>
  <c r="AK1220" i="7"/>
  <c r="AL1220" i="7" l="1"/>
  <c r="AK1221" i="7"/>
  <c r="AK1222" i="7" l="1"/>
  <c r="AL1221" i="7"/>
  <c r="AK1223" i="7" l="1"/>
  <c r="AL1222" i="7"/>
  <c r="AL1223" i="7" l="1"/>
  <c r="AK1224" i="7"/>
  <c r="AL1224" i="7" l="1"/>
  <c r="AK1225" i="7"/>
  <c r="AK1226" i="7" l="1"/>
  <c r="AL1225" i="7"/>
  <c r="AL1226" i="7" l="1"/>
  <c r="AK1227" i="7"/>
  <c r="AK1228" i="7" l="1"/>
  <c r="AL1227" i="7"/>
  <c r="AL1228" i="7" l="1"/>
  <c r="AK1229" i="7"/>
  <c r="AK1230" i="7" l="1"/>
  <c r="AL1229" i="7"/>
  <c r="AL1230" i="7" l="1"/>
  <c r="AK1231" i="7"/>
  <c r="AL1231" i="7" l="1"/>
  <c r="AK1232" i="7"/>
  <c r="AL1232" i="7" l="1"/>
  <c r="AK1233" i="7"/>
  <c r="AK1234" i="7" l="1"/>
  <c r="AL1233" i="7"/>
  <c r="AL1234" i="7" l="1"/>
  <c r="AK1235" i="7"/>
  <c r="AK1236" i="7" l="1"/>
  <c r="AL1235" i="7"/>
  <c r="AL1236" i="7" l="1"/>
  <c r="AK1237" i="7"/>
  <c r="AK1238" i="7" l="1"/>
  <c r="AL1237" i="7"/>
  <c r="AK1239" i="7" l="1"/>
  <c r="AL1238" i="7"/>
  <c r="AK1240" i="7" l="1"/>
  <c r="AL1239" i="7"/>
  <c r="AK1241" i="7" l="1"/>
  <c r="AL1240" i="7"/>
  <c r="AK1242" i="7" l="1"/>
  <c r="AL1241" i="7"/>
  <c r="AL1242" i="7" l="1"/>
  <c r="AK1243" i="7"/>
  <c r="AK1244" i="7" l="1"/>
  <c r="AL1243" i="7"/>
  <c r="AL1244" i="7" l="1"/>
  <c r="AK1245" i="7"/>
  <c r="AK1246" i="7" l="1"/>
  <c r="AL1245" i="7"/>
  <c r="AL1246" i="7" l="1"/>
  <c r="AK1247" i="7"/>
  <c r="AK1248" i="7" l="1"/>
  <c r="AL1247" i="7"/>
  <c r="AK1249" i="7" l="1"/>
  <c r="AL1248" i="7"/>
  <c r="AK1250" i="7" l="1"/>
  <c r="AL1249" i="7"/>
  <c r="AL1250" i="7" l="1"/>
  <c r="AK1251" i="7"/>
  <c r="AK1252" i="7" l="1"/>
  <c r="AL1251" i="7"/>
  <c r="AK1253" i="7" l="1"/>
  <c r="AL1252" i="7"/>
  <c r="AK1254" i="7" l="1"/>
  <c r="AL1253" i="7"/>
  <c r="AK1255" i="7" l="1"/>
  <c r="AL1254" i="7"/>
  <c r="AK1256" i="7" l="1"/>
  <c r="AL1255" i="7"/>
  <c r="AK1257" i="7" l="1"/>
  <c r="AL1256" i="7"/>
  <c r="AK1258" i="7" l="1"/>
  <c r="AL1257" i="7"/>
  <c r="AL1258" i="7" l="1"/>
  <c r="AK1259" i="7"/>
  <c r="AK1260" i="7" l="1"/>
  <c r="AL1259" i="7"/>
  <c r="AL1260" i="7" l="1"/>
  <c r="AK1261" i="7"/>
  <c r="AK1262" i="7" l="1"/>
  <c r="AL1261" i="7"/>
  <c r="AK1263" i="7" l="1"/>
  <c r="AL1262" i="7"/>
  <c r="AK1264" i="7" l="1"/>
  <c r="AL1263" i="7"/>
  <c r="AK1265" i="7" l="1"/>
  <c r="AL1264" i="7"/>
  <c r="AK1266" i="7" l="1"/>
  <c r="AL1265" i="7"/>
  <c r="AL1266" i="7" l="1"/>
  <c r="AK1267" i="7"/>
  <c r="AK1268" i="7" l="1"/>
  <c r="AL1267" i="7"/>
  <c r="AK1269" i="7" l="1"/>
  <c r="AL1268" i="7"/>
  <c r="AK1270" i="7" l="1"/>
  <c r="AL1269" i="7"/>
  <c r="AK1271" i="7" l="1"/>
  <c r="AL1270" i="7"/>
  <c r="AK1272" i="7" l="1"/>
  <c r="AL1271" i="7"/>
  <c r="AK1273" i="7" l="1"/>
  <c r="AL1272" i="7"/>
  <c r="AK1274" i="7" l="1"/>
  <c r="AL1273" i="7"/>
  <c r="AL1274" i="7" l="1"/>
  <c r="AK1275" i="7"/>
  <c r="AK1276" i="7" l="1"/>
  <c r="AL1275" i="7"/>
  <c r="AK1277" i="7" l="1"/>
  <c r="AL1276" i="7"/>
  <c r="AK1278" i="7" l="1"/>
  <c r="AL1277" i="7"/>
  <c r="AK1279" i="7" l="1"/>
  <c r="AL1278" i="7"/>
  <c r="AK1280" i="7" l="1"/>
  <c r="AL1279" i="7"/>
  <c r="AK1281" i="7" l="1"/>
  <c r="AL1280" i="7"/>
  <c r="AK1282" i="7" l="1"/>
  <c r="AL1281" i="7"/>
  <c r="AL1282" i="7" l="1"/>
  <c r="AK1283" i="7"/>
  <c r="AK1284" i="7" l="1"/>
  <c r="AL1283" i="7"/>
  <c r="AK1285" i="7" l="1"/>
  <c r="AL1284" i="7"/>
  <c r="AK1286" i="7" l="1"/>
  <c r="AL1285" i="7"/>
  <c r="AL1286" i="7" l="1"/>
  <c r="AK1287" i="7"/>
  <c r="AK1288" i="7" l="1"/>
  <c r="AL1287" i="7"/>
  <c r="AK1289" i="7" l="1"/>
  <c r="AL1288" i="7"/>
  <c r="AK1290" i="7" l="1"/>
  <c r="AL1289" i="7"/>
  <c r="AL1290" i="7" l="1"/>
  <c r="AK1291" i="7"/>
  <c r="AK1292" i="7" l="1"/>
  <c r="AL1291" i="7"/>
  <c r="AK1293" i="7" l="1"/>
  <c r="AL1292" i="7"/>
  <c r="AK1294" i="7" l="1"/>
  <c r="AL1293" i="7"/>
  <c r="AL1294" i="7" l="1"/>
  <c r="AK1295" i="7"/>
  <c r="AK1296" i="7" l="1"/>
  <c r="AL1295" i="7"/>
  <c r="AK1297" i="7" l="1"/>
  <c r="AL1296" i="7"/>
  <c r="AK1298" i="7" l="1"/>
  <c r="AL1297" i="7"/>
  <c r="AL1298" i="7" l="1"/>
  <c r="AK1299" i="7"/>
  <c r="AK1300" i="7" l="1"/>
  <c r="AL1299" i="7"/>
  <c r="AL1300" i="7" l="1"/>
  <c r="AK1301" i="7"/>
  <c r="AK1302" i="7" l="1"/>
  <c r="AL1301" i="7"/>
  <c r="AK1303" i="7" l="1"/>
  <c r="AL1302" i="7"/>
  <c r="AK1304" i="7" l="1"/>
  <c r="AL1303" i="7"/>
  <c r="AK1305" i="7" l="1"/>
  <c r="AL1304" i="7"/>
  <c r="AK1306" i="7" l="1"/>
  <c r="AL1305" i="7"/>
  <c r="AL1306" i="7" l="1"/>
  <c r="AK1307" i="7"/>
  <c r="AK1308" i="7" l="1"/>
  <c r="AL1307" i="7"/>
  <c r="AL1308" i="7" l="1"/>
  <c r="AK1309" i="7"/>
  <c r="AK1310" i="7" l="1"/>
  <c r="AL1309" i="7"/>
  <c r="AL1310" i="7" l="1"/>
  <c r="AK1311" i="7"/>
  <c r="AK1312" i="7" l="1"/>
  <c r="AL1311" i="7"/>
  <c r="AK1313" i="7" l="1"/>
  <c r="AL1312" i="7"/>
  <c r="AK1314" i="7" l="1"/>
  <c r="AL1313" i="7"/>
  <c r="AL1314" i="7" l="1"/>
  <c r="AK1315" i="7"/>
  <c r="AK1316" i="7" l="1"/>
  <c r="AL1315" i="7"/>
  <c r="AK1317" i="7" l="1"/>
  <c r="AL1316" i="7"/>
  <c r="AK1318" i="7" l="1"/>
  <c r="AL1317" i="7"/>
  <c r="AK1319" i="7" l="1"/>
  <c r="AL1318" i="7"/>
  <c r="AK1320" i="7" l="1"/>
  <c r="AL1319" i="7"/>
  <c r="AK1321" i="7" l="1"/>
  <c r="AL1320" i="7"/>
  <c r="AK1322" i="7" l="1"/>
  <c r="AL1321" i="7"/>
  <c r="AL1322" i="7" l="1"/>
  <c r="AK1323" i="7"/>
  <c r="AK1324" i="7" l="1"/>
  <c r="AL1323" i="7"/>
  <c r="AL1324" i="7" l="1"/>
  <c r="AK1325" i="7"/>
  <c r="AK1326" i="7" l="1"/>
  <c r="AL1325" i="7"/>
  <c r="AK1327" i="7" l="1"/>
  <c r="AL1326" i="7"/>
  <c r="AK1328" i="7" l="1"/>
  <c r="AL1327" i="7"/>
  <c r="AK1329" i="7" l="1"/>
  <c r="AL1328" i="7"/>
  <c r="AK1330" i="7" l="1"/>
  <c r="AL1329" i="7"/>
  <c r="AL1330" i="7" l="1"/>
  <c r="AK1331" i="7"/>
  <c r="AK1332" i="7" l="1"/>
  <c r="AL1331" i="7"/>
  <c r="AK1333" i="7" l="1"/>
  <c r="AL1332" i="7"/>
  <c r="AK1334" i="7" l="1"/>
  <c r="AL1333" i="7"/>
  <c r="AK1335" i="7" l="1"/>
  <c r="AL1334" i="7"/>
  <c r="AK1336" i="7" l="1"/>
  <c r="AL1335" i="7"/>
  <c r="AK1337" i="7" l="1"/>
  <c r="AL1336" i="7"/>
  <c r="AK1338" i="7" l="1"/>
  <c r="AL1337" i="7"/>
  <c r="AL1338" i="7" l="1"/>
  <c r="AK1339" i="7"/>
  <c r="AK1340" i="7" l="1"/>
  <c r="AL1339" i="7"/>
  <c r="AK1341" i="7" l="1"/>
  <c r="AL1340" i="7"/>
  <c r="AK1342" i="7" l="1"/>
  <c r="AL1341" i="7"/>
  <c r="AK1343" i="7" l="1"/>
  <c r="AL1342" i="7"/>
  <c r="AK1344" i="7" l="1"/>
  <c r="AL1343" i="7"/>
  <c r="AK1345" i="7" l="1"/>
  <c r="AL1344" i="7"/>
  <c r="AK1346" i="7" l="1"/>
  <c r="AL1345" i="7"/>
  <c r="AL1346" i="7" l="1"/>
  <c r="AK1347" i="7"/>
  <c r="AK1348" i="7" l="1"/>
  <c r="AL1347" i="7"/>
  <c r="AK1349" i="7" l="1"/>
  <c r="AL1348" i="7"/>
  <c r="AK1350" i="7" l="1"/>
  <c r="AL1349" i="7"/>
  <c r="AK1351" i="7" l="1"/>
  <c r="AL1350" i="7"/>
  <c r="AK1352" i="7" l="1"/>
  <c r="AL1351" i="7"/>
  <c r="AK1353" i="7" l="1"/>
  <c r="AL1352" i="7"/>
  <c r="AK1354" i="7" l="1"/>
  <c r="AL1353" i="7"/>
  <c r="AL1354" i="7" l="1"/>
  <c r="AK1355" i="7"/>
  <c r="AK1356" i="7" l="1"/>
  <c r="AL1355" i="7"/>
  <c r="AK1357" i="7" l="1"/>
  <c r="AL1356" i="7"/>
  <c r="AK1358" i="7" l="1"/>
  <c r="AL1357" i="7"/>
  <c r="AL1358" i="7" l="1"/>
  <c r="AK1359" i="7"/>
  <c r="AK1360" i="7" l="1"/>
  <c r="AL1359" i="7"/>
  <c r="AK1361" i="7" l="1"/>
  <c r="AL1360" i="7"/>
  <c r="AK1362" i="7" l="1"/>
  <c r="AL1361" i="7"/>
  <c r="AL1362" i="7" l="1"/>
  <c r="AK1363" i="7"/>
  <c r="AK1364" i="7" l="1"/>
  <c r="AL1363" i="7"/>
  <c r="AK1365" i="7" l="1"/>
  <c r="AL1364" i="7"/>
  <c r="AK1366" i="7" l="1"/>
  <c r="AL1365" i="7"/>
  <c r="AK1367" i="7" l="1"/>
  <c r="AL1366" i="7"/>
  <c r="AK1368" i="7" l="1"/>
  <c r="AL1367" i="7"/>
  <c r="AK1369" i="7" l="1"/>
  <c r="AL1368" i="7"/>
  <c r="AK1370" i="7" l="1"/>
  <c r="AL1369" i="7"/>
  <c r="AL1370" i="7" l="1"/>
  <c r="AK1371" i="7"/>
  <c r="AK1372" i="7" l="1"/>
  <c r="AL1371" i="7"/>
  <c r="AL1372" i="7" l="1"/>
  <c r="AK1373" i="7"/>
  <c r="AK1374" i="7" l="1"/>
  <c r="AL1373" i="7"/>
  <c r="AL1374" i="7" l="1"/>
  <c r="AK1375" i="7"/>
  <c r="AK1376" i="7" l="1"/>
  <c r="AL1375" i="7"/>
  <c r="AK1377" i="7" l="1"/>
  <c r="AL1376" i="7"/>
  <c r="AK1378" i="7" l="1"/>
  <c r="AL1377" i="7"/>
  <c r="AL1378" i="7" l="1"/>
  <c r="AK1379" i="7"/>
  <c r="AK1380" i="7" l="1"/>
  <c r="AL1379" i="7"/>
  <c r="AK1381" i="7" l="1"/>
  <c r="AL1380" i="7"/>
  <c r="AK1382" i="7" l="1"/>
  <c r="AL1381" i="7"/>
  <c r="AK1383" i="7" l="1"/>
  <c r="AL1382" i="7"/>
  <c r="AK1384" i="7" l="1"/>
  <c r="AL1383" i="7"/>
  <c r="AK1385" i="7" l="1"/>
  <c r="AL1384" i="7"/>
  <c r="AK1386" i="7" l="1"/>
  <c r="AL1385" i="7"/>
  <c r="AL1386" i="7" l="1"/>
  <c r="AK1387" i="7"/>
  <c r="AK1388" i="7" l="1"/>
  <c r="AL1387" i="7"/>
  <c r="AL1388" i="7" l="1"/>
  <c r="AK1389" i="7"/>
  <c r="AK1390" i="7" l="1"/>
  <c r="AL1389" i="7"/>
  <c r="AK1391" i="7" l="1"/>
  <c r="AL1390" i="7"/>
  <c r="AK1392" i="7" l="1"/>
  <c r="AL1391" i="7"/>
  <c r="AK1393" i="7" l="1"/>
  <c r="AL1392" i="7"/>
  <c r="AK1394" i="7" l="1"/>
  <c r="AL1393" i="7"/>
  <c r="AL1394" i="7" l="1"/>
  <c r="AK1395" i="7"/>
  <c r="AK1396" i="7" l="1"/>
  <c r="AL1395" i="7"/>
  <c r="AK1397" i="7" l="1"/>
  <c r="AL1396" i="7"/>
  <c r="AK1398" i="7" l="1"/>
  <c r="AL1397" i="7"/>
  <c r="AK1399" i="7" l="1"/>
  <c r="AL1398" i="7"/>
  <c r="AK1400" i="7" l="1"/>
  <c r="AL1399" i="7"/>
  <c r="AK1401" i="7" l="1"/>
  <c r="AL1400" i="7"/>
  <c r="AK1402" i="7" l="1"/>
  <c r="AL1401" i="7"/>
  <c r="AL1402" i="7" l="1"/>
  <c r="AK1403" i="7"/>
  <c r="AK1404" i="7" l="1"/>
  <c r="AL1403" i="7"/>
  <c r="AK1405" i="7" l="1"/>
  <c r="AL1404" i="7"/>
  <c r="AK1406" i="7" l="1"/>
  <c r="AL1405" i="7"/>
  <c r="AK1407" i="7" l="1"/>
  <c r="AL1406" i="7"/>
  <c r="AK1408" i="7" l="1"/>
  <c r="AL1407" i="7"/>
  <c r="AK1409" i="7" l="1"/>
  <c r="AL1408" i="7"/>
  <c r="AK1410" i="7" l="1"/>
  <c r="AL1409" i="7"/>
  <c r="AL1410" i="7" l="1"/>
  <c r="AK1411" i="7"/>
  <c r="AK1412" i="7" l="1"/>
  <c r="AL1411" i="7"/>
  <c r="AK1413" i="7" l="1"/>
  <c r="AL1412" i="7"/>
  <c r="AK1414" i="7" l="1"/>
  <c r="AL1413" i="7"/>
  <c r="AL1414" i="7" l="1"/>
  <c r="AK1415" i="7"/>
  <c r="AL1415" i="7" l="1"/>
  <c r="AK1416" i="7"/>
  <c r="AL1416" i="7" l="1"/>
  <c r="AK1417" i="7"/>
  <c r="AK1418" i="7" l="1"/>
  <c r="AL1417" i="7"/>
  <c r="AK1419" i="7" l="1"/>
  <c r="AL1418" i="7"/>
  <c r="AK1420" i="7" l="1"/>
  <c r="AL1419" i="7"/>
  <c r="AK1421" i="7" l="1"/>
  <c r="AL1420" i="7"/>
  <c r="AK1422" i="7" l="1"/>
  <c r="AL1421" i="7"/>
  <c r="AL1422" i="7" l="1"/>
  <c r="AK1423" i="7"/>
  <c r="AK1424" i="7" l="1"/>
  <c r="AL1423" i="7"/>
  <c r="AL1424" i="7" l="1"/>
  <c r="AK1425" i="7"/>
  <c r="AK1426" i="7" l="1"/>
  <c r="AL1425" i="7"/>
  <c r="AK1427" i="7" l="1"/>
  <c r="AL1426" i="7"/>
  <c r="AK1428" i="7" l="1"/>
  <c r="AL1427" i="7"/>
  <c r="AL1428" i="7" l="1"/>
  <c r="AK1429" i="7"/>
  <c r="AK1430" i="7" l="1"/>
  <c r="AL1429" i="7"/>
  <c r="AK1431" i="7" l="1"/>
  <c r="AL1430" i="7"/>
  <c r="AK1432" i="7" l="1"/>
  <c r="AL1431" i="7"/>
  <c r="AL1432" i="7" l="1"/>
  <c r="AK1433" i="7"/>
  <c r="AK1434" i="7" l="1"/>
  <c r="AL1433" i="7"/>
  <c r="AK1435" i="7" l="1"/>
  <c r="AL1434" i="7"/>
  <c r="AK1436" i="7" l="1"/>
  <c r="AL1435" i="7"/>
  <c r="AK1437" i="7" l="1"/>
  <c r="AL1436" i="7"/>
  <c r="AK1438" i="7" l="1"/>
  <c r="AL1437" i="7"/>
  <c r="AK1439" i="7" l="1"/>
  <c r="AL1438" i="7"/>
  <c r="AK1440" i="7" l="1"/>
  <c r="AL1439" i="7"/>
  <c r="AK1441" i="7" l="1"/>
  <c r="AL1440" i="7"/>
  <c r="AK1442" i="7" l="1"/>
  <c r="AL1441" i="7"/>
  <c r="AK1443" i="7" l="1"/>
  <c r="AL1442" i="7"/>
  <c r="AK1444" i="7" l="1"/>
  <c r="AL1443" i="7"/>
  <c r="AL1444" i="7" l="1"/>
  <c r="AK1445" i="7"/>
  <c r="AK1446" i="7" l="1"/>
  <c r="AL1445" i="7"/>
  <c r="AK1447" i="7" l="1"/>
  <c r="AL1446" i="7"/>
  <c r="AK1448" i="7" l="1"/>
  <c r="AL1447" i="7"/>
  <c r="AL1448" i="7" l="1"/>
  <c r="AK1449" i="7"/>
  <c r="AK1450" i="7" l="1"/>
  <c r="AL1449" i="7"/>
  <c r="AK1451" i="7" l="1"/>
  <c r="AL1450" i="7"/>
  <c r="AK1452" i="7" l="1"/>
  <c r="AL1451" i="7"/>
  <c r="AK1453" i="7" l="1"/>
  <c r="AL1452" i="7"/>
  <c r="AK1454" i="7" l="1"/>
  <c r="AL1453" i="7"/>
  <c r="AK1455" i="7" l="1"/>
  <c r="AL1454" i="7"/>
  <c r="AK1456" i="7" l="1"/>
  <c r="AL1455" i="7"/>
  <c r="AK1457" i="7" l="1"/>
  <c r="AL1456" i="7"/>
  <c r="AK1458" i="7" l="1"/>
  <c r="AL1457" i="7"/>
  <c r="AL1458" i="7" l="1"/>
  <c r="AK1459" i="7"/>
  <c r="AK1460" i="7" l="1"/>
  <c r="AL1459" i="7"/>
  <c r="AL1460" i="7" l="1"/>
  <c r="AK1461" i="7"/>
  <c r="AK1462" i="7" l="1"/>
  <c r="AL1461" i="7"/>
  <c r="AK1463" i="7" l="1"/>
  <c r="AL1462" i="7"/>
  <c r="AK1464" i="7" l="1"/>
  <c r="AL1463" i="7"/>
  <c r="AL1464" i="7" l="1"/>
  <c r="AK1465" i="7"/>
  <c r="AK1466" i="7" l="1"/>
  <c r="AL1465" i="7"/>
  <c r="AK1467" i="7" l="1"/>
  <c r="AL1466" i="7"/>
  <c r="AK1468" i="7" l="1"/>
  <c r="AL1467" i="7"/>
  <c r="AK1469" i="7" l="1"/>
  <c r="AL1468" i="7"/>
  <c r="AK1470" i="7" l="1"/>
  <c r="AL1469" i="7"/>
  <c r="AK1471" i="7" l="1"/>
  <c r="AL1470" i="7"/>
  <c r="AK1472" i="7" l="1"/>
  <c r="AL1471" i="7"/>
  <c r="AK1473" i="7" l="1"/>
  <c r="AL1472" i="7"/>
  <c r="AK1474" i="7" l="1"/>
  <c r="AL1473" i="7"/>
  <c r="AK1475" i="7" l="1"/>
  <c r="AL1474" i="7"/>
  <c r="AK1476" i="7" l="1"/>
  <c r="AL1475" i="7"/>
  <c r="AL1476" i="7" l="1"/>
  <c r="AK1477" i="7"/>
  <c r="AK1478" i="7" l="1"/>
  <c r="AL1477" i="7"/>
  <c r="AK1479" i="7" l="1"/>
  <c r="AL1478" i="7"/>
  <c r="AK1480" i="7" l="1"/>
  <c r="AL1479" i="7"/>
  <c r="AL1480" i="7" l="1"/>
  <c r="AK1481" i="7"/>
  <c r="AK1482" i="7" l="1"/>
  <c r="AL1481" i="7"/>
  <c r="AK1483" i="7" l="1"/>
  <c r="AL1482" i="7"/>
  <c r="AK1484" i="7" l="1"/>
  <c r="AL1483" i="7"/>
  <c r="AK1485" i="7" l="1"/>
  <c r="AL1484" i="7"/>
  <c r="AK1486" i="7" l="1"/>
  <c r="AL1485" i="7"/>
  <c r="AK1487" i="7" l="1"/>
  <c r="AL1486" i="7"/>
  <c r="AK1488" i="7" l="1"/>
  <c r="AL1487" i="7"/>
  <c r="AK1489" i="7" l="1"/>
  <c r="AL1488" i="7"/>
  <c r="AK1490" i="7" l="1"/>
  <c r="AL1489" i="7"/>
  <c r="AK1491" i="7" l="1"/>
  <c r="AL1490" i="7"/>
  <c r="AK1492" i="7" l="1"/>
  <c r="AL1491" i="7"/>
  <c r="AL1492" i="7" l="1"/>
  <c r="AK1493" i="7"/>
  <c r="AK1494" i="7" l="1"/>
  <c r="AL1493" i="7"/>
  <c r="AK1495" i="7" l="1"/>
  <c r="AL1494" i="7"/>
  <c r="AK1496" i="7" l="1"/>
  <c r="AL1495" i="7"/>
  <c r="AL1496" i="7" l="1"/>
  <c r="AK1497" i="7"/>
  <c r="AK1498" i="7" l="1"/>
  <c r="AL1497" i="7"/>
  <c r="AK1499" i="7" l="1"/>
  <c r="AL1498" i="7"/>
  <c r="AK1500" i="7" l="1"/>
  <c r="AL1499" i="7"/>
  <c r="AL1500" i="7" l="1"/>
  <c r="AK1501" i="7"/>
  <c r="AK1502" i="7" l="1"/>
  <c r="AL1501" i="7"/>
  <c r="AK1503" i="7" l="1"/>
  <c r="AL1502" i="7"/>
  <c r="AK1504" i="7" l="1"/>
  <c r="AL1503" i="7"/>
  <c r="AK1505" i="7" l="1"/>
  <c r="AL1504" i="7"/>
  <c r="AK1506" i="7" l="1"/>
  <c r="AL1505" i="7"/>
  <c r="AK1507" i="7" l="1"/>
  <c r="AL1506" i="7"/>
  <c r="AK1508" i="7" l="1"/>
  <c r="AL1507" i="7"/>
  <c r="AL1508" i="7" l="1"/>
  <c r="AK1509" i="7"/>
  <c r="AK1510" i="7" l="1"/>
  <c r="AL1509" i="7"/>
  <c r="AK1511" i="7" l="1"/>
  <c r="AL1510" i="7"/>
  <c r="AK1512" i="7" l="1"/>
  <c r="AL1511" i="7"/>
  <c r="AL1512" i="7" l="1"/>
  <c r="AK1513" i="7"/>
  <c r="AK1514" i="7" l="1"/>
  <c r="AL1513" i="7"/>
  <c r="AK1515" i="7" l="1"/>
  <c r="AL1514" i="7"/>
  <c r="AK1516" i="7" l="1"/>
  <c r="AL1515" i="7"/>
  <c r="AK1517" i="7" l="1"/>
  <c r="AL1516" i="7"/>
  <c r="AK1518" i="7" l="1"/>
  <c r="AL1517" i="7"/>
  <c r="AK1519" i="7" l="1"/>
  <c r="AL1518" i="7"/>
  <c r="AK1520" i="7" l="1"/>
  <c r="AL1519" i="7"/>
  <c r="AK1521" i="7" l="1"/>
  <c r="AL1520" i="7"/>
  <c r="AK1522" i="7" l="1"/>
  <c r="AL1521" i="7"/>
  <c r="AK1523" i="7" l="1"/>
  <c r="AL1522" i="7"/>
  <c r="AK1524" i="7" l="1"/>
  <c r="AL1523" i="7"/>
  <c r="AL1524" i="7" l="1"/>
  <c r="AK1525" i="7"/>
  <c r="AK1526" i="7" l="1"/>
  <c r="AL1525" i="7"/>
  <c r="AK1527" i="7" l="1"/>
  <c r="AL1526" i="7"/>
  <c r="AK1528" i="7" l="1"/>
  <c r="AL1527" i="7"/>
  <c r="AL1528" i="7" l="1"/>
  <c r="AK1529" i="7"/>
  <c r="AK1530" i="7" l="1"/>
  <c r="AL1529" i="7"/>
  <c r="AK1531" i="7" l="1"/>
  <c r="AL1530" i="7"/>
  <c r="AK1532" i="7" l="1"/>
  <c r="AL1531" i="7"/>
  <c r="AL1532" i="7" l="1"/>
  <c r="AK1533" i="7"/>
  <c r="AK1534" i="7" l="1"/>
  <c r="AL1533" i="7"/>
  <c r="AK1535" i="7" l="1"/>
  <c r="AL1534" i="7"/>
  <c r="AK1536" i="7" l="1"/>
  <c r="AL1535" i="7"/>
  <c r="AK1537" i="7" l="1"/>
  <c r="AL1536" i="7"/>
  <c r="AK1538" i="7" l="1"/>
  <c r="AL1537" i="7"/>
  <c r="AK1539" i="7" l="1"/>
  <c r="AL1538" i="7"/>
  <c r="AK1540" i="7" l="1"/>
  <c r="AL1539" i="7"/>
  <c r="AL1540" i="7" l="1"/>
  <c r="AK1541" i="7"/>
  <c r="AK1542" i="7" l="1"/>
  <c r="AL1541" i="7"/>
  <c r="AK1543" i="7" l="1"/>
  <c r="AL1542" i="7"/>
  <c r="AK1544" i="7" l="1"/>
  <c r="AL1543" i="7"/>
  <c r="AL1544" i="7" l="1"/>
  <c r="AK1545" i="7"/>
  <c r="AK1546" i="7" l="1"/>
  <c r="AL1545" i="7"/>
  <c r="AK1547" i="7" l="1"/>
  <c r="AL1546" i="7"/>
  <c r="AK1548" i="7" l="1"/>
  <c r="AL1547" i="7"/>
  <c r="AK1549" i="7" l="1"/>
  <c r="AL1548" i="7"/>
  <c r="AK1550" i="7" l="1"/>
  <c r="AL1549" i="7"/>
  <c r="AK1551" i="7" l="1"/>
  <c r="AL1550" i="7"/>
  <c r="AK1552" i="7" l="1"/>
  <c r="AL1551" i="7"/>
  <c r="AK1553" i="7" l="1"/>
  <c r="AL1552" i="7"/>
  <c r="AK1554" i="7" l="1"/>
  <c r="AL1553" i="7"/>
  <c r="AK1555" i="7" l="1"/>
  <c r="AL1554" i="7"/>
  <c r="AK1556" i="7" l="1"/>
  <c r="AL1555" i="7"/>
  <c r="AL1556" i="7" l="1"/>
  <c r="AK1557" i="7"/>
  <c r="AK1558" i="7" l="1"/>
  <c r="AL1557" i="7"/>
  <c r="AK1559" i="7" l="1"/>
  <c r="AL1558" i="7"/>
  <c r="AK1560" i="7" l="1"/>
  <c r="AL1559" i="7"/>
  <c r="AL1560" i="7" l="1"/>
  <c r="AK1561" i="7"/>
  <c r="AK1562" i="7" l="1"/>
  <c r="AL1561" i="7"/>
  <c r="AK1563" i="7" l="1"/>
  <c r="AL1562" i="7"/>
  <c r="AK1564" i="7" l="1"/>
  <c r="AL1563" i="7"/>
  <c r="AL1564" i="7" l="1"/>
  <c r="AK1565" i="7"/>
  <c r="AK1566" i="7" l="1"/>
  <c r="AL1565" i="7"/>
  <c r="AK1567" i="7" l="1"/>
  <c r="AL1566" i="7"/>
  <c r="AK1568" i="7" l="1"/>
  <c r="AL1567" i="7"/>
  <c r="AK1569" i="7" l="1"/>
  <c r="AL1568" i="7"/>
  <c r="AK1570" i="7" l="1"/>
  <c r="AL1569" i="7"/>
  <c r="AL1570" i="7" l="1"/>
  <c r="AK1571" i="7"/>
  <c r="AK1572" i="7" l="1"/>
  <c r="AL1571" i="7"/>
  <c r="AL1572" i="7" l="1"/>
  <c r="AK1573" i="7"/>
  <c r="AK1574" i="7" l="1"/>
  <c r="AL1573" i="7"/>
  <c r="AK1575" i="7" l="1"/>
  <c r="AL1574" i="7"/>
  <c r="AK1576" i="7" l="1"/>
  <c r="AL1575" i="7"/>
  <c r="AL1576" i="7" l="1"/>
  <c r="AK1577" i="7"/>
  <c r="AK1578" i="7" l="1"/>
  <c r="AL1577" i="7"/>
  <c r="AK1579" i="7" l="1"/>
  <c r="AL1578" i="7"/>
  <c r="AK1580" i="7" l="1"/>
  <c r="AL1579" i="7"/>
  <c r="AK1581" i="7" l="1"/>
  <c r="AL1580" i="7"/>
  <c r="AK1582" i="7" l="1"/>
  <c r="AL1581" i="7"/>
  <c r="AK1583" i="7" l="1"/>
  <c r="AL1582" i="7"/>
  <c r="AK1584" i="7" l="1"/>
  <c r="AL1583" i="7"/>
  <c r="AK1585" i="7" l="1"/>
  <c r="AL1584" i="7"/>
  <c r="AK1586" i="7" l="1"/>
  <c r="AL1585" i="7"/>
  <c r="AK1587" i="7" l="1"/>
  <c r="AL1586" i="7"/>
  <c r="AK1588" i="7" l="1"/>
  <c r="AL1587" i="7"/>
  <c r="AL1588" i="7" l="1"/>
  <c r="AK1589" i="7"/>
  <c r="AK1590" i="7" l="1"/>
  <c r="AL1589" i="7"/>
  <c r="AK1591" i="7" l="1"/>
  <c r="AL1590" i="7"/>
  <c r="AK1592" i="7" l="1"/>
  <c r="AL1591" i="7"/>
  <c r="AL1592" i="7" l="1"/>
  <c r="AK1593" i="7"/>
  <c r="AK1594" i="7" l="1"/>
  <c r="AL1593" i="7"/>
  <c r="AK1595" i="7" l="1"/>
  <c r="AL1594" i="7"/>
  <c r="AK1596" i="7" l="1"/>
  <c r="AL1595" i="7"/>
  <c r="AL1596" i="7" l="1"/>
  <c r="AK1597" i="7"/>
  <c r="AK1598" i="7" l="1"/>
  <c r="AL1597" i="7"/>
  <c r="AK1599" i="7" l="1"/>
  <c r="AL1598" i="7"/>
  <c r="AK1600" i="7" l="1"/>
  <c r="AL1599" i="7"/>
  <c r="AK1601" i="7" l="1"/>
  <c r="AL1600" i="7"/>
  <c r="AK1602" i="7" l="1"/>
  <c r="AL1601" i="7"/>
  <c r="AK1603" i="7" l="1"/>
  <c r="AL1602" i="7"/>
  <c r="AK1604" i="7" l="1"/>
  <c r="AL1603" i="7"/>
  <c r="AL1604" i="7" l="1"/>
  <c r="AK1605" i="7"/>
  <c r="AK1606" i="7" l="1"/>
  <c r="AL1605" i="7"/>
  <c r="AK1607" i="7" l="1"/>
  <c r="AL1606" i="7"/>
  <c r="AK1608" i="7" l="1"/>
  <c r="AL1607" i="7"/>
  <c r="AL1608" i="7" l="1"/>
  <c r="AK1609" i="7"/>
  <c r="AK1610" i="7" l="1"/>
  <c r="AL1609" i="7"/>
  <c r="AK1611" i="7" l="1"/>
  <c r="AL1610" i="7"/>
  <c r="AK1612" i="7" l="1"/>
  <c r="AL1611" i="7"/>
  <c r="AK1613" i="7" l="1"/>
  <c r="AL1612" i="7"/>
  <c r="AK1614" i="7" l="1"/>
  <c r="AL1613" i="7"/>
  <c r="AK1615" i="7" l="1"/>
  <c r="AL1614" i="7"/>
  <c r="AK1616" i="7" l="1"/>
  <c r="AL1615" i="7"/>
  <c r="AK1617" i="7" l="1"/>
  <c r="AL1616" i="7"/>
  <c r="AK1618" i="7" l="1"/>
  <c r="AL1617" i="7"/>
  <c r="AK1619" i="7" l="1"/>
  <c r="AL1618" i="7"/>
  <c r="AK1620" i="7" l="1"/>
  <c r="AL1619" i="7"/>
  <c r="AL1620" i="7" l="1"/>
  <c r="AK1621" i="7"/>
  <c r="AK1622" i="7" l="1"/>
  <c r="AL1621" i="7"/>
  <c r="AK1623" i="7" l="1"/>
  <c r="AL1622" i="7"/>
  <c r="AK1624" i="7" l="1"/>
  <c r="AL1623" i="7"/>
  <c r="AL1624" i="7" l="1"/>
  <c r="AK1625" i="7"/>
  <c r="AK1626" i="7" l="1"/>
  <c r="AL1625" i="7"/>
  <c r="AK1627" i="7" l="1"/>
  <c r="AL1626" i="7"/>
  <c r="AK1628" i="7" l="1"/>
  <c r="AL1627" i="7"/>
  <c r="AL1628" i="7" l="1"/>
  <c r="AK1629" i="7"/>
  <c r="AK1630" i="7" l="1"/>
  <c r="AL1629" i="7"/>
  <c r="AK1631" i="7" l="1"/>
  <c r="AL1630" i="7"/>
  <c r="AK1632" i="7" l="1"/>
  <c r="AL1631" i="7"/>
  <c r="AK1633" i="7" l="1"/>
  <c r="AL1632" i="7"/>
  <c r="AK1634" i="7" l="1"/>
  <c r="AL1633" i="7"/>
  <c r="AL1634" i="7" l="1"/>
  <c r="AK1635" i="7"/>
  <c r="AK1636" i="7" l="1"/>
  <c r="AL1635" i="7"/>
  <c r="AL1636" i="7" l="1"/>
  <c r="AK1637" i="7"/>
  <c r="AK1638" i="7" l="1"/>
  <c r="AL1637" i="7"/>
  <c r="AK1639" i="7" l="1"/>
  <c r="AL1638" i="7"/>
  <c r="AK1640" i="7" l="1"/>
  <c r="AL1639" i="7"/>
  <c r="AL1640" i="7" l="1"/>
  <c r="AK1641" i="7"/>
  <c r="AK1642" i="7" l="1"/>
  <c r="AL1641" i="7"/>
  <c r="AK1643" i="7" l="1"/>
  <c r="AL1642" i="7"/>
  <c r="AK1644" i="7" l="1"/>
  <c r="AL1643" i="7"/>
  <c r="AK1645" i="7" l="1"/>
  <c r="AL1644" i="7"/>
  <c r="AK1646" i="7" l="1"/>
  <c r="AL1645" i="7"/>
  <c r="AK1647" i="7" l="1"/>
  <c r="AL1646" i="7"/>
  <c r="AK1648" i="7" l="1"/>
  <c r="AL1647" i="7"/>
  <c r="AK1649" i="7" l="1"/>
  <c r="AL1648" i="7"/>
  <c r="AK1650" i="7" l="1"/>
  <c r="AL1649" i="7"/>
  <c r="AK1651" i="7" l="1"/>
  <c r="AL1650" i="7"/>
  <c r="AK1652" i="7" l="1"/>
  <c r="AL1651" i="7"/>
  <c r="AL1652" i="7" l="1"/>
  <c r="AK1653" i="7"/>
  <c r="AK1654" i="7" l="1"/>
  <c r="AL1653" i="7"/>
  <c r="AK1655" i="7" l="1"/>
  <c r="AL1654" i="7"/>
  <c r="AK1656" i="7" l="1"/>
  <c r="AL1655" i="7"/>
  <c r="AL1656" i="7" l="1"/>
  <c r="AK1657" i="7"/>
  <c r="AK1658" i="7" l="1"/>
  <c r="AL1657" i="7"/>
  <c r="AK1659" i="7" l="1"/>
  <c r="AL1658" i="7"/>
  <c r="AK1660" i="7" l="1"/>
  <c r="AL1659" i="7"/>
  <c r="AL1660" i="7" l="1"/>
  <c r="AK1661" i="7"/>
  <c r="AK1662" i="7" l="1"/>
  <c r="AL1661" i="7"/>
  <c r="AK1663" i="7" l="1"/>
  <c r="AL1662" i="7"/>
  <c r="AK1664" i="7" l="1"/>
  <c r="AL1663" i="7"/>
  <c r="AK1665" i="7" l="1"/>
  <c r="AL1664" i="7"/>
  <c r="AK1666" i="7" l="1"/>
  <c r="AL1665" i="7"/>
  <c r="AK1667" i="7" l="1"/>
  <c r="AL1666" i="7"/>
  <c r="AK1668" i="7" l="1"/>
  <c r="AL1667" i="7"/>
  <c r="AL1668" i="7" l="1"/>
  <c r="AK1669" i="7"/>
  <c r="AK1670" i="7" l="1"/>
  <c r="AL1669" i="7"/>
  <c r="AK1671" i="7" l="1"/>
  <c r="AL1670" i="7"/>
  <c r="AK1672" i="7" l="1"/>
  <c r="AL1671" i="7"/>
  <c r="AL1672" i="7" l="1"/>
  <c r="AK1673" i="7"/>
  <c r="AK1674" i="7" l="1"/>
  <c r="AL1673" i="7"/>
  <c r="AK1675" i="7" l="1"/>
  <c r="AL1674" i="7"/>
  <c r="AK1676" i="7" l="1"/>
  <c r="AL1675" i="7"/>
  <c r="AK1677" i="7" l="1"/>
  <c r="AL1676" i="7"/>
  <c r="AK1678" i="7" l="1"/>
  <c r="AL1677" i="7"/>
  <c r="AK1679" i="7" l="1"/>
  <c r="AL1678" i="7"/>
  <c r="AK1680" i="7" l="1"/>
  <c r="AL1679" i="7"/>
  <c r="AK1681" i="7" l="1"/>
  <c r="AL1680" i="7"/>
  <c r="AL1681" i="7" l="1"/>
  <c r="AK1682" i="7"/>
  <c r="AL1682" i="7" l="1"/>
  <c r="AK1683" i="7"/>
  <c r="AL1683" i="7" l="1"/>
  <c r="AK1684" i="7"/>
  <c r="AK1685" i="7" l="1"/>
  <c r="AL1684" i="7"/>
  <c r="AK1686" i="7" l="1"/>
  <c r="AL1685" i="7"/>
  <c r="AL1686" i="7" l="1"/>
  <c r="AK1687" i="7"/>
  <c r="AL1687" i="7" l="1"/>
  <c r="AK1688" i="7"/>
  <c r="AK1689" i="7" l="1"/>
  <c r="AL1688" i="7"/>
  <c r="AL1689" i="7" l="1"/>
  <c r="AK1690" i="7"/>
  <c r="AL1690" i="7" l="1"/>
  <c r="AK1691" i="7"/>
  <c r="AL1691" i="7" l="1"/>
  <c r="AK1692" i="7"/>
  <c r="AK1693" i="7" l="1"/>
  <c r="AL1692" i="7"/>
  <c r="AK1694" i="7" l="1"/>
  <c r="AL1693" i="7"/>
  <c r="AL1694" i="7" l="1"/>
  <c r="AK1695" i="7"/>
  <c r="AL1695" i="7" l="1"/>
  <c r="AK1696" i="7"/>
  <c r="AK1697" i="7" l="1"/>
  <c r="AL1696" i="7"/>
  <c r="AL1697" i="7" l="1"/>
  <c r="AK1698" i="7"/>
  <c r="AL1698" i="7" l="1"/>
  <c r="AK1699" i="7"/>
  <c r="AL1699" i="7" l="1"/>
  <c r="AK1700" i="7"/>
  <c r="AK1701" i="7" l="1"/>
  <c r="AL1700" i="7"/>
  <c r="AK1702" i="7" l="1"/>
  <c r="AL1701" i="7"/>
  <c r="AL1702" i="7" l="1"/>
  <c r="AK1703" i="7"/>
  <c r="AL1703" i="7" l="1"/>
  <c r="AK1704" i="7"/>
  <c r="AK1705" i="7" l="1"/>
  <c r="AL1704" i="7"/>
  <c r="AL1705" i="7" l="1"/>
  <c r="AK1706" i="7"/>
  <c r="AL1706" i="7" l="1"/>
  <c r="AK1707" i="7"/>
  <c r="AL1707" i="7" l="1"/>
  <c r="AK1708" i="7"/>
  <c r="AK1709" i="7" l="1"/>
  <c r="AL1708" i="7"/>
  <c r="AK1710" i="7" l="1"/>
  <c r="AL1709" i="7"/>
  <c r="AL1710" i="7" l="1"/>
  <c r="AK1711" i="7"/>
  <c r="AL1711" i="7" l="1"/>
  <c r="AK1712" i="7"/>
  <c r="AK1713" i="7" l="1"/>
  <c r="AL1712" i="7"/>
  <c r="AL1713" i="7" l="1"/>
  <c r="AK1714" i="7"/>
  <c r="AL1714" i="7" l="1"/>
  <c r="AK1715" i="7"/>
  <c r="AL1715" i="7" l="1"/>
  <c r="AK1716" i="7"/>
  <c r="AK1717" i="7" l="1"/>
  <c r="AL1716" i="7"/>
  <c r="AK1718" i="7" l="1"/>
  <c r="AL1717" i="7"/>
  <c r="AL1718" i="7" l="1"/>
  <c r="AK1719" i="7"/>
  <c r="AL1719" i="7" l="1"/>
  <c r="AK1720" i="7"/>
  <c r="AK1721" i="7" l="1"/>
  <c r="AL1720" i="7"/>
  <c r="AL1721" i="7" l="1"/>
  <c r="AK1722" i="7"/>
  <c r="AL1722" i="7" l="1"/>
  <c r="AK1723" i="7"/>
  <c r="AL1723" i="7" l="1"/>
  <c r="AK1724" i="7"/>
  <c r="AK1725" i="7" l="1"/>
  <c r="AL1724" i="7"/>
  <c r="AK1726" i="7" l="1"/>
  <c r="AL1725" i="7"/>
  <c r="AL1726" i="7" l="1"/>
  <c r="AK1727" i="7"/>
  <c r="AL1727" i="7" l="1"/>
  <c r="AK1728" i="7"/>
  <c r="AK1729" i="7" l="1"/>
  <c r="AL1728" i="7"/>
  <c r="AL1729" i="7" l="1"/>
  <c r="AK1730" i="7"/>
  <c r="AL1730" i="7" l="1"/>
  <c r="AK1731" i="7"/>
  <c r="AL1731" i="7" l="1"/>
  <c r="AK1732" i="7"/>
  <c r="AK1733" i="7" l="1"/>
  <c r="AL1732" i="7"/>
  <c r="AK1734" i="7" l="1"/>
  <c r="AL1733" i="7"/>
  <c r="AL1734" i="7" l="1"/>
  <c r="AK1735" i="7"/>
  <c r="AL1735" i="7" l="1"/>
  <c r="AK1736" i="7"/>
  <c r="AK1737" i="7" l="1"/>
  <c r="AL1736" i="7"/>
  <c r="AL1737" i="7" l="1"/>
  <c r="AK1738" i="7"/>
  <c r="AL1738" i="7" l="1"/>
  <c r="AK1739" i="7"/>
  <c r="AL1739" i="7" l="1"/>
  <c r="AK1740" i="7"/>
  <c r="AK1741" i="7" l="1"/>
  <c r="AL1740" i="7"/>
  <c r="AK1742" i="7" l="1"/>
  <c r="AL1741" i="7"/>
  <c r="AL1742" i="7" l="1"/>
  <c r="AK1743" i="7"/>
  <c r="AL1743" i="7" l="1"/>
  <c r="AK1744" i="7"/>
  <c r="AK1745" i="7" l="1"/>
  <c r="AL1744" i="7"/>
  <c r="AL1745" i="7" l="1"/>
  <c r="AK1746" i="7"/>
  <c r="AL1746" i="7" l="1"/>
  <c r="AK1747" i="7"/>
  <c r="AL1747" i="7" l="1"/>
  <c r="AK1748" i="7"/>
  <c r="AK1749" i="7" l="1"/>
  <c r="AL1748" i="7"/>
  <c r="AK1750" i="7" l="1"/>
  <c r="AL1749" i="7"/>
  <c r="AL1750" i="7" l="1"/>
  <c r="AK1751" i="7"/>
  <c r="AL1751" i="7" l="1"/>
  <c r="AK1752" i="7"/>
  <c r="AK1753" i="7" l="1"/>
  <c r="AL1752" i="7"/>
  <c r="AL1753" i="7" l="1"/>
  <c r="AK1754" i="7"/>
  <c r="AL1754" i="7" l="1"/>
  <c r="AK1755" i="7"/>
  <c r="AL1755" i="7" l="1"/>
  <c r="AK1756" i="7"/>
  <c r="AK1757" i="7" l="1"/>
  <c r="AL1756" i="7"/>
  <c r="AK1758" i="7" l="1"/>
  <c r="AL1757" i="7"/>
  <c r="AL1758" i="7" l="1"/>
  <c r="AK1759" i="7"/>
  <c r="AL1759" i="7" l="1"/>
  <c r="AK1760" i="7"/>
  <c r="AK1761" i="7" l="1"/>
  <c r="AL1760" i="7"/>
  <c r="AL1761" i="7" l="1"/>
  <c r="AK1762" i="7"/>
  <c r="AL1762" i="7" l="1"/>
  <c r="AK1763" i="7"/>
  <c r="AL1763" i="7" l="1"/>
  <c r="AK1764" i="7"/>
  <c r="AK1765" i="7" l="1"/>
  <c r="AL1764" i="7"/>
  <c r="AK1766" i="7" l="1"/>
  <c r="AL1765" i="7"/>
  <c r="AL1766" i="7" l="1"/>
  <c r="AK1767" i="7"/>
  <c r="AL1767" i="7" l="1"/>
  <c r="AK1768" i="7"/>
  <c r="AK1769" i="7" l="1"/>
  <c r="AL1768" i="7"/>
  <c r="AL1769" i="7" l="1"/>
  <c r="AK1770" i="7"/>
  <c r="AL1770" i="7" l="1"/>
  <c r="AK1771" i="7"/>
  <c r="AL1771" i="7" l="1"/>
  <c r="AK1772" i="7"/>
  <c r="AK1773" i="7" l="1"/>
  <c r="AL1772" i="7"/>
  <c r="AK1774" i="7" l="1"/>
  <c r="AL1773" i="7"/>
  <c r="AL1774" i="7" l="1"/>
  <c r="AK1775" i="7"/>
  <c r="AL1775" i="7" l="1"/>
  <c r="AK1776" i="7"/>
  <c r="AK1777" i="7" l="1"/>
  <c r="AL1776" i="7"/>
  <c r="AL1777" i="7" l="1"/>
  <c r="AK1778" i="7"/>
  <c r="AL1778" i="7" l="1"/>
  <c r="AK1779" i="7"/>
  <c r="AL1779" i="7" l="1"/>
  <c r="AK1780" i="7"/>
  <c r="AK1781" i="7" l="1"/>
  <c r="AL1780" i="7"/>
  <c r="AK1782" i="7" l="1"/>
  <c r="AL1781" i="7"/>
  <c r="AL1782" i="7" l="1"/>
  <c r="AK1783" i="7"/>
  <c r="AL1783" i="7" l="1"/>
  <c r="AK1784" i="7"/>
  <c r="AK1785" i="7" l="1"/>
  <c r="AL1784" i="7"/>
  <c r="AL1785" i="7" l="1"/>
  <c r="AK1786" i="7"/>
  <c r="AL1786" i="7" l="1"/>
  <c r="AK1787" i="7"/>
  <c r="AL1787" i="7" l="1"/>
  <c r="AK1788" i="7"/>
  <c r="AK1789" i="7" l="1"/>
  <c r="AL1788" i="7"/>
  <c r="AK1790" i="7" l="1"/>
  <c r="AL1789" i="7"/>
  <c r="AL1790" i="7" l="1"/>
  <c r="AK1791" i="7"/>
  <c r="AL1791" i="7" l="1"/>
  <c r="AK1792" i="7"/>
  <c r="AK1793" i="7" l="1"/>
  <c r="AL1792" i="7"/>
  <c r="AL1793" i="7" l="1"/>
  <c r="AK1794" i="7"/>
  <c r="AL1794" i="7" l="1"/>
  <c r="AK1795" i="7"/>
  <c r="AL1795" i="7" l="1"/>
  <c r="AK1796" i="7"/>
  <c r="AK1797" i="7" l="1"/>
  <c r="AL1796" i="7"/>
  <c r="AK1798" i="7" l="1"/>
  <c r="AL1797" i="7"/>
  <c r="AL1798" i="7" l="1"/>
  <c r="AK1799" i="7"/>
  <c r="AL1799" i="7" l="1"/>
  <c r="AK1800" i="7"/>
  <c r="AK1801" i="7" l="1"/>
  <c r="AL1800" i="7"/>
  <c r="AL1801" i="7" l="1"/>
  <c r="AK1802" i="7"/>
  <c r="AL1802" i="7" l="1"/>
  <c r="AK1803" i="7"/>
  <c r="AL1803" i="7" l="1"/>
  <c r="AK1804" i="7"/>
  <c r="AK1805" i="7" l="1"/>
  <c r="AL1804" i="7"/>
  <c r="AK1806" i="7" l="1"/>
  <c r="AL1805" i="7"/>
  <c r="AL1806" i="7" l="1"/>
  <c r="AK1807" i="7"/>
  <c r="AL1807" i="7" l="1"/>
  <c r="AK1808" i="7"/>
  <c r="AK1809" i="7" l="1"/>
  <c r="AL1808" i="7"/>
  <c r="AL1809" i="7" l="1"/>
  <c r="AK1810" i="7"/>
  <c r="AL1810" i="7" l="1"/>
  <c r="AK1811" i="7"/>
  <c r="AL1811" i="7" l="1"/>
  <c r="AK1812" i="7"/>
  <c r="AK1813" i="7" l="1"/>
  <c r="AL1812" i="7"/>
  <c r="AK1814" i="7" l="1"/>
  <c r="AL1813" i="7"/>
  <c r="AL1814" i="7" l="1"/>
  <c r="AK1815" i="7"/>
  <c r="AL1815" i="7" l="1"/>
  <c r="AK1816" i="7"/>
  <c r="AK1817" i="7" l="1"/>
  <c r="AL1816" i="7"/>
  <c r="AL1817" i="7" l="1"/>
  <c r="AK1818" i="7"/>
  <c r="AL1818" i="7" l="1"/>
  <c r="AK1819" i="7"/>
  <c r="AL1819" i="7" l="1"/>
  <c r="AK1820" i="7"/>
  <c r="AK1821" i="7" l="1"/>
  <c r="AL1820" i="7"/>
  <c r="AK1822" i="7" l="1"/>
  <c r="AL1821" i="7"/>
  <c r="AL1822" i="7" l="1"/>
  <c r="AK1823" i="7"/>
  <c r="AL1823" i="7" l="1"/>
  <c r="AK1824" i="7"/>
  <c r="AK1825" i="7" l="1"/>
  <c r="AL1824" i="7"/>
  <c r="AL1825" i="7" l="1"/>
  <c r="AK1826" i="7"/>
  <c r="AL1826" i="7" l="1"/>
  <c r="AK1827" i="7"/>
  <c r="AL1827" i="7" l="1"/>
  <c r="AK1828" i="7"/>
  <c r="AK1829" i="7" l="1"/>
  <c r="AL1828" i="7"/>
  <c r="AK1830" i="7" l="1"/>
  <c r="AL1829" i="7"/>
  <c r="AL1830" i="7" l="1"/>
  <c r="AK1831" i="7"/>
  <c r="AL1831" i="7" l="1"/>
  <c r="AK1832" i="7"/>
  <c r="AK1833" i="7" l="1"/>
  <c r="AL1832" i="7"/>
  <c r="AL1833" i="7" l="1"/>
  <c r="AK1834" i="7"/>
  <c r="AL1834" i="7" l="1"/>
  <c r="AK1835" i="7"/>
  <c r="AL1835" i="7" l="1"/>
  <c r="AK1836" i="7"/>
  <c r="AK1837" i="7" l="1"/>
  <c r="AL1836" i="7"/>
  <c r="AK1838" i="7" l="1"/>
  <c r="AL1837" i="7"/>
  <c r="AL1838" i="7" l="1"/>
  <c r="AK1839" i="7"/>
  <c r="AL1839" i="7" l="1"/>
  <c r="AK1840" i="7"/>
  <c r="AK1841" i="7" l="1"/>
  <c r="AL1840" i="7"/>
  <c r="AL1841" i="7" l="1"/>
  <c r="AK1842" i="7"/>
  <c r="AL1842" i="7" l="1"/>
  <c r="AK1843" i="7"/>
  <c r="AL1843" i="7" l="1"/>
  <c r="AK1844" i="7"/>
  <c r="AK1845" i="7" l="1"/>
  <c r="AL1844" i="7"/>
  <c r="AK1846" i="7" l="1"/>
  <c r="AL1845" i="7"/>
  <c r="AL1846" i="7" l="1"/>
  <c r="AK1847" i="7"/>
  <c r="AL1847" i="7" l="1"/>
  <c r="AK1848" i="7"/>
  <c r="AK1849" i="7" l="1"/>
  <c r="AL1848" i="7"/>
  <c r="AL1849" i="7" l="1"/>
  <c r="AK1850" i="7"/>
  <c r="AL1850" i="7" l="1"/>
  <c r="AK1851" i="7"/>
  <c r="AL1851" i="7" l="1"/>
  <c r="AK1852" i="7"/>
  <c r="AK1853" i="7" l="1"/>
  <c r="AL1852" i="7"/>
  <c r="AK1854" i="7" l="1"/>
  <c r="AL1853" i="7"/>
  <c r="AL1854" i="7" l="1"/>
  <c r="AK1855" i="7"/>
  <c r="AL1855" i="7" l="1"/>
  <c r="AK1856" i="7"/>
  <c r="AK1857" i="7" l="1"/>
  <c r="AL1856" i="7"/>
  <c r="AL1857" i="7" l="1"/>
  <c r="AK1858" i="7"/>
  <c r="AL1858" i="7" l="1"/>
  <c r="AK1859" i="7"/>
  <c r="AL1859" i="7" l="1"/>
  <c r="AK1860" i="7"/>
  <c r="AK1861" i="7" l="1"/>
  <c r="AL1860" i="7"/>
  <c r="AK1862" i="7" l="1"/>
  <c r="AL1861" i="7"/>
  <c r="AL1862" i="7" l="1"/>
  <c r="AK1863" i="7"/>
  <c r="AL1863" i="7" l="1"/>
  <c r="AK1864" i="7"/>
  <c r="AK1865" i="7" l="1"/>
  <c r="AL1864" i="7"/>
  <c r="AL1865" i="7" l="1"/>
  <c r="AK1866" i="7"/>
  <c r="AL1866" i="7" l="1"/>
  <c r="AK1867" i="7"/>
  <c r="AL1867" i="7" l="1"/>
  <c r="AK1868" i="7"/>
  <c r="AK1869" i="7" l="1"/>
  <c r="AL1868" i="7"/>
  <c r="AK1870" i="7" l="1"/>
  <c r="AL1869" i="7"/>
  <c r="AL1870" i="7" l="1"/>
  <c r="AK1871" i="7"/>
  <c r="AL1871" i="7" l="1"/>
  <c r="AK1872" i="7"/>
  <c r="AK1873" i="7" l="1"/>
  <c r="AL1872" i="7"/>
  <c r="AL1873" i="7" l="1"/>
  <c r="AK1874" i="7"/>
  <c r="AL1874" i="7" l="1"/>
  <c r="AK1875" i="7"/>
  <c r="AL1875" i="7" l="1"/>
  <c r="AK1876" i="7"/>
  <c r="AK1877" i="7" l="1"/>
  <c r="AL1876" i="7"/>
  <c r="AK1878" i="7" l="1"/>
  <c r="AL1877" i="7"/>
  <c r="AL1878" i="7" l="1"/>
  <c r="AK1879" i="7"/>
  <c r="AL1879" i="7" l="1"/>
  <c r="AK1880" i="7"/>
  <c r="AK1881" i="7" l="1"/>
  <c r="AL1880" i="7"/>
  <c r="AL1881" i="7" l="1"/>
  <c r="AK1882" i="7"/>
  <c r="AL1882" i="7" l="1"/>
  <c r="AK1883" i="7"/>
  <c r="AL1883" i="7" l="1"/>
  <c r="AK1884" i="7"/>
  <c r="AK1885" i="7" l="1"/>
  <c r="AL1884" i="7"/>
  <c r="AK1886" i="7" l="1"/>
  <c r="AL1885" i="7"/>
  <c r="AL1886" i="7" l="1"/>
  <c r="AK1887" i="7"/>
  <c r="AL1887" i="7" l="1"/>
  <c r="AK1888" i="7"/>
  <c r="AK1889" i="7" l="1"/>
  <c r="AL1888" i="7"/>
  <c r="AL1889" i="7" l="1"/>
  <c r="AK1890" i="7"/>
  <c r="AL1890" i="7" l="1"/>
  <c r="AK1891" i="7"/>
  <c r="AL1891" i="7" l="1"/>
  <c r="AK1892" i="7"/>
  <c r="AK1893" i="7" l="1"/>
  <c r="AL1892" i="7"/>
  <c r="AK1894" i="7" l="1"/>
  <c r="AL1893" i="7"/>
  <c r="AL1894" i="7" l="1"/>
  <c r="AK1895" i="7"/>
  <c r="AL1895" i="7" l="1"/>
  <c r="AK1896" i="7"/>
  <c r="AK1897" i="7" l="1"/>
  <c r="AL1896" i="7"/>
  <c r="AL1897" i="7" l="1"/>
  <c r="AK1898" i="7"/>
  <c r="AL1898" i="7" l="1"/>
  <c r="AK1899" i="7"/>
  <c r="AL1899" i="7" l="1"/>
  <c r="AK1900" i="7"/>
  <c r="AK1901" i="7" l="1"/>
  <c r="AL1900" i="7"/>
  <c r="AK1902" i="7" l="1"/>
  <c r="AL1901" i="7"/>
  <c r="AL1902" i="7" l="1"/>
  <c r="AK1903" i="7"/>
  <c r="AL1903" i="7" l="1"/>
  <c r="AK1904" i="7"/>
  <c r="AK1905" i="7" l="1"/>
  <c r="AL1904" i="7"/>
  <c r="AL1905" i="7" l="1"/>
  <c r="AK1906" i="7"/>
  <c r="AL1906" i="7" l="1"/>
  <c r="AK1907" i="7"/>
  <c r="AL1907" i="7" l="1"/>
  <c r="AK1908" i="7"/>
  <c r="AK1909" i="7" l="1"/>
  <c r="AL1908" i="7"/>
  <c r="AK1910" i="7" l="1"/>
  <c r="AL1909" i="7"/>
  <c r="AL1910" i="7" l="1"/>
  <c r="AK1911" i="7"/>
  <c r="AL1911" i="7" l="1"/>
  <c r="AK1912" i="7"/>
  <c r="AK1913" i="7" l="1"/>
  <c r="AL1912" i="7"/>
  <c r="AL1913" i="7" l="1"/>
  <c r="AK1914" i="7"/>
  <c r="AL1914" i="7" l="1"/>
  <c r="AK1915" i="7"/>
  <c r="AL1915" i="7" l="1"/>
  <c r="AK1916" i="7"/>
  <c r="AK1917" i="7" l="1"/>
  <c r="AL1916" i="7"/>
  <c r="AK1918" i="7" l="1"/>
  <c r="AL1917" i="7"/>
  <c r="AL1918" i="7" l="1"/>
  <c r="AK1919" i="7"/>
  <c r="AL1919" i="7" l="1"/>
  <c r="AK1920" i="7"/>
  <c r="AK1921" i="7" l="1"/>
  <c r="AL1920" i="7"/>
  <c r="AL1921" i="7" l="1"/>
  <c r="AK1922" i="7"/>
  <c r="AL1922" i="7" l="1"/>
  <c r="AK1923" i="7"/>
  <c r="AL1923" i="7" l="1"/>
  <c r="AK1924" i="7"/>
  <c r="AK1925" i="7" l="1"/>
  <c r="AL1924" i="7"/>
  <c r="AK1926" i="7" l="1"/>
  <c r="AL1925" i="7"/>
  <c r="AL1926" i="7" l="1"/>
  <c r="AK1927" i="7"/>
  <c r="AL1927" i="7" l="1"/>
  <c r="AK1928" i="7"/>
  <c r="AK1929" i="7" l="1"/>
  <c r="AL1928" i="7"/>
  <c r="AL1929" i="7" l="1"/>
  <c r="AK1930" i="7"/>
  <c r="AL1930" i="7" l="1"/>
  <c r="AK1931" i="7"/>
  <c r="AL1931" i="7" l="1"/>
  <c r="AK1932" i="7"/>
  <c r="AK1933" i="7" l="1"/>
  <c r="AL1932" i="7"/>
  <c r="AK1934" i="7" l="1"/>
  <c r="AL1933" i="7"/>
  <c r="AL1934" i="7" l="1"/>
  <c r="AK1935" i="7"/>
  <c r="AL1935" i="7" l="1"/>
  <c r="AK1936" i="7"/>
  <c r="AK1937" i="7" l="1"/>
  <c r="AL1936" i="7"/>
  <c r="AL1937" i="7" l="1"/>
  <c r="AK1938" i="7"/>
  <c r="AL1938" i="7" l="1"/>
  <c r="AK1939" i="7"/>
  <c r="AL1939" i="7" l="1"/>
  <c r="AK1940" i="7"/>
  <c r="AK1941" i="7" l="1"/>
  <c r="AL1940" i="7"/>
  <c r="AK1942" i="7" l="1"/>
  <c r="AL1941" i="7"/>
  <c r="AL1942" i="7" l="1"/>
  <c r="AK1943" i="7"/>
  <c r="AL1943" i="7" l="1"/>
  <c r="AK1944" i="7"/>
  <c r="AK1945" i="7" l="1"/>
  <c r="AL1944" i="7"/>
  <c r="AL1945" i="7" l="1"/>
  <c r="AK1946" i="7"/>
  <c r="AL1946" i="7" l="1"/>
  <c r="AK1947" i="7"/>
  <c r="AL1947" i="7" l="1"/>
  <c r="AK1948" i="7"/>
  <c r="AK1949" i="7" l="1"/>
  <c r="AL1948" i="7"/>
  <c r="AK1950" i="7" l="1"/>
  <c r="AL1949" i="7"/>
  <c r="AL1950" i="7" l="1"/>
  <c r="AK1951" i="7"/>
  <c r="AL1951" i="7" l="1"/>
  <c r="AK1952" i="7"/>
  <c r="AK1953" i="7" l="1"/>
  <c r="AL1952" i="7"/>
  <c r="AL1953" i="7" l="1"/>
  <c r="AK1954" i="7"/>
  <c r="AL1954" i="7" l="1"/>
  <c r="AK1955" i="7"/>
  <c r="AL1955" i="7" l="1"/>
  <c r="AK1956" i="7"/>
  <c r="AK1957" i="7" l="1"/>
  <c r="AL1956" i="7"/>
  <c r="AK1958" i="7" l="1"/>
  <c r="AL1957" i="7"/>
  <c r="AL1958" i="7" l="1"/>
  <c r="AK1959" i="7"/>
  <c r="AL1959" i="7" l="1"/>
  <c r="AK1960" i="7"/>
  <c r="AK1961" i="7" l="1"/>
  <c r="AL1960" i="7"/>
  <c r="AL1961" i="7" l="1"/>
  <c r="AK1962" i="7"/>
  <c r="AL1962" i="7" l="1"/>
  <c r="AK1963" i="7"/>
  <c r="AL1963" i="7" l="1"/>
  <c r="AK1964" i="7"/>
  <c r="AK1965" i="7" l="1"/>
  <c r="AL1964" i="7"/>
  <c r="AK1966" i="7" l="1"/>
  <c r="AL1965" i="7"/>
  <c r="AL1966" i="7" l="1"/>
  <c r="AK1967" i="7"/>
  <c r="AL1967" i="7" l="1"/>
  <c r="AK1968" i="7"/>
  <c r="AK1969" i="7" l="1"/>
  <c r="AL1968" i="7"/>
  <c r="AL1969" i="7" l="1"/>
  <c r="AK1970" i="7"/>
  <c r="AL1970" i="7" l="1"/>
  <c r="AK1971" i="7"/>
  <c r="AL1971" i="7" l="1"/>
  <c r="AK1972" i="7"/>
  <c r="AK1973" i="7" l="1"/>
  <c r="AL1972" i="7"/>
  <c r="AK1974" i="7" l="1"/>
  <c r="AL1973" i="7"/>
  <c r="AL1974" i="7" l="1"/>
  <c r="AK1975" i="7"/>
  <c r="AL1975" i="7" l="1"/>
  <c r="AK1976" i="7"/>
  <c r="AK1977" i="7" l="1"/>
  <c r="AL1976" i="7"/>
  <c r="AL1977" i="7" l="1"/>
  <c r="AK1978" i="7"/>
  <c r="AL1978" i="7" l="1"/>
  <c r="AK1979" i="7"/>
  <c r="AL1979" i="7" l="1"/>
  <c r="AK1980" i="7"/>
  <c r="AK1981" i="7" l="1"/>
  <c r="AL1980" i="7"/>
  <c r="AK1982" i="7" l="1"/>
  <c r="AL1981" i="7"/>
  <c r="AL1982" i="7" l="1"/>
  <c r="AK1983" i="7"/>
  <c r="AL1983" i="7" l="1"/>
  <c r="AK1984" i="7"/>
  <c r="AK1985" i="7" l="1"/>
  <c r="AL1984" i="7"/>
  <c r="AL1985" i="7" l="1"/>
  <c r="AK1986" i="7"/>
  <c r="AL1986" i="7" l="1"/>
  <c r="AK1987" i="7"/>
  <c r="AL1987" i="7" l="1"/>
  <c r="AK1988" i="7"/>
  <c r="AK1989" i="7" l="1"/>
  <c r="AL1988" i="7"/>
  <c r="AK1990" i="7" l="1"/>
  <c r="AL1989" i="7"/>
  <c r="AL1990" i="7" l="1"/>
  <c r="AK1991" i="7"/>
  <c r="AL1991" i="7" l="1"/>
  <c r="AK1992" i="7"/>
  <c r="AK1993" i="7" l="1"/>
  <c r="AL1992" i="7"/>
  <c r="AL1993" i="7" l="1"/>
  <c r="AK1994" i="7"/>
  <c r="AL1994" i="7" l="1"/>
  <c r="AK1995" i="7"/>
  <c r="AL1995" i="7" l="1"/>
  <c r="AK1996" i="7"/>
  <c r="AK1997" i="7" l="1"/>
  <c r="AL1996" i="7"/>
  <c r="AK1998" i="7" l="1"/>
  <c r="AL1997" i="7"/>
  <c r="AL1998" i="7" l="1"/>
  <c r="AK1999" i="7"/>
  <c r="AL1999" i="7" l="1"/>
  <c r="AK2000" i="7"/>
  <c r="AK2001" i="7" l="1"/>
  <c r="AL2000" i="7"/>
  <c r="AL2001" i="7" l="1"/>
  <c r="AK2002" i="7"/>
  <c r="AL2002" i="7" l="1"/>
  <c r="AK2003" i="7"/>
  <c r="AL2003" i="7" l="1"/>
  <c r="AK2004" i="7"/>
  <c r="AK2005" i="7" l="1"/>
  <c r="AL2004" i="7"/>
  <c r="AK2006" i="7" l="1"/>
  <c r="AL2005" i="7"/>
  <c r="AL2006" i="7" l="1"/>
  <c r="AK2007" i="7"/>
  <c r="AL2007" i="7" l="1"/>
  <c r="AK2008" i="7"/>
  <c r="AK2009" i="7" l="1"/>
  <c r="AL2008" i="7"/>
  <c r="AL2009" i="7" l="1"/>
  <c r="AK2010" i="7"/>
  <c r="AL2010" i="7" l="1"/>
  <c r="AK2011" i="7"/>
  <c r="AL2011" i="7" l="1"/>
  <c r="AK2012" i="7"/>
  <c r="AK2013" i="7" l="1"/>
  <c r="AL2012" i="7"/>
  <c r="AK2014" i="7" l="1"/>
  <c r="AL2013" i="7"/>
  <c r="AL2014" i="7" l="1"/>
  <c r="AK2015" i="7"/>
  <c r="AL2015" i="7" l="1"/>
  <c r="AK2016" i="7"/>
  <c r="AK2017" i="7" l="1"/>
  <c r="AL2016" i="7"/>
  <c r="AL2017" i="7" l="1"/>
  <c r="AK2018" i="7"/>
  <c r="AL2018" i="7" l="1"/>
  <c r="AK2019" i="7"/>
  <c r="AL2019" i="7" l="1"/>
  <c r="AK2020" i="7"/>
  <c r="AK2021" i="7" l="1"/>
  <c r="AL2020" i="7"/>
  <c r="AK2022" i="7" l="1"/>
  <c r="AL2021" i="7"/>
  <c r="AL2022" i="7" l="1"/>
  <c r="AK2023" i="7"/>
  <c r="AL2023" i="7" l="1"/>
  <c r="AK2024" i="7"/>
  <c r="AK2025" i="7" l="1"/>
  <c r="AL2024" i="7"/>
  <c r="AL2025" i="7" l="1"/>
  <c r="AK2026" i="7"/>
  <c r="AL2026" i="7" l="1"/>
  <c r="AK2027" i="7"/>
  <c r="AL2027" i="7" l="1"/>
  <c r="AK2028" i="7"/>
  <c r="AK2029" i="7" l="1"/>
  <c r="AL2028" i="7"/>
  <c r="AK2030" i="7" l="1"/>
  <c r="AL2029" i="7"/>
  <c r="AL2030" i="7" l="1"/>
  <c r="AK2031" i="7"/>
  <c r="AL2031" i="7" l="1"/>
  <c r="AK2032" i="7"/>
  <c r="AK2033" i="7" l="1"/>
  <c r="AL2032" i="7"/>
  <c r="AL2033" i="7" l="1"/>
  <c r="AK2034" i="7"/>
  <c r="AL2034" i="7" l="1"/>
  <c r="AK2035" i="7"/>
  <c r="AL2035" i="7" l="1"/>
  <c r="AK2036" i="7"/>
  <c r="AK2037" i="7" l="1"/>
  <c r="AL2036" i="7"/>
  <c r="AK2038" i="7" l="1"/>
  <c r="AL2037" i="7"/>
  <c r="AL2038" i="7" l="1"/>
  <c r="AK2039" i="7"/>
  <c r="AL2039" i="7" l="1"/>
  <c r="AK2040" i="7"/>
  <c r="AK2041" i="7" l="1"/>
  <c r="AL2040" i="7"/>
  <c r="AL2041" i="7" l="1"/>
  <c r="AK2042" i="7"/>
  <c r="AL2042" i="7" l="1"/>
  <c r="AK2043" i="7"/>
  <c r="AL2043" i="7" l="1"/>
  <c r="AK2044" i="7"/>
  <c r="AK2045" i="7" l="1"/>
  <c r="AL2044" i="7"/>
  <c r="AK2046" i="7" l="1"/>
  <c r="AL2045" i="7"/>
  <c r="AL2046" i="7" l="1"/>
  <c r="AK2047" i="7"/>
  <c r="AL2047" i="7" l="1"/>
  <c r="AK2048" i="7"/>
  <c r="AK2049" i="7" l="1"/>
  <c r="AL2048" i="7"/>
  <c r="AL2049" i="7" l="1"/>
  <c r="AK2050" i="7"/>
  <c r="AL2050" i="7" l="1"/>
  <c r="AK2051" i="7"/>
  <c r="AL2051" i="7" l="1"/>
  <c r="AK2052" i="7"/>
  <c r="AK2053" i="7" l="1"/>
  <c r="AL2052" i="7"/>
  <c r="AK2054" i="7" l="1"/>
  <c r="AL2053" i="7"/>
  <c r="AL2054" i="7" l="1"/>
  <c r="AK2055" i="7"/>
  <c r="AL2055" i="7" l="1"/>
  <c r="AK2056" i="7"/>
  <c r="AK2057" i="7" l="1"/>
  <c r="AL2056" i="7"/>
  <c r="AL2057" i="7" l="1"/>
  <c r="AK2058" i="7"/>
  <c r="AL2058" i="7" l="1"/>
  <c r="AK2059" i="7"/>
  <c r="AL2059" i="7" l="1"/>
  <c r="AK2060" i="7"/>
  <c r="AK2061" i="7" l="1"/>
  <c r="AL2060" i="7"/>
  <c r="AK2062" i="7" l="1"/>
  <c r="AL2061" i="7"/>
  <c r="AL2062" i="7" l="1"/>
  <c r="AK2063" i="7"/>
  <c r="AL2063" i="7" l="1"/>
  <c r="AK2064" i="7"/>
  <c r="AK2065" i="7" l="1"/>
  <c r="AL2064" i="7"/>
  <c r="AL2065" i="7" l="1"/>
  <c r="AK2066" i="7"/>
  <c r="AL2066" i="7" l="1"/>
  <c r="AK2067" i="7"/>
  <c r="AL2067" i="7" l="1"/>
  <c r="AK2068" i="7"/>
  <c r="AK2069" i="7" l="1"/>
  <c r="AL2068" i="7"/>
  <c r="AK2070" i="7" l="1"/>
  <c r="AL2069" i="7"/>
  <c r="AL2070" i="7" l="1"/>
  <c r="AK2071" i="7"/>
  <c r="AL2071" i="7" l="1"/>
  <c r="AK2072" i="7"/>
  <c r="AK2073" i="7" l="1"/>
  <c r="AL2072" i="7"/>
  <c r="AL2073" i="7" l="1"/>
  <c r="AK2074" i="7"/>
  <c r="AL2074" i="7" l="1"/>
  <c r="AK2075" i="7"/>
  <c r="AL2075" i="7" l="1"/>
  <c r="AK2076" i="7"/>
  <c r="AK2077" i="7" l="1"/>
  <c r="AL2076" i="7"/>
  <c r="AK2078" i="7" l="1"/>
  <c r="AL2077" i="7"/>
  <c r="AL2078" i="7" l="1"/>
  <c r="AK2079" i="7"/>
  <c r="AL2079" i="7" l="1"/>
  <c r="AK2080" i="7"/>
  <c r="AK2081" i="7" l="1"/>
  <c r="AL2080" i="7"/>
  <c r="AL2081" i="7" l="1"/>
  <c r="AK2082" i="7"/>
  <c r="AL2082" i="7" l="1"/>
  <c r="AK2083" i="7"/>
  <c r="AL2083" i="7" l="1"/>
  <c r="AK2084" i="7"/>
  <c r="AK2085" i="7" l="1"/>
  <c r="AL2084" i="7"/>
  <c r="AK2086" i="7" l="1"/>
  <c r="AL2085" i="7"/>
  <c r="AL2086" i="7" l="1"/>
  <c r="AK2087" i="7"/>
  <c r="AL2087" i="7" l="1"/>
  <c r="AK2088" i="7"/>
  <c r="AK2089" i="7" l="1"/>
  <c r="AL2088" i="7"/>
  <c r="AL2089" i="7" l="1"/>
  <c r="AK2090" i="7"/>
  <c r="AL2090" i="7" l="1"/>
  <c r="AK2091" i="7"/>
  <c r="AL2091" i="7" l="1"/>
  <c r="AK2092" i="7"/>
  <c r="AK2093" i="7" l="1"/>
  <c r="AL2092" i="7"/>
  <c r="AK2094" i="7" l="1"/>
  <c r="AL2093" i="7"/>
  <c r="AL2094" i="7" l="1"/>
  <c r="AK2095" i="7"/>
  <c r="AL2095" i="7" l="1"/>
  <c r="AK2096" i="7"/>
  <c r="AK2097" i="7" l="1"/>
  <c r="AL2096" i="7"/>
  <c r="AL2097" i="7" l="1"/>
  <c r="AK2098" i="7"/>
  <c r="AL2098" i="7" l="1"/>
  <c r="AK2099" i="7"/>
  <c r="AL2099" i="7" l="1"/>
  <c r="AK2100" i="7"/>
  <c r="AK2101" i="7" l="1"/>
  <c r="AL2100" i="7"/>
  <c r="AK2102" i="7" l="1"/>
  <c r="AL2101" i="7"/>
  <c r="AL2102" i="7" l="1"/>
  <c r="AK2103" i="7"/>
  <c r="AL2103" i="7" l="1"/>
  <c r="AK2104" i="7"/>
  <c r="AK2105" i="7" l="1"/>
  <c r="AL2104" i="7"/>
  <c r="AL2105" i="7" l="1"/>
  <c r="AK2106" i="7"/>
  <c r="AL2106" i="7" l="1"/>
  <c r="AK2107" i="7"/>
  <c r="AL2107" i="7" l="1"/>
  <c r="AK2108" i="7"/>
  <c r="AK2109" i="7" l="1"/>
  <c r="AL2108" i="7"/>
  <c r="AK2110" i="7" l="1"/>
  <c r="AL2109" i="7"/>
  <c r="AL2110" i="7" l="1"/>
  <c r="AK2111" i="7"/>
  <c r="AL2111" i="7" l="1"/>
  <c r="AK2112" i="7"/>
  <c r="AK2113" i="7" l="1"/>
  <c r="AL2112" i="7"/>
  <c r="AL2113" i="7" l="1"/>
  <c r="AK2114" i="7"/>
  <c r="AL2114" i="7" l="1"/>
  <c r="AK2115" i="7"/>
  <c r="AL2115" i="7" l="1"/>
  <c r="AK2116" i="7"/>
  <c r="AK2117" i="7" l="1"/>
  <c r="AL2116" i="7"/>
  <c r="AK2118" i="7" l="1"/>
  <c r="AL2117" i="7"/>
  <c r="AL2118" i="7" l="1"/>
  <c r="AK2119" i="7"/>
  <c r="AL2119" i="7" l="1"/>
  <c r="AK2120" i="7"/>
  <c r="AK2121" i="7" l="1"/>
  <c r="AL2120" i="7"/>
  <c r="AL2121" i="7" l="1"/>
  <c r="AK2122" i="7"/>
  <c r="AL2122" i="7" l="1"/>
  <c r="AK2123" i="7"/>
  <c r="AL2123" i="7" l="1"/>
  <c r="AK2124" i="7"/>
  <c r="AK2125" i="7" l="1"/>
  <c r="AL2124" i="7"/>
  <c r="AK2126" i="7" l="1"/>
  <c r="AL2125" i="7"/>
  <c r="AL2126" i="7" l="1"/>
  <c r="AK2127" i="7"/>
  <c r="AL2127" i="7" l="1"/>
  <c r="AK2128" i="7"/>
  <c r="AK2129" i="7" l="1"/>
  <c r="AL2128" i="7"/>
  <c r="AL2129" i="7" l="1"/>
  <c r="AK2130" i="7"/>
  <c r="AL2130" i="7" l="1"/>
  <c r="AK2131" i="7"/>
  <c r="AL2131" i="7" l="1"/>
  <c r="AK2132" i="7"/>
  <c r="AK2133" i="7" l="1"/>
  <c r="AL2132" i="7"/>
  <c r="AK2134" i="7" l="1"/>
  <c r="AL2133" i="7"/>
  <c r="AL2134" i="7" l="1"/>
  <c r="AK2135" i="7"/>
  <c r="AL2135" i="7" l="1"/>
  <c r="AK2136" i="7"/>
  <c r="AK2137" i="7" l="1"/>
  <c r="AL2136" i="7"/>
  <c r="AL2137" i="7" l="1"/>
  <c r="AK2138" i="7"/>
  <c r="AL2138" i="7" l="1"/>
  <c r="AK2139" i="7"/>
  <c r="AL2139" i="7" l="1"/>
  <c r="AK2140" i="7"/>
  <c r="AK2141" i="7" l="1"/>
  <c r="AL2140" i="7"/>
  <c r="AK2142" i="7" l="1"/>
  <c r="AL2141" i="7"/>
  <c r="AL2142" i="7" l="1"/>
  <c r="AK2143" i="7"/>
  <c r="AL2143" i="7" l="1"/>
  <c r="AK2144" i="7"/>
  <c r="AK2145" i="7" l="1"/>
  <c r="AL2144" i="7"/>
  <c r="AL2145" i="7" l="1"/>
  <c r="AK2146" i="7"/>
  <c r="AL2146" i="7" l="1"/>
  <c r="AK2147" i="7"/>
  <c r="AL2147" i="7" l="1"/>
  <c r="AK2148" i="7"/>
  <c r="AL2148" i="7" l="1"/>
  <c r="AK2149" i="7"/>
  <c r="AK2150" i="7" l="1"/>
  <c r="AL2149" i="7"/>
  <c r="AL2150" i="7" l="1"/>
  <c r="AK2151" i="7"/>
  <c r="AL2151" i="7" l="1"/>
  <c r="AK2152" i="7"/>
  <c r="AL2152" i="7" l="1"/>
  <c r="AK2153" i="7"/>
  <c r="AK2154" i="7" l="1"/>
  <c r="AL2153" i="7"/>
  <c r="AL2154" i="7" l="1"/>
  <c r="AK2155" i="7"/>
  <c r="AL2155" i="7" l="1"/>
  <c r="AK2156" i="7"/>
  <c r="AL2156" i="7" l="1"/>
  <c r="AK2157" i="7"/>
  <c r="AK2158" i="7" l="1"/>
  <c r="AL2157" i="7"/>
  <c r="AL2158" i="7" l="1"/>
  <c r="AK2159" i="7"/>
  <c r="AL2159" i="7" l="1"/>
  <c r="AK2160" i="7"/>
  <c r="AL2160" i="7" l="1"/>
  <c r="AK2161" i="7"/>
  <c r="AK2162" i="7" l="1"/>
  <c r="AL2161" i="7"/>
  <c r="AL2162" i="7" l="1"/>
  <c r="AK2163" i="7"/>
  <c r="AL2163" i="7" l="1"/>
  <c r="AK2164" i="7"/>
  <c r="AL2164" i="7" l="1"/>
  <c r="AK2165" i="7"/>
  <c r="AK2166" i="7" l="1"/>
  <c r="AL2165" i="7"/>
  <c r="AL2166" i="7" l="1"/>
  <c r="AK2167" i="7"/>
  <c r="AL2167" i="7" l="1"/>
  <c r="AK2168" i="7"/>
  <c r="AL2168" i="7" l="1"/>
  <c r="AK2169" i="7"/>
  <c r="AL2169" i="7" l="1"/>
  <c r="AK2170" i="7"/>
  <c r="AL2170" i="7" l="1"/>
  <c r="AK2171" i="7"/>
  <c r="AL2171" i="7" l="1"/>
  <c r="AK2172" i="7"/>
  <c r="AL2172" i="7" l="1"/>
  <c r="AK2173" i="7"/>
  <c r="AK2174" i="7" l="1"/>
  <c r="AL2173" i="7"/>
  <c r="AL2174" i="7" l="1"/>
  <c r="AK2175" i="7"/>
  <c r="AL2175" i="7" l="1"/>
  <c r="AK2176" i="7"/>
  <c r="AL2176" i="7" l="1"/>
  <c r="AK2177" i="7"/>
  <c r="AL2177" i="7" l="1"/>
  <c r="AK2178" i="7"/>
  <c r="AL2178" i="7" l="1"/>
  <c r="AK2179" i="7"/>
  <c r="AL2179" i="7" l="1"/>
  <c r="AK2180" i="7"/>
  <c r="AL2180" i="7" l="1"/>
  <c r="AK2181" i="7"/>
  <c r="AK2182" i="7" l="1"/>
  <c r="AL2181" i="7"/>
  <c r="AL2182" i="7" l="1"/>
  <c r="AK2183" i="7"/>
  <c r="AL2183" i="7" l="1"/>
  <c r="AK2184" i="7"/>
  <c r="AL2184" i="7" l="1"/>
  <c r="AK2185" i="7"/>
  <c r="AK2186" i="7" l="1"/>
  <c r="AL2185" i="7"/>
  <c r="AL2186" i="7" l="1"/>
  <c r="AK2187" i="7"/>
  <c r="AL2187" i="7" l="1"/>
  <c r="AK2188" i="7"/>
  <c r="AL2188" i="7" l="1"/>
  <c r="AK2189" i="7"/>
  <c r="AK2190" i="7" l="1"/>
  <c r="AL2189" i="7"/>
  <c r="AL2190" i="7" l="1"/>
  <c r="AK2191" i="7"/>
  <c r="AL2191" i="7" l="1"/>
  <c r="AK2192" i="7"/>
  <c r="AL2192" i="7" l="1"/>
  <c r="AK2193" i="7"/>
  <c r="AK2194" i="7" l="1"/>
  <c r="AL2193" i="7"/>
  <c r="AL2194" i="7" l="1"/>
  <c r="AK2195" i="7"/>
  <c r="AL2195" i="7" l="1"/>
  <c r="AK2196" i="7"/>
  <c r="AL2196" i="7" l="1"/>
  <c r="AK2197" i="7"/>
  <c r="AK2198" i="7" l="1"/>
  <c r="AL2197" i="7"/>
  <c r="AL2198" i="7" l="1"/>
  <c r="AK2199" i="7"/>
  <c r="AL2199" i="7" l="1"/>
  <c r="AK2200" i="7"/>
  <c r="AL2200" i="7" l="1"/>
  <c r="AK2201" i="7"/>
  <c r="AL2201" i="7" l="1"/>
  <c r="AK2202" i="7"/>
  <c r="AL2202" i="7" l="1"/>
  <c r="AK2203" i="7"/>
  <c r="AL2203" i="7" l="1"/>
  <c r="AK2204" i="7"/>
  <c r="AL2204" i="7" l="1"/>
  <c r="AK2205" i="7"/>
  <c r="AK2206" i="7" l="1"/>
  <c r="AL2205" i="7"/>
  <c r="AL2206" i="7" l="1"/>
  <c r="AK2207" i="7"/>
  <c r="AL2207" i="7" l="1"/>
  <c r="AK2208" i="7"/>
  <c r="AL2208" i="7" l="1"/>
  <c r="AK2209" i="7"/>
  <c r="AL2209" i="7" l="1"/>
  <c r="AK2210" i="7"/>
  <c r="AL2210" i="7" l="1"/>
  <c r="AK2211" i="7"/>
  <c r="AL2211" i="7" l="1"/>
  <c r="AK2212" i="7"/>
  <c r="AL2212" i="7" l="1"/>
  <c r="AK2213" i="7"/>
  <c r="AK2214" i="7" l="1"/>
  <c r="AL2213" i="7"/>
  <c r="AL2214" i="7" l="1"/>
  <c r="AK2215" i="7"/>
  <c r="AL2215" i="7" l="1"/>
  <c r="AK2216" i="7"/>
  <c r="AL2216" i="7" l="1"/>
  <c r="AK2217" i="7"/>
  <c r="AK2218" i="7" l="1"/>
  <c r="AL2217" i="7"/>
  <c r="AL2218" i="7" l="1"/>
  <c r="AK2219" i="7"/>
  <c r="AL2219" i="7" l="1"/>
  <c r="AK2220" i="7"/>
  <c r="AL2220" i="7" l="1"/>
  <c r="AK2221" i="7"/>
  <c r="AK2222" i="7" l="1"/>
  <c r="AL2221" i="7"/>
  <c r="AL2222" i="7" l="1"/>
  <c r="AK2223" i="7"/>
  <c r="AL2223" i="7" l="1"/>
  <c r="AK2224" i="7"/>
  <c r="AL2224" i="7" l="1"/>
  <c r="AK2225" i="7"/>
  <c r="AK2226" i="7" l="1"/>
  <c r="AL2225" i="7"/>
  <c r="AL2226" i="7" l="1"/>
  <c r="AK2227" i="7"/>
  <c r="AL2227" i="7" l="1"/>
  <c r="AK2228" i="7"/>
  <c r="AL2228" i="7" l="1"/>
  <c r="AK2229" i="7"/>
  <c r="AK2230" i="7" l="1"/>
  <c r="AL2229" i="7"/>
  <c r="AL2230" i="7" l="1"/>
  <c r="AK2231" i="7"/>
  <c r="AL2231" i="7" l="1"/>
  <c r="AK2232" i="7"/>
  <c r="AL2232" i="7" l="1"/>
  <c r="AK2233" i="7"/>
  <c r="AL2233" i="7" l="1"/>
  <c r="AK2234" i="7"/>
  <c r="AL2234" i="7" l="1"/>
  <c r="AK2235" i="7"/>
  <c r="AL2235" i="7" l="1"/>
  <c r="AK2236" i="7"/>
  <c r="AL2236" i="7" l="1"/>
  <c r="AK2237" i="7"/>
  <c r="AK2238" i="7" l="1"/>
  <c r="AL2237" i="7"/>
  <c r="AL2238" i="7" l="1"/>
  <c r="AK2239" i="7"/>
  <c r="AL2239" i="7" l="1"/>
  <c r="AK2240" i="7"/>
  <c r="AL2240" i="7" l="1"/>
  <c r="AK2241" i="7"/>
  <c r="AL2241" i="7" l="1"/>
  <c r="AK2242" i="7"/>
  <c r="AL2242" i="7" l="1"/>
  <c r="AK2243" i="7"/>
  <c r="AL2243" i="7" l="1"/>
  <c r="AK2244" i="7"/>
  <c r="AL2244" i="7" l="1"/>
  <c r="AK2245" i="7"/>
  <c r="AK2246" i="7" l="1"/>
  <c r="AL2245" i="7"/>
  <c r="AL2246" i="7" l="1"/>
  <c r="AK2247" i="7"/>
  <c r="AL2247" i="7" l="1"/>
  <c r="AK2248" i="7"/>
  <c r="AL2248" i="7" l="1"/>
  <c r="AK2249" i="7"/>
  <c r="AK2250" i="7" l="1"/>
  <c r="AL2249" i="7"/>
  <c r="AL2250" i="7" l="1"/>
  <c r="AK2251" i="7"/>
  <c r="AL2251" i="7" l="1"/>
  <c r="AK2252" i="7"/>
  <c r="AL2252" i="7" l="1"/>
  <c r="AK2253" i="7"/>
  <c r="AK2254" i="7" l="1"/>
  <c r="AL2253" i="7"/>
  <c r="AL2254" i="7" l="1"/>
  <c r="AK2255" i="7"/>
  <c r="AL2255" i="7" l="1"/>
  <c r="AK2256" i="7"/>
  <c r="AL2256" i="7" l="1"/>
  <c r="AK2257" i="7"/>
  <c r="AK2258" i="7" l="1"/>
  <c r="AL2257" i="7"/>
  <c r="AL2258" i="7" l="1"/>
  <c r="AK2259" i="7"/>
  <c r="AL2259" i="7" l="1"/>
  <c r="AK2260" i="7"/>
  <c r="AL2260" i="7" l="1"/>
  <c r="AK2261" i="7"/>
  <c r="AK2262" i="7" l="1"/>
  <c r="AL2261" i="7"/>
  <c r="AL2262" i="7" l="1"/>
  <c r="AK2263" i="7"/>
  <c r="AL2263" i="7" l="1"/>
  <c r="AK2264" i="7"/>
  <c r="AL2264" i="7" l="1"/>
  <c r="AK2265" i="7"/>
  <c r="AL2265" i="7" l="1"/>
  <c r="AK2266" i="7"/>
  <c r="AL2266" i="7" l="1"/>
  <c r="AK2267" i="7"/>
  <c r="AL2267" i="7" l="1"/>
  <c r="AK2268" i="7"/>
  <c r="AL2268" i="7" l="1"/>
  <c r="AK2269" i="7"/>
  <c r="AK2270" i="7" l="1"/>
  <c r="AL2269" i="7"/>
  <c r="AL2270" i="7" l="1"/>
  <c r="AK2271" i="7"/>
  <c r="AL2271" i="7" l="1"/>
  <c r="AK2272" i="7"/>
  <c r="AL2272" i="7" l="1"/>
  <c r="AK2273" i="7"/>
  <c r="AL2273" i="7" l="1"/>
  <c r="AK2274" i="7"/>
  <c r="AL2274" i="7" l="1"/>
  <c r="AK2275" i="7"/>
  <c r="AL2275" i="7" l="1"/>
  <c r="AK2276" i="7"/>
  <c r="AL2276" i="7" l="1"/>
  <c r="AK2277" i="7"/>
  <c r="AK2278" i="7" l="1"/>
  <c r="AL2277" i="7"/>
  <c r="AL2278" i="7" l="1"/>
  <c r="AK2279" i="7"/>
  <c r="AL2279" i="7" l="1"/>
  <c r="AK2280" i="7"/>
  <c r="AL2280" i="7" l="1"/>
  <c r="AK2281" i="7"/>
  <c r="AK2282" i="7" l="1"/>
  <c r="AL2281" i="7"/>
  <c r="AL2282" i="7" l="1"/>
  <c r="AK2283" i="7"/>
  <c r="AL2283" i="7" l="1"/>
  <c r="AK2284" i="7"/>
  <c r="AL2284" i="7" l="1"/>
  <c r="AK2285" i="7"/>
  <c r="AK2286" i="7" l="1"/>
  <c r="AL2285" i="7"/>
  <c r="AL2286" i="7" l="1"/>
  <c r="AK2287" i="7"/>
  <c r="AL2287" i="7" l="1"/>
  <c r="AK2288" i="7"/>
  <c r="AL2288" i="7" l="1"/>
  <c r="AK2289" i="7"/>
  <c r="AK2290" i="7" l="1"/>
  <c r="AL2289" i="7"/>
  <c r="AL2290" i="7" l="1"/>
  <c r="AK2291" i="7"/>
  <c r="AL2291" i="7" l="1"/>
  <c r="AK2292" i="7"/>
  <c r="AL2292" i="7" l="1"/>
  <c r="AK2293" i="7"/>
  <c r="AK2294" i="7" l="1"/>
  <c r="AL2293" i="7"/>
  <c r="AK2295" i="7" l="1"/>
  <c r="AL2294" i="7"/>
  <c r="AL2295" i="7" l="1"/>
  <c r="AK2296" i="7"/>
  <c r="AL2296" i="7" l="1"/>
  <c r="AK2297" i="7"/>
  <c r="AK2298" i="7" l="1"/>
  <c r="AL2297" i="7"/>
  <c r="AK2299" i="7" l="1"/>
  <c r="AL2298" i="7"/>
  <c r="AL2299" i="7" l="1"/>
  <c r="AK2300" i="7"/>
  <c r="AL2300" i="7" l="1"/>
  <c r="AK2301" i="7"/>
  <c r="AK2302" i="7" l="1"/>
  <c r="AL2301" i="7"/>
  <c r="AK2303" i="7" l="1"/>
  <c r="AL2302" i="7"/>
  <c r="AL2303" i="7" l="1"/>
  <c r="AK2304" i="7"/>
  <c r="AL2304" i="7" l="1"/>
  <c r="AK2305" i="7"/>
  <c r="AK2306" i="7" l="1"/>
  <c r="AL2305" i="7"/>
  <c r="AL2306" i="7" l="1"/>
  <c r="AK2307" i="7"/>
  <c r="AL2307" i="7" l="1"/>
  <c r="AK2308" i="7"/>
  <c r="AL2308" i="7" l="1"/>
  <c r="AK2309" i="7"/>
  <c r="AK2310" i="7" l="1"/>
  <c r="AL2309" i="7"/>
  <c r="AK2311" i="7" l="1"/>
  <c r="AL2310" i="7"/>
  <c r="AL2311" i="7" l="1"/>
  <c r="AK2312" i="7"/>
  <c r="AL2312" i="7" l="1"/>
  <c r="AK2313" i="7"/>
  <c r="AK2314" i="7" l="1"/>
  <c r="AL2313" i="7"/>
  <c r="AK2315" i="7" l="1"/>
  <c r="AL2314" i="7"/>
  <c r="AL2315" i="7" l="1"/>
  <c r="AK2316" i="7"/>
  <c r="AL2316" i="7" l="1"/>
  <c r="AK2317" i="7"/>
  <c r="AL2317" i="7" l="1"/>
  <c r="AK2318" i="7"/>
  <c r="AK2319" i="7" l="1"/>
  <c r="AL2318" i="7"/>
  <c r="AL2319" i="7" l="1"/>
  <c r="AK2320" i="7"/>
  <c r="AL2320" i="7" l="1"/>
  <c r="AK2321" i="7"/>
  <c r="AK2322" i="7" l="1"/>
  <c r="AL2321" i="7"/>
  <c r="AK2323" i="7" l="1"/>
  <c r="AL2322" i="7"/>
  <c r="AL2323" i="7" l="1"/>
  <c r="AK2324" i="7"/>
  <c r="AL2324" i="7" l="1"/>
  <c r="AK2325" i="7"/>
  <c r="AK2326" i="7" l="1"/>
  <c r="AL2325" i="7"/>
  <c r="AK2327" i="7" l="1"/>
  <c r="AL2326" i="7"/>
  <c r="AL2327" i="7" l="1"/>
  <c r="AK2328" i="7"/>
  <c r="AL2328" i="7" l="1"/>
  <c r="AK2329" i="7"/>
  <c r="AK2330" i="7" l="1"/>
  <c r="AL2329" i="7"/>
  <c r="AK2331" i="7" l="1"/>
  <c r="AL2330" i="7"/>
  <c r="AL2331" i="7" l="1"/>
  <c r="AK2332" i="7"/>
  <c r="AL2332" i="7" l="1"/>
  <c r="AK2333" i="7"/>
  <c r="AK2334" i="7" l="1"/>
  <c r="AL2333" i="7"/>
  <c r="AK2335" i="7" l="1"/>
  <c r="AL2334" i="7"/>
  <c r="AK2336" i="7" l="1"/>
  <c r="AL2335" i="7"/>
  <c r="AL2336" i="7" l="1"/>
  <c r="AK2337" i="7"/>
  <c r="AK2338" i="7" l="1"/>
  <c r="AL2337" i="7"/>
  <c r="AL2338" i="7" l="1"/>
  <c r="AK2339" i="7"/>
  <c r="AL2339" i="7" l="1"/>
  <c r="AK2340" i="7"/>
  <c r="AK2341" i="7" l="1"/>
  <c r="AL2340" i="7"/>
  <c r="AK2342" i="7" l="1"/>
  <c r="AL2341" i="7"/>
  <c r="AL2342" i="7" l="1"/>
  <c r="AK2343" i="7"/>
  <c r="AL2343" i="7" l="1"/>
  <c r="AK2344" i="7"/>
  <c r="AK2345" i="7" l="1"/>
  <c r="AL2344" i="7"/>
  <c r="AK2346" i="7" l="1"/>
  <c r="AL2345" i="7"/>
  <c r="AL2346" i="7" l="1"/>
  <c r="AK2347" i="7"/>
  <c r="AL2347" i="7" l="1"/>
  <c r="AK2348" i="7"/>
  <c r="AK2349" i="7" l="1"/>
  <c r="AL2348" i="7"/>
  <c r="AK2350" i="7" l="1"/>
  <c r="AL2349" i="7"/>
  <c r="AL2350" i="7" l="1"/>
  <c r="AK2351" i="7"/>
  <c r="AL2351" i="7" l="1"/>
  <c r="AK2352" i="7"/>
  <c r="AK2353" i="7" l="1"/>
  <c r="AL2352" i="7"/>
  <c r="AK2354" i="7" l="1"/>
  <c r="AL2353" i="7"/>
  <c r="AL2354" i="7" l="1"/>
  <c r="AK2355" i="7"/>
  <c r="AL2355" i="7" l="1"/>
  <c r="AK2356" i="7"/>
  <c r="AK2357" i="7" l="1"/>
  <c r="AL2356" i="7"/>
  <c r="AK2358" i="7" l="1"/>
  <c r="AL2357" i="7"/>
  <c r="AL2358" i="7" l="1"/>
  <c r="AK2359" i="7"/>
  <c r="AL2359" i="7" l="1"/>
  <c r="AK2360" i="7"/>
  <c r="AK2361" i="7" l="1"/>
  <c r="AL2360" i="7"/>
  <c r="AK2362" i="7" l="1"/>
  <c r="AL2361" i="7"/>
  <c r="AL2362" i="7" l="1"/>
  <c r="AK2363" i="7"/>
  <c r="AL2363" i="7" l="1"/>
  <c r="AK2364" i="7"/>
  <c r="AK2365" i="7" l="1"/>
  <c r="AL2364" i="7"/>
  <c r="AK2366" i="7" l="1"/>
  <c r="AL2365" i="7"/>
  <c r="AL2366" i="7" l="1"/>
  <c r="AK2367" i="7"/>
  <c r="AL2367" i="7" l="1"/>
  <c r="AK2368" i="7"/>
  <c r="AK2369" i="7" l="1"/>
  <c r="AL2368" i="7"/>
  <c r="AK2370" i="7" l="1"/>
  <c r="AL2369" i="7"/>
  <c r="AL2370" i="7" l="1"/>
  <c r="AK2371" i="7"/>
  <c r="AL2371" i="7" l="1"/>
  <c r="AK2372" i="7"/>
  <c r="AK2373" i="7" l="1"/>
  <c r="AL2372" i="7"/>
  <c r="AK2374" i="7" l="1"/>
  <c r="AL2373" i="7"/>
  <c r="AL2374" i="7" l="1"/>
  <c r="AK2375" i="7"/>
  <c r="AL2375" i="7" l="1"/>
  <c r="AK2376" i="7"/>
  <c r="AK2377" i="7" l="1"/>
  <c r="AL2376" i="7"/>
  <c r="AK2378" i="7" l="1"/>
  <c r="AL2377" i="7"/>
  <c r="AL2378" i="7" l="1"/>
  <c r="AK2379" i="7"/>
  <c r="AL2379" i="7" l="1"/>
  <c r="AK2380" i="7"/>
  <c r="AK2381" i="7" l="1"/>
  <c r="AL2380" i="7"/>
  <c r="AK2382" i="7" l="1"/>
  <c r="AL2381" i="7"/>
  <c r="AL2382" i="7" l="1"/>
  <c r="AK2383" i="7"/>
  <c r="AL2383" i="7" l="1"/>
  <c r="AK2384" i="7"/>
  <c r="AK2385" i="7" l="1"/>
  <c r="AL2384" i="7"/>
  <c r="AK2386" i="7" l="1"/>
  <c r="AL2385" i="7"/>
  <c r="AL2386" i="7" l="1"/>
  <c r="AK2387" i="7"/>
  <c r="AL2387" i="7" l="1"/>
  <c r="AK2388" i="7"/>
  <c r="AK2389" i="7" l="1"/>
  <c r="AL2388" i="7"/>
  <c r="AK2390" i="7" l="1"/>
  <c r="AL2389" i="7"/>
  <c r="AL2390" i="7" l="1"/>
  <c r="AK2391" i="7"/>
  <c r="AL2391" i="7" l="1"/>
  <c r="AK2392" i="7"/>
  <c r="AK2393" i="7" l="1"/>
  <c r="AL2392" i="7"/>
  <c r="AK2394" i="7" l="1"/>
  <c r="AL2393" i="7"/>
  <c r="AL2394" i="7" l="1"/>
  <c r="AK2395" i="7"/>
  <c r="AL2395" i="7" l="1"/>
  <c r="AK2396" i="7"/>
  <c r="AK2397" i="7" l="1"/>
  <c r="AL2396" i="7"/>
  <c r="AK2398" i="7" l="1"/>
  <c r="AL2397" i="7"/>
  <c r="AL2398" i="7" l="1"/>
  <c r="AK2399" i="7"/>
  <c r="AL2399" i="7" l="1"/>
  <c r="AK2400" i="7"/>
  <c r="AK2401" i="7" l="1"/>
  <c r="AL2400" i="7"/>
  <c r="AK2402" i="7" l="1"/>
  <c r="AL2401" i="7"/>
  <c r="AL2402" i="7" l="1"/>
  <c r="AK2403" i="7"/>
  <c r="AL2403" i="7" l="1"/>
  <c r="AK2404" i="7"/>
  <c r="AK2405" i="7" l="1"/>
  <c r="AL2404" i="7"/>
  <c r="AK2406" i="7" l="1"/>
  <c r="AL2405" i="7"/>
  <c r="AL2406" i="7" l="1"/>
  <c r="AK2407" i="7"/>
  <c r="AL2407" i="7" l="1"/>
  <c r="AK2408" i="7"/>
  <c r="AK2409" i="7" l="1"/>
  <c r="AL2408" i="7"/>
  <c r="AK2410" i="7" l="1"/>
  <c r="AL2409" i="7"/>
  <c r="AL2410" i="7" l="1"/>
  <c r="AK2411" i="7"/>
  <c r="AL2411" i="7" l="1"/>
  <c r="AK2412" i="7"/>
  <c r="AK2413" i="7" l="1"/>
  <c r="AL2412" i="7"/>
  <c r="AK2414" i="7" l="1"/>
  <c r="AL2413" i="7"/>
  <c r="AL2414" i="7" l="1"/>
  <c r="AK2415" i="7"/>
  <c r="AL2415" i="7" l="1"/>
  <c r="AK2416" i="7"/>
  <c r="AK2417" i="7" l="1"/>
  <c r="AL2416" i="7"/>
  <c r="AK2418" i="7" l="1"/>
  <c r="AL2417" i="7"/>
  <c r="AL2418" i="7" l="1"/>
  <c r="AK2419" i="7"/>
  <c r="AL2419" i="7" l="1"/>
  <c r="AK2420" i="7"/>
  <c r="AK2421" i="7" l="1"/>
  <c r="AL2420" i="7"/>
  <c r="AK2422" i="7" l="1"/>
  <c r="AL2421" i="7"/>
  <c r="AL2422" i="7" l="1"/>
  <c r="AK2423" i="7"/>
  <c r="AL2423" i="7" l="1"/>
  <c r="AK2424" i="7"/>
  <c r="AK2425" i="7" l="1"/>
  <c r="AL2424" i="7"/>
  <c r="AK2426" i="7" l="1"/>
  <c r="AL2425" i="7"/>
  <c r="AL2426" i="7" l="1"/>
  <c r="AK2427" i="7"/>
  <c r="AL2427" i="7" l="1"/>
  <c r="AK2428" i="7"/>
  <c r="AK2429" i="7" l="1"/>
  <c r="AL2428" i="7"/>
  <c r="AK2430" i="7" l="1"/>
  <c r="AL2429" i="7"/>
  <c r="AL2430" i="7" l="1"/>
  <c r="AK2431" i="7"/>
  <c r="AL2431" i="7" l="1"/>
  <c r="AK2432" i="7"/>
  <c r="AK2433" i="7" l="1"/>
  <c r="AL2432" i="7"/>
  <c r="AK2434" i="7" l="1"/>
  <c r="AL2433" i="7"/>
  <c r="AL2434" i="7" l="1"/>
  <c r="AK2435" i="7"/>
  <c r="AL2435" i="7" l="1"/>
  <c r="AK2436" i="7"/>
  <c r="AK2437" i="7" l="1"/>
  <c r="AL2436" i="7"/>
  <c r="AK2438" i="7" l="1"/>
  <c r="AL2437" i="7"/>
  <c r="AL2438" i="7" l="1"/>
  <c r="AK2439" i="7"/>
  <c r="AL2439" i="7" l="1"/>
  <c r="AK2440" i="7"/>
  <c r="AK2441" i="7" l="1"/>
  <c r="AL2440" i="7"/>
  <c r="AK2442" i="7" l="1"/>
  <c r="AL2441" i="7"/>
  <c r="AL2442" i="7" l="1"/>
  <c r="AK2443" i="7"/>
  <c r="AL2443" i="7" l="1"/>
  <c r="AK2444" i="7"/>
  <c r="AK2445" i="7" l="1"/>
  <c r="AL2444" i="7"/>
  <c r="AK2446" i="7" l="1"/>
  <c r="AL2445" i="7"/>
  <c r="AL2446" i="7" l="1"/>
  <c r="AK2447" i="7"/>
  <c r="AL2447" i="7" l="1"/>
  <c r="AK2448" i="7"/>
  <c r="AK2449" i="7" l="1"/>
  <c r="AL2448" i="7"/>
  <c r="AK2450" i="7" l="1"/>
  <c r="AL2449" i="7"/>
  <c r="AL2450" i="7" l="1"/>
  <c r="AK2451" i="7"/>
  <c r="AL2451" i="7" l="1"/>
  <c r="AK2452" i="7"/>
  <c r="AK2453" i="7" l="1"/>
  <c r="AL2452" i="7"/>
  <c r="AK2454" i="7" l="1"/>
  <c r="AL2453" i="7"/>
  <c r="AL2454" i="7" l="1"/>
  <c r="AK2455" i="7"/>
  <c r="AL2455" i="7" l="1"/>
  <c r="AK2456" i="7"/>
  <c r="AK2457" i="7" l="1"/>
  <c r="AL2456" i="7"/>
  <c r="AK2458" i="7" l="1"/>
  <c r="AL2457" i="7"/>
  <c r="AL2458" i="7" l="1"/>
  <c r="AK2459" i="7"/>
  <c r="AL2459" i="7" l="1"/>
  <c r="AK2460" i="7"/>
  <c r="AK2461" i="7" l="1"/>
  <c r="AL2460" i="7"/>
  <c r="AK2462" i="7" l="1"/>
  <c r="AL2461" i="7"/>
  <c r="AL2462" i="7" l="1"/>
  <c r="AK2463" i="7"/>
  <c r="AL2463" i="7" l="1"/>
  <c r="AK2464" i="7"/>
  <c r="AK2465" i="7" l="1"/>
  <c r="AL2464" i="7"/>
  <c r="AK2466" i="7" l="1"/>
  <c r="AL2465" i="7"/>
  <c r="AL2466" i="7" l="1"/>
  <c r="AK2467" i="7"/>
  <c r="AL2467" i="7" l="1"/>
  <c r="AK2468" i="7"/>
  <c r="AK2469" i="7" l="1"/>
  <c r="AL2468" i="7"/>
  <c r="AK2470" i="7" l="1"/>
  <c r="AL2469" i="7"/>
  <c r="AL2470" i="7" l="1"/>
  <c r="AK2471" i="7"/>
  <c r="AL2471" i="7" l="1"/>
  <c r="AK2472" i="7"/>
  <c r="AK2473" i="7" l="1"/>
  <c r="AL2472" i="7"/>
  <c r="AK2474" i="7" l="1"/>
  <c r="AL2473" i="7"/>
  <c r="AL2474" i="7" l="1"/>
  <c r="AK2475" i="7"/>
  <c r="AK2476" i="7" l="1"/>
  <c r="AL2475" i="7"/>
  <c r="AK2477" i="7" l="1"/>
  <c r="AL2476" i="7"/>
  <c r="AL2477" i="7" l="1"/>
  <c r="AK2478" i="7"/>
  <c r="AL2478" i="7" l="1"/>
  <c r="AK2479" i="7"/>
  <c r="AK2480" i="7" l="1"/>
  <c r="AL2479" i="7"/>
  <c r="AK2481" i="7" l="1"/>
  <c r="AL2480" i="7"/>
  <c r="AK2482" i="7" l="1"/>
  <c r="AL2481" i="7"/>
  <c r="AL2482" i="7" l="1"/>
  <c r="AK2483" i="7"/>
  <c r="AL2483" i="7" l="1"/>
  <c r="AK2484" i="7"/>
  <c r="AK2485" i="7" l="1"/>
  <c r="AL2484" i="7"/>
  <c r="AK2486" i="7" l="1"/>
  <c r="AL2485" i="7"/>
  <c r="AL2486" i="7" l="1"/>
  <c r="AK2487" i="7"/>
  <c r="AK2488" i="7" l="1"/>
  <c r="AL2487" i="7"/>
  <c r="AK2489" i="7" l="1"/>
  <c r="AL2488" i="7"/>
  <c r="AK2490" i="7" l="1"/>
  <c r="AL2489" i="7"/>
  <c r="AL2490" i="7" l="1"/>
  <c r="AK2491" i="7"/>
  <c r="AL2491" i="7" l="1"/>
  <c r="AK2492" i="7"/>
  <c r="AL2492" i="7" l="1"/>
  <c r="AK2493" i="7"/>
  <c r="AK2494" i="7" l="1"/>
  <c r="AL2493" i="7"/>
  <c r="AL2494" i="7" l="1"/>
  <c r="AK2495" i="7"/>
  <c r="AK2496" i="7" l="1"/>
  <c r="AL2495" i="7"/>
  <c r="AK2497" i="7" l="1"/>
  <c r="AL2496" i="7"/>
  <c r="AK2498" i="7" l="1"/>
  <c r="AL2497" i="7"/>
  <c r="AL2498" i="7" l="1"/>
  <c r="AK2499" i="7"/>
  <c r="AK2500" i="7" l="1"/>
  <c r="AL2499" i="7"/>
  <c r="AL2500" i="7" l="1"/>
  <c r="AK2501" i="7"/>
  <c r="AL2501" i="7" l="1"/>
  <c r="AK2502" i="7"/>
  <c r="AL2502" i="7" l="1"/>
  <c r="AK2503" i="7"/>
  <c r="AK2504" i="7" l="1"/>
  <c r="AL2503" i="7"/>
  <c r="AK2505" i="7" l="1"/>
  <c r="AL2504" i="7"/>
  <c r="AK2506" i="7" l="1"/>
  <c r="AL2505" i="7"/>
  <c r="AL2506" i="7" l="1"/>
  <c r="AK2507" i="7"/>
  <c r="AK2508" i="7" l="1"/>
  <c r="AL2507" i="7"/>
  <c r="AK2509" i="7" l="1"/>
  <c r="AL2508" i="7"/>
  <c r="AL2509" i="7" l="1"/>
  <c r="AK2510" i="7"/>
  <c r="AL2510" i="7" l="1"/>
  <c r="AK2511" i="7"/>
  <c r="AK2512" i="7" l="1"/>
  <c r="AL2511" i="7"/>
  <c r="AK2513" i="7" l="1"/>
  <c r="AL2512" i="7"/>
  <c r="AK2514" i="7" l="1"/>
  <c r="AL2513" i="7"/>
  <c r="AL2514" i="7" l="1"/>
  <c r="AK2515" i="7"/>
  <c r="AL2515" i="7" l="1"/>
  <c r="AK2516" i="7"/>
  <c r="AK2517" i="7" l="1"/>
  <c r="AL2516" i="7"/>
  <c r="AK2518" i="7" l="1"/>
  <c r="AL2517" i="7"/>
  <c r="AL2518" i="7" l="1"/>
  <c r="AK2519" i="7"/>
  <c r="AK2520" i="7" l="1"/>
  <c r="AL2519" i="7"/>
  <c r="AK2521" i="7" l="1"/>
  <c r="AL2520" i="7"/>
  <c r="AK2522" i="7" l="1"/>
  <c r="AL2521" i="7"/>
  <c r="AL2522" i="7" l="1"/>
  <c r="AK2523" i="7"/>
  <c r="AL2523" i="7" l="1"/>
  <c r="AK2524" i="7"/>
  <c r="AL2524" i="7" l="1"/>
  <c r="AK2525" i="7"/>
  <c r="AK2526" i="7" l="1"/>
  <c r="AL2525" i="7"/>
  <c r="AL2526" i="7" l="1"/>
  <c r="AK2527" i="7"/>
  <c r="AK2528" i="7" l="1"/>
  <c r="AL2527" i="7"/>
  <c r="AK2529" i="7" l="1"/>
  <c r="AL2528" i="7"/>
  <c r="AK2530" i="7" l="1"/>
  <c r="AL2529" i="7"/>
  <c r="AL2530" i="7" l="1"/>
  <c r="AK2531" i="7"/>
  <c r="AK2532" i="7" l="1"/>
  <c r="AL2531" i="7"/>
  <c r="AL2532" i="7" l="1"/>
  <c r="AK2533" i="7"/>
  <c r="AL2533" i="7" l="1"/>
  <c r="AK2534" i="7"/>
  <c r="AL2534" i="7" l="1"/>
  <c r="AK2535" i="7"/>
  <c r="AK2536" i="7" l="1"/>
  <c r="AL2535" i="7"/>
  <c r="AK2537" i="7" l="1"/>
  <c r="AL2536" i="7"/>
  <c r="AK2538" i="7" l="1"/>
  <c r="AL2537" i="7"/>
  <c r="AL2538" i="7" l="1"/>
  <c r="AK2539" i="7"/>
  <c r="AK2540" i="7" l="1"/>
  <c r="AL2539" i="7"/>
  <c r="AK2541" i="7" l="1"/>
  <c r="AL2540" i="7"/>
  <c r="AL2541" i="7" l="1"/>
  <c r="AK2542" i="7"/>
  <c r="AL2542" i="7" l="1"/>
  <c r="AK2543" i="7"/>
  <c r="AK2544" i="7" l="1"/>
  <c r="AL2543" i="7"/>
  <c r="AK2545" i="7" l="1"/>
  <c r="AL2544" i="7"/>
  <c r="AK2546" i="7" l="1"/>
  <c r="AL2545" i="7"/>
  <c r="AL2546" i="7" l="1"/>
  <c r="AK2547" i="7"/>
  <c r="AL2547" i="7" l="1"/>
  <c r="AK2548" i="7"/>
  <c r="AK2549" i="7" l="1"/>
  <c r="AL2548" i="7"/>
  <c r="AK2550" i="7" l="1"/>
  <c r="AL2549" i="7"/>
  <c r="AL2550" i="7" l="1"/>
  <c r="AK2551" i="7"/>
  <c r="AK2552" i="7" l="1"/>
  <c r="AL2551" i="7"/>
  <c r="AK2553" i="7" l="1"/>
  <c r="AL2552" i="7"/>
  <c r="AK2554" i="7" l="1"/>
  <c r="AL2553" i="7"/>
  <c r="AL2554" i="7" l="1"/>
  <c r="AK2555" i="7"/>
  <c r="AL2555" i="7" l="1"/>
  <c r="AK2556" i="7"/>
  <c r="AL2556" i="7" l="1"/>
  <c r="AK2557" i="7"/>
  <c r="AK2558" i="7" l="1"/>
  <c r="AL2557" i="7"/>
  <c r="AL2558" i="7" l="1"/>
  <c r="AK2559" i="7"/>
  <c r="AK2560" i="7" l="1"/>
  <c r="AL2559" i="7"/>
  <c r="AK2561" i="7" l="1"/>
  <c r="AL2560" i="7"/>
  <c r="AK2562" i="7" l="1"/>
  <c r="AL2561" i="7"/>
  <c r="AL2562" i="7" l="1"/>
  <c r="AK2563" i="7"/>
  <c r="AK2564" i="7" l="1"/>
  <c r="AL2563" i="7"/>
  <c r="AL2564" i="7" l="1"/>
  <c r="AK2565" i="7"/>
  <c r="AL2565" i="7" l="1"/>
  <c r="AK2566" i="7"/>
  <c r="AL2566" i="7" l="1"/>
  <c r="AK2567" i="7"/>
  <c r="AK2568" i="7" l="1"/>
  <c r="AL2567" i="7"/>
  <c r="AK2569" i="7" l="1"/>
  <c r="AL2568" i="7"/>
  <c r="AK2570" i="7" l="1"/>
  <c r="AL2569" i="7"/>
  <c r="AL2570" i="7" l="1"/>
  <c r="AK2571" i="7"/>
  <c r="AK2572" i="7" l="1"/>
  <c r="AL2571" i="7"/>
  <c r="AK2573" i="7" l="1"/>
  <c r="AL2572" i="7"/>
  <c r="AL2573" i="7" l="1"/>
  <c r="AK2574" i="7"/>
  <c r="AL2574" i="7" l="1"/>
  <c r="AK2575" i="7"/>
  <c r="AK2576" i="7" l="1"/>
  <c r="AL2575" i="7"/>
  <c r="AK2577" i="7" l="1"/>
  <c r="AL2576" i="7"/>
  <c r="AK2578" i="7" l="1"/>
  <c r="AL2577" i="7"/>
  <c r="AL2578" i="7" l="1"/>
  <c r="AK2579" i="7"/>
  <c r="AL2579" i="7" l="1"/>
  <c r="AK2580" i="7"/>
  <c r="AK2581" i="7" l="1"/>
  <c r="AL2580" i="7"/>
  <c r="AK2582" i="7" l="1"/>
  <c r="AL2581" i="7"/>
  <c r="AL2582" i="7" l="1"/>
  <c r="AK2583" i="7"/>
  <c r="AK2584" i="7" l="1"/>
  <c r="AL2583" i="7"/>
  <c r="AK2585" i="7" l="1"/>
  <c r="AL2584" i="7"/>
  <c r="AK2586" i="7" l="1"/>
  <c r="AL2585" i="7"/>
  <c r="AL2586" i="7" l="1"/>
  <c r="AK2587" i="7"/>
  <c r="AL2587" i="7" l="1"/>
  <c r="AK2588" i="7"/>
  <c r="AL2588" i="7" l="1"/>
  <c r="AK2589" i="7"/>
  <c r="AK2590" i="7" l="1"/>
  <c r="AL2589" i="7"/>
  <c r="AL2590" i="7" l="1"/>
  <c r="AK2591" i="7"/>
  <c r="AK2592" i="7" l="1"/>
  <c r="AL2591" i="7"/>
  <c r="AK2593" i="7" l="1"/>
  <c r="AL2592" i="7"/>
  <c r="AK2594" i="7" l="1"/>
  <c r="AL2593" i="7"/>
  <c r="AL2594" i="7" l="1"/>
  <c r="AK2595" i="7"/>
  <c r="AK2596" i="7" l="1"/>
  <c r="AL2595" i="7"/>
  <c r="AL2596" i="7" l="1"/>
  <c r="AK2597" i="7"/>
  <c r="AL2597" i="7" l="1"/>
  <c r="AK2598" i="7"/>
  <c r="AL2598" i="7" l="1"/>
  <c r="AK2599" i="7"/>
  <c r="AK2600" i="7" l="1"/>
  <c r="AL2599" i="7"/>
  <c r="AK2601" i="7" l="1"/>
  <c r="AL2600" i="7"/>
  <c r="AK2602" i="7" l="1"/>
  <c r="AL2601" i="7"/>
  <c r="AL2602" i="7" l="1"/>
  <c r="AK2603" i="7"/>
  <c r="AK2604" i="7" l="1"/>
  <c r="AL2603" i="7"/>
  <c r="AK2605" i="7" l="1"/>
  <c r="AL2604" i="7"/>
  <c r="AL2605" i="7" l="1"/>
  <c r="AK2606" i="7"/>
  <c r="AL2606" i="7" l="1"/>
  <c r="AK2607" i="7"/>
  <c r="AK2608" i="7" l="1"/>
  <c r="AL2607" i="7"/>
  <c r="AK2609" i="7" l="1"/>
  <c r="AL2608" i="7"/>
  <c r="AK2610" i="7" l="1"/>
  <c r="AL2609" i="7"/>
  <c r="AL2610" i="7" l="1"/>
  <c r="AK2611" i="7"/>
  <c r="AL2611" i="7" l="1"/>
  <c r="AK2612" i="7"/>
  <c r="AK2613" i="7" l="1"/>
  <c r="AL2612" i="7"/>
  <c r="AK2614" i="7" l="1"/>
  <c r="AL2613" i="7"/>
  <c r="AL2614" i="7" l="1"/>
  <c r="AK2615" i="7"/>
  <c r="AK2616" i="7" l="1"/>
  <c r="AL2615" i="7"/>
  <c r="AK2617" i="7" l="1"/>
  <c r="AL2616" i="7"/>
  <c r="AK2618" i="7" l="1"/>
  <c r="AL2617" i="7"/>
  <c r="AL2618" i="7" l="1"/>
  <c r="AK2619" i="7"/>
  <c r="AL2619" i="7" l="1"/>
  <c r="AK2620" i="7"/>
  <c r="AL2620" i="7" l="1"/>
  <c r="AK2621" i="7"/>
  <c r="AK2622" i="7" l="1"/>
  <c r="AL2621" i="7"/>
  <c r="AL2622" i="7" l="1"/>
  <c r="AK2623" i="7"/>
  <c r="AK2624" i="7" l="1"/>
  <c r="AL2623" i="7"/>
  <c r="AK2625" i="7" l="1"/>
  <c r="AL2624" i="7"/>
  <c r="AK2626" i="7" l="1"/>
  <c r="AL2625" i="7"/>
  <c r="AL2626" i="7" l="1"/>
  <c r="AK2627" i="7"/>
  <c r="AK2628" i="7" l="1"/>
  <c r="AL2627" i="7"/>
  <c r="AL2628" i="7" l="1"/>
  <c r="AK2629" i="7"/>
  <c r="AL2629" i="7" l="1"/>
  <c r="AK2630" i="7"/>
  <c r="AL2630" i="7" l="1"/>
  <c r="AK2631" i="7"/>
  <c r="AK2632" i="7" l="1"/>
  <c r="AL2631" i="7"/>
  <c r="AK2633" i="7" l="1"/>
  <c r="AL2632" i="7"/>
  <c r="AK2634" i="7" l="1"/>
  <c r="AL2633" i="7"/>
  <c r="AL2634" i="7" l="1"/>
  <c r="AK2635" i="7"/>
  <c r="AK2636" i="7" l="1"/>
  <c r="AL2635" i="7"/>
  <c r="AK2637" i="7" l="1"/>
  <c r="AL2636" i="7"/>
  <c r="AL2637" i="7" l="1"/>
  <c r="AK2638" i="7"/>
  <c r="AL2638" i="7" l="1"/>
  <c r="AK2639" i="7"/>
  <c r="AK2640" i="7" l="1"/>
  <c r="AL2639" i="7"/>
  <c r="AK2641" i="7" l="1"/>
  <c r="AL2640" i="7"/>
  <c r="AK2642" i="7" l="1"/>
  <c r="AL2641" i="7"/>
  <c r="AL2642" i="7" l="1"/>
  <c r="AK2643" i="7"/>
  <c r="AL2643" i="7" l="1"/>
  <c r="AK2644" i="7"/>
  <c r="AK2645" i="7" l="1"/>
  <c r="AL2644" i="7"/>
  <c r="AK2646" i="7" l="1"/>
  <c r="AL2645" i="7"/>
  <c r="AL2646" i="7" l="1"/>
  <c r="AK2647" i="7"/>
  <c r="AK2648" i="7" l="1"/>
  <c r="AL2647" i="7"/>
  <c r="AK2649" i="7" l="1"/>
  <c r="AL2648" i="7"/>
  <c r="AK2650" i="7" l="1"/>
  <c r="AL2649" i="7"/>
  <c r="AL2650" i="7" l="1"/>
  <c r="AK2651" i="7"/>
  <c r="AL2651" i="7" l="1"/>
  <c r="AK2652" i="7"/>
  <c r="AL2652" i="7" l="1"/>
  <c r="AK2653" i="7"/>
  <c r="AK2654" i="7" l="1"/>
  <c r="AL2653" i="7"/>
  <c r="AL2654" i="7" l="1"/>
  <c r="AK2655" i="7"/>
  <c r="AK2656" i="7" l="1"/>
  <c r="AL2655" i="7"/>
  <c r="AK2657" i="7" l="1"/>
  <c r="AL2656" i="7"/>
  <c r="AK2658" i="7" l="1"/>
  <c r="AL2657" i="7"/>
  <c r="AL2658" i="7" l="1"/>
  <c r="AK2659" i="7"/>
  <c r="AK2660" i="7" l="1"/>
  <c r="AL2659" i="7"/>
  <c r="AL2660" i="7" l="1"/>
  <c r="AK2661" i="7"/>
  <c r="AL2661" i="7" l="1"/>
  <c r="AK2662" i="7"/>
  <c r="AL2662" i="7" l="1"/>
  <c r="AK2663" i="7"/>
  <c r="AK2664" i="7" l="1"/>
  <c r="AL2663" i="7"/>
  <c r="AK2665" i="7" l="1"/>
  <c r="AL2664" i="7"/>
  <c r="AK2666" i="7" l="1"/>
  <c r="AL2665" i="7"/>
  <c r="AL2666" i="7" l="1"/>
  <c r="AK2667" i="7"/>
  <c r="AK2668" i="7" l="1"/>
  <c r="AL2667" i="7"/>
  <c r="AK2669" i="7" l="1"/>
  <c r="AL2668" i="7"/>
  <c r="AL2669" i="7" l="1"/>
  <c r="AK2670" i="7"/>
  <c r="AL2670" i="7" l="1"/>
  <c r="AK2671" i="7"/>
  <c r="AK2672" i="7" l="1"/>
  <c r="AL2671" i="7"/>
  <c r="AK2673" i="7" l="1"/>
  <c r="AL2672" i="7"/>
  <c r="AK2674" i="7" l="1"/>
  <c r="AL2673" i="7"/>
  <c r="AL2674" i="7" l="1"/>
  <c r="AK2675" i="7"/>
  <c r="AL2675" i="7" l="1"/>
  <c r="AK2676" i="7"/>
  <c r="AK2677" i="7" l="1"/>
  <c r="AL2676" i="7"/>
  <c r="AK2678" i="7" l="1"/>
  <c r="AL2677" i="7"/>
  <c r="AL2678" i="7" l="1"/>
  <c r="AK2679" i="7"/>
  <c r="AK2680" i="7" l="1"/>
  <c r="AL2679" i="7"/>
  <c r="AK2681" i="7" l="1"/>
  <c r="AL2680" i="7"/>
  <c r="AK2682" i="7" l="1"/>
  <c r="AL2681" i="7"/>
  <c r="AL2682" i="7" l="1"/>
  <c r="AK2683" i="7"/>
  <c r="AL2683" i="7" l="1"/>
  <c r="AK2684" i="7"/>
  <c r="AL2684" i="7" l="1"/>
  <c r="AK2685" i="7"/>
  <c r="AK2686" i="7" l="1"/>
  <c r="AL2685" i="7"/>
  <c r="AL2686" i="7" l="1"/>
  <c r="AK2687" i="7"/>
  <c r="AK2688" i="7" l="1"/>
  <c r="AL2687" i="7"/>
  <c r="AK2689" i="7" l="1"/>
  <c r="AL2688" i="7"/>
  <c r="AK2690" i="7" l="1"/>
  <c r="AL2689" i="7"/>
  <c r="AL2690" i="7" l="1"/>
  <c r="AK2691" i="7"/>
  <c r="AK2692" i="7" l="1"/>
  <c r="AL2691" i="7"/>
  <c r="AL2692" i="7" l="1"/>
  <c r="AK2693" i="7"/>
  <c r="AL2693" i="7" l="1"/>
  <c r="AK2694" i="7"/>
  <c r="AL2694" i="7" l="1"/>
  <c r="AK2695" i="7"/>
  <c r="AK2696" i="7" l="1"/>
  <c r="AL2695" i="7"/>
  <c r="AK2697" i="7" l="1"/>
  <c r="AL2696" i="7"/>
  <c r="AK2698" i="7" l="1"/>
  <c r="AL2697" i="7"/>
  <c r="AL2698" i="7" l="1"/>
  <c r="AK2699" i="7"/>
  <c r="AK2700" i="7" l="1"/>
  <c r="AL2699" i="7"/>
  <c r="AK2701" i="7" l="1"/>
  <c r="AL2700" i="7"/>
  <c r="AL2701" i="7" l="1"/>
  <c r="AK2702" i="7"/>
  <c r="AL2702" i="7" l="1"/>
  <c r="AK2703" i="7"/>
  <c r="AK2704" i="7" l="1"/>
  <c r="AL2703" i="7"/>
  <c r="AK2705" i="7" l="1"/>
  <c r="AL2704" i="7"/>
  <c r="AK2706" i="7" l="1"/>
  <c r="AL2705" i="7"/>
  <c r="AL2706" i="7" l="1"/>
  <c r="AK2707" i="7"/>
  <c r="AL2707" i="7" l="1"/>
  <c r="AK2708" i="7"/>
  <c r="AK2709" i="7" l="1"/>
  <c r="AL2708" i="7"/>
  <c r="AK2710" i="7" l="1"/>
  <c r="AL2709" i="7"/>
  <c r="AL2710" i="7" l="1"/>
  <c r="AK2711" i="7"/>
  <c r="AK2712" i="7" l="1"/>
  <c r="AL2711" i="7"/>
  <c r="AK2713" i="7" l="1"/>
  <c r="AL2712" i="7"/>
  <c r="AK2714" i="7" l="1"/>
  <c r="AL2713" i="7"/>
  <c r="AL2714" i="7" l="1"/>
  <c r="AK2715" i="7"/>
  <c r="AL2715" i="7" l="1"/>
  <c r="AK2716" i="7"/>
  <c r="AL2716" i="7" l="1"/>
  <c r="AK2717" i="7"/>
  <c r="AK2718" i="7" l="1"/>
  <c r="AL2717" i="7"/>
  <c r="AL2718" i="7" l="1"/>
  <c r="AK2719" i="7"/>
  <c r="AK2720" i="7" l="1"/>
  <c r="AL2719" i="7"/>
  <c r="AK2721" i="7" l="1"/>
  <c r="AL2720" i="7"/>
  <c r="AK2722" i="7" l="1"/>
  <c r="AL2721" i="7"/>
  <c r="AL2722" i="7" l="1"/>
  <c r="AK2723" i="7"/>
  <c r="AK2724" i="7" l="1"/>
  <c r="AL2723" i="7"/>
  <c r="AL2724" i="7" l="1"/>
  <c r="AK2725" i="7"/>
  <c r="AL2725" i="7" l="1"/>
  <c r="AK2726" i="7"/>
  <c r="AL2726" i="7" l="1"/>
  <c r="AK2727" i="7"/>
  <c r="AK2728" i="7" l="1"/>
  <c r="AL2727" i="7"/>
  <c r="AK2729" i="7" l="1"/>
  <c r="AL2728" i="7"/>
  <c r="AK2730" i="7" l="1"/>
  <c r="AL2729" i="7"/>
  <c r="AL2730" i="7" l="1"/>
  <c r="AK2731" i="7"/>
  <c r="AK2732" i="7" l="1"/>
  <c r="AL2731" i="7"/>
  <c r="AK2733" i="7" l="1"/>
  <c r="AL2732" i="7"/>
  <c r="AL2733" i="7" l="1"/>
  <c r="AK2734" i="7"/>
  <c r="AL2734" i="7" l="1"/>
  <c r="AK2735" i="7"/>
  <c r="AK2736" i="7" l="1"/>
  <c r="AL2735" i="7"/>
  <c r="AK2737" i="7" l="1"/>
  <c r="AL2736" i="7"/>
  <c r="AK2738" i="7" l="1"/>
  <c r="AL2737" i="7"/>
  <c r="AL2738" i="7" l="1"/>
  <c r="AK2739" i="7"/>
  <c r="AL2739" i="7" l="1"/>
  <c r="AK2740" i="7"/>
  <c r="AK2741" i="7" l="1"/>
  <c r="AL2740" i="7"/>
  <c r="AK2742" i="7" l="1"/>
  <c r="AL2741" i="7"/>
  <c r="AL2742" i="7" l="1"/>
  <c r="AK2743" i="7"/>
  <c r="AK2744" i="7" l="1"/>
  <c r="AL2743" i="7"/>
  <c r="AK2745" i="7" l="1"/>
  <c r="AL2744" i="7"/>
  <c r="AK2746" i="7" l="1"/>
  <c r="AL2745" i="7"/>
  <c r="AL2746" i="7" l="1"/>
  <c r="AK2747" i="7"/>
  <c r="AL2747" i="7" l="1"/>
  <c r="AK2748" i="7"/>
  <c r="AL2748" i="7" l="1"/>
  <c r="AK2749" i="7"/>
  <c r="AK2750" i="7" l="1"/>
  <c r="AL2749" i="7"/>
  <c r="AL2750" i="7" l="1"/>
  <c r="AK2751" i="7"/>
  <c r="AK2752" i="7" l="1"/>
  <c r="AL2751" i="7"/>
  <c r="AK2753" i="7" l="1"/>
  <c r="AL2752" i="7"/>
  <c r="AK2754" i="7" l="1"/>
  <c r="AL2753" i="7"/>
  <c r="AL2754" i="7" l="1"/>
  <c r="AK2755" i="7"/>
  <c r="AK2756" i="7" l="1"/>
  <c r="AL2755" i="7"/>
  <c r="AL2756" i="7" l="1"/>
  <c r="AK2757" i="7"/>
  <c r="AL2757" i="7" l="1"/>
  <c r="AK2758" i="7"/>
  <c r="AL2758" i="7" l="1"/>
  <c r="AK2759" i="7"/>
  <c r="AK2760" i="7" l="1"/>
  <c r="AL2759" i="7"/>
  <c r="AK2761" i="7" l="1"/>
  <c r="AL2760" i="7"/>
  <c r="AK2762" i="7" l="1"/>
  <c r="AL2761" i="7"/>
  <c r="AL2762" i="7" l="1"/>
  <c r="AK2763" i="7"/>
  <c r="AK2764" i="7" l="1"/>
  <c r="AL2763" i="7"/>
  <c r="AK2765" i="7" l="1"/>
  <c r="AL2764" i="7"/>
  <c r="AL2765" i="7" l="1"/>
  <c r="AK2766" i="7"/>
  <c r="AL2766" i="7" l="1"/>
  <c r="AK2767" i="7"/>
  <c r="AK2768" i="7" l="1"/>
  <c r="AL2767" i="7"/>
  <c r="AK2769" i="7" l="1"/>
  <c r="AL2768" i="7"/>
  <c r="AL2769" i="7" l="1"/>
  <c r="AK2770" i="7"/>
  <c r="AL2770" i="7" l="1"/>
  <c r="AK2771" i="7"/>
  <c r="AL2771" i="7" l="1"/>
  <c r="AK2772" i="7"/>
  <c r="AK2773" i="7" l="1"/>
  <c r="AL2772" i="7"/>
  <c r="AK2774" i="7" l="1"/>
  <c r="AL2773" i="7"/>
  <c r="AL2774" i="7" l="1"/>
  <c r="AK2775" i="7"/>
  <c r="AK2776" i="7" l="1"/>
  <c r="AL2775" i="7"/>
  <c r="AK2777" i="7" l="1"/>
  <c r="AL2776" i="7"/>
  <c r="AK2778" i="7" l="1"/>
  <c r="AL2777" i="7"/>
  <c r="AL2778" i="7" l="1"/>
  <c r="AK2779" i="7"/>
  <c r="AL2779" i="7" l="1"/>
  <c r="AK2780" i="7"/>
  <c r="AL2780" i="7" l="1"/>
  <c r="AK2781" i="7"/>
  <c r="AK2782" i="7" l="1"/>
  <c r="AL2781" i="7"/>
  <c r="AL2782" i="7" l="1"/>
  <c r="AK2783" i="7"/>
  <c r="AK2784" i="7" l="1"/>
  <c r="AL2783" i="7"/>
  <c r="AK2785" i="7" l="1"/>
  <c r="AL2784" i="7"/>
  <c r="AK2786" i="7" l="1"/>
  <c r="AL2785" i="7"/>
  <c r="AK2787" i="7" l="1"/>
  <c r="AL2786" i="7"/>
  <c r="AL2787" i="7" l="1"/>
  <c r="AK2788" i="7"/>
  <c r="AK2789" i="7" l="1"/>
  <c r="AL2788" i="7"/>
  <c r="AK2790" i="7" l="1"/>
  <c r="AL2789" i="7"/>
  <c r="AK2791" i="7" l="1"/>
  <c r="AL2790" i="7"/>
  <c r="AK2792" i="7" l="1"/>
  <c r="AL2791" i="7"/>
  <c r="AK2793" i="7" l="1"/>
  <c r="AL2792" i="7"/>
  <c r="AK2794" i="7" l="1"/>
  <c r="AL2793" i="7"/>
  <c r="AK2795" i="7" l="1"/>
  <c r="AL2794" i="7"/>
  <c r="AK2796" i="7" l="1"/>
  <c r="AL2795" i="7"/>
  <c r="AK2797" i="7" l="1"/>
  <c r="AL2796" i="7"/>
  <c r="AK2798" i="7" l="1"/>
  <c r="AL2797" i="7"/>
  <c r="AK2799" i="7" l="1"/>
  <c r="AL2798" i="7"/>
  <c r="AK2800" i="7" l="1"/>
  <c r="AL2799" i="7"/>
  <c r="AK2801" i="7" l="1"/>
  <c r="AL2800" i="7"/>
  <c r="AK2802" i="7" l="1"/>
  <c r="AL2801" i="7"/>
  <c r="AK2803" i="7" l="1"/>
  <c r="AL2802" i="7"/>
  <c r="AL2803" i="7" l="1"/>
  <c r="AK2804" i="7"/>
  <c r="AK2805" i="7" l="1"/>
  <c r="AL2804" i="7"/>
  <c r="AK2806" i="7" l="1"/>
  <c r="AL2805" i="7"/>
  <c r="AK2807" i="7" l="1"/>
  <c r="AL2806" i="7"/>
  <c r="AK2808" i="7" l="1"/>
  <c r="AL2807" i="7"/>
  <c r="AK2809" i="7" l="1"/>
  <c r="AL2808" i="7"/>
  <c r="AK2810" i="7" l="1"/>
  <c r="AL2809" i="7"/>
  <c r="AK2811" i="7" l="1"/>
  <c r="AL2810" i="7"/>
  <c r="AK2812" i="7" l="1"/>
  <c r="AL2811" i="7"/>
  <c r="AK2813" i="7" l="1"/>
  <c r="AL2812" i="7"/>
  <c r="AK2814" i="7" l="1"/>
  <c r="AL2813" i="7"/>
  <c r="AK2815" i="7" l="1"/>
  <c r="AL2814" i="7"/>
  <c r="AK2816" i="7" l="1"/>
  <c r="AL2815" i="7"/>
  <c r="AK2817" i="7" l="1"/>
  <c r="AL2816" i="7"/>
  <c r="AK2818" i="7" l="1"/>
  <c r="AL2817" i="7"/>
  <c r="AK2819" i="7" l="1"/>
  <c r="AL2818" i="7"/>
  <c r="AL2819" i="7" l="1"/>
  <c r="AK2820" i="7"/>
  <c r="AK2821" i="7" l="1"/>
  <c r="AL2820" i="7"/>
  <c r="AK2822" i="7" l="1"/>
  <c r="AL2821" i="7"/>
  <c r="AK2823" i="7" l="1"/>
  <c r="AL2822" i="7"/>
  <c r="AK2824" i="7" l="1"/>
  <c r="AL2823" i="7"/>
  <c r="AK2825" i="7" l="1"/>
  <c r="AL2824" i="7"/>
  <c r="AK2826" i="7" l="1"/>
  <c r="AL2825" i="7"/>
  <c r="AK2827" i="7" l="1"/>
  <c r="AL2826" i="7"/>
  <c r="AK2828" i="7" l="1"/>
  <c r="AL2827" i="7"/>
  <c r="AK2829" i="7" l="1"/>
  <c r="AL2828" i="7"/>
  <c r="AK2830" i="7" l="1"/>
  <c r="AL2829" i="7"/>
  <c r="AK2831" i="7" l="1"/>
  <c r="AL2830" i="7"/>
  <c r="AK2832" i="7" l="1"/>
  <c r="AL2831" i="7"/>
  <c r="AK2833" i="7" l="1"/>
  <c r="AL2832" i="7"/>
  <c r="AK2834" i="7" l="1"/>
  <c r="AL2833" i="7"/>
  <c r="AK2835" i="7" l="1"/>
  <c r="AL2834" i="7"/>
  <c r="AL2835" i="7" l="1"/>
  <c r="AK2836" i="7"/>
  <c r="AK2837" i="7" l="1"/>
  <c r="AL2836" i="7"/>
  <c r="AK2838" i="7" l="1"/>
  <c r="AL2837" i="7"/>
  <c r="AK2839" i="7" l="1"/>
  <c r="AL2838" i="7"/>
  <c r="AK2840" i="7" l="1"/>
  <c r="AL2839" i="7"/>
  <c r="AK2841" i="7" l="1"/>
  <c r="AL2840" i="7"/>
  <c r="AK2842" i="7" l="1"/>
  <c r="AL2841" i="7"/>
  <c r="AK2843" i="7" l="1"/>
  <c r="AL2842" i="7"/>
  <c r="AK2844" i="7" l="1"/>
  <c r="AL2843" i="7"/>
  <c r="AK2845" i="7" l="1"/>
  <c r="AL2844" i="7"/>
  <c r="AK2846" i="7" l="1"/>
  <c r="AL2845" i="7"/>
  <c r="AK2847" i="7" l="1"/>
  <c r="AL2846" i="7"/>
  <c r="AK2848" i="7" l="1"/>
  <c r="AL2847" i="7"/>
  <c r="AK2849" i="7" l="1"/>
  <c r="AL2848" i="7"/>
  <c r="AK2850" i="7" l="1"/>
  <c r="AL2849" i="7"/>
  <c r="AK2851" i="7" l="1"/>
  <c r="AL2850" i="7"/>
  <c r="AL2851" i="7" l="1"/>
  <c r="AK2852" i="7"/>
  <c r="AK2853" i="7" l="1"/>
  <c r="AL2852" i="7"/>
  <c r="AK2854" i="7" l="1"/>
  <c r="AL2853" i="7"/>
  <c r="AK2855" i="7" l="1"/>
  <c r="AL2854" i="7"/>
  <c r="AK2856" i="7" l="1"/>
  <c r="AL2855" i="7"/>
  <c r="AK2857" i="7" l="1"/>
  <c r="AL2856" i="7"/>
  <c r="AK2858" i="7" l="1"/>
  <c r="AL2857" i="7"/>
  <c r="AK2859" i="7" l="1"/>
  <c r="AL2858" i="7"/>
  <c r="AK2860" i="7" l="1"/>
  <c r="AL2859" i="7"/>
  <c r="AK2861" i="7" l="1"/>
  <c r="AL2860" i="7"/>
  <c r="AK2862" i="7" l="1"/>
  <c r="AL2861" i="7"/>
  <c r="AK2863" i="7" l="1"/>
  <c r="AL2862" i="7"/>
  <c r="AK2864" i="7" l="1"/>
  <c r="AL2863" i="7"/>
  <c r="AK2865" i="7" l="1"/>
  <c r="AL2864" i="7"/>
  <c r="AK2866" i="7" l="1"/>
  <c r="AL2865" i="7"/>
  <c r="AK2867" i="7" l="1"/>
  <c r="AL2866" i="7"/>
  <c r="AL2867" i="7" l="1"/>
  <c r="AK2868" i="7"/>
  <c r="AK2869" i="7" l="1"/>
  <c r="AL2868" i="7"/>
  <c r="AK2870" i="7" l="1"/>
  <c r="AL2869" i="7"/>
  <c r="AK2871" i="7" l="1"/>
  <c r="AL2870" i="7"/>
  <c r="AK2872" i="7" l="1"/>
  <c r="AL2871" i="7"/>
  <c r="AK2873" i="7" l="1"/>
  <c r="AL2872" i="7"/>
  <c r="AK2874" i="7" l="1"/>
  <c r="AL2873" i="7"/>
  <c r="AK2875" i="7" l="1"/>
  <c r="AL2874" i="7"/>
  <c r="AK2876" i="7" l="1"/>
  <c r="AL2875" i="7"/>
  <c r="AK2877" i="7" l="1"/>
  <c r="AL2876" i="7"/>
  <c r="AK2878" i="7" l="1"/>
  <c r="AL2877" i="7"/>
  <c r="AK2879" i="7" l="1"/>
  <c r="AL2878" i="7"/>
  <c r="AK2880" i="7" l="1"/>
  <c r="AL2879" i="7"/>
  <c r="AK2881" i="7" l="1"/>
  <c r="AL2880" i="7"/>
  <c r="AK2882" i="7" l="1"/>
  <c r="AL2881" i="7"/>
  <c r="AK2883" i="7" l="1"/>
  <c r="AL2882" i="7"/>
  <c r="AK2884" i="7" l="1"/>
  <c r="AL2883" i="7"/>
  <c r="AK2885" i="7" l="1"/>
  <c r="AL2884" i="7"/>
  <c r="AK2886" i="7" l="1"/>
  <c r="AL2885" i="7"/>
  <c r="AK2887" i="7" l="1"/>
  <c r="AL2886" i="7"/>
  <c r="AK2888" i="7" l="1"/>
  <c r="AL2887" i="7"/>
  <c r="AK2889" i="7" l="1"/>
  <c r="AL2888" i="7"/>
  <c r="AK2890" i="7" l="1"/>
  <c r="AL2889" i="7"/>
  <c r="AK2891" i="7" l="1"/>
  <c r="AL2890" i="7"/>
  <c r="AK2892" i="7" l="1"/>
  <c r="AL2891" i="7"/>
  <c r="AK2893" i="7" l="1"/>
  <c r="AL2892" i="7"/>
  <c r="AK2894" i="7" l="1"/>
  <c r="AL2893" i="7"/>
  <c r="AK2895" i="7" l="1"/>
  <c r="AL2894" i="7"/>
  <c r="AK2896" i="7" l="1"/>
  <c r="AL2895" i="7"/>
  <c r="AK2897" i="7" l="1"/>
  <c r="AL2896" i="7"/>
  <c r="AK2898" i="7" l="1"/>
  <c r="AL2897" i="7"/>
  <c r="AK2899" i="7" l="1"/>
  <c r="AL2898" i="7"/>
  <c r="AL2899" i="7" l="1"/>
  <c r="AK2900" i="7"/>
  <c r="AK2901" i="7" l="1"/>
  <c r="AL2900" i="7"/>
  <c r="AK2902" i="7" l="1"/>
  <c r="AL2901" i="7"/>
  <c r="AK2903" i="7" l="1"/>
  <c r="AL2902" i="7"/>
  <c r="AK2904" i="7" l="1"/>
  <c r="AL2903" i="7"/>
  <c r="AK2905" i="7" l="1"/>
  <c r="AL2904" i="7"/>
  <c r="AK2906" i="7" l="1"/>
  <c r="AL2905" i="7"/>
  <c r="AK2907" i="7" l="1"/>
  <c r="AL2906" i="7"/>
  <c r="AK2908" i="7" l="1"/>
  <c r="AL2907" i="7"/>
  <c r="AK2909" i="7" l="1"/>
  <c r="AL2908" i="7"/>
  <c r="AK2910" i="7" l="1"/>
  <c r="AL2909" i="7"/>
  <c r="AK2911" i="7" l="1"/>
  <c r="AL2910" i="7"/>
  <c r="AK2912" i="7" l="1"/>
  <c r="AL2911" i="7"/>
  <c r="AK2913" i="7" l="1"/>
  <c r="AL2912" i="7"/>
  <c r="AK2914" i="7" l="1"/>
  <c r="AL2913" i="7"/>
  <c r="AK2915" i="7" l="1"/>
  <c r="AL2914" i="7"/>
  <c r="AK2916" i="7" l="1"/>
  <c r="AL2915" i="7"/>
  <c r="AK2917" i="7" l="1"/>
  <c r="AL2916" i="7"/>
  <c r="AK2918" i="7" l="1"/>
  <c r="AL2917" i="7"/>
  <c r="AK2919" i="7" l="1"/>
  <c r="AL2918" i="7"/>
  <c r="AK2920" i="7" l="1"/>
  <c r="AL2919" i="7"/>
  <c r="AK2921" i="7" l="1"/>
  <c r="AL2920" i="7"/>
  <c r="AK2922" i="7" l="1"/>
  <c r="AL2921" i="7"/>
  <c r="AK2923" i="7" l="1"/>
  <c r="AL2922" i="7"/>
  <c r="AK2924" i="7" l="1"/>
  <c r="AL2923" i="7"/>
  <c r="AK2925" i="7" l="1"/>
  <c r="AL2924" i="7"/>
  <c r="AK2926" i="7" l="1"/>
  <c r="AL2925" i="7"/>
  <c r="AK2927" i="7" l="1"/>
  <c r="AL2926" i="7"/>
  <c r="AK2928" i="7" l="1"/>
  <c r="AL2927" i="7"/>
  <c r="AK2929" i="7" l="1"/>
  <c r="AL2928" i="7"/>
  <c r="AK2930" i="7" l="1"/>
  <c r="AL2929" i="7"/>
  <c r="AK2931" i="7" l="1"/>
  <c r="AL2930" i="7"/>
  <c r="AL2931" i="7" l="1"/>
  <c r="AK2932" i="7"/>
  <c r="AK2933" i="7" l="1"/>
  <c r="AL2932" i="7"/>
  <c r="AK2934" i="7" l="1"/>
  <c r="AL2933" i="7"/>
  <c r="AK2935" i="7" l="1"/>
  <c r="AL2934" i="7"/>
  <c r="AK2936" i="7" l="1"/>
  <c r="AL2935" i="7"/>
  <c r="AK2937" i="7" l="1"/>
  <c r="AL2936" i="7"/>
  <c r="AK2938" i="7" l="1"/>
  <c r="AL2937" i="7"/>
  <c r="AK2939" i="7" l="1"/>
  <c r="AL2938" i="7"/>
  <c r="AK2940" i="7" l="1"/>
  <c r="AL2939" i="7"/>
  <c r="AK2941" i="7" l="1"/>
  <c r="AL2940" i="7"/>
  <c r="AK2942" i="7" l="1"/>
  <c r="AL2941" i="7"/>
  <c r="AK2943" i="7" l="1"/>
  <c r="AL2942" i="7"/>
  <c r="AK2944" i="7" l="1"/>
  <c r="AL2943" i="7"/>
  <c r="AK2945" i="7" l="1"/>
  <c r="AL2944" i="7"/>
  <c r="AK2946" i="7" l="1"/>
  <c r="AL2945" i="7"/>
  <c r="AK2947" i="7" l="1"/>
  <c r="AL2946" i="7"/>
  <c r="AK2948" i="7" l="1"/>
  <c r="AL2947" i="7"/>
  <c r="AK2949" i="7" l="1"/>
  <c r="AL2948" i="7"/>
  <c r="AK2950" i="7" l="1"/>
  <c r="AL2949" i="7"/>
  <c r="AK2951" i="7" l="1"/>
  <c r="AL2950" i="7"/>
  <c r="AK2952" i="7" l="1"/>
  <c r="AL2951" i="7"/>
  <c r="AK2953" i="7" l="1"/>
  <c r="AL2952" i="7"/>
  <c r="AK2954" i="7" l="1"/>
  <c r="AL2953" i="7"/>
  <c r="AK2955" i="7" l="1"/>
  <c r="AL2954" i="7"/>
  <c r="AK2956" i="7" l="1"/>
  <c r="AL2955" i="7"/>
  <c r="AK2957" i="7" l="1"/>
  <c r="AL2956" i="7"/>
  <c r="AK2958" i="7" l="1"/>
  <c r="AL2957" i="7"/>
  <c r="AK2959" i="7" l="1"/>
  <c r="AL2958" i="7"/>
  <c r="AK2960" i="7" l="1"/>
  <c r="AL2959" i="7"/>
  <c r="AK2961" i="7" l="1"/>
  <c r="AL2960" i="7"/>
  <c r="AK2962" i="7" l="1"/>
  <c r="AL2961" i="7"/>
  <c r="AK2963" i="7" l="1"/>
  <c r="AL2962" i="7"/>
  <c r="AL2963" i="7" l="1"/>
  <c r="AK2964" i="7"/>
  <c r="AK2965" i="7" l="1"/>
  <c r="AL2964" i="7"/>
  <c r="AK2966" i="7" l="1"/>
  <c r="AL2965" i="7"/>
  <c r="AK2967" i="7" l="1"/>
  <c r="AL2966" i="7"/>
  <c r="AK2968" i="7" l="1"/>
  <c r="AL2967" i="7"/>
  <c r="AK2969" i="7" l="1"/>
  <c r="AL2968" i="7"/>
  <c r="AK2970" i="7" l="1"/>
  <c r="AL2969" i="7"/>
  <c r="AK2971" i="7" l="1"/>
  <c r="AL2970" i="7"/>
  <c r="AK2972" i="7" l="1"/>
  <c r="AL2971" i="7"/>
  <c r="AK2973" i="7" l="1"/>
  <c r="AL2972" i="7"/>
  <c r="AK2974" i="7" l="1"/>
  <c r="AL2973" i="7"/>
  <c r="AK2975" i="7" l="1"/>
  <c r="AL2974" i="7"/>
  <c r="AK2976" i="7" l="1"/>
  <c r="AL2975" i="7"/>
  <c r="AK2977" i="7" l="1"/>
  <c r="AL2976" i="7"/>
  <c r="AK2978" i="7" l="1"/>
  <c r="AL2977" i="7"/>
  <c r="AK2979" i="7" l="1"/>
  <c r="AL2978" i="7"/>
  <c r="AL2979" i="7" l="1"/>
  <c r="AK2980" i="7"/>
  <c r="AK2981" i="7" l="1"/>
  <c r="AL2980" i="7"/>
  <c r="AK2982" i="7" l="1"/>
  <c r="AL2981" i="7"/>
  <c r="AK2983" i="7" l="1"/>
  <c r="AL2982" i="7"/>
  <c r="AK2984" i="7" l="1"/>
  <c r="AL2983" i="7"/>
  <c r="AK2985" i="7" l="1"/>
  <c r="AL2984" i="7"/>
  <c r="AK2986" i="7" l="1"/>
  <c r="AL2985" i="7"/>
  <c r="AK2987" i="7" l="1"/>
  <c r="AL2986" i="7"/>
  <c r="AK2988" i="7" l="1"/>
  <c r="AL2987" i="7"/>
  <c r="AK2989" i="7" l="1"/>
  <c r="AL2988" i="7"/>
  <c r="AK2990" i="7" l="1"/>
  <c r="AL2989" i="7"/>
  <c r="AK2991" i="7" l="1"/>
  <c r="AL2990" i="7"/>
  <c r="AK2992" i="7" l="1"/>
  <c r="AL2991" i="7"/>
  <c r="AK2993" i="7" l="1"/>
  <c r="AL2992" i="7"/>
  <c r="AK2994" i="7" l="1"/>
  <c r="AL2993" i="7"/>
  <c r="AK2995" i="7" l="1"/>
  <c r="AL2994" i="7"/>
  <c r="AL2995" i="7" l="1"/>
  <c r="AK2996" i="7"/>
  <c r="AK2997" i="7" l="1"/>
  <c r="AL2996" i="7"/>
  <c r="AK2998" i="7" l="1"/>
  <c r="AL2997" i="7"/>
  <c r="AK2999" i="7" l="1"/>
  <c r="AL2998" i="7"/>
  <c r="AK3000" i="7" l="1"/>
  <c r="AL2999" i="7"/>
  <c r="AK3001" i="7" l="1"/>
  <c r="AL3000" i="7"/>
  <c r="AK3002" i="7" l="1"/>
  <c r="AL3001" i="7"/>
  <c r="AK3003" i="7" l="1"/>
  <c r="AL3002" i="7"/>
  <c r="AK3004" i="7" l="1"/>
  <c r="AL3003" i="7"/>
  <c r="AK3005" i="7" l="1"/>
  <c r="AL3004" i="7"/>
  <c r="AK3006" i="7" l="1"/>
  <c r="AL3005" i="7"/>
  <c r="AK3007" i="7" l="1"/>
  <c r="AL3006" i="7"/>
  <c r="AK3008" i="7" l="1"/>
  <c r="AL3007" i="7"/>
  <c r="AK3009" i="7" l="1"/>
  <c r="AL3008" i="7"/>
  <c r="AK3010" i="7" l="1"/>
  <c r="AL3009" i="7"/>
  <c r="AK3011" i="7" l="1"/>
  <c r="AL3010" i="7"/>
  <c r="AL3011" i="7" l="1"/>
  <c r="AK3012" i="7"/>
  <c r="AK3013" i="7" l="1"/>
  <c r="AL3012" i="7"/>
  <c r="AK3014" i="7" l="1"/>
  <c r="AL3013" i="7"/>
  <c r="AK3015" i="7" l="1"/>
  <c r="AL3014" i="7"/>
  <c r="AK3016" i="7" l="1"/>
  <c r="AL3015" i="7"/>
  <c r="AK3017" i="7" l="1"/>
  <c r="AL3016" i="7"/>
  <c r="AK3018" i="7" l="1"/>
  <c r="AL3017" i="7"/>
  <c r="AK3019" i="7" l="1"/>
  <c r="AL3018" i="7"/>
  <c r="AK3020" i="7" l="1"/>
  <c r="AL3019" i="7"/>
  <c r="AK3021" i="7" l="1"/>
  <c r="AL3020" i="7"/>
  <c r="AK3022" i="7" l="1"/>
  <c r="AL3021" i="7"/>
  <c r="AK3023" i="7" l="1"/>
  <c r="AL3022" i="7"/>
  <c r="AK3024" i="7" l="1"/>
  <c r="AL3023" i="7"/>
  <c r="AK3025" i="7" l="1"/>
  <c r="AL3024" i="7"/>
  <c r="AK3026" i="7" l="1"/>
  <c r="AL3025" i="7"/>
  <c r="AK3027" i="7" l="1"/>
  <c r="AL3026" i="7"/>
  <c r="AL3027" i="7" l="1"/>
  <c r="AK3028" i="7"/>
  <c r="AK3029" i="7" l="1"/>
  <c r="AL3028" i="7"/>
  <c r="AK3030" i="7" l="1"/>
  <c r="AL3029" i="7"/>
  <c r="AK3031" i="7" l="1"/>
  <c r="AL3030" i="7"/>
  <c r="AK3032" i="7" l="1"/>
  <c r="AL3031" i="7"/>
  <c r="AK3033" i="7" l="1"/>
  <c r="AL3032" i="7"/>
  <c r="AK3034" i="7" l="1"/>
  <c r="AL3033" i="7"/>
  <c r="AK3035" i="7" l="1"/>
  <c r="AL3034" i="7"/>
  <c r="AK3036" i="7" l="1"/>
  <c r="AL3035" i="7"/>
  <c r="AK3037" i="7" l="1"/>
  <c r="AL3036" i="7"/>
  <c r="AK3038" i="7" l="1"/>
  <c r="AL3037" i="7"/>
  <c r="AK3039" i="7" l="1"/>
  <c r="AL3038" i="7"/>
  <c r="AK3040" i="7" l="1"/>
  <c r="AL3039" i="7"/>
  <c r="AK3041" i="7" l="1"/>
  <c r="AL3040" i="7"/>
  <c r="AK3042" i="7" l="1"/>
  <c r="AL3041" i="7"/>
  <c r="AK3043" i="7" l="1"/>
  <c r="AL3042" i="7"/>
  <c r="AK3044" i="7" l="1"/>
  <c r="AL3043" i="7"/>
  <c r="AK3045" i="7" l="1"/>
  <c r="AL3044" i="7"/>
  <c r="AK3046" i="7" l="1"/>
  <c r="AL3045" i="7"/>
  <c r="AK3047" i="7" l="1"/>
  <c r="AL3046" i="7"/>
  <c r="AK3048" i="7" l="1"/>
  <c r="AL3047" i="7"/>
  <c r="AK3049" i="7" l="1"/>
  <c r="AL3048" i="7"/>
  <c r="AK3050" i="7" l="1"/>
  <c r="AL3049" i="7"/>
  <c r="AK3051" i="7" l="1"/>
  <c r="AL3050" i="7"/>
  <c r="AK3052" i="7" l="1"/>
  <c r="AL3051" i="7"/>
  <c r="AK3053" i="7" l="1"/>
  <c r="AL3052" i="7"/>
  <c r="AK3054" i="7" l="1"/>
  <c r="AL3053" i="7"/>
  <c r="AK3055" i="7" l="1"/>
  <c r="AL3054" i="7"/>
  <c r="AK3056" i="7" l="1"/>
  <c r="AL3055" i="7"/>
  <c r="AK3057" i="7" l="1"/>
  <c r="AL3056" i="7"/>
  <c r="AK3058" i="7" l="1"/>
  <c r="AL3057" i="7"/>
  <c r="AK3059" i="7" l="1"/>
  <c r="AL3058" i="7"/>
  <c r="AL3059" i="7" l="1"/>
  <c r="AK3060" i="7"/>
  <c r="AK3061" i="7" l="1"/>
  <c r="AL3060" i="7"/>
  <c r="AK3062" i="7" l="1"/>
  <c r="AL3061" i="7"/>
  <c r="AK3063" i="7" l="1"/>
  <c r="AL3062" i="7"/>
  <c r="AK3064" i="7" l="1"/>
  <c r="AL3063" i="7"/>
  <c r="AK3065" i="7" l="1"/>
  <c r="AL3064" i="7"/>
  <c r="AK3066" i="7" l="1"/>
  <c r="AL3065" i="7"/>
  <c r="AK3067" i="7" l="1"/>
  <c r="AL3066" i="7"/>
  <c r="AK3068" i="7" l="1"/>
  <c r="AL3067" i="7"/>
  <c r="AK3069" i="7" l="1"/>
  <c r="AL3068" i="7"/>
  <c r="AK3070" i="7" l="1"/>
  <c r="AL3069" i="7"/>
  <c r="AK3071" i="7" l="1"/>
  <c r="AL3070" i="7"/>
  <c r="AK3072" i="7" l="1"/>
  <c r="AL3071" i="7"/>
  <c r="AK3073" i="7" l="1"/>
  <c r="AL3072" i="7"/>
  <c r="AK3074" i="7" l="1"/>
  <c r="AL3073" i="7"/>
  <c r="AK3075" i="7" l="1"/>
  <c r="AL3074" i="7"/>
  <c r="AK3076" i="7" l="1"/>
  <c r="AL3075" i="7"/>
  <c r="AK3077" i="7" l="1"/>
  <c r="AL3076" i="7"/>
  <c r="AK3078" i="7" l="1"/>
  <c r="AL3077" i="7"/>
  <c r="AK3079" i="7" l="1"/>
  <c r="AL3078" i="7"/>
  <c r="AK3080" i="7" l="1"/>
  <c r="AL3079" i="7"/>
  <c r="AK3081" i="7" l="1"/>
  <c r="AL3080" i="7"/>
  <c r="AK3082" i="7" l="1"/>
  <c r="AL3081" i="7"/>
  <c r="AK3083" i="7" l="1"/>
  <c r="AL3082" i="7"/>
  <c r="AK3084" i="7" l="1"/>
  <c r="AL3083" i="7"/>
  <c r="AK3085" i="7" l="1"/>
  <c r="AL3084" i="7"/>
  <c r="AK3086" i="7" l="1"/>
  <c r="AL3085" i="7"/>
  <c r="AK3087" i="7" l="1"/>
  <c r="AL3086" i="7"/>
  <c r="AK3088" i="7" l="1"/>
  <c r="AL3087" i="7"/>
  <c r="AK3089" i="7" l="1"/>
  <c r="AL3088" i="7"/>
  <c r="AK3090" i="7" l="1"/>
  <c r="AL3089" i="7"/>
  <c r="AK3091" i="7" l="1"/>
  <c r="AL3090" i="7"/>
  <c r="AL3091" i="7" l="1"/>
  <c r="AK3092" i="7"/>
  <c r="AP2" i="7" s="1"/>
  <c r="AP3" i="7" l="1"/>
  <c r="AQ2" i="7"/>
  <c r="AL3092" i="7"/>
  <c r="AK3093" i="7"/>
  <c r="AP4" i="7" l="1"/>
  <c r="AL3093" i="7"/>
  <c r="AK3094" i="7"/>
  <c r="AP5" i="7" l="1"/>
  <c r="AK3095" i="7"/>
  <c r="AL3094" i="7"/>
  <c r="AP6" i="7" l="1"/>
  <c r="AK3096" i="7"/>
  <c r="AL3095" i="7"/>
  <c r="AP7" i="7" l="1"/>
  <c r="AK3097" i="7"/>
  <c r="AL3096" i="7"/>
  <c r="AP8" i="7" l="1"/>
  <c r="AK3098" i="7"/>
  <c r="AL3097" i="7"/>
  <c r="AP9" i="7" l="1"/>
  <c r="AK3099" i="7"/>
  <c r="AL3098" i="7"/>
  <c r="AP10" i="7" l="1"/>
  <c r="AK3100" i="7"/>
  <c r="AL3099" i="7"/>
  <c r="AP11" i="7" l="1"/>
  <c r="AK3101" i="7"/>
  <c r="AL3100" i="7"/>
  <c r="AP12" i="7" l="1"/>
  <c r="AK3102" i="7"/>
  <c r="AL3101" i="7"/>
  <c r="AP13" i="7" l="1"/>
  <c r="AK3103" i="7"/>
  <c r="AL3102" i="7"/>
  <c r="AP14" i="7" l="1"/>
  <c r="AP15" i="7" s="1"/>
  <c r="AP16" i="7" s="1"/>
  <c r="AP17" i="7" s="1"/>
  <c r="AP18" i="7" s="1"/>
  <c r="AP19" i="7" s="1"/>
  <c r="AP20" i="7" s="1"/>
  <c r="AP21" i="7" s="1"/>
  <c r="AP22" i="7" s="1"/>
  <c r="AP23" i="7" s="1"/>
  <c r="AP24" i="7" s="1"/>
  <c r="AP25" i="7" s="1"/>
  <c r="AP26" i="7" s="1"/>
  <c r="AP27" i="7" s="1"/>
  <c r="AP28" i="7" s="1"/>
  <c r="AP29" i="7" s="1"/>
  <c r="AP30" i="7" s="1"/>
  <c r="AP31" i="7" s="1"/>
  <c r="AP32" i="7" s="1"/>
  <c r="AP33" i="7" s="1"/>
  <c r="AP34" i="7" s="1"/>
  <c r="AP35" i="7" s="1"/>
  <c r="AP36" i="7" s="1"/>
  <c r="AP37" i="7" s="1"/>
  <c r="AP38" i="7" s="1"/>
  <c r="AP39" i="7" s="1"/>
  <c r="AP40" i="7" s="1"/>
  <c r="AP41" i="7" s="1"/>
  <c r="AP42" i="7" s="1"/>
  <c r="AP43" i="7" s="1"/>
  <c r="AP44" i="7" s="1"/>
  <c r="AP45" i="7" s="1"/>
  <c r="AP46" i="7" s="1"/>
  <c r="AP47" i="7" s="1"/>
  <c r="AP48" i="7" s="1"/>
  <c r="AP49" i="7" s="1"/>
  <c r="AP50" i="7" s="1"/>
  <c r="AP51" i="7" s="1"/>
  <c r="AP52" i="7" s="1"/>
  <c r="AP53" i="7" s="1"/>
  <c r="AP54" i="7" s="1"/>
  <c r="AP55" i="7" s="1"/>
  <c r="AP56" i="7" s="1"/>
  <c r="AP57" i="7" s="1"/>
  <c r="AP58" i="7" s="1"/>
  <c r="AP59" i="7" s="1"/>
  <c r="AP60" i="7" s="1"/>
  <c r="AP61" i="7" s="1"/>
  <c r="AP62" i="7" s="1"/>
  <c r="AK3104" i="7"/>
  <c r="AL3103" i="7"/>
  <c r="AK3105" i="7" l="1"/>
  <c r="AL3104" i="7"/>
  <c r="AK3106" i="7" l="1"/>
  <c r="AL3105" i="7"/>
  <c r="AK3107" i="7" l="1"/>
  <c r="AL3106" i="7"/>
  <c r="AK3108" i="7" l="1"/>
  <c r="AL3107" i="7"/>
  <c r="AK3109" i="7" l="1"/>
  <c r="AL3108" i="7"/>
  <c r="AK3110" i="7" l="1"/>
  <c r="AL3109" i="7"/>
  <c r="AK3111" i="7" l="1"/>
  <c r="AL3110" i="7"/>
  <c r="AL3111" i="7" l="1"/>
  <c r="AK3112" i="7"/>
  <c r="AK3113" i="7" l="1"/>
  <c r="AL3112" i="7"/>
  <c r="AK3114" i="7" l="1"/>
  <c r="AL3113" i="7"/>
  <c r="AK3115" i="7" l="1"/>
  <c r="AL3114" i="7"/>
  <c r="AK3116" i="7" l="1"/>
  <c r="AL3115" i="7"/>
  <c r="AK3117" i="7" l="1"/>
  <c r="AL3116" i="7"/>
  <c r="AK3118" i="7" l="1"/>
  <c r="AL3117" i="7"/>
  <c r="AK3119" i="7" l="1"/>
  <c r="AL3118" i="7"/>
  <c r="AK3120" i="7" l="1"/>
  <c r="AL3119" i="7"/>
  <c r="AK3121" i="7" l="1"/>
  <c r="AL3120" i="7"/>
  <c r="AL3121" i="7" l="1"/>
  <c r="AK3122" i="7"/>
  <c r="AL3122" i="7" s="1"/>
  <c r="AQ3" i="7" l="1"/>
  <c r="AQ4" i="7"/>
  <c r="AQ5" i="7"/>
  <c r="AQ6" i="7"/>
  <c r="AQ7" i="7"/>
  <c r="AQ8" i="7"/>
  <c r="AQ9" i="7"/>
  <c r="AQ10" i="7"/>
  <c r="AQ11" i="7"/>
  <c r="AQ12" i="7"/>
  <c r="AQ13" i="7"/>
  <c r="AQ14" i="7"/>
  <c r="AQ15" i="7"/>
  <c r="AQ16" i="7"/>
  <c r="AQ17" i="7"/>
  <c r="AQ18" i="7"/>
  <c r="AQ19" i="7"/>
  <c r="AQ20" i="7"/>
  <c r="AQ21" i="7"/>
  <c r="AQ22" i="7"/>
  <c r="AQ23" i="7"/>
  <c r="AQ24" i="7"/>
  <c r="AQ25" i="7"/>
  <c r="AQ26" i="7"/>
  <c r="AQ27" i="7"/>
  <c r="AQ28" i="7"/>
  <c r="AQ29" i="7"/>
  <c r="AQ30" i="7"/>
  <c r="AQ31" i="7"/>
  <c r="AQ32" i="7"/>
  <c r="AQ33" i="7"/>
  <c r="AQ34" i="7"/>
  <c r="AQ35" i="7"/>
  <c r="AQ36" i="7"/>
  <c r="AQ37" i="7"/>
  <c r="AQ38" i="7"/>
  <c r="AQ39" i="7"/>
  <c r="AQ40" i="7"/>
  <c r="AQ41" i="7"/>
  <c r="AQ42" i="7"/>
  <c r="AQ43" i="7"/>
  <c r="AQ44" i="7"/>
  <c r="AQ45" i="7"/>
  <c r="AQ46" i="7"/>
  <c r="AQ47" i="7"/>
  <c r="AQ48" i="7"/>
  <c r="AQ49" i="7"/>
  <c r="AQ50" i="7"/>
  <c r="AQ51" i="7"/>
  <c r="AQ52" i="7"/>
  <c r="AQ53" i="7"/>
  <c r="AQ54" i="7"/>
  <c r="AQ55" i="7"/>
  <c r="AQ56" i="7"/>
  <c r="AQ57" i="7"/>
  <c r="AQ58" i="7"/>
  <c r="AQ59" i="7"/>
  <c r="AQ60" i="7"/>
  <c r="AQ61" i="7"/>
  <c r="AQ62" i="7"/>
  <c r="AP1" i="7" l="1"/>
</calcChain>
</file>

<file path=xl/comments1.xml><?xml version="1.0" encoding="utf-8"?>
<comments xmlns="http://schemas.openxmlformats.org/spreadsheetml/2006/main">
  <authors>
    <author>Margarida Cavaleiro</author>
  </authors>
  <commentList>
    <comment ref="A4" authorId="0" shapeId="0">
      <text>
        <r>
          <rPr>
            <sz val="9"/>
            <color indexed="81"/>
            <rFont val="Tahoma"/>
            <family val="2"/>
          </rPr>
          <t>Selecionar se se trata de um núcleo geográficamente localizado (bairro de barracas, bairro muito degradado, etc) ou um núcleo disperso (pessoas sem abrigo, vítimas de violência doméstica, lista de pedidos de habitação, etc).
Este campo é de preenchimento obrigatório.</t>
        </r>
      </text>
    </comment>
    <comment ref="B4" authorId="0" shapeId="0">
      <text>
        <r>
          <rPr>
            <sz val="9"/>
            <color indexed="81"/>
            <rFont val="Tahoma"/>
            <family val="2"/>
          </rPr>
          <t>Preencher a designação que identifica o núcleo em causa, tanto nos caso em que este foi classificado como "localizado" como nos casos em que é "disperso".
Este campo é de preenchimento obrigatório.</t>
        </r>
      </text>
    </comment>
    <comment ref="F4" authorId="0" shapeId="0">
      <text>
        <r>
          <rPr>
            <sz val="9"/>
            <color indexed="81"/>
            <rFont val="Tahoma"/>
            <family val="2"/>
          </rPr>
          <t>Classificar o nível de prioridade da intervenção. Em princípio (mas não necessáriamente) a definição das prioridades deverá corresponder à programação da realização das soluções.</t>
        </r>
      </text>
    </comment>
    <comment ref="G4" authorId="0" shapeId="0">
      <text>
        <r>
          <rPr>
            <sz val="9"/>
            <color indexed="81"/>
            <rFont val="Tahoma"/>
            <family val="2"/>
          </rPr>
          <t>A preencher obrigatoriamente caso se trate de um núcleo localizado que corresponda às situações previstas nos artigos 11.º ou 12.º.
Se se tratar de um núcleo localizado que não corresponda a nenhuma das situações referidas, deverá ser selecionada a opção "Outra situação".</t>
        </r>
      </text>
    </comment>
    <comment ref="H4" authorId="0" shapeId="0">
      <text>
        <r>
          <rPr>
            <sz val="9"/>
            <color indexed="81"/>
            <rFont val="Tahoma"/>
            <family val="2"/>
          </rPr>
          <t>Indicar a coordenada de um ponto central do emprendimento no formato XX,XXXXXX.</t>
        </r>
      </text>
    </comment>
    <comment ref="I4" authorId="0" shapeId="0">
      <text>
        <r>
          <rPr>
            <sz val="9"/>
            <color indexed="81"/>
            <rFont val="Tahoma"/>
            <family val="2"/>
          </rPr>
          <t>Indicar a coordenada de um ponto central do emprendimento no formato XX,XXXXXX.</t>
        </r>
      </text>
    </comment>
  </commentList>
</comments>
</file>

<file path=xl/comments2.xml><?xml version="1.0" encoding="utf-8"?>
<comments xmlns="http://schemas.openxmlformats.org/spreadsheetml/2006/main">
  <authors>
    <author>Admin</author>
  </authors>
  <commentList>
    <comment ref="G5" authorId="0" shapeId="0">
      <text>
        <r>
          <rPr>
            <sz val="9"/>
            <color indexed="81"/>
            <rFont val="Tahoma"/>
            <family val="2"/>
          </rPr>
          <t>Indicar a coordenada de um ponto central do emprendimento no formato XX,XXXXXX.</t>
        </r>
      </text>
    </comment>
    <comment ref="H5" authorId="0" shapeId="0">
      <text>
        <r>
          <rPr>
            <sz val="9"/>
            <color indexed="81"/>
            <rFont val="Tahoma"/>
            <family val="2"/>
          </rPr>
          <t>Indicar a coordenada de um ponto central do emprendimento no formato -XX,XXXXXX.</t>
        </r>
      </text>
    </comment>
  </commentList>
</comments>
</file>

<file path=xl/comments3.xml><?xml version="1.0" encoding="utf-8"?>
<comments xmlns="http://schemas.openxmlformats.org/spreadsheetml/2006/main">
  <authors>
    <author>Admin</author>
  </authors>
  <commentList>
    <comment ref="A4" authorId="0" shapeId="0">
      <text>
        <r>
          <rPr>
            <sz val="9"/>
            <color indexed="81"/>
            <rFont val="Tahoma"/>
            <family val="2"/>
          </rPr>
          <t>Preencher conforme consta da base de dados da entidade.
Este campo é de preenchimento obrigatório.</t>
        </r>
        <r>
          <rPr>
            <sz val="9"/>
            <color indexed="81"/>
            <rFont val="Tahoma"/>
            <family val="2"/>
          </rPr>
          <t xml:space="preserve">
</t>
        </r>
      </text>
    </comment>
    <comment ref="B4" authorId="0" shapeId="0">
      <text>
        <r>
          <rPr>
            <sz val="9"/>
            <color indexed="81"/>
            <rFont val="Tahoma"/>
            <family val="2"/>
          </rPr>
          <t xml:space="preserve">Selecionar a partir dos dados carregados no formulário "A.Núcleos".
Este campo é de preenchimento obrigatório.
</t>
        </r>
      </text>
    </comment>
    <comment ref="I4" authorId="0" shapeId="0">
      <text>
        <r>
          <rPr>
            <sz val="9"/>
            <color indexed="81"/>
            <rFont val="Tahoma"/>
            <family val="2"/>
          </rPr>
          <t>Indicar o rendimento anual bruto do agregado, apurado nos termos do artigo 8.º.
Este campo é de preenchimento obrigatório.</t>
        </r>
      </text>
    </comment>
    <comment ref="T4" authorId="0" shapeId="0">
      <text>
        <r>
          <rPr>
            <sz val="9"/>
            <color indexed="81"/>
            <rFont val="Tahoma"/>
            <family val="2"/>
          </rPr>
          <t>Selecionar a tipologia adequada para o agregado em função da sua composição e características.
Este campo é de preenchimento obrigatório.</t>
        </r>
      </text>
    </comment>
    <comment ref="U4" authorId="0" shapeId="0">
      <text>
        <r>
          <rPr>
            <sz val="9"/>
            <color indexed="81"/>
            <rFont val="Tahoma"/>
            <family val="2"/>
          </rPr>
          <t>Selecionar a tipologia proposta para o agregado em função das tipologias previstas para o empreendimento indicado.
Este campo é de preenchimento obrigatório.</t>
        </r>
      </text>
    </comment>
  </commentList>
</comments>
</file>

<file path=xl/comments4.xml><?xml version="1.0" encoding="utf-8"?>
<comments xmlns="http://schemas.openxmlformats.org/spreadsheetml/2006/main">
  <authors>
    <author>Admin</author>
  </authors>
  <commentList>
    <comment ref="A4" authorId="0" shapeId="0">
      <text>
        <r>
          <rPr>
            <sz val="9"/>
            <color indexed="81"/>
            <rFont val="Tahoma"/>
            <family val="2"/>
          </rPr>
          <t>Selecionar o agregado a que esta pessoa pertence, a partir da lista de agregados carregada no formulário "C.Agregados".
Este campo é de preenchimento obrigatório.</t>
        </r>
      </text>
    </comment>
    <comment ref="C4" authorId="0" shapeId="0">
      <text>
        <r>
          <rPr>
            <sz val="9"/>
            <color indexed="81"/>
            <rFont val="Tahoma"/>
            <family val="2"/>
          </rPr>
          <t xml:space="preserve">O NIF indicado é verificado automáticamente.
Deverá ser verificado caso seja assinaldo a vermelho.
Este campo é de preenchimento obrigatório.
</t>
        </r>
      </text>
    </comment>
    <comment ref="D4" authorId="0" shapeId="0">
      <text>
        <r>
          <rPr>
            <sz val="9"/>
            <color indexed="81"/>
            <rFont val="Tahoma"/>
            <family val="2"/>
          </rPr>
          <t>Indicar a data de nascimento do membro do agregado habitacional no formato AAAA-MM-DD.
Este campo é de preenchimento obrigatório.</t>
        </r>
      </text>
    </comment>
    <comment ref="F4" authorId="0" shapeId="0">
      <text>
        <r>
          <rPr>
            <sz val="9"/>
            <color indexed="81"/>
            <rFont val="Tahoma"/>
            <family val="2"/>
          </rPr>
          <t xml:space="preserve">Indicar se o grau de incapacidade do membro do agregado é igual ou supeiro a 60%.
Este campo é de preenchimento obrigatório.
</t>
        </r>
      </text>
    </comment>
    <comment ref="H4" authorId="0" shapeId="0">
      <text>
        <r>
          <rPr>
            <sz val="9"/>
            <color indexed="81"/>
            <rFont val="Tahoma"/>
            <family val="2"/>
          </rPr>
          <t xml:space="preserve">Preencher "Sim", quando o rendimento individual do dependente for superior ao valor da pensão social do regime não contributivo (ver nota do formulário "0.Entrada") ou "Não", quando esse rendimento for igual ou inferior ao referido valor.
Nos casos em que esta verificação não é necessária, esta célula passa a cinzento escuro e não deverá ser preenchida.
 </t>
        </r>
      </text>
    </comment>
  </commentList>
</comments>
</file>

<file path=xl/comments5.xml><?xml version="1.0" encoding="utf-8"?>
<comments xmlns="http://schemas.openxmlformats.org/spreadsheetml/2006/main">
  <authors>
    <author>Admin</author>
  </authors>
  <commentList>
    <comment ref="A4" authorId="0" shapeId="0">
      <text>
        <r>
          <rPr>
            <sz val="9"/>
            <color indexed="81"/>
            <rFont val="Tahoma"/>
            <family val="2"/>
          </rPr>
          <t xml:space="preserve">Este campo é de preenchimento obrigatório.
</t>
        </r>
      </text>
    </comment>
    <comment ref="E4" authorId="0" shapeId="0">
      <text>
        <r>
          <rPr>
            <sz val="9"/>
            <color indexed="81"/>
            <rFont val="Tahoma"/>
            <family val="2"/>
          </rPr>
          <t>Indicar a solução de acordo com a lista constante do artigo 27.º.
Este campo é de preenchimento obrigatório.</t>
        </r>
      </text>
    </comment>
    <comment ref="G4" authorId="0" shapeId="0">
      <text>
        <r>
          <rPr>
            <sz val="9"/>
            <color indexed="81"/>
            <rFont val="Tahoma"/>
            <family val="2"/>
          </rPr>
          <t xml:space="preserve">Prencher apenas nas situações que se encontram previstas no artigo 28.º.
</t>
        </r>
      </text>
    </comment>
    <comment ref="R4" authorId="0" shapeId="0">
      <text>
        <r>
          <rPr>
            <sz val="9"/>
            <color indexed="81"/>
            <rFont val="Tahoma"/>
            <family val="2"/>
          </rPr>
          <t>Este campo é de preenchimento obrigatório.</t>
        </r>
      </text>
    </comment>
    <comment ref="S4" authorId="0" shapeId="0">
      <text>
        <r>
          <rPr>
            <sz val="9"/>
            <color indexed="81"/>
            <rFont val="Tahoma"/>
            <family val="2"/>
          </rPr>
          <t xml:space="preserve">Selecionar uma das três modalidades de financiamento.
Este campo é de preenchimento obrigatório.
</t>
        </r>
      </text>
    </comment>
    <comment ref="T4" authorId="0" shapeId="0">
      <text>
        <r>
          <rPr>
            <sz val="9"/>
            <color indexed="81"/>
            <rFont val="Tahoma"/>
            <family val="2"/>
          </rPr>
          <t xml:space="preserve">Distribuir o valor do investimento pelos vários anos de acordo com a estimativa de programação.
A soma dos valores destes campos deverá coincidir com o valor de investimento.
</t>
        </r>
      </text>
    </comment>
    <comment ref="B6" authorId="0" shapeId="0">
      <text>
        <r>
          <rPr>
            <sz val="9"/>
            <color indexed="81"/>
            <rFont val="Tahoma"/>
            <family val="2"/>
          </rPr>
          <t>Este campo é de preenchimento obrigatório.</t>
        </r>
      </text>
    </comment>
    <comment ref="C6" authorId="0" shapeId="0">
      <text>
        <r>
          <rPr>
            <sz val="9"/>
            <color indexed="81"/>
            <rFont val="Tahoma"/>
            <family val="2"/>
          </rPr>
          <t>Este campo é de preenchimento obrigatório.
Indicar a coordenada de um ponto central do emprendimento no formato XX,XXXXXX.</t>
        </r>
      </text>
    </comment>
    <comment ref="D6" authorId="0" shapeId="0">
      <text>
        <r>
          <rPr>
            <sz val="9"/>
            <color indexed="81"/>
            <rFont val="Tahoma"/>
            <family val="2"/>
          </rPr>
          <t>Este campo é de preenchimento obrigatório.
Indicar a coordenada de um ponto central do emprendimento no formato -XX,XXXXXX.</t>
        </r>
      </text>
    </comment>
  </commentList>
</comments>
</file>

<file path=xl/sharedStrings.xml><?xml version="1.0" encoding="utf-8"?>
<sst xmlns="http://schemas.openxmlformats.org/spreadsheetml/2006/main" count="12016" uniqueCount="7103">
  <si>
    <t>NIF</t>
  </si>
  <si>
    <t>Sim</t>
  </si>
  <si>
    <t>Não</t>
  </si>
  <si>
    <t>Outra situação</t>
  </si>
  <si>
    <t>Arrendamento</t>
  </si>
  <si>
    <t>Reabilitação</t>
  </si>
  <si>
    <t>Aquisição</t>
  </si>
  <si>
    <t>Construção</t>
  </si>
  <si>
    <t>Arrendamento para atribuição em subarrendamento</t>
  </si>
  <si>
    <t>Reabilitação de prédios habitacionais em áreas urbanas degradadas</t>
  </si>
  <si>
    <t>Reabilitação de frações ou prédios habitacionais</t>
  </si>
  <si>
    <t>Reabilitação de frações ou prédios para unidades residenciais</t>
  </si>
  <si>
    <t>Construção de frações ou prédios habitacionais</t>
  </si>
  <si>
    <t>Aquisição de frações ou prédios habitacionais</t>
  </si>
  <si>
    <t>Tipologia adequada</t>
  </si>
  <si>
    <t>T0</t>
  </si>
  <si>
    <t>T1</t>
  </si>
  <si>
    <t>T2</t>
  </si>
  <si>
    <t>T3</t>
  </si>
  <si>
    <t>T4</t>
  </si>
  <si>
    <t>T5</t>
  </si>
  <si>
    <t>T6</t>
  </si>
  <si>
    <t>T7</t>
  </si>
  <si>
    <t>Prioridade</t>
  </si>
  <si>
    <t>1ª prioridade</t>
  </si>
  <si>
    <t>2ª prioridade</t>
  </si>
  <si>
    <t>3ª prioridade</t>
  </si>
  <si>
    <t>4ª prioridade</t>
  </si>
  <si>
    <t>5ª prioridade</t>
  </si>
  <si>
    <t>6ª prioridade</t>
  </si>
  <si>
    <t>Tipo de solução</t>
  </si>
  <si>
    <t>Programação do investimento</t>
  </si>
  <si>
    <t>Tipo de solução conjugada</t>
  </si>
  <si>
    <t>Município</t>
  </si>
  <si>
    <t>0809</t>
  </si>
  <si>
    <t>Longitude</t>
  </si>
  <si>
    <t>Latitude</t>
  </si>
  <si>
    <t>0101</t>
  </si>
  <si>
    <t>0102</t>
  </si>
  <si>
    <t>0103</t>
  </si>
  <si>
    <t>0104</t>
  </si>
  <si>
    <t>0105</t>
  </si>
  <si>
    <t>0106</t>
  </si>
  <si>
    <t>0107</t>
  </si>
  <si>
    <t>0108</t>
  </si>
  <si>
    <t>0109</t>
  </si>
  <si>
    <t>0110</t>
  </si>
  <si>
    <t>0111</t>
  </si>
  <si>
    <t>0112</t>
  </si>
  <si>
    <t>0113</t>
  </si>
  <si>
    <t>0119</t>
  </si>
  <si>
    <t>0118</t>
  </si>
  <si>
    <t>0117</t>
  </si>
  <si>
    <t>0116</t>
  </si>
  <si>
    <t>0115</t>
  </si>
  <si>
    <t>0114</t>
  </si>
  <si>
    <t>Rendimento anual bruto do agregado</t>
  </si>
  <si>
    <t>0201</t>
  </si>
  <si>
    <t>0202</t>
  </si>
  <si>
    <t>0203</t>
  </si>
  <si>
    <t>0204</t>
  </si>
  <si>
    <t>0205</t>
  </si>
  <si>
    <t>0206</t>
  </si>
  <si>
    <t>0207</t>
  </si>
  <si>
    <t>0208</t>
  </si>
  <si>
    <t>0209</t>
  </si>
  <si>
    <t>0210</t>
  </si>
  <si>
    <t>0211</t>
  </si>
  <si>
    <t>0212</t>
  </si>
  <si>
    <t>0213</t>
  </si>
  <si>
    <t>0214</t>
  </si>
  <si>
    <t>Nº de membros</t>
  </si>
  <si>
    <t>Nº de deficientes</t>
  </si>
  <si>
    <t>Nº de dependentes</t>
  </si>
  <si>
    <t>Agregado unititulado</t>
  </si>
  <si>
    <t>Fator de correção</t>
  </si>
  <si>
    <t>Rendimento médio mensal</t>
  </si>
  <si>
    <t>Elegibilidade</t>
  </si>
  <si>
    <t>Nº de
adultos não dependentes</t>
  </si>
  <si>
    <t>Aquisição e infraestruturação de terrenos</t>
  </si>
  <si>
    <t>TS1</t>
  </si>
  <si>
    <t>Arr</t>
  </si>
  <si>
    <t>Rpaud</t>
  </si>
  <si>
    <t>Rfp</t>
  </si>
  <si>
    <t>Rfpur</t>
  </si>
  <si>
    <t>Cfp</t>
  </si>
  <si>
    <t>Afp</t>
  </si>
  <si>
    <t>Rfp - Reabilitação de frações ou prédios habitacionais</t>
  </si>
  <si>
    <t>Rfpur - Reabilitação de frações ou prédios para unidades residenciais</t>
  </si>
  <si>
    <t>Cfp - Construção de frações ou prédios habitacionais</t>
  </si>
  <si>
    <t>Afp - Aquisição de frações ou prédios habitacionais</t>
  </si>
  <si>
    <t>Valor do investimento</t>
  </si>
  <si>
    <t>Unid. Resid.</t>
  </si>
  <si>
    <t>Regime de financiamento</t>
  </si>
  <si>
    <t>Comparticipação</t>
  </si>
  <si>
    <t>Comparticipação + Empréstimo bonificado</t>
  </si>
  <si>
    <t>Comparticipação + Empréstimo bonificado IHRU</t>
  </si>
  <si>
    <t>Norte</t>
  </si>
  <si>
    <t>0401</t>
  </si>
  <si>
    <t>Alfândega da Fé</t>
  </si>
  <si>
    <t xml:space="preserve"> de </t>
  </si>
  <si>
    <t>Alijó</t>
  </si>
  <si>
    <t>Amarante</t>
  </si>
  <si>
    <t>0301</t>
  </si>
  <si>
    <t>Amares</t>
  </si>
  <si>
    <t>Arcos de Valdevez</t>
  </si>
  <si>
    <t>Armamar</t>
  </si>
  <si>
    <t>Arouca</t>
  </si>
  <si>
    <t>Baião</t>
  </si>
  <si>
    <t>0302</t>
  </si>
  <si>
    <t>Barcelos</t>
  </si>
  <si>
    <t>Boticas</t>
  </si>
  <si>
    <t>0303</t>
  </si>
  <si>
    <t>Braga</t>
  </si>
  <si>
    <t>0402</t>
  </si>
  <si>
    <t>Bragança</t>
  </si>
  <si>
    <t>0304</t>
  </si>
  <si>
    <t>Cabeceiras de Basto</t>
  </si>
  <si>
    <t>Caminha</t>
  </si>
  <si>
    <t>0403</t>
  </si>
  <si>
    <t>Carrazeda de Ansiães</t>
  </si>
  <si>
    <t>Castelo de Paiva</t>
  </si>
  <si>
    <t>0305</t>
  </si>
  <si>
    <t>Celorico de Basto</t>
  </si>
  <si>
    <t>Chaves</t>
  </si>
  <si>
    <t>Cinfães</t>
  </si>
  <si>
    <t>Espinho</t>
  </si>
  <si>
    <t>0306</t>
  </si>
  <si>
    <t>Esposende</t>
  </si>
  <si>
    <t>0307</t>
  </si>
  <si>
    <t>Fafe</t>
  </si>
  <si>
    <t>Felgueiras</t>
  </si>
  <si>
    <t>0404</t>
  </si>
  <si>
    <t>Freixo de Espada à Cinta</t>
  </si>
  <si>
    <t>Gondomar</t>
  </si>
  <si>
    <t>0308</t>
  </si>
  <si>
    <t>Guimarães</t>
  </si>
  <si>
    <t>Lamego</t>
  </si>
  <si>
    <t>Lousada</t>
  </si>
  <si>
    <t>0405</t>
  </si>
  <si>
    <t>Macedo de Cavaleiros</t>
  </si>
  <si>
    <t>Maia</t>
  </si>
  <si>
    <t xml:space="preserve"> da </t>
  </si>
  <si>
    <t>Marco de Canaveses</t>
  </si>
  <si>
    <t>Matosinhos</t>
  </si>
  <si>
    <t>Melgaço</t>
  </si>
  <si>
    <t>Mesão Frio</t>
  </si>
  <si>
    <t>0406</t>
  </si>
  <si>
    <t>Miranda do Douro</t>
  </si>
  <si>
    <t>0407</t>
  </si>
  <si>
    <t>Mirandela</t>
  </si>
  <si>
    <t>0408</t>
  </si>
  <si>
    <t>Mogadouro</t>
  </si>
  <si>
    <t>Moimenta da Beira</t>
  </si>
  <si>
    <t>Monção</t>
  </si>
  <si>
    <t>Mondim de Basto</t>
  </si>
  <si>
    <t>Montalegre</t>
  </si>
  <si>
    <t>Murça</t>
  </si>
  <si>
    <t>Oliveira de Azeméis</t>
  </si>
  <si>
    <t>Paços de Ferreira</t>
  </si>
  <si>
    <t>Paredes</t>
  </si>
  <si>
    <t>Paredes de Coura</t>
  </si>
  <si>
    <t>Penafiel</t>
  </si>
  <si>
    <t>Penedono</t>
  </si>
  <si>
    <t>Peso da Régua</t>
  </si>
  <si>
    <t>Ponte da Barca</t>
  </si>
  <si>
    <t>Ponte de Lima</t>
  </si>
  <si>
    <t>Porto</t>
  </si>
  <si>
    <t xml:space="preserve"> do </t>
  </si>
  <si>
    <t>0309</t>
  </si>
  <si>
    <t>Póvoa de Lanhoso</t>
  </si>
  <si>
    <t>Póvoa de Varzim</t>
  </si>
  <si>
    <t>Resende</t>
  </si>
  <si>
    <t>Ribeira de Pena</t>
  </si>
  <si>
    <t>Sabrosa</t>
  </si>
  <si>
    <t>Santa Maria da Feira</t>
  </si>
  <si>
    <t>Santa Marta de Penaguião</t>
  </si>
  <si>
    <t>Santo Tirso</t>
  </si>
  <si>
    <t>São João da Madeira</t>
  </si>
  <si>
    <t>São João da Pesqueira</t>
  </si>
  <si>
    <t>Sernancelhe</t>
  </si>
  <si>
    <t>Tabuaço</t>
  </si>
  <si>
    <t>Tarouca</t>
  </si>
  <si>
    <t>0310</t>
  </si>
  <si>
    <t>Terras de Bouro</t>
  </si>
  <si>
    <t>0409</t>
  </si>
  <si>
    <t>Torre de Moncorvo</t>
  </si>
  <si>
    <t>Trofa</t>
  </si>
  <si>
    <t>Vale de Cambra</t>
  </si>
  <si>
    <t>Valença</t>
  </si>
  <si>
    <t>Valongo</t>
  </si>
  <si>
    <t>Valpaços</t>
  </si>
  <si>
    <t>Viana do Castelo</t>
  </si>
  <si>
    <t>0311</t>
  </si>
  <si>
    <t>Vieira do Minho</t>
  </si>
  <si>
    <t>Vila do Conde</t>
  </si>
  <si>
    <t>0410</t>
  </si>
  <si>
    <t>Vila Flor</t>
  </si>
  <si>
    <t>Vila Nova de Cerveira</t>
  </si>
  <si>
    <t>0312</t>
  </si>
  <si>
    <t>Vila Nova de Famalicão</t>
  </si>
  <si>
    <t>0914</t>
  </si>
  <si>
    <t>Vila Nova de Foz Côa</t>
  </si>
  <si>
    <t>Vila Nova de Gaia</t>
  </si>
  <si>
    <t>Vila Pouca de Aguiar</t>
  </si>
  <si>
    <t>Vila Real</t>
  </si>
  <si>
    <t>0313</t>
  </si>
  <si>
    <t>Vila Verde</t>
  </si>
  <si>
    <t>0411</t>
  </si>
  <si>
    <t>Vimioso</t>
  </si>
  <si>
    <t>0412</t>
  </si>
  <si>
    <t>Vinhais</t>
  </si>
  <si>
    <t>0314</t>
  </si>
  <si>
    <t>Vizela</t>
  </si>
  <si>
    <t>Centro</t>
  </si>
  <si>
    <t>Águeda</t>
  </si>
  <si>
    <t>0901</t>
  </si>
  <si>
    <t>Aguiar da Beira</t>
  </si>
  <si>
    <t>Albergaria-a-Velha</t>
  </si>
  <si>
    <t>0902</t>
  </si>
  <si>
    <t>Almeida</t>
  </si>
  <si>
    <t>Alvaiázere</t>
  </si>
  <si>
    <t>Anadia</t>
  </si>
  <si>
    <t>Ansião</t>
  </si>
  <si>
    <t>0601</t>
  </si>
  <si>
    <t>Arganil</t>
  </si>
  <si>
    <t>Aveiro</t>
  </si>
  <si>
    <t>Batalha</t>
  </si>
  <si>
    <t>0501</t>
  </si>
  <si>
    <t>Belmonte</t>
  </si>
  <si>
    <t>0602</t>
  </si>
  <si>
    <t>Cantanhede</t>
  </si>
  <si>
    <t>Carregal do Sal</t>
  </si>
  <si>
    <t>Castanheira de Pêra</t>
  </si>
  <si>
    <t>0502</t>
  </si>
  <si>
    <t>Castelo Branco</t>
  </si>
  <si>
    <t>Castro Daire</t>
  </si>
  <si>
    <t>0903</t>
  </si>
  <si>
    <t>Celorico da Beira</t>
  </si>
  <si>
    <t>0603</t>
  </si>
  <si>
    <t>Coimbra</t>
  </si>
  <si>
    <t>0604</t>
  </si>
  <si>
    <t>Condeixa-a-Nova</t>
  </si>
  <si>
    <t>0503</t>
  </si>
  <si>
    <t>Covilhã</t>
  </si>
  <si>
    <t>Estarreja</t>
  </si>
  <si>
    <t>0605</t>
  </si>
  <si>
    <t>Figueira da Foz</t>
  </si>
  <si>
    <t>0904</t>
  </si>
  <si>
    <t>Figueira de Castelo Rodrigo</t>
  </si>
  <si>
    <t>Figueiró dos Vinhos</t>
  </si>
  <si>
    <t>0905</t>
  </si>
  <si>
    <t>Fornos de Algodres</t>
  </si>
  <si>
    <t>0504</t>
  </si>
  <si>
    <t>Fundão</t>
  </si>
  <si>
    <t>0606</t>
  </si>
  <si>
    <t>Góis</t>
  </si>
  <si>
    <t>0906</t>
  </si>
  <si>
    <t>Gouveia</t>
  </si>
  <si>
    <t>0907</t>
  </si>
  <si>
    <t>Guarda</t>
  </si>
  <si>
    <t>0505</t>
  </si>
  <si>
    <t>Idanha-a-Nova</t>
  </si>
  <si>
    <t>Ílhavo</t>
  </si>
  <si>
    <t>Leiria</t>
  </si>
  <si>
    <t>0607</t>
  </si>
  <si>
    <t>Lousã</t>
  </si>
  <si>
    <t>Mangualde</t>
  </si>
  <si>
    <t>0908</t>
  </si>
  <si>
    <t>Manteigas</t>
  </si>
  <si>
    <t>Marinha Grande</t>
  </si>
  <si>
    <t>Mealhada</t>
  </si>
  <si>
    <t>0909</t>
  </si>
  <si>
    <t>Mêda</t>
  </si>
  <si>
    <t>0608</t>
  </si>
  <si>
    <t>Mira</t>
  </si>
  <si>
    <t>0609</t>
  </si>
  <si>
    <t>Miranda do Corvo</t>
  </si>
  <si>
    <t>0610</t>
  </si>
  <si>
    <t>Montemor-o-Velho</t>
  </si>
  <si>
    <t>Mortágua</t>
  </si>
  <si>
    <t>Murtosa</t>
  </si>
  <si>
    <t>Nelas</t>
  </si>
  <si>
    <t>0506</t>
  </si>
  <si>
    <t>Oleiros</t>
  </si>
  <si>
    <t>Oliveira de Frades</t>
  </si>
  <si>
    <t>Oliveira do Bairro</t>
  </si>
  <si>
    <t>0611</t>
  </si>
  <si>
    <t>Oliveira do Hospital</t>
  </si>
  <si>
    <t>Ovar</t>
  </si>
  <si>
    <t>0612</t>
  </si>
  <si>
    <t>Pampilhosa da Serra</t>
  </si>
  <si>
    <t>Pedrógão Grande</t>
  </si>
  <si>
    <t>0613</t>
  </si>
  <si>
    <t>Penacova</t>
  </si>
  <si>
    <t>Penalva do Castelo</t>
  </si>
  <si>
    <t>0507</t>
  </si>
  <si>
    <t>Penamacor</t>
  </si>
  <si>
    <t>0614</t>
  </si>
  <si>
    <t>Penela</t>
  </si>
  <si>
    <t>0910</t>
  </si>
  <si>
    <t>Pinhel</t>
  </si>
  <si>
    <t>Pombal</t>
  </si>
  <si>
    <t>Porto de Mós</t>
  </si>
  <si>
    <t>0508</t>
  </si>
  <si>
    <t>Proença-a-Nova</t>
  </si>
  <si>
    <t>0911</t>
  </si>
  <si>
    <t>Sabugal</t>
  </si>
  <si>
    <t>Santa Comba Dão</t>
  </si>
  <si>
    <t>São Pedro do Sul</t>
  </si>
  <si>
    <t>Sátão</t>
  </si>
  <si>
    <t>0912</t>
  </si>
  <si>
    <t>Seia</t>
  </si>
  <si>
    <t>0509</t>
  </si>
  <si>
    <t>Sertã</t>
  </si>
  <si>
    <t>Sever do Vouga</t>
  </si>
  <si>
    <t>0615</t>
  </si>
  <si>
    <t>Soure</t>
  </si>
  <si>
    <t>0616</t>
  </si>
  <si>
    <t>Tábua</t>
  </si>
  <si>
    <t>Tondela</t>
  </si>
  <si>
    <t>0913</t>
  </si>
  <si>
    <t>Trancoso</t>
  </si>
  <si>
    <t>Vagos</t>
  </si>
  <si>
    <t>0510</t>
  </si>
  <si>
    <t>Vila de Rei</t>
  </si>
  <si>
    <t>Vila Nova de Paiva</t>
  </si>
  <si>
    <t>0617</t>
  </si>
  <si>
    <t>Vila Nova de Poiares</t>
  </si>
  <si>
    <t>0511</t>
  </si>
  <si>
    <t>Vila Velha de Ródão</t>
  </si>
  <si>
    <t>Viseu</t>
  </si>
  <si>
    <t>Vouzela</t>
  </si>
  <si>
    <t>Lisboa e Vale do Tejo</t>
  </si>
  <si>
    <t>Abrantes</t>
  </si>
  <si>
    <t>Alcanena</t>
  </si>
  <si>
    <t>Alcobaça</t>
  </si>
  <si>
    <t>Alcochete</t>
  </si>
  <si>
    <t>Alenquer</t>
  </si>
  <si>
    <t>Almada</t>
  </si>
  <si>
    <t>Almeirim</t>
  </si>
  <si>
    <t>Alpiarça</t>
  </si>
  <si>
    <t>Amadora</t>
  </si>
  <si>
    <t>Arruda dos Vinhos</t>
  </si>
  <si>
    <t>Azambuja</t>
  </si>
  <si>
    <t>Barreiro</t>
  </si>
  <si>
    <t>Benavente</t>
  </si>
  <si>
    <t>Bombarral</t>
  </si>
  <si>
    <t>Cadaval</t>
  </si>
  <si>
    <t>Caldas da Rainha</t>
  </si>
  <si>
    <t xml:space="preserve"> das </t>
  </si>
  <si>
    <t>Cartaxo</t>
  </si>
  <si>
    <t>Cascais</t>
  </si>
  <si>
    <t>Chamusca</t>
  </si>
  <si>
    <t>Constância</t>
  </si>
  <si>
    <t>Coruche</t>
  </si>
  <si>
    <t>Entroncamento</t>
  </si>
  <si>
    <t>Ferreira do Zêzere</t>
  </si>
  <si>
    <t>Golegã</t>
  </si>
  <si>
    <t>Lisboa</t>
  </si>
  <si>
    <t>Loures</t>
  </si>
  <si>
    <t>Lourinhã</t>
  </si>
  <si>
    <t>Mação</t>
  </si>
  <si>
    <t>Mafra</t>
  </si>
  <si>
    <t>Moita</t>
  </si>
  <si>
    <t>Montijo</t>
  </si>
  <si>
    <t>Nazaré</t>
  </si>
  <si>
    <t>Óbidos</t>
  </si>
  <si>
    <t>Odivelas</t>
  </si>
  <si>
    <t>Oeiras</t>
  </si>
  <si>
    <t>Ourém</t>
  </si>
  <si>
    <t>Palmela</t>
  </si>
  <si>
    <t>Peniche</t>
  </si>
  <si>
    <t>Rio Maior</t>
  </si>
  <si>
    <t>Salvaterra de Magos</t>
  </si>
  <si>
    <t>Santarém</t>
  </si>
  <si>
    <t>Sardoal</t>
  </si>
  <si>
    <t>Seixal</t>
  </si>
  <si>
    <t>Sesimbra</t>
  </si>
  <si>
    <t>Setúbal</t>
  </si>
  <si>
    <t>Sintra</t>
  </si>
  <si>
    <t>Sobral de Monte Agraço</t>
  </si>
  <si>
    <t>Tomar</t>
  </si>
  <si>
    <t>Torres Novas</t>
  </si>
  <si>
    <t>Torres Vedras</t>
  </si>
  <si>
    <t>Vila Franca de Xira</t>
  </si>
  <si>
    <t>Vila Nova da Barquinha</t>
  </si>
  <si>
    <t>Alentejo</t>
  </si>
  <si>
    <t>Alcácer do Sal</t>
  </si>
  <si>
    <t>0701</t>
  </si>
  <si>
    <t>Alandroal</t>
  </si>
  <si>
    <t>Aljustrel</t>
  </si>
  <si>
    <t>Almodôvar</t>
  </si>
  <si>
    <t>Alter do Chão</t>
  </si>
  <si>
    <t>Alvito</t>
  </si>
  <si>
    <t>0702</t>
  </si>
  <si>
    <t>Arraiolos</t>
  </si>
  <si>
    <t>Arronches</t>
  </si>
  <si>
    <t>Avis</t>
  </si>
  <si>
    <t>Barrancos</t>
  </si>
  <si>
    <t>Beja</t>
  </si>
  <si>
    <t>0703</t>
  </si>
  <si>
    <t>Borba</t>
  </si>
  <si>
    <t>Campo Maior</t>
  </si>
  <si>
    <t>Castelo de Vide</t>
  </si>
  <si>
    <t>Castro Verde</t>
  </si>
  <si>
    <t>Crato</t>
  </si>
  <si>
    <t>Cuba</t>
  </si>
  <si>
    <t>Elvas</t>
  </si>
  <si>
    <t>0704</t>
  </si>
  <si>
    <t>Estremoz</t>
  </si>
  <si>
    <t>0705</t>
  </si>
  <si>
    <t>Évora</t>
  </si>
  <si>
    <t>Ferreira do Alentejo</t>
  </si>
  <si>
    <t>Fronteira</t>
  </si>
  <si>
    <t>Gavião</t>
  </si>
  <si>
    <t>Grândola</t>
  </si>
  <si>
    <t>Marvão</t>
  </si>
  <si>
    <t>Mértola</t>
  </si>
  <si>
    <t>Monforte</t>
  </si>
  <si>
    <t>0706</t>
  </si>
  <si>
    <t>Montemor-o-Novo</t>
  </si>
  <si>
    <t>0707</t>
  </si>
  <si>
    <t>Mora</t>
  </si>
  <si>
    <t>Moura</t>
  </si>
  <si>
    <t>0708</t>
  </si>
  <si>
    <t>Mourão</t>
  </si>
  <si>
    <t>Nisa</t>
  </si>
  <si>
    <t>Odemira</t>
  </si>
  <si>
    <t>Ourique</t>
  </si>
  <si>
    <t>Ponte de Sor</t>
  </si>
  <si>
    <t>Portalegre</t>
  </si>
  <si>
    <t>0709</t>
  </si>
  <si>
    <t>Portel</t>
  </si>
  <si>
    <t>0710</t>
  </si>
  <si>
    <t>Redondo</t>
  </si>
  <si>
    <t>0711</t>
  </si>
  <si>
    <t>Reguengos de Monsaraz</t>
  </si>
  <si>
    <t>Santiago do Cacém</t>
  </si>
  <si>
    <t>Serpa</t>
  </si>
  <si>
    <t>Sines</t>
  </si>
  <si>
    <t>Sousel</t>
  </si>
  <si>
    <t>0712</t>
  </si>
  <si>
    <t>Vendas Novas</t>
  </si>
  <si>
    <t>0713</t>
  </si>
  <si>
    <t>Viana do Alentejo</t>
  </si>
  <si>
    <t>Vidigueira</t>
  </si>
  <si>
    <t>0714</t>
  </si>
  <si>
    <t>Vila Viçosa</t>
  </si>
  <si>
    <t>Algarve</t>
  </si>
  <si>
    <t>0801</t>
  </si>
  <si>
    <t>Albufeira</t>
  </si>
  <si>
    <t>0802</t>
  </si>
  <si>
    <t>Alcoutim</t>
  </si>
  <si>
    <t>0803</t>
  </si>
  <si>
    <t>Aljezur</t>
  </si>
  <si>
    <t>0804</t>
  </si>
  <si>
    <t>Castro Marim</t>
  </si>
  <si>
    <t>0805</t>
  </si>
  <si>
    <t>Faro</t>
  </si>
  <si>
    <t>0806</t>
  </si>
  <si>
    <t>Lagoa</t>
  </si>
  <si>
    <t>0807</t>
  </si>
  <si>
    <t>Lagos</t>
  </si>
  <si>
    <t>0808</t>
  </si>
  <si>
    <t>Loulé</t>
  </si>
  <si>
    <t>Monchique</t>
  </si>
  <si>
    <t>0810</t>
  </si>
  <si>
    <t>Olhão</t>
  </si>
  <si>
    <t>0811</t>
  </si>
  <si>
    <t>Portimão</t>
  </si>
  <si>
    <t>0812</t>
  </si>
  <si>
    <t>São Brás de Alportel</t>
  </si>
  <si>
    <t>0813</t>
  </si>
  <si>
    <t>Silves</t>
  </si>
  <si>
    <t>0814</t>
  </si>
  <si>
    <t>Tavira</t>
  </si>
  <si>
    <t>0815</t>
  </si>
  <si>
    <t>Vila do Bispo</t>
  </si>
  <si>
    <t>0816</t>
  </si>
  <si>
    <t>Vila Real de Santo António</t>
  </si>
  <si>
    <t>Açores</t>
  </si>
  <si>
    <t>Angra do Heroísmo</t>
  </si>
  <si>
    <t>Calheta (Açores)</t>
  </si>
  <si>
    <t>Corvo</t>
  </si>
  <si>
    <t>Horta</t>
  </si>
  <si>
    <t>Lagoa (Açores)</t>
  </si>
  <si>
    <t>Lajes das Flores</t>
  </si>
  <si>
    <t>Lajes do Pico</t>
  </si>
  <si>
    <t>Madalena</t>
  </si>
  <si>
    <t>Nordeste</t>
  </si>
  <si>
    <t>Ponta Delgada</t>
  </si>
  <si>
    <t>Povoação</t>
  </si>
  <si>
    <t>Praia da Vitória</t>
  </si>
  <si>
    <t>Ribeira Grande</t>
  </si>
  <si>
    <t>Santa Cruz da Graciosa</t>
  </si>
  <si>
    <t>Santa Cruz das Flores</t>
  </si>
  <si>
    <t>São Roque do Pico</t>
  </si>
  <si>
    <t>Velas</t>
  </si>
  <si>
    <t>Vila do Porto</t>
  </si>
  <si>
    <t>Vila Franca do Campo</t>
  </si>
  <si>
    <t>Madeira</t>
  </si>
  <si>
    <t>Calheta (Madeira)</t>
  </si>
  <si>
    <t>Câmara de Lobos</t>
  </si>
  <si>
    <t>Funchal</t>
  </si>
  <si>
    <t>Machico</t>
  </si>
  <si>
    <t>Ponta do Sol</t>
  </si>
  <si>
    <t>Porto Moniz</t>
  </si>
  <si>
    <t>Porto Santo</t>
  </si>
  <si>
    <t>Ribeira Brava</t>
  </si>
  <si>
    <t>Santa Cruz</t>
  </si>
  <si>
    <t>Santana</t>
  </si>
  <si>
    <t>São Vicente</t>
  </si>
  <si>
    <t>Unidade orgânica do IHRU responsável pelo acompanhamento do processo</t>
  </si>
  <si>
    <t>LVT</t>
  </si>
  <si>
    <t>Entidade regional</t>
  </si>
  <si>
    <t>IHM</t>
  </si>
  <si>
    <t>DRH</t>
  </si>
  <si>
    <t>Direção Regional de Habitação - Açores</t>
  </si>
  <si>
    <t>Investimentos Habitacionais da Madeira, EPERAM</t>
  </si>
  <si>
    <t>_301</t>
  </si>
  <si>
    <t>_201</t>
  </si>
  <si>
    <t>SOLUÇÕES HABITACIONAIS</t>
  </si>
  <si>
    <t>Número de unidades propostas por tipologia</t>
  </si>
  <si>
    <t>Freguesia</t>
  </si>
  <si>
    <t>DICO</t>
  </si>
  <si>
    <t>DICOFRE</t>
  </si>
  <si>
    <t>Aguada de Cima</t>
  </si>
  <si>
    <t>010103</t>
  </si>
  <si>
    <t>Fermentelos</t>
  </si>
  <si>
    <t>010109</t>
  </si>
  <si>
    <t>Macinhata do Vouga</t>
  </si>
  <si>
    <t>010112</t>
  </si>
  <si>
    <t>Valongo do Vouga</t>
  </si>
  <si>
    <t>010119</t>
  </si>
  <si>
    <t>010121</t>
  </si>
  <si>
    <t>010122</t>
  </si>
  <si>
    <t>010123</t>
  </si>
  <si>
    <t>010124</t>
  </si>
  <si>
    <t>010125</t>
  </si>
  <si>
    <t>010126</t>
  </si>
  <si>
    <t>010127</t>
  </si>
  <si>
    <t>Alquerubim</t>
  </si>
  <si>
    <t>010202</t>
  </si>
  <si>
    <t>Angeja</t>
  </si>
  <si>
    <t>010203</t>
  </si>
  <si>
    <t>Branca</t>
  </si>
  <si>
    <t>010204</t>
  </si>
  <si>
    <t>Ribeira de Fráguas</t>
  </si>
  <si>
    <t>010206</t>
  </si>
  <si>
    <t>Albergaria-a-Velha e Valmaior</t>
  </si>
  <si>
    <t>010209</t>
  </si>
  <si>
    <t>São João de Loure e Frossos</t>
  </si>
  <si>
    <t>010210</t>
  </si>
  <si>
    <t>Avelãs de Caminho</t>
  </si>
  <si>
    <t>010304</t>
  </si>
  <si>
    <t>Avelãs de Cima</t>
  </si>
  <si>
    <t>010305</t>
  </si>
  <si>
    <t>010307</t>
  </si>
  <si>
    <t>Sangalhos</t>
  </si>
  <si>
    <t>010309</t>
  </si>
  <si>
    <t>São Lourenço do Bairro</t>
  </si>
  <si>
    <t>010310</t>
  </si>
  <si>
    <t>Vila Nova de Monsarros</t>
  </si>
  <si>
    <t>010312</t>
  </si>
  <si>
    <t>Vilarinho do Bairro</t>
  </si>
  <si>
    <t>010313</t>
  </si>
  <si>
    <t>010316</t>
  </si>
  <si>
    <t>010317</t>
  </si>
  <si>
    <t>010318</t>
  </si>
  <si>
    <t>Alvarenga</t>
  </si>
  <si>
    <t>010402</t>
  </si>
  <si>
    <t>Chave</t>
  </si>
  <si>
    <t>010407</t>
  </si>
  <si>
    <t>Escariz</t>
  </si>
  <si>
    <t>010409</t>
  </si>
  <si>
    <t>Fermedo</t>
  </si>
  <si>
    <t>010411</t>
  </si>
  <si>
    <t>Mansores</t>
  </si>
  <si>
    <t>010413</t>
  </si>
  <si>
    <t>Moldes</t>
  </si>
  <si>
    <t>010414</t>
  </si>
  <si>
    <t>Rossas</t>
  </si>
  <si>
    <t>010415</t>
  </si>
  <si>
    <t>Santa Eulália</t>
  </si>
  <si>
    <t>010416</t>
  </si>
  <si>
    <t>São Miguel do Mato</t>
  </si>
  <si>
    <t>010417</t>
  </si>
  <si>
    <t>Tropeço</t>
  </si>
  <si>
    <t>010418</t>
  </si>
  <si>
    <t>Urrô</t>
  </si>
  <si>
    <t>010419</t>
  </si>
  <si>
    <t>Várzea</t>
  </si>
  <si>
    <t>010420</t>
  </si>
  <si>
    <t>010421</t>
  </si>
  <si>
    <t>010422</t>
  </si>
  <si>
    <t>010423</t>
  </si>
  <si>
    <t>010424</t>
  </si>
  <si>
    <t>Aradas</t>
  </si>
  <si>
    <t>010501</t>
  </si>
  <si>
    <t>Cacia</t>
  </si>
  <si>
    <t>010502</t>
  </si>
  <si>
    <t>Esgueira</t>
  </si>
  <si>
    <t>010505</t>
  </si>
  <si>
    <t>Oliveirinha</t>
  </si>
  <si>
    <t>010508</t>
  </si>
  <si>
    <t>São Bernardo</t>
  </si>
  <si>
    <t>010510</t>
  </si>
  <si>
    <t>São Jacinto</t>
  </si>
  <si>
    <t>010511</t>
  </si>
  <si>
    <t>Santa Joana</t>
  </si>
  <si>
    <t>010513</t>
  </si>
  <si>
    <t>Eixo e Eirol</t>
  </si>
  <si>
    <t>010515</t>
  </si>
  <si>
    <t>Requeixo, Nossa Senhora de Fátima e Nariz</t>
  </si>
  <si>
    <t>010516</t>
  </si>
  <si>
    <t>010517</t>
  </si>
  <si>
    <t>Fornos</t>
  </si>
  <si>
    <t>010602</t>
  </si>
  <si>
    <t>Real</t>
  </si>
  <si>
    <t>010606</t>
  </si>
  <si>
    <t>Santa Maria de Sardoura</t>
  </si>
  <si>
    <t>010607</t>
  </si>
  <si>
    <t>São Martinho de Sardoura</t>
  </si>
  <si>
    <t>010608</t>
  </si>
  <si>
    <t>010610</t>
  </si>
  <si>
    <t>010611</t>
  </si>
  <si>
    <t>010702</t>
  </si>
  <si>
    <t>Paramos</t>
  </si>
  <si>
    <t>010704</t>
  </si>
  <si>
    <t>Silvalde</t>
  </si>
  <si>
    <t>010705</t>
  </si>
  <si>
    <t>010706</t>
  </si>
  <si>
    <t>Avanca</t>
  </si>
  <si>
    <t>010801</t>
  </si>
  <si>
    <t>Pardilhó</t>
  </si>
  <si>
    <t>010805</t>
  </si>
  <si>
    <t>Salreu</t>
  </si>
  <si>
    <t>010806</t>
  </si>
  <si>
    <t>010808</t>
  </si>
  <si>
    <t>010809</t>
  </si>
  <si>
    <t>Argoncilhe</t>
  </si>
  <si>
    <t>010901</t>
  </si>
  <si>
    <t>Arrifana</t>
  </si>
  <si>
    <t>010902</t>
  </si>
  <si>
    <t>Escapães</t>
  </si>
  <si>
    <t>010904</t>
  </si>
  <si>
    <t>Fiães</t>
  </si>
  <si>
    <t>010907</t>
  </si>
  <si>
    <t>010908</t>
  </si>
  <si>
    <t>Lourosa</t>
  </si>
  <si>
    <t>010913</t>
  </si>
  <si>
    <t>Milheirós de Poiares</t>
  </si>
  <si>
    <t>010914</t>
  </si>
  <si>
    <t>Mozelos</t>
  </si>
  <si>
    <t>010916</t>
  </si>
  <si>
    <t>Nogueira da Regedoura</t>
  </si>
  <si>
    <t>010917</t>
  </si>
  <si>
    <t>São Paio de Oleiros</t>
  </si>
  <si>
    <t>010918</t>
  </si>
  <si>
    <t>Paços de Brandão</t>
  </si>
  <si>
    <t>010919</t>
  </si>
  <si>
    <t>Rio Meão</t>
  </si>
  <si>
    <t>010921</t>
  </si>
  <si>
    <t>Romariz</t>
  </si>
  <si>
    <t>010922</t>
  </si>
  <si>
    <t>Sanguedo</t>
  </si>
  <si>
    <t>010924</t>
  </si>
  <si>
    <t>Santa Maria de Lamas</t>
  </si>
  <si>
    <t>010925</t>
  </si>
  <si>
    <t>São João de Ver</t>
  </si>
  <si>
    <t>010926</t>
  </si>
  <si>
    <t>010932</t>
  </si>
  <si>
    <t>010933</t>
  </si>
  <si>
    <t>010934</t>
  </si>
  <si>
    <t>010935</t>
  </si>
  <si>
    <t>010936</t>
  </si>
  <si>
    <t>Gafanha da Encarnação</t>
  </si>
  <si>
    <t>011005</t>
  </si>
  <si>
    <t>Gafanha da Nazaré</t>
  </si>
  <si>
    <t>011006</t>
  </si>
  <si>
    <t>Gafanha do Carmo</t>
  </si>
  <si>
    <t>011007</t>
  </si>
  <si>
    <t>Ílhavo (São Salvador)</t>
  </si>
  <si>
    <t>011008</t>
  </si>
  <si>
    <t>Barcouço</t>
  </si>
  <si>
    <t>011102</t>
  </si>
  <si>
    <t>Casal Comba</t>
  </si>
  <si>
    <t>011103</t>
  </si>
  <si>
    <t>Luso</t>
  </si>
  <si>
    <t>011104</t>
  </si>
  <si>
    <t>Pampilhosa</t>
  </si>
  <si>
    <t>011106</t>
  </si>
  <si>
    <t>Vacariça</t>
  </si>
  <si>
    <t>011107</t>
  </si>
  <si>
    <t>011109</t>
  </si>
  <si>
    <t>Bunheiro</t>
  </si>
  <si>
    <t>011201</t>
  </si>
  <si>
    <t>Monte</t>
  </si>
  <si>
    <t>011202</t>
  </si>
  <si>
    <t>011203</t>
  </si>
  <si>
    <t>Torreira</t>
  </si>
  <si>
    <t>011204</t>
  </si>
  <si>
    <t>Carregosa</t>
  </si>
  <si>
    <t>011301</t>
  </si>
  <si>
    <t>Cesar</t>
  </si>
  <si>
    <t>011302</t>
  </si>
  <si>
    <t>Fajões</t>
  </si>
  <si>
    <t>011303</t>
  </si>
  <si>
    <t>Loureiro</t>
  </si>
  <si>
    <t>011304</t>
  </si>
  <si>
    <t>Macieira de Sarnes</t>
  </si>
  <si>
    <t>011305</t>
  </si>
  <si>
    <t>Ossela</t>
  </si>
  <si>
    <t>011310</t>
  </si>
  <si>
    <t>São Martinho da Gândara</t>
  </si>
  <si>
    <t>011315</t>
  </si>
  <si>
    <t>São Roque</t>
  </si>
  <si>
    <t>011318</t>
  </si>
  <si>
    <t>Vila de Cucujães</t>
  </si>
  <si>
    <t>011319</t>
  </si>
  <si>
    <t>011320</t>
  </si>
  <si>
    <t>011321</t>
  </si>
  <si>
    <t>011322</t>
  </si>
  <si>
    <t>Oiã</t>
  </si>
  <si>
    <t>011403</t>
  </si>
  <si>
    <t>011404</t>
  </si>
  <si>
    <t>Palhaça</t>
  </si>
  <si>
    <t>011405</t>
  </si>
  <si>
    <t>011407</t>
  </si>
  <si>
    <t>Cortegaça</t>
  </si>
  <si>
    <t>011502</t>
  </si>
  <si>
    <t>Esmoriz</t>
  </si>
  <si>
    <t>011503</t>
  </si>
  <si>
    <t>Maceda</t>
  </si>
  <si>
    <t>011504</t>
  </si>
  <si>
    <t>Válega</t>
  </si>
  <si>
    <t>011507</t>
  </si>
  <si>
    <t>011509</t>
  </si>
  <si>
    <t>011601</t>
  </si>
  <si>
    <t>Couto de Esteves</t>
  </si>
  <si>
    <t>011702</t>
  </si>
  <si>
    <t>Pessegueiro do Vouga</t>
  </si>
  <si>
    <t>011704</t>
  </si>
  <si>
    <t>Rocas do Vouga</t>
  </si>
  <si>
    <t>011705</t>
  </si>
  <si>
    <t>011706</t>
  </si>
  <si>
    <t>Talhadas</t>
  </si>
  <si>
    <t>011708</t>
  </si>
  <si>
    <t>011710</t>
  </si>
  <si>
    <t>011711</t>
  </si>
  <si>
    <t>Calvão</t>
  </si>
  <si>
    <t>011801</t>
  </si>
  <si>
    <t>Gafanha da Boa Hora</t>
  </si>
  <si>
    <t>011804</t>
  </si>
  <si>
    <t>Ouca</t>
  </si>
  <si>
    <t>011805</t>
  </si>
  <si>
    <t>Sosa</t>
  </si>
  <si>
    <t>011807</t>
  </si>
  <si>
    <t>Santo André de Vagos</t>
  </si>
  <si>
    <t>011810</t>
  </si>
  <si>
    <t>011812</t>
  </si>
  <si>
    <t>011813</t>
  </si>
  <si>
    <t>011814</t>
  </si>
  <si>
    <t>Arões</t>
  </si>
  <si>
    <t>011901</t>
  </si>
  <si>
    <t>São Pedro de Castelões</t>
  </si>
  <si>
    <t>011902</t>
  </si>
  <si>
    <t>Cepelos</t>
  </si>
  <si>
    <t>011903</t>
  </si>
  <si>
    <t>Junqueira</t>
  </si>
  <si>
    <t>011905</t>
  </si>
  <si>
    <t>Macieira de Cambra</t>
  </si>
  <si>
    <t>011906</t>
  </si>
  <si>
    <t>Roge</t>
  </si>
  <si>
    <t>011907</t>
  </si>
  <si>
    <t>011910</t>
  </si>
  <si>
    <t>Ervidel</t>
  </si>
  <si>
    <t>020102</t>
  </si>
  <si>
    <t>Messejana</t>
  </si>
  <si>
    <t>020103</t>
  </si>
  <si>
    <t>São João de Negrilhos</t>
  </si>
  <si>
    <t>020104</t>
  </si>
  <si>
    <t>020106</t>
  </si>
  <si>
    <t>Rosário</t>
  </si>
  <si>
    <t>020203</t>
  </si>
  <si>
    <t>020205</t>
  </si>
  <si>
    <t>São Barnabé</t>
  </si>
  <si>
    <t>020206</t>
  </si>
  <si>
    <t>Aldeia dos Fernandes</t>
  </si>
  <si>
    <t>020208</t>
  </si>
  <si>
    <t>020209</t>
  </si>
  <si>
    <t>020210</t>
  </si>
  <si>
    <t>020301</t>
  </si>
  <si>
    <t>Vila Nova da Baronia</t>
  </si>
  <si>
    <t>020302</t>
  </si>
  <si>
    <t>020401</t>
  </si>
  <si>
    <t>Baleizão</t>
  </si>
  <si>
    <t>020502</t>
  </si>
  <si>
    <t>Beringel</t>
  </si>
  <si>
    <t>020503</t>
  </si>
  <si>
    <t>Cabeça Gorda</t>
  </si>
  <si>
    <t>020504</t>
  </si>
  <si>
    <t>Nossa Senhora das Neves</t>
  </si>
  <si>
    <t>020506</t>
  </si>
  <si>
    <t>Santa Clara de Louredo</t>
  </si>
  <si>
    <t>020510</t>
  </si>
  <si>
    <t>São Matias</t>
  </si>
  <si>
    <t>020516</t>
  </si>
  <si>
    <t>020519</t>
  </si>
  <si>
    <t>020520</t>
  </si>
  <si>
    <t>020521</t>
  </si>
  <si>
    <t>020522</t>
  </si>
  <si>
    <t>020523</t>
  </si>
  <si>
    <t>020524</t>
  </si>
  <si>
    <t>Entradas</t>
  </si>
  <si>
    <t>020603</t>
  </si>
  <si>
    <t>Santa Bárbara de Padrões</t>
  </si>
  <si>
    <t>020604</t>
  </si>
  <si>
    <t>São Marcos da Ataboeira</t>
  </si>
  <si>
    <t>020605</t>
  </si>
  <si>
    <t>020606</t>
  </si>
  <si>
    <t>020701</t>
  </si>
  <si>
    <t>Faro do Alentejo</t>
  </si>
  <si>
    <t>020702</t>
  </si>
  <si>
    <t>Vila Alva</t>
  </si>
  <si>
    <t>020703</t>
  </si>
  <si>
    <t>Vila Ruiva</t>
  </si>
  <si>
    <t>020704</t>
  </si>
  <si>
    <t>Figueira dos Cavaleiros</t>
  </si>
  <si>
    <t>020803</t>
  </si>
  <si>
    <t>020804</t>
  </si>
  <si>
    <t>020807</t>
  </si>
  <si>
    <t>020808</t>
  </si>
  <si>
    <t>Alcaria Ruiva</t>
  </si>
  <si>
    <t>020901</t>
  </si>
  <si>
    <t>Corte do Pinto</t>
  </si>
  <si>
    <t>020902</t>
  </si>
  <si>
    <t>Espírito Santo</t>
  </si>
  <si>
    <t>020903</t>
  </si>
  <si>
    <t>020904</t>
  </si>
  <si>
    <t>Santana de Cambas</t>
  </si>
  <si>
    <t>020905</t>
  </si>
  <si>
    <t>São João dos Caldeireiros</t>
  </si>
  <si>
    <t>020906</t>
  </si>
  <si>
    <t>020910</t>
  </si>
  <si>
    <t>Amareleja</t>
  </si>
  <si>
    <t>021001</t>
  </si>
  <si>
    <t>Póvoa de São Miguel</t>
  </si>
  <si>
    <t>021002</t>
  </si>
  <si>
    <t>Sobral da Adiça</t>
  </si>
  <si>
    <t>021008</t>
  </si>
  <si>
    <t>021009</t>
  </si>
  <si>
    <t>021010</t>
  </si>
  <si>
    <t>Relíquias</t>
  </si>
  <si>
    <t>021102</t>
  </si>
  <si>
    <t>Sabóia</t>
  </si>
  <si>
    <t>021103</t>
  </si>
  <si>
    <t>São Luís</t>
  </si>
  <si>
    <t>021106</t>
  </si>
  <si>
    <t>São Martinho das Amoreiras</t>
  </si>
  <si>
    <t>021107</t>
  </si>
  <si>
    <t>Vila Nova de Milfontes</t>
  </si>
  <si>
    <t>021111</t>
  </si>
  <si>
    <t>Luzianes-Gare</t>
  </si>
  <si>
    <t>021115</t>
  </si>
  <si>
    <t>Boavista dos Pinheiros</t>
  </si>
  <si>
    <t>021116</t>
  </si>
  <si>
    <t>Longueira/Almograve</t>
  </si>
  <si>
    <t>021117</t>
  </si>
  <si>
    <t>Colos</t>
  </si>
  <si>
    <t>021118</t>
  </si>
  <si>
    <t>Santa Clara-a-Velha</t>
  </si>
  <si>
    <t>021119</t>
  </si>
  <si>
    <t>São Salvador e Santa Maria</t>
  </si>
  <si>
    <t>021120</t>
  </si>
  <si>
    <t>São Teotónio</t>
  </si>
  <si>
    <t>021121</t>
  </si>
  <si>
    <t>Vale de Santiago</t>
  </si>
  <si>
    <t>021122</t>
  </si>
  <si>
    <t>021203</t>
  </si>
  <si>
    <t>Santana da Serra</t>
  </si>
  <si>
    <t>021206</t>
  </si>
  <si>
    <t>021207</t>
  </si>
  <si>
    <t>021208</t>
  </si>
  <si>
    <t>Brinches</t>
  </si>
  <si>
    <t>021302</t>
  </si>
  <si>
    <t>Pias</t>
  </si>
  <si>
    <t>021303</t>
  </si>
  <si>
    <t>Vila Verde de Ficalho</t>
  </si>
  <si>
    <t>021307</t>
  </si>
  <si>
    <t>021308</t>
  </si>
  <si>
    <t>021309</t>
  </si>
  <si>
    <t>Pedrógão</t>
  </si>
  <si>
    <t>021401</t>
  </si>
  <si>
    <t>Selmes</t>
  </si>
  <si>
    <t>021402</t>
  </si>
  <si>
    <t>021403</t>
  </si>
  <si>
    <t>Vila de Frades</t>
  </si>
  <si>
    <t>021404</t>
  </si>
  <si>
    <t>Barreiros</t>
  </si>
  <si>
    <t>030102</t>
  </si>
  <si>
    <t>Bico</t>
  </si>
  <si>
    <t>030104</t>
  </si>
  <si>
    <t>Caires</t>
  </si>
  <si>
    <t>030105</t>
  </si>
  <si>
    <t>Carrazedo</t>
  </si>
  <si>
    <t>030107</t>
  </si>
  <si>
    <t>Dornelas</t>
  </si>
  <si>
    <t>030108</t>
  </si>
  <si>
    <t>Fiscal</t>
  </si>
  <si>
    <t>030111</t>
  </si>
  <si>
    <t>Goães</t>
  </si>
  <si>
    <t>030112</t>
  </si>
  <si>
    <t>Lago</t>
  </si>
  <si>
    <t>030113</t>
  </si>
  <si>
    <t>Rendufe</t>
  </si>
  <si>
    <t>030118</t>
  </si>
  <si>
    <t>Bouro (Santa Maria)</t>
  </si>
  <si>
    <t>030119</t>
  </si>
  <si>
    <t>Bouro (Santa Marta)</t>
  </si>
  <si>
    <t>030120</t>
  </si>
  <si>
    <t>030125</t>
  </si>
  <si>
    <t>030126</t>
  </si>
  <si>
    <t>030127</t>
  </si>
  <si>
    <t>030128</t>
  </si>
  <si>
    <t>030129</t>
  </si>
  <si>
    <t>Abade de Neiva</t>
  </si>
  <si>
    <t>030201</t>
  </si>
  <si>
    <t>Aborim</t>
  </si>
  <si>
    <t>030202</t>
  </si>
  <si>
    <t>Adães</t>
  </si>
  <si>
    <t>030203</t>
  </si>
  <si>
    <t>Airó</t>
  </si>
  <si>
    <t>030205</t>
  </si>
  <si>
    <t>Aldreu</t>
  </si>
  <si>
    <t>030206</t>
  </si>
  <si>
    <t>Alvelos</t>
  </si>
  <si>
    <t>030208</t>
  </si>
  <si>
    <t>Arcozelo</t>
  </si>
  <si>
    <t>030209</t>
  </si>
  <si>
    <t>Areias</t>
  </si>
  <si>
    <t>030210</t>
  </si>
  <si>
    <t>Balugães</t>
  </si>
  <si>
    <t>030212</t>
  </si>
  <si>
    <t>Barcelinhos</t>
  </si>
  <si>
    <t>030213</t>
  </si>
  <si>
    <t>Barqueiros</t>
  </si>
  <si>
    <t>030215</t>
  </si>
  <si>
    <t>Cambeses</t>
  </si>
  <si>
    <t>030216</t>
  </si>
  <si>
    <t>Carapeços</t>
  </si>
  <si>
    <t>030218</t>
  </si>
  <si>
    <t>Carvalhal</t>
  </si>
  <si>
    <t>030220</t>
  </si>
  <si>
    <t>Carvalhas</t>
  </si>
  <si>
    <t>030221</t>
  </si>
  <si>
    <t>Cossourado</t>
  </si>
  <si>
    <t>030224</t>
  </si>
  <si>
    <t>Cristelo</t>
  </si>
  <si>
    <t>030228</t>
  </si>
  <si>
    <t>Fornelos</t>
  </si>
  <si>
    <t>030234</t>
  </si>
  <si>
    <t>Fragoso</t>
  </si>
  <si>
    <t>030235</t>
  </si>
  <si>
    <t>Gilmonde</t>
  </si>
  <si>
    <t>030237</t>
  </si>
  <si>
    <t>Lama</t>
  </si>
  <si>
    <t>030242</t>
  </si>
  <si>
    <t>Lijó</t>
  </si>
  <si>
    <t>030243</t>
  </si>
  <si>
    <t>Macieira de Rates</t>
  </si>
  <si>
    <t>030244</t>
  </si>
  <si>
    <t>Manhente</t>
  </si>
  <si>
    <t>030245</t>
  </si>
  <si>
    <t>Martim</t>
  </si>
  <si>
    <t>030247</t>
  </si>
  <si>
    <t>Moure</t>
  </si>
  <si>
    <t>030252</t>
  </si>
  <si>
    <t>Oliveira</t>
  </si>
  <si>
    <t>030254</t>
  </si>
  <si>
    <t>Palme</t>
  </si>
  <si>
    <t>030255</t>
  </si>
  <si>
    <t>Panque</t>
  </si>
  <si>
    <t>030256</t>
  </si>
  <si>
    <t>Paradela</t>
  </si>
  <si>
    <t>030257</t>
  </si>
  <si>
    <t>Pereira</t>
  </si>
  <si>
    <t>030259</t>
  </si>
  <si>
    <t>Perelhal</t>
  </si>
  <si>
    <t>030260</t>
  </si>
  <si>
    <t>Pousa</t>
  </si>
  <si>
    <t>030261</t>
  </si>
  <si>
    <t>Remelhe</t>
  </si>
  <si>
    <t>030263</t>
  </si>
  <si>
    <t>Roriz</t>
  </si>
  <si>
    <t>030264</t>
  </si>
  <si>
    <t>Rio Covo (Santa Eugénia)</t>
  </si>
  <si>
    <t>030265</t>
  </si>
  <si>
    <t>Galegos (Santa Maria)</t>
  </si>
  <si>
    <t>030268</t>
  </si>
  <si>
    <t>Galegos (São Martinho)</t>
  </si>
  <si>
    <t>030272</t>
  </si>
  <si>
    <t>Tamel (São Veríssimo)</t>
  </si>
  <si>
    <t>030277</t>
  </si>
  <si>
    <t>Silva</t>
  </si>
  <si>
    <t>030279</t>
  </si>
  <si>
    <t>Ucha</t>
  </si>
  <si>
    <t>030282</t>
  </si>
  <si>
    <t>030283</t>
  </si>
  <si>
    <t>Vila Seca</t>
  </si>
  <si>
    <t>030287</t>
  </si>
  <si>
    <t>030290</t>
  </si>
  <si>
    <t>030291</t>
  </si>
  <si>
    <t>030292</t>
  </si>
  <si>
    <t>030293</t>
  </si>
  <si>
    <t>030294</t>
  </si>
  <si>
    <t>030295</t>
  </si>
  <si>
    <t>030296</t>
  </si>
  <si>
    <t>030297</t>
  </si>
  <si>
    <t>030298</t>
  </si>
  <si>
    <t>030299</t>
  </si>
  <si>
    <t>0302FA</t>
  </si>
  <si>
    <t>0302FB</t>
  </si>
  <si>
    <t>0302FC</t>
  </si>
  <si>
    <t>0302FD</t>
  </si>
  <si>
    <t>0302FE</t>
  </si>
  <si>
    <t>0302FF</t>
  </si>
  <si>
    <t>0302FG</t>
  </si>
  <si>
    <t>0302FH</t>
  </si>
  <si>
    <t>Adaúfe</t>
  </si>
  <si>
    <t>030301</t>
  </si>
  <si>
    <t>030312</t>
  </si>
  <si>
    <t>Esporões</t>
  </si>
  <si>
    <t>030313</t>
  </si>
  <si>
    <t>Figueiredo</t>
  </si>
  <si>
    <t>030315</t>
  </si>
  <si>
    <t>Gualtar</t>
  </si>
  <si>
    <t>030319</t>
  </si>
  <si>
    <t>Lamas</t>
  </si>
  <si>
    <t>030322</t>
  </si>
  <si>
    <t>Mire de Tibães</t>
  </si>
  <si>
    <t>030325</t>
  </si>
  <si>
    <t>Padim da Graça</t>
  </si>
  <si>
    <t>030330</t>
  </si>
  <si>
    <t>Palmeira</t>
  </si>
  <si>
    <t>030331</t>
  </si>
  <si>
    <t>Pedralva</t>
  </si>
  <si>
    <t>030334</t>
  </si>
  <si>
    <t>Priscos</t>
  </si>
  <si>
    <t>030336</t>
  </si>
  <si>
    <t>Ruilhe</t>
  </si>
  <si>
    <t>030338</t>
  </si>
  <si>
    <t>Braga (São Vicente)</t>
  </si>
  <si>
    <t>030349</t>
  </si>
  <si>
    <t>Braga (São Vítor)</t>
  </si>
  <si>
    <t>030351</t>
  </si>
  <si>
    <t>Sequeira</t>
  </si>
  <si>
    <t>030354</t>
  </si>
  <si>
    <t>Sobreposta</t>
  </si>
  <si>
    <t>030355</t>
  </si>
  <si>
    <t>Tadim</t>
  </si>
  <si>
    <t>030356</t>
  </si>
  <si>
    <t>Tebosa</t>
  </si>
  <si>
    <t>030357</t>
  </si>
  <si>
    <t>030363</t>
  </si>
  <si>
    <t>030364</t>
  </si>
  <si>
    <t>030365</t>
  </si>
  <si>
    <t>030366</t>
  </si>
  <si>
    <t>030367</t>
  </si>
  <si>
    <t>030368</t>
  </si>
  <si>
    <t>030369</t>
  </si>
  <si>
    <t>030370</t>
  </si>
  <si>
    <t>030371</t>
  </si>
  <si>
    <t>030372</t>
  </si>
  <si>
    <t>030373</t>
  </si>
  <si>
    <t>030374</t>
  </si>
  <si>
    <t>030375</t>
  </si>
  <si>
    <t>030376</t>
  </si>
  <si>
    <t>030377</t>
  </si>
  <si>
    <t>030378</t>
  </si>
  <si>
    <t>030379</t>
  </si>
  <si>
    <t>030380</t>
  </si>
  <si>
    <t>030381</t>
  </si>
  <si>
    <t>Abadim</t>
  </si>
  <si>
    <t>030401</t>
  </si>
  <si>
    <t>Basto</t>
  </si>
  <si>
    <t>030404</t>
  </si>
  <si>
    <t>Bucos</t>
  </si>
  <si>
    <t>030405</t>
  </si>
  <si>
    <t>030406</t>
  </si>
  <si>
    <t>Cavez</t>
  </si>
  <si>
    <t>030407</t>
  </si>
  <si>
    <t>Faia</t>
  </si>
  <si>
    <t>030408</t>
  </si>
  <si>
    <t>Pedraça</t>
  </si>
  <si>
    <t>030413</t>
  </si>
  <si>
    <t>Rio Douro</t>
  </si>
  <si>
    <t>030415</t>
  </si>
  <si>
    <t>030418</t>
  </si>
  <si>
    <t>030419</t>
  </si>
  <si>
    <t>030420</t>
  </si>
  <si>
    <t>030421</t>
  </si>
  <si>
    <t>Agilde</t>
  </si>
  <si>
    <t>030501</t>
  </si>
  <si>
    <t>Arnóia</t>
  </si>
  <si>
    <t>030502</t>
  </si>
  <si>
    <t>Borba de Montanha</t>
  </si>
  <si>
    <t>030503</t>
  </si>
  <si>
    <t>Codeçoso</t>
  </si>
  <si>
    <t>030508</t>
  </si>
  <si>
    <t>Fervença</t>
  </si>
  <si>
    <t>030510</t>
  </si>
  <si>
    <t>Moreira do Castelo</t>
  </si>
  <si>
    <t>030515</t>
  </si>
  <si>
    <t>Rego</t>
  </si>
  <si>
    <t>030517</t>
  </si>
  <si>
    <t>Ribas</t>
  </si>
  <si>
    <t>030518</t>
  </si>
  <si>
    <t>Basto (São Clemente)</t>
  </si>
  <si>
    <t>030520</t>
  </si>
  <si>
    <t>Vale de Bouro</t>
  </si>
  <si>
    <t>030521</t>
  </si>
  <si>
    <t>030523</t>
  </si>
  <si>
    <t>030524</t>
  </si>
  <si>
    <t>030525</t>
  </si>
  <si>
    <t>030526</t>
  </si>
  <si>
    <t>030527</t>
  </si>
  <si>
    <t>Antas</t>
  </si>
  <si>
    <t>030601</t>
  </si>
  <si>
    <t>Forjães</t>
  </si>
  <si>
    <t>030608</t>
  </si>
  <si>
    <t>Gemeses</t>
  </si>
  <si>
    <t>030610</t>
  </si>
  <si>
    <t>Vila Chã</t>
  </si>
  <si>
    <t>030615</t>
  </si>
  <si>
    <t>030616</t>
  </si>
  <si>
    <t>030617</t>
  </si>
  <si>
    <t>030618</t>
  </si>
  <si>
    <t>030619</t>
  </si>
  <si>
    <t>030620</t>
  </si>
  <si>
    <t>Armil</t>
  </si>
  <si>
    <t>030705</t>
  </si>
  <si>
    <t>Estorãos</t>
  </si>
  <si>
    <t>030708</t>
  </si>
  <si>
    <t>030709</t>
  </si>
  <si>
    <t>030712</t>
  </si>
  <si>
    <t>Golães</t>
  </si>
  <si>
    <t>030714</t>
  </si>
  <si>
    <t>Medelo</t>
  </si>
  <si>
    <t>030716</t>
  </si>
  <si>
    <t>Passos</t>
  </si>
  <si>
    <t>030719</t>
  </si>
  <si>
    <t>Quinchães</t>
  </si>
  <si>
    <t>030722</t>
  </si>
  <si>
    <t>Regadas</t>
  </si>
  <si>
    <t>030723</t>
  </si>
  <si>
    <t>Revelhe</t>
  </si>
  <si>
    <t>030724</t>
  </si>
  <si>
    <t>Ribeiros</t>
  </si>
  <si>
    <t>030725</t>
  </si>
  <si>
    <t>Arões (Santa Cristina)</t>
  </si>
  <si>
    <t>030726</t>
  </si>
  <si>
    <t>São Gens</t>
  </si>
  <si>
    <t>030728</t>
  </si>
  <si>
    <t>Silvares (São Martinho)</t>
  </si>
  <si>
    <t>030729</t>
  </si>
  <si>
    <t>Arões (São Romão)</t>
  </si>
  <si>
    <t>030730</t>
  </si>
  <si>
    <t>Travassós</t>
  </si>
  <si>
    <t>030733</t>
  </si>
  <si>
    <t>Vinhós</t>
  </si>
  <si>
    <t>030736</t>
  </si>
  <si>
    <t>030737</t>
  </si>
  <si>
    <t>030738</t>
  </si>
  <si>
    <t>030739</t>
  </si>
  <si>
    <t>030740</t>
  </si>
  <si>
    <t>030741</t>
  </si>
  <si>
    <t>030742</t>
  </si>
  <si>
    <t>030743</t>
  </si>
  <si>
    <t>030744</t>
  </si>
  <si>
    <t>Aldão</t>
  </si>
  <si>
    <t>030801</t>
  </si>
  <si>
    <t>Azurém</t>
  </si>
  <si>
    <t>030804</t>
  </si>
  <si>
    <t>Barco</t>
  </si>
  <si>
    <t>030806</t>
  </si>
  <si>
    <t>Brito</t>
  </si>
  <si>
    <t>030807</t>
  </si>
  <si>
    <t>Caldelas</t>
  </si>
  <si>
    <t>030808</t>
  </si>
  <si>
    <t>Costa</t>
  </si>
  <si>
    <t>030812</t>
  </si>
  <si>
    <t>Creixomil</t>
  </si>
  <si>
    <t>030813</t>
  </si>
  <si>
    <t>Fermentões</t>
  </si>
  <si>
    <t>030815</t>
  </si>
  <si>
    <t>Gonça</t>
  </si>
  <si>
    <t>030820</t>
  </si>
  <si>
    <t>Gondar</t>
  </si>
  <si>
    <t>030821</t>
  </si>
  <si>
    <t>Guardizela</t>
  </si>
  <si>
    <t>030823</t>
  </si>
  <si>
    <t>Infantas</t>
  </si>
  <si>
    <t>030824</t>
  </si>
  <si>
    <t>Longos</t>
  </si>
  <si>
    <t>030827</t>
  </si>
  <si>
    <t>Lordelo</t>
  </si>
  <si>
    <t>030828</t>
  </si>
  <si>
    <t>030830</t>
  </si>
  <si>
    <t>Moreira de Cónegos</t>
  </si>
  <si>
    <t>030831</t>
  </si>
  <si>
    <t>Nespereira</t>
  </si>
  <si>
    <t>030832</t>
  </si>
  <si>
    <t>Pencelo</t>
  </si>
  <si>
    <t>030835</t>
  </si>
  <si>
    <t>Pinheiro</t>
  </si>
  <si>
    <t>030836</t>
  </si>
  <si>
    <t>Polvoreira</t>
  </si>
  <si>
    <t>030837</t>
  </si>
  <si>
    <t>Ponte</t>
  </si>
  <si>
    <t>030838</t>
  </si>
  <si>
    <t>Ronfe</t>
  </si>
  <si>
    <t>030840</t>
  </si>
  <si>
    <t>Prazins (Santa Eufémia)</t>
  </si>
  <si>
    <t>030842</t>
  </si>
  <si>
    <t>Selho (São Cristóvão)</t>
  </si>
  <si>
    <t>030850</t>
  </si>
  <si>
    <t>Selho (São Jorge)</t>
  </si>
  <si>
    <t>030854</t>
  </si>
  <si>
    <t>Candoso (São Martinho)</t>
  </si>
  <si>
    <t>030857</t>
  </si>
  <si>
    <t>Sande (São Martinho)</t>
  </si>
  <si>
    <t>030858</t>
  </si>
  <si>
    <t>São Torcato</t>
  </si>
  <si>
    <t>030865</t>
  </si>
  <si>
    <t>Serzedelo</t>
  </si>
  <si>
    <t>030866</t>
  </si>
  <si>
    <t>Silvares</t>
  </si>
  <si>
    <t>030868</t>
  </si>
  <si>
    <t>Urgezes</t>
  </si>
  <si>
    <t>030871</t>
  </si>
  <si>
    <t>030875</t>
  </si>
  <si>
    <t>030876</t>
  </si>
  <si>
    <t>030877</t>
  </si>
  <si>
    <t>030878</t>
  </si>
  <si>
    <t>030879</t>
  </si>
  <si>
    <t>030880</t>
  </si>
  <si>
    <t>030881</t>
  </si>
  <si>
    <t>030882</t>
  </si>
  <si>
    <t>030883</t>
  </si>
  <si>
    <t>030884</t>
  </si>
  <si>
    <t>030885</t>
  </si>
  <si>
    <t>030886</t>
  </si>
  <si>
    <t>030887</t>
  </si>
  <si>
    <t>030888</t>
  </si>
  <si>
    <t>030889</t>
  </si>
  <si>
    <t>030890</t>
  </si>
  <si>
    <t>030891</t>
  </si>
  <si>
    <t>Covelas</t>
  </si>
  <si>
    <t>030906</t>
  </si>
  <si>
    <t>Ferreiros</t>
  </si>
  <si>
    <t>030908</t>
  </si>
  <si>
    <t>Galegos</t>
  </si>
  <si>
    <t>030912</t>
  </si>
  <si>
    <t>Garfe</t>
  </si>
  <si>
    <t>030913</t>
  </si>
  <si>
    <t>Geraz do Minho</t>
  </si>
  <si>
    <t>030914</t>
  </si>
  <si>
    <t>Lanhoso</t>
  </si>
  <si>
    <t>030915</t>
  </si>
  <si>
    <t>Monsul</t>
  </si>
  <si>
    <t>030917</t>
  </si>
  <si>
    <t>Póvoa de Lanhoso (Nossa Senhora do Amparo)</t>
  </si>
  <si>
    <t>030919</t>
  </si>
  <si>
    <t>Rendufinho</t>
  </si>
  <si>
    <t>030921</t>
  </si>
  <si>
    <t>Santo Emilião</t>
  </si>
  <si>
    <t>030922</t>
  </si>
  <si>
    <t>São João de Rei</t>
  </si>
  <si>
    <t>030923</t>
  </si>
  <si>
    <t>030924</t>
  </si>
  <si>
    <t>Sobradelo da Goma</t>
  </si>
  <si>
    <t>030925</t>
  </si>
  <si>
    <t>Taíde</t>
  </si>
  <si>
    <t>030926</t>
  </si>
  <si>
    <t>Travassos</t>
  </si>
  <si>
    <t>030927</t>
  </si>
  <si>
    <t>Vilela</t>
  </si>
  <si>
    <t>030929</t>
  </si>
  <si>
    <t>030930</t>
  </si>
  <si>
    <t>030931</t>
  </si>
  <si>
    <t>030932</t>
  </si>
  <si>
    <t>030933</t>
  </si>
  <si>
    <t>030934</t>
  </si>
  <si>
    <t>030935</t>
  </si>
  <si>
    <t>Balança</t>
  </si>
  <si>
    <t>031001</t>
  </si>
  <si>
    <t>Campo do Gerês</t>
  </si>
  <si>
    <t>031003</t>
  </si>
  <si>
    <t>Carvalheira</t>
  </si>
  <si>
    <t>031004</t>
  </si>
  <si>
    <t>Covide</t>
  </si>
  <si>
    <t>031008</t>
  </si>
  <si>
    <t>Gondoriz</t>
  </si>
  <si>
    <t>031009</t>
  </si>
  <si>
    <t>Moimenta</t>
  </si>
  <si>
    <t>031010</t>
  </si>
  <si>
    <t>Ribeira</t>
  </si>
  <si>
    <t>031012</t>
  </si>
  <si>
    <t>Rio Caldo</t>
  </si>
  <si>
    <t>031013</t>
  </si>
  <si>
    <t>Souto</t>
  </si>
  <si>
    <t>031014</t>
  </si>
  <si>
    <t>Valdosende</t>
  </si>
  <si>
    <t>031015</t>
  </si>
  <si>
    <t>Vilar da Veiga</t>
  </si>
  <si>
    <t>031017</t>
  </si>
  <si>
    <t>031018</t>
  </si>
  <si>
    <t>031019</t>
  </si>
  <si>
    <t>031020</t>
  </si>
  <si>
    <t>Cantelães</t>
  </si>
  <si>
    <t>031105</t>
  </si>
  <si>
    <t>Eira Vedra</t>
  </si>
  <si>
    <t>031107</t>
  </si>
  <si>
    <t>Guilhofrei</t>
  </si>
  <si>
    <t>031108</t>
  </si>
  <si>
    <t>Louredo</t>
  </si>
  <si>
    <t>031109</t>
  </si>
  <si>
    <t>Mosteiro</t>
  </si>
  <si>
    <t>031110</t>
  </si>
  <si>
    <t>Parada de Bouro</t>
  </si>
  <si>
    <t>031111</t>
  </si>
  <si>
    <t>031112</t>
  </si>
  <si>
    <t>031113</t>
  </si>
  <si>
    <t>Salamonde</t>
  </si>
  <si>
    <t>031115</t>
  </si>
  <si>
    <t>Tabuaças</t>
  </si>
  <si>
    <t>031118</t>
  </si>
  <si>
    <t>031120</t>
  </si>
  <si>
    <t>031122</t>
  </si>
  <si>
    <t>031123</t>
  </si>
  <si>
    <t>031124</t>
  </si>
  <si>
    <t>031125</t>
  </si>
  <si>
    <t>031126</t>
  </si>
  <si>
    <t>Bairro</t>
  </si>
  <si>
    <t>031204</t>
  </si>
  <si>
    <t>Brufe</t>
  </si>
  <si>
    <t>031206</t>
  </si>
  <si>
    <t>Castelões</t>
  </si>
  <si>
    <t>031210</t>
  </si>
  <si>
    <t>Cruz</t>
  </si>
  <si>
    <t>031212</t>
  </si>
  <si>
    <t>Delães</t>
  </si>
  <si>
    <t>031213</t>
  </si>
  <si>
    <t>Fradelos</t>
  </si>
  <si>
    <t>031215</t>
  </si>
  <si>
    <t>031216</t>
  </si>
  <si>
    <t>Joane</t>
  </si>
  <si>
    <t>031219</t>
  </si>
  <si>
    <t>Landim</t>
  </si>
  <si>
    <t>031221</t>
  </si>
  <si>
    <t>Louro</t>
  </si>
  <si>
    <t>031223</t>
  </si>
  <si>
    <t>Lousado</t>
  </si>
  <si>
    <t>031224</t>
  </si>
  <si>
    <t>Mogege</t>
  </si>
  <si>
    <t>031225</t>
  </si>
  <si>
    <t>Nine</t>
  </si>
  <si>
    <t>031227</t>
  </si>
  <si>
    <t>Pedome</t>
  </si>
  <si>
    <t>031230</t>
  </si>
  <si>
    <t>Pousada de Saramagos</t>
  </si>
  <si>
    <t>031232</t>
  </si>
  <si>
    <t>Requião</t>
  </si>
  <si>
    <t>031233</t>
  </si>
  <si>
    <t>Riba de Ave</t>
  </si>
  <si>
    <t>031234</t>
  </si>
  <si>
    <t>Ribeirão</t>
  </si>
  <si>
    <t>031235</t>
  </si>
  <si>
    <t>Oliveira (Santa Maria)</t>
  </si>
  <si>
    <t>031239</t>
  </si>
  <si>
    <t>Vale (São Martinho)</t>
  </si>
  <si>
    <t>031241</t>
  </si>
  <si>
    <t>Oliveira (São Mateus)</t>
  </si>
  <si>
    <t>031242</t>
  </si>
  <si>
    <t>Vermoim</t>
  </si>
  <si>
    <t>031247</t>
  </si>
  <si>
    <t>Vilarinho das Cambas</t>
  </si>
  <si>
    <t>031249</t>
  </si>
  <si>
    <t>031250</t>
  </si>
  <si>
    <t>031251</t>
  </si>
  <si>
    <t>031252</t>
  </si>
  <si>
    <t>031253</t>
  </si>
  <si>
    <t>031254</t>
  </si>
  <si>
    <t>031255</t>
  </si>
  <si>
    <t>031256</t>
  </si>
  <si>
    <t>031257</t>
  </si>
  <si>
    <t>031258</t>
  </si>
  <si>
    <t>031259</t>
  </si>
  <si>
    <t>031260</t>
  </si>
  <si>
    <t>Atiães</t>
  </si>
  <si>
    <t>031304</t>
  </si>
  <si>
    <t>Cabanelas</t>
  </si>
  <si>
    <t>031308</t>
  </si>
  <si>
    <t>Cervães</t>
  </si>
  <si>
    <t>031309</t>
  </si>
  <si>
    <t>Coucieiro</t>
  </si>
  <si>
    <t>031311</t>
  </si>
  <si>
    <t>Dossãos</t>
  </si>
  <si>
    <t>031313</t>
  </si>
  <si>
    <t>Freiriz</t>
  </si>
  <si>
    <t>031316</t>
  </si>
  <si>
    <t>Gême</t>
  </si>
  <si>
    <t>031317</t>
  </si>
  <si>
    <t>Lage</t>
  </si>
  <si>
    <t>031323</t>
  </si>
  <si>
    <t>Lanhas</t>
  </si>
  <si>
    <t>031324</t>
  </si>
  <si>
    <t>Loureira</t>
  </si>
  <si>
    <t>031325</t>
  </si>
  <si>
    <t>031328</t>
  </si>
  <si>
    <t>031330</t>
  </si>
  <si>
    <t>Parada de Gatim</t>
  </si>
  <si>
    <t>031331</t>
  </si>
  <si>
    <t>Pico</t>
  </si>
  <si>
    <t>031335</t>
  </si>
  <si>
    <t>031337</t>
  </si>
  <si>
    <t>Sabariz</t>
  </si>
  <si>
    <t>031340</t>
  </si>
  <si>
    <t>Vila de Prado</t>
  </si>
  <si>
    <t>031342</t>
  </si>
  <si>
    <t>Prado (São Miguel)</t>
  </si>
  <si>
    <t>031350</t>
  </si>
  <si>
    <t>Soutelo</t>
  </si>
  <si>
    <t>031352</t>
  </si>
  <si>
    <t>Valdreu</t>
  </si>
  <si>
    <t>031355</t>
  </si>
  <si>
    <t>Aboim da Nóbrega e Gondomar</t>
  </si>
  <si>
    <t>031359</t>
  </si>
  <si>
    <t>031360</t>
  </si>
  <si>
    <t>031361</t>
  </si>
  <si>
    <t>031362</t>
  </si>
  <si>
    <t>031363</t>
  </si>
  <si>
    <t>031364</t>
  </si>
  <si>
    <t>031365</t>
  </si>
  <si>
    <t>031366</t>
  </si>
  <si>
    <t>031367</t>
  </si>
  <si>
    <t>031368</t>
  </si>
  <si>
    <t>031369</t>
  </si>
  <si>
    <t>Vila Verde e Barbudo</t>
  </si>
  <si>
    <t>031370</t>
  </si>
  <si>
    <t>031401</t>
  </si>
  <si>
    <t>Infias</t>
  </si>
  <si>
    <t>031404</t>
  </si>
  <si>
    <t>Vizela (Santo Adrião)</t>
  </si>
  <si>
    <t>031406</t>
  </si>
  <si>
    <t>031408</t>
  </si>
  <si>
    <t>031409</t>
  </si>
  <si>
    <t>040102</t>
  </si>
  <si>
    <t>Cerejais</t>
  </si>
  <si>
    <t>040103</t>
  </si>
  <si>
    <t>Sambade</t>
  </si>
  <si>
    <t>040111</t>
  </si>
  <si>
    <t>Vilar Chão</t>
  </si>
  <si>
    <t>040118</t>
  </si>
  <si>
    <t>Vilarelhos</t>
  </si>
  <si>
    <t>040119</t>
  </si>
  <si>
    <t>Vilares de Vilariça</t>
  </si>
  <si>
    <t>040120</t>
  </si>
  <si>
    <t>040121</t>
  </si>
  <si>
    <t>040122</t>
  </si>
  <si>
    <t>040123</t>
  </si>
  <si>
    <t>040124</t>
  </si>
  <si>
    <t>040125</t>
  </si>
  <si>
    <t>040126</t>
  </si>
  <si>
    <t>Alfaião</t>
  </si>
  <si>
    <t>040201</t>
  </si>
  <si>
    <t>Babe</t>
  </si>
  <si>
    <t>040203</t>
  </si>
  <si>
    <t>Baçal</t>
  </si>
  <si>
    <t>040204</t>
  </si>
  <si>
    <t>Carragosa</t>
  </si>
  <si>
    <t>040206</t>
  </si>
  <si>
    <t>Castro de Avelãs</t>
  </si>
  <si>
    <t>040209</t>
  </si>
  <si>
    <t>Coelhoso</t>
  </si>
  <si>
    <t>040210</t>
  </si>
  <si>
    <t>Donai</t>
  </si>
  <si>
    <t>040212</t>
  </si>
  <si>
    <t>Espinhosela</t>
  </si>
  <si>
    <t>040213</t>
  </si>
  <si>
    <t>França</t>
  </si>
  <si>
    <t>040215</t>
  </si>
  <si>
    <t>Gimonde</t>
  </si>
  <si>
    <t>040216</t>
  </si>
  <si>
    <t>Gondesende</t>
  </si>
  <si>
    <t>040217</t>
  </si>
  <si>
    <t>Gostei</t>
  </si>
  <si>
    <t>040218</t>
  </si>
  <si>
    <t>Grijó de Parada</t>
  </si>
  <si>
    <t>040219</t>
  </si>
  <si>
    <t>Macedo do Mato</t>
  </si>
  <si>
    <t>040221</t>
  </si>
  <si>
    <t>Mós</t>
  </si>
  <si>
    <t>040224</t>
  </si>
  <si>
    <t>Nogueira</t>
  </si>
  <si>
    <t>040225</t>
  </si>
  <si>
    <t>Outeiro</t>
  </si>
  <si>
    <t>040226</t>
  </si>
  <si>
    <t>Parâmio</t>
  </si>
  <si>
    <t>040229</t>
  </si>
  <si>
    <t>Pinela</t>
  </si>
  <si>
    <t>040230</t>
  </si>
  <si>
    <t>Quintanilha</t>
  </si>
  <si>
    <t>040232</t>
  </si>
  <si>
    <t>Quintela de Lampaças</t>
  </si>
  <si>
    <t>040233</t>
  </si>
  <si>
    <t>Rabal</t>
  </si>
  <si>
    <t>040234</t>
  </si>
  <si>
    <t>Rebordãos</t>
  </si>
  <si>
    <t>040236</t>
  </si>
  <si>
    <t>Salsas</t>
  </si>
  <si>
    <t>040239</t>
  </si>
  <si>
    <t>Samil</t>
  </si>
  <si>
    <t>040240</t>
  </si>
  <si>
    <t>Santa Comba de Rossas</t>
  </si>
  <si>
    <t>040241</t>
  </si>
  <si>
    <t>São Pedro de Sarracenos</t>
  </si>
  <si>
    <t>040244</t>
  </si>
  <si>
    <t>Sendas</t>
  </si>
  <si>
    <t>040246</t>
  </si>
  <si>
    <t>Serapicos</t>
  </si>
  <si>
    <t>040247</t>
  </si>
  <si>
    <t>Sortes</t>
  </si>
  <si>
    <t>040248</t>
  </si>
  <si>
    <t>Zoio</t>
  </si>
  <si>
    <t>040249</t>
  </si>
  <si>
    <t>040250</t>
  </si>
  <si>
    <t>040251</t>
  </si>
  <si>
    <t>040252</t>
  </si>
  <si>
    <t>040253</t>
  </si>
  <si>
    <t>040254</t>
  </si>
  <si>
    <t>040255</t>
  </si>
  <si>
    <t>040256</t>
  </si>
  <si>
    <t>040257</t>
  </si>
  <si>
    <t>040304</t>
  </si>
  <si>
    <t>Fonte Longa</t>
  </si>
  <si>
    <t>040306</t>
  </si>
  <si>
    <t>Linhares</t>
  </si>
  <si>
    <t>040308</t>
  </si>
  <si>
    <t>Marzagão</t>
  </si>
  <si>
    <t>040309</t>
  </si>
  <si>
    <t>Parambos</t>
  </si>
  <si>
    <t>040311</t>
  </si>
  <si>
    <t>Pereiros</t>
  </si>
  <si>
    <t>040312</t>
  </si>
  <si>
    <t>Pinhal do Norte</t>
  </si>
  <si>
    <t>040313</t>
  </si>
  <si>
    <t>040314</t>
  </si>
  <si>
    <t>Seixo de Ansiães</t>
  </si>
  <si>
    <t>040316</t>
  </si>
  <si>
    <t>Vilarinho da Castanheira</t>
  </si>
  <si>
    <t>040318</t>
  </si>
  <si>
    <t>040320</t>
  </si>
  <si>
    <t>040321</t>
  </si>
  <si>
    <t>040322</t>
  </si>
  <si>
    <t>040323</t>
  </si>
  <si>
    <t>Ligares</t>
  </si>
  <si>
    <t>040404</t>
  </si>
  <si>
    <t>Poiares</t>
  </si>
  <si>
    <t>040406</t>
  </si>
  <si>
    <t>040407</t>
  </si>
  <si>
    <t>040408</t>
  </si>
  <si>
    <t>Amendoeira</t>
  </si>
  <si>
    <t>040502</t>
  </si>
  <si>
    <t>Arcas</t>
  </si>
  <si>
    <t>040503</t>
  </si>
  <si>
    <t>Carrapatas</t>
  </si>
  <si>
    <t>040507</t>
  </si>
  <si>
    <t>Chacim</t>
  </si>
  <si>
    <t>040509</t>
  </si>
  <si>
    <t>Cortiços</t>
  </si>
  <si>
    <t>040510</t>
  </si>
  <si>
    <t>Corujas</t>
  </si>
  <si>
    <t>040511</t>
  </si>
  <si>
    <t>Ferreira</t>
  </si>
  <si>
    <t>040514</t>
  </si>
  <si>
    <t>Grijó</t>
  </si>
  <si>
    <t>040515</t>
  </si>
  <si>
    <t>040516</t>
  </si>
  <si>
    <t>Lamalonga</t>
  </si>
  <si>
    <t>040517</t>
  </si>
  <si>
    <t>040518</t>
  </si>
  <si>
    <t>Lombo</t>
  </si>
  <si>
    <t>040519</t>
  </si>
  <si>
    <t>040520</t>
  </si>
  <si>
    <t>Morais</t>
  </si>
  <si>
    <t>040521</t>
  </si>
  <si>
    <t>Olmos</t>
  </si>
  <si>
    <t>040523</t>
  </si>
  <si>
    <t>Peredo</t>
  </si>
  <si>
    <t>040524</t>
  </si>
  <si>
    <t>Salselas</t>
  </si>
  <si>
    <t>040526</t>
  </si>
  <si>
    <t>Sezulfe</t>
  </si>
  <si>
    <t>040528</t>
  </si>
  <si>
    <t>Talhas</t>
  </si>
  <si>
    <t>040530</t>
  </si>
  <si>
    <t>Vale Benfeito</t>
  </si>
  <si>
    <t>040532</t>
  </si>
  <si>
    <t>Vale da Porca</t>
  </si>
  <si>
    <t>040533</t>
  </si>
  <si>
    <t>Vale de Prados</t>
  </si>
  <si>
    <t>040534</t>
  </si>
  <si>
    <t>Vilarinho de Agrochão</t>
  </si>
  <si>
    <t>040536</t>
  </si>
  <si>
    <t>Vinhas</t>
  </si>
  <si>
    <t>040538</t>
  </si>
  <si>
    <t>040539</t>
  </si>
  <si>
    <t>040540</t>
  </si>
  <si>
    <t>040541</t>
  </si>
  <si>
    <t>040542</t>
  </si>
  <si>
    <t>040543</t>
  </si>
  <si>
    <t>040544</t>
  </si>
  <si>
    <t>Duas Igrejas</t>
  </si>
  <si>
    <t>040604</t>
  </si>
  <si>
    <t>Genísio</t>
  </si>
  <si>
    <t>040605</t>
  </si>
  <si>
    <t>Malhadas</t>
  </si>
  <si>
    <t>040607</t>
  </si>
  <si>
    <t>040608</t>
  </si>
  <si>
    <t>Palaçoulo</t>
  </si>
  <si>
    <t>040609</t>
  </si>
  <si>
    <t>Picote</t>
  </si>
  <si>
    <t>040611</t>
  </si>
  <si>
    <t>Póvoa</t>
  </si>
  <si>
    <t>040612</t>
  </si>
  <si>
    <t>São Martinho de Angueira</t>
  </si>
  <si>
    <t>040613</t>
  </si>
  <si>
    <t>Vila Chã de Braciosa</t>
  </si>
  <si>
    <t>040616</t>
  </si>
  <si>
    <t>040618</t>
  </si>
  <si>
    <t>040619</t>
  </si>
  <si>
    <t>040620</t>
  </si>
  <si>
    <t>040621</t>
  </si>
  <si>
    <t>Abambres</t>
  </si>
  <si>
    <t>040701</t>
  </si>
  <si>
    <t>Abreiro</t>
  </si>
  <si>
    <t>040702</t>
  </si>
  <si>
    <t>Aguieiras</t>
  </si>
  <si>
    <t>040703</t>
  </si>
  <si>
    <t>Alvites</t>
  </si>
  <si>
    <t>040704</t>
  </si>
  <si>
    <t>Bouça</t>
  </si>
  <si>
    <t>040708</t>
  </si>
  <si>
    <t>040709</t>
  </si>
  <si>
    <t>Caravelas</t>
  </si>
  <si>
    <t>040710</t>
  </si>
  <si>
    <t>Carvalhais</t>
  </si>
  <si>
    <t>040711</t>
  </si>
  <si>
    <t>Cedães</t>
  </si>
  <si>
    <t>040712</t>
  </si>
  <si>
    <t>Cobro</t>
  </si>
  <si>
    <t>040713</t>
  </si>
  <si>
    <t>Fradizela</t>
  </si>
  <si>
    <t>040714</t>
  </si>
  <si>
    <t>Frechas</t>
  </si>
  <si>
    <t>040716</t>
  </si>
  <si>
    <t>Lamas de Orelhão</t>
  </si>
  <si>
    <t>040718</t>
  </si>
  <si>
    <t>Mascarenhas</t>
  </si>
  <si>
    <t>040720</t>
  </si>
  <si>
    <t>040721</t>
  </si>
  <si>
    <t>Múrias</t>
  </si>
  <si>
    <t>040722</t>
  </si>
  <si>
    <t>040724</t>
  </si>
  <si>
    <t>São Pedro Velho</t>
  </si>
  <si>
    <t>040727</t>
  </si>
  <si>
    <t>São Salvador</t>
  </si>
  <si>
    <t>040728</t>
  </si>
  <si>
    <t>Suçães</t>
  </si>
  <si>
    <t>040729</t>
  </si>
  <si>
    <t>Torre de Dona Chama</t>
  </si>
  <si>
    <t>040730</t>
  </si>
  <si>
    <t>Vale de Asnes</t>
  </si>
  <si>
    <t>040731</t>
  </si>
  <si>
    <t>Vale de Gouvinhas</t>
  </si>
  <si>
    <t>040732</t>
  </si>
  <si>
    <t>Vale de Salgueiro</t>
  </si>
  <si>
    <t>040733</t>
  </si>
  <si>
    <t>Vale de Telhas</t>
  </si>
  <si>
    <t>040734</t>
  </si>
  <si>
    <t>040738</t>
  </si>
  <si>
    <t>040739</t>
  </si>
  <si>
    <t>040740</t>
  </si>
  <si>
    <t>040741</t>
  </si>
  <si>
    <t>040742</t>
  </si>
  <si>
    <t>Azinhoso</t>
  </si>
  <si>
    <t>040801</t>
  </si>
  <si>
    <t>Bemposta</t>
  </si>
  <si>
    <t>040802</t>
  </si>
  <si>
    <t>Bruçó</t>
  </si>
  <si>
    <t>040803</t>
  </si>
  <si>
    <t>Brunhoso</t>
  </si>
  <si>
    <t>040804</t>
  </si>
  <si>
    <t>040807</t>
  </si>
  <si>
    <t>Castro Vicente</t>
  </si>
  <si>
    <t>040808</t>
  </si>
  <si>
    <t>Meirinhos</t>
  </si>
  <si>
    <t>040809</t>
  </si>
  <si>
    <t>040811</t>
  </si>
  <si>
    <t>Penas Roias</t>
  </si>
  <si>
    <t>040812</t>
  </si>
  <si>
    <t>Peredo da Bemposta</t>
  </si>
  <si>
    <t>040813</t>
  </si>
  <si>
    <t>Saldanha</t>
  </si>
  <si>
    <t>040815</t>
  </si>
  <si>
    <t>São Martinho do Peso</t>
  </si>
  <si>
    <t>040817</t>
  </si>
  <si>
    <t>Tó</t>
  </si>
  <si>
    <t>040819</t>
  </si>
  <si>
    <t>Travanca</t>
  </si>
  <si>
    <t>040820</t>
  </si>
  <si>
    <t>Urrós</t>
  </si>
  <si>
    <t>040821</t>
  </si>
  <si>
    <t>Vale da Madre</t>
  </si>
  <si>
    <t>040822</t>
  </si>
  <si>
    <t>Vila de Ala</t>
  </si>
  <si>
    <t>040826</t>
  </si>
  <si>
    <t>040829</t>
  </si>
  <si>
    <t>040830</t>
  </si>
  <si>
    <t>040831</t>
  </si>
  <si>
    <t>040832</t>
  </si>
  <si>
    <t>Açoreira</t>
  </si>
  <si>
    <t>040901</t>
  </si>
  <si>
    <t>Cabeça Boa</t>
  </si>
  <si>
    <t>040903</t>
  </si>
  <si>
    <t>Carviçais</t>
  </si>
  <si>
    <t>040905</t>
  </si>
  <si>
    <t>Castedo</t>
  </si>
  <si>
    <t>040906</t>
  </si>
  <si>
    <t>Horta da Vilariça</t>
  </si>
  <si>
    <t>040909</t>
  </si>
  <si>
    <t>Larinho</t>
  </si>
  <si>
    <t>040910</t>
  </si>
  <si>
    <t>Lousa</t>
  </si>
  <si>
    <t>040911</t>
  </si>
  <si>
    <t>040913</t>
  </si>
  <si>
    <t>040916</t>
  </si>
  <si>
    <t>040918</t>
  </si>
  <si>
    <t>040919</t>
  </si>
  <si>
    <t>040920</t>
  </si>
  <si>
    <t>040921</t>
  </si>
  <si>
    <t>Benlhevai</t>
  </si>
  <si>
    <t>041002</t>
  </si>
  <si>
    <t>Freixiel</t>
  </si>
  <si>
    <t>041005</t>
  </si>
  <si>
    <t>Roios</t>
  </si>
  <si>
    <t>041009</t>
  </si>
  <si>
    <t>Samões</t>
  </si>
  <si>
    <t>041010</t>
  </si>
  <si>
    <t>Sampaio</t>
  </si>
  <si>
    <t>041011</t>
  </si>
  <si>
    <t>Santa Comba de Vilariça</t>
  </si>
  <si>
    <t>041012</t>
  </si>
  <si>
    <t>Seixo de Manhoses</t>
  </si>
  <si>
    <t>041013</t>
  </si>
  <si>
    <t>Trindade</t>
  </si>
  <si>
    <t>041014</t>
  </si>
  <si>
    <t>Vale Frechoso</t>
  </si>
  <si>
    <t>041015</t>
  </si>
  <si>
    <t>041020</t>
  </si>
  <si>
    <t>041021</t>
  </si>
  <si>
    <t>041022</t>
  </si>
  <si>
    <t>041023</t>
  </si>
  <si>
    <t>041024</t>
  </si>
  <si>
    <t>Argozelo</t>
  </si>
  <si>
    <t>041103</t>
  </si>
  <si>
    <t>Carção</t>
  </si>
  <si>
    <t>041107</t>
  </si>
  <si>
    <t>Matela</t>
  </si>
  <si>
    <t>041108</t>
  </si>
  <si>
    <t>Pinelo</t>
  </si>
  <si>
    <t>041109</t>
  </si>
  <si>
    <t>Santulhão</t>
  </si>
  <si>
    <t>041110</t>
  </si>
  <si>
    <t>Vilar Seco</t>
  </si>
  <si>
    <t>041113</t>
  </si>
  <si>
    <t>041114</t>
  </si>
  <si>
    <t>041115</t>
  </si>
  <si>
    <t>041116</t>
  </si>
  <si>
    <t>041117</t>
  </si>
  <si>
    <t>Agrochão</t>
  </si>
  <si>
    <t>041201</t>
  </si>
  <si>
    <t>Candedo</t>
  </si>
  <si>
    <t>041203</t>
  </si>
  <si>
    <t>Celas</t>
  </si>
  <si>
    <t>041204</t>
  </si>
  <si>
    <t>Edral</t>
  </si>
  <si>
    <t>041206</t>
  </si>
  <si>
    <t>Edrosa</t>
  </si>
  <si>
    <t>041207</t>
  </si>
  <si>
    <t>Ervedosa</t>
  </si>
  <si>
    <t>041208</t>
  </si>
  <si>
    <t>Paçó</t>
  </si>
  <si>
    <t>041215</t>
  </si>
  <si>
    <t>Penhas Juntas</t>
  </si>
  <si>
    <t>041216</t>
  </si>
  <si>
    <t>Rebordelo</t>
  </si>
  <si>
    <t>041219</t>
  </si>
  <si>
    <t>Santalha</t>
  </si>
  <si>
    <t>041221</t>
  </si>
  <si>
    <t>Tuizelo</t>
  </si>
  <si>
    <t>041226</t>
  </si>
  <si>
    <t>Vale das Fontes</t>
  </si>
  <si>
    <t>041227</t>
  </si>
  <si>
    <t>Vila Boa de Ousilhão</t>
  </si>
  <si>
    <t>041229</t>
  </si>
  <si>
    <t>041230</t>
  </si>
  <si>
    <t>Vilar de Ossos</t>
  </si>
  <si>
    <t>041232</t>
  </si>
  <si>
    <t>Vilar de Peregrinos</t>
  </si>
  <si>
    <t>041233</t>
  </si>
  <si>
    <t>Vilar Seco de Lomba</t>
  </si>
  <si>
    <t>041234</t>
  </si>
  <si>
    <t>041235</t>
  </si>
  <si>
    <t>041236</t>
  </si>
  <si>
    <t>041237</t>
  </si>
  <si>
    <t>041238</t>
  </si>
  <si>
    <t>041239</t>
  </si>
  <si>
    <t>041240</t>
  </si>
  <si>
    <t>041241</t>
  </si>
  <si>
    <t>041242</t>
  </si>
  <si>
    <t>041243</t>
  </si>
  <si>
    <t>Caria</t>
  </si>
  <si>
    <t>050102</t>
  </si>
  <si>
    <t>Inguias</t>
  </si>
  <si>
    <t>050104</t>
  </si>
  <si>
    <t>Maçainhas</t>
  </si>
  <si>
    <t>050105</t>
  </si>
  <si>
    <t>050106</t>
  </si>
  <si>
    <t>Alcains</t>
  </si>
  <si>
    <t>050201</t>
  </si>
  <si>
    <t>Almaceda</t>
  </si>
  <si>
    <t>050202</t>
  </si>
  <si>
    <t>Benquerenças</t>
  </si>
  <si>
    <t>050203</t>
  </si>
  <si>
    <t>050205</t>
  </si>
  <si>
    <t>Lardosa</t>
  </si>
  <si>
    <t>050211</t>
  </si>
  <si>
    <t>Louriçal do Campo</t>
  </si>
  <si>
    <t>050212</t>
  </si>
  <si>
    <t>Malpica do Tejo</t>
  </si>
  <si>
    <t>050214</t>
  </si>
  <si>
    <t>Monforte da Beira</t>
  </si>
  <si>
    <t>050216</t>
  </si>
  <si>
    <t>Salgueiro do Campo</t>
  </si>
  <si>
    <t>050220</t>
  </si>
  <si>
    <t>Santo André das Tojeiras</t>
  </si>
  <si>
    <t>050221</t>
  </si>
  <si>
    <t>São Vicente da Beira</t>
  </si>
  <si>
    <t>050222</t>
  </si>
  <si>
    <t>Sarzedas</t>
  </si>
  <si>
    <t>050223</t>
  </si>
  <si>
    <t>Tinalhas</t>
  </si>
  <si>
    <t>050225</t>
  </si>
  <si>
    <t>050226</t>
  </si>
  <si>
    <t>050227</t>
  </si>
  <si>
    <t>050228</t>
  </si>
  <si>
    <t>050229</t>
  </si>
  <si>
    <t>050230</t>
  </si>
  <si>
    <t>050231</t>
  </si>
  <si>
    <t>Aldeia de São Francisco de Assis</t>
  </si>
  <si>
    <t>050302</t>
  </si>
  <si>
    <t>Boidobra</t>
  </si>
  <si>
    <t>050305</t>
  </si>
  <si>
    <t>Cortes do Meio</t>
  </si>
  <si>
    <t>050308</t>
  </si>
  <si>
    <t>Dominguizo</t>
  </si>
  <si>
    <t>050309</t>
  </si>
  <si>
    <t>Erada</t>
  </si>
  <si>
    <t>050310</t>
  </si>
  <si>
    <t>Ferro</t>
  </si>
  <si>
    <t>050311</t>
  </si>
  <si>
    <t>Orjais</t>
  </si>
  <si>
    <t>050312</t>
  </si>
  <si>
    <t>Paul</t>
  </si>
  <si>
    <t>050314</t>
  </si>
  <si>
    <t>Peraboa</t>
  </si>
  <si>
    <t>050315</t>
  </si>
  <si>
    <t>São Jorge da Beira</t>
  </si>
  <si>
    <t>050318</t>
  </si>
  <si>
    <t>Sobral de São Miguel</t>
  </si>
  <si>
    <t>050322</t>
  </si>
  <si>
    <t>Tortosendo</t>
  </si>
  <si>
    <t>050324</t>
  </si>
  <si>
    <t>Unhais da Serra</t>
  </si>
  <si>
    <t>050325</t>
  </si>
  <si>
    <t>Verdelhos</t>
  </si>
  <si>
    <t>050327</t>
  </si>
  <si>
    <t>050332</t>
  </si>
  <si>
    <t>050333</t>
  </si>
  <si>
    <t>050334</t>
  </si>
  <si>
    <t>050335</t>
  </si>
  <si>
    <t>050336</t>
  </si>
  <si>
    <t>050337</t>
  </si>
  <si>
    <t>050338</t>
  </si>
  <si>
    <t>Alcaide</t>
  </si>
  <si>
    <t>050401</t>
  </si>
  <si>
    <t>Alcaria</t>
  </si>
  <si>
    <t>050402</t>
  </si>
  <si>
    <t>Alcongosta</t>
  </si>
  <si>
    <t>050403</t>
  </si>
  <si>
    <t>Alpedrinha</t>
  </si>
  <si>
    <t>050406</t>
  </si>
  <si>
    <t>Barroca</t>
  </si>
  <si>
    <t>050408</t>
  </si>
  <si>
    <t>Bogas de Cima</t>
  </si>
  <si>
    <t>050410</t>
  </si>
  <si>
    <t>Capinha</t>
  </si>
  <si>
    <t>050411</t>
  </si>
  <si>
    <t>Castelejo</t>
  </si>
  <si>
    <t>050412</t>
  </si>
  <si>
    <t>Castelo Novo</t>
  </si>
  <si>
    <t>050413</t>
  </si>
  <si>
    <t>Fatela</t>
  </si>
  <si>
    <t>050416</t>
  </si>
  <si>
    <t>Lavacolhos</t>
  </si>
  <si>
    <t>050419</t>
  </si>
  <si>
    <t>Orca</t>
  </si>
  <si>
    <t>050420</t>
  </si>
  <si>
    <t>Pêro Viseu</t>
  </si>
  <si>
    <t>050421</t>
  </si>
  <si>
    <t>050424</t>
  </si>
  <si>
    <t>Soalheira</t>
  </si>
  <si>
    <t>050425</t>
  </si>
  <si>
    <t>Souto da Casa</t>
  </si>
  <si>
    <t>050426</t>
  </si>
  <si>
    <t>Telhado</t>
  </si>
  <si>
    <t>050427</t>
  </si>
  <si>
    <t>Enxames</t>
  </si>
  <si>
    <t>050431</t>
  </si>
  <si>
    <t>Três Povos</t>
  </si>
  <si>
    <t>050432</t>
  </si>
  <si>
    <t>050433</t>
  </si>
  <si>
    <t>050434</t>
  </si>
  <si>
    <t>050435</t>
  </si>
  <si>
    <t>050436</t>
  </si>
  <si>
    <t>Aldeia de Santa Margarida</t>
  </si>
  <si>
    <t>050502</t>
  </si>
  <si>
    <t>Ladoeiro</t>
  </si>
  <si>
    <t>050505</t>
  </si>
  <si>
    <t>Medelim</t>
  </si>
  <si>
    <t>050506</t>
  </si>
  <si>
    <t>Oledo</t>
  </si>
  <si>
    <t>050509</t>
  </si>
  <si>
    <t>Penha Garcia</t>
  </si>
  <si>
    <t>050510</t>
  </si>
  <si>
    <t>Proença-a-Velha</t>
  </si>
  <si>
    <t>050511</t>
  </si>
  <si>
    <t>Rosmaninhal</t>
  </si>
  <si>
    <t>050512</t>
  </si>
  <si>
    <t>São Miguel de Acha</t>
  </si>
  <si>
    <t>050514</t>
  </si>
  <si>
    <t>Toulões</t>
  </si>
  <si>
    <t>050516</t>
  </si>
  <si>
    <t>050518</t>
  </si>
  <si>
    <t>050519</t>
  </si>
  <si>
    <t>050520</t>
  </si>
  <si>
    <t>050521</t>
  </si>
  <si>
    <t>Álvaro</t>
  </si>
  <si>
    <t>050601</t>
  </si>
  <si>
    <t>Cambas</t>
  </si>
  <si>
    <t>050603</t>
  </si>
  <si>
    <t>Isna</t>
  </si>
  <si>
    <t>050605</t>
  </si>
  <si>
    <t>Madeirã</t>
  </si>
  <si>
    <t>050606</t>
  </si>
  <si>
    <t>050607</t>
  </si>
  <si>
    <t>Orvalho</t>
  </si>
  <si>
    <t>050609</t>
  </si>
  <si>
    <t>Sarnadas de São Simão</t>
  </si>
  <si>
    <t>050610</t>
  </si>
  <si>
    <t>Sobral</t>
  </si>
  <si>
    <t>050611</t>
  </si>
  <si>
    <t>Estreito-Vilar Barroco</t>
  </si>
  <si>
    <t>050613</t>
  </si>
  <si>
    <t>Oleiros-Amieira</t>
  </si>
  <si>
    <t>050614</t>
  </si>
  <si>
    <t>Aranhas</t>
  </si>
  <si>
    <t>050704</t>
  </si>
  <si>
    <t>Benquerença</t>
  </si>
  <si>
    <t>050706</t>
  </si>
  <si>
    <t>Meimão</t>
  </si>
  <si>
    <t>050707</t>
  </si>
  <si>
    <t>Meimoa</t>
  </si>
  <si>
    <t>050708</t>
  </si>
  <si>
    <t>050710</t>
  </si>
  <si>
    <t>Salvador</t>
  </si>
  <si>
    <t>050711</t>
  </si>
  <si>
    <t>Vale da Senhora da Póvoa</t>
  </si>
  <si>
    <t>050712</t>
  </si>
  <si>
    <t>050713</t>
  </si>
  <si>
    <t>050714</t>
  </si>
  <si>
    <t>Montes da Senhora</t>
  </si>
  <si>
    <t>050802</t>
  </si>
  <si>
    <t>São Pedro do Esteval</t>
  </si>
  <si>
    <t>050805</t>
  </si>
  <si>
    <t>050807</t>
  </si>
  <si>
    <t>050808</t>
  </si>
  <si>
    <t>Cabeçudo</t>
  </si>
  <si>
    <t>050901</t>
  </si>
  <si>
    <t>050902</t>
  </si>
  <si>
    <t>Castelo</t>
  </si>
  <si>
    <t>050903</t>
  </si>
  <si>
    <t>Pedrógão Pequeno</t>
  </si>
  <si>
    <t>050911</t>
  </si>
  <si>
    <t>050912</t>
  </si>
  <si>
    <t>Troviscal</t>
  </si>
  <si>
    <t>050913</t>
  </si>
  <si>
    <t>Várzea dos Cavaleiros</t>
  </si>
  <si>
    <t>050914</t>
  </si>
  <si>
    <t>050915</t>
  </si>
  <si>
    <t>050916</t>
  </si>
  <si>
    <t>050917</t>
  </si>
  <si>
    <t>Fundada</t>
  </si>
  <si>
    <t>051001</t>
  </si>
  <si>
    <t>São João do Peso</t>
  </si>
  <si>
    <t>051002</t>
  </si>
  <si>
    <t>051003</t>
  </si>
  <si>
    <t>Fratel</t>
  </si>
  <si>
    <t>051101</t>
  </si>
  <si>
    <t>Perais</t>
  </si>
  <si>
    <t>051102</t>
  </si>
  <si>
    <t>Sarnadas de Ródão</t>
  </si>
  <si>
    <t>051103</t>
  </si>
  <si>
    <t>051104</t>
  </si>
  <si>
    <t>060102</t>
  </si>
  <si>
    <t>Benfeita</t>
  </si>
  <si>
    <t>060104</t>
  </si>
  <si>
    <t>Celavisa</t>
  </si>
  <si>
    <t>060105</t>
  </si>
  <si>
    <t>Folques</t>
  </si>
  <si>
    <t>060109</t>
  </si>
  <si>
    <t>Piódão</t>
  </si>
  <si>
    <t>060111</t>
  </si>
  <si>
    <t>Pomares</t>
  </si>
  <si>
    <t>060112</t>
  </si>
  <si>
    <t>Pombeiro da Beira</t>
  </si>
  <si>
    <t>060113</t>
  </si>
  <si>
    <t>São Martinho da Cortiça</t>
  </si>
  <si>
    <t>060114</t>
  </si>
  <si>
    <t>Sarzedo</t>
  </si>
  <si>
    <t>060115</t>
  </si>
  <si>
    <t>Secarias</t>
  </si>
  <si>
    <t>060116</t>
  </si>
  <si>
    <t>060119</t>
  </si>
  <si>
    <t>060120</t>
  </si>
  <si>
    <t>060121</t>
  </si>
  <si>
    <t>060122</t>
  </si>
  <si>
    <t>Ançã</t>
  </si>
  <si>
    <t>060201</t>
  </si>
  <si>
    <t>Cadima</t>
  </si>
  <si>
    <t>060203</t>
  </si>
  <si>
    <t>Cordinhã</t>
  </si>
  <si>
    <t>060205</t>
  </si>
  <si>
    <t>Febres</t>
  </si>
  <si>
    <t>060207</t>
  </si>
  <si>
    <t>Murtede</t>
  </si>
  <si>
    <t>060208</t>
  </si>
  <si>
    <t>Ourentã</t>
  </si>
  <si>
    <t>060209</t>
  </si>
  <si>
    <t>Tocha</t>
  </si>
  <si>
    <t>060214</t>
  </si>
  <si>
    <t>São Caetano</t>
  </si>
  <si>
    <t>060215</t>
  </si>
  <si>
    <t>Sanguinheira</t>
  </si>
  <si>
    <t>060218</t>
  </si>
  <si>
    <t>060220</t>
  </si>
  <si>
    <t>060221</t>
  </si>
  <si>
    <t>060222</t>
  </si>
  <si>
    <t>060223</t>
  </si>
  <si>
    <t>060224</t>
  </si>
  <si>
    <t>Almalaguês</t>
  </si>
  <si>
    <t>060301</t>
  </si>
  <si>
    <t>Brasfemes</t>
  </si>
  <si>
    <t>060309</t>
  </si>
  <si>
    <t>Ceira</t>
  </si>
  <si>
    <t>060311</t>
  </si>
  <si>
    <t>Cernache</t>
  </si>
  <si>
    <t>060312</t>
  </si>
  <si>
    <t>Santo António dos Olivais</t>
  </si>
  <si>
    <t>060318</t>
  </si>
  <si>
    <t>São João do Campo</t>
  </si>
  <si>
    <t>060320</t>
  </si>
  <si>
    <t>São Silvestre</t>
  </si>
  <si>
    <t>060324</t>
  </si>
  <si>
    <t>Torres do Mondego</t>
  </si>
  <si>
    <t>060329</t>
  </si>
  <si>
    <t>060332</t>
  </si>
  <si>
    <t>060333</t>
  </si>
  <si>
    <t>060334</t>
  </si>
  <si>
    <t>060335</t>
  </si>
  <si>
    <t>060336</t>
  </si>
  <si>
    <t>060337</t>
  </si>
  <si>
    <t>060338</t>
  </si>
  <si>
    <t>060339</t>
  </si>
  <si>
    <t>060340</t>
  </si>
  <si>
    <t>060341</t>
  </si>
  <si>
    <t>Anobra</t>
  </si>
  <si>
    <t>060401</t>
  </si>
  <si>
    <t>Ega</t>
  </si>
  <si>
    <t>060406</t>
  </si>
  <si>
    <t>Furadouro</t>
  </si>
  <si>
    <t>060407</t>
  </si>
  <si>
    <t>Zambujal</t>
  </si>
  <si>
    <t>060410</t>
  </si>
  <si>
    <t>060411</t>
  </si>
  <si>
    <t>060412</t>
  </si>
  <si>
    <t>060413</t>
  </si>
  <si>
    <t>Alqueidão</t>
  </si>
  <si>
    <t>060502</t>
  </si>
  <si>
    <t>Maiorca</t>
  </si>
  <si>
    <t>060507</t>
  </si>
  <si>
    <t>Marinha das Ondas</t>
  </si>
  <si>
    <t>060508</t>
  </si>
  <si>
    <t>Tavarede</t>
  </si>
  <si>
    <t>060512</t>
  </si>
  <si>
    <t>060513</t>
  </si>
  <si>
    <t>São Pedro</t>
  </si>
  <si>
    <t>060514</t>
  </si>
  <si>
    <t>Bom Sucesso</t>
  </si>
  <si>
    <t>060515</t>
  </si>
  <si>
    <t>Moinhos da Gândara</t>
  </si>
  <si>
    <t>060518</t>
  </si>
  <si>
    <t>Alhadas</t>
  </si>
  <si>
    <t>060519</t>
  </si>
  <si>
    <t>Buarcos e São Julião</t>
  </si>
  <si>
    <t>060520</t>
  </si>
  <si>
    <t>Ferreira-a-Nova</t>
  </si>
  <si>
    <t>060521</t>
  </si>
  <si>
    <t>Lavos</t>
  </si>
  <si>
    <t>060522</t>
  </si>
  <si>
    <t>Paião</t>
  </si>
  <si>
    <t>060523</t>
  </si>
  <si>
    <t>Quiaios</t>
  </si>
  <si>
    <t>060524</t>
  </si>
  <si>
    <t>Alvares</t>
  </si>
  <si>
    <t>060601</t>
  </si>
  <si>
    <t>060604</t>
  </si>
  <si>
    <t>Vila Nova do Ceira</t>
  </si>
  <si>
    <t>060605</t>
  </si>
  <si>
    <t>060606</t>
  </si>
  <si>
    <t>Serpins</t>
  </si>
  <si>
    <t>060704</t>
  </si>
  <si>
    <t>Gândaras</t>
  </si>
  <si>
    <t>060706</t>
  </si>
  <si>
    <t>060707</t>
  </si>
  <si>
    <t>060708</t>
  </si>
  <si>
    <t>060801</t>
  </si>
  <si>
    <t>Seixo</t>
  </si>
  <si>
    <t>060802</t>
  </si>
  <si>
    <t>Carapelhos</t>
  </si>
  <si>
    <t>060803</t>
  </si>
  <si>
    <t>Praia de Mira</t>
  </si>
  <si>
    <t>060804</t>
  </si>
  <si>
    <t>060901</t>
  </si>
  <si>
    <t>060902</t>
  </si>
  <si>
    <t>Vila Nova</t>
  </si>
  <si>
    <t>060905</t>
  </si>
  <si>
    <t>060906</t>
  </si>
  <si>
    <t>Arazede</t>
  </si>
  <si>
    <t>061002</t>
  </si>
  <si>
    <t>Carapinheira</t>
  </si>
  <si>
    <t>061003</t>
  </si>
  <si>
    <t>Liceia</t>
  </si>
  <si>
    <t>061005</t>
  </si>
  <si>
    <t>Meãs do Campo</t>
  </si>
  <si>
    <t>061006</t>
  </si>
  <si>
    <t>061008</t>
  </si>
  <si>
    <t>Santo Varão</t>
  </si>
  <si>
    <t>061009</t>
  </si>
  <si>
    <t>Seixo de Gatões</t>
  </si>
  <si>
    <t>061010</t>
  </si>
  <si>
    <t>Tentúgal</t>
  </si>
  <si>
    <t>061011</t>
  </si>
  <si>
    <t>Ereira</t>
  </si>
  <si>
    <t>061014</t>
  </si>
  <si>
    <t>061015</t>
  </si>
  <si>
    <t>061016</t>
  </si>
  <si>
    <t>Aldeia das Dez</t>
  </si>
  <si>
    <t>061101</t>
  </si>
  <si>
    <t>Alvoco das Várzeas</t>
  </si>
  <si>
    <t>061102</t>
  </si>
  <si>
    <t>Avô</t>
  </si>
  <si>
    <t>061103</t>
  </si>
  <si>
    <t>Bobadela</t>
  </si>
  <si>
    <t>061104</t>
  </si>
  <si>
    <t>Lagares</t>
  </si>
  <si>
    <t>061106</t>
  </si>
  <si>
    <t>061109</t>
  </si>
  <si>
    <t>Meruge</t>
  </si>
  <si>
    <t>061110</t>
  </si>
  <si>
    <t>Nogueira do Cravo</t>
  </si>
  <si>
    <t>061111</t>
  </si>
  <si>
    <t>São Gião</t>
  </si>
  <si>
    <t>061115</t>
  </si>
  <si>
    <t>Seixo da Beira</t>
  </si>
  <si>
    <t>061118</t>
  </si>
  <si>
    <t>Travanca de Lagos</t>
  </si>
  <si>
    <t>061119</t>
  </si>
  <si>
    <t>061122</t>
  </si>
  <si>
    <t>061123</t>
  </si>
  <si>
    <t>061124</t>
  </si>
  <si>
    <t>061125</t>
  </si>
  <si>
    <t>061126</t>
  </si>
  <si>
    <t>Cabril</t>
  </si>
  <si>
    <t>061201</t>
  </si>
  <si>
    <t>Dornelas do Zêzere</t>
  </si>
  <si>
    <t>061202</t>
  </si>
  <si>
    <t>Janeiro de Baixo</t>
  </si>
  <si>
    <t>061204</t>
  </si>
  <si>
    <t>061206</t>
  </si>
  <si>
    <t>Pessegueiro</t>
  </si>
  <si>
    <t>061207</t>
  </si>
  <si>
    <t>Unhais-o-Velho</t>
  </si>
  <si>
    <t>061209</t>
  </si>
  <si>
    <t>Fajão-Vidual</t>
  </si>
  <si>
    <t>061211</t>
  </si>
  <si>
    <t>Portela do Fojo-Machio</t>
  </si>
  <si>
    <t>061212</t>
  </si>
  <si>
    <t>Carvalho</t>
  </si>
  <si>
    <t>061301</t>
  </si>
  <si>
    <t>Figueira de Lorvão</t>
  </si>
  <si>
    <t>061302</t>
  </si>
  <si>
    <t>Lorvão</t>
  </si>
  <si>
    <t>061304</t>
  </si>
  <si>
    <t>061307</t>
  </si>
  <si>
    <t>Sazes do Lorvão</t>
  </si>
  <si>
    <t>061310</t>
  </si>
  <si>
    <t>061312</t>
  </si>
  <si>
    <t>061313</t>
  </si>
  <si>
    <t>061314</t>
  </si>
  <si>
    <t>Cumeeira</t>
  </si>
  <si>
    <t>061401</t>
  </si>
  <si>
    <t>Espinhal</t>
  </si>
  <si>
    <t>061402</t>
  </si>
  <si>
    <t>Podentes</t>
  </si>
  <si>
    <t>061403</t>
  </si>
  <si>
    <t>061407</t>
  </si>
  <si>
    <t>Alfarelos</t>
  </si>
  <si>
    <t>061501</t>
  </si>
  <si>
    <t>Figueiró do Campo</t>
  </si>
  <si>
    <t>061504</t>
  </si>
  <si>
    <t>Granja do Ulmeiro</t>
  </si>
  <si>
    <t>061506</t>
  </si>
  <si>
    <t>Samuel</t>
  </si>
  <si>
    <t>061508</t>
  </si>
  <si>
    <t>061509</t>
  </si>
  <si>
    <t>Tapéus</t>
  </si>
  <si>
    <t>061510</t>
  </si>
  <si>
    <t>Vila Nova de Anços</t>
  </si>
  <si>
    <t>061511</t>
  </si>
  <si>
    <t>Vinha da Rainha</t>
  </si>
  <si>
    <t>061512</t>
  </si>
  <si>
    <t>061513</t>
  </si>
  <si>
    <t>061514</t>
  </si>
  <si>
    <t>Candosa</t>
  </si>
  <si>
    <t>061602</t>
  </si>
  <si>
    <t>Carapinha</t>
  </si>
  <si>
    <t>061603</t>
  </si>
  <si>
    <t>Midões</t>
  </si>
  <si>
    <t>061608</t>
  </si>
  <si>
    <t>Mouronho</t>
  </si>
  <si>
    <t>061609</t>
  </si>
  <si>
    <t>Póvoa de Midões</t>
  </si>
  <si>
    <t>061611</t>
  </si>
  <si>
    <t>São João da Boa Vista</t>
  </si>
  <si>
    <t>061612</t>
  </si>
  <si>
    <t>061614</t>
  </si>
  <si>
    <t>061616</t>
  </si>
  <si>
    <t>061617</t>
  </si>
  <si>
    <t>061618</t>
  </si>
  <si>
    <t>061619</t>
  </si>
  <si>
    <t>061701</t>
  </si>
  <si>
    <t>Lavegadas</t>
  </si>
  <si>
    <t>061702</t>
  </si>
  <si>
    <t>Poiares (Santo André)</t>
  </si>
  <si>
    <t>061703</t>
  </si>
  <si>
    <t>São Miguel de Poiares</t>
  </si>
  <si>
    <t>061704</t>
  </si>
  <si>
    <t>Santiago Maior</t>
  </si>
  <si>
    <t>070103</t>
  </si>
  <si>
    <t>Capelins (Santo António)</t>
  </si>
  <si>
    <t>070104</t>
  </si>
  <si>
    <t>Terena (São Pedro)</t>
  </si>
  <si>
    <t>070105</t>
  </si>
  <si>
    <t>070107</t>
  </si>
  <si>
    <t>070201</t>
  </si>
  <si>
    <t>Igrejinha</t>
  </si>
  <si>
    <t>070202</t>
  </si>
  <si>
    <t>Vimieiro</t>
  </si>
  <si>
    <t>070206</t>
  </si>
  <si>
    <t>070208</t>
  </si>
  <si>
    <t>070209</t>
  </si>
  <si>
    <t>Borba (Matriz)</t>
  </si>
  <si>
    <t>070301</t>
  </si>
  <si>
    <t>Orada</t>
  </si>
  <si>
    <t>070302</t>
  </si>
  <si>
    <t>Rio de Moinhos</t>
  </si>
  <si>
    <t>070303</t>
  </si>
  <si>
    <t>Borba (São Bartolomeu)</t>
  </si>
  <si>
    <t>070304</t>
  </si>
  <si>
    <t>Arcos</t>
  </si>
  <si>
    <t>070401</t>
  </si>
  <si>
    <t>Glória</t>
  </si>
  <si>
    <t>070402</t>
  </si>
  <si>
    <t>Évora Monte (Santa Maria)</t>
  </si>
  <si>
    <t>070404</t>
  </si>
  <si>
    <t>São Domingos de Ana Loura</t>
  </si>
  <si>
    <t>070411</t>
  </si>
  <si>
    <t>Veiros</t>
  </si>
  <si>
    <t>070413</t>
  </si>
  <si>
    <t>070414</t>
  </si>
  <si>
    <t>070415</t>
  </si>
  <si>
    <t>070416</t>
  </si>
  <si>
    <t>070417</t>
  </si>
  <si>
    <t>Nossa Senhora da Graça do Divor</t>
  </si>
  <si>
    <t>070502</t>
  </si>
  <si>
    <t>Nossa Senhora de Machede</t>
  </si>
  <si>
    <t>070503</t>
  </si>
  <si>
    <t>São Bento do Mato</t>
  </si>
  <si>
    <t>070506</t>
  </si>
  <si>
    <t>São Miguel de Machede</t>
  </si>
  <si>
    <t>070509</t>
  </si>
  <si>
    <t>Torre de Coelheiros</t>
  </si>
  <si>
    <t>070513</t>
  </si>
  <si>
    <t>Canaviais</t>
  </si>
  <si>
    <t>070515</t>
  </si>
  <si>
    <t>070522</t>
  </si>
  <si>
    <t>070523</t>
  </si>
  <si>
    <t>070524</t>
  </si>
  <si>
    <t>070525</t>
  </si>
  <si>
    <t>070526</t>
  </si>
  <si>
    <t>070527</t>
  </si>
  <si>
    <t>Cabrela</t>
  </si>
  <si>
    <t>070601</t>
  </si>
  <si>
    <t>Santiago do Escoural</t>
  </si>
  <si>
    <t>070605</t>
  </si>
  <si>
    <t>São Cristóvão</t>
  </si>
  <si>
    <t>070606</t>
  </si>
  <si>
    <t>Ciborro</t>
  </si>
  <si>
    <t>070607</t>
  </si>
  <si>
    <t>Foros de Vale de Figueira</t>
  </si>
  <si>
    <t>070610</t>
  </si>
  <si>
    <t>070611</t>
  </si>
  <si>
    <t>070612</t>
  </si>
  <si>
    <t>Brotas</t>
  </si>
  <si>
    <t>070701</t>
  </si>
  <si>
    <t>Cabeção</t>
  </si>
  <si>
    <t>070702</t>
  </si>
  <si>
    <t>070703</t>
  </si>
  <si>
    <t>Pavia</t>
  </si>
  <si>
    <t>070704</t>
  </si>
  <si>
    <t>Granja</t>
  </si>
  <si>
    <t>070801</t>
  </si>
  <si>
    <t>Luz</t>
  </si>
  <si>
    <t>070802</t>
  </si>
  <si>
    <t>070803</t>
  </si>
  <si>
    <t>Monte do Trigo</t>
  </si>
  <si>
    <t>070903</t>
  </si>
  <si>
    <t>070905</t>
  </si>
  <si>
    <t>070906</t>
  </si>
  <si>
    <t>Vera Cruz</t>
  </si>
  <si>
    <t>070908</t>
  </si>
  <si>
    <t>070909</t>
  </si>
  <si>
    <t>070910</t>
  </si>
  <si>
    <t>Montoito</t>
  </si>
  <si>
    <t>071001</t>
  </si>
  <si>
    <t>071002</t>
  </si>
  <si>
    <t>Corval</t>
  </si>
  <si>
    <t>071102</t>
  </si>
  <si>
    <t>Monsaraz</t>
  </si>
  <si>
    <t>071103</t>
  </si>
  <si>
    <t>071104</t>
  </si>
  <si>
    <t>071106</t>
  </si>
  <si>
    <t>071201</t>
  </si>
  <si>
    <t>Landeira</t>
  </si>
  <si>
    <t>071202</t>
  </si>
  <si>
    <t>Alcáçovas</t>
  </si>
  <si>
    <t>071301</t>
  </si>
  <si>
    <t>071302</t>
  </si>
  <si>
    <t>Aguiar</t>
  </si>
  <si>
    <t>071303</t>
  </si>
  <si>
    <t>Bencatel</t>
  </si>
  <si>
    <t>071401</t>
  </si>
  <si>
    <t>Ciladas</t>
  </si>
  <si>
    <t>071402</t>
  </si>
  <si>
    <t>Pardais</t>
  </si>
  <si>
    <t>071404</t>
  </si>
  <si>
    <t>Nossa Senhora da Conceição e São Bartolomeu</t>
  </si>
  <si>
    <t>071406</t>
  </si>
  <si>
    <t>Guia</t>
  </si>
  <si>
    <t>080102</t>
  </si>
  <si>
    <t>Paderne</t>
  </si>
  <si>
    <t>080103</t>
  </si>
  <si>
    <t>Ferreiras</t>
  </si>
  <si>
    <t>080104</t>
  </si>
  <si>
    <t>Albufeira e Olhos de Água</t>
  </si>
  <si>
    <t>080106</t>
  </si>
  <si>
    <t>Giões</t>
  </si>
  <si>
    <t>080202</t>
  </si>
  <si>
    <t>Martim Longo</t>
  </si>
  <si>
    <t>080203</t>
  </si>
  <si>
    <t>Vaqueiros</t>
  </si>
  <si>
    <t>080205</t>
  </si>
  <si>
    <t>080206</t>
  </si>
  <si>
    <t>080301</t>
  </si>
  <si>
    <t>Bordeira</t>
  </si>
  <si>
    <t>080302</t>
  </si>
  <si>
    <t>Odeceixe</t>
  </si>
  <si>
    <t>080303</t>
  </si>
  <si>
    <t>Rogil</t>
  </si>
  <si>
    <t>080304</t>
  </si>
  <si>
    <t>Azinhal</t>
  </si>
  <si>
    <t>080401</t>
  </si>
  <si>
    <t>080402</t>
  </si>
  <si>
    <t>Odeleite</t>
  </si>
  <si>
    <t>080403</t>
  </si>
  <si>
    <t>Altura</t>
  </si>
  <si>
    <t>080404</t>
  </si>
  <si>
    <t>Santa Bárbara de Nexe</t>
  </si>
  <si>
    <t>080503</t>
  </si>
  <si>
    <t>Montenegro</t>
  </si>
  <si>
    <t>080506</t>
  </si>
  <si>
    <t>080507</t>
  </si>
  <si>
    <t>080508</t>
  </si>
  <si>
    <t>Ferragudo</t>
  </si>
  <si>
    <t>080602</t>
  </si>
  <si>
    <t>Porches</t>
  </si>
  <si>
    <t>080604</t>
  </si>
  <si>
    <t>080607</t>
  </si>
  <si>
    <t>080608</t>
  </si>
  <si>
    <t>080703</t>
  </si>
  <si>
    <t>Odiáxere</t>
  </si>
  <si>
    <t>080704</t>
  </si>
  <si>
    <t>080707</t>
  </si>
  <si>
    <t>São Gonçalo de Lagos</t>
  </si>
  <si>
    <t>080708</t>
  </si>
  <si>
    <t>Almancil</t>
  </si>
  <si>
    <t>080801</t>
  </si>
  <si>
    <t>Alte</t>
  </si>
  <si>
    <t>080802</t>
  </si>
  <si>
    <t>Ameixial</t>
  </si>
  <si>
    <t>080803</t>
  </si>
  <si>
    <t>Boliqueime</t>
  </si>
  <si>
    <t>080804</t>
  </si>
  <si>
    <t>Quarteira</t>
  </si>
  <si>
    <t>080805</t>
  </si>
  <si>
    <t>Salir</t>
  </si>
  <si>
    <t>080807</t>
  </si>
  <si>
    <t>Loulé (São Clemente)</t>
  </si>
  <si>
    <t>080808</t>
  </si>
  <si>
    <t>Loulé (São Sebastião)</t>
  </si>
  <si>
    <t>080809</t>
  </si>
  <si>
    <t>080812</t>
  </si>
  <si>
    <t>Alferce</t>
  </si>
  <si>
    <t>080901</t>
  </si>
  <si>
    <t>Marmelete</t>
  </si>
  <si>
    <t>080902</t>
  </si>
  <si>
    <t>080903</t>
  </si>
  <si>
    <t>081003</t>
  </si>
  <si>
    <t>Pechão</t>
  </si>
  <si>
    <t>081004</t>
  </si>
  <si>
    <t>Quelfes</t>
  </si>
  <si>
    <t>081005</t>
  </si>
  <si>
    <t>081006</t>
  </si>
  <si>
    <t>Alvor</t>
  </si>
  <si>
    <t>081101</t>
  </si>
  <si>
    <t>Mexilhoeira Grande</t>
  </si>
  <si>
    <t>081102</t>
  </si>
  <si>
    <t>081103</t>
  </si>
  <si>
    <t>081201</t>
  </si>
  <si>
    <t>Armação de Pêra</t>
  </si>
  <si>
    <t>081303</t>
  </si>
  <si>
    <t>São Bartolomeu de Messines</t>
  </si>
  <si>
    <t>081305</t>
  </si>
  <si>
    <t>São Marcos da Serra</t>
  </si>
  <si>
    <t>081306</t>
  </si>
  <si>
    <t>081307</t>
  </si>
  <si>
    <t>081309</t>
  </si>
  <si>
    <t>081310</t>
  </si>
  <si>
    <t>Cachopo</t>
  </si>
  <si>
    <t>081401</t>
  </si>
  <si>
    <t>Santa Catarina da Fonte do Bispo</t>
  </si>
  <si>
    <t>081404</t>
  </si>
  <si>
    <t>Santa Luzia</t>
  </si>
  <si>
    <t>081408</t>
  </si>
  <si>
    <t>081410</t>
  </si>
  <si>
    <t>081411</t>
  </si>
  <si>
    <t>081412</t>
  </si>
  <si>
    <t>Barão de São Miguel</t>
  </si>
  <si>
    <t>081501</t>
  </si>
  <si>
    <t>Budens</t>
  </si>
  <si>
    <t>081502</t>
  </si>
  <si>
    <t>Sagres</t>
  </si>
  <si>
    <t>081504</t>
  </si>
  <si>
    <t>Vila do Bispo e Raposeira</t>
  </si>
  <si>
    <t>081506</t>
  </si>
  <si>
    <t>Vila Nova de Cacela</t>
  </si>
  <si>
    <t>081601</t>
  </si>
  <si>
    <t>081602</t>
  </si>
  <si>
    <t>Monte Gordo</t>
  </si>
  <si>
    <t>081603</t>
  </si>
  <si>
    <t>Carapito</t>
  </si>
  <si>
    <t>090102</t>
  </si>
  <si>
    <t>Cortiçada</t>
  </si>
  <si>
    <t>090103</t>
  </si>
  <si>
    <t>090105</t>
  </si>
  <si>
    <t>Eirado</t>
  </si>
  <si>
    <t>090106</t>
  </si>
  <si>
    <t>Forninhos</t>
  </si>
  <si>
    <t>090107</t>
  </si>
  <si>
    <t>Pena Verde</t>
  </si>
  <si>
    <t>090109</t>
  </si>
  <si>
    <t>090110</t>
  </si>
  <si>
    <t>090114</t>
  </si>
  <si>
    <t>090115</t>
  </si>
  <si>
    <t>090116</t>
  </si>
  <si>
    <t>090203</t>
  </si>
  <si>
    <t>Castelo Bom</t>
  </si>
  <si>
    <t>090207</t>
  </si>
  <si>
    <t>Freineda</t>
  </si>
  <si>
    <t>090209</t>
  </si>
  <si>
    <t>Freixo</t>
  </si>
  <si>
    <t>090210</t>
  </si>
  <si>
    <t>Malhada Sorda</t>
  </si>
  <si>
    <t>090213</t>
  </si>
  <si>
    <t>Nave de Haver</t>
  </si>
  <si>
    <t>090219</t>
  </si>
  <si>
    <t>São Pedro de Rio Seco</t>
  </si>
  <si>
    <t>090224</t>
  </si>
  <si>
    <t>Vale da Mula</t>
  </si>
  <si>
    <t>090227</t>
  </si>
  <si>
    <t>Vilar Formoso</t>
  </si>
  <si>
    <t>090229</t>
  </si>
  <si>
    <t>090230</t>
  </si>
  <si>
    <t>090231</t>
  </si>
  <si>
    <t>090232</t>
  </si>
  <si>
    <t>090233</t>
  </si>
  <si>
    <t>090234</t>
  </si>
  <si>
    <t>090235</t>
  </si>
  <si>
    <t>090236</t>
  </si>
  <si>
    <t>Baraçal</t>
  </si>
  <si>
    <t>090302</t>
  </si>
  <si>
    <t>Carrapichana</t>
  </si>
  <si>
    <t>090304</t>
  </si>
  <si>
    <t>Forno Telheiro</t>
  </si>
  <si>
    <t>090306</t>
  </si>
  <si>
    <t>Lajeosa do Mondego</t>
  </si>
  <si>
    <t>090307</t>
  </si>
  <si>
    <t>090308</t>
  </si>
  <si>
    <t>Maçal do Chão</t>
  </si>
  <si>
    <t>090309</t>
  </si>
  <si>
    <t>Mesquitela</t>
  </si>
  <si>
    <t>090310</t>
  </si>
  <si>
    <t>Minhocal</t>
  </si>
  <si>
    <t>090311</t>
  </si>
  <si>
    <t>Prados</t>
  </si>
  <si>
    <t>090312</t>
  </si>
  <si>
    <t>Ratoeira</t>
  </si>
  <si>
    <t>090314</t>
  </si>
  <si>
    <t>Vale de Azares</t>
  </si>
  <si>
    <t>090318</t>
  </si>
  <si>
    <t>Casas do Soeiro</t>
  </si>
  <si>
    <t>090322</t>
  </si>
  <si>
    <t>090323</t>
  </si>
  <si>
    <t>090324</t>
  </si>
  <si>
    <t>090325</t>
  </si>
  <si>
    <t>090326</t>
  </si>
  <si>
    <t>Castelo Rodrigo</t>
  </si>
  <si>
    <t>090403</t>
  </si>
  <si>
    <t>Escalhão</t>
  </si>
  <si>
    <t>090406</t>
  </si>
  <si>
    <t>090408</t>
  </si>
  <si>
    <t>Mata de Lobos</t>
  </si>
  <si>
    <t>090410</t>
  </si>
  <si>
    <t>Vermiosa</t>
  </si>
  <si>
    <t>090415</t>
  </si>
  <si>
    <t>090418</t>
  </si>
  <si>
    <t>090419</t>
  </si>
  <si>
    <t>090420</t>
  </si>
  <si>
    <t>090421</t>
  </si>
  <si>
    <t>090422</t>
  </si>
  <si>
    <t>Algodres</t>
  </si>
  <si>
    <t>090501</t>
  </si>
  <si>
    <t>Casal Vasco</t>
  </si>
  <si>
    <t>090502</t>
  </si>
  <si>
    <t>Figueiró da Granja</t>
  </si>
  <si>
    <t>090504</t>
  </si>
  <si>
    <t>090505</t>
  </si>
  <si>
    <t>090507</t>
  </si>
  <si>
    <t>Maceira</t>
  </si>
  <si>
    <t>090509</t>
  </si>
  <si>
    <t>Matança</t>
  </si>
  <si>
    <t>090510</t>
  </si>
  <si>
    <t>Muxagata</t>
  </si>
  <si>
    <t>090511</t>
  </si>
  <si>
    <t>Queiriz</t>
  </si>
  <si>
    <t>090512</t>
  </si>
  <si>
    <t>090517</t>
  </si>
  <si>
    <t>090518</t>
  </si>
  <si>
    <t>090519</t>
  </si>
  <si>
    <t>090602</t>
  </si>
  <si>
    <t>Cativelos</t>
  </si>
  <si>
    <t>090603</t>
  </si>
  <si>
    <t>Folgosinho</t>
  </si>
  <si>
    <t>090605</t>
  </si>
  <si>
    <t>090612</t>
  </si>
  <si>
    <t>Paços da Serra</t>
  </si>
  <si>
    <t>090613</t>
  </si>
  <si>
    <t>Ribamondego</t>
  </si>
  <si>
    <t>090614</t>
  </si>
  <si>
    <t>São Paio</t>
  </si>
  <si>
    <t>090617</t>
  </si>
  <si>
    <t>Vila Cortês da Serra</t>
  </si>
  <si>
    <t>090619</t>
  </si>
  <si>
    <t>Vila Franca da Serra</t>
  </si>
  <si>
    <t>090620</t>
  </si>
  <si>
    <t>Vila Nova de Tazem</t>
  </si>
  <si>
    <t>090621</t>
  </si>
  <si>
    <t>090623</t>
  </si>
  <si>
    <t>090624</t>
  </si>
  <si>
    <t>090625</t>
  </si>
  <si>
    <t>090626</t>
  </si>
  <si>
    <t>090627</t>
  </si>
  <si>
    <t>090628</t>
  </si>
  <si>
    <t>Aldeia do Bispo</t>
  </si>
  <si>
    <t>090703</t>
  </si>
  <si>
    <t>Aldeia Viçosa</t>
  </si>
  <si>
    <t>090704</t>
  </si>
  <si>
    <t>Alvendre</t>
  </si>
  <si>
    <t>090705</t>
  </si>
  <si>
    <t>090706</t>
  </si>
  <si>
    <t>Avelãs da Ribeira</t>
  </si>
  <si>
    <t>090708</t>
  </si>
  <si>
    <t>Benespera</t>
  </si>
  <si>
    <t>090709</t>
  </si>
  <si>
    <t>Casal de Cinza</t>
  </si>
  <si>
    <t>090711</t>
  </si>
  <si>
    <t>Castanheira</t>
  </si>
  <si>
    <t>090712</t>
  </si>
  <si>
    <t>Cavadoude</t>
  </si>
  <si>
    <t>090713</t>
  </si>
  <si>
    <t>Codesseiro</t>
  </si>
  <si>
    <t>090714</t>
  </si>
  <si>
    <t>090716</t>
  </si>
  <si>
    <t>Famalicão</t>
  </si>
  <si>
    <t>090717</t>
  </si>
  <si>
    <t>Fernão Joanes</t>
  </si>
  <si>
    <t>090718</t>
  </si>
  <si>
    <t>Gonçalo Bocas</t>
  </si>
  <si>
    <t>090721</t>
  </si>
  <si>
    <t>João Antão</t>
  </si>
  <si>
    <t>090722</t>
  </si>
  <si>
    <t>090723</t>
  </si>
  <si>
    <t>Marmeleiro</t>
  </si>
  <si>
    <t>090724</t>
  </si>
  <si>
    <t>Meios</t>
  </si>
  <si>
    <t>090725</t>
  </si>
  <si>
    <t>Panoias de Cima</t>
  </si>
  <si>
    <t>090728</t>
  </si>
  <si>
    <t>Pega</t>
  </si>
  <si>
    <t>090729</t>
  </si>
  <si>
    <t>Pêra do Moço</t>
  </si>
  <si>
    <t>090730</t>
  </si>
  <si>
    <t>Porto da Carne</t>
  </si>
  <si>
    <t>090732</t>
  </si>
  <si>
    <t>Ramela</t>
  </si>
  <si>
    <t>090734</t>
  </si>
  <si>
    <t>Santana da Azinha</t>
  </si>
  <si>
    <t>090738</t>
  </si>
  <si>
    <t>Sobral da Serra</t>
  </si>
  <si>
    <t>090744</t>
  </si>
  <si>
    <t>Vale de Estrela</t>
  </si>
  <si>
    <t>090746</t>
  </si>
  <si>
    <t>Valhelhas</t>
  </si>
  <si>
    <t>090747</t>
  </si>
  <si>
    <t>Vela</t>
  </si>
  <si>
    <t>090748</t>
  </si>
  <si>
    <t>Videmonte</t>
  </si>
  <si>
    <t>090749</t>
  </si>
  <si>
    <t>Vila Cortês do Mondego</t>
  </si>
  <si>
    <t>090750</t>
  </si>
  <si>
    <t>Vila Fernando</t>
  </si>
  <si>
    <t>090751</t>
  </si>
  <si>
    <t>Vila Franca do Deão</t>
  </si>
  <si>
    <t>090752</t>
  </si>
  <si>
    <t>Vila Garcia</t>
  </si>
  <si>
    <t>090753</t>
  </si>
  <si>
    <t>Gonçalo</t>
  </si>
  <si>
    <t>090757</t>
  </si>
  <si>
    <t>090758</t>
  </si>
  <si>
    <t>Jarmelo São Miguel</t>
  </si>
  <si>
    <t>090759</t>
  </si>
  <si>
    <t>Jarmelo São Pedro</t>
  </si>
  <si>
    <t>090760</t>
  </si>
  <si>
    <t>090761</t>
  </si>
  <si>
    <t>090762</t>
  </si>
  <si>
    <t>090763</t>
  </si>
  <si>
    <t>090764</t>
  </si>
  <si>
    <t>090765</t>
  </si>
  <si>
    <t>Adão</t>
  </si>
  <si>
    <t>090766</t>
  </si>
  <si>
    <t>Sameiro</t>
  </si>
  <si>
    <t>090801</t>
  </si>
  <si>
    <t>Manteigas (Santa Maria)</t>
  </si>
  <si>
    <t>090802</t>
  </si>
  <si>
    <t>Manteigas (São Pedro)</t>
  </si>
  <si>
    <t>090803</t>
  </si>
  <si>
    <t>Vale de Amoreira</t>
  </si>
  <si>
    <t>090804</t>
  </si>
  <si>
    <t>Aveloso</t>
  </si>
  <si>
    <t>090901</t>
  </si>
  <si>
    <t>Barreira</t>
  </si>
  <si>
    <t>090902</t>
  </si>
  <si>
    <t>Coriscada</t>
  </si>
  <si>
    <t>090905</t>
  </si>
  <si>
    <t>Longroiva</t>
  </si>
  <si>
    <t>090907</t>
  </si>
  <si>
    <t>Marialva</t>
  </si>
  <si>
    <t>090908</t>
  </si>
  <si>
    <t>Poço do Canto</t>
  </si>
  <si>
    <t>090912</t>
  </si>
  <si>
    <t>Rabaçal</t>
  </si>
  <si>
    <t>090914</t>
  </si>
  <si>
    <t>Ranhados</t>
  </si>
  <si>
    <t>090915</t>
  </si>
  <si>
    <t>Mêda, Outeiro de Gatos e Fonte Longa</t>
  </si>
  <si>
    <t>090917</t>
  </si>
  <si>
    <t>Prova e Casteição</t>
  </si>
  <si>
    <t>090918</t>
  </si>
  <si>
    <t>090919</t>
  </si>
  <si>
    <t>091009</t>
  </si>
  <si>
    <t>Freixedas</t>
  </si>
  <si>
    <t>091010</t>
  </si>
  <si>
    <t>Lamegal</t>
  </si>
  <si>
    <t>091012</t>
  </si>
  <si>
    <t>Lameiras</t>
  </si>
  <si>
    <t>091013</t>
  </si>
  <si>
    <t>Manigoto</t>
  </si>
  <si>
    <t>091014</t>
  </si>
  <si>
    <t>Pala</t>
  </si>
  <si>
    <t>091015</t>
  </si>
  <si>
    <t>091017</t>
  </si>
  <si>
    <t>Pínzio</t>
  </si>
  <si>
    <t>091018</t>
  </si>
  <si>
    <t>Souro Pires</t>
  </si>
  <si>
    <t>091024</t>
  </si>
  <si>
    <t>Vascoveiro</t>
  </si>
  <si>
    <t>091027</t>
  </si>
  <si>
    <t>Agregação das freguesias Sul de Pinhel</t>
  </si>
  <si>
    <t>091028</t>
  </si>
  <si>
    <t>Alto do Palurdo</t>
  </si>
  <si>
    <t>091032</t>
  </si>
  <si>
    <t>Alverca da Beira/Bouça Cova</t>
  </si>
  <si>
    <t>091029</t>
  </si>
  <si>
    <t>Terras de Massueime</t>
  </si>
  <si>
    <t>091030</t>
  </si>
  <si>
    <t>091035</t>
  </si>
  <si>
    <t>Valbom/Bogalhal</t>
  </si>
  <si>
    <t>091031</t>
  </si>
  <si>
    <t>Vale do Côa</t>
  </si>
  <si>
    <t>091033</t>
  </si>
  <si>
    <t>Vale do Massueime</t>
  </si>
  <si>
    <t>091034</t>
  </si>
  <si>
    <t>Águas Belas</t>
  </si>
  <si>
    <t>091101</t>
  </si>
  <si>
    <t>091102</t>
  </si>
  <si>
    <t>Aldeia da Ponte</t>
  </si>
  <si>
    <t>091103</t>
  </si>
  <si>
    <t>Aldeia Velha</t>
  </si>
  <si>
    <t>091106</t>
  </si>
  <si>
    <t>Alfaiates</t>
  </si>
  <si>
    <t>091107</t>
  </si>
  <si>
    <t>091109</t>
  </si>
  <si>
    <t>Bendada</t>
  </si>
  <si>
    <t>091110</t>
  </si>
  <si>
    <t>Bismula</t>
  </si>
  <si>
    <t>091111</t>
  </si>
  <si>
    <t>Casteleiro</t>
  </si>
  <si>
    <t>091112</t>
  </si>
  <si>
    <t>Cerdeira</t>
  </si>
  <si>
    <t>091113</t>
  </si>
  <si>
    <t>Fóios</t>
  </si>
  <si>
    <t>091114</t>
  </si>
  <si>
    <t>Malcata</t>
  </si>
  <si>
    <t>091118</t>
  </si>
  <si>
    <t>Nave</t>
  </si>
  <si>
    <t>091120</t>
  </si>
  <si>
    <t>Quadrazais</t>
  </si>
  <si>
    <t>091123</t>
  </si>
  <si>
    <t>Quintas de São Bartolomeu</t>
  </si>
  <si>
    <t>091124</t>
  </si>
  <si>
    <t>Rapoula do Côa</t>
  </si>
  <si>
    <t>091125</t>
  </si>
  <si>
    <t>Rebolosa</t>
  </si>
  <si>
    <t>091126</t>
  </si>
  <si>
    <t>Rendo</t>
  </si>
  <si>
    <t>091127</t>
  </si>
  <si>
    <t>Sortelha</t>
  </si>
  <si>
    <t>091133</t>
  </si>
  <si>
    <t>091134</t>
  </si>
  <si>
    <t>Vale de Espinho</t>
  </si>
  <si>
    <t>091136</t>
  </si>
  <si>
    <t>Vila Boa</t>
  </si>
  <si>
    <t>091138</t>
  </si>
  <si>
    <t>Vila do Touro</t>
  </si>
  <si>
    <t>091139</t>
  </si>
  <si>
    <t>091141</t>
  </si>
  <si>
    <t>091142</t>
  </si>
  <si>
    <t>091143</t>
  </si>
  <si>
    <t>091144</t>
  </si>
  <si>
    <t>091145</t>
  </si>
  <si>
    <t>091146</t>
  </si>
  <si>
    <t>091147</t>
  </si>
  <si>
    <t>Alvoco da Serra</t>
  </si>
  <si>
    <t>091201</t>
  </si>
  <si>
    <t>Girabolhos</t>
  </si>
  <si>
    <t>091205</t>
  </si>
  <si>
    <t>Loriga</t>
  </si>
  <si>
    <t>091207</t>
  </si>
  <si>
    <t>Paranhos</t>
  </si>
  <si>
    <t>091208</t>
  </si>
  <si>
    <t>Pinhanços</t>
  </si>
  <si>
    <t>091209</t>
  </si>
  <si>
    <t>Sabugueiro</t>
  </si>
  <si>
    <t>091210</t>
  </si>
  <si>
    <t>Sandomil</t>
  </si>
  <si>
    <t>091212</t>
  </si>
  <si>
    <t>Santa Comba</t>
  </si>
  <si>
    <t>091213</t>
  </si>
  <si>
    <t>Santiago</t>
  </si>
  <si>
    <t>091216</t>
  </si>
  <si>
    <t>Sazes da Beira</t>
  </si>
  <si>
    <t>091219</t>
  </si>
  <si>
    <t>Teixeira</t>
  </si>
  <si>
    <t>091221</t>
  </si>
  <si>
    <t>Travancinha</t>
  </si>
  <si>
    <t>091224</t>
  </si>
  <si>
    <t>Valezim</t>
  </si>
  <si>
    <t>091225</t>
  </si>
  <si>
    <t>Vila Cova à Coelheira</t>
  </si>
  <si>
    <t>091228</t>
  </si>
  <si>
    <t>091230</t>
  </si>
  <si>
    <t>091231</t>
  </si>
  <si>
    <t>091232</t>
  </si>
  <si>
    <t>091233</t>
  </si>
  <si>
    <t>091234</t>
  </si>
  <si>
    <t>091235</t>
  </si>
  <si>
    <t>091236</t>
  </si>
  <si>
    <t>Aldeia Nova</t>
  </si>
  <si>
    <t>091301</t>
  </si>
  <si>
    <t>091303</t>
  </si>
  <si>
    <t>Cogula</t>
  </si>
  <si>
    <t>091304</t>
  </si>
  <si>
    <t>Cótimos</t>
  </si>
  <si>
    <t>091305</t>
  </si>
  <si>
    <t>091307</t>
  </si>
  <si>
    <t>091309</t>
  </si>
  <si>
    <t>Guilheiro</t>
  </si>
  <si>
    <t>091310</t>
  </si>
  <si>
    <t>Moimentinha</t>
  </si>
  <si>
    <t>091311</t>
  </si>
  <si>
    <t>Moreira de Rei</t>
  </si>
  <si>
    <t>091312</t>
  </si>
  <si>
    <t>Palhais</t>
  </si>
  <si>
    <t>091313</t>
  </si>
  <si>
    <t>Póvoa do Concelho</t>
  </si>
  <si>
    <t>091314</t>
  </si>
  <si>
    <t>Reboleiro</t>
  </si>
  <si>
    <t>091315</t>
  </si>
  <si>
    <t>Rio de Mel</t>
  </si>
  <si>
    <t>091316</t>
  </si>
  <si>
    <t>Tamanhos</t>
  </si>
  <si>
    <t>091321</t>
  </si>
  <si>
    <t>Valdujo</t>
  </si>
  <si>
    <t>091325</t>
  </si>
  <si>
    <t>091330</t>
  </si>
  <si>
    <t>091331</t>
  </si>
  <si>
    <t>091332</t>
  </si>
  <si>
    <t>091333</t>
  </si>
  <si>
    <t>091334</t>
  </si>
  <si>
    <t>091335</t>
  </si>
  <si>
    <t>Almendra</t>
  </si>
  <si>
    <t>091401</t>
  </si>
  <si>
    <t>Castelo Melhor</t>
  </si>
  <si>
    <t>091402</t>
  </si>
  <si>
    <t>Cedovim</t>
  </si>
  <si>
    <t>091403</t>
  </si>
  <si>
    <t>Chãs</t>
  </si>
  <si>
    <t>091404</t>
  </si>
  <si>
    <t>Custóias</t>
  </si>
  <si>
    <t>091405</t>
  </si>
  <si>
    <t>091407</t>
  </si>
  <si>
    <t>091410</t>
  </si>
  <si>
    <t>Numão</t>
  </si>
  <si>
    <t>091411</t>
  </si>
  <si>
    <t>091412</t>
  </si>
  <si>
    <t>Sebadelhe</t>
  </si>
  <si>
    <t>091414</t>
  </si>
  <si>
    <t>Seixas</t>
  </si>
  <si>
    <t>091415</t>
  </si>
  <si>
    <t>Touça</t>
  </si>
  <si>
    <t>091416</t>
  </si>
  <si>
    <t>Freixo de Numão</t>
  </si>
  <si>
    <t>091418</t>
  </si>
  <si>
    <t>091419</t>
  </si>
  <si>
    <t>Alfeizerão</t>
  </si>
  <si>
    <t>100102</t>
  </si>
  <si>
    <t>Bárrio</t>
  </si>
  <si>
    <t>100104</t>
  </si>
  <si>
    <t>Benedita</t>
  </si>
  <si>
    <t>100105</t>
  </si>
  <si>
    <t>Cela</t>
  </si>
  <si>
    <t>100106</t>
  </si>
  <si>
    <t>Évora de Alcobaça</t>
  </si>
  <si>
    <t>100108</t>
  </si>
  <si>
    <t>Maiorga</t>
  </si>
  <si>
    <t>100109</t>
  </si>
  <si>
    <t>São Martinho do Porto</t>
  </si>
  <si>
    <t>100112</t>
  </si>
  <si>
    <t>Turquel</t>
  </si>
  <si>
    <t>100114</t>
  </si>
  <si>
    <t>Vimeiro</t>
  </si>
  <si>
    <t>100116</t>
  </si>
  <si>
    <t>Aljubarrota</t>
  </si>
  <si>
    <t>100120</t>
  </si>
  <si>
    <t>100121</t>
  </si>
  <si>
    <t>100122</t>
  </si>
  <si>
    <t>100123</t>
  </si>
  <si>
    <t>Almoster</t>
  </si>
  <si>
    <t>100201</t>
  </si>
  <si>
    <t>Maçãs de Dona Maria</t>
  </si>
  <si>
    <t>100204</t>
  </si>
  <si>
    <t>Pelmá</t>
  </si>
  <si>
    <t>100205</t>
  </si>
  <si>
    <t>100208</t>
  </si>
  <si>
    <t>Pussos São Pedro</t>
  </si>
  <si>
    <t>100209</t>
  </si>
  <si>
    <t>Alvorge</t>
  </si>
  <si>
    <t>100301</t>
  </si>
  <si>
    <t>Avelar</t>
  </si>
  <si>
    <t>100303</t>
  </si>
  <si>
    <t>Chão de Couce</t>
  </si>
  <si>
    <t>100304</t>
  </si>
  <si>
    <t>Pousaflores</t>
  </si>
  <si>
    <t>100306</t>
  </si>
  <si>
    <t>Santiago da Guarda</t>
  </si>
  <si>
    <t>100307</t>
  </si>
  <si>
    <t>100309</t>
  </si>
  <si>
    <t>100401</t>
  </si>
  <si>
    <t>Reguengo do Fetal</t>
  </si>
  <si>
    <t>100402</t>
  </si>
  <si>
    <t>São Mamede</t>
  </si>
  <si>
    <t>100403</t>
  </si>
  <si>
    <t>Golpilheira</t>
  </si>
  <si>
    <t>100404</t>
  </si>
  <si>
    <t>100502</t>
  </si>
  <si>
    <t>Roliça</t>
  </si>
  <si>
    <t>100503</t>
  </si>
  <si>
    <t>Pó</t>
  </si>
  <si>
    <t>100505</t>
  </si>
  <si>
    <t>100506</t>
  </si>
  <si>
    <t>A dos Francos</t>
  </si>
  <si>
    <t>100601</t>
  </si>
  <si>
    <t>Alvorninha</t>
  </si>
  <si>
    <t>100602</t>
  </si>
  <si>
    <t>Carvalhal Benfeito</t>
  </si>
  <si>
    <t>100604</t>
  </si>
  <si>
    <t>Foz do Arelho</t>
  </si>
  <si>
    <t>100606</t>
  </si>
  <si>
    <t>Landal</t>
  </si>
  <si>
    <t>100607</t>
  </si>
  <si>
    <t>Nadadouro</t>
  </si>
  <si>
    <t>100608</t>
  </si>
  <si>
    <t>Salir de Matos</t>
  </si>
  <si>
    <t>100609</t>
  </si>
  <si>
    <t>Santa Catarina</t>
  </si>
  <si>
    <t>100611</t>
  </si>
  <si>
    <t>Vidais</t>
  </si>
  <si>
    <t>100615</t>
  </si>
  <si>
    <t>100617</t>
  </si>
  <si>
    <t>100618</t>
  </si>
  <si>
    <t>100619</t>
  </si>
  <si>
    <t>100703</t>
  </si>
  <si>
    <t>Aguda</t>
  </si>
  <si>
    <t>100801</t>
  </si>
  <si>
    <t>Arega</t>
  </si>
  <si>
    <t>100802</t>
  </si>
  <si>
    <t>Campelo</t>
  </si>
  <si>
    <t>100803</t>
  </si>
  <si>
    <t>100806</t>
  </si>
  <si>
    <t>Amor</t>
  </si>
  <si>
    <t>100901</t>
  </si>
  <si>
    <t>Arrabal</t>
  </si>
  <si>
    <t>100902</t>
  </si>
  <si>
    <t>Caranguejeira</t>
  </si>
  <si>
    <t>100907</t>
  </si>
  <si>
    <t>Coimbrão</t>
  </si>
  <si>
    <t>100909</t>
  </si>
  <si>
    <t>100913</t>
  </si>
  <si>
    <t>Milagres</t>
  </si>
  <si>
    <t>100915</t>
  </si>
  <si>
    <t>Regueira de Pontes</t>
  </si>
  <si>
    <t>100921</t>
  </si>
  <si>
    <t>Bajouca</t>
  </si>
  <si>
    <t>100925</t>
  </si>
  <si>
    <t>Bidoeira de Cima</t>
  </si>
  <si>
    <t>100926</t>
  </si>
  <si>
    <t>100932</t>
  </si>
  <si>
    <t>100933</t>
  </si>
  <si>
    <t>100934</t>
  </si>
  <si>
    <t>100935</t>
  </si>
  <si>
    <t>100936</t>
  </si>
  <si>
    <t>100937</t>
  </si>
  <si>
    <t>100938</t>
  </si>
  <si>
    <t>100939</t>
  </si>
  <si>
    <t>100940</t>
  </si>
  <si>
    <t>101001</t>
  </si>
  <si>
    <t>Vieira de Leiria</t>
  </si>
  <si>
    <t>101002</t>
  </si>
  <si>
    <t>101003</t>
  </si>
  <si>
    <t>101101</t>
  </si>
  <si>
    <t>101102</t>
  </si>
  <si>
    <t>Valado dos Frades</t>
  </si>
  <si>
    <t>101103</t>
  </si>
  <si>
    <t>A dos Negros</t>
  </si>
  <si>
    <t>101201</t>
  </si>
  <si>
    <t>Amoreira</t>
  </si>
  <si>
    <t>101202</t>
  </si>
  <si>
    <t>Olho Marinho</t>
  </si>
  <si>
    <t>101203</t>
  </si>
  <si>
    <t>Vau</t>
  </si>
  <si>
    <t>101207</t>
  </si>
  <si>
    <t>Gaeiras</t>
  </si>
  <si>
    <t>101208</t>
  </si>
  <si>
    <t>Usseira</t>
  </si>
  <si>
    <t>101209</t>
  </si>
  <si>
    <t>Santa Maria, São Pedro e Sobral da Lagoa</t>
  </si>
  <si>
    <t>101210</t>
  </si>
  <si>
    <t>Graça</t>
  </si>
  <si>
    <t>101301</t>
  </si>
  <si>
    <t>101302</t>
  </si>
  <si>
    <t>Vila Facaia</t>
  </si>
  <si>
    <t>101303</t>
  </si>
  <si>
    <t>Atouguia da Baleia</t>
  </si>
  <si>
    <t>101402</t>
  </si>
  <si>
    <t>Serra d'El-Rei</t>
  </si>
  <si>
    <t>101405</t>
  </si>
  <si>
    <t>Ferrel</t>
  </si>
  <si>
    <t>101406</t>
  </si>
  <si>
    <t>101407</t>
  </si>
  <si>
    <t>Abiul</t>
  </si>
  <si>
    <t>101501</t>
  </si>
  <si>
    <t>Almagreira</t>
  </si>
  <si>
    <t>101503</t>
  </si>
  <si>
    <t>Carnide</t>
  </si>
  <si>
    <t>101504</t>
  </si>
  <si>
    <t>Carriço</t>
  </si>
  <si>
    <t>101505</t>
  </si>
  <si>
    <t>Louriçal</t>
  </si>
  <si>
    <t>101506</t>
  </si>
  <si>
    <t>Pelariga</t>
  </si>
  <si>
    <t>101508</t>
  </si>
  <si>
    <t>101509</t>
  </si>
  <si>
    <t>Redinha</t>
  </si>
  <si>
    <t>101510</t>
  </si>
  <si>
    <t>Vermoil</t>
  </si>
  <si>
    <t>101513</t>
  </si>
  <si>
    <t>Vila Cã</t>
  </si>
  <si>
    <t>101514</t>
  </si>
  <si>
    <t>Meirinhas</t>
  </si>
  <si>
    <t>101515</t>
  </si>
  <si>
    <t>101518</t>
  </si>
  <si>
    <t>101519</t>
  </si>
  <si>
    <t>Alqueidão da Serra</t>
  </si>
  <si>
    <t>101602</t>
  </si>
  <si>
    <t>Calvaria de Cima</t>
  </si>
  <si>
    <t>101605</t>
  </si>
  <si>
    <t>Juncal</t>
  </si>
  <si>
    <t>101606</t>
  </si>
  <si>
    <t>Mira de Aire</t>
  </si>
  <si>
    <t>101608</t>
  </si>
  <si>
    <t>Pedreiras</t>
  </si>
  <si>
    <t>101609</t>
  </si>
  <si>
    <t>São Bento</t>
  </si>
  <si>
    <t>101610</t>
  </si>
  <si>
    <t>Serro Ventoso</t>
  </si>
  <si>
    <t>101613</t>
  </si>
  <si>
    <t>Porto de Mós - São João Baptista e São Pedro</t>
  </si>
  <si>
    <t>101614</t>
  </si>
  <si>
    <t>101615</t>
  </si>
  <si>
    <t>101616</t>
  </si>
  <si>
    <t>Carnota</t>
  </si>
  <si>
    <t>110106</t>
  </si>
  <si>
    <t>Meca</t>
  </si>
  <si>
    <t>110107</t>
  </si>
  <si>
    <t>Olhalvo</t>
  </si>
  <si>
    <t>110108</t>
  </si>
  <si>
    <t>Ota</t>
  </si>
  <si>
    <t>110109</t>
  </si>
  <si>
    <t>Ventosa</t>
  </si>
  <si>
    <t>110113</t>
  </si>
  <si>
    <t>Vila Verde dos Francos</t>
  </si>
  <si>
    <t>110114</t>
  </si>
  <si>
    <t>110117</t>
  </si>
  <si>
    <t>110118</t>
  </si>
  <si>
    <t>110119</t>
  </si>
  <si>
    <t>110120</t>
  </si>
  <si>
    <t>110121</t>
  </si>
  <si>
    <t>Arranhó</t>
  </si>
  <si>
    <t>110201</t>
  </si>
  <si>
    <t>110202</t>
  </si>
  <si>
    <t>Cardosas</t>
  </si>
  <si>
    <t>110203</t>
  </si>
  <si>
    <t>São Tiago dos Velhos</t>
  </si>
  <si>
    <t>110204</t>
  </si>
  <si>
    <t>Alcoentre</t>
  </si>
  <si>
    <t>110301</t>
  </si>
  <si>
    <t>Aveiras de Baixo</t>
  </si>
  <si>
    <t>110302</t>
  </si>
  <si>
    <t>Aveiras de Cima</t>
  </si>
  <si>
    <t>110303</t>
  </si>
  <si>
    <t>110304</t>
  </si>
  <si>
    <t>Vale do Paraíso</t>
  </si>
  <si>
    <t>110306</t>
  </si>
  <si>
    <t>Vila Nova da Rainha</t>
  </si>
  <si>
    <t>110307</t>
  </si>
  <si>
    <t>110310</t>
  </si>
  <si>
    <t>Alguber</t>
  </si>
  <si>
    <t>110401</t>
  </si>
  <si>
    <t>Peral</t>
  </si>
  <si>
    <t>110407</t>
  </si>
  <si>
    <t>Vermelha</t>
  </si>
  <si>
    <t>110409</t>
  </si>
  <si>
    <t>Vilar</t>
  </si>
  <si>
    <t>110410</t>
  </si>
  <si>
    <t>110411</t>
  </si>
  <si>
    <t>110412</t>
  </si>
  <si>
    <t>110413</t>
  </si>
  <si>
    <t>Alcabideche</t>
  </si>
  <si>
    <t>110501</t>
  </si>
  <si>
    <t>São Domingos de Rana</t>
  </si>
  <si>
    <t>110506</t>
  </si>
  <si>
    <t>110507</t>
  </si>
  <si>
    <t>110508</t>
  </si>
  <si>
    <t>Ajuda</t>
  </si>
  <si>
    <t>110601</t>
  </si>
  <si>
    <t>Alcântara</t>
  </si>
  <si>
    <t>110602</t>
  </si>
  <si>
    <t>Beato</t>
  </si>
  <si>
    <t>110607</t>
  </si>
  <si>
    <t>Benfica</t>
  </si>
  <si>
    <t>110608</t>
  </si>
  <si>
    <t>Campolide</t>
  </si>
  <si>
    <t>110610</t>
  </si>
  <si>
    <t>110611</t>
  </si>
  <si>
    <t>Lumiar</t>
  </si>
  <si>
    <t>110618</t>
  </si>
  <si>
    <t>Marvila</t>
  </si>
  <si>
    <t>110621</t>
  </si>
  <si>
    <t>Olivais</t>
  </si>
  <si>
    <t>110633</t>
  </si>
  <si>
    <t>São Domingos de Benfica</t>
  </si>
  <si>
    <t>110639</t>
  </si>
  <si>
    <t>Alvalade</t>
  </si>
  <si>
    <t>110654</t>
  </si>
  <si>
    <t>Areeiro</t>
  </si>
  <si>
    <t>110655</t>
  </si>
  <si>
    <t>Arroios</t>
  </si>
  <si>
    <t>110656</t>
  </si>
  <si>
    <t>Avenidas Novas</t>
  </si>
  <si>
    <t>110657</t>
  </si>
  <si>
    <t>Belém</t>
  </si>
  <si>
    <t>110658</t>
  </si>
  <si>
    <t>Campo de Ourique</t>
  </si>
  <si>
    <t>110659</t>
  </si>
  <si>
    <t>Estrela</t>
  </si>
  <si>
    <t>110660</t>
  </si>
  <si>
    <t>Misericórdia</t>
  </si>
  <si>
    <t>110661</t>
  </si>
  <si>
    <t>Parque das Nações</t>
  </si>
  <si>
    <t>110662</t>
  </si>
  <si>
    <t>Penha de França</t>
  </si>
  <si>
    <t>110663</t>
  </si>
  <si>
    <t>Santa Clara</t>
  </si>
  <si>
    <t>110664</t>
  </si>
  <si>
    <t>Santa Maria Maior</t>
  </si>
  <si>
    <t>110665</t>
  </si>
  <si>
    <t>Santo António</t>
  </si>
  <si>
    <t>110666</t>
  </si>
  <si>
    <t>110667</t>
  </si>
  <si>
    <t>Bucelas</t>
  </si>
  <si>
    <t>110702</t>
  </si>
  <si>
    <t>Fanhões</t>
  </si>
  <si>
    <t>110705</t>
  </si>
  <si>
    <t>110707</t>
  </si>
  <si>
    <t>110708</t>
  </si>
  <si>
    <t>110726</t>
  </si>
  <si>
    <t>110727</t>
  </si>
  <si>
    <t>110728</t>
  </si>
  <si>
    <t>110729</t>
  </si>
  <si>
    <t>110730</t>
  </si>
  <si>
    <t>110731</t>
  </si>
  <si>
    <t>Moita dos Ferreiros</t>
  </si>
  <si>
    <t>110803</t>
  </si>
  <si>
    <t>Reguengo Grande</t>
  </si>
  <si>
    <t>110805</t>
  </si>
  <si>
    <t>Santa Bárbara</t>
  </si>
  <si>
    <t>110806</t>
  </si>
  <si>
    <t>110808</t>
  </si>
  <si>
    <t>Ribamar</t>
  </si>
  <si>
    <t>110810</t>
  </si>
  <si>
    <t>110812</t>
  </si>
  <si>
    <t>110813</t>
  </si>
  <si>
    <t>110814</t>
  </si>
  <si>
    <t>Carvoeira</t>
  </si>
  <si>
    <t>110902</t>
  </si>
  <si>
    <t>Encarnação</t>
  </si>
  <si>
    <t>110904</t>
  </si>
  <si>
    <t>Ericeira</t>
  </si>
  <si>
    <t>110906</t>
  </si>
  <si>
    <t>110909</t>
  </si>
  <si>
    <t>Milharado</t>
  </si>
  <si>
    <t>110911</t>
  </si>
  <si>
    <t>Santo Isidoro</t>
  </si>
  <si>
    <t>110913</t>
  </si>
  <si>
    <t>110918</t>
  </si>
  <si>
    <t>110919</t>
  </si>
  <si>
    <t>110920</t>
  </si>
  <si>
    <t>110921</t>
  </si>
  <si>
    <t>110922</t>
  </si>
  <si>
    <t>Barcarena</t>
  </si>
  <si>
    <t>111002</t>
  </si>
  <si>
    <t>Porto Salvo</t>
  </si>
  <si>
    <t>111009</t>
  </si>
  <si>
    <t>111012</t>
  </si>
  <si>
    <t>111013</t>
  </si>
  <si>
    <t>111014</t>
  </si>
  <si>
    <t>Algueirão-Mem Martins</t>
  </si>
  <si>
    <t>111102</t>
  </si>
  <si>
    <t>Colares</t>
  </si>
  <si>
    <t>111105</t>
  </si>
  <si>
    <t>Rio de Mouro</t>
  </si>
  <si>
    <t>111108</t>
  </si>
  <si>
    <t>Casal de Cambra</t>
  </si>
  <si>
    <t>111115</t>
  </si>
  <si>
    <t>111122</t>
  </si>
  <si>
    <t>111123</t>
  </si>
  <si>
    <t>111124</t>
  </si>
  <si>
    <t>111125</t>
  </si>
  <si>
    <t>111126</t>
  </si>
  <si>
    <t>111127</t>
  </si>
  <si>
    <t>111128</t>
  </si>
  <si>
    <t>Santo Quintino</t>
  </si>
  <si>
    <t>111201</t>
  </si>
  <si>
    <t>Sapataria</t>
  </si>
  <si>
    <t>111202</t>
  </si>
  <si>
    <t>111203</t>
  </si>
  <si>
    <t>Freiria</t>
  </si>
  <si>
    <t>111306</t>
  </si>
  <si>
    <t>Ponte do Rol</t>
  </si>
  <si>
    <t>111310</t>
  </si>
  <si>
    <t>Ramalhal</t>
  </si>
  <si>
    <t>111311</t>
  </si>
  <si>
    <t>São Pedro da Cadeira</t>
  </si>
  <si>
    <t>111314</t>
  </si>
  <si>
    <t>Silveira</t>
  </si>
  <si>
    <t>111316</t>
  </si>
  <si>
    <t>Turcifal</t>
  </si>
  <si>
    <t>111317</t>
  </si>
  <si>
    <t>111318</t>
  </si>
  <si>
    <t>111321</t>
  </si>
  <si>
    <t>111322</t>
  </si>
  <si>
    <t>111323</t>
  </si>
  <si>
    <t>111324</t>
  </si>
  <si>
    <t>111325</t>
  </si>
  <si>
    <t>Santa Maria, São Pedro e Matacães</t>
  </si>
  <si>
    <t>111326</t>
  </si>
  <si>
    <t>Vialonga</t>
  </si>
  <si>
    <t>111408</t>
  </si>
  <si>
    <t>111409</t>
  </si>
  <si>
    <t>111412</t>
  </si>
  <si>
    <t>111413</t>
  </si>
  <si>
    <t>111414</t>
  </si>
  <si>
    <t>111415</t>
  </si>
  <si>
    <t>Alfragide</t>
  </si>
  <si>
    <t>111512</t>
  </si>
  <si>
    <t>Águas Livres</t>
  </si>
  <si>
    <t>111513</t>
  </si>
  <si>
    <t>Encosta do Sol</t>
  </si>
  <si>
    <t>111514</t>
  </si>
  <si>
    <t>Falagueira-Venda Nova</t>
  </si>
  <si>
    <t>111515</t>
  </si>
  <si>
    <t>Mina de Água</t>
  </si>
  <si>
    <t>111516</t>
  </si>
  <si>
    <t>Venteira</t>
  </si>
  <si>
    <t>111517</t>
  </si>
  <si>
    <t>111603</t>
  </si>
  <si>
    <t>111608</t>
  </si>
  <si>
    <t>111609</t>
  </si>
  <si>
    <t>111610</t>
  </si>
  <si>
    <t>120101</t>
  </si>
  <si>
    <t>Chancelaria</t>
  </si>
  <si>
    <t>120102</t>
  </si>
  <si>
    <t>Seda</t>
  </si>
  <si>
    <t>120103</t>
  </si>
  <si>
    <t>Cunheira</t>
  </si>
  <si>
    <t>120104</t>
  </si>
  <si>
    <t>Assunção</t>
  </si>
  <si>
    <t>120201</t>
  </si>
  <si>
    <t>Esperança</t>
  </si>
  <si>
    <t>120202</t>
  </si>
  <si>
    <t>Mosteiros</t>
  </si>
  <si>
    <t>120203</t>
  </si>
  <si>
    <t>120302</t>
  </si>
  <si>
    <t>120303</t>
  </si>
  <si>
    <t>Ervedal</t>
  </si>
  <si>
    <t>120305</t>
  </si>
  <si>
    <t>Figueira e Barros</t>
  </si>
  <si>
    <t>120306</t>
  </si>
  <si>
    <t>120309</t>
  </si>
  <si>
    <t>120310</t>
  </si>
  <si>
    <t>Nossa Senhora da Expectação</t>
  </si>
  <si>
    <t>120401</t>
  </si>
  <si>
    <t>Nossa Senhora da Graça dos Degolados</t>
  </si>
  <si>
    <t>120402</t>
  </si>
  <si>
    <t>São João Baptista</t>
  </si>
  <si>
    <t>120403</t>
  </si>
  <si>
    <t>Nossa Senhora da Graça de Póvoa e Meadas</t>
  </si>
  <si>
    <t>120501</t>
  </si>
  <si>
    <t>Santa Maria da Devesa</t>
  </si>
  <si>
    <t>120502</t>
  </si>
  <si>
    <t>120503</t>
  </si>
  <si>
    <t>120504</t>
  </si>
  <si>
    <t>Aldeia da Mata</t>
  </si>
  <si>
    <t>120601</t>
  </si>
  <si>
    <t>Gáfete</t>
  </si>
  <si>
    <t>120604</t>
  </si>
  <si>
    <t>Monte da Pedra</t>
  </si>
  <si>
    <t>120605</t>
  </si>
  <si>
    <t>120607</t>
  </si>
  <si>
    <t>120706</t>
  </si>
  <si>
    <t>São Brás e São Lourenço</t>
  </si>
  <si>
    <t>120707</t>
  </si>
  <si>
    <t>São Vicente e Ventosa</t>
  </si>
  <si>
    <t>120708</t>
  </si>
  <si>
    <t>Assunção, Ajuda, Salvador e Santo Ildefonso</t>
  </si>
  <si>
    <t>120712</t>
  </si>
  <si>
    <t>Caia, São Pedro e Alcáçova</t>
  </si>
  <si>
    <t>120713</t>
  </si>
  <si>
    <t>120714</t>
  </si>
  <si>
    <t>120715</t>
  </si>
  <si>
    <t>Cabeço de Vide</t>
  </si>
  <si>
    <t>120801</t>
  </si>
  <si>
    <t>120802</t>
  </si>
  <si>
    <t>São Saturnino</t>
  </si>
  <si>
    <t>120803</t>
  </si>
  <si>
    <t>Belver</t>
  </si>
  <si>
    <t>120902</t>
  </si>
  <si>
    <t>Comenda</t>
  </si>
  <si>
    <t>120903</t>
  </si>
  <si>
    <t>Margem</t>
  </si>
  <si>
    <t>120905</t>
  </si>
  <si>
    <t>120906</t>
  </si>
  <si>
    <t>Beirã</t>
  </si>
  <si>
    <t>121001</t>
  </si>
  <si>
    <t>Santa Maria de Marvão</t>
  </si>
  <si>
    <t>121002</t>
  </si>
  <si>
    <t>Santo António das Areias</t>
  </si>
  <si>
    <t>121003</t>
  </si>
  <si>
    <t>São Salvador da Aramenha</t>
  </si>
  <si>
    <t>121004</t>
  </si>
  <si>
    <t>Assumar</t>
  </si>
  <si>
    <t>121101</t>
  </si>
  <si>
    <t>121102</t>
  </si>
  <si>
    <t>Santo Aleixo</t>
  </si>
  <si>
    <t>121103</t>
  </si>
  <si>
    <t>Vaiamonte</t>
  </si>
  <si>
    <t>121104</t>
  </si>
  <si>
    <t>Alpalhão</t>
  </si>
  <si>
    <t>121201</t>
  </si>
  <si>
    <t>Montalvão</t>
  </si>
  <si>
    <t>121205</t>
  </si>
  <si>
    <t>121207</t>
  </si>
  <si>
    <t>121208</t>
  </si>
  <si>
    <t>Tolosa</t>
  </si>
  <si>
    <t>121210</t>
  </si>
  <si>
    <t>121211</t>
  </si>
  <si>
    <t>121212</t>
  </si>
  <si>
    <t>Galveias</t>
  </si>
  <si>
    <t>121301</t>
  </si>
  <si>
    <t>Montargil</t>
  </si>
  <si>
    <t>121302</t>
  </si>
  <si>
    <t>Foros de Arrão</t>
  </si>
  <si>
    <t>121304</t>
  </si>
  <si>
    <t>Longomel</t>
  </si>
  <si>
    <t>121305</t>
  </si>
  <si>
    <t>121308</t>
  </si>
  <si>
    <t>Alagoa</t>
  </si>
  <si>
    <t>121401</t>
  </si>
  <si>
    <t>Alegrete</t>
  </si>
  <si>
    <t>121402</t>
  </si>
  <si>
    <t>Fortios</t>
  </si>
  <si>
    <t>121404</t>
  </si>
  <si>
    <t>Urra</t>
  </si>
  <si>
    <t>121410</t>
  </si>
  <si>
    <t>121411</t>
  </si>
  <si>
    <t>121412</t>
  </si>
  <si>
    <t>121413</t>
  </si>
  <si>
    <t>Cano</t>
  </si>
  <si>
    <t>121501</t>
  </si>
  <si>
    <t>Casa Branca</t>
  </si>
  <si>
    <t>121502</t>
  </si>
  <si>
    <t>Santo Amaro</t>
  </si>
  <si>
    <t>121503</t>
  </si>
  <si>
    <t>121504</t>
  </si>
  <si>
    <t>Ansiães</t>
  </si>
  <si>
    <t>130103</t>
  </si>
  <si>
    <t>Candemil</t>
  </si>
  <si>
    <t>130107</t>
  </si>
  <si>
    <t>Fregim</t>
  </si>
  <si>
    <t>130112</t>
  </si>
  <si>
    <t>Fridão</t>
  </si>
  <si>
    <t>130115</t>
  </si>
  <si>
    <t>130117</t>
  </si>
  <si>
    <t>Jazente</t>
  </si>
  <si>
    <t>130118</t>
  </si>
  <si>
    <t>Lomba</t>
  </si>
  <si>
    <t>130119</t>
  </si>
  <si>
    <t>130120</t>
  </si>
  <si>
    <t>Lufrei</t>
  </si>
  <si>
    <t>130121</t>
  </si>
  <si>
    <t>Mancelos</t>
  </si>
  <si>
    <t>130123</t>
  </si>
  <si>
    <t>Padronelo</t>
  </si>
  <si>
    <t>130126</t>
  </si>
  <si>
    <t>130128</t>
  </si>
  <si>
    <t>Salvador do Monte</t>
  </si>
  <si>
    <t>130129</t>
  </si>
  <si>
    <t>Gouveia (São Simão)</t>
  </si>
  <si>
    <t>130134</t>
  </si>
  <si>
    <t>Telões</t>
  </si>
  <si>
    <t>130135</t>
  </si>
  <si>
    <t>130136</t>
  </si>
  <si>
    <t>Vila Caiz</t>
  </si>
  <si>
    <t>130138</t>
  </si>
  <si>
    <t>Vila Chã do Marão</t>
  </si>
  <si>
    <t>130139</t>
  </si>
  <si>
    <t>130141</t>
  </si>
  <si>
    <t>130142</t>
  </si>
  <si>
    <t>130143</t>
  </si>
  <si>
    <t>130144</t>
  </si>
  <si>
    <t>130145</t>
  </si>
  <si>
    <t>130146</t>
  </si>
  <si>
    <t>Vila Meã</t>
  </si>
  <si>
    <t>130147</t>
  </si>
  <si>
    <t>130148</t>
  </si>
  <si>
    <t>Frende</t>
  </si>
  <si>
    <t>130204</t>
  </si>
  <si>
    <t>Gestaçô</t>
  </si>
  <si>
    <t>130205</t>
  </si>
  <si>
    <t>Gove</t>
  </si>
  <si>
    <t>130206</t>
  </si>
  <si>
    <t>Grilo</t>
  </si>
  <si>
    <t>130207</t>
  </si>
  <si>
    <t>Loivos do Monte</t>
  </si>
  <si>
    <t>130208</t>
  </si>
  <si>
    <t>Santa Marinha do Zêzere</t>
  </si>
  <si>
    <t>130215</t>
  </si>
  <si>
    <t>Valadares</t>
  </si>
  <si>
    <t>130219</t>
  </si>
  <si>
    <t>Viariz</t>
  </si>
  <si>
    <t>130220</t>
  </si>
  <si>
    <t>130221</t>
  </si>
  <si>
    <t>130222</t>
  </si>
  <si>
    <t>130223</t>
  </si>
  <si>
    <t>130224</t>
  </si>
  <si>
    <t>130225</t>
  </si>
  <si>
    <t>130226</t>
  </si>
  <si>
    <t>Aião</t>
  </si>
  <si>
    <t>130301</t>
  </si>
  <si>
    <t>Airães</t>
  </si>
  <si>
    <t>130302</t>
  </si>
  <si>
    <t>Friande</t>
  </si>
  <si>
    <t>130305</t>
  </si>
  <si>
    <t>Idães</t>
  </si>
  <si>
    <t>130306</t>
  </si>
  <si>
    <t>Jugueiros</t>
  </si>
  <si>
    <t>130307</t>
  </si>
  <si>
    <t>130313</t>
  </si>
  <si>
    <t>130314</t>
  </si>
  <si>
    <t>Pombeiro de Ribavizela</t>
  </si>
  <si>
    <t>130315</t>
  </si>
  <si>
    <t>Refontoura</t>
  </si>
  <si>
    <t>130317</t>
  </si>
  <si>
    <t>Regilde</t>
  </si>
  <si>
    <t>130318</t>
  </si>
  <si>
    <t>Revinhade</t>
  </si>
  <si>
    <t>130319</t>
  </si>
  <si>
    <t>Sendim</t>
  </si>
  <si>
    <t>130324</t>
  </si>
  <si>
    <t>130334</t>
  </si>
  <si>
    <t>130335</t>
  </si>
  <si>
    <t>130336</t>
  </si>
  <si>
    <t>130337</t>
  </si>
  <si>
    <t>130338</t>
  </si>
  <si>
    <t>130339</t>
  </si>
  <si>
    <t>130340</t>
  </si>
  <si>
    <t>130341</t>
  </si>
  <si>
    <t>130405</t>
  </si>
  <si>
    <t>Rio Tinto</t>
  </si>
  <si>
    <t>130408</t>
  </si>
  <si>
    <t>Baguim do Monte (Rio Tinto)</t>
  </si>
  <si>
    <t>130412</t>
  </si>
  <si>
    <t>130413</t>
  </si>
  <si>
    <t>130414</t>
  </si>
  <si>
    <t>130415</t>
  </si>
  <si>
    <t>130416</t>
  </si>
  <si>
    <t>Aveleda</t>
  </si>
  <si>
    <t>130502</t>
  </si>
  <si>
    <t>Caíde de Rei</t>
  </si>
  <si>
    <t>130504</t>
  </si>
  <si>
    <t>Lodares</t>
  </si>
  <si>
    <t>130510</t>
  </si>
  <si>
    <t>Macieira</t>
  </si>
  <si>
    <t>130512</t>
  </si>
  <si>
    <t>Meinedo</t>
  </si>
  <si>
    <t>130513</t>
  </si>
  <si>
    <t>Nevogilde</t>
  </si>
  <si>
    <t>130515</t>
  </si>
  <si>
    <t>Sousela</t>
  </si>
  <si>
    <t>130524</t>
  </si>
  <si>
    <t>Torno</t>
  </si>
  <si>
    <t>130525</t>
  </si>
  <si>
    <t>Vilar do Torno e Alentém</t>
  </si>
  <si>
    <t>130526</t>
  </si>
  <si>
    <t>130527</t>
  </si>
  <si>
    <t>130528</t>
  </si>
  <si>
    <t>130529</t>
  </si>
  <si>
    <t>130530</t>
  </si>
  <si>
    <t>130531</t>
  </si>
  <si>
    <t>130532</t>
  </si>
  <si>
    <t>Águas Santas</t>
  </si>
  <si>
    <t>130601</t>
  </si>
  <si>
    <t>Folgosa</t>
  </si>
  <si>
    <t>130603</t>
  </si>
  <si>
    <t>Milheirós</t>
  </si>
  <si>
    <t>130608</t>
  </si>
  <si>
    <t>Moreira</t>
  </si>
  <si>
    <t>130609</t>
  </si>
  <si>
    <t>São Pedro Fins</t>
  </si>
  <si>
    <t>130613</t>
  </si>
  <si>
    <t>Vila Nova da Telha</t>
  </si>
  <si>
    <t>130616</t>
  </si>
  <si>
    <t>Pedrouços</t>
  </si>
  <si>
    <t>130617</t>
  </si>
  <si>
    <t>Castêlo da Maia</t>
  </si>
  <si>
    <t>130618</t>
  </si>
  <si>
    <t>Cidade da Maia</t>
  </si>
  <si>
    <t>130619</t>
  </si>
  <si>
    <t>Nogueira e Silva Escura</t>
  </si>
  <si>
    <t>130620</t>
  </si>
  <si>
    <t>Banho e Carvalhosa</t>
  </si>
  <si>
    <t>130704</t>
  </si>
  <si>
    <t>Constance</t>
  </si>
  <si>
    <t>130705</t>
  </si>
  <si>
    <t>Soalhães</t>
  </si>
  <si>
    <t>130722</t>
  </si>
  <si>
    <t>Sobretâmega</t>
  </si>
  <si>
    <t>130723</t>
  </si>
  <si>
    <t>Tabuado</t>
  </si>
  <si>
    <t>130724</t>
  </si>
  <si>
    <t>Vila Boa do Bispo</t>
  </si>
  <si>
    <t>130730</t>
  </si>
  <si>
    <t>Alpendorada, Várzea e Torrão</t>
  </si>
  <si>
    <t>130732</t>
  </si>
  <si>
    <t>Avessadas e Rosém</t>
  </si>
  <si>
    <t>130733</t>
  </si>
  <si>
    <t>Bem Viver</t>
  </si>
  <si>
    <t>130734</t>
  </si>
  <si>
    <t>Santo Isidoro e Livração</t>
  </si>
  <si>
    <t>130735</t>
  </si>
  <si>
    <t>Marco</t>
  </si>
  <si>
    <t>130736</t>
  </si>
  <si>
    <t>Paredes de Viadores e Manhuncelos</t>
  </si>
  <si>
    <t>130737</t>
  </si>
  <si>
    <t>Penha Longa e Paços de Gaiolo</t>
  </si>
  <si>
    <t>130738</t>
  </si>
  <si>
    <t>Sande e São Lourenço do Douro</t>
  </si>
  <si>
    <t>130739</t>
  </si>
  <si>
    <t>Várzea, Aliviada e Folhada</t>
  </si>
  <si>
    <t>130740</t>
  </si>
  <si>
    <t>Vila Boa de Quires e Maureles</t>
  </si>
  <si>
    <t>130741</t>
  </si>
  <si>
    <t>130811</t>
  </si>
  <si>
    <t>130812</t>
  </si>
  <si>
    <t>130813</t>
  </si>
  <si>
    <t>130814</t>
  </si>
  <si>
    <t>Carvalhosa</t>
  </si>
  <si>
    <t>130902</t>
  </si>
  <si>
    <t>Eiriz</t>
  </si>
  <si>
    <t>130904</t>
  </si>
  <si>
    <t>130905</t>
  </si>
  <si>
    <t>Figueiró</t>
  </si>
  <si>
    <t>130906</t>
  </si>
  <si>
    <t>Freamunde</t>
  </si>
  <si>
    <t>130908</t>
  </si>
  <si>
    <t>Meixomil</t>
  </si>
  <si>
    <t>130910</t>
  </si>
  <si>
    <t>Penamaior</t>
  </si>
  <si>
    <t>130913</t>
  </si>
  <si>
    <t>Raimonda</t>
  </si>
  <si>
    <t>130914</t>
  </si>
  <si>
    <t>Seroa</t>
  </si>
  <si>
    <t>130916</t>
  </si>
  <si>
    <t>Frazão Arreigada</t>
  </si>
  <si>
    <t>130917</t>
  </si>
  <si>
    <t>130918</t>
  </si>
  <si>
    <t>Sanfins Lamoso Codessos</t>
  </si>
  <si>
    <t>130919</t>
  </si>
  <si>
    <t>Aguiar de Sousa</t>
  </si>
  <si>
    <t>131001</t>
  </si>
  <si>
    <t>Astromil</t>
  </si>
  <si>
    <t>131002</t>
  </si>
  <si>
    <t>Baltar</t>
  </si>
  <si>
    <t>131003</t>
  </si>
  <si>
    <t>Beire</t>
  </si>
  <si>
    <t>131004</t>
  </si>
  <si>
    <t>Cete</t>
  </si>
  <si>
    <t>131008</t>
  </si>
  <si>
    <t>131009</t>
  </si>
  <si>
    <t>131010</t>
  </si>
  <si>
    <t>Gandra</t>
  </si>
  <si>
    <t>131011</t>
  </si>
  <si>
    <t>131013</t>
  </si>
  <si>
    <t>131014</t>
  </si>
  <si>
    <t>Parada de Todeia</t>
  </si>
  <si>
    <t>131017</t>
  </si>
  <si>
    <t>Rebordosa</t>
  </si>
  <si>
    <t>131018</t>
  </si>
  <si>
    <t>Recarei</t>
  </si>
  <si>
    <t>131019</t>
  </si>
  <si>
    <t>Sobreira</t>
  </si>
  <si>
    <t>131020</t>
  </si>
  <si>
    <t>Sobrosa</t>
  </si>
  <si>
    <t>131021</t>
  </si>
  <si>
    <t>Vandoma</t>
  </si>
  <si>
    <t>131022</t>
  </si>
  <si>
    <t>131024</t>
  </si>
  <si>
    <t>131025</t>
  </si>
  <si>
    <t>Abragão</t>
  </si>
  <si>
    <t>131101</t>
  </si>
  <si>
    <t>Boelhe</t>
  </si>
  <si>
    <t>131102</t>
  </si>
  <si>
    <t>Bustelo</t>
  </si>
  <si>
    <t>131103</t>
  </si>
  <si>
    <t>Cabeça Santa</t>
  </si>
  <si>
    <t>131104</t>
  </si>
  <si>
    <t>Canelas</t>
  </si>
  <si>
    <t>131105</t>
  </si>
  <si>
    <t>Capela</t>
  </si>
  <si>
    <t>131106</t>
  </si>
  <si>
    <t>131107</t>
  </si>
  <si>
    <t>Croca</t>
  </si>
  <si>
    <t>131108</t>
  </si>
  <si>
    <t>131109</t>
  </si>
  <si>
    <t>Eja</t>
  </si>
  <si>
    <t>131110</t>
  </si>
  <si>
    <t>Fonte Arcada</t>
  </si>
  <si>
    <t>131112</t>
  </si>
  <si>
    <t>131113</t>
  </si>
  <si>
    <t>Irivo</t>
  </si>
  <si>
    <t>131115</t>
  </si>
  <si>
    <t>Oldrões</t>
  </si>
  <si>
    <t>131121</t>
  </si>
  <si>
    <t>Paço de Sousa</t>
  </si>
  <si>
    <t>131122</t>
  </si>
  <si>
    <t>Perozelo</t>
  </si>
  <si>
    <t>131125</t>
  </si>
  <si>
    <t>Rans</t>
  </si>
  <si>
    <t>131128</t>
  </si>
  <si>
    <t>131129</t>
  </si>
  <si>
    <t>Recezinhos (São Mamede)</t>
  </si>
  <si>
    <t>131132</t>
  </si>
  <si>
    <t>Recezinhos (São Martinho)</t>
  </si>
  <si>
    <t>131133</t>
  </si>
  <si>
    <t>Sebolido</t>
  </si>
  <si>
    <t>131134</t>
  </si>
  <si>
    <t>Valpedre</t>
  </si>
  <si>
    <t>131136</t>
  </si>
  <si>
    <t>Rio Mau</t>
  </si>
  <si>
    <t>131138</t>
  </si>
  <si>
    <t>131139</t>
  </si>
  <si>
    <t>Luzim e Vila Cova</t>
  </si>
  <si>
    <t>131140</t>
  </si>
  <si>
    <t>Guilhufe e Urrô</t>
  </si>
  <si>
    <t>131141</t>
  </si>
  <si>
    <t>Lagares e Figueira</t>
  </si>
  <si>
    <t>131142</t>
  </si>
  <si>
    <t>Termas de São Vicente</t>
  </si>
  <si>
    <t>131143</t>
  </si>
  <si>
    <t>Bonfim</t>
  </si>
  <si>
    <t>131202</t>
  </si>
  <si>
    <t>Campanhã</t>
  </si>
  <si>
    <t>131203</t>
  </si>
  <si>
    <t>131210</t>
  </si>
  <si>
    <t>Ramalde</t>
  </si>
  <si>
    <t>131211</t>
  </si>
  <si>
    <t>131216</t>
  </si>
  <si>
    <t>131217</t>
  </si>
  <si>
    <t>131218</t>
  </si>
  <si>
    <t>Balazar</t>
  </si>
  <si>
    <t>131305</t>
  </si>
  <si>
    <t>Estela</t>
  </si>
  <si>
    <t>131307</t>
  </si>
  <si>
    <t>Laundos</t>
  </si>
  <si>
    <t>131308</t>
  </si>
  <si>
    <t>Rates</t>
  </si>
  <si>
    <t>131311</t>
  </si>
  <si>
    <t>131313</t>
  </si>
  <si>
    <t>131314</t>
  </si>
  <si>
    <t>131315</t>
  </si>
  <si>
    <t>Agrela</t>
  </si>
  <si>
    <t>131401</t>
  </si>
  <si>
    <t>Água Longa</t>
  </si>
  <si>
    <t>131402</t>
  </si>
  <si>
    <t>Aves</t>
  </si>
  <si>
    <t>131405</t>
  </si>
  <si>
    <t>Monte Córdova</t>
  </si>
  <si>
    <t>131413</t>
  </si>
  <si>
    <t>Rebordões</t>
  </si>
  <si>
    <t>131416</t>
  </si>
  <si>
    <t>Reguenga</t>
  </si>
  <si>
    <t>131418</t>
  </si>
  <si>
    <t>131419</t>
  </si>
  <si>
    <t>Negrelos (São Tomé)</t>
  </si>
  <si>
    <t>131430</t>
  </si>
  <si>
    <t>Vilarinho</t>
  </si>
  <si>
    <t>131432</t>
  </si>
  <si>
    <t>131433</t>
  </si>
  <si>
    <t>Vila Nova do Campo</t>
  </si>
  <si>
    <t>131434</t>
  </si>
  <si>
    <t>131435</t>
  </si>
  <si>
    <t>131436</t>
  </si>
  <si>
    <t>131437</t>
  </si>
  <si>
    <t>Alfena</t>
  </si>
  <si>
    <t>131501</t>
  </si>
  <si>
    <t>Ermesinde</t>
  </si>
  <si>
    <t>131503</t>
  </si>
  <si>
    <t>131505</t>
  </si>
  <si>
    <t>131506</t>
  </si>
  <si>
    <t>Árvore</t>
  </si>
  <si>
    <t>131602</t>
  </si>
  <si>
    <t>131603</t>
  </si>
  <si>
    <t>Azurara</t>
  </si>
  <si>
    <t>131604</t>
  </si>
  <si>
    <t>Fajozes</t>
  </si>
  <si>
    <t>131607</t>
  </si>
  <si>
    <t>Gião</t>
  </si>
  <si>
    <t>131610</t>
  </si>
  <si>
    <t>Guilhabreu</t>
  </si>
  <si>
    <t>131611</t>
  </si>
  <si>
    <t>131612</t>
  </si>
  <si>
    <t>Labruge</t>
  </si>
  <si>
    <t>131613</t>
  </si>
  <si>
    <t>Macieira da Maia</t>
  </si>
  <si>
    <t>131614</t>
  </si>
  <si>
    <t>Mindelo</t>
  </si>
  <si>
    <t>131616</t>
  </si>
  <si>
    <t>Modivas</t>
  </si>
  <si>
    <t>131617</t>
  </si>
  <si>
    <t>131627</t>
  </si>
  <si>
    <t>131628</t>
  </si>
  <si>
    <t>Vilar de Pinheiro</t>
  </si>
  <si>
    <t>131630</t>
  </si>
  <si>
    <t>131631</t>
  </si>
  <si>
    <t>131632</t>
  </si>
  <si>
    <t>131633</t>
  </si>
  <si>
    <t>131634</t>
  </si>
  <si>
    <t>131635</t>
  </si>
  <si>
    <t>131636</t>
  </si>
  <si>
    <t>131637</t>
  </si>
  <si>
    <t>131701</t>
  </si>
  <si>
    <t>Avintes</t>
  </si>
  <si>
    <t>131702</t>
  </si>
  <si>
    <t>131703</t>
  </si>
  <si>
    <t>Canidelo</t>
  </si>
  <si>
    <t>131704</t>
  </si>
  <si>
    <t>131709</t>
  </si>
  <si>
    <t>Oliveira do Douro</t>
  </si>
  <si>
    <t>131712</t>
  </si>
  <si>
    <t>São Félix da Marinha</t>
  </si>
  <si>
    <t>131717</t>
  </si>
  <si>
    <t>Vilar de Andorinho</t>
  </si>
  <si>
    <t>131723</t>
  </si>
  <si>
    <t>131725</t>
  </si>
  <si>
    <t>131726</t>
  </si>
  <si>
    <t>131727</t>
  </si>
  <si>
    <t>131728</t>
  </si>
  <si>
    <t>131729</t>
  </si>
  <si>
    <t>131730</t>
  </si>
  <si>
    <t>131731</t>
  </si>
  <si>
    <t>131806</t>
  </si>
  <si>
    <t>Muro</t>
  </si>
  <si>
    <t>131808</t>
  </si>
  <si>
    <t>131809</t>
  </si>
  <si>
    <t>131810</t>
  </si>
  <si>
    <t>131811</t>
  </si>
  <si>
    <t>140104</t>
  </si>
  <si>
    <t>Martinchel</t>
  </si>
  <si>
    <t>140105</t>
  </si>
  <si>
    <t>Mouriscas</t>
  </si>
  <si>
    <t>140106</t>
  </si>
  <si>
    <t>Pego</t>
  </si>
  <si>
    <t>140107</t>
  </si>
  <si>
    <t>140108</t>
  </si>
  <si>
    <t>Tramagal</t>
  </si>
  <si>
    <t>140115</t>
  </si>
  <si>
    <t>Fontes</t>
  </si>
  <si>
    <t>140118</t>
  </si>
  <si>
    <t>140119</t>
  </si>
  <si>
    <t>140120</t>
  </si>
  <si>
    <t>140121</t>
  </si>
  <si>
    <t>140122</t>
  </si>
  <si>
    <t>140123</t>
  </si>
  <si>
    <t>140124</t>
  </si>
  <si>
    <t>Bugalhos</t>
  </si>
  <si>
    <t>140202</t>
  </si>
  <si>
    <t>Minde</t>
  </si>
  <si>
    <t>140206</t>
  </si>
  <si>
    <t>Moitas Venda</t>
  </si>
  <si>
    <t>140207</t>
  </si>
  <si>
    <t>Monsanto</t>
  </si>
  <si>
    <t>140208</t>
  </si>
  <si>
    <t>Serra de Santo António</t>
  </si>
  <si>
    <t>140209</t>
  </si>
  <si>
    <t>140211</t>
  </si>
  <si>
    <t>140212</t>
  </si>
  <si>
    <t>140301</t>
  </si>
  <si>
    <t>Benfica do Ribatejo</t>
  </si>
  <si>
    <t>140302</t>
  </si>
  <si>
    <t>Fazendas de Almeirim</t>
  </si>
  <si>
    <t>140303</t>
  </si>
  <si>
    <t>Raposa</t>
  </si>
  <si>
    <t>140304</t>
  </si>
  <si>
    <t>140401</t>
  </si>
  <si>
    <t>140501</t>
  </si>
  <si>
    <t>Samora Correia</t>
  </si>
  <si>
    <t>140502</t>
  </si>
  <si>
    <t>Santo Estêvão</t>
  </si>
  <si>
    <t>140503</t>
  </si>
  <si>
    <t>Barrosa</t>
  </si>
  <si>
    <t>140504</t>
  </si>
  <si>
    <t>Pontével</t>
  </si>
  <si>
    <t>140604</t>
  </si>
  <si>
    <t>Valada</t>
  </si>
  <si>
    <t>140605</t>
  </si>
  <si>
    <t>Vila Chã de Ourique</t>
  </si>
  <si>
    <t>140607</t>
  </si>
  <si>
    <t>Vale da Pedra</t>
  </si>
  <si>
    <t>140608</t>
  </si>
  <si>
    <t>140609</t>
  </si>
  <si>
    <t>140610</t>
  </si>
  <si>
    <t>Ulme</t>
  </si>
  <si>
    <t>140704</t>
  </si>
  <si>
    <t>Vale de Cavalos</t>
  </si>
  <si>
    <t>140705</t>
  </si>
  <si>
    <t>Carregueira</t>
  </si>
  <si>
    <t>140707</t>
  </si>
  <si>
    <t>140708</t>
  </si>
  <si>
    <t>140709</t>
  </si>
  <si>
    <t>140801</t>
  </si>
  <si>
    <t>Montalvo</t>
  </si>
  <si>
    <t>140802</t>
  </si>
  <si>
    <t>Santa Margarida da Coutada</t>
  </si>
  <si>
    <t>140803</t>
  </si>
  <si>
    <t>Couço</t>
  </si>
  <si>
    <t>140902</t>
  </si>
  <si>
    <t>São José da Lamarosa</t>
  </si>
  <si>
    <t>140903</t>
  </si>
  <si>
    <t>140905</t>
  </si>
  <si>
    <t>Biscainho</t>
  </si>
  <si>
    <t>140907</t>
  </si>
  <si>
    <t>Santana do Mato</t>
  </si>
  <si>
    <t>140908</t>
  </si>
  <si>
    <t>140909</t>
  </si>
  <si>
    <t>141001</t>
  </si>
  <si>
    <t>Nossa Senhora de Fátima</t>
  </si>
  <si>
    <t>141002</t>
  </si>
  <si>
    <t>141101</t>
  </si>
  <si>
    <t>Beco</t>
  </si>
  <si>
    <t>141103</t>
  </si>
  <si>
    <t>Chãos</t>
  </si>
  <si>
    <t>141104</t>
  </si>
  <si>
    <t>141106</t>
  </si>
  <si>
    <t>Igreja Nova do Sobral</t>
  </si>
  <si>
    <t>141107</t>
  </si>
  <si>
    <t>Nossa Senhora do Pranto</t>
  </si>
  <si>
    <t>141110</t>
  </si>
  <si>
    <t>141111</t>
  </si>
  <si>
    <t>Azinhaga</t>
  </si>
  <si>
    <t>141201</t>
  </si>
  <si>
    <t>141202</t>
  </si>
  <si>
    <t>Pombalinho</t>
  </si>
  <si>
    <t>141203</t>
  </si>
  <si>
    <t>Amêndoa</t>
  </si>
  <si>
    <t>141302</t>
  </si>
  <si>
    <t>Cardigos</t>
  </si>
  <si>
    <t>141303</t>
  </si>
  <si>
    <t>Carvoeiro</t>
  </si>
  <si>
    <t>141304</t>
  </si>
  <si>
    <t>Envendos</t>
  </si>
  <si>
    <t>141305</t>
  </si>
  <si>
    <t>Ortiga</t>
  </si>
  <si>
    <t>141307</t>
  </si>
  <si>
    <t>141309</t>
  </si>
  <si>
    <t>Alcobertas</t>
  </si>
  <si>
    <t>141401</t>
  </si>
  <si>
    <t>Arrouquelas</t>
  </si>
  <si>
    <t>141402</t>
  </si>
  <si>
    <t>Fráguas</t>
  </si>
  <si>
    <t>141405</t>
  </si>
  <si>
    <t>141408</t>
  </si>
  <si>
    <t>Asseiceira</t>
  </si>
  <si>
    <t>141410</t>
  </si>
  <si>
    <t>São Sebastião</t>
  </si>
  <si>
    <t>141411</t>
  </si>
  <si>
    <t>141415</t>
  </si>
  <si>
    <t>141416</t>
  </si>
  <si>
    <t>141417</t>
  </si>
  <si>
    <t>141418</t>
  </si>
  <si>
    <t>Marinhais</t>
  </si>
  <si>
    <t>141502</t>
  </si>
  <si>
    <t>Muge</t>
  </si>
  <si>
    <t>141503</t>
  </si>
  <si>
    <t>141507</t>
  </si>
  <si>
    <t>141508</t>
  </si>
  <si>
    <t>Abitureiras</t>
  </si>
  <si>
    <t>141601</t>
  </si>
  <si>
    <t>Abrã</t>
  </si>
  <si>
    <t>141602</t>
  </si>
  <si>
    <t>Alcanede</t>
  </si>
  <si>
    <t>141604</t>
  </si>
  <si>
    <t>Alcanhões</t>
  </si>
  <si>
    <t>141605</t>
  </si>
  <si>
    <t>141606</t>
  </si>
  <si>
    <t>Amiais de Baixo</t>
  </si>
  <si>
    <t>141607</t>
  </si>
  <si>
    <t>Arneiro das Milhariças</t>
  </si>
  <si>
    <t>141608</t>
  </si>
  <si>
    <t>Moçarria</t>
  </si>
  <si>
    <t>141613</t>
  </si>
  <si>
    <t>Pernes</t>
  </si>
  <si>
    <t>141614</t>
  </si>
  <si>
    <t>Póvoa da Isenta</t>
  </si>
  <si>
    <t>141616</t>
  </si>
  <si>
    <t>Vale de Santarém</t>
  </si>
  <si>
    <t>141625</t>
  </si>
  <si>
    <t>Gançaria</t>
  </si>
  <si>
    <t>141628</t>
  </si>
  <si>
    <t>141629</t>
  </si>
  <si>
    <t>141630</t>
  </si>
  <si>
    <t>141631</t>
  </si>
  <si>
    <t>141632</t>
  </si>
  <si>
    <t>141633</t>
  </si>
  <si>
    <t>141634</t>
  </si>
  <si>
    <t>Alcaravela</t>
  </si>
  <si>
    <t>141701</t>
  </si>
  <si>
    <t>Santiago de Montalegre</t>
  </si>
  <si>
    <t>141702</t>
  </si>
  <si>
    <t>141703</t>
  </si>
  <si>
    <t>Valhascos</t>
  </si>
  <si>
    <t>141704</t>
  </si>
  <si>
    <t>141802</t>
  </si>
  <si>
    <t>Carregueiros</t>
  </si>
  <si>
    <t>141804</t>
  </si>
  <si>
    <t>Olalhas</t>
  </si>
  <si>
    <t>141808</t>
  </si>
  <si>
    <t>Paialvo</t>
  </si>
  <si>
    <t>141809</t>
  </si>
  <si>
    <t>São Pedro de Tomar</t>
  </si>
  <si>
    <t>141813</t>
  </si>
  <si>
    <t>Sabacheira</t>
  </si>
  <si>
    <t>141814</t>
  </si>
  <si>
    <t>141817</t>
  </si>
  <si>
    <t>141818</t>
  </si>
  <si>
    <t>141819</t>
  </si>
  <si>
    <t>141820</t>
  </si>
  <si>
    <t>141821</t>
  </si>
  <si>
    <t>Assentiz</t>
  </si>
  <si>
    <t>141902</t>
  </si>
  <si>
    <t>141904</t>
  </si>
  <si>
    <t>141909</t>
  </si>
  <si>
    <t>Riachos</t>
  </si>
  <si>
    <t>141910</t>
  </si>
  <si>
    <t>Zibreira</t>
  </si>
  <si>
    <t>141916</t>
  </si>
  <si>
    <t>Meia Via</t>
  </si>
  <si>
    <t>141917</t>
  </si>
  <si>
    <t>141918</t>
  </si>
  <si>
    <t>141919</t>
  </si>
  <si>
    <t>141920</t>
  </si>
  <si>
    <t>141921</t>
  </si>
  <si>
    <t>Atalaia</t>
  </si>
  <si>
    <t>142001</t>
  </si>
  <si>
    <t>Praia do Ribatejo</t>
  </si>
  <si>
    <t>142002</t>
  </si>
  <si>
    <t>Tancos</t>
  </si>
  <si>
    <t>142003</t>
  </si>
  <si>
    <t>142006</t>
  </si>
  <si>
    <t>Alburitel</t>
  </si>
  <si>
    <t>142101</t>
  </si>
  <si>
    <t>Atouguia</t>
  </si>
  <si>
    <t>142102</t>
  </si>
  <si>
    <t>Caxarias</t>
  </si>
  <si>
    <t>142104</t>
  </si>
  <si>
    <t>Espite</t>
  </si>
  <si>
    <t>142105</t>
  </si>
  <si>
    <t>Fátima</t>
  </si>
  <si>
    <t>142106</t>
  </si>
  <si>
    <t>Nossa Senhora das Misericórdias</t>
  </si>
  <si>
    <t>142111</t>
  </si>
  <si>
    <t>Seiça</t>
  </si>
  <si>
    <t>142113</t>
  </si>
  <si>
    <t>Urqueira</t>
  </si>
  <si>
    <t>142114</t>
  </si>
  <si>
    <t>Nossa Senhora da Piedade</t>
  </si>
  <si>
    <t>142115</t>
  </si>
  <si>
    <t>142119</t>
  </si>
  <si>
    <t>142120</t>
  </si>
  <si>
    <t>142121</t>
  </si>
  <si>
    <t>142122</t>
  </si>
  <si>
    <t>Torrão</t>
  </si>
  <si>
    <t>150104</t>
  </si>
  <si>
    <t>São Martinho</t>
  </si>
  <si>
    <t>150105</t>
  </si>
  <si>
    <t>Comporta</t>
  </si>
  <si>
    <t>150106</t>
  </si>
  <si>
    <t>150107</t>
  </si>
  <si>
    <t>150201</t>
  </si>
  <si>
    <t>Samouco</t>
  </si>
  <si>
    <t>150202</t>
  </si>
  <si>
    <t>São Francisco</t>
  </si>
  <si>
    <t>150203</t>
  </si>
  <si>
    <t>Costa da Caparica</t>
  </si>
  <si>
    <t>150303</t>
  </si>
  <si>
    <t>150312</t>
  </si>
  <si>
    <t>150313</t>
  </si>
  <si>
    <t>150314</t>
  </si>
  <si>
    <t>150315</t>
  </si>
  <si>
    <t>Santo António da Charneca</t>
  </si>
  <si>
    <t>150407</t>
  </si>
  <si>
    <t>150409</t>
  </si>
  <si>
    <t>150410</t>
  </si>
  <si>
    <t>150411</t>
  </si>
  <si>
    <t>Azinheira dos Barros e São Mamede do Sádão</t>
  </si>
  <si>
    <t>150501</t>
  </si>
  <si>
    <t>Melides</t>
  </si>
  <si>
    <t>150503</t>
  </si>
  <si>
    <t>150505</t>
  </si>
  <si>
    <t>150506</t>
  </si>
  <si>
    <t>Alhos Vedros</t>
  </si>
  <si>
    <t>150601</t>
  </si>
  <si>
    <t>150603</t>
  </si>
  <si>
    <t>150607</t>
  </si>
  <si>
    <t>150608</t>
  </si>
  <si>
    <t>Canha</t>
  </si>
  <si>
    <t>150701</t>
  </si>
  <si>
    <t>Sarilhos Grandes</t>
  </si>
  <si>
    <t>150704</t>
  </si>
  <si>
    <t>150709</t>
  </si>
  <si>
    <t>150710</t>
  </si>
  <si>
    <t>150711</t>
  </si>
  <si>
    <t>150802</t>
  </si>
  <si>
    <t>Pinhal Novo</t>
  </si>
  <si>
    <t>150803</t>
  </si>
  <si>
    <t>Quinta do Anjo</t>
  </si>
  <si>
    <t>150804</t>
  </si>
  <si>
    <t>150806</t>
  </si>
  <si>
    <t>Abela</t>
  </si>
  <si>
    <t>150901</t>
  </si>
  <si>
    <t>150902</t>
  </si>
  <si>
    <t>Cercal</t>
  </si>
  <si>
    <t>150903</t>
  </si>
  <si>
    <t>Ermidas-Sado</t>
  </si>
  <si>
    <t>150904</t>
  </si>
  <si>
    <t>Santo André</t>
  </si>
  <si>
    <t>150907</t>
  </si>
  <si>
    <t>São Francisco da Serra</t>
  </si>
  <si>
    <t>150910</t>
  </si>
  <si>
    <t>150912</t>
  </si>
  <si>
    <t>150913</t>
  </si>
  <si>
    <t>Amora</t>
  </si>
  <si>
    <t>151002</t>
  </si>
  <si>
    <t>Corroios</t>
  </si>
  <si>
    <t>151005</t>
  </si>
  <si>
    <t>Fernão Ferro</t>
  </si>
  <si>
    <t>151006</t>
  </si>
  <si>
    <t>151007</t>
  </si>
  <si>
    <t>Sesimbra (Castelo)</t>
  </si>
  <si>
    <t>151101</t>
  </si>
  <si>
    <t>Sesimbra (Santiago)</t>
  </si>
  <si>
    <t>151102</t>
  </si>
  <si>
    <t>Quinta do Conde</t>
  </si>
  <si>
    <t>151103</t>
  </si>
  <si>
    <t>Setúbal (São Sebastião)</t>
  </si>
  <si>
    <t>151205</t>
  </si>
  <si>
    <t>Gâmbia-Pontes-Alto da Guerra</t>
  </si>
  <si>
    <t>151207</t>
  </si>
  <si>
    <t>Sado</t>
  </si>
  <si>
    <t>151208</t>
  </si>
  <si>
    <t>151209</t>
  </si>
  <si>
    <t>151210</t>
  </si>
  <si>
    <t>151301</t>
  </si>
  <si>
    <t>Porto Covo</t>
  </si>
  <si>
    <t>151302</t>
  </si>
  <si>
    <t>Aboim das Choças</t>
  </si>
  <si>
    <t>160101</t>
  </si>
  <si>
    <t>Aguiã</t>
  </si>
  <si>
    <t>160102</t>
  </si>
  <si>
    <t>Ázere</t>
  </si>
  <si>
    <t>160104</t>
  </si>
  <si>
    <t>Cabana Maior</t>
  </si>
  <si>
    <t>160105</t>
  </si>
  <si>
    <t>Cabreiro</t>
  </si>
  <si>
    <t>160106</t>
  </si>
  <si>
    <t>Cendufe</t>
  </si>
  <si>
    <t>160108</t>
  </si>
  <si>
    <t>Couto</t>
  </si>
  <si>
    <t>160109</t>
  </si>
  <si>
    <t>Gavieira</t>
  </si>
  <si>
    <t>160113</t>
  </si>
  <si>
    <t>160115</t>
  </si>
  <si>
    <t>Miranda</t>
  </si>
  <si>
    <t>160121</t>
  </si>
  <si>
    <t>Monte Redondo</t>
  </si>
  <si>
    <t>160122</t>
  </si>
  <si>
    <t>160123</t>
  </si>
  <si>
    <t>Paçô</t>
  </si>
  <si>
    <t>160124</t>
  </si>
  <si>
    <t>Padroso</t>
  </si>
  <si>
    <t>160125</t>
  </si>
  <si>
    <t>Prozelo</t>
  </si>
  <si>
    <t>160128</t>
  </si>
  <si>
    <t>Rio Frio</t>
  </si>
  <si>
    <t>160130</t>
  </si>
  <si>
    <t>160131</t>
  </si>
  <si>
    <t>Sabadim</t>
  </si>
  <si>
    <t>160133</t>
  </si>
  <si>
    <t>Jolda (São Paio)</t>
  </si>
  <si>
    <t>160142</t>
  </si>
  <si>
    <t>Senharei</t>
  </si>
  <si>
    <t>160144</t>
  </si>
  <si>
    <t>Sistelo</t>
  </si>
  <si>
    <t>160145</t>
  </si>
  <si>
    <t>Soajo</t>
  </si>
  <si>
    <t>160146</t>
  </si>
  <si>
    <t>Vale</t>
  </si>
  <si>
    <t>160149</t>
  </si>
  <si>
    <t>160152</t>
  </si>
  <si>
    <t>160153</t>
  </si>
  <si>
    <t>160154</t>
  </si>
  <si>
    <t>160155</t>
  </si>
  <si>
    <t>160156</t>
  </si>
  <si>
    <t>160157</t>
  </si>
  <si>
    <t>160158</t>
  </si>
  <si>
    <t>160159</t>
  </si>
  <si>
    <t>160160</t>
  </si>
  <si>
    <t>160161</t>
  </si>
  <si>
    <t>160162</t>
  </si>
  <si>
    <t>160163</t>
  </si>
  <si>
    <t>160164</t>
  </si>
  <si>
    <t>Âncora</t>
  </si>
  <si>
    <t>160201</t>
  </si>
  <si>
    <t>Argela</t>
  </si>
  <si>
    <t>160205</t>
  </si>
  <si>
    <t>Dem</t>
  </si>
  <si>
    <t>160209</t>
  </si>
  <si>
    <t>Lanhelas</t>
  </si>
  <si>
    <t>160211</t>
  </si>
  <si>
    <t>Riba de Âncora</t>
  </si>
  <si>
    <t>160214</t>
  </si>
  <si>
    <t>160215</t>
  </si>
  <si>
    <t>Vila Praia de Âncora</t>
  </si>
  <si>
    <t>160217</t>
  </si>
  <si>
    <t>Vilar de Mouros</t>
  </si>
  <si>
    <t>160218</t>
  </si>
  <si>
    <t>Vile</t>
  </si>
  <si>
    <t>160220</t>
  </si>
  <si>
    <t>160221</t>
  </si>
  <si>
    <t>160222</t>
  </si>
  <si>
    <t>160223</t>
  </si>
  <si>
    <t>160224</t>
  </si>
  <si>
    <t>160225</t>
  </si>
  <si>
    <t>Alvaredo</t>
  </si>
  <si>
    <t>160301</t>
  </si>
  <si>
    <t>Cousso</t>
  </si>
  <si>
    <t>160304</t>
  </si>
  <si>
    <t>Cristoval</t>
  </si>
  <si>
    <t>160305</t>
  </si>
  <si>
    <t>160307</t>
  </si>
  <si>
    <t>Gave</t>
  </si>
  <si>
    <t>160308</t>
  </si>
  <si>
    <t>160311</t>
  </si>
  <si>
    <t>Penso</t>
  </si>
  <si>
    <t>160313</t>
  </si>
  <si>
    <t>160317</t>
  </si>
  <si>
    <t>160319</t>
  </si>
  <si>
    <t>160320</t>
  </si>
  <si>
    <t>160321</t>
  </si>
  <si>
    <t>160322</t>
  </si>
  <si>
    <t>160323</t>
  </si>
  <si>
    <t>Abedim</t>
  </si>
  <si>
    <t>160401</t>
  </si>
  <si>
    <t>Barbeita</t>
  </si>
  <si>
    <t>160404</t>
  </si>
  <si>
    <t>Barroças e Taias</t>
  </si>
  <si>
    <t>160405</t>
  </si>
  <si>
    <t>Bela</t>
  </si>
  <si>
    <t>160406</t>
  </si>
  <si>
    <t>160407</t>
  </si>
  <si>
    <t>Lara</t>
  </si>
  <si>
    <t>160410</t>
  </si>
  <si>
    <t>Longos Vales</t>
  </si>
  <si>
    <t>160411</t>
  </si>
  <si>
    <t>Merufe</t>
  </si>
  <si>
    <t>160415</t>
  </si>
  <si>
    <t>160418</t>
  </si>
  <si>
    <t>160420</t>
  </si>
  <si>
    <t>Pinheiros</t>
  </si>
  <si>
    <t>160421</t>
  </si>
  <si>
    <t>Podame</t>
  </si>
  <si>
    <t>160422</t>
  </si>
  <si>
    <t>Portela</t>
  </si>
  <si>
    <t>160423</t>
  </si>
  <si>
    <t>Riba de Mouro</t>
  </si>
  <si>
    <t>160424</t>
  </si>
  <si>
    <t>Segude</t>
  </si>
  <si>
    <t>160427</t>
  </si>
  <si>
    <t>Tangil</t>
  </si>
  <si>
    <t>160428</t>
  </si>
  <si>
    <t>Trute</t>
  </si>
  <si>
    <t>160431</t>
  </si>
  <si>
    <t>160434</t>
  </si>
  <si>
    <t>160435</t>
  </si>
  <si>
    <t>160436</t>
  </si>
  <si>
    <t>160437</t>
  </si>
  <si>
    <t>160438</t>
  </si>
  <si>
    <t>160439</t>
  </si>
  <si>
    <t>160440</t>
  </si>
  <si>
    <t>Agualonga</t>
  </si>
  <si>
    <t>160501</t>
  </si>
  <si>
    <t>160503</t>
  </si>
  <si>
    <t>Coura</t>
  </si>
  <si>
    <t>160505</t>
  </si>
  <si>
    <t>Cunha</t>
  </si>
  <si>
    <t>160507</t>
  </si>
  <si>
    <t>Infesta</t>
  </si>
  <si>
    <t>160510</t>
  </si>
  <si>
    <t>160513</t>
  </si>
  <si>
    <t>Padornelo</t>
  </si>
  <si>
    <t>160514</t>
  </si>
  <si>
    <t>Parada</t>
  </si>
  <si>
    <t>160515</t>
  </si>
  <si>
    <t>Romarigães</t>
  </si>
  <si>
    <t>160519</t>
  </si>
  <si>
    <t>Rubiães</t>
  </si>
  <si>
    <t>160520</t>
  </si>
  <si>
    <t>Vascões</t>
  </si>
  <si>
    <t>160521</t>
  </si>
  <si>
    <t>160522</t>
  </si>
  <si>
    <t>160523</t>
  </si>
  <si>
    <t>160524</t>
  </si>
  <si>
    <t>160525</t>
  </si>
  <si>
    <t>160526</t>
  </si>
  <si>
    <t>Azias</t>
  </si>
  <si>
    <t>160601</t>
  </si>
  <si>
    <t>Boivães</t>
  </si>
  <si>
    <t>160602</t>
  </si>
  <si>
    <t>Bravães</t>
  </si>
  <si>
    <t>160603</t>
  </si>
  <si>
    <t>Britelo</t>
  </si>
  <si>
    <t>160604</t>
  </si>
  <si>
    <t>Cuide de Vila Verde</t>
  </si>
  <si>
    <t>160606</t>
  </si>
  <si>
    <t>Lavradas</t>
  </si>
  <si>
    <t>160611</t>
  </si>
  <si>
    <t>Lindoso</t>
  </si>
  <si>
    <t>160612</t>
  </si>
  <si>
    <t>160613</t>
  </si>
  <si>
    <t>160614</t>
  </si>
  <si>
    <t>Sampriz</t>
  </si>
  <si>
    <t>160619</t>
  </si>
  <si>
    <t>Vade (São Pedro)</t>
  </si>
  <si>
    <t>160623</t>
  </si>
  <si>
    <t>Vade (São Tomé)</t>
  </si>
  <si>
    <t>160624</t>
  </si>
  <si>
    <t>160626</t>
  </si>
  <si>
    <t>160627</t>
  </si>
  <si>
    <t>160628</t>
  </si>
  <si>
    <t>160629</t>
  </si>
  <si>
    <t>160630</t>
  </si>
  <si>
    <t>Anais</t>
  </si>
  <si>
    <t>160701</t>
  </si>
  <si>
    <t>São Pedro d'Arcos</t>
  </si>
  <si>
    <t>160703</t>
  </si>
  <si>
    <t>160704</t>
  </si>
  <si>
    <t>Beiral do Lima</t>
  </si>
  <si>
    <t>160707</t>
  </si>
  <si>
    <t>Bertiandos</t>
  </si>
  <si>
    <t>160708</t>
  </si>
  <si>
    <t>Boalhosa</t>
  </si>
  <si>
    <t>160709</t>
  </si>
  <si>
    <t>Brandara</t>
  </si>
  <si>
    <t>160710</t>
  </si>
  <si>
    <t>Calheiros</t>
  </si>
  <si>
    <t>160713</t>
  </si>
  <si>
    <t>Calvelo</t>
  </si>
  <si>
    <t>160714</t>
  </si>
  <si>
    <t>Correlhã</t>
  </si>
  <si>
    <t>160716</t>
  </si>
  <si>
    <t>160717</t>
  </si>
  <si>
    <t>Facha</t>
  </si>
  <si>
    <t>160718</t>
  </si>
  <si>
    <t>Feitosa</t>
  </si>
  <si>
    <t>160719</t>
  </si>
  <si>
    <t>Fontão</t>
  </si>
  <si>
    <t>160721</t>
  </si>
  <si>
    <t>Friastelas</t>
  </si>
  <si>
    <t>160724</t>
  </si>
  <si>
    <t>160726</t>
  </si>
  <si>
    <t>Gemieira</t>
  </si>
  <si>
    <t>160727</t>
  </si>
  <si>
    <t>Gondufe</t>
  </si>
  <si>
    <t>160728</t>
  </si>
  <si>
    <t>Labruja</t>
  </si>
  <si>
    <t>160729</t>
  </si>
  <si>
    <t>160734</t>
  </si>
  <si>
    <t>Refóios do Lima</t>
  </si>
  <si>
    <t>160737</t>
  </si>
  <si>
    <t>160739</t>
  </si>
  <si>
    <t>Sá</t>
  </si>
  <si>
    <t>160740</t>
  </si>
  <si>
    <t>160742</t>
  </si>
  <si>
    <t>Santa Cruz do Lima</t>
  </si>
  <si>
    <t>160743</t>
  </si>
  <si>
    <t>Rebordões (Santa Maria)</t>
  </si>
  <si>
    <t>160744</t>
  </si>
  <si>
    <t>Seara</t>
  </si>
  <si>
    <t>160745</t>
  </si>
  <si>
    <t>Serdedelo</t>
  </si>
  <si>
    <t>160746</t>
  </si>
  <si>
    <t>Rebordões (Souto)</t>
  </si>
  <si>
    <t>160747</t>
  </si>
  <si>
    <t>Vitorino das Donas</t>
  </si>
  <si>
    <t>160750</t>
  </si>
  <si>
    <t>Arca e Ponte de Lima</t>
  </si>
  <si>
    <t>160752</t>
  </si>
  <si>
    <t>Ardegão, Freixo e Mato</t>
  </si>
  <si>
    <t>160753</t>
  </si>
  <si>
    <t>Associação de freguesias do Vale do Neiva</t>
  </si>
  <si>
    <t>160754</t>
  </si>
  <si>
    <t>Bárrio e Cepões</t>
  </si>
  <si>
    <t>160755</t>
  </si>
  <si>
    <t>Cabaços e Fojo Lobal</t>
  </si>
  <si>
    <t>160756</t>
  </si>
  <si>
    <t>Cabração e Moreira do Lima</t>
  </si>
  <si>
    <t>160757</t>
  </si>
  <si>
    <t>Fornelos e Queijada</t>
  </si>
  <si>
    <t>160758</t>
  </si>
  <si>
    <t>Labrujó, Rendufe e Vilar do Monte</t>
  </si>
  <si>
    <t>160759</t>
  </si>
  <si>
    <t>Navió e Vitorino dos Piães</t>
  </si>
  <si>
    <t>160760</t>
  </si>
  <si>
    <t>Boivão</t>
  </si>
  <si>
    <t>160802</t>
  </si>
  <si>
    <t>Cerdal</t>
  </si>
  <si>
    <t>160803</t>
  </si>
  <si>
    <t>Fontoura</t>
  </si>
  <si>
    <t>160805</t>
  </si>
  <si>
    <t>Friestas</t>
  </si>
  <si>
    <t>160806</t>
  </si>
  <si>
    <t>Ganfei</t>
  </si>
  <si>
    <t>160808</t>
  </si>
  <si>
    <t>São Pedro da Torre</t>
  </si>
  <si>
    <t>160812</t>
  </si>
  <si>
    <t>Verdoejo</t>
  </si>
  <si>
    <t>160816</t>
  </si>
  <si>
    <t>160817</t>
  </si>
  <si>
    <t>160818</t>
  </si>
  <si>
    <t>160819</t>
  </si>
  <si>
    <t>160820</t>
  </si>
  <si>
    <t>Afife</t>
  </si>
  <si>
    <t>160901</t>
  </si>
  <si>
    <t>Alvarães</t>
  </si>
  <si>
    <t>160902</t>
  </si>
  <si>
    <t>Amonde</t>
  </si>
  <si>
    <t>160903</t>
  </si>
  <si>
    <t>Anha</t>
  </si>
  <si>
    <t>160904</t>
  </si>
  <si>
    <t>Areosa</t>
  </si>
  <si>
    <t>160905</t>
  </si>
  <si>
    <t>Carreço</t>
  </si>
  <si>
    <t>160908</t>
  </si>
  <si>
    <t>Castelo do Neiva</t>
  </si>
  <si>
    <t>160910</t>
  </si>
  <si>
    <t>Darque</t>
  </si>
  <si>
    <t>160911</t>
  </si>
  <si>
    <t>Freixieiro de Soutelo</t>
  </si>
  <si>
    <t>160914</t>
  </si>
  <si>
    <t>Lanheses</t>
  </si>
  <si>
    <t>160915</t>
  </si>
  <si>
    <t>Montaria</t>
  </si>
  <si>
    <t>160920</t>
  </si>
  <si>
    <t>Mujães</t>
  </si>
  <si>
    <t>160922</t>
  </si>
  <si>
    <t>São Romão de Neiva</t>
  </si>
  <si>
    <t>160923</t>
  </si>
  <si>
    <t>160925</t>
  </si>
  <si>
    <t>Perre</t>
  </si>
  <si>
    <t>160926</t>
  </si>
  <si>
    <t>Santa Marta de Portuzelo</t>
  </si>
  <si>
    <t>160928</t>
  </si>
  <si>
    <t>Vila Franca</t>
  </si>
  <si>
    <t>160935</t>
  </si>
  <si>
    <t>Vila de Punhe</t>
  </si>
  <si>
    <t>160938</t>
  </si>
  <si>
    <t>Chafé</t>
  </si>
  <si>
    <t>160940</t>
  </si>
  <si>
    <t>160941</t>
  </si>
  <si>
    <t>160942</t>
  </si>
  <si>
    <t>160943</t>
  </si>
  <si>
    <t>160944</t>
  </si>
  <si>
    <t>160945</t>
  </si>
  <si>
    <t>160946</t>
  </si>
  <si>
    <t>160947</t>
  </si>
  <si>
    <t>160948</t>
  </si>
  <si>
    <t>Cornes</t>
  </si>
  <si>
    <t>161003</t>
  </si>
  <si>
    <t>Covas</t>
  </si>
  <si>
    <t>161004</t>
  </si>
  <si>
    <t>Gondarém</t>
  </si>
  <si>
    <t>161006</t>
  </si>
  <si>
    <t>Loivo</t>
  </si>
  <si>
    <t>161007</t>
  </si>
  <si>
    <t>Mentrestido</t>
  </si>
  <si>
    <t>161009</t>
  </si>
  <si>
    <t>Sapardos</t>
  </si>
  <si>
    <t>161012</t>
  </si>
  <si>
    <t>Sopo</t>
  </si>
  <si>
    <t>161013</t>
  </si>
  <si>
    <t>161016</t>
  </si>
  <si>
    <t>161017</t>
  </si>
  <si>
    <t>161018</t>
  </si>
  <si>
    <t>161019</t>
  </si>
  <si>
    <t>170101</t>
  </si>
  <si>
    <t>Favaios</t>
  </si>
  <si>
    <t>170107</t>
  </si>
  <si>
    <t>Pegarinhos</t>
  </si>
  <si>
    <t>170108</t>
  </si>
  <si>
    <t>Pinhão</t>
  </si>
  <si>
    <t>170109</t>
  </si>
  <si>
    <t>Sanfins do Douro</t>
  </si>
  <si>
    <t>170112</t>
  </si>
  <si>
    <t>Santa Eugénia</t>
  </si>
  <si>
    <t>170113</t>
  </si>
  <si>
    <t>São Mamede de Ribatua</t>
  </si>
  <si>
    <t>170114</t>
  </si>
  <si>
    <t>170116</t>
  </si>
  <si>
    <t>170117</t>
  </si>
  <si>
    <t>Vilar de Maçada</t>
  </si>
  <si>
    <t>170118</t>
  </si>
  <si>
    <t>170120</t>
  </si>
  <si>
    <t>170121</t>
  </si>
  <si>
    <t>170122</t>
  </si>
  <si>
    <t>170123</t>
  </si>
  <si>
    <t>Beça</t>
  </si>
  <si>
    <t>170203</t>
  </si>
  <si>
    <t>Covas do Barroso</t>
  </si>
  <si>
    <t>170208</t>
  </si>
  <si>
    <t>170210</t>
  </si>
  <si>
    <t>Pinho</t>
  </si>
  <si>
    <t>170213</t>
  </si>
  <si>
    <t>Sapiãos</t>
  </si>
  <si>
    <t>170215</t>
  </si>
  <si>
    <t>Alturas do Barroso e Cerdedo</t>
  </si>
  <si>
    <t>170217</t>
  </si>
  <si>
    <t>Ardãos e Bobadela</t>
  </si>
  <si>
    <t>170218</t>
  </si>
  <si>
    <t>Boticas e Granja</t>
  </si>
  <si>
    <t>170219</t>
  </si>
  <si>
    <t>Codessoso, Curros e Fiães do Tâmega</t>
  </si>
  <si>
    <t>170220</t>
  </si>
  <si>
    <t>Vilar e Viveiro</t>
  </si>
  <si>
    <t>170221</t>
  </si>
  <si>
    <t>Águas Frias</t>
  </si>
  <si>
    <t>170301</t>
  </si>
  <si>
    <t>Anelhe</t>
  </si>
  <si>
    <t>170302</t>
  </si>
  <si>
    <t>170305</t>
  </si>
  <si>
    <t>Cimo de Vila da Castanheira</t>
  </si>
  <si>
    <t>170309</t>
  </si>
  <si>
    <t>Curalha</t>
  </si>
  <si>
    <t>170310</t>
  </si>
  <si>
    <t>Ervededo</t>
  </si>
  <si>
    <t>170312</t>
  </si>
  <si>
    <t>Faiões</t>
  </si>
  <si>
    <t>170313</t>
  </si>
  <si>
    <t>Lama de Arcos</t>
  </si>
  <si>
    <t>170314</t>
  </si>
  <si>
    <t>Mairos</t>
  </si>
  <si>
    <t>170316</t>
  </si>
  <si>
    <t>Moreiras</t>
  </si>
  <si>
    <t>170317</t>
  </si>
  <si>
    <t>Nogueira da Montanha</t>
  </si>
  <si>
    <t>170318</t>
  </si>
  <si>
    <t>Oura</t>
  </si>
  <si>
    <t>170320</t>
  </si>
  <si>
    <t>Outeiro Seco</t>
  </si>
  <si>
    <t>170321</t>
  </si>
  <si>
    <t>170322</t>
  </si>
  <si>
    <t>Redondelo</t>
  </si>
  <si>
    <t>170324</t>
  </si>
  <si>
    <t>Sanfins</t>
  </si>
  <si>
    <t>170327</t>
  </si>
  <si>
    <t>Santa Leocádia</t>
  </si>
  <si>
    <t>170329</t>
  </si>
  <si>
    <t>Santo António de Monforte</t>
  </si>
  <si>
    <t>170330</t>
  </si>
  <si>
    <t>170331</t>
  </si>
  <si>
    <t>São Pedro de Agostém</t>
  </si>
  <si>
    <t>170333</t>
  </si>
  <si>
    <t>170334</t>
  </si>
  <si>
    <t>Tronco</t>
  </si>
  <si>
    <t>170340</t>
  </si>
  <si>
    <t>Vale de Anta</t>
  </si>
  <si>
    <t>170341</t>
  </si>
  <si>
    <t>Vila Verde da Raia</t>
  </si>
  <si>
    <t>170343</t>
  </si>
  <si>
    <t>Vilar de Nantes</t>
  </si>
  <si>
    <t>170344</t>
  </si>
  <si>
    <t>Vilarelho da Raia</t>
  </si>
  <si>
    <t>170345</t>
  </si>
  <si>
    <t>Vilas Boas</t>
  </si>
  <si>
    <t>170347</t>
  </si>
  <si>
    <t>Vilela Seca</t>
  </si>
  <si>
    <t>170348</t>
  </si>
  <si>
    <t>Vilela do Tâmega</t>
  </si>
  <si>
    <t>170349</t>
  </si>
  <si>
    <t>170350</t>
  </si>
  <si>
    <t>170353</t>
  </si>
  <si>
    <t>170354</t>
  </si>
  <si>
    <t>170355</t>
  </si>
  <si>
    <t>170356</t>
  </si>
  <si>
    <t>170357</t>
  </si>
  <si>
    <t>170358</t>
  </si>
  <si>
    <t>170359</t>
  </si>
  <si>
    <t>170360</t>
  </si>
  <si>
    <t>170361</t>
  </si>
  <si>
    <t>170401</t>
  </si>
  <si>
    <t>Cidadelhe</t>
  </si>
  <si>
    <t>170402</t>
  </si>
  <si>
    <t>170403</t>
  </si>
  <si>
    <t>Vila Marim</t>
  </si>
  <si>
    <t>170407</t>
  </si>
  <si>
    <t>Mesão Frio (Santo André)</t>
  </si>
  <si>
    <t>170408</t>
  </si>
  <si>
    <t>Atei</t>
  </si>
  <si>
    <t>170501</t>
  </si>
  <si>
    <t>Bilhó</t>
  </si>
  <si>
    <t>170502</t>
  </si>
  <si>
    <t>São Cristóvão de Mondim de Basto</t>
  </si>
  <si>
    <t>170505</t>
  </si>
  <si>
    <t>Vilar de Ferreiros</t>
  </si>
  <si>
    <t>170508</t>
  </si>
  <si>
    <t>170509</t>
  </si>
  <si>
    <t>170510</t>
  </si>
  <si>
    <t>170601</t>
  </si>
  <si>
    <t>Cervos</t>
  </si>
  <si>
    <t>170603</t>
  </si>
  <si>
    <t>Chã</t>
  </si>
  <si>
    <t>170604</t>
  </si>
  <si>
    <t>Covelo do Gerês</t>
  </si>
  <si>
    <t>170607</t>
  </si>
  <si>
    <t>Ferral</t>
  </si>
  <si>
    <t>170609</t>
  </si>
  <si>
    <t>Gralhas</t>
  </si>
  <si>
    <t>170612</t>
  </si>
  <si>
    <t>Morgade</t>
  </si>
  <si>
    <t>170616</t>
  </si>
  <si>
    <t>Negrões</t>
  </si>
  <si>
    <t>170618</t>
  </si>
  <si>
    <t>170619</t>
  </si>
  <si>
    <t>Pitões das Junias</t>
  </si>
  <si>
    <t>170623</t>
  </si>
  <si>
    <t>Reigoso</t>
  </si>
  <si>
    <t>170625</t>
  </si>
  <si>
    <t>Salto</t>
  </si>
  <si>
    <t>170626</t>
  </si>
  <si>
    <t>170627</t>
  </si>
  <si>
    <t>Sarraquinhos</t>
  </si>
  <si>
    <t>170629</t>
  </si>
  <si>
    <t>Solveira</t>
  </si>
  <si>
    <t>170631</t>
  </si>
  <si>
    <t>Tourém</t>
  </si>
  <si>
    <t>170632</t>
  </si>
  <si>
    <t>Vila da Ponte</t>
  </si>
  <si>
    <t>170635</t>
  </si>
  <si>
    <t>170636</t>
  </si>
  <si>
    <t>170637</t>
  </si>
  <si>
    <t>170638</t>
  </si>
  <si>
    <t>170639</t>
  </si>
  <si>
    <t>170640</t>
  </si>
  <si>
    <t>170641</t>
  </si>
  <si>
    <t>170642</t>
  </si>
  <si>
    <t>170643</t>
  </si>
  <si>
    <t>170701</t>
  </si>
  <si>
    <t>Fiolhoso</t>
  </si>
  <si>
    <t>170703</t>
  </si>
  <si>
    <t>Jou</t>
  </si>
  <si>
    <t>170704</t>
  </si>
  <si>
    <t>170705</t>
  </si>
  <si>
    <t>Valongo de Milhais</t>
  </si>
  <si>
    <t>170708</t>
  </si>
  <si>
    <t>170710</t>
  </si>
  <si>
    <t>170711</t>
  </si>
  <si>
    <t>Fontelas</t>
  </si>
  <si>
    <t>170802</t>
  </si>
  <si>
    <t>170805</t>
  </si>
  <si>
    <t>Sedielos</t>
  </si>
  <si>
    <t>170809</t>
  </si>
  <si>
    <t>Vilarinho dos Freires</t>
  </si>
  <si>
    <t>170810</t>
  </si>
  <si>
    <t>170813</t>
  </si>
  <si>
    <t>170814</t>
  </si>
  <si>
    <t>170815</t>
  </si>
  <si>
    <t>170816</t>
  </si>
  <si>
    <t>Alvadia</t>
  </si>
  <si>
    <t>170901</t>
  </si>
  <si>
    <t>Canedo</t>
  </si>
  <si>
    <t>170902</t>
  </si>
  <si>
    <t>Santa Marinha</t>
  </si>
  <si>
    <t>170906</t>
  </si>
  <si>
    <t>170908</t>
  </si>
  <si>
    <t>170909</t>
  </si>
  <si>
    <t>Celeirós</t>
  </si>
  <si>
    <t>171001</t>
  </si>
  <si>
    <t>Covas do Douro</t>
  </si>
  <si>
    <t>171002</t>
  </si>
  <si>
    <t>Gouvinhas</t>
  </si>
  <si>
    <t>171004</t>
  </si>
  <si>
    <t>Parada de Pinhão</t>
  </si>
  <si>
    <t>171005</t>
  </si>
  <si>
    <t>Paços</t>
  </si>
  <si>
    <t>171007</t>
  </si>
  <si>
    <t>171009</t>
  </si>
  <si>
    <t>São Lourenço de Ribapinhão</t>
  </si>
  <si>
    <t>171011</t>
  </si>
  <si>
    <t>Souto Maior</t>
  </si>
  <si>
    <t>171013</t>
  </si>
  <si>
    <t>Torre do Pinhão</t>
  </si>
  <si>
    <t>171014</t>
  </si>
  <si>
    <t>Vilarinho de São Romão</t>
  </si>
  <si>
    <t>171015</t>
  </si>
  <si>
    <t>171016</t>
  </si>
  <si>
    <t>171017</t>
  </si>
  <si>
    <t>Alvações do Corgo</t>
  </si>
  <si>
    <t>171101</t>
  </si>
  <si>
    <t>Cumieira</t>
  </si>
  <si>
    <t>171102</t>
  </si>
  <si>
    <t>171103</t>
  </si>
  <si>
    <t>Medrões</t>
  </si>
  <si>
    <t>171106</t>
  </si>
  <si>
    <t>Sever</t>
  </si>
  <si>
    <t>171110</t>
  </si>
  <si>
    <t>171111</t>
  </si>
  <si>
    <t>171112</t>
  </si>
  <si>
    <t>Água Revés e Crasto</t>
  </si>
  <si>
    <t>171201</t>
  </si>
  <si>
    <t>Algeriz</t>
  </si>
  <si>
    <t>171203</t>
  </si>
  <si>
    <t>Bouçoães</t>
  </si>
  <si>
    <t>171205</t>
  </si>
  <si>
    <t>Canaveses</t>
  </si>
  <si>
    <t>171206</t>
  </si>
  <si>
    <t>Ervões</t>
  </si>
  <si>
    <t>171209</t>
  </si>
  <si>
    <t>Fornos do Pinhal</t>
  </si>
  <si>
    <t>171211</t>
  </si>
  <si>
    <t>Friões</t>
  </si>
  <si>
    <t>171212</t>
  </si>
  <si>
    <t>Padrela e Tazem</t>
  </si>
  <si>
    <t>171215</t>
  </si>
  <si>
    <t>Possacos</t>
  </si>
  <si>
    <t>171216</t>
  </si>
  <si>
    <t>Rio Torto</t>
  </si>
  <si>
    <t>171217</t>
  </si>
  <si>
    <t>Santa Maria de Emeres</t>
  </si>
  <si>
    <t>171219</t>
  </si>
  <si>
    <t>Santa Valha</t>
  </si>
  <si>
    <t>171220</t>
  </si>
  <si>
    <t>Santiago da Ribeira de Alhariz</t>
  </si>
  <si>
    <t>171221</t>
  </si>
  <si>
    <t>São João da Corveira</t>
  </si>
  <si>
    <t>171222</t>
  </si>
  <si>
    <t>São Pedro de Veiga de Lila</t>
  </si>
  <si>
    <t>171223</t>
  </si>
  <si>
    <t>171224</t>
  </si>
  <si>
    <t>Vales</t>
  </si>
  <si>
    <t>171227</t>
  </si>
  <si>
    <t>Vassal</t>
  </si>
  <si>
    <t>171229</t>
  </si>
  <si>
    <t>Veiga de Lila</t>
  </si>
  <si>
    <t>171230</t>
  </si>
  <si>
    <t>Vilarandelo</t>
  </si>
  <si>
    <t>171231</t>
  </si>
  <si>
    <t>Carrazedo de Montenegro e Curros</t>
  </si>
  <si>
    <t>171232</t>
  </si>
  <si>
    <t>Lebução, Fiães e Nozelos</t>
  </si>
  <si>
    <t>171233</t>
  </si>
  <si>
    <t>Sonim e Barreiros</t>
  </si>
  <si>
    <t>171234</t>
  </si>
  <si>
    <t>Tinhela e Alvarelhos</t>
  </si>
  <si>
    <t>171235</t>
  </si>
  <si>
    <t>Valpaços e Sanfins</t>
  </si>
  <si>
    <t>171236</t>
  </si>
  <si>
    <t>Alfarela de Jales</t>
  </si>
  <si>
    <t>171302</t>
  </si>
  <si>
    <t>Bornes de Aguiar</t>
  </si>
  <si>
    <t>171303</t>
  </si>
  <si>
    <t>Bragado</t>
  </si>
  <si>
    <t>171304</t>
  </si>
  <si>
    <t>Capeludos</t>
  </si>
  <si>
    <t>171305</t>
  </si>
  <si>
    <t>Soutelo de Aguiar</t>
  </si>
  <si>
    <t>171310</t>
  </si>
  <si>
    <t>171311</t>
  </si>
  <si>
    <t>Tresminas</t>
  </si>
  <si>
    <t>171312</t>
  </si>
  <si>
    <t>Valoura</t>
  </si>
  <si>
    <t>171313</t>
  </si>
  <si>
    <t>171314</t>
  </si>
  <si>
    <t>Vreia de Bornes</t>
  </si>
  <si>
    <t>171315</t>
  </si>
  <si>
    <t>Vreia de Jales</t>
  </si>
  <si>
    <t>171316</t>
  </si>
  <si>
    <t>Sabroso de Aguiar</t>
  </si>
  <si>
    <t>171317</t>
  </si>
  <si>
    <t>Alvão</t>
  </si>
  <si>
    <t>171319</t>
  </si>
  <si>
    <t>171320</t>
  </si>
  <si>
    <t>Abaças</t>
  </si>
  <si>
    <t>171401</t>
  </si>
  <si>
    <t>Andrães</t>
  </si>
  <si>
    <t>171403</t>
  </si>
  <si>
    <t>171404</t>
  </si>
  <si>
    <t>Campeã</t>
  </si>
  <si>
    <t>171406</t>
  </si>
  <si>
    <t>Folhadela</t>
  </si>
  <si>
    <t>171409</t>
  </si>
  <si>
    <t>Guiães</t>
  </si>
  <si>
    <t>171410</t>
  </si>
  <si>
    <t>171414</t>
  </si>
  <si>
    <t>Mateus</t>
  </si>
  <si>
    <t>171415</t>
  </si>
  <si>
    <t>Mondrões</t>
  </si>
  <si>
    <t>171416</t>
  </si>
  <si>
    <t>Parada de Cunhos</t>
  </si>
  <si>
    <t>171420</t>
  </si>
  <si>
    <t>Torgueda</t>
  </si>
  <si>
    <t>171426</t>
  </si>
  <si>
    <t>171429</t>
  </si>
  <si>
    <t>171431</t>
  </si>
  <si>
    <t>171432</t>
  </si>
  <si>
    <t>171433</t>
  </si>
  <si>
    <t>171434</t>
  </si>
  <si>
    <t>171435</t>
  </si>
  <si>
    <t>171436</t>
  </si>
  <si>
    <t>171437</t>
  </si>
  <si>
    <t>171438</t>
  </si>
  <si>
    <t>Aldeias</t>
  </si>
  <si>
    <t>180101</t>
  </si>
  <si>
    <t>Cimbres</t>
  </si>
  <si>
    <t>180104</t>
  </si>
  <si>
    <t>180106</t>
  </si>
  <si>
    <t>Fontelo</t>
  </si>
  <si>
    <t>180107</t>
  </si>
  <si>
    <t>Queimada</t>
  </si>
  <si>
    <t>180109</t>
  </si>
  <si>
    <t>Queimadela</t>
  </si>
  <si>
    <t>180110</t>
  </si>
  <si>
    <t>180111</t>
  </si>
  <si>
    <t>São Cosmado</t>
  </si>
  <si>
    <t>180114</t>
  </si>
  <si>
    <t>São Martinho das Chãs</t>
  </si>
  <si>
    <t>180115</t>
  </si>
  <si>
    <t>Vacalar</t>
  </si>
  <si>
    <t>180118</t>
  </si>
  <si>
    <t>180120</t>
  </si>
  <si>
    <t>180121</t>
  </si>
  <si>
    <t>180122</t>
  </si>
  <si>
    <t>180123</t>
  </si>
  <si>
    <t>Beijós</t>
  </si>
  <si>
    <t>180201</t>
  </si>
  <si>
    <t>Cabanas de Viriato</t>
  </si>
  <si>
    <t>180202</t>
  </si>
  <si>
    <t>Oliveira do Conde</t>
  </si>
  <si>
    <t>180204</t>
  </si>
  <si>
    <t>180206</t>
  </si>
  <si>
    <t>180208</t>
  </si>
  <si>
    <t>Almofala</t>
  </si>
  <si>
    <t>180301</t>
  </si>
  <si>
    <t>180303</t>
  </si>
  <si>
    <t>180304</t>
  </si>
  <si>
    <t>Cujó</t>
  </si>
  <si>
    <t>180305</t>
  </si>
  <si>
    <t>Gosende</t>
  </si>
  <si>
    <t>180309</t>
  </si>
  <si>
    <t>Mões</t>
  </si>
  <si>
    <t>180312</t>
  </si>
  <si>
    <t>Moledo</t>
  </si>
  <si>
    <t>180313</t>
  </si>
  <si>
    <t>Monteiras</t>
  </si>
  <si>
    <t>180314</t>
  </si>
  <si>
    <t>Pepim</t>
  </si>
  <si>
    <t>180317</t>
  </si>
  <si>
    <t>180319</t>
  </si>
  <si>
    <t>São Joaninho</t>
  </si>
  <si>
    <t>180322</t>
  </si>
  <si>
    <t>180323</t>
  </si>
  <si>
    <t>180324</t>
  </si>
  <si>
    <t>180325</t>
  </si>
  <si>
    <t>180326</t>
  </si>
  <si>
    <t>180327</t>
  </si>
  <si>
    <t>180403</t>
  </si>
  <si>
    <t>Espadanedo</t>
  </si>
  <si>
    <t>180404</t>
  </si>
  <si>
    <t>Ferreiros de Tendais</t>
  </si>
  <si>
    <t>180405</t>
  </si>
  <si>
    <t>180406</t>
  </si>
  <si>
    <t>180408</t>
  </si>
  <si>
    <t>180409</t>
  </si>
  <si>
    <t>180410</t>
  </si>
  <si>
    <t>Santiago de Piães</t>
  </si>
  <si>
    <t>180412</t>
  </si>
  <si>
    <t>São Cristóvão de Nogueira</t>
  </si>
  <si>
    <t>180413</t>
  </si>
  <si>
    <t>Souselo</t>
  </si>
  <si>
    <t>180414</t>
  </si>
  <si>
    <t>Tarouquela</t>
  </si>
  <si>
    <t>180415</t>
  </si>
  <si>
    <t>Tendais</t>
  </si>
  <si>
    <t>180416</t>
  </si>
  <si>
    <t>180417</t>
  </si>
  <si>
    <t>180418</t>
  </si>
  <si>
    <t>Avões</t>
  </si>
  <si>
    <t>180502</t>
  </si>
  <si>
    <t>Britiande</t>
  </si>
  <si>
    <t>180504</t>
  </si>
  <si>
    <t>Cambres</t>
  </si>
  <si>
    <t>180505</t>
  </si>
  <si>
    <t>Ferreirim</t>
  </si>
  <si>
    <t>180507</t>
  </si>
  <si>
    <t>Ferreiros de Avões</t>
  </si>
  <si>
    <t>180508</t>
  </si>
  <si>
    <t>Figueira</t>
  </si>
  <si>
    <t>180509</t>
  </si>
  <si>
    <t>Lalim</t>
  </si>
  <si>
    <t>180510</t>
  </si>
  <si>
    <t>Lazarim</t>
  </si>
  <si>
    <t>180511</t>
  </si>
  <si>
    <t>Penajóia</t>
  </si>
  <si>
    <t>180516</t>
  </si>
  <si>
    <t>Penude</t>
  </si>
  <si>
    <t>180517</t>
  </si>
  <si>
    <t>Samodães</t>
  </si>
  <si>
    <t>180519</t>
  </si>
  <si>
    <t>Sande</t>
  </si>
  <si>
    <t>180520</t>
  </si>
  <si>
    <t>Várzea de Abrunhais</t>
  </si>
  <si>
    <t>180523</t>
  </si>
  <si>
    <t>Vila Nova de Souto d'El-Rei</t>
  </si>
  <si>
    <t>180524</t>
  </si>
  <si>
    <t>Lamego (Almacave e Sé)</t>
  </si>
  <si>
    <t>180525</t>
  </si>
  <si>
    <t>180526</t>
  </si>
  <si>
    <t>180527</t>
  </si>
  <si>
    <t>180528</t>
  </si>
  <si>
    <t>Abrunhosa-a-Velha</t>
  </si>
  <si>
    <t>180601</t>
  </si>
  <si>
    <t>Alcafache</t>
  </si>
  <si>
    <t>180602</t>
  </si>
  <si>
    <t>Cunha Baixa</t>
  </si>
  <si>
    <t>180605</t>
  </si>
  <si>
    <t>180606</t>
  </si>
  <si>
    <t>Fornos de Maceira Dão</t>
  </si>
  <si>
    <t>180607</t>
  </si>
  <si>
    <t>Freixiosa</t>
  </si>
  <si>
    <t>180608</t>
  </si>
  <si>
    <t>Quintela de Azurara</t>
  </si>
  <si>
    <t>180614</t>
  </si>
  <si>
    <t>São João da Fresta</t>
  </si>
  <si>
    <t>180616</t>
  </si>
  <si>
    <t>180619</t>
  </si>
  <si>
    <t>180620</t>
  </si>
  <si>
    <t>180621</t>
  </si>
  <si>
    <t>180622</t>
  </si>
  <si>
    <t>Alvite</t>
  </si>
  <si>
    <t>180702</t>
  </si>
  <si>
    <t>Arcozelos</t>
  </si>
  <si>
    <t>180703</t>
  </si>
  <si>
    <t>Baldos</t>
  </si>
  <si>
    <t>180705</t>
  </si>
  <si>
    <t>Cabaços</t>
  </si>
  <si>
    <t>180706</t>
  </si>
  <si>
    <t>180707</t>
  </si>
  <si>
    <t>180708</t>
  </si>
  <si>
    <t>Leomil</t>
  </si>
  <si>
    <t>180709</t>
  </si>
  <si>
    <t>180710</t>
  </si>
  <si>
    <t>Passô</t>
  </si>
  <si>
    <t>180713</t>
  </si>
  <si>
    <t>Vila da Rua</t>
  </si>
  <si>
    <t>180716</t>
  </si>
  <si>
    <t>180717</t>
  </si>
  <si>
    <t>180719</t>
  </si>
  <si>
    <t>180720</t>
  </si>
  <si>
    <t>180721</t>
  </si>
  <si>
    <t>180722</t>
  </si>
  <si>
    <t>180723</t>
  </si>
  <si>
    <t>Cercosa</t>
  </si>
  <si>
    <t>180802</t>
  </si>
  <si>
    <t>180804</t>
  </si>
  <si>
    <t>Marmeleira</t>
  </si>
  <si>
    <t>180805</t>
  </si>
  <si>
    <t>180807</t>
  </si>
  <si>
    <t>180808</t>
  </si>
  <si>
    <t>Trezói</t>
  </si>
  <si>
    <t>180809</t>
  </si>
  <si>
    <t>180811</t>
  </si>
  <si>
    <t>Canas de Senhorim</t>
  </si>
  <si>
    <t>180901</t>
  </si>
  <si>
    <t>180903</t>
  </si>
  <si>
    <t>Senhorim</t>
  </si>
  <si>
    <t>180905</t>
  </si>
  <si>
    <t>180906</t>
  </si>
  <si>
    <t>Lapa do Lobo</t>
  </si>
  <si>
    <t>180908</t>
  </si>
  <si>
    <t>180910</t>
  </si>
  <si>
    <t>180911</t>
  </si>
  <si>
    <t>Arcozelo das Maias</t>
  </si>
  <si>
    <t>181002</t>
  </si>
  <si>
    <t>181005</t>
  </si>
  <si>
    <t>Ribeiradio</t>
  </si>
  <si>
    <t>181007</t>
  </si>
  <si>
    <t>São João da Serra</t>
  </si>
  <si>
    <t>181008</t>
  </si>
  <si>
    <t>São Vicente de Lafões</t>
  </si>
  <si>
    <t>181009</t>
  </si>
  <si>
    <t>181013</t>
  </si>
  <si>
    <t>181014</t>
  </si>
  <si>
    <t>181015</t>
  </si>
  <si>
    <t>Castelo de Penalva</t>
  </si>
  <si>
    <t>181102</t>
  </si>
  <si>
    <t>Esmolfe</t>
  </si>
  <si>
    <t>181103</t>
  </si>
  <si>
    <t>Germil</t>
  </si>
  <si>
    <t>181104</t>
  </si>
  <si>
    <t>Ínsua</t>
  </si>
  <si>
    <t>181105</t>
  </si>
  <si>
    <t>Lusinde</t>
  </si>
  <si>
    <t>181106</t>
  </si>
  <si>
    <t>Pindo</t>
  </si>
  <si>
    <t>181109</t>
  </si>
  <si>
    <t>181110</t>
  </si>
  <si>
    <t>Sezures</t>
  </si>
  <si>
    <t>181111</t>
  </si>
  <si>
    <t>Trancozelos</t>
  </si>
  <si>
    <t>181112</t>
  </si>
  <si>
    <t>181114</t>
  </si>
  <si>
    <t>181115</t>
  </si>
  <si>
    <t>Beselga</t>
  </si>
  <si>
    <t>181202</t>
  </si>
  <si>
    <t>Castainço</t>
  </si>
  <si>
    <t>181203</t>
  </si>
  <si>
    <t>Penela da Beira</t>
  </si>
  <si>
    <t>181207</t>
  </si>
  <si>
    <t>Póvoa de Penela</t>
  </si>
  <si>
    <t>181208</t>
  </si>
  <si>
    <t>181209</t>
  </si>
  <si>
    <t>181210</t>
  </si>
  <si>
    <t>181211</t>
  </si>
  <si>
    <t>Barrô</t>
  </si>
  <si>
    <t>181302</t>
  </si>
  <si>
    <t>Cárquere</t>
  </si>
  <si>
    <t>181303</t>
  </si>
  <si>
    <t>Paus</t>
  </si>
  <si>
    <t>181310</t>
  </si>
  <si>
    <t>181311</t>
  </si>
  <si>
    <t>São Cipriano</t>
  </si>
  <si>
    <t>181312</t>
  </si>
  <si>
    <t>São João de Fontoura</t>
  </si>
  <si>
    <t>181313</t>
  </si>
  <si>
    <t>São Martinho de Mouros</t>
  </si>
  <si>
    <t>181314</t>
  </si>
  <si>
    <t>181316</t>
  </si>
  <si>
    <t>181317</t>
  </si>
  <si>
    <t>181318</t>
  </si>
  <si>
    <t>181319</t>
  </si>
  <si>
    <t>Pinheiro de Ázere</t>
  </si>
  <si>
    <t>181403</t>
  </si>
  <si>
    <t>181405</t>
  </si>
  <si>
    <t>São João de Areias</t>
  </si>
  <si>
    <t>181406</t>
  </si>
  <si>
    <t>181410</t>
  </si>
  <si>
    <t>181411</t>
  </si>
  <si>
    <t>181412</t>
  </si>
  <si>
    <t>Castanheiro do Sul</t>
  </si>
  <si>
    <t>181501</t>
  </si>
  <si>
    <t>Ervedosa do Douro</t>
  </si>
  <si>
    <t>181502</t>
  </si>
  <si>
    <t>Nagozelo do Douro</t>
  </si>
  <si>
    <t>181504</t>
  </si>
  <si>
    <t>Paredes da Beira</t>
  </si>
  <si>
    <t>181505</t>
  </si>
  <si>
    <t>Riodades</t>
  </si>
  <si>
    <t>181507</t>
  </si>
  <si>
    <t>Soutelo do Douro</t>
  </si>
  <si>
    <t>181509</t>
  </si>
  <si>
    <t>Vale de Figueira</t>
  </si>
  <si>
    <t>181511</t>
  </si>
  <si>
    <t>Valongo dos Azeites</t>
  </si>
  <si>
    <t>181512</t>
  </si>
  <si>
    <t>181515</t>
  </si>
  <si>
    <t>181516</t>
  </si>
  <si>
    <t>181517</t>
  </si>
  <si>
    <t>Bordonhos</t>
  </si>
  <si>
    <t>181602</t>
  </si>
  <si>
    <t>Figueiredo de Alva</t>
  </si>
  <si>
    <t>181606</t>
  </si>
  <si>
    <t>Manhouce</t>
  </si>
  <si>
    <t>181607</t>
  </si>
  <si>
    <t>Pindelo dos Milagres</t>
  </si>
  <si>
    <t>181608</t>
  </si>
  <si>
    <t>181609</t>
  </si>
  <si>
    <t>São Félix</t>
  </si>
  <si>
    <t>181612</t>
  </si>
  <si>
    <t>Serrazes</t>
  </si>
  <si>
    <t>181615</t>
  </si>
  <si>
    <t>Sul</t>
  </si>
  <si>
    <t>181616</t>
  </si>
  <si>
    <t>181617</t>
  </si>
  <si>
    <t>Vila Maior</t>
  </si>
  <si>
    <t>181619</t>
  </si>
  <si>
    <t>181620</t>
  </si>
  <si>
    <t>181621</t>
  </si>
  <si>
    <t>181622</t>
  </si>
  <si>
    <t>181623</t>
  </si>
  <si>
    <t>Avelal</t>
  </si>
  <si>
    <t>181702</t>
  </si>
  <si>
    <t>Ferreira de Aves</t>
  </si>
  <si>
    <t>181704</t>
  </si>
  <si>
    <t>Mioma</t>
  </si>
  <si>
    <t>181706</t>
  </si>
  <si>
    <t>181707</t>
  </si>
  <si>
    <t>São Miguel de Vila Boa</t>
  </si>
  <si>
    <t>181709</t>
  </si>
  <si>
    <t>181710</t>
  </si>
  <si>
    <t>Silvã de Cima</t>
  </si>
  <si>
    <t>181711</t>
  </si>
  <si>
    <t>181713</t>
  </si>
  <si>
    <t>181714</t>
  </si>
  <si>
    <t>Arnas</t>
  </si>
  <si>
    <t>181801</t>
  </si>
  <si>
    <t>Carregal</t>
  </si>
  <si>
    <t>181802</t>
  </si>
  <si>
    <t>Chosendo</t>
  </si>
  <si>
    <t>181803</t>
  </si>
  <si>
    <t>181804</t>
  </si>
  <si>
    <t>181806</t>
  </si>
  <si>
    <t>Granjal</t>
  </si>
  <si>
    <t>181810</t>
  </si>
  <si>
    <t>Lamosa</t>
  </si>
  <si>
    <t>181811</t>
  </si>
  <si>
    <t>Quintela</t>
  </si>
  <si>
    <t>181814</t>
  </si>
  <si>
    <t>181817</t>
  </si>
  <si>
    <t>181818</t>
  </si>
  <si>
    <t>181819</t>
  </si>
  <si>
    <t>181820</t>
  </si>
  <si>
    <t>181821</t>
  </si>
  <si>
    <t>Adorigo</t>
  </si>
  <si>
    <t>181901</t>
  </si>
  <si>
    <t>181902</t>
  </si>
  <si>
    <t>Chavães</t>
  </si>
  <si>
    <t>181904</t>
  </si>
  <si>
    <t>Desejosa</t>
  </si>
  <si>
    <t>181905</t>
  </si>
  <si>
    <t>Granja do Tedo</t>
  </si>
  <si>
    <t>181906</t>
  </si>
  <si>
    <t>Longa</t>
  </si>
  <si>
    <t>181908</t>
  </si>
  <si>
    <t>181913</t>
  </si>
  <si>
    <t>181914</t>
  </si>
  <si>
    <t>Valença do Douro</t>
  </si>
  <si>
    <t>181917</t>
  </si>
  <si>
    <t>181918</t>
  </si>
  <si>
    <t>181919</t>
  </si>
  <si>
    <t>181920</t>
  </si>
  <si>
    <t>181921</t>
  </si>
  <si>
    <t>Mondim da Beira</t>
  </si>
  <si>
    <t>182004</t>
  </si>
  <si>
    <t>Salzedas</t>
  </si>
  <si>
    <t>182005</t>
  </si>
  <si>
    <t>São João de Tarouca</t>
  </si>
  <si>
    <t>182006</t>
  </si>
  <si>
    <t>Várzea da Serra</t>
  </si>
  <si>
    <t>182009</t>
  </si>
  <si>
    <t>182011</t>
  </si>
  <si>
    <t>182012</t>
  </si>
  <si>
    <t>182013</t>
  </si>
  <si>
    <t>Campo de Besteiros</t>
  </si>
  <si>
    <t>182102</t>
  </si>
  <si>
    <t>Canas de Santa Maria</t>
  </si>
  <si>
    <t>182103</t>
  </si>
  <si>
    <t>182105</t>
  </si>
  <si>
    <t>Dardavaz</t>
  </si>
  <si>
    <t>182106</t>
  </si>
  <si>
    <t>Ferreirós do Dão</t>
  </si>
  <si>
    <t>182107</t>
  </si>
  <si>
    <t>Guardão</t>
  </si>
  <si>
    <t>182108</t>
  </si>
  <si>
    <t>Lajeosa do Dão</t>
  </si>
  <si>
    <t>182109</t>
  </si>
  <si>
    <t>Lobão da Beira</t>
  </si>
  <si>
    <t>182110</t>
  </si>
  <si>
    <t>Molelos</t>
  </si>
  <si>
    <t>182111</t>
  </si>
  <si>
    <t>Parada de Gonta</t>
  </si>
  <si>
    <t>182116</t>
  </si>
  <si>
    <t>Santiago de Besteiros</t>
  </si>
  <si>
    <t>182118</t>
  </si>
  <si>
    <t>Tonda</t>
  </si>
  <si>
    <t>182122</t>
  </si>
  <si>
    <t>182127</t>
  </si>
  <si>
    <t>182128</t>
  </si>
  <si>
    <t>182129</t>
  </si>
  <si>
    <t>182130</t>
  </si>
  <si>
    <t>182131</t>
  </si>
  <si>
    <t>182132</t>
  </si>
  <si>
    <t>182133</t>
  </si>
  <si>
    <t>Pendilhe</t>
  </si>
  <si>
    <t>182203</t>
  </si>
  <si>
    <t>Queiriga</t>
  </si>
  <si>
    <t>182204</t>
  </si>
  <si>
    <t>Touro</t>
  </si>
  <si>
    <t>182205</t>
  </si>
  <si>
    <t>182206</t>
  </si>
  <si>
    <t>182208</t>
  </si>
  <si>
    <t>Abraveses</t>
  </si>
  <si>
    <t>182301</t>
  </si>
  <si>
    <t>Bodiosa</t>
  </si>
  <si>
    <t>182304</t>
  </si>
  <si>
    <t>Calde</t>
  </si>
  <si>
    <t>182305</t>
  </si>
  <si>
    <t>Campo</t>
  </si>
  <si>
    <t>182306</t>
  </si>
  <si>
    <t>Cavernães</t>
  </si>
  <si>
    <t>182307</t>
  </si>
  <si>
    <t>Cota</t>
  </si>
  <si>
    <t>182310</t>
  </si>
  <si>
    <t>Fragosela</t>
  </si>
  <si>
    <t>182315</t>
  </si>
  <si>
    <t>Lordosa</t>
  </si>
  <si>
    <t>182316</t>
  </si>
  <si>
    <t>Silgueiros</t>
  </si>
  <si>
    <t>182317</t>
  </si>
  <si>
    <t>Mundão</t>
  </si>
  <si>
    <t>182318</t>
  </si>
  <si>
    <t>Orgens</t>
  </si>
  <si>
    <t>182319</t>
  </si>
  <si>
    <t>Povolide</t>
  </si>
  <si>
    <t>182320</t>
  </si>
  <si>
    <t>182321</t>
  </si>
  <si>
    <t>Ribafeita</t>
  </si>
  <si>
    <t>182322</t>
  </si>
  <si>
    <t>Rio de Loba</t>
  </si>
  <si>
    <t>182323</t>
  </si>
  <si>
    <t>Santos Evos</t>
  </si>
  <si>
    <t>182325</t>
  </si>
  <si>
    <t>São João de Lourosa</t>
  </si>
  <si>
    <t>182327</t>
  </si>
  <si>
    <t>São Pedro de France</t>
  </si>
  <si>
    <t>182329</t>
  </si>
  <si>
    <t>182335</t>
  </si>
  <si>
    <t>182336</t>
  </si>
  <si>
    <t>Coutos de Viseu</t>
  </si>
  <si>
    <t>182337</t>
  </si>
  <si>
    <t>182338</t>
  </si>
  <si>
    <t>Repeses e São Salvador</t>
  </si>
  <si>
    <t>182339</t>
  </si>
  <si>
    <t>São Cipriano e Vil de Souto</t>
  </si>
  <si>
    <t>182340</t>
  </si>
  <si>
    <t>182341</t>
  </si>
  <si>
    <t>Alcofra</t>
  </si>
  <si>
    <t>182401</t>
  </si>
  <si>
    <t>Campia</t>
  </si>
  <si>
    <t>182403</t>
  </si>
  <si>
    <t>Fornelo do Monte</t>
  </si>
  <si>
    <t>182407</t>
  </si>
  <si>
    <t>Queirã</t>
  </si>
  <si>
    <t>182409</t>
  </si>
  <si>
    <t>182410</t>
  </si>
  <si>
    <t>182411</t>
  </si>
  <si>
    <t>182413</t>
  </si>
  <si>
    <t>182414</t>
  </si>
  <si>
    <t>182415</t>
  </si>
  <si>
    <t>Arco da Calheta</t>
  </si>
  <si>
    <t>310101</t>
  </si>
  <si>
    <t>Calheta</t>
  </si>
  <si>
    <t>310102</t>
  </si>
  <si>
    <t>Estreito da Calheta</t>
  </si>
  <si>
    <t>310103</t>
  </si>
  <si>
    <t>Fajã da Ovelha</t>
  </si>
  <si>
    <t>310104</t>
  </si>
  <si>
    <t>Jardim do Mar</t>
  </si>
  <si>
    <t>310105</t>
  </si>
  <si>
    <t>Paul do Mar</t>
  </si>
  <si>
    <t>310106</t>
  </si>
  <si>
    <t>Ponta do Pargo</t>
  </si>
  <si>
    <t>310107</t>
  </si>
  <si>
    <t>Prazeres</t>
  </si>
  <si>
    <t>310108</t>
  </si>
  <si>
    <t>310201</t>
  </si>
  <si>
    <t>Curral das Freiras</t>
  </si>
  <si>
    <t>310202</t>
  </si>
  <si>
    <t>Estreito de Câmara de Lobos</t>
  </si>
  <si>
    <t>310203</t>
  </si>
  <si>
    <t>Quinta Grande</t>
  </si>
  <si>
    <t>310204</t>
  </si>
  <si>
    <t>Jardim da Serra</t>
  </si>
  <si>
    <t>310205</t>
  </si>
  <si>
    <t>Imaculado Coração de Maria</t>
  </si>
  <si>
    <t>310301</t>
  </si>
  <si>
    <t>310302</t>
  </si>
  <si>
    <t>Funchal (Santa Luzia)</t>
  </si>
  <si>
    <t>310303</t>
  </si>
  <si>
    <t>Funchal (Santa Maria Maior)</t>
  </si>
  <si>
    <t>310304</t>
  </si>
  <si>
    <t>310305</t>
  </si>
  <si>
    <t>São Gonçalo</t>
  </si>
  <si>
    <t>310306</t>
  </si>
  <si>
    <t>310307</t>
  </si>
  <si>
    <t>Funchal (São Pedro)</t>
  </si>
  <si>
    <t>310308</t>
  </si>
  <si>
    <t>310309</t>
  </si>
  <si>
    <t>Funchal (Sé)</t>
  </si>
  <si>
    <t>310310</t>
  </si>
  <si>
    <t>Água de Pena</t>
  </si>
  <si>
    <t>310401</t>
  </si>
  <si>
    <t>Caniçal</t>
  </si>
  <si>
    <t>310402</t>
  </si>
  <si>
    <t>310403</t>
  </si>
  <si>
    <t>Porto da Cruz</t>
  </si>
  <si>
    <t>310404</t>
  </si>
  <si>
    <t>Santo António da Serra</t>
  </si>
  <si>
    <t>310405</t>
  </si>
  <si>
    <t>Canhas</t>
  </si>
  <si>
    <t>310501</t>
  </si>
  <si>
    <t>Madalena do Mar</t>
  </si>
  <si>
    <t>310502</t>
  </si>
  <si>
    <t>310503</t>
  </si>
  <si>
    <t>Achadas da Cruz</t>
  </si>
  <si>
    <t>310601</t>
  </si>
  <si>
    <t>310602</t>
  </si>
  <si>
    <t>Ribeira da Janela</t>
  </si>
  <si>
    <t>310603</t>
  </si>
  <si>
    <t>310604</t>
  </si>
  <si>
    <t>Campanário</t>
  </si>
  <si>
    <t>310701</t>
  </si>
  <si>
    <t>310702</t>
  </si>
  <si>
    <t>Serra de Água</t>
  </si>
  <si>
    <t>310703</t>
  </si>
  <si>
    <t>Tabua</t>
  </si>
  <si>
    <t>310704</t>
  </si>
  <si>
    <t>Camacha</t>
  </si>
  <si>
    <t>310802</t>
  </si>
  <si>
    <t>Caniço</t>
  </si>
  <si>
    <t>310803</t>
  </si>
  <si>
    <t>Gaula</t>
  </si>
  <si>
    <t>310804</t>
  </si>
  <si>
    <t>310805</t>
  </si>
  <si>
    <t>310806</t>
  </si>
  <si>
    <t>Arco de São Jorge</t>
  </si>
  <si>
    <t>310901</t>
  </si>
  <si>
    <t>Faial</t>
  </si>
  <si>
    <t>310902</t>
  </si>
  <si>
    <t>310903</t>
  </si>
  <si>
    <t>São Jorge</t>
  </si>
  <si>
    <t>310904</t>
  </si>
  <si>
    <t>São Roque do Faial</t>
  </si>
  <si>
    <t>310905</t>
  </si>
  <si>
    <t>Ilha</t>
  </si>
  <si>
    <t>310906</t>
  </si>
  <si>
    <t>Boa Ventura</t>
  </si>
  <si>
    <t>311001</t>
  </si>
  <si>
    <t>311002</t>
  </si>
  <si>
    <t>311003</t>
  </si>
  <si>
    <t>320101</t>
  </si>
  <si>
    <t>410101</t>
  </si>
  <si>
    <t>410102</t>
  </si>
  <si>
    <t>Santo Espírito</t>
  </si>
  <si>
    <t>410103</t>
  </si>
  <si>
    <t>410104</t>
  </si>
  <si>
    <t>410105</t>
  </si>
  <si>
    <t>Água de Pau</t>
  </si>
  <si>
    <t>420101</t>
  </si>
  <si>
    <t>Cabouco</t>
  </si>
  <si>
    <t>420102</t>
  </si>
  <si>
    <t>Lagoa (Nossa Senhora do Rosário)</t>
  </si>
  <si>
    <t>420103</t>
  </si>
  <si>
    <t>Lagoa (Santa Cruz)</t>
  </si>
  <si>
    <t>420104</t>
  </si>
  <si>
    <t>Ribeira Chã</t>
  </si>
  <si>
    <t>420105</t>
  </si>
  <si>
    <t>Achada</t>
  </si>
  <si>
    <t>420201</t>
  </si>
  <si>
    <t>Achadinha</t>
  </si>
  <si>
    <t>420202</t>
  </si>
  <si>
    <t>Lomba da Fazenda</t>
  </si>
  <si>
    <t>420203</t>
  </si>
  <si>
    <t>420204</t>
  </si>
  <si>
    <t>Salga</t>
  </si>
  <si>
    <t>420206</t>
  </si>
  <si>
    <t>420207</t>
  </si>
  <si>
    <t>Algarvia</t>
  </si>
  <si>
    <t>420208</t>
  </si>
  <si>
    <t>Santo António de Nordestinho</t>
  </si>
  <si>
    <t>420209</t>
  </si>
  <si>
    <t>São Pedro de Nordestinho</t>
  </si>
  <si>
    <t>420210</t>
  </si>
  <si>
    <t>Arrifes</t>
  </si>
  <si>
    <t>420301</t>
  </si>
  <si>
    <t>Candelária</t>
  </si>
  <si>
    <t>420303</t>
  </si>
  <si>
    <t>Capelas</t>
  </si>
  <si>
    <t>420304</t>
  </si>
  <si>
    <t>Covoada</t>
  </si>
  <si>
    <t>420305</t>
  </si>
  <si>
    <t>Fajã de Baixo</t>
  </si>
  <si>
    <t>420306</t>
  </si>
  <si>
    <t>Fajã de Cima</t>
  </si>
  <si>
    <t>420307</t>
  </si>
  <si>
    <t>Fenais da Luz</t>
  </si>
  <si>
    <t>420308</t>
  </si>
  <si>
    <t>Feteiras</t>
  </si>
  <si>
    <t>420309</t>
  </si>
  <si>
    <t>Ginetes</t>
  </si>
  <si>
    <t>420310</t>
  </si>
  <si>
    <t>420311</t>
  </si>
  <si>
    <t>Ponta Delgada (São Sebastião)</t>
  </si>
  <si>
    <t>420312</t>
  </si>
  <si>
    <t>Ponta Delgada (São José)</t>
  </si>
  <si>
    <t>420313</t>
  </si>
  <si>
    <t>Ponta Delgada (São Pedro)</t>
  </si>
  <si>
    <t>420314</t>
  </si>
  <si>
    <t>Relva</t>
  </si>
  <si>
    <t>420315</t>
  </si>
  <si>
    <t>Remédios</t>
  </si>
  <si>
    <t>420316</t>
  </si>
  <si>
    <t>Rosto do Cão (Livramento)</t>
  </si>
  <si>
    <t>420317</t>
  </si>
  <si>
    <t>Rosto do Cão (São Roque)</t>
  </si>
  <si>
    <t>420318</t>
  </si>
  <si>
    <t>420319</t>
  </si>
  <si>
    <t>420320</t>
  </si>
  <si>
    <t>São Vicente Ferreira</t>
  </si>
  <si>
    <t>420321</t>
  </si>
  <si>
    <t>Sete Cidades</t>
  </si>
  <si>
    <t>420322</t>
  </si>
  <si>
    <t>Ajuda da Bretanha</t>
  </si>
  <si>
    <t>420323</t>
  </si>
  <si>
    <t>Pilar da Bretanha</t>
  </si>
  <si>
    <t>420324</t>
  </si>
  <si>
    <t>420325</t>
  </si>
  <si>
    <t>Água Retorta</t>
  </si>
  <si>
    <t>420401</t>
  </si>
  <si>
    <t>Faial da Terra</t>
  </si>
  <si>
    <t>420402</t>
  </si>
  <si>
    <t>Furnas</t>
  </si>
  <si>
    <t>420403</t>
  </si>
  <si>
    <t>Nossa Senhora dos Remédios</t>
  </si>
  <si>
    <t>420404</t>
  </si>
  <si>
    <t>420405</t>
  </si>
  <si>
    <t>Ribeira Quente</t>
  </si>
  <si>
    <t>420406</t>
  </si>
  <si>
    <t>Calhetas</t>
  </si>
  <si>
    <t>420501</t>
  </si>
  <si>
    <t>Fenais da Ajuda</t>
  </si>
  <si>
    <t>420502</t>
  </si>
  <si>
    <t>Lomba da Maia</t>
  </si>
  <si>
    <t>420503</t>
  </si>
  <si>
    <t>Lomba de São Pedro</t>
  </si>
  <si>
    <t>420504</t>
  </si>
  <si>
    <t>420505</t>
  </si>
  <si>
    <t>Pico da Pedra</t>
  </si>
  <si>
    <t>420506</t>
  </si>
  <si>
    <t>Porto Formoso</t>
  </si>
  <si>
    <t>420507</t>
  </si>
  <si>
    <t>Rabo de Peixe</t>
  </si>
  <si>
    <t>420508</t>
  </si>
  <si>
    <t>Ribeira Grande (Conceição)</t>
  </si>
  <si>
    <t>420509</t>
  </si>
  <si>
    <t>Ribeira Grande (Matriz)</t>
  </si>
  <si>
    <t>420510</t>
  </si>
  <si>
    <t>Ribeira Seca</t>
  </si>
  <si>
    <t>420511</t>
  </si>
  <si>
    <t>Ribeirinha</t>
  </si>
  <si>
    <t>420512</t>
  </si>
  <si>
    <t>420513</t>
  </si>
  <si>
    <t>São Brás</t>
  </si>
  <si>
    <t>420514</t>
  </si>
  <si>
    <t>Água de Alto</t>
  </si>
  <si>
    <t>420601</t>
  </si>
  <si>
    <t>Ponta Garça</t>
  </si>
  <si>
    <t>420602</t>
  </si>
  <si>
    <t>Ribeira das Tainhas</t>
  </si>
  <si>
    <t>420603</t>
  </si>
  <si>
    <t>Vila Franca do Campo (São Miguel)</t>
  </si>
  <si>
    <t>420604</t>
  </si>
  <si>
    <t>Vila Franca do Campo (São Pedro)</t>
  </si>
  <si>
    <t>420605</t>
  </si>
  <si>
    <t>420606</t>
  </si>
  <si>
    <t>Altares</t>
  </si>
  <si>
    <t>430101</t>
  </si>
  <si>
    <t>Angra (Nossa Senhora da Conceição)</t>
  </si>
  <si>
    <t>430102</t>
  </si>
  <si>
    <t>Angra (Santa Luzia)</t>
  </si>
  <si>
    <t>430103</t>
  </si>
  <si>
    <t>Angra (São Pedro)</t>
  </si>
  <si>
    <t>430104</t>
  </si>
  <si>
    <t>Angra (Sé)</t>
  </si>
  <si>
    <t>430105</t>
  </si>
  <si>
    <t>Cinco Ribeiras</t>
  </si>
  <si>
    <t>430106</t>
  </si>
  <si>
    <t>Doze Ribeiras</t>
  </si>
  <si>
    <t>430107</t>
  </si>
  <si>
    <t>Feteira</t>
  </si>
  <si>
    <t>430108</t>
  </si>
  <si>
    <t>Porto Judeu</t>
  </si>
  <si>
    <t>430109</t>
  </si>
  <si>
    <t>Posto Santo</t>
  </si>
  <si>
    <t>430110</t>
  </si>
  <si>
    <t>Raminho</t>
  </si>
  <si>
    <t>430111</t>
  </si>
  <si>
    <t>430112</t>
  </si>
  <si>
    <t>430113</t>
  </si>
  <si>
    <t>São Bartolomeu de Regatos</t>
  </si>
  <si>
    <t>430114</t>
  </si>
  <si>
    <t>430115</t>
  </si>
  <si>
    <t>São Mateus da Calheta</t>
  </si>
  <si>
    <t>430116</t>
  </si>
  <si>
    <t>Serreta</t>
  </si>
  <si>
    <t>430117</t>
  </si>
  <si>
    <t>Terra Chã</t>
  </si>
  <si>
    <t>430118</t>
  </si>
  <si>
    <t>Vila de São Sebastião</t>
  </si>
  <si>
    <t>430119</t>
  </si>
  <si>
    <t>Agualva</t>
  </si>
  <si>
    <t>430201</t>
  </si>
  <si>
    <t>Biscoitos</t>
  </si>
  <si>
    <t>430202</t>
  </si>
  <si>
    <t>Cabo da Praia</t>
  </si>
  <si>
    <t>430203</t>
  </si>
  <si>
    <t>Fonte do Bastardo</t>
  </si>
  <si>
    <t>430204</t>
  </si>
  <si>
    <t>Fontinhas</t>
  </si>
  <si>
    <t>430205</t>
  </si>
  <si>
    <t>Lajes</t>
  </si>
  <si>
    <t>430206</t>
  </si>
  <si>
    <t>Praia da Vitória (Santa Cruz)</t>
  </si>
  <si>
    <t>430207</t>
  </si>
  <si>
    <t>Quatro Ribeiras</t>
  </si>
  <si>
    <t>430208</t>
  </si>
  <si>
    <t>430209</t>
  </si>
  <si>
    <t>430210</t>
  </si>
  <si>
    <t>Porto Martins</t>
  </si>
  <si>
    <t>430211</t>
  </si>
  <si>
    <t>Guadalupe</t>
  </si>
  <si>
    <t>440101</t>
  </si>
  <si>
    <t>440102</t>
  </si>
  <si>
    <t>São Mateus</t>
  </si>
  <si>
    <t>440103</t>
  </si>
  <si>
    <t>440104</t>
  </si>
  <si>
    <t>450101</t>
  </si>
  <si>
    <t>Norte Pequeno</t>
  </si>
  <si>
    <t>450102</t>
  </si>
  <si>
    <t>450103</t>
  </si>
  <si>
    <t>Santo Antão</t>
  </si>
  <si>
    <t>450104</t>
  </si>
  <si>
    <t>Topo (Nossa Senhora do Rosário)</t>
  </si>
  <si>
    <t>450105</t>
  </si>
  <si>
    <t>Manadas (Santa Bárbara)</t>
  </si>
  <si>
    <t>450201</t>
  </si>
  <si>
    <t>Norte Grande (Neves)</t>
  </si>
  <si>
    <t>450202</t>
  </si>
  <si>
    <t>Rosais</t>
  </si>
  <si>
    <t>450203</t>
  </si>
  <si>
    <t>450204</t>
  </si>
  <si>
    <t>Urzelina (São Mateus)</t>
  </si>
  <si>
    <t>450205</t>
  </si>
  <si>
    <t>Velas (São Jorge)</t>
  </si>
  <si>
    <t>450206</t>
  </si>
  <si>
    <t>Calheta de Nesquim</t>
  </si>
  <si>
    <t>460101</t>
  </si>
  <si>
    <t>460102</t>
  </si>
  <si>
    <t>Piedade</t>
  </si>
  <si>
    <t>460103</t>
  </si>
  <si>
    <t>Ribeiras</t>
  </si>
  <si>
    <t>460104</t>
  </si>
  <si>
    <t>460105</t>
  </si>
  <si>
    <t>São João</t>
  </si>
  <si>
    <t>460106</t>
  </si>
  <si>
    <t>Bandeiras</t>
  </si>
  <si>
    <t>460201</t>
  </si>
  <si>
    <t>460202</t>
  </si>
  <si>
    <t>Criação Velha</t>
  </si>
  <si>
    <t>460203</t>
  </si>
  <si>
    <t>460204</t>
  </si>
  <si>
    <t>460205</t>
  </si>
  <si>
    <t>460206</t>
  </si>
  <si>
    <t>Prainha</t>
  </si>
  <si>
    <t>460301</t>
  </si>
  <si>
    <t>460302</t>
  </si>
  <si>
    <t>460303</t>
  </si>
  <si>
    <t>460304</t>
  </si>
  <si>
    <t>460305</t>
  </si>
  <si>
    <t>Capelo</t>
  </si>
  <si>
    <t>470101</t>
  </si>
  <si>
    <t>470102</t>
  </si>
  <si>
    <t>Cedros</t>
  </si>
  <si>
    <t>470103</t>
  </si>
  <si>
    <t>470104</t>
  </si>
  <si>
    <t>Flamengos</t>
  </si>
  <si>
    <t>470105</t>
  </si>
  <si>
    <t>Horta (Angústias)</t>
  </si>
  <si>
    <t>470106</t>
  </si>
  <si>
    <t>Horta (Conceição)</t>
  </si>
  <si>
    <t>470107</t>
  </si>
  <si>
    <t>Horta (Matriz)</t>
  </si>
  <si>
    <t>470108</t>
  </si>
  <si>
    <t>Pedro Miguel</t>
  </si>
  <si>
    <t>470109</t>
  </si>
  <si>
    <t>Praia do Almoxarife</t>
  </si>
  <si>
    <t>470110</t>
  </si>
  <si>
    <t>Praia do Norte</t>
  </si>
  <si>
    <t>470111</t>
  </si>
  <si>
    <t>470112</t>
  </si>
  <si>
    <t>Salão</t>
  </si>
  <si>
    <t>470113</t>
  </si>
  <si>
    <t>Fajã Grande</t>
  </si>
  <si>
    <t>480101</t>
  </si>
  <si>
    <t>Fajãzinha</t>
  </si>
  <si>
    <t>480102</t>
  </si>
  <si>
    <t>Fazenda</t>
  </si>
  <si>
    <t>480103</t>
  </si>
  <si>
    <t>Lajedo</t>
  </si>
  <si>
    <t>480104</t>
  </si>
  <si>
    <t>480105</t>
  </si>
  <si>
    <t>480106</t>
  </si>
  <si>
    <t>480107</t>
  </si>
  <si>
    <t>Caveira</t>
  </si>
  <si>
    <t>480201</t>
  </si>
  <si>
    <t>480202</t>
  </si>
  <si>
    <t>480203</t>
  </si>
  <si>
    <t>480204</t>
  </si>
  <si>
    <t>490101</t>
  </si>
  <si>
    <t>Código do núcleo</t>
  </si>
  <si>
    <t>Disperso</t>
  </si>
  <si>
    <t>Localizado</t>
  </si>
  <si>
    <t>Total</t>
  </si>
  <si>
    <t>Construção de frações ou prédios para unidades residenciais</t>
  </si>
  <si>
    <t>Cfpur</t>
  </si>
  <si>
    <t>Cfpur - Construção de frações ou prédios para unidades residenciais</t>
  </si>
  <si>
    <t>Verif. NIF</t>
  </si>
  <si>
    <t>Agregados</t>
  </si>
  <si>
    <t>Pessoas</t>
  </si>
  <si>
    <t>Tipologia proposta *</t>
  </si>
  <si>
    <t>Notas</t>
  </si>
  <si>
    <t>Todos os campos a cinzento claro são de preenchimento automático</t>
  </si>
  <si>
    <t>Incapacidade
igual ou superior
a 60%</t>
  </si>
  <si>
    <t>1direito@ihru.pt</t>
  </si>
  <si>
    <t>Correio eletrónico</t>
  </si>
  <si>
    <t>Avenida Columbano Bordalo Pinheiro, 5</t>
  </si>
  <si>
    <t>1099-019 Lisboa</t>
  </si>
  <si>
    <t>4050-344 Porto</t>
  </si>
  <si>
    <t>Rua D. Manuel II, 296, 6º andar</t>
  </si>
  <si>
    <t>Os avisos de ineligibilidade ou de erro no preenchimento são assinalados a vermelho escuro</t>
  </si>
  <si>
    <t>Verif.
Rend.
Depend.</t>
  </si>
  <si>
    <t>Dependente</t>
  </si>
  <si>
    <t>UF de Águeda e Borralha</t>
  </si>
  <si>
    <t>UF de Barrô e Aguada de Baixo</t>
  </si>
  <si>
    <t>UF de Belazaima do Chão, Castanheira do Vouga e Agadão</t>
  </si>
  <si>
    <t>UF de Recardães e Espinhel</t>
  </si>
  <si>
    <t>UF de Travassô e Óis da Ribeira</t>
  </si>
  <si>
    <t>UF de Trofa, Segadães e Lamas do Vouga</t>
  </si>
  <si>
    <t>UF do Préstimo e Macieira de Alcoba</t>
  </si>
  <si>
    <t>UF de Amoreira da Gândara, Paredes do Bairro e Ancas</t>
  </si>
  <si>
    <t>UF de Arcos e Mogofores</t>
  </si>
  <si>
    <t>UF de Tamengos, Aguim e Óis do Bairro</t>
  </si>
  <si>
    <t>UF de Arouca e Burgo</t>
  </si>
  <si>
    <t>UF de Cabreiros e Albergaria da Serra</t>
  </si>
  <si>
    <t>UF de Canelas e Espiunca</t>
  </si>
  <si>
    <t>UF de Covelo de Paivó e Janarde</t>
  </si>
  <si>
    <t>UF de Glória e Vera Cruz</t>
  </si>
  <si>
    <t>UF de Raiva, Pedorido e Paraíso</t>
  </si>
  <si>
    <t>UF de Sobrado e Bairros</t>
  </si>
  <si>
    <t>UF de Anta e Guetim</t>
  </si>
  <si>
    <t>UF de Beduído e Veiros</t>
  </si>
  <si>
    <t>UF de Canelas e Fermelã</t>
  </si>
  <si>
    <t>UF de Caldas de São Jorge e Pigeiros</t>
  </si>
  <si>
    <t>UF de Canedo, Vale e Vila Maior</t>
  </si>
  <si>
    <t>UF de Lobão, Gião, Louredo e Guisande</t>
  </si>
  <si>
    <t>UF de Santa Maria da Feira, Travanca, Sanfins e Espargo</t>
  </si>
  <si>
    <t>UF de São Miguel do Souto e Mosteirô</t>
  </si>
  <si>
    <t>UF da Mealhada, Ventosa do Bairro e Antes</t>
  </si>
  <si>
    <t>UF de Nogueira do Cravo e Pindelo</t>
  </si>
  <si>
    <t>UF de Oliveira de Azeméis, Santiago de Riba-Ul, Ul, Macinhata da Seixa e Madail</t>
  </si>
  <si>
    <t>UF de Pinheiro da Bemposta, Travanca e Palmaz</t>
  </si>
  <si>
    <t>UF de Bustos, Troviscal e Mamarrosa</t>
  </si>
  <si>
    <t>UF de Ovar, São João, Arada e São Vicente de Pereira Jusã</t>
  </si>
  <si>
    <t>UF de Cedrim e Paradela</t>
  </si>
  <si>
    <t>UF de Silva Escura e Dornelas</t>
  </si>
  <si>
    <t>UF de Fonte de Angeão e Covão do Lobo</t>
  </si>
  <si>
    <t>UF de Ponte de Vagos e Santa Catarina</t>
  </si>
  <si>
    <t>UF de Vagos e Santo António</t>
  </si>
  <si>
    <t>UF de Vila Chã, Codal e Vila Cova de Perrinho</t>
  </si>
  <si>
    <t>UF de Aljustrel e Rio de Moinhos</t>
  </si>
  <si>
    <t>UF de Almodôvar e Graça dos Padrões</t>
  </si>
  <si>
    <t>UF de Santa Clara-a-Nova e Gomes Aires</t>
  </si>
  <si>
    <t>UF de Albernoa e Trindade</t>
  </si>
  <si>
    <t>UF de Beja (Salvador e Santa Maria da Feira)</t>
  </si>
  <si>
    <t>UF de Beja (Santiago Maior e São João Baptista)</t>
  </si>
  <si>
    <t>UF de Salvada e Quintos</t>
  </si>
  <si>
    <t>UF de Santa Vitória e Mombeja</t>
  </si>
  <si>
    <t>UF de Trigaches e São Brissos</t>
  </si>
  <si>
    <t>UF de Castro Verde e Casével</t>
  </si>
  <si>
    <t>UF de Alfundão e Peroguarda</t>
  </si>
  <si>
    <t>UF de Ferreira do Alentejo e Canhestros</t>
  </si>
  <si>
    <t>UF de São Miguel do Pinheiro, São Pedro de Solis e São Sebastião dos Carros</t>
  </si>
  <si>
    <t>UF de Moura (Santo Agostinho e São João Baptista) e Santo Amador</t>
  </si>
  <si>
    <t>UF de Safara e Santo Aleixo da Restauração</t>
  </si>
  <si>
    <t>UF de Garvão e Santa Luzia</t>
  </si>
  <si>
    <t>UF de Panoias e Conceição</t>
  </si>
  <si>
    <t>UF de Serpa (Salvador e Santa Maria)</t>
  </si>
  <si>
    <t>UF de Vila Nova de São Bento e Vale de Vargo</t>
  </si>
  <si>
    <t>UF de Amares e Figueiredo</t>
  </si>
  <si>
    <t>UF de Caldelas, Sequeiros e Paranhos</t>
  </si>
  <si>
    <t>UF de Ferreiros, Prozelo e Besteiros</t>
  </si>
  <si>
    <t>UF de Torre e Portela</t>
  </si>
  <si>
    <t>UF de Vilela, Seramil e Paredes Secas</t>
  </si>
  <si>
    <t>UF de Alheira e Igreja Nova</t>
  </si>
  <si>
    <t>UF de Alvito (São Pedro e São Martinho) e Couto</t>
  </si>
  <si>
    <t>UF de Areias de Vilar e Encourados</t>
  </si>
  <si>
    <t>UF de Barcelos, Vila Boa e Vila Frescainha (São Martinho e São Pedro)</t>
  </si>
  <si>
    <t>UF de Campo e Tamel (São Pedro Fins)</t>
  </si>
  <si>
    <t>UF de Carreira e Fonte Coberta</t>
  </si>
  <si>
    <t>UF de Chorente, Góios, Courel, Pedra Furada e Gueral</t>
  </si>
  <si>
    <t>UF de Creixomil e Mariz</t>
  </si>
  <si>
    <t>UF de Durrães e Tregosa</t>
  </si>
  <si>
    <t>UF de Gamil e Midões</t>
  </si>
  <si>
    <t>UF de Milhazes, Vilar de Figos e Faria</t>
  </si>
  <si>
    <t>UF de Negreiros e Chavão</t>
  </si>
  <si>
    <t>UF de Quintiães e Aguiar</t>
  </si>
  <si>
    <t>UF de Sequeade e Bastuço (São João e Santo Estevão)</t>
  </si>
  <si>
    <t>UF de Silveiros e Rio Covo (Santa Eulália)</t>
  </si>
  <si>
    <t>UF de Tamel (Santa Leocádia) e Vilar do Monte</t>
  </si>
  <si>
    <t>UF de Viatodos, Grimancelos, Minhotães e Monte de Fralães</t>
  </si>
  <si>
    <t>UF de Vila Cova e Feitos</t>
  </si>
  <si>
    <t>UF de Arentim e Cunha</t>
  </si>
  <si>
    <t>UF de Braga (Maximinos, Sé e Cividade)</t>
  </si>
  <si>
    <t>UF de Braga (São José de São Lázaro e São João do Souto)</t>
  </si>
  <si>
    <t>UF de Cabreiros e Passos (São Julião)</t>
  </si>
  <si>
    <t>UF de Celeirós, Aveleda e Vimieiro</t>
  </si>
  <si>
    <t>UF de Crespos e Pousada</t>
  </si>
  <si>
    <t>UF de Escudeiros e Penso (Santo Estêvão e São Vicente)</t>
  </si>
  <si>
    <t>UF de Este (São Pedro e São Mamede)</t>
  </si>
  <si>
    <t>UF de Ferreiros e Gondizalves</t>
  </si>
  <si>
    <t>UF de Guisande e Oliveira (São Pedro)</t>
  </si>
  <si>
    <t>UF de Lomar e Arcos</t>
  </si>
  <si>
    <t>UF de Merelim (São Paio), Panoias e Parada de Tibães</t>
  </si>
  <si>
    <t>UF de Merelim (São Pedro) e Frossos</t>
  </si>
  <si>
    <t>UF de Morreira e Trandeiras</t>
  </si>
  <si>
    <t>UF de Nogueira, Fraião e Lamaçães</t>
  </si>
  <si>
    <t>UF de Nogueiró e Tenões</t>
  </si>
  <si>
    <t>UF de Real, Dume e Semelhe</t>
  </si>
  <si>
    <t>UF de Santa Lucrécia de Algeriz e Navarra</t>
  </si>
  <si>
    <t>UF de Vilaça e Fradelos</t>
  </si>
  <si>
    <t>UF de Alvite e Passos</t>
  </si>
  <si>
    <t>UF de Arco de Baúlhe e Vila Nune</t>
  </si>
  <si>
    <t>UF de Gondiães e Vilar de Cunhas</t>
  </si>
  <si>
    <t>UF de Refojos de Basto, Outeiro e Painzela</t>
  </si>
  <si>
    <t>UF de Britelo, Gémeos e Ourilhe</t>
  </si>
  <si>
    <t>UF de Caçarilhe e Infesta</t>
  </si>
  <si>
    <t>UF de Canedo de Basto e Corgo</t>
  </si>
  <si>
    <t>UF de Carvalho e Basto (Santa Tecla)</t>
  </si>
  <si>
    <t>UF de Veade, Gagos e Molares</t>
  </si>
  <si>
    <t>UF de Apúlia e Fão</t>
  </si>
  <si>
    <t>UF de Belinho e Mar</t>
  </si>
  <si>
    <t>UF de Esposende, Marinhas e Gandra</t>
  </si>
  <si>
    <t>UF de Fonte Boa e Rio Tinto</t>
  </si>
  <si>
    <t>UF de Palmeira de Faro e Curvos</t>
  </si>
  <si>
    <t>UF de Abação e Gémeos</t>
  </si>
  <si>
    <t>UF de Airão Santa Maria, Airão São João e Vermil</t>
  </si>
  <si>
    <t>UF de Arosa e Castelões</t>
  </si>
  <si>
    <t>UF de Atães e Rendufe</t>
  </si>
  <si>
    <t>UF de Briteiros Santo Estêvão e Donim</t>
  </si>
  <si>
    <t>UF de Briteiros São Salvador e Briteiros Santa Leocádia</t>
  </si>
  <si>
    <t>UF de Candoso São Tiago e Mascotelos</t>
  </si>
  <si>
    <t>UF de Conde e Gandarela</t>
  </si>
  <si>
    <t>UF de Leitões, Oleiros e Figueiredo</t>
  </si>
  <si>
    <t>UF de Oliveira, São Paio e São Sebastião</t>
  </si>
  <si>
    <t>UF de Prazins Santo Tirso e Corvite</t>
  </si>
  <si>
    <t>UF de Sande São Lourenço e Balazar</t>
  </si>
  <si>
    <t>UF de Sande Vila Nova e Sande São Clemente</t>
  </si>
  <si>
    <t>UF de Selho São Lourenço e Gominhães</t>
  </si>
  <si>
    <t>UF de Serzedo e Calvos</t>
  </si>
  <si>
    <t>UF de Souto Santa Maria, Souto São Salvador e Gondomar</t>
  </si>
  <si>
    <t>UF de Tabuadelo e São Faustino</t>
  </si>
  <si>
    <t>UF de Águas Santas e Moure</t>
  </si>
  <si>
    <t>UF de Calvos e Frades</t>
  </si>
  <si>
    <t>UF de Campos e Louredo</t>
  </si>
  <si>
    <t>UF de Esperança e Brunhais</t>
  </si>
  <si>
    <t>UF de Fonte Arcada e Oliveira</t>
  </si>
  <si>
    <t>UF de Verim, Friande e Ajude</t>
  </si>
  <si>
    <t>UF de Chamoim e Vilar</t>
  </si>
  <si>
    <t>UF de Chorense e Monte</t>
  </si>
  <si>
    <t>UF de Cibões e Brufe</t>
  </si>
  <si>
    <t>UF de Anissó e Soutelo</t>
  </si>
  <si>
    <t>UF de Anjos e Vilar do Chão</t>
  </si>
  <si>
    <t>UF de Caniçada e Soengas</t>
  </si>
  <si>
    <t>UF de Ruivães e Campos</t>
  </si>
  <si>
    <t>UF de Ventosa e Cova</t>
  </si>
  <si>
    <t>UF de Antas e Abade de Vermoim</t>
  </si>
  <si>
    <t>UF de Arnoso (Santa Maria e Santa Eulália) e Sezures</t>
  </si>
  <si>
    <t>UF de Avidos e Lagoa</t>
  </si>
  <si>
    <t>UF de Carreira e Bente</t>
  </si>
  <si>
    <t>UF de Esmeriz e Cabeçudos</t>
  </si>
  <si>
    <t>UF de Gondifelos, Cavalões e Outiz</t>
  </si>
  <si>
    <t>UF de Lemenhe, Mouquim e Jesufrei</t>
  </si>
  <si>
    <t>UF de Ruivães e Novais</t>
  </si>
  <si>
    <t>UF de Seide</t>
  </si>
  <si>
    <t>UF de Vale (São Cosme), Telhado e Portela</t>
  </si>
  <si>
    <t>UF de Vila Nova de Famalicão e Calendário</t>
  </si>
  <si>
    <t>UF da Ribeira do Neiva</t>
  </si>
  <si>
    <t>UF de Carreiras (São Miguel) e Carreiras (Santiago)</t>
  </si>
  <si>
    <t>UF de Escariz (São Mamede) e Escariz (São Martinho)</t>
  </si>
  <si>
    <t>UF de Esqueiros, Nevogilde e Travassós</t>
  </si>
  <si>
    <t>UF de Marrancos e Arcozelo</t>
  </si>
  <si>
    <t>UF de Oriz (Santa Marinha) e Oriz (São Miguel)</t>
  </si>
  <si>
    <t>UF de Pico de Regalados, Gondiães e Mós</t>
  </si>
  <si>
    <t>UF de Sande, Vilarinho, Barros e Gomide</t>
  </si>
  <si>
    <t>UF de Valbom (São Pedro), Passô e Valbom (São Martinho)</t>
  </si>
  <si>
    <t>UF do Vade</t>
  </si>
  <si>
    <t>UF de Caldas de Vizela (São Miguel e São João)</t>
  </si>
  <si>
    <t>UF de Tagilde e Vizela (São Paio)</t>
  </si>
  <si>
    <t>UF de Agrobom, Saldonha e Vale Pereiro</t>
  </si>
  <si>
    <t>UF de Eucisia, Gouveia e Valverde</t>
  </si>
  <si>
    <t>UF de Ferradosa e Sendim da Serra</t>
  </si>
  <si>
    <t>UF de Gebelim e Soeima</t>
  </si>
  <si>
    <t>UF de Parada e Sendim da Ribeira</t>
  </si>
  <si>
    <t>UF de Pombal e Vales</t>
  </si>
  <si>
    <t>UF de Aveleda e Rio de Onor</t>
  </si>
  <si>
    <t>UF de Castrelos e Carrazedo</t>
  </si>
  <si>
    <t>UF de Izeda, Calvelhe e Paradinha Nova</t>
  </si>
  <si>
    <t>UF de Parada e Faílde</t>
  </si>
  <si>
    <t>UF de Rebordainhos e Pombares</t>
  </si>
  <si>
    <t>UF de Rio Frio e Milhão</t>
  </si>
  <si>
    <t>UF de São Julião de Palácios e Deilão</t>
  </si>
  <si>
    <t>UF de Sé, Santa Maria e Meixedo</t>
  </si>
  <si>
    <t>UF de Amedo e Zedes</t>
  </si>
  <si>
    <t>UF de Belver e Mogo de Malta</t>
  </si>
  <si>
    <t>UF de Castanheiro do Norte e Ribalonga</t>
  </si>
  <si>
    <t>UF de Lavandeira, Beira Grande e Selores</t>
  </si>
  <si>
    <t>UF de Freixo de Espada à Cinta e Mazouco</t>
  </si>
  <si>
    <t>UF de Lagoaça e Fornos</t>
  </si>
  <si>
    <t>UF de Ala e Vilarinho do Monte</t>
  </si>
  <si>
    <t>UF de Bornes e Burga</t>
  </si>
  <si>
    <t>UF de Castelãos e Vilar do Monte</t>
  </si>
  <si>
    <t>UF de Espadanedo, Edroso, Murçós e Soutelo Mourisco</t>
  </si>
  <si>
    <t>UF de Podence e Santa Combinha</t>
  </si>
  <si>
    <t>UF de Talhinhas e Bagueixe</t>
  </si>
  <si>
    <t>UF de Constantim e Cicouro</t>
  </si>
  <si>
    <t>UF de Ifanes e Paradela</t>
  </si>
  <si>
    <t>UF de Sendim e Atenor</t>
  </si>
  <si>
    <t>UF de Silva e Águas Vivas</t>
  </si>
  <si>
    <t>UF de Avantos e Romeu</t>
  </si>
  <si>
    <t>UF de Avidagos, Navalho e Pereira</t>
  </si>
  <si>
    <t>UF de Barcel, Marmelos e Valverde da Gestosa</t>
  </si>
  <si>
    <t>UF de Franco e Vila Boa</t>
  </si>
  <si>
    <t>UF de Freixeda e Vila Verde</t>
  </si>
  <si>
    <t>UF de Brunhozinho, Castanheira e Sanhoane</t>
  </si>
  <si>
    <t>UF de Mogadouro, Valverde, Vale de Porco e Vilar de Rei</t>
  </si>
  <si>
    <t>UF de Remondes e Soutelo</t>
  </si>
  <si>
    <t>UF de Vilarinho dos Galegos e Ventozelo</t>
  </si>
  <si>
    <t>UF de Adeganha e Cardanha</t>
  </si>
  <si>
    <t>UF de Felgar e Souto da Velha</t>
  </si>
  <si>
    <t>UF de Felgueiras e Maçores</t>
  </si>
  <si>
    <t>UF de Urros e Peredo dos Castelhanos</t>
  </si>
  <si>
    <t>UF de Assares e Lodões</t>
  </si>
  <si>
    <t>UF de Candoso e Carvalho de Egas</t>
  </si>
  <si>
    <t>UF de Valtorno e Mourão</t>
  </si>
  <si>
    <t>UF de Vila Flor e Nabo</t>
  </si>
  <si>
    <t>UF de Vilas Boas e Vilarinho das Azenhas</t>
  </si>
  <si>
    <t>UF de Algoso, Campo de Víboras e Uva</t>
  </si>
  <si>
    <t>UF de Caçarelhos e Angueira</t>
  </si>
  <si>
    <t>UF de Vale de Frades e Avelanoso</t>
  </si>
  <si>
    <t>UF de Curopos e Vale de Janeiro</t>
  </si>
  <si>
    <t>UF de Moimenta e Montouto</t>
  </si>
  <si>
    <t>UF de Nunes e Ousilhão</t>
  </si>
  <si>
    <t>UF de Quirás e Pinheiro Novo</t>
  </si>
  <si>
    <t>UF de Sobreiro de Baixo e Alvaredos</t>
  </si>
  <si>
    <t>UF de Soeira, Fresulfe e Mofreita</t>
  </si>
  <si>
    <t>UF de Travanca e Santa Cruz</t>
  </si>
  <si>
    <t>UF de Vilar de Lomba e São Jomil</t>
  </si>
  <si>
    <t>UF de Belmonte e Colmeal da Torre</t>
  </si>
  <si>
    <t>UF de Cebolais de Cima e Retaxo</t>
  </si>
  <si>
    <t>UF de Escalos de Baixo e Mata</t>
  </si>
  <si>
    <t>UF de Escalos de Cima e Lousa</t>
  </si>
  <si>
    <t>UF de Freixial e Juncal do Campo</t>
  </si>
  <si>
    <t>UF de Ninho do Açor e Sobral do Campo</t>
  </si>
  <si>
    <t>UF de Póvoa de Rio de Moinhos e Cafede</t>
  </si>
  <si>
    <t>UF de Barco e Coutada</t>
  </si>
  <si>
    <t>UF de Cantar-Galo e Vila do Carvalho</t>
  </si>
  <si>
    <t>UF de Casegas e Ourondo</t>
  </si>
  <si>
    <t>UF de Covilhã e Canhoso</t>
  </si>
  <si>
    <t>UF de Peso e Vales do Rio</t>
  </si>
  <si>
    <t>UF de Teixoso e Sarzedo</t>
  </si>
  <si>
    <t>UF de Vale Formoso e Aldeia do Souto</t>
  </si>
  <si>
    <t>UF de Janeiro de Cima e Bogas de Baixo</t>
  </si>
  <si>
    <t>UF de Fundão, Valverde, Donas, Aldeia de Joanes e Aldeia Nova do Cabo</t>
  </si>
  <si>
    <t>UF de Póvoa de Atalaia e Atalaia do Campo</t>
  </si>
  <si>
    <t>UF de Vale de Prazeres e Mata da Rainha</t>
  </si>
  <si>
    <t>UF de Idanha-a-Nova e Alcafozes</t>
  </si>
  <si>
    <t>UF de Monfortinho e Salvaterra do Extremo</t>
  </si>
  <si>
    <t>UF de Monsanto e Idanha-a-Velha</t>
  </si>
  <si>
    <t>UF de Zebreira e Segura</t>
  </si>
  <si>
    <t>UF de Aldeia do Bispo, Águas e Aldeia de João Pires</t>
  </si>
  <si>
    <t>UF de Pedrógão de São Pedro e Bemposta</t>
  </si>
  <si>
    <t>UF de Proença-a-Nova e Peral</t>
  </si>
  <si>
    <t>UF de Sobreira Formosa e Alvito da Beira</t>
  </si>
  <si>
    <t>UF de Cernache do Bonjardim, Nesperal e Palhais</t>
  </si>
  <si>
    <t>UF de Cumeada e Marmeleiro</t>
  </si>
  <si>
    <t>UF de Ermida e Figueiredo</t>
  </si>
  <si>
    <t>UF de Cepos e Teixeira</t>
  </si>
  <si>
    <t>UF de Cerdeira e Moura da Serra</t>
  </si>
  <si>
    <t>UF de Côja e Barril de Alva</t>
  </si>
  <si>
    <t>UF de Vila Cova de Alva e Anseriz</t>
  </si>
  <si>
    <t>UF de Cantanhede e Pocariça</t>
  </si>
  <si>
    <t>UF de Covões e Camarneira</t>
  </si>
  <si>
    <t>UF de Portunhos e Outil</t>
  </si>
  <si>
    <t>UF de Sepins e Bolho</t>
  </si>
  <si>
    <t>UF de Vilamar e Corticeiro de Cima</t>
  </si>
  <si>
    <t>UF de Antuzede e Vil de Matos</t>
  </si>
  <si>
    <t>UF de Assafarge e Antanhol</t>
  </si>
  <si>
    <t>UF de Coimbra (Sé Nova, Santa Cruz, Almedina e São Bartolomeu)</t>
  </si>
  <si>
    <t>UF de Eiras e São Paulo de Frades</t>
  </si>
  <si>
    <t>UF de Santa Clara e Castelo Viegas</t>
  </si>
  <si>
    <t>UF de São Martinho de Árvore e Lamarosa</t>
  </si>
  <si>
    <t>UF de São Martinho do Bispo e Ribeira de Frades</t>
  </si>
  <si>
    <t>UF de Souselas e Botão</t>
  </si>
  <si>
    <t>UF de Taveiro, Ameal e Arzila</t>
  </si>
  <si>
    <t>UF de Trouxemil e Torre de Vilela</t>
  </si>
  <si>
    <t>UF de Condeixa-a-Velha e Condeixa-a-Nova</t>
  </si>
  <si>
    <t>UF de Sebal e Belide</t>
  </si>
  <si>
    <t>UF de Vila Seca e Bem da Fé</t>
  </si>
  <si>
    <t>UF de Cadafaz e Colmeal</t>
  </si>
  <si>
    <t>UF de Foz de Arouce e Casal de Ermio</t>
  </si>
  <si>
    <t>UF de Lousã e Vilarinho</t>
  </si>
  <si>
    <t>UF de Semide e Rio Vide</t>
  </si>
  <si>
    <t>UF de Abrunheira, Verride e Vila Nova da Barca</t>
  </si>
  <si>
    <t>UF de Montemor-o-Velho e Gatões</t>
  </si>
  <si>
    <t>UF de Ervedal e Vila Franca da Beira</t>
  </si>
  <si>
    <t>UF de Lagos da Beira e Lajeosa</t>
  </si>
  <si>
    <t>UF de Oliveira do Hospital e São Paio de Gramaços</t>
  </si>
  <si>
    <t>UF de Penalva de Alva e São Sebastião da Feira</t>
  </si>
  <si>
    <t>UF de Santa Ovaia e Vila Pouca da Beira</t>
  </si>
  <si>
    <t>UF de Friúmes e Paradela</t>
  </si>
  <si>
    <t>UF de Oliveira do Mondego e Travanca do Mondego</t>
  </si>
  <si>
    <t>UF de São Pedro de Alva e São Paio de Mondego</t>
  </si>
  <si>
    <t>UF de São Miguel, Santa Eufémia e Rabaçal</t>
  </si>
  <si>
    <t>UF de Degracias e Pombalinho</t>
  </si>
  <si>
    <t>UF de Gesteira e Brunhós</t>
  </si>
  <si>
    <t>UF de Ázere e Covelo</t>
  </si>
  <si>
    <t>UF de Covas e Vila Nova de Oliveirinha</t>
  </si>
  <si>
    <t>UF de Espariz e Sinde</t>
  </si>
  <si>
    <t>UF de Pinheiro de Coja e Meda de Mouros</t>
  </si>
  <si>
    <t>UF de Alandroal (Nossa Senhora da Conceição), São Brás dos Matos (Mina do Bugalho) e Juromenha (Nossa Senhora do Loreto)</t>
  </si>
  <si>
    <t>UF de Gafanhoeira (São Pedro) e Sabugueiro</t>
  </si>
  <si>
    <t>UF de São Gregório e Santa Justa</t>
  </si>
  <si>
    <t>UF de Estremoz (Santa Maria e Santo André)</t>
  </si>
  <si>
    <t>UF de São Bento do Cortiço e Santo Estêvão</t>
  </si>
  <si>
    <t>UF de São Lourenço de Mamporcão e São Bento de Ana Loura</t>
  </si>
  <si>
    <t>UF do Ameixial (Santa Vitória e São Bento)</t>
  </si>
  <si>
    <t>UF de Bacelo e Senhora da Saúde</t>
  </si>
  <si>
    <t>UF de Évora (São Mamede, Sé, São Pedro e Santo Antão)</t>
  </si>
  <si>
    <t>UF de Malagueira e Horta das Figueiras</t>
  </si>
  <si>
    <t>UF de Nossa Senhora da Tourega e Nossa Senhora de Guadalupe</t>
  </si>
  <si>
    <t>UF de São Manços e São Vicente do Pigeiro</t>
  </si>
  <si>
    <t>UF de São Sebastião da Giesteira e Nossa Senhora da Boa Fé</t>
  </si>
  <si>
    <t>UF de Cortiçadas de Lavre e Lavre</t>
  </si>
  <si>
    <t>UF de Nossa Senhora da Vila, Nossa Senhora do Bispo e Silveiras</t>
  </si>
  <si>
    <t>UF de Amieira e Alqueva</t>
  </si>
  <si>
    <t>UF de São Bartolomeu do Outeiro e Oriola</t>
  </si>
  <si>
    <t>UF de Campo e Campinho</t>
  </si>
  <si>
    <t>UF de Alcoutim e Pereiro</t>
  </si>
  <si>
    <t>UF de Conceição e Estoi</t>
  </si>
  <si>
    <t>UF de Faro (Sé e São Pedro)</t>
  </si>
  <si>
    <t>UF de Estômbar e Parchal</t>
  </si>
  <si>
    <t>UF de Lagoa e Carvoeiro</t>
  </si>
  <si>
    <t>UF de Bensafrim e Barão de São João</t>
  </si>
  <si>
    <t>UF de Moncarapacho e Fuseta</t>
  </si>
  <si>
    <t>UF de Alcantarilha e Pêra</t>
  </si>
  <si>
    <t>UF de Algoz e Tunes</t>
  </si>
  <si>
    <t>UF de Conceição e Cabanas de Tavira</t>
  </si>
  <si>
    <t>UF de Luz de Tavira e Santo Estêvão</t>
  </si>
  <si>
    <t>UF de Tavira (Santa Maria e Santiago)</t>
  </si>
  <si>
    <t>UF de Aguiar da Beira e Coruche</t>
  </si>
  <si>
    <t>UF de Sequeiros e Gradiz</t>
  </si>
  <si>
    <t>UF de Souto de Aguiar da Beira e Valverde</t>
  </si>
  <si>
    <t>UF de Amoreira, Parada e Cabreira</t>
  </si>
  <si>
    <t>UF de Azinhal, Peva e Valverde</t>
  </si>
  <si>
    <t>UF de Castelo Mendo, Ade, Monteperobolso e Mesquitela</t>
  </si>
  <si>
    <t>UF de Junça e Naves</t>
  </si>
  <si>
    <t>UF de Leomil, Mido, Senouras e Aldeia Nova</t>
  </si>
  <si>
    <t>UF de Malpartida e Vale de Coelha</t>
  </si>
  <si>
    <t>UF de Miuzela e Porto de Ovelha</t>
  </si>
  <si>
    <t>UF de Açores e Velosa</t>
  </si>
  <si>
    <t>UF de Celorico (São Pedro e Santa Maria) e Vila Boa do Mondego</t>
  </si>
  <si>
    <t>UF de Cortiçô da Serra, Vide entre Vinhas e Salgueirais</t>
  </si>
  <si>
    <t>UF de Rapa e Cadafaz</t>
  </si>
  <si>
    <t>UF de Algodres, Vale de Afonsinho e Vilar de Amargo</t>
  </si>
  <si>
    <t>UF de Almofala e Escarigo</t>
  </si>
  <si>
    <t>UF de Cinco Vilas e Reigada</t>
  </si>
  <si>
    <t>UF de Freixeda do Torrão, Quintã de Pêro Martins e Penha de Águia</t>
  </si>
  <si>
    <t>UF do Colmeal e Vilar Torpim</t>
  </si>
  <si>
    <t>UF de Cortiçô e Vila Chã</t>
  </si>
  <si>
    <t>UF de Juncais, Vila Ruiva e Vila Soeiro do Chão</t>
  </si>
  <si>
    <t>UF de Sobral Pichorro e Fuinhas</t>
  </si>
  <si>
    <t>UF de Aldeias e Mangualde da Serra</t>
  </si>
  <si>
    <t>UF de Figueiró da Serra e Freixo da Serra</t>
  </si>
  <si>
    <t>UF de Melo e Nabais</t>
  </si>
  <si>
    <t>UF de Moimenta da Serra e Vinhó</t>
  </si>
  <si>
    <t>UF de Rio Torto e Lagarinhos</t>
  </si>
  <si>
    <t>UF de Vale Flor, Carvalhal e Pai Penela</t>
  </si>
  <si>
    <t>UF de Atalaia e Safurdão</t>
  </si>
  <si>
    <t>UF de Aldeia da Ribeira, Vilar Maior e Badamalos</t>
  </si>
  <si>
    <t>UF de Lajeosa e Forcalhos</t>
  </si>
  <si>
    <t>UF de Pousafoles do Bispo, Pena Lobo e Lomba</t>
  </si>
  <si>
    <t>UF de Ruvina, Ruivós e Vale das Éguas</t>
  </si>
  <si>
    <t>UF do Sabugal e Aldeia de Santo António</t>
  </si>
  <si>
    <t>UF de Santo Estêvão e Moita</t>
  </si>
  <si>
    <t>UF de Seixo do Côa e Vale Longo</t>
  </si>
  <si>
    <t>UF de Carragozela e Várzea de Meruge</t>
  </si>
  <si>
    <t>UF de Sameice e Santa Eulália</t>
  </si>
  <si>
    <t>UF de Santa Marinha e São Martinho</t>
  </si>
  <si>
    <t>UF de Seia, São Romão e Lapa dos Dinheiros</t>
  </si>
  <si>
    <t>UF de Torrozelo e Folhadosa</t>
  </si>
  <si>
    <t>UF de Tourais e Lajes</t>
  </si>
  <si>
    <t>UF de Vide e Cabeça</t>
  </si>
  <si>
    <t>UF de Freches e Torres</t>
  </si>
  <si>
    <t>UF de Torre do Terrenho, Sebadelhe da Serra e Terrenho</t>
  </si>
  <si>
    <t>UF de Trancoso (São Pedro e Santa Maria) e Souto Maior</t>
  </si>
  <si>
    <t>UF de Vale do Seixo e Vila Garcia</t>
  </si>
  <si>
    <t>UF de Vila Franca das Naves e Feital</t>
  </si>
  <si>
    <t>UF de Vilares e Carnicães</t>
  </si>
  <si>
    <t>UF de Alcobaça e Vestiaria</t>
  </si>
  <si>
    <t>UF de Coz, Alpedriz e Montes</t>
  </si>
  <si>
    <t>UF de Pataias e Martingança</t>
  </si>
  <si>
    <t>UF do Bombarral e Vale Covo</t>
  </si>
  <si>
    <t>UF de Caldas da Rainha - Nossa Senhora do Pópulo, Coto e São Gregório</t>
  </si>
  <si>
    <t>UF de Caldas da Rainha - Santo Onofre e Serra do Bouro</t>
  </si>
  <si>
    <t>UF de Tornada e Salir do Porto</t>
  </si>
  <si>
    <t>UF de Castanheira de Pêra e Coentral</t>
  </si>
  <si>
    <t>UF de Figueiró dos Vinhos e Bairradas</t>
  </si>
  <si>
    <t>UF de Colmeias e Memória</t>
  </si>
  <si>
    <t>UF de Leiria, Pousos, Barreira e Cortes</t>
  </si>
  <si>
    <t>UF de Marrazes e Barosa</t>
  </si>
  <si>
    <t>UF de Monte Real e Carvide</t>
  </si>
  <si>
    <t>UF de Monte Redondo e Carreira</t>
  </si>
  <si>
    <t>UF de Parceiros e Azoia</t>
  </si>
  <si>
    <t>UF de Santa Catarina da Serra e Chainça</t>
  </si>
  <si>
    <t>UF de Santa Eufémia e Boa Vista</t>
  </si>
  <si>
    <t>UF de Souto da Carpalhosa e Ortigosa</t>
  </si>
  <si>
    <t>UF de Guia, Ilha e Mata Mourisca</t>
  </si>
  <si>
    <t>UF de Santiago e São Simão de Litém e Albergaria dos Doze</t>
  </si>
  <si>
    <t>UF de Alvados e Alcaria</t>
  </si>
  <si>
    <t>UF de Arrimal e Mendiga</t>
  </si>
  <si>
    <t>UF de Abrigada e Cabanas de Torres</t>
  </si>
  <si>
    <t>UF de Aldeia Galega da Merceana e Aldeia Gavinha</t>
  </si>
  <si>
    <t>UF de Alenquer (Santo Estêvão e Triana)</t>
  </si>
  <si>
    <t>UF de Carregado e Cadafais</t>
  </si>
  <si>
    <t>UF de Ribafria e Pereiro de Palhacana</t>
  </si>
  <si>
    <t>UF de Manique do Intendente, Vila Nova de São Pedro e Maçussa</t>
  </si>
  <si>
    <t>UF do Cadaval e Pêro Moniz</t>
  </si>
  <si>
    <t>UF de Lamas e Cercal</t>
  </si>
  <si>
    <t>UF de Painho e Figueiros</t>
  </si>
  <si>
    <t>UF de Carcavelos e Parede</t>
  </si>
  <si>
    <t>UF de Cascais e Estoril</t>
  </si>
  <si>
    <t>UF de Moscavide e Portela</t>
  </si>
  <si>
    <t>UF de Sacavém e Prior Velho</t>
  </si>
  <si>
    <t>UF de Santa Iria de Azoia, São João da Talha e Bobadela</t>
  </si>
  <si>
    <t>UF de Santo Antão e São Julião do Tojal</t>
  </si>
  <si>
    <t>UF de Santo António dos Cavaleiros e Frielas</t>
  </si>
  <si>
    <t>UF de Camarate, Unhos e Apelação</t>
  </si>
  <si>
    <t>UF de Lourinhã e Atalaia</t>
  </si>
  <si>
    <t>UF de Miragaia e Marteleira</t>
  </si>
  <si>
    <t>UF de São Bartolomeu dos Galegos e Moledo</t>
  </si>
  <si>
    <t>UF de Azueira e Sobral da Abelheira</t>
  </si>
  <si>
    <t>UF de Enxara do Bispo, Gradil e Vila Franca do Rosário</t>
  </si>
  <si>
    <t>UF de Igreja Nova e Cheleiros</t>
  </si>
  <si>
    <t>UF de Malveira e São Miguel de Alcainça</t>
  </si>
  <si>
    <t>UF de Venda do Pinheiro e Santo Estêvão das Galés</t>
  </si>
  <si>
    <t>UF de Algés, Linda-a-Velha e Cruz Quebrada-Dafundo</t>
  </si>
  <si>
    <t>UF de Carnaxide e Queijas</t>
  </si>
  <si>
    <t>UF de Oeiras e São Julião da Barra, Paço de Arcos e Caxias</t>
  </si>
  <si>
    <t>UF de Agualva e Mira-Sintra</t>
  </si>
  <si>
    <t>UF de Almargem do Bispo, Pêro Pinheiro e Montelavar</t>
  </si>
  <si>
    <t>UF do Cacém e São Marcos</t>
  </si>
  <si>
    <t>UF de Massamá e Monte Abraão</t>
  </si>
  <si>
    <t>UF de Queluz e Belas</t>
  </si>
  <si>
    <t>UF de São João das Lampas e Terrugem</t>
  </si>
  <si>
    <t>UF de Sintra (Santa Maria e São Miguel, São Martinho e São Pedro de Penaferrim)</t>
  </si>
  <si>
    <t>UF de A dos Cunhados e Maceira</t>
  </si>
  <si>
    <t>UF de Campelos e Outeiro da Cabeça</t>
  </si>
  <si>
    <t>UF de Carvoeira e Carmões</t>
  </si>
  <si>
    <t>UF de Dois Portos e Runa</t>
  </si>
  <si>
    <t>UF de Maxial e Monte Redondo</t>
  </si>
  <si>
    <t>UF de Alhandra, São João dos Montes e Calhandriz</t>
  </si>
  <si>
    <t>UF de Alverca do Ribatejo e Sobralinho</t>
  </si>
  <si>
    <t>UF de Castanheira do Ribatejo e Cachoeiras</t>
  </si>
  <si>
    <t>UF de Póvoa de Santa Iria e Forte da Casa</t>
  </si>
  <si>
    <t>UF de Pontinha e Famões</t>
  </si>
  <si>
    <t>UF de Póvoa de Santo Adrião e Olival Basto</t>
  </si>
  <si>
    <t>UF de Ramada e Caneças</t>
  </si>
  <si>
    <t>UF de Alcórrego e Maranhão</t>
  </si>
  <si>
    <t>UF de Benavila e Valongo</t>
  </si>
  <si>
    <t>UF de Crato e Mártires, Flor da Rosa e Vale do Peso</t>
  </si>
  <si>
    <t>UF de Barbacena e Vila Fernando</t>
  </si>
  <si>
    <t>UF de Terrugem e Vila Boim</t>
  </si>
  <si>
    <t>UF de Gavião e Atalaia</t>
  </si>
  <si>
    <t>UF de Arez e Amieira do Tejo</t>
  </si>
  <si>
    <t>UF de Espírito Santo, Nossa Senhora da Graça e São Simão</t>
  </si>
  <si>
    <t>UF de Ponte de Sor, Tramaga e Vale de Açor</t>
  </si>
  <si>
    <t>UF da Sé e São Lourenço</t>
  </si>
  <si>
    <t>UF de Reguengo e São Julião</t>
  </si>
  <si>
    <t>UF de Ribeira de Nisa e Carreiras</t>
  </si>
  <si>
    <t>UF de Aboadela, Sanche e Várzea</t>
  </si>
  <si>
    <t>UF de Amarante (São Gonçalo), Madalena, Cepelos e Gatão</t>
  </si>
  <si>
    <t>UF de Bustelo, Carneiro e Carvalho de Rei</t>
  </si>
  <si>
    <t>UF de Figueiró (Santiago e Santa Cristina)</t>
  </si>
  <si>
    <t>UF de Freixo de Cima e de Baixo</t>
  </si>
  <si>
    <t>UF de Olo e Canadelo</t>
  </si>
  <si>
    <t>UF de Vila Garcia, Aboim e Chapa</t>
  </si>
  <si>
    <t>UF de Ancede e Ribadouro</t>
  </si>
  <si>
    <t>UF de Baião (Santa Leocádia) e Mesquinhata</t>
  </si>
  <si>
    <t>UF de Campelo e Ovil</t>
  </si>
  <si>
    <t>UF de Loivos da Ribeira e Tresouras</t>
  </si>
  <si>
    <t>UF de Santa Cruz do Douro e São Tomé de Covelas</t>
  </si>
  <si>
    <t>UF de Teixeira e Teixeiró</t>
  </si>
  <si>
    <t>UF de Macieira da Lixa e Caramos</t>
  </si>
  <si>
    <t>UF de Margaride (Santa Eulália), Várzea, Lagares, Varziela e Moure</t>
  </si>
  <si>
    <t>UF de Pedreira, Rande e Sernande</t>
  </si>
  <si>
    <t>UF de Torrados e Sousa</t>
  </si>
  <si>
    <t>UF de Unhão e Lordelo</t>
  </si>
  <si>
    <t>UF de Vila Cova da Lixa e Borba de Godim</t>
  </si>
  <si>
    <t>UF de Vila Fria e Vizela (São Jorge)</t>
  </si>
  <si>
    <t>UF de Vila Verde e Santão</t>
  </si>
  <si>
    <t>UF de Fânzeres e São Pedro da Cova</t>
  </si>
  <si>
    <t>UF de Foz do Sousa e Covelo</t>
  </si>
  <si>
    <t>UF de Gondomar (São Cosme), Valbom e Jovim</t>
  </si>
  <si>
    <t>UF de Melres e Medas</t>
  </si>
  <si>
    <t>UF de Cernadelo e Lousada (São Miguel e Santa Margarida)</t>
  </si>
  <si>
    <t>UF de Cristelos, Boim e Ordem</t>
  </si>
  <si>
    <t>UF de Figueiras e Covas</t>
  </si>
  <si>
    <t>UF de Lustosa e Barrosas (Santo Estêvão)</t>
  </si>
  <si>
    <t>UF de Nespereira e Casais</t>
  </si>
  <si>
    <t>UF de Silvares, Pias, Nogueira e Alvarenga</t>
  </si>
  <si>
    <t>UF de Custóias, Leça do Balio e Guifões</t>
  </si>
  <si>
    <t>UF de Matosinhos e Leça da Palmeira</t>
  </si>
  <si>
    <t>UF de Perafita, Lavra e Santa Cruz do Bispo</t>
  </si>
  <si>
    <t>UF de São Mamede de Infesta e Senhora da Hora</t>
  </si>
  <si>
    <t>UF de Aldoar, Foz do Douro e Nevogilde</t>
  </si>
  <si>
    <t>UF de Cedofeita, Santo Ildefonso, Sé, Miragaia, São Nicolau e Vitória</t>
  </si>
  <si>
    <t>UF de Lordelo do Ouro e Massarelos</t>
  </si>
  <si>
    <t>UF de Aver-o-Mar, Amorim e Terroso</t>
  </si>
  <si>
    <t>UF de Aguçadoura e Navais</t>
  </si>
  <si>
    <t>UF da Póvoa de Varzim, Beiriz e Argivai</t>
  </si>
  <si>
    <t>UF de Areias, Sequeiró, Lama e Palmeira</t>
  </si>
  <si>
    <t>UF de Carreira e Refojos de Riba de Ave</t>
  </si>
  <si>
    <t>UF de Lamelas e Guimarei</t>
  </si>
  <si>
    <t>UF de Santo Tirso, Couto (Santa Cristina e São Miguel) e Burgães</t>
  </si>
  <si>
    <t>UF de Campo e Sobrado</t>
  </si>
  <si>
    <t>UF de Bagunte, Ferreiró, Outeiro Maior e Parada</t>
  </si>
  <si>
    <t>UF de Fornelo e Vairão</t>
  </si>
  <si>
    <t>UF de Malta e Canidelo</t>
  </si>
  <si>
    <t>UF de Retorta e Tougues</t>
  </si>
  <si>
    <t>UF de Rio Mau e Arcos</t>
  </si>
  <si>
    <t>UF de Touguinha e Touguinhó</t>
  </si>
  <si>
    <t>UF de Vilar e Mosteiró</t>
  </si>
  <si>
    <t>UF de Grijó e Sermonde</t>
  </si>
  <si>
    <t>UF de Gulpilhares e Valadares</t>
  </si>
  <si>
    <t>UF de Mafamude e Vilar do Paraíso</t>
  </si>
  <si>
    <t>UF de Pedroso e Seixezelo</t>
  </si>
  <si>
    <t>UF de Sandim, Olival, Lever e Crestuma</t>
  </si>
  <si>
    <t>UF de Santa Marinha e São Pedro da Afurada</t>
  </si>
  <si>
    <t>UF de Serzedo e Perosinho</t>
  </si>
  <si>
    <t>UF de Alvarelhos e Guidões</t>
  </si>
  <si>
    <t>UF de Bougado (São Martinho e Santiago)</t>
  </si>
  <si>
    <t>UF de Coronado (São Romão e São Mamede)</t>
  </si>
  <si>
    <t>UF de Abrantes (São Vicente e São João) e Alferrarede</t>
  </si>
  <si>
    <t>UF de Aldeia do Mato e Souto</t>
  </si>
  <si>
    <t>UF de Alvega e Concavada</t>
  </si>
  <si>
    <t>UF de São Facundo e Vale das Mós</t>
  </si>
  <si>
    <t>UF de São Miguel do Rio Torto e Rossio ao Sul do Tejo</t>
  </si>
  <si>
    <t>UF de Alcanena e Vila Moreira</t>
  </si>
  <si>
    <t>UF de Malhou, Louriceira e Espinheiro</t>
  </si>
  <si>
    <t>UF do Cartaxo e Vale da Pinta</t>
  </si>
  <si>
    <t>UF de Ereira e Lapa</t>
  </si>
  <si>
    <t>UF da Chamusca e Pinheiro Grande</t>
  </si>
  <si>
    <t>UF de Parreira e Chouto</t>
  </si>
  <si>
    <t>UF de Coruche, Fajarda e Erra</t>
  </si>
  <si>
    <t>UF de Areias e Pias</t>
  </si>
  <si>
    <t>UF de Mação, Penhascoso e Aboboreira</t>
  </si>
  <si>
    <t>UF de Azambujeira e Malaqueijo</t>
  </si>
  <si>
    <t>UF de Marmeleira e Assentiz</t>
  </si>
  <si>
    <t>UF de Outeiro da Cortiçada e Arruda dos Pisões</t>
  </si>
  <si>
    <t>UF de São João da Ribeira e Ribeira de São João</t>
  </si>
  <si>
    <t>UF de Glória do Ribatejo e Granho</t>
  </si>
  <si>
    <t>UF de Salvaterra de Magos e Foros de Salvaterra</t>
  </si>
  <si>
    <t>UF de Achete, Azoia de Baixo e Póvoa de Santarém</t>
  </si>
  <si>
    <t>UF de Azoia de Cima e Tremês</t>
  </si>
  <si>
    <t>UF de Casével e Vaqueiros</t>
  </si>
  <si>
    <t>UF de Romeira e Várzea</t>
  </si>
  <si>
    <t>UF de São Vicente do Paul e Vale de Figueira</t>
  </si>
  <si>
    <t>UF de Além da Ribeira e Pedreira</t>
  </si>
  <si>
    <t>UF de Casais e Alviobeira</t>
  </si>
  <si>
    <t>UF de Madalena e Beselga</t>
  </si>
  <si>
    <t>UF de Serra e Junceira</t>
  </si>
  <si>
    <t>UF de Tomar (São João Baptista) e Santa Maria dos Olivais</t>
  </si>
  <si>
    <t>UF de Brogueira, Parceiros de Igreja e Alcorochel</t>
  </si>
  <si>
    <t>UF de Olaia e Paço</t>
  </si>
  <si>
    <t>UF de Torres Novas (Santa Maria, Salvador e Santiago)</t>
  </si>
  <si>
    <t>UF de Torres Novas (São Pedro), Lapas e Ribeira Branca</t>
  </si>
  <si>
    <t>UF de Freixianda, Ribeira do Fárrio e Formigais</t>
  </si>
  <si>
    <t>UF de Gondemaria e Olival</t>
  </si>
  <si>
    <t>UF de Matas e Cercal</t>
  </si>
  <si>
    <t>UF de Rio de Couros e Casal dos Bernardos</t>
  </si>
  <si>
    <t>UF de Alcácer do Sal (Santa Maria do Castelo e Santiago) e Santa Susana</t>
  </si>
  <si>
    <t>UF de Almada, Cova da Piedade, Pragal e Cacilhas</t>
  </si>
  <si>
    <t>UF de Caparica e Trafaria</t>
  </si>
  <si>
    <t>UF de Charneca de Caparica e Sobreda</t>
  </si>
  <si>
    <t>UF de Laranjeiro e Feijó</t>
  </si>
  <si>
    <t>UF de Alto do Seixalinho, Santo André e Verderena</t>
  </si>
  <si>
    <t>UF de Barreiro e Lavradio</t>
  </si>
  <si>
    <t>UF de Palhais e Coina</t>
  </si>
  <si>
    <t>UF de Grândola e Santa Margarida da Serra</t>
  </si>
  <si>
    <t>UF de Baixa da Banheira e Vale da Amoreira</t>
  </si>
  <si>
    <t>UF de Gaio-Rosário e Sarilhos Pequenos</t>
  </si>
  <si>
    <t>UF de Atalaia e Alto Estanqueiro-Jardia</t>
  </si>
  <si>
    <t>UF de Montijo e Afonsoeiro</t>
  </si>
  <si>
    <t>UF de Pegões</t>
  </si>
  <si>
    <t>UF de Poceirão e Marateca</t>
  </si>
  <si>
    <t>UF de Santiago do Cacém, Santa Cruz e São Bartolomeu da Serra</t>
  </si>
  <si>
    <t>UF de São Domingos e Vale de Água</t>
  </si>
  <si>
    <t>UF do Seixal, Arrentela e Aldeia de Paio Pires</t>
  </si>
  <si>
    <t>UF de Azeitão (São Lourenço e São Simão)</t>
  </si>
  <si>
    <t>UF de Setúbal (São Julião, Nossa Senhora da Anunciada e Santa Maria da Graça)</t>
  </si>
  <si>
    <t>UF de Alvora e Loureda</t>
  </si>
  <si>
    <t>UF de Arcos de Valdevez (São Paio) e Giela</t>
  </si>
  <si>
    <t>UF de Arcos de Valdevez (Salvador), Vila Fonche e Parada</t>
  </si>
  <si>
    <t>UF de Eiras e Mei</t>
  </si>
  <si>
    <t>UF de Grade e Carralcova</t>
  </si>
  <si>
    <t>UF de Guilhadeses e Santar</t>
  </si>
  <si>
    <t>UF de Jolda (Madalena) e Rio Cabrão</t>
  </si>
  <si>
    <t>UF de Padreiro (Salvador e Santa Cristina)</t>
  </si>
  <si>
    <t>UF de Portela e Extremo</t>
  </si>
  <si>
    <t>UF de São Jorge e Ermelo</t>
  </si>
  <si>
    <t>UF de Souto e Tabaçô</t>
  </si>
  <si>
    <t>UF de Távora (Santa Maria e São Vicente)</t>
  </si>
  <si>
    <t>UF de Vilela, São Cosme e São Damião e Sá</t>
  </si>
  <si>
    <t>UF de Arga (Baixo, Cima e São João)</t>
  </si>
  <si>
    <t>UF de Caminha (Matriz) e Vilarelho</t>
  </si>
  <si>
    <t>UF de Gondar e Orbacém</t>
  </si>
  <si>
    <t>UF de Moledo e Cristelo</t>
  </si>
  <si>
    <t>UF de Venade e Azevedo</t>
  </si>
  <si>
    <t>UF de Castro Laboreiro e Lamas de Mouro</t>
  </si>
  <si>
    <t>UF de Chaviães e Paços</t>
  </si>
  <si>
    <t>UF de Parada do Monte e Cubalhão</t>
  </si>
  <si>
    <t>UF de Prado e Remoães</t>
  </si>
  <si>
    <t>UF de Vila e Roussas</t>
  </si>
  <si>
    <t>UF de Anhões e Luzio</t>
  </si>
  <si>
    <t>UF de Ceivães e Badim</t>
  </si>
  <si>
    <t>UF de Mazedo e Cortes</t>
  </si>
  <si>
    <t>UF de Messegães, Valadares e Sá</t>
  </si>
  <si>
    <t>UF de Monção e Troviscoso</t>
  </si>
  <si>
    <t>UF de Sago, Lordelo e Parada</t>
  </si>
  <si>
    <t>UF de Troporiz e Lapela</t>
  </si>
  <si>
    <t>UF de Bico e Cristelo</t>
  </si>
  <si>
    <t>UF de Cossourado e Linhares</t>
  </si>
  <si>
    <t>UF de Formariz e Ferreira</t>
  </si>
  <si>
    <t>UF de Insalde e Porreiras</t>
  </si>
  <si>
    <t>UF de Paredes de Coura e Resende</t>
  </si>
  <si>
    <t>UF de Crasto, Ruivos e Grovelas</t>
  </si>
  <si>
    <t>UF de Entre Ambos-os-Rios, Ermida e Germil</t>
  </si>
  <si>
    <t>UF de Ponte da Barca, Vila Nova de Muía e Paço Vedro de Magalhães</t>
  </si>
  <si>
    <t>UF de Touvedo (São Lourenço e Salvador)</t>
  </si>
  <si>
    <t>UF de Vila Chã (São João Baptista e Santiago)</t>
  </si>
  <si>
    <t>UF de Gandra e Taião</t>
  </si>
  <si>
    <t>UF de Gondomil e Sanfins</t>
  </si>
  <si>
    <t>UF de São Julião e Silva</t>
  </si>
  <si>
    <t>UF de Valença, Cristelo Covo e Arão</t>
  </si>
  <si>
    <t>UF de Barroselas e Carvoeiro</t>
  </si>
  <si>
    <t>UF de Cardielos e Serreleis</t>
  </si>
  <si>
    <t>UF de Geraz do Lima (Santa Maria, Santa Leocádia e Moreira) e Deão</t>
  </si>
  <si>
    <t>UF de Mazarefes e Vila Fria</t>
  </si>
  <si>
    <t>UF de Nogueira, Meixedo e Vilar de Murteda</t>
  </si>
  <si>
    <t>UF de Subportela, Deocriste e Portela Susã</t>
  </si>
  <si>
    <t>UF de Torre e Vila Mou</t>
  </si>
  <si>
    <t>UF de Viana do Castelo (Santa Maria Maior e Monserrate) e Meadela</t>
  </si>
  <si>
    <t>UF de Campos e Vila Meã</t>
  </si>
  <si>
    <t>UF de Candemil e Gondar</t>
  </si>
  <si>
    <t>UF de Reboreda e Nogueira</t>
  </si>
  <si>
    <t>UF de Vila Nova de Cerveira e Lovelhe</t>
  </si>
  <si>
    <t>UF de Carlão e Amieiro</t>
  </si>
  <si>
    <t>UF de Castedo e Cotas</t>
  </si>
  <si>
    <t>UF de Pópulo e Ribalonga</t>
  </si>
  <si>
    <t>UF de Vale de Mendiz, Casal de Loivos e Vilarinho de Cotas</t>
  </si>
  <si>
    <t>Planalto de Monforte (UF de Oucidres e Bobadela)</t>
  </si>
  <si>
    <t>UF da Madalena e Samaiões</t>
  </si>
  <si>
    <t>UF das Eiras, São Julião de Montenegro e Cela</t>
  </si>
  <si>
    <t>UF de Calvão e Soutelinho da Raia</t>
  </si>
  <si>
    <t>UF de Loivos e Póvoa de Agrações</t>
  </si>
  <si>
    <t>UF de Santa Cruz/Trindade e Sanjurge</t>
  </si>
  <si>
    <t>UF de Soutelo e Seara Velha</t>
  </si>
  <si>
    <t>UF de Travancas e Roriz</t>
  </si>
  <si>
    <t>Vidago (UF de Vidago, Arcossó, Selhariz e Vilarinho das Paranheiras)</t>
  </si>
  <si>
    <t>UF de Campanhó e Paradança</t>
  </si>
  <si>
    <t>UF de Ermelo e Pardelhas</t>
  </si>
  <si>
    <t>UF de Cambeses do Rio, Donões e Mourilhe</t>
  </si>
  <si>
    <t>UF de Meixedo e Padornelos</t>
  </si>
  <si>
    <t>UF de Montalegre e Padroso</t>
  </si>
  <si>
    <t>UF de Paradela, Contim e Fiães</t>
  </si>
  <si>
    <t>UF de Sezelhe e Covelães</t>
  </si>
  <si>
    <t>UF de Venda Nova e Pondras</t>
  </si>
  <si>
    <t>UF de Viade de Baixo e Fervidelas</t>
  </si>
  <si>
    <t>UF de Vilar de Perdizes e Meixide</t>
  </si>
  <si>
    <t>UF de Carva e Vilares</t>
  </si>
  <si>
    <t>UF de Noura e Palheiros</t>
  </si>
  <si>
    <t>UF de Galafura e Covelinhas</t>
  </si>
  <si>
    <t>UF de Moura Morta e Vinhós</t>
  </si>
  <si>
    <t>UF de Peso da Régua e Godim</t>
  </si>
  <si>
    <t>UF de Poiares e Canelas</t>
  </si>
  <si>
    <t>UF de Cerva e Limões</t>
  </si>
  <si>
    <t>UF de Ribeira de Pena (Salvador) e Santo Aleixo de Além-Tâmega</t>
  </si>
  <si>
    <t>UF de Provesende, Gouvães do Douro e São Cristóvão do Douro</t>
  </si>
  <si>
    <t>UF de São Martinho de Antas e Paradela de Guiães</t>
  </si>
  <si>
    <t>UF de Lobrigos (São Miguel e São João Baptista) e Sanhoane</t>
  </si>
  <si>
    <t>UF de Louredo e Fornelos</t>
  </si>
  <si>
    <t>UF de Pensalvos e Parada de Monteiros</t>
  </si>
  <si>
    <t>UF de Adoufe e Vilarinho de Samardã</t>
  </si>
  <si>
    <t>UF de Borbela e Lamas de Olo</t>
  </si>
  <si>
    <t>UF de Constantim e Vale de Nogueiras</t>
  </si>
  <si>
    <t>UF de Mouçós e Lamares</t>
  </si>
  <si>
    <t>UF de Nogueira e Ermida</t>
  </si>
  <si>
    <t>UF de Pena, Quintã e Vila Cova</t>
  </si>
  <si>
    <t>UF de São Tomé do Castelo e Justes</t>
  </si>
  <si>
    <t>UF de Aricera e Goujoim</t>
  </si>
  <si>
    <t>UF de São Romão e Santiago</t>
  </si>
  <si>
    <t>UF de Vila Seca e Santo Adrião</t>
  </si>
  <si>
    <t>UF de Mamouros, Alva e Ribolhos</t>
  </si>
  <si>
    <t>UF de Mezio e Moura Morta</t>
  </si>
  <si>
    <t>UF de Parada de Ester e Ester</t>
  </si>
  <si>
    <t>UF de Picão e Ermida</t>
  </si>
  <si>
    <t>UF de Reriz e Gafanhão</t>
  </si>
  <si>
    <t>UF de Alhões, Bustelo, Gralheira e Ramires</t>
  </si>
  <si>
    <t>UF de Bigorne, Magueija e Pretarouca</t>
  </si>
  <si>
    <t>UF de Cepões, Meijinhos e Melcões</t>
  </si>
  <si>
    <t>UF de Parada do Bispo e Valdigem</t>
  </si>
  <si>
    <t>UF de Mangualde, Mesquitela e Cunha Alta</t>
  </si>
  <si>
    <t>UF de Moimenta de Maceira Dão e Lobelhe do Mato</t>
  </si>
  <si>
    <t>UF de Santiago de Cassurrães e Póvoa de Cervães</t>
  </si>
  <si>
    <t>UF de Tavares (Chãs, Várzea e Travanca)</t>
  </si>
  <si>
    <t>UF de Paradinha e Nagosa</t>
  </si>
  <si>
    <t>UF de Pêra Velha, Aldeia de Nacomba e Ariz</t>
  </si>
  <si>
    <t>UF de Peva e Segões</t>
  </si>
  <si>
    <t>UF de Mortágua, Vale de Remígio, Cortegaça e Almaça</t>
  </si>
  <si>
    <t>UF de Carvalhal Redondo e Aguieira</t>
  </si>
  <si>
    <t>UF de Santar e Moreira</t>
  </si>
  <si>
    <t>UF de Arca e Varzielas</t>
  </si>
  <si>
    <t>UF de Destriz e Reigoso</t>
  </si>
  <si>
    <t>UF de Oliveira de Frades, Souto de Lafões e Sejães</t>
  </si>
  <si>
    <t>UF de Antas e Matela</t>
  </si>
  <si>
    <t>UF de Vila Cova do Covelo/Mareco</t>
  </si>
  <si>
    <t>UF de Antas e Ourozinho</t>
  </si>
  <si>
    <t>UF de Penedono e Granja</t>
  </si>
  <si>
    <t>UF de Anreade e São Romão de Aregos</t>
  </si>
  <si>
    <t>UF de Felgueiras e Feirão</t>
  </si>
  <si>
    <t>UF de Freigil e Miomães</t>
  </si>
  <si>
    <t>UF de Ovadas e Panchorra</t>
  </si>
  <si>
    <t>UF de Ovoa e Vimieiro</t>
  </si>
  <si>
    <t>UF de Santa Comba Dão e Couto do Mosteiro</t>
  </si>
  <si>
    <t>UF de Treixedo e Nagozela</t>
  </si>
  <si>
    <t>UF de São João da Pesqueira e Várzea de Trevões</t>
  </si>
  <si>
    <t>UF de Trevões e Espinhosa</t>
  </si>
  <si>
    <t>UF de Vilarouco e Pereiros</t>
  </si>
  <si>
    <t>UF de Carvalhais e Candal</t>
  </si>
  <si>
    <t>UF de Santa Cruz da Trapa e São Cristóvão de Lafões</t>
  </si>
  <si>
    <t>UF de São Martinho das Moitas e Covas do Rio</t>
  </si>
  <si>
    <t>UF de São Pedro do Sul, Várzea e Baiões</t>
  </si>
  <si>
    <t>UF de Águas Boas e Forles</t>
  </si>
  <si>
    <t>UF de Romãs, Decermilo e Vila Longa</t>
  </si>
  <si>
    <t>UF de Ferreirim e Macieira</t>
  </si>
  <si>
    <t>UF de Fonte Arcada e Escurquela</t>
  </si>
  <si>
    <t>UF de Penso e Freixinho</t>
  </si>
  <si>
    <t>UF de Sernancelhe e Sarzeda</t>
  </si>
  <si>
    <t>UF de Barcos e Santa Leocádia</t>
  </si>
  <si>
    <t>UF de Paradela e Granjinha</t>
  </si>
  <si>
    <t>UF de Pinheiros e Vale de Figueira</t>
  </si>
  <si>
    <t>UF de Távora e Pereiro</t>
  </si>
  <si>
    <t>UF de Gouviães e Ucanha</t>
  </si>
  <si>
    <t>UF de Granja Nova e Vila Chã da Beira</t>
  </si>
  <si>
    <t>UF de Tarouca e Dálvares</t>
  </si>
  <si>
    <t>UF de Barreiro de Besteiros e Tourigo</t>
  </si>
  <si>
    <t>UF de Caparrosa e Silvares</t>
  </si>
  <si>
    <t>UF de Mouraz e Vila Nova da Rainha</t>
  </si>
  <si>
    <t>UF de São João do Monte e Mosteirinho</t>
  </si>
  <si>
    <t>UF de São Miguel do Outeiro e Sabugosa</t>
  </si>
  <si>
    <t>UF de Tondela e Nandufe</t>
  </si>
  <si>
    <t>UF de Vilar de Besteiros e Mosteiro de Fráguas</t>
  </si>
  <si>
    <t>UF de Vila Nova de Paiva, Alhais e Fráguas</t>
  </si>
  <si>
    <t>UF de Barreiros e Cepões</t>
  </si>
  <si>
    <t>UF de Boa Aldeia, Farminhão e Torredeita</t>
  </si>
  <si>
    <t>UF de Faíl e Vila Chã de Sá</t>
  </si>
  <si>
    <t>UF de Cambra e Carvalhal de Vermilhas</t>
  </si>
  <si>
    <t>UF de Fataunços e Figueiredo das Donas</t>
  </si>
  <si>
    <t>UF de Vouzela e Paços de Vilharigues</t>
  </si>
  <si>
    <t>UF de Aboim, Felgueiras, Gontim e Pedraído</t>
  </si>
  <si>
    <t>UF de Agrela e Serafão</t>
  </si>
  <si>
    <t>UF de Antime e Silvares (São Clemente)</t>
  </si>
  <si>
    <t>UF de Ardegão, Arnozela e Seidões</t>
  </si>
  <si>
    <t>UF de Cepães e Fareja</t>
  </si>
  <si>
    <t>UF de Freitas e Vila Cova</t>
  </si>
  <si>
    <t>UF de Monte e Queimadela</t>
  </si>
  <si>
    <t>UF de Moreira do Rei e Várzea Cova</t>
  </si>
  <si>
    <t>UF de Querença, Tôr e Benafim</t>
  </si>
  <si>
    <t>UF de Avelãs de Ambom e Rocamondo</t>
  </si>
  <si>
    <t>UF de Corujeira e Trinta</t>
  </si>
  <si>
    <t>UF de Mizarela, Pêro Soares e Vila Soeiro</t>
  </si>
  <si>
    <t>UF de Pousade e Albardo</t>
  </si>
  <si>
    <t>UF de Rochoso e Monte Margarida</t>
  </si>
  <si>
    <t>UF da cidade de Santarém</t>
  </si>
  <si>
    <t>IAS</t>
  </si>
  <si>
    <t>Unid. resid.</t>
  </si>
  <si>
    <t>As referências a disposições legais são relativas ao Decreto-Lei n.º 37/2018, de 4 de junho</t>
  </si>
  <si>
    <t>O preenchimento deverá iniciar-se na primeira linha disponível de cada um dos formulários</t>
  </si>
  <si>
    <t>Todos os campos a cinzento escuro não podem ser preenchidos</t>
  </si>
  <si>
    <t>Não poderão existir linhas intercaladas sem preenchimento</t>
  </si>
  <si>
    <t>Núcleo precário [artigo 11.º]</t>
  </si>
  <si>
    <t>Núcleo degradado [artigo 12.º]</t>
  </si>
  <si>
    <t>Precariedade [alínea a) do artigo 5.º]</t>
  </si>
  <si>
    <r>
      <t xml:space="preserve">Insalubridade </t>
    </r>
    <r>
      <rPr>
        <sz val="11"/>
        <color rgb="FFFF0000"/>
        <rFont val="Calibri"/>
        <family val="2"/>
        <scheme val="minor"/>
      </rPr>
      <t>e</t>
    </r>
    <r>
      <rPr>
        <sz val="11"/>
        <color theme="1"/>
        <rFont val="Calibri"/>
        <family val="2"/>
        <scheme val="minor"/>
      </rPr>
      <t xml:space="preserve"> insegurança [alínea b) do artigo 5.º]</t>
    </r>
  </si>
  <si>
    <t>Sobrelotação [alínea c) do artigo 5.º]</t>
  </si>
  <si>
    <t>Inadequação [alínea d) do artigo 5.º]</t>
  </si>
  <si>
    <t>Sem abrigo [n.º 1 do artigo 10.º]</t>
  </si>
  <si>
    <t>Vítima de violência doméstica [n.º 1 do artigo 10.º]</t>
  </si>
  <si>
    <t>Informação completa?</t>
  </si>
  <si>
    <t>Valor mensal atual da pensão social do regime não contributivo</t>
  </si>
  <si>
    <t>Localização do
emprendimento ou fração</t>
  </si>
  <si>
    <t>Designação ou identificação do
emprendimento ou fração</t>
  </si>
  <si>
    <t>Idade</t>
  </si>
  <si>
    <t>Idade benef</t>
  </si>
  <si>
    <t>Agregado isolado &gt; 65 anos</t>
  </si>
  <si>
    <t>Rendimento anual do membro do agregado</t>
  </si>
  <si>
    <t>Município Competente</t>
  </si>
  <si>
    <t>ESTRATÉGIA LOCAL DE HABITAÇÃO - Agregados e Pessoas</t>
  </si>
  <si>
    <t>Designação</t>
  </si>
  <si>
    <t>Tipo</t>
  </si>
  <si>
    <t>Código</t>
  </si>
  <si>
    <t>Situação</t>
  </si>
  <si>
    <t>Localização</t>
  </si>
  <si>
    <t>Tipo de Beneficiário</t>
  </si>
  <si>
    <t>Tipo de Solução Habitacional</t>
  </si>
  <si>
    <t>Município (Art.º 26.º a))</t>
  </si>
  <si>
    <t>Reabilitação de frações ou de prédios habitacionais - art.º 29.º b)</t>
  </si>
  <si>
    <t>Descrição completa</t>
  </si>
  <si>
    <t>COD</t>
  </si>
  <si>
    <t>SH26abc</t>
  </si>
  <si>
    <t>VRef</t>
  </si>
  <si>
    <t>% Máx Comp Vinv</t>
  </si>
  <si>
    <t>% Máx Comp Vref</t>
  </si>
  <si>
    <t>SH26d</t>
  </si>
  <si>
    <t>SH26e</t>
  </si>
  <si>
    <t>SH25_BD</t>
  </si>
  <si>
    <t>(…) municípios (…)</t>
  </si>
  <si>
    <t>Arrendamento para subarrendamento - art.º 29.º b)</t>
  </si>
  <si>
    <t>-</t>
  </si>
  <si>
    <t>Reabilitação de frações e prédios habitacionais - art.º 29.º c) i)</t>
  </si>
  <si>
    <t>Reabilitação de frações ou prédios habitacionais de que sejam titulares - art.º 29.º d)</t>
  </si>
  <si>
    <t>Autopromoção / Construção de habitação - art.º 29.º a) i)</t>
  </si>
  <si>
    <t>DGTF, Regiões Autónomas e associações de municípios (Art.º 26.º a))</t>
  </si>
  <si>
    <t>O Estado, através da DGTF, as Regiões Autónomas e municípios *, bem como associações de municípios constituídas para efeito de resolução conjunta de situações de carência habitacional existentes nos respetivos territórios e ou de promoção de soluções habitacionais conjuntas para as mesmas
* destacado acima</t>
  </si>
  <si>
    <t>Aquisição de frações e prédios habitacionais - art.º 29.º c) ii)</t>
  </si>
  <si>
    <t>Reabilitação de habitação de que sejam titulares - art.º 29.º a) ii)</t>
  </si>
  <si>
    <t>Empresas públicas, entidades públicas empresariais ou institutos públicos (Art.º 26.º b))</t>
  </si>
  <si>
    <t>Empresas públicas, entidades públicas empresariais ou institutos públicos das administrações central, regional e local, incluindo as empresas municipais, com atribuições e competências de promoção e ou de gestão de prédios e frações destinados a habitação</t>
  </si>
  <si>
    <t>Construção de prédios ou empreendimentos habitacionais - art.º 29.º b)</t>
  </si>
  <si>
    <t>Aquisição e reabilitação de frações e prédios habitacionais - art.º 29.º c) ii)</t>
  </si>
  <si>
    <t>Aquisição de habitação - art.º 29.º a) iii)</t>
  </si>
  <si>
    <t>Terceiro Setor, Cooperativas e Instituições Apoio Social (Art.º 26.º c))</t>
  </si>
  <si>
    <t>Misericórdias, instituições particulares de solidariedade social, cooperativas de habitação e construção, pessoas coletivas de direito público ou privado de utilidade pública administrativa ou de reconhecido interesse público e entidades gestoras de casas de abrigo e respostas de acolhimento para requerentes e beneficiários de proteção internacional, da Rede de Apoio a Vítimas de Violência Doméstica e de pessoas em situação de sem-abrigo</t>
  </si>
  <si>
    <t>Aquisição de frações ou prédios para destinar a habitação - art.º 29.º b)</t>
  </si>
  <si>
    <t>Construção de prédios ou empreendimentos habitacionais - art.º 29.º c) iv)</t>
  </si>
  <si>
    <t>Aquisição e reabilitação de habitação - art.º 29.º a) iii)</t>
  </si>
  <si>
    <t>Associações de moradores e cooperativas de habitação e construção de núcleos precários (Art.º 26.º d))</t>
  </si>
  <si>
    <t>Associações de moradores e cooperativas de habitação e construção, conforme disposto no artigo 11.º</t>
  </si>
  <si>
    <t>Aquisição e reabilitação de frações ou prédios para destinar a habitação - art.º 29.º b)</t>
  </si>
  <si>
    <t>Proprietários de frações ou prédios situados em núcleos degradados (Art.º 26.º e))</t>
  </si>
  <si>
    <t>Os proprietários de frações ou prédios situados em núcleos degradados, conforme disposto no artigo 12.º</t>
  </si>
  <si>
    <t>Beneficiários Diretos (art.º 25.º)</t>
  </si>
  <si>
    <t>pessoas que preencham os requisitos de acesso ao 1.º Direito, isoladamente ou enquanto titulares de um agregado</t>
  </si>
  <si>
    <t>Encargo com os moradores de núcleos degradados a que se refere o n.º 7 do artigo 12.º</t>
  </si>
  <si>
    <t>Reabilitação de frações ou prédios habitacionais de que sejam proprietárias ou superficiárias, a destinar a unidades residenciais</t>
  </si>
  <si>
    <t>Aquisição de terrenos e reabilitação de prédios neles existentes</t>
  </si>
  <si>
    <t>Nenhuma situação</t>
  </si>
  <si>
    <r>
      <t xml:space="preserve">Tipo de Situação Indigna
</t>
    </r>
    <r>
      <rPr>
        <sz val="8"/>
        <color theme="1"/>
        <rFont val="Calibri Light"/>
        <family val="2"/>
        <scheme val="major"/>
      </rPr>
      <t>DL37/2018 art.º 5.º</t>
    </r>
  </si>
  <si>
    <r>
      <t xml:space="preserve">Situações Específicas
</t>
    </r>
    <r>
      <rPr>
        <sz val="8"/>
        <color theme="1"/>
        <rFont val="Calibri Light"/>
        <family val="2"/>
        <scheme val="major"/>
      </rPr>
      <t>DL37/2018 art.º 10.º, 11.º e 12.º</t>
    </r>
  </si>
  <si>
    <t>Situação Indigna</t>
  </si>
  <si>
    <t>Rendimento anual do membro do agregado superior a 2965,06 €</t>
  </si>
  <si>
    <t>Membro</t>
  </si>
  <si>
    <t>A</t>
  </si>
  <si>
    <t>cód SH</t>
  </si>
  <si>
    <t>Cód.</t>
  </si>
  <si>
    <t>Direção de Programas de Apoio à Habitação</t>
  </si>
  <si>
    <t>Aquisição de terrenos e construção de prédio ou de empreendimento habitacional - art.º 29.º b)</t>
  </si>
  <si>
    <t>Código da Candidatura</t>
  </si>
  <si>
    <t>Descrição da candidatura</t>
  </si>
  <si>
    <t>(2021)</t>
  </si>
  <si>
    <t>CodINE Mun2011</t>
  </si>
  <si>
    <t>CodINE Mun2013</t>
  </si>
  <si>
    <t>NUTS I</t>
  </si>
  <si>
    <t>CodINE NUTI</t>
  </si>
  <si>
    <t>NUTS II 2011</t>
  </si>
  <si>
    <t>CodINE NUTII 2011</t>
  </si>
  <si>
    <t>NUTS II 2013</t>
  </si>
  <si>
    <t>CodINE NUTII 2013</t>
  </si>
  <si>
    <t>NUTS III 2011</t>
  </si>
  <si>
    <t>CodINE NUTIII 2011</t>
  </si>
  <si>
    <t>NUTS III 2013</t>
  </si>
  <si>
    <t>CodINE NUTIII 2013</t>
  </si>
  <si>
    <t>VRefAq</t>
  </si>
  <si>
    <t>VRefAr</t>
  </si>
  <si>
    <t>Lev. 2018 NÚCLEOS</t>
  </si>
  <si>
    <t>Lev. 2019 FAMÍLIAS</t>
  </si>
  <si>
    <t>Processo Edoclink</t>
  </si>
  <si>
    <t>NUTI</t>
  </si>
  <si>
    <t>CodNUTI</t>
  </si>
  <si>
    <t>NUTII 2011</t>
  </si>
  <si>
    <t>CodNUTII 2011</t>
  </si>
  <si>
    <t>NUTIII 2011</t>
  </si>
  <si>
    <t>CodINE_NUTIII 2011</t>
  </si>
  <si>
    <t>NUTII 2013</t>
  </si>
  <si>
    <t>CodNUTII 2013</t>
  </si>
  <si>
    <t>NUTIII 2013</t>
  </si>
  <si>
    <t>CodINE_NUTIII 2013</t>
  </si>
  <si>
    <t>1401</t>
  </si>
  <si>
    <t>16I1401</t>
  </si>
  <si>
    <t>Continente</t>
  </si>
  <si>
    <t>Médio Tejo</t>
  </si>
  <si>
    <t>1</t>
  </si>
  <si>
    <t>18</t>
  </si>
  <si>
    <t>Alentejo Central</t>
  </si>
  <si>
    <t>183</t>
  </si>
  <si>
    <t>11</t>
  </si>
  <si>
    <t>187</t>
  </si>
  <si>
    <t>16D0101</t>
  </si>
  <si>
    <t>Baixo Vouga</t>
  </si>
  <si>
    <t>Região de Aveiro</t>
  </si>
  <si>
    <t>Região Autónoma dos Açores</t>
  </si>
  <si>
    <t>2</t>
  </si>
  <si>
    <t>15</t>
  </si>
  <si>
    <t>Alentejo Litoral</t>
  </si>
  <si>
    <t>181</t>
  </si>
  <si>
    <t>16</t>
  </si>
  <si>
    <t>16G0901</t>
  </si>
  <si>
    <t>Dão-Lafões</t>
  </si>
  <si>
    <t>Viseu Dão Lafões</t>
  </si>
  <si>
    <t>Região Autónoma da Madeira</t>
  </si>
  <si>
    <t>3</t>
  </si>
  <si>
    <t>Área Metropolitana de Lisboa</t>
  </si>
  <si>
    <t>17</t>
  </si>
  <si>
    <t>1870701</t>
  </si>
  <si>
    <t>Alto Alentejo</t>
  </si>
  <si>
    <t>182</t>
  </si>
  <si>
    <t>186</t>
  </si>
  <si>
    <t>16D0102</t>
  </si>
  <si>
    <t>Alto Trás-os-Montes</t>
  </si>
  <si>
    <t>118</t>
  </si>
  <si>
    <t>Alto Minho</t>
  </si>
  <si>
    <t>111</t>
  </si>
  <si>
    <t>1500801</t>
  </si>
  <si>
    <t>30</t>
  </si>
  <si>
    <t>Ave</t>
  </si>
  <si>
    <t>113</t>
  </si>
  <si>
    <t>20</t>
  </si>
  <si>
    <t>Alto Tâmega</t>
  </si>
  <si>
    <t>11B</t>
  </si>
  <si>
    <t>1501</t>
  </si>
  <si>
    <t>1811501</t>
  </si>
  <si>
    <t>Baixo Alentejo</t>
  </si>
  <si>
    <t>184</t>
  </si>
  <si>
    <t>170</t>
  </si>
  <si>
    <t>1402</t>
  </si>
  <si>
    <t>16I1402</t>
  </si>
  <si>
    <t>Baixo Mondego</t>
  </si>
  <si>
    <t>162</t>
  </si>
  <si>
    <t>Área Metropolitana do Porto</t>
  </si>
  <si>
    <t>11A</t>
  </si>
  <si>
    <t>1001</t>
  </si>
  <si>
    <t>16B1001</t>
  </si>
  <si>
    <t>Oeste</t>
  </si>
  <si>
    <t>161</t>
  </si>
  <si>
    <t>119</t>
  </si>
  <si>
    <t>1502</t>
  </si>
  <si>
    <t>1701502</t>
  </si>
  <si>
    <t>Península de Setúbal</t>
  </si>
  <si>
    <t>Beira Interior Norte</t>
  </si>
  <si>
    <t>168</t>
  </si>
  <si>
    <t>Beira Interior Sul</t>
  </si>
  <si>
    <t>169</t>
  </si>
  <si>
    <t>Beira Baixa</t>
  </si>
  <si>
    <t>16H</t>
  </si>
  <si>
    <t>1101</t>
  </si>
  <si>
    <t>16B1101</t>
  </si>
  <si>
    <t>Cávado</t>
  </si>
  <si>
    <t>112</t>
  </si>
  <si>
    <t>Beiras e Serra da Estrela</t>
  </si>
  <si>
    <t>16J</t>
  </si>
  <si>
    <t>11E0401</t>
  </si>
  <si>
    <t>Terras de Trás-os-Montes</t>
  </si>
  <si>
    <t>Cova da Beira</t>
  </si>
  <si>
    <t>16A</t>
  </si>
  <si>
    <t>1701</t>
  </si>
  <si>
    <t>11D1701</t>
  </si>
  <si>
    <t>Douro</t>
  </si>
  <si>
    <t>165</t>
  </si>
  <si>
    <t>11D</t>
  </si>
  <si>
    <t>1500803</t>
  </si>
  <si>
    <t>117</t>
  </si>
  <si>
    <t>Lezíria do Tejo</t>
  </si>
  <si>
    <t>185</t>
  </si>
  <si>
    <t>1840201</t>
  </si>
  <si>
    <t>Entre Douro e Vouga</t>
  </si>
  <si>
    <t>116</t>
  </si>
  <si>
    <t>16I</t>
  </si>
  <si>
    <t>1503</t>
  </si>
  <si>
    <t>1701503</t>
  </si>
  <si>
    <t>Grande Lisboa</t>
  </si>
  <si>
    <t>171</t>
  </si>
  <si>
    <t>16B</t>
  </si>
  <si>
    <t>16J0902</t>
  </si>
  <si>
    <t>Grande Porto</t>
  </si>
  <si>
    <t>114</t>
  </si>
  <si>
    <t>300</t>
  </si>
  <si>
    <t>1403</t>
  </si>
  <si>
    <t>1851403</t>
  </si>
  <si>
    <t>200</t>
  </si>
  <si>
    <t>1840202</t>
  </si>
  <si>
    <t>16C</t>
  </si>
  <si>
    <t>16D</t>
  </si>
  <si>
    <t>1404</t>
  </si>
  <si>
    <t>1851404</t>
  </si>
  <si>
    <t>Minho-Lima</t>
  </si>
  <si>
    <t>Região de Coimbra</t>
  </si>
  <si>
    <t>16E</t>
  </si>
  <si>
    <t>1201</t>
  </si>
  <si>
    <t>1861201</t>
  </si>
  <si>
    <t>Região de Leiria</t>
  </si>
  <si>
    <t>16F</t>
  </si>
  <si>
    <t>1002</t>
  </si>
  <si>
    <t>16F1002</t>
  </si>
  <si>
    <t>Pinhal Interior Norte</t>
  </si>
  <si>
    <t>172</t>
  </si>
  <si>
    <t>Tâmega e Sousa</t>
  </si>
  <si>
    <t>11C</t>
  </si>
  <si>
    <t>1840203</t>
  </si>
  <si>
    <t>164</t>
  </si>
  <si>
    <t>11E</t>
  </si>
  <si>
    <t>1115</t>
  </si>
  <si>
    <t>1701115</t>
  </si>
  <si>
    <t>Pinhal Interior Sul</t>
  </si>
  <si>
    <t>166</t>
  </si>
  <si>
    <t>16G</t>
  </si>
  <si>
    <t>1301</t>
  </si>
  <si>
    <t>11C1301</t>
  </si>
  <si>
    <t>Tâmega</t>
  </si>
  <si>
    <t>Pinhal Litoral</t>
  </si>
  <si>
    <t>163</t>
  </si>
  <si>
    <t>1120301</t>
  </si>
  <si>
    <t>16D0103</t>
  </si>
  <si>
    <t>4301</t>
  </si>
  <si>
    <t>2004301</t>
  </si>
  <si>
    <t>Serra da Estrela</t>
  </si>
  <si>
    <t>167</t>
  </si>
  <si>
    <t>1003</t>
  </si>
  <si>
    <t>16F1003</t>
  </si>
  <si>
    <t>115</t>
  </si>
  <si>
    <t>1601</t>
  </si>
  <si>
    <t>1111601</t>
  </si>
  <si>
    <t>16E0601</t>
  </si>
  <si>
    <t>1801</t>
  </si>
  <si>
    <t>11D1801</t>
  </si>
  <si>
    <t>11A0104</t>
  </si>
  <si>
    <t>1870702</t>
  </si>
  <si>
    <t>1202</t>
  </si>
  <si>
    <t>1861202</t>
  </si>
  <si>
    <t>1102</t>
  </si>
  <si>
    <t>16B1102</t>
  </si>
  <si>
    <t>16D0105</t>
  </si>
  <si>
    <t>1203</t>
  </si>
  <si>
    <t>1861203</t>
  </si>
  <si>
    <t>1103</t>
  </si>
  <si>
    <t>1851103</t>
  </si>
  <si>
    <t>1302</t>
  </si>
  <si>
    <t>11C1302</t>
  </si>
  <si>
    <t>1120302</t>
  </si>
  <si>
    <t>1840204</t>
  </si>
  <si>
    <t>1504</t>
  </si>
  <si>
    <t>1701504</t>
  </si>
  <si>
    <t>1004</t>
  </si>
  <si>
    <t>16F1004</t>
  </si>
  <si>
    <t>1840205</t>
  </si>
  <si>
    <t>16J0501</t>
  </si>
  <si>
    <t>1405</t>
  </si>
  <si>
    <t>1851405</t>
  </si>
  <si>
    <t>1005</t>
  </si>
  <si>
    <t>16B1005</t>
  </si>
  <si>
    <t>1870703</t>
  </si>
  <si>
    <t>1702</t>
  </si>
  <si>
    <t>11B1702</t>
  </si>
  <si>
    <t>1120303</t>
  </si>
  <si>
    <t>11E0402</t>
  </si>
  <si>
    <t>1190304</t>
  </si>
  <si>
    <t>1104</t>
  </si>
  <si>
    <t>16B1104</t>
  </si>
  <si>
    <t>1006</t>
  </si>
  <si>
    <t>16B1006</t>
  </si>
  <si>
    <t>Calheta [R.A.A.]</t>
  </si>
  <si>
    <t>4501</t>
  </si>
  <si>
    <t>2004501</t>
  </si>
  <si>
    <t>Calheta [R.A.M.]</t>
  </si>
  <si>
    <t>3101</t>
  </si>
  <si>
    <t>3003101</t>
  </si>
  <si>
    <t>3102</t>
  </si>
  <si>
    <t>3003102</t>
  </si>
  <si>
    <t>1602</t>
  </si>
  <si>
    <t>1111602</t>
  </si>
  <si>
    <t>1204</t>
  </si>
  <si>
    <t>1861204</t>
  </si>
  <si>
    <t>16E0602</t>
  </si>
  <si>
    <t>11D0403</t>
  </si>
  <si>
    <t>1802</t>
  </si>
  <si>
    <t>16G1802</t>
  </si>
  <si>
    <t>1406</t>
  </si>
  <si>
    <t>1851406</t>
  </si>
  <si>
    <t>1105</t>
  </si>
  <si>
    <t>1701105</t>
  </si>
  <si>
    <t>1007</t>
  </si>
  <si>
    <t>16F1007</t>
  </si>
  <si>
    <t>16H0502</t>
  </si>
  <si>
    <t>11C0106</t>
  </si>
  <si>
    <t>1205</t>
  </si>
  <si>
    <t>1861205</t>
  </si>
  <si>
    <t>1803</t>
  </si>
  <si>
    <t>16G1803</t>
  </si>
  <si>
    <t>1500804</t>
  </si>
  <si>
    <t>1840206</t>
  </si>
  <si>
    <t>16J0903</t>
  </si>
  <si>
    <t>11C0305</t>
  </si>
  <si>
    <t>1407</t>
  </si>
  <si>
    <t>1851407</t>
  </si>
  <si>
    <t>1703</t>
  </si>
  <si>
    <t>11B1703</t>
  </si>
  <si>
    <t>1804</t>
  </si>
  <si>
    <t>11C1804</t>
  </si>
  <si>
    <t>16E0603</t>
  </si>
  <si>
    <t>16E0604</t>
  </si>
  <si>
    <t>1408</t>
  </si>
  <si>
    <t>16I1408</t>
  </si>
  <si>
    <t>1409</t>
  </si>
  <si>
    <t>1851409</t>
  </si>
  <si>
    <t>4901</t>
  </si>
  <si>
    <t>2004901</t>
  </si>
  <si>
    <t>16J0503</t>
  </si>
  <si>
    <t>1206</t>
  </si>
  <si>
    <t>1861206</t>
  </si>
  <si>
    <t>1840207</t>
  </si>
  <si>
    <t>1207</t>
  </si>
  <si>
    <t>1861207</t>
  </si>
  <si>
    <t>1410</t>
  </si>
  <si>
    <t>16I1410</t>
  </si>
  <si>
    <t>11A0107</t>
  </si>
  <si>
    <t>1120306</t>
  </si>
  <si>
    <t>16D0108</t>
  </si>
  <si>
    <t>1870704</t>
  </si>
  <si>
    <t>1870705</t>
  </si>
  <si>
    <t>1190307</t>
  </si>
  <si>
    <t>1500805</t>
  </si>
  <si>
    <t>1303</t>
  </si>
  <si>
    <t>11C1303</t>
  </si>
  <si>
    <t>1840208</t>
  </si>
  <si>
    <t>1411</t>
  </si>
  <si>
    <t>16I1411</t>
  </si>
  <si>
    <t>16E0605</t>
  </si>
  <si>
    <t>16J0904</t>
  </si>
  <si>
    <t>1008</t>
  </si>
  <si>
    <t>16F1008</t>
  </si>
  <si>
    <t>16J0905</t>
  </si>
  <si>
    <t>11D0404</t>
  </si>
  <si>
    <t>1208</t>
  </si>
  <si>
    <t>1861208</t>
  </si>
  <si>
    <t>3103</t>
  </si>
  <si>
    <t>3003103</t>
  </si>
  <si>
    <t>16J0504</t>
  </si>
  <si>
    <t>1209</t>
  </si>
  <si>
    <t>1861209</t>
  </si>
  <si>
    <t>16E0606</t>
  </si>
  <si>
    <t>1412</t>
  </si>
  <si>
    <t>1851412</t>
  </si>
  <si>
    <t>1304</t>
  </si>
  <si>
    <t>11A1304</t>
  </si>
  <si>
    <t>16J0906</t>
  </si>
  <si>
    <t>1505</t>
  </si>
  <si>
    <t>1811505</t>
  </si>
  <si>
    <t>16J0907</t>
  </si>
  <si>
    <t>1190308</t>
  </si>
  <si>
    <t>4701</t>
  </si>
  <si>
    <t>2004701</t>
  </si>
  <si>
    <t>16H0505</t>
  </si>
  <si>
    <t>16D0110</t>
  </si>
  <si>
    <t>1500806</t>
  </si>
  <si>
    <t>Lagoa [R.A.A.]</t>
  </si>
  <si>
    <t>4201</t>
  </si>
  <si>
    <t>2004201</t>
  </si>
  <si>
    <t>1500807</t>
  </si>
  <si>
    <t>4801</t>
  </si>
  <si>
    <t>2004801</t>
  </si>
  <si>
    <t>4601</t>
  </si>
  <si>
    <t>2004601</t>
  </si>
  <si>
    <t>1805</t>
  </si>
  <si>
    <t>11D1805</t>
  </si>
  <si>
    <t>1009</t>
  </si>
  <si>
    <t>16F1009</t>
  </si>
  <si>
    <t>1106</t>
  </si>
  <si>
    <t>1701106</t>
  </si>
  <si>
    <t>1500808</t>
  </si>
  <si>
    <t>1107</t>
  </si>
  <si>
    <t>1701107</t>
  </si>
  <si>
    <t>1108</t>
  </si>
  <si>
    <t>16B1108</t>
  </si>
  <si>
    <t>16E0607</t>
  </si>
  <si>
    <t>1305</t>
  </si>
  <si>
    <t>11C1305</t>
  </si>
  <si>
    <t>1413</t>
  </si>
  <si>
    <t>16I1413</t>
  </si>
  <si>
    <t>11E0405</t>
  </si>
  <si>
    <t>3104</t>
  </si>
  <si>
    <t>3003104</t>
  </si>
  <si>
    <t>4602</t>
  </si>
  <si>
    <t>2004602</t>
  </si>
  <si>
    <t>1109</t>
  </si>
  <si>
    <t>1701109</t>
  </si>
  <si>
    <t>1306</t>
  </si>
  <si>
    <t>11A1306</t>
  </si>
  <si>
    <t>1806</t>
  </si>
  <si>
    <t>16G1806</t>
  </si>
  <si>
    <t>16J0908</t>
  </si>
  <si>
    <t>1307</t>
  </si>
  <si>
    <t>11C1307</t>
  </si>
  <si>
    <t>1010</t>
  </si>
  <si>
    <t>16F1010</t>
  </si>
  <si>
    <t>1210</t>
  </si>
  <si>
    <t>1861210</t>
  </si>
  <si>
    <t>1308</t>
  </si>
  <si>
    <t>11A1308</t>
  </si>
  <si>
    <t>16E0111</t>
  </si>
  <si>
    <t>16J0909</t>
  </si>
  <si>
    <t>1603</t>
  </si>
  <si>
    <t>1111603</t>
  </si>
  <si>
    <t>1840209</t>
  </si>
  <si>
    <t>1704</t>
  </si>
  <si>
    <t>11D1704</t>
  </si>
  <si>
    <t>16E0608</t>
  </si>
  <si>
    <t>16E0609</t>
  </si>
  <si>
    <t>11E0406</t>
  </si>
  <si>
    <t>11E0407</t>
  </si>
  <si>
    <t>11E0408</t>
  </si>
  <si>
    <t>1807</t>
  </si>
  <si>
    <t>11D1807</t>
  </si>
  <si>
    <t>1506</t>
  </si>
  <si>
    <t>1701506</t>
  </si>
  <si>
    <t>1604</t>
  </si>
  <si>
    <t>1111604</t>
  </si>
  <si>
    <t>1705</t>
  </si>
  <si>
    <t>1191705</t>
  </si>
  <si>
    <t>1211</t>
  </si>
  <si>
    <t>1861211</t>
  </si>
  <si>
    <t>1706</t>
  </si>
  <si>
    <t>11B1706</t>
  </si>
  <si>
    <t>1870706</t>
  </si>
  <si>
    <t>16E0610</t>
  </si>
  <si>
    <t>1507</t>
  </si>
  <si>
    <t>1701507</t>
  </si>
  <si>
    <t>1870707</t>
  </si>
  <si>
    <t>1808</t>
  </si>
  <si>
    <t>16E1808</t>
  </si>
  <si>
    <t>1840210</t>
  </si>
  <si>
    <t>1870708</t>
  </si>
  <si>
    <t>1707</t>
  </si>
  <si>
    <t>11D1707</t>
  </si>
  <si>
    <t>16D0112</t>
  </si>
  <si>
    <t>1011</t>
  </si>
  <si>
    <t>16B1011</t>
  </si>
  <si>
    <t>1809</t>
  </si>
  <si>
    <t>16G1809</t>
  </si>
  <si>
    <t>1212</t>
  </si>
  <si>
    <t>1861212</t>
  </si>
  <si>
    <t>4202</t>
  </si>
  <si>
    <t>2004202</t>
  </si>
  <si>
    <t>1012</t>
  </si>
  <si>
    <t>16B1012</t>
  </si>
  <si>
    <t>1810211</t>
  </si>
  <si>
    <t>1116</t>
  </si>
  <si>
    <t>1701116</t>
  </si>
  <si>
    <t>1110</t>
  </si>
  <si>
    <t>1701110</t>
  </si>
  <si>
    <t>16H0506</t>
  </si>
  <si>
    <t>1500810</t>
  </si>
  <si>
    <t>11A0113</t>
  </si>
  <si>
    <t>1810</t>
  </si>
  <si>
    <t>16G1810</t>
  </si>
  <si>
    <t>16D0114</t>
  </si>
  <si>
    <t>16E0611</t>
  </si>
  <si>
    <t>1421</t>
  </si>
  <si>
    <t>16I1421</t>
  </si>
  <si>
    <t>1840212</t>
  </si>
  <si>
    <t>16D0115</t>
  </si>
  <si>
    <t>1309</t>
  </si>
  <si>
    <t>11C1309</t>
  </si>
  <si>
    <t>1508</t>
  </si>
  <si>
    <t>1701508</t>
  </si>
  <si>
    <t>16E0612</t>
  </si>
  <si>
    <t>1310</t>
  </si>
  <si>
    <t>11A1310</t>
  </si>
  <si>
    <t>1605</t>
  </si>
  <si>
    <t>1111605</t>
  </si>
  <si>
    <t>1013</t>
  </si>
  <si>
    <t>16F1013</t>
  </si>
  <si>
    <t>16E0613</t>
  </si>
  <si>
    <t>1311</t>
  </si>
  <si>
    <t>11C1311</t>
  </si>
  <si>
    <t>1811</t>
  </si>
  <si>
    <t>16G1811</t>
  </si>
  <si>
    <t>16H0507</t>
  </si>
  <si>
    <t>1812</t>
  </si>
  <si>
    <t>11D1812</t>
  </si>
  <si>
    <t>16E0614</t>
  </si>
  <si>
    <t>1014</t>
  </si>
  <si>
    <t>16B1014</t>
  </si>
  <si>
    <t>1708</t>
  </si>
  <si>
    <t>11D1708</t>
  </si>
  <si>
    <t>16J0910</t>
  </si>
  <si>
    <t>1015</t>
  </si>
  <si>
    <t>16F1015</t>
  </si>
  <si>
    <t>4203</t>
  </si>
  <si>
    <t>2004203</t>
  </si>
  <si>
    <t>3105</t>
  </si>
  <si>
    <t>3003105</t>
  </si>
  <si>
    <t>1606</t>
  </si>
  <si>
    <t>1111606</t>
  </si>
  <si>
    <t>1607</t>
  </si>
  <si>
    <t>1111607</t>
  </si>
  <si>
    <t>1213</t>
  </si>
  <si>
    <t>1861213</t>
  </si>
  <si>
    <t>1214</t>
  </si>
  <si>
    <t>1861214</t>
  </si>
  <si>
    <t>1870709</t>
  </si>
  <si>
    <t>1500811</t>
  </si>
  <si>
    <t>1312</t>
  </si>
  <si>
    <t>11A1312</t>
  </si>
  <si>
    <t>1016</t>
  </si>
  <si>
    <t>16F1016</t>
  </si>
  <si>
    <t>3106</t>
  </si>
  <si>
    <t>3003106</t>
  </si>
  <si>
    <t>3201</t>
  </si>
  <si>
    <t>3003201</t>
  </si>
  <si>
    <t>1190309</t>
  </si>
  <si>
    <t>1313</t>
  </si>
  <si>
    <t>11A1313</t>
  </si>
  <si>
    <t>4204</t>
  </si>
  <si>
    <t>2004204</t>
  </si>
  <si>
    <t>16H0508</t>
  </si>
  <si>
    <t>1870710</t>
  </si>
  <si>
    <t>1870711</t>
  </si>
  <si>
    <t>1813</t>
  </si>
  <si>
    <t>11C1813</t>
  </si>
  <si>
    <t>3107</t>
  </si>
  <si>
    <t>3003107</t>
  </si>
  <si>
    <t>1709</t>
  </si>
  <si>
    <t>11B1709</t>
  </si>
  <si>
    <t>4205</t>
  </si>
  <si>
    <t>2004205</t>
  </si>
  <si>
    <t>1414</t>
  </si>
  <si>
    <t>1851414</t>
  </si>
  <si>
    <t>1710</t>
  </si>
  <si>
    <t>11D1710</t>
  </si>
  <si>
    <t>16J0911</t>
  </si>
  <si>
    <t>1415</t>
  </si>
  <si>
    <t>1851415</t>
  </si>
  <si>
    <t>1814</t>
  </si>
  <si>
    <t>16G1814</t>
  </si>
  <si>
    <t>3108</t>
  </si>
  <si>
    <t>3003108</t>
  </si>
  <si>
    <t>4401</t>
  </si>
  <si>
    <t>2004401</t>
  </si>
  <si>
    <t>4802</t>
  </si>
  <si>
    <t>2004802</t>
  </si>
  <si>
    <t>11A0109</t>
  </si>
  <si>
    <t>1711</t>
  </si>
  <si>
    <t>11D1711</t>
  </si>
  <si>
    <t>3109</t>
  </si>
  <si>
    <t>3003109</t>
  </si>
  <si>
    <t>1416</t>
  </si>
  <si>
    <t>1851416</t>
  </si>
  <si>
    <t>1509</t>
  </si>
  <si>
    <t>1811509</t>
  </si>
  <si>
    <t>1314</t>
  </si>
  <si>
    <t>11A1314</t>
  </si>
  <si>
    <t>1500812</t>
  </si>
  <si>
    <t>11A0116</t>
  </si>
  <si>
    <t>1815</t>
  </si>
  <si>
    <t>11D1815</t>
  </si>
  <si>
    <t>1816</t>
  </si>
  <si>
    <t>16G1816</t>
  </si>
  <si>
    <t>4603</t>
  </si>
  <si>
    <t>2004603</t>
  </si>
  <si>
    <t>3110</t>
  </si>
  <si>
    <t>3003110</t>
  </si>
  <si>
    <t>1417</t>
  </si>
  <si>
    <t>16I1417</t>
  </si>
  <si>
    <t>1817</t>
  </si>
  <si>
    <t>16G1817</t>
  </si>
  <si>
    <t>16J0912</t>
  </si>
  <si>
    <t>1510</t>
  </si>
  <si>
    <t>1701510</t>
  </si>
  <si>
    <t>1818</t>
  </si>
  <si>
    <t>11D1818</t>
  </si>
  <si>
    <t>1840213</t>
  </si>
  <si>
    <t>16I0509</t>
  </si>
  <si>
    <t>1511</t>
  </si>
  <si>
    <t>1701511</t>
  </si>
  <si>
    <t>1512</t>
  </si>
  <si>
    <t>1701512</t>
  </si>
  <si>
    <t>16D0117</t>
  </si>
  <si>
    <t>1500813</t>
  </si>
  <si>
    <t>1513</t>
  </si>
  <si>
    <t>1811513</t>
  </si>
  <si>
    <t>1111</t>
  </si>
  <si>
    <t>1701111</t>
  </si>
  <si>
    <t>1112</t>
  </si>
  <si>
    <t>16B1112</t>
  </si>
  <si>
    <t>16E0615</t>
  </si>
  <si>
    <t>1215</t>
  </si>
  <si>
    <t>1861215</t>
  </si>
  <si>
    <t>16E0616</t>
  </si>
  <si>
    <t>1819</t>
  </si>
  <si>
    <t>11D1819</t>
  </si>
  <si>
    <t>1820</t>
  </si>
  <si>
    <t>11D1820</t>
  </si>
  <si>
    <t>1500814</t>
  </si>
  <si>
    <t>1120310</t>
  </si>
  <si>
    <t>1418</t>
  </si>
  <si>
    <t>16I1418</t>
  </si>
  <si>
    <t>1821</t>
  </si>
  <si>
    <t>16G1821</t>
  </si>
  <si>
    <t>11D0409</t>
  </si>
  <si>
    <t>1419</t>
  </si>
  <si>
    <t>16I1419</t>
  </si>
  <si>
    <t>1113</t>
  </si>
  <si>
    <t>16B1113</t>
  </si>
  <si>
    <t>16J0913</t>
  </si>
  <si>
    <t>1318</t>
  </si>
  <si>
    <t>11A1318</t>
  </si>
  <si>
    <t>16D0118</t>
  </si>
  <si>
    <t>11A0119</t>
  </si>
  <si>
    <t>1608</t>
  </si>
  <si>
    <t>1111608</t>
  </si>
  <si>
    <t>1315</t>
  </si>
  <si>
    <t>11A1315</t>
  </si>
  <si>
    <t>1712</t>
  </si>
  <si>
    <t>11B1712</t>
  </si>
  <si>
    <t>4502</t>
  </si>
  <si>
    <t>2004502</t>
  </si>
  <si>
    <t>1870712</t>
  </si>
  <si>
    <t>1870713</t>
  </si>
  <si>
    <t>1609</t>
  </si>
  <si>
    <t>1111609</t>
  </si>
  <si>
    <t>1840214</t>
  </si>
  <si>
    <t>1190311</t>
  </si>
  <si>
    <t>Vila da Praia da Vitória</t>
  </si>
  <si>
    <t>4302</t>
  </si>
  <si>
    <t>2004302</t>
  </si>
  <si>
    <t>16I0510</t>
  </si>
  <si>
    <t>1500815</t>
  </si>
  <si>
    <t>1316</t>
  </si>
  <si>
    <t>11A1316</t>
  </si>
  <si>
    <t>4101</t>
  </si>
  <si>
    <t>2004101</t>
  </si>
  <si>
    <t>11E0410</t>
  </si>
  <si>
    <t>1114</t>
  </si>
  <si>
    <t>1701114</t>
  </si>
  <si>
    <t>4206</t>
  </si>
  <si>
    <t>2004206</t>
  </si>
  <si>
    <t>1420</t>
  </si>
  <si>
    <t>16I1420</t>
  </si>
  <si>
    <t>1610</t>
  </si>
  <si>
    <t>1111610</t>
  </si>
  <si>
    <t>1190312</t>
  </si>
  <si>
    <t>11D0914</t>
  </si>
  <si>
    <t>1317</t>
  </si>
  <si>
    <t>11A1317</t>
  </si>
  <si>
    <t>1822</t>
  </si>
  <si>
    <t>16G1822</t>
  </si>
  <si>
    <t>16E0617</t>
  </si>
  <si>
    <t>1713</t>
  </si>
  <si>
    <t>11B1713</t>
  </si>
  <si>
    <t>1714</t>
  </si>
  <si>
    <t>11D1714</t>
  </si>
  <si>
    <t>1500816</t>
  </si>
  <si>
    <t>16H0511</t>
  </si>
  <si>
    <t>1120313</t>
  </si>
  <si>
    <t>1870714</t>
  </si>
  <si>
    <t>11E0411</t>
  </si>
  <si>
    <t>11E0412</t>
  </si>
  <si>
    <t>1823</t>
  </si>
  <si>
    <t>16G1823</t>
  </si>
  <si>
    <t>1190314</t>
  </si>
  <si>
    <t>1824</t>
  </si>
  <si>
    <t>16G1824</t>
  </si>
  <si>
    <t>ID</t>
  </si>
  <si>
    <t>Norte_NUT2013</t>
  </si>
  <si>
    <t>Centro_NUT2013</t>
  </si>
  <si>
    <t>Alentejo_NUT2013</t>
  </si>
  <si>
    <t>Algarve_NUT2013</t>
  </si>
  <si>
    <t>AML</t>
  </si>
  <si>
    <t>Região (NUT II 2013)</t>
  </si>
  <si>
    <t>Situação Específica</t>
  </si>
  <si>
    <t>Precariedade (art.º 5.º a))</t>
  </si>
  <si>
    <t>Insalubridade e insegurança (art.º 5.º b))</t>
  </si>
  <si>
    <t>Sobrelotação (art.º 5.º c))</t>
  </si>
  <si>
    <t>Inadequação (art.º 5.º d))</t>
  </si>
  <si>
    <t>Pessoas vulneráveis, Art.º 10.º</t>
  </si>
  <si>
    <t>Núcleos precários, Art.º 11.º</t>
  </si>
  <si>
    <t>Núcleos degradados, Art.º 12.º</t>
  </si>
  <si>
    <t>Não aplicável</t>
  </si>
  <si>
    <t>Data do contrato de arrendamento ou data de receção provisória das obras no caso de fogos arrendados nos termos do art.º 19 do D.L. 37/20183</t>
  </si>
  <si>
    <t>Código do fogo para efeitos de ligação ao ficheiro de candidatura</t>
  </si>
  <si>
    <t>REGIMES</t>
  </si>
  <si>
    <t>arrendamento apoiado</t>
  </si>
  <si>
    <t>renda condicionada</t>
  </si>
  <si>
    <t>renda reduzida por efeito de programa especial</t>
  </si>
  <si>
    <r>
      <t xml:space="preserve">Código do agregado
</t>
    </r>
    <r>
      <rPr>
        <sz val="10"/>
        <rFont val="Calibri Light"/>
        <family val="2"/>
        <scheme val="major"/>
      </rPr>
      <t>[Entidade]</t>
    </r>
  </si>
  <si>
    <r>
      <t xml:space="preserve">Código do membro do agregado
</t>
    </r>
    <r>
      <rPr>
        <sz val="10"/>
        <rFont val="Calibri Light"/>
        <family val="2"/>
        <scheme val="major"/>
      </rPr>
      <t>[1º Direito]</t>
    </r>
  </si>
  <si>
    <r>
      <t xml:space="preserve">Data de nascimento </t>
    </r>
    <r>
      <rPr>
        <sz val="10"/>
        <rFont val="Calibri Light"/>
        <family val="2"/>
        <scheme val="major"/>
      </rPr>
      <t>(aaaa-mm-dd)</t>
    </r>
  </si>
  <si>
    <r>
      <t xml:space="preserve">Código do agregado </t>
    </r>
    <r>
      <rPr>
        <sz val="10"/>
        <rFont val="Calibri Light"/>
        <family val="2"/>
        <scheme val="major"/>
      </rPr>
      <t>[Entidade]</t>
    </r>
  </si>
  <si>
    <r>
      <t>Designação do núcleo</t>
    </r>
    <r>
      <rPr>
        <sz val="10"/>
        <rFont val="Calibri Light"/>
        <family val="2"/>
        <scheme val="major"/>
      </rPr>
      <t xml:space="preserve"> (de origem)</t>
    </r>
  </si>
  <si>
    <r>
      <t xml:space="preserve">Código do agregado
</t>
    </r>
    <r>
      <rPr>
        <sz val="10"/>
        <rFont val="Calibri Light"/>
        <family val="2"/>
        <scheme val="major"/>
      </rPr>
      <t>[1º Direito]</t>
    </r>
  </si>
  <si>
    <t>habitação própria e permanente</t>
  </si>
  <si>
    <t>Identificação da Entidade</t>
  </si>
  <si>
    <t xml:space="preserve">Última atualização: 02 de dezembro de 2021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</si>
</sst>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0\ &quot;€&quot;"/>
    <numFmt numFmtId="165" formatCode="0.000000"/>
    <numFmt numFmtId="166" formatCode="000,000,000"/>
    <numFmt numFmtId="167" formatCode="dd\-mm\-yyyy;@"/>
    <numFmt numFmtId="168" formatCode="#,##0\ &quot;€&quot;"/>
    <numFmt numFmtId="169" formatCode="000\ 000\ 000"/>
    <numFmt numFmtId="170" formatCode="0000"/>
    <numFmt numFmtId="171" formatCode="yyyy\-mm\-dd;@"/>
    <numFmt numFmtId="172" formatCode="0.0000000"/>
  </numFmts>
  <fonts count="69" x14ac:knownFonts="1">
    <font>
      <sz val="11"/>
      <color theme="1"/>
      <name val="Calibri"/>
      <family val="2"/>
      <scheme val="minor"/>
    </font>
    <font>
      <sz val="11"/>
      <color rgb="FFFF0000"/>
      <name val="Calibri"/>
      <family val="2"/>
      <scheme val="minor"/>
    </font>
    <font>
      <b/>
      <sz val="11"/>
      <color theme="1"/>
      <name val="Calibri"/>
      <family val="2"/>
      <scheme val="minor"/>
    </font>
    <font>
      <sz val="11"/>
      <color rgb="FFC00000"/>
      <name val="Calibri"/>
      <family val="2"/>
      <scheme val="minor"/>
    </font>
    <font>
      <sz val="10"/>
      <color theme="1"/>
      <name val="Calibri"/>
      <family val="2"/>
      <scheme val="minor"/>
    </font>
    <font>
      <b/>
      <sz val="12"/>
      <color theme="1"/>
      <name val="Calibri"/>
      <family val="2"/>
      <scheme val="minor"/>
    </font>
    <font>
      <b/>
      <sz val="11"/>
      <name val="Calibri"/>
      <family val="2"/>
      <scheme val="minor"/>
    </font>
    <font>
      <sz val="11"/>
      <name val="Calibri"/>
      <family val="2"/>
      <scheme val="minor"/>
    </font>
    <font>
      <b/>
      <sz val="11"/>
      <color rgb="FF000000"/>
      <name val="Calibri"/>
      <family val="2"/>
    </font>
    <font>
      <sz val="11"/>
      <color theme="1"/>
      <name val="Calibri"/>
      <family val="2"/>
    </font>
    <font>
      <b/>
      <sz val="8"/>
      <color rgb="FF000000"/>
      <name val="Calibri"/>
      <family val="2"/>
    </font>
    <font>
      <sz val="8"/>
      <color theme="1"/>
      <name val="Calibri"/>
      <family val="2"/>
      <scheme val="minor"/>
    </font>
    <font>
      <u/>
      <sz val="11"/>
      <color theme="10"/>
      <name val="Calibri"/>
      <family val="2"/>
      <scheme val="minor"/>
    </font>
    <font>
      <sz val="11"/>
      <color theme="1" tint="0.249977111117893"/>
      <name val="Calibri"/>
      <family val="2"/>
      <scheme val="minor"/>
    </font>
    <font>
      <sz val="9"/>
      <color indexed="81"/>
      <name val="Tahoma"/>
      <family val="2"/>
    </font>
    <font>
      <u/>
      <sz val="11"/>
      <color theme="11"/>
      <name val="Calibri"/>
      <family val="2"/>
      <scheme val="minor"/>
    </font>
    <font>
      <b/>
      <sz val="10"/>
      <name val="Calibri Light"/>
      <family val="2"/>
      <scheme val="major"/>
    </font>
    <font>
      <sz val="10"/>
      <name val="Calibri Light"/>
      <family val="2"/>
      <scheme val="major"/>
    </font>
    <font>
      <sz val="11"/>
      <name val="Calibri Light"/>
      <family val="2"/>
      <scheme val="major"/>
    </font>
    <font>
      <sz val="10"/>
      <color theme="1"/>
      <name val="Calibri Light"/>
      <family val="2"/>
      <scheme val="major"/>
    </font>
    <font>
      <sz val="11"/>
      <color theme="1"/>
      <name val="Calibri Light"/>
      <family val="2"/>
      <scheme val="major"/>
    </font>
    <font>
      <b/>
      <sz val="9"/>
      <color theme="1"/>
      <name val="Calibri Light"/>
      <family val="2"/>
    </font>
    <font>
      <b/>
      <sz val="8"/>
      <color theme="1"/>
      <name val="Calibri Light"/>
      <family val="2"/>
    </font>
    <font>
      <sz val="9"/>
      <color theme="1"/>
      <name val="Calibri"/>
      <family val="2"/>
      <scheme val="minor"/>
    </font>
    <font>
      <sz val="9"/>
      <color theme="1"/>
      <name val="Calibri Light"/>
      <family val="2"/>
    </font>
    <font>
      <sz val="8"/>
      <color theme="1"/>
      <name val="Calibri Light"/>
      <family val="2"/>
    </font>
    <font>
      <sz val="10"/>
      <color theme="1"/>
      <name val="Calibri Light"/>
      <family val="2"/>
    </font>
    <font>
      <b/>
      <sz val="12"/>
      <color theme="1"/>
      <name val="Calibri Light"/>
      <family val="2"/>
      <scheme val="major"/>
    </font>
    <font>
      <sz val="14"/>
      <color theme="1"/>
      <name val="Calibri Light"/>
      <family val="2"/>
      <scheme val="major"/>
    </font>
    <font>
      <b/>
      <sz val="10"/>
      <color theme="1"/>
      <name val="Calibri Light"/>
      <family val="2"/>
      <scheme val="major"/>
    </font>
    <font>
      <b/>
      <sz val="8"/>
      <color theme="1"/>
      <name val="Calibri Light"/>
      <family val="2"/>
      <scheme val="major"/>
    </font>
    <font>
      <sz val="8"/>
      <color theme="1"/>
      <name val="Calibri Light"/>
      <family val="2"/>
      <scheme val="major"/>
    </font>
    <font>
      <sz val="9"/>
      <name val="Calibri Light"/>
      <family val="2"/>
      <scheme val="major"/>
    </font>
    <font>
      <b/>
      <sz val="10"/>
      <color indexed="0"/>
      <name val="Arial"/>
      <family val="2"/>
    </font>
    <font>
      <b/>
      <sz val="12"/>
      <name val="Calibri Light"/>
      <family val="2"/>
      <scheme val="major"/>
    </font>
    <font>
      <b/>
      <sz val="8"/>
      <name val="Calibri Light"/>
      <family val="2"/>
      <scheme val="major"/>
    </font>
    <font>
      <b/>
      <sz val="11"/>
      <name val="Calibri Light"/>
      <family val="2"/>
      <scheme val="major"/>
    </font>
    <font>
      <sz val="12"/>
      <name val="Calibri Light"/>
      <family val="2"/>
      <scheme val="major"/>
    </font>
    <font>
      <sz val="10"/>
      <name val="Arial"/>
      <family val="2"/>
    </font>
    <font>
      <sz val="10"/>
      <color rgb="FF0070C0"/>
      <name val="Calibri Light"/>
      <family val="2"/>
      <scheme val="major"/>
    </font>
    <font>
      <sz val="14"/>
      <color rgb="FF0070C0"/>
      <name val="Calibri Light"/>
      <family val="2"/>
      <scheme val="major"/>
    </font>
    <font>
      <sz val="12"/>
      <name val="Calibri Light"/>
      <family val="2"/>
    </font>
    <font>
      <sz val="12"/>
      <color rgb="FF0070C0"/>
      <name val="Calibri Light"/>
      <family val="2"/>
      <scheme val="major"/>
    </font>
    <font>
      <b/>
      <sz val="12"/>
      <color theme="0"/>
      <name val="Calibri Light"/>
      <family val="2"/>
      <scheme val="major"/>
    </font>
    <font>
      <sz val="24"/>
      <name val="Calibri Light"/>
      <family val="2"/>
      <scheme val="major"/>
    </font>
    <font>
      <sz val="8"/>
      <name val="Calibri Light"/>
      <family val="2"/>
      <scheme val="major"/>
    </font>
    <font>
      <sz val="12"/>
      <name val="Calibri Light"/>
      <family val="2"/>
      <scheme val="major"/>
    </font>
    <font>
      <sz val="10"/>
      <name val="Calibri Light"/>
      <family val="2"/>
      <scheme val="major"/>
    </font>
    <font>
      <b/>
      <sz val="14"/>
      <name val="Calibri Light"/>
      <family val="2"/>
      <scheme val="major"/>
    </font>
    <font>
      <b/>
      <sz val="16"/>
      <name val="Calibri Light"/>
      <family val="2"/>
      <scheme val="major"/>
    </font>
    <font>
      <b/>
      <sz val="18"/>
      <name val="Calibri Light"/>
      <family val="2"/>
      <scheme val="major"/>
    </font>
    <font>
      <b/>
      <sz val="20"/>
      <name val="Calibri Light"/>
      <family val="2"/>
      <scheme val="major"/>
    </font>
    <font>
      <b/>
      <sz val="11"/>
      <color theme="1"/>
      <name val="Calibri Light"/>
      <family val="2"/>
      <scheme val="major"/>
    </font>
    <font>
      <b/>
      <sz val="14"/>
      <color theme="1"/>
      <name val="Calibri Light"/>
      <family val="2"/>
      <scheme val="major"/>
    </font>
    <font>
      <sz val="5"/>
      <color theme="1"/>
      <name val="Calibri Light"/>
      <family val="2"/>
      <scheme val="major"/>
    </font>
    <font>
      <b/>
      <sz val="5"/>
      <color theme="1"/>
      <name val="Calibri Light"/>
      <family val="2"/>
      <scheme val="major"/>
    </font>
    <font>
      <sz val="45"/>
      <name val="Calibri Light"/>
      <family val="2"/>
      <scheme val="major"/>
    </font>
    <font>
      <sz val="40"/>
      <name val="Calibri Light"/>
      <family val="2"/>
      <scheme val="major"/>
    </font>
    <font>
      <b/>
      <sz val="9"/>
      <name val="Calibri Light"/>
      <family val="2"/>
      <scheme val="major"/>
    </font>
    <font>
      <b/>
      <sz val="45"/>
      <name val="Calibri Light"/>
      <family val="2"/>
      <scheme val="major"/>
    </font>
    <font>
      <b/>
      <sz val="10"/>
      <color rgb="FFC00000"/>
      <name val="Calibri Light"/>
      <family val="2"/>
      <scheme val="major"/>
    </font>
    <font>
      <sz val="11"/>
      <color rgb="FFC00000"/>
      <name val="Calibri Light"/>
      <family val="2"/>
      <scheme val="major"/>
    </font>
    <font>
      <i/>
      <sz val="8"/>
      <name val="Calibri Light"/>
      <family val="2"/>
      <scheme val="major"/>
    </font>
    <font>
      <sz val="11"/>
      <name val="Calibri Light"/>
      <family val="2"/>
      <scheme val="major"/>
    </font>
    <font>
      <sz val="9"/>
      <name val="Calibri Light"/>
      <family val="2"/>
      <scheme val="major"/>
    </font>
    <font>
      <b/>
      <sz val="11"/>
      <name val="Calibri Light"/>
      <family val="2"/>
      <scheme val="major"/>
    </font>
    <font>
      <sz val="11"/>
      <color theme="1"/>
      <name val="Calibri Light"/>
      <family val="2"/>
      <scheme val="major"/>
    </font>
    <font>
      <sz val="11"/>
      <color rgb="FFC00000"/>
      <name val="Calibri Light"/>
      <family val="2"/>
      <scheme val="major"/>
    </font>
    <font>
      <sz val="11"/>
      <color theme="0" tint="-0.34998626667073579"/>
      <name val="Calibri Light"/>
      <family val="2"/>
      <scheme val="major"/>
    </font>
  </fonts>
  <fills count="1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FDFDFD"/>
        <bgColor indexed="64"/>
      </patternFill>
    </fill>
    <fill>
      <patternFill patternType="solid">
        <fgColor theme="0" tint="-4.9989318521683403E-2"/>
        <bgColor indexed="65"/>
      </patternFill>
    </fill>
    <fill>
      <patternFill patternType="solid">
        <fgColor theme="0" tint="-4.9989318521683403E-2"/>
        <bgColor theme="4" tint="0.79998168889431442"/>
      </patternFill>
    </fill>
    <fill>
      <patternFill patternType="solid">
        <fgColor rgb="FFFFFF00"/>
        <bgColor indexed="64"/>
      </patternFill>
    </fill>
    <fill>
      <patternFill patternType="solid">
        <fgColor theme="2"/>
        <bgColor indexed="64"/>
      </patternFill>
    </fill>
    <fill>
      <patternFill patternType="solid">
        <fgColor rgb="FFFFFF00"/>
        <bgColor theme="0" tint="-0.14999847407452621"/>
      </patternFill>
    </fill>
    <fill>
      <patternFill patternType="solid">
        <fgColor indexed="9"/>
      </patternFill>
    </fill>
    <fill>
      <patternFill patternType="solid">
        <fgColor indexed="1"/>
      </patternFill>
    </fill>
    <fill>
      <patternFill patternType="solid">
        <fgColor theme="5" tint="0.39997558519241921"/>
        <bgColor indexed="64"/>
      </patternFill>
    </fill>
  </fills>
  <borders count="68">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top/>
      <bottom style="thin">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hair">
        <color auto="1"/>
      </left>
      <right/>
      <top/>
      <bottom style="hair">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n">
        <color auto="1"/>
      </left>
      <right style="hair">
        <color auto="1"/>
      </right>
      <top style="thin">
        <color auto="1"/>
      </top>
      <bottom style="hair">
        <color auto="1"/>
      </bottom>
      <diagonal/>
    </border>
    <border>
      <left style="hair">
        <color auto="1"/>
      </left>
      <right/>
      <top style="thin">
        <color auto="1"/>
      </top>
      <bottom style="hair">
        <color auto="1"/>
      </bottom>
      <diagonal/>
    </border>
    <border>
      <left style="thin">
        <color auto="1"/>
      </left>
      <right/>
      <top style="thin">
        <color auto="1"/>
      </top>
      <bottom style="thin">
        <color auto="1"/>
      </bottom>
      <diagonal/>
    </border>
    <border>
      <left style="thin">
        <color auto="1"/>
      </left>
      <right/>
      <top style="hair">
        <color auto="1"/>
      </top>
      <bottom style="hair">
        <color auto="1"/>
      </bottom>
      <diagonal/>
    </border>
    <border>
      <left style="thin">
        <color auto="1"/>
      </left>
      <right/>
      <top style="thin">
        <color auto="1"/>
      </top>
      <bottom style="hair">
        <color auto="1"/>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right/>
      <top style="thin">
        <color auto="1"/>
      </top>
      <bottom style="hair">
        <color auto="1"/>
      </bottom>
      <diagonal/>
    </border>
    <border>
      <left/>
      <right style="hair">
        <color auto="1"/>
      </right>
      <top style="thin">
        <color auto="1"/>
      </top>
      <bottom style="hair">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style="thin">
        <color auto="1"/>
      </bottom>
      <diagonal/>
    </border>
    <border>
      <left style="thin">
        <color theme="0" tint="-0.499984740745262"/>
      </left>
      <right/>
      <top style="thin">
        <color theme="0" tint="-0.499984740745262"/>
      </top>
      <bottom style="thin">
        <color theme="0"/>
      </bottom>
      <diagonal/>
    </border>
    <border>
      <left/>
      <right/>
      <top style="thin">
        <color theme="0" tint="-0.499984740745262"/>
      </top>
      <bottom style="thin">
        <color theme="0"/>
      </bottom>
      <diagonal/>
    </border>
    <border>
      <left/>
      <right style="thin">
        <color theme="0"/>
      </right>
      <top style="thin">
        <color theme="0" tint="-0.499984740745262"/>
      </top>
      <bottom style="thin">
        <color theme="0"/>
      </bottom>
      <diagonal/>
    </border>
    <border>
      <left/>
      <right style="thin">
        <color theme="0" tint="-0.499984740745262"/>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right style="hair">
        <color auto="1"/>
      </right>
      <top style="hair">
        <color auto="1"/>
      </top>
      <bottom style="hair">
        <color auto="1"/>
      </bottom>
      <diagonal/>
    </border>
    <border>
      <left/>
      <right/>
      <top style="thin">
        <color auto="1"/>
      </top>
      <bottom/>
      <diagonal/>
    </border>
    <border>
      <left style="hair">
        <color auto="1"/>
      </left>
      <right/>
      <top style="thin">
        <color auto="1"/>
      </top>
      <bottom/>
      <diagonal/>
    </border>
    <border>
      <left/>
      <right style="hair">
        <color auto="1"/>
      </right>
      <top style="hair">
        <color auto="1"/>
      </top>
      <bottom style="thin">
        <color auto="1"/>
      </bottom>
      <diagonal/>
    </border>
    <border>
      <left style="hair">
        <color auto="1"/>
      </left>
      <right/>
      <top/>
      <bottom/>
      <diagonal/>
    </border>
    <border>
      <left/>
      <right/>
      <top style="thin">
        <color indexed="64"/>
      </top>
      <bottom style="thin">
        <color indexed="64"/>
      </bottom>
      <diagonal/>
    </border>
    <border>
      <left/>
      <right/>
      <top style="hair">
        <color auto="1"/>
      </top>
      <bottom style="hair">
        <color auto="1"/>
      </bottom>
      <diagonal/>
    </border>
    <border>
      <left/>
      <right style="hair">
        <color auto="1"/>
      </right>
      <top style="thin">
        <color auto="1"/>
      </top>
      <bottom style="thin">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top style="hair">
        <color auto="1"/>
      </top>
      <bottom style="double">
        <color auto="1"/>
      </bottom>
      <diagonal/>
    </border>
    <border>
      <left/>
      <right style="hair">
        <color auto="1"/>
      </right>
      <top style="double">
        <color auto="1"/>
      </top>
      <bottom/>
      <diagonal/>
    </border>
    <border>
      <left style="hair">
        <color auto="1"/>
      </left>
      <right style="hair">
        <color auto="1"/>
      </right>
      <top style="double">
        <color auto="1"/>
      </top>
      <bottom/>
      <diagonal/>
    </border>
    <border>
      <left style="hair">
        <color auto="1"/>
      </left>
      <right/>
      <top style="double">
        <color auto="1"/>
      </top>
      <bottom/>
      <diagonal/>
    </border>
    <border>
      <left/>
      <right/>
      <top style="double">
        <color auto="1"/>
      </top>
      <bottom/>
      <diagonal/>
    </border>
    <border>
      <left style="thin">
        <color auto="1"/>
      </left>
      <right style="thin">
        <color auto="1"/>
      </right>
      <top style="double">
        <color auto="1"/>
      </top>
      <bottom/>
      <diagonal/>
    </border>
    <border>
      <left style="hair">
        <color indexed="64"/>
      </left>
      <right style="thin">
        <color indexed="64"/>
      </right>
      <top style="double">
        <color auto="1"/>
      </top>
      <bottom/>
      <diagonal/>
    </border>
    <border>
      <left style="thin">
        <color auto="1"/>
      </left>
      <right/>
      <top style="double">
        <color auto="1"/>
      </top>
      <bottom/>
      <diagonal/>
    </border>
    <border diagonalDown="1">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auto="1"/>
      </left>
      <right style="thin">
        <color auto="1"/>
      </right>
      <top style="hair">
        <color auto="1"/>
      </top>
      <bottom style="double">
        <color auto="1"/>
      </bottom>
      <diagonal/>
    </border>
    <border>
      <left style="hair">
        <color auto="1"/>
      </left>
      <right/>
      <top style="thin">
        <color auto="1"/>
      </top>
      <bottom style="thin">
        <color auto="1"/>
      </bottom>
      <diagonal/>
    </border>
    <border>
      <left style="thin">
        <color auto="1"/>
      </left>
      <right style="thin">
        <color auto="1"/>
      </right>
      <top style="double">
        <color auto="1"/>
      </top>
      <bottom style="thin">
        <color auto="1"/>
      </bottom>
      <diagonal/>
    </border>
    <border>
      <left style="hair">
        <color auto="1"/>
      </left>
      <right style="thin">
        <color auto="1"/>
      </right>
      <top style="hair">
        <color auto="1"/>
      </top>
      <bottom style="double">
        <color auto="1"/>
      </bottom>
      <diagonal/>
    </border>
    <border>
      <left style="hair">
        <color auto="1"/>
      </left>
      <right style="thin">
        <color auto="1"/>
      </right>
      <top style="thin">
        <color auto="1"/>
      </top>
      <bottom/>
      <diagonal/>
    </border>
  </borders>
  <cellStyleXfs count="8">
    <xf numFmtId="0" fontId="0" fillId="0" borderId="0"/>
    <xf numFmtId="0" fontId="1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3" fillId="13" borderId="61">
      <alignment vertical="top" wrapText="1"/>
    </xf>
    <xf numFmtId="0" fontId="33" fillId="14" borderId="61">
      <alignment vertical="top" wrapText="1"/>
    </xf>
    <xf numFmtId="0" fontId="38" fillId="0" borderId="0"/>
    <xf numFmtId="0" fontId="38" fillId="0" borderId="0"/>
  </cellStyleXfs>
  <cellXfs count="440">
    <xf numFmtId="0" fontId="0" fillId="0" borderId="0" xfId="0"/>
    <xf numFmtId="0" fontId="6" fillId="2" borderId="21" xfId="0" applyFont="1" applyFill="1" applyBorder="1" applyAlignment="1" applyProtection="1">
      <alignment horizontal="center" vertical="center" wrapText="1"/>
      <protection hidden="1"/>
    </xf>
    <xf numFmtId="0" fontId="6" fillId="2" borderId="21" xfId="0" applyFont="1" applyFill="1" applyBorder="1" applyAlignment="1" applyProtection="1">
      <alignment horizontal="center" wrapText="1"/>
      <protection hidden="1"/>
    </xf>
    <xf numFmtId="0" fontId="6" fillId="2" borderId="22" xfId="0" applyFont="1" applyFill="1" applyBorder="1" applyAlignment="1" applyProtection="1">
      <alignment horizontal="center" vertical="center" wrapText="1"/>
      <protection hidden="1"/>
    </xf>
    <xf numFmtId="0" fontId="6" fillId="2" borderId="13" xfId="0" applyFont="1" applyFill="1" applyBorder="1" applyAlignment="1" applyProtection="1">
      <alignment horizontal="right" vertical="center" wrapText="1"/>
      <protection hidden="1"/>
    </xf>
    <xf numFmtId="0" fontId="6" fillId="2" borderId="13" xfId="0" applyFont="1" applyFill="1" applyBorder="1" applyAlignment="1" applyProtection="1">
      <alignment horizontal="right" wrapText="1"/>
      <protection hidden="1"/>
    </xf>
    <xf numFmtId="168" fontId="6" fillId="2" borderId="13" xfId="0" applyNumberFormat="1" applyFont="1" applyFill="1" applyBorder="1" applyAlignment="1" applyProtection="1">
      <alignment horizontal="right" wrapText="1"/>
      <protection hidden="1"/>
    </xf>
    <xf numFmtId="168" fontId="6" fillId="2" borderId="13" xfId="0" applyNumberFormat="1" applyFont="1" applyFill="1" applyBorder="1" applyAlignment="1" applyProtection="1">
      <alignment horizontal="right" vertical="center" wrapText="1"/>
      <protection hidden="1"/>
    </xf>
    <xf numFmtId="168" fontId="6" fillId="2" borderId="27" xfId="0" applyNumberFormat="1" applyFont="1" applyFill="1" applyBorder="1" applyAlignment="1" applyProtection="1">
      <alignment horizontal="right" vertical="center" wrapText="1"/>
      <protection hidden="1"/>
    </xf>
    <xf numFmtId="0" fontId="0" fillId="0" borderId="0" xfId="0" applyAlignment="1">
      <alignment horizontal="center" vertical="center"/>
    </xf>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0" fillId="10" borderId="0" xfId="0" applyFill="1" applyAlignment="1">
      <alignment vertical="center"/>
    </xf>
    <xf numFmtId="0" fontId="8" fillId="8" borderId="0" xfId="0" applyFont="1" applyFill="1" applyAlignment="1">
      <alignment horizontal="center" vertical="center"/>
    </xf>
    <xf numFmtId="0" fontId="10" fillId="8" borderId="0" xfId="0" applyFont="1" applyFill="1" applyAlignment="1">
      <alignment horizontal="center" vertical="center"/>
    </xf>
    <xf numFmtId="0" fontId="8" fillId="8" borderId="0" xfId="0" applyFont="1" applyFill="1" applyAlignment="1">
      <alignment vertical="center"/>
    </xf>
    <xf numFmtId="0" fontId="2" fillId="3" borderId="0" xfId="0" applyFont="1" applyFill="1" applyAlignment="1">
      <alignment vertical="center"/>
    </xf>
    <xf numFmtId="1" fontId="2" fillId="3" borderId="0" xfId="0" applyNumberFormat="1" applyFont="1" applyFill="1" applyAlignment="1">
      <alignment horizontal="left" vertical="center"/>
    </xf>
    <xf numFmtId="49" fontId="0" fillId="3" borderId="0" xfId="0" applyNumberFormat="1" applyFill="1" applyAlignment="1">
      <alignment horizontal="center" vertical="center"/>
    </xf>
    <xf numFmtId="0" fontId="0" fillId="3" borderId="0" xfId="0" applyFill="1" applyAlignment="1">
      <alignment vertical="center"/>
    </xf>
    <xf numFmtId="0" fontId="0" fillId="3" borderId="0" xfId="0" applyFill="1" applyAlignment="1">
      <alignment horizontal="center" vertical="center"/>
    </xf>
    <xf numFmtId="164" fontId="0" fillId="3" borderId="0" xfId="0" applyNumberFormat="1" applyFill="1" applyAlignment="1">
      <alignment horizontal="center" vertical="center"/>
    </xf>
    <xf numFmtId="1" fontId="0" fillId="3" borderId="0" xfId="0" applyNumberFormat="1" applyFill="1" applyAlignment="1">
      <alignment horizontal="center" vertical="center"/>
    </xf>
    <xf numFmtId="0" fontId="2" fillId="6" borderId="0" xfId="0" applyFont="1" applyFill="1" applyAlignment="1">
      <alignment vertical="center"/>
    </xf>
    <xf numFmtId="0" fontId="2" fillId="6" borderId="0" xfId="0" applyFont="1" applyFill="1" applyAlignment="1">
      <alignment horizontal="center" vertical="center"/>
    </xf>
    <xf numFmtId="49" fontId="2" fillId="3" borderId="0" xfId="0" applyNumberFormat="1" applyFont="1" applyFill="1" applyAlignment="1">
      <alignment horizontal="center" vertical="center"/>
    </xf>
    <xf numFmtId="0" fontId="4" fillId="10" borderId="0" xfId="0" applyFont="1" applyFill="1" applyAlignment="1">
      <alignment horizontal="center" vertical="center"/>
    </xf>
    <xf numFmtId="167" fontId="4" fillId="10" borderId="4" xfId="0" applyNumberFormat="1" applyFont="1" applyFill="1" applyBorder="1" applyAlignment="1">
      <alignment horizontal="center" vertical="center"/>
    </xf>
    <xf numFmtId="0" fontId="4" fillId="10" borderId="0" xfId="0" applyFont="1" applyFill="1" applyAlignment="1">
      <alignment vertical="center"/>
    </xf>
    <xf numFmtId="0" fontId="11" fillId="3"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center" vertical="center"/>
    </xf>
    <xf numFmtId="0" fontId="0" fillId="3" borderId="0" xfId="0" applyFill="1" applyAlignment="1">
      <alignment horizontal="left" vertical="center"/>
    </xf>
    <xf numFmtId="0" fontId="0" fillId="2" borderId="0" xfId="0" applyFill="1" applyAlignment="1">
      <alignment vertical="center"/>
    </xf>
    <xf numFmtId="0" fontId="0" fillId="2" borderId="0" xfId="0" applyFill="1" applyAlignment="1">
      <alignment horizontal="center" vertical="center"/>
    </xf>
    <xf numFmtId="1" fontId="4" fillId="10" borderId="0" xfId="0" applyNumberFormat="1" applyFont="1" applyFill="1" applyAlignment="1">
      <alignment horizontal="center" vertical="center"/>
    </xf>
    <xf numFmtId="1" fontId="4" fillId="10" borderId="0" xfId="0" applyNumberFormat="1" applyFont="1" applyFill="1" applyAlignment="1">
      <alignment vertical="center"/>
    </xf>
    <xf numFmtId="0" fontId="9" fillId="3" borderId="0" xfId="0" applyFont="1" applyFill="1" applyAlignment="1">
      <alignment vertical="center"/>
    </xf>
    <xf numFmtId="0" fontId="9" fillId="3" borderId="0" xfId="0" applyFont="1" applyFill="1" applyAlignment="1">
      <alignment horizontal="center" vertical="center"/>
    </xf>
    <xf numFmtId="169" fontId="0" fillId="3" borderId="0" xfId="0" applyNumberFormat="1" applyFill="1" applyAlignment="1">
      <alignment horizontal="left" vertical="center"/>
    </xf>
    <xf numFmtId="0" fontId="2" fillId="3" borderId="0" xfId="0" applyFont="1" applyFill="1" applyAlignment="1">
      <alignment horizontal="center" vertical="center"/>
    </xf>
    <xf numFmtId="0" fontId="4" fillId="0" borderId="0" xfId="0" applyFont="1" applyAlignment="1">
      <alignment vertical="center"/>
    </xf>
    <xf numFmtId="0" fontId="0" fillId="0" borderId="0" xfId="0" applyAlignment="1">
      <alignment horizontal="left" vertical="center"/>
    </xf>
    <xf numFmtId="49" fontId="0" fillId="2" borderId="0" xfId="0" applyNumberFormat="1" applyFill="1" applyAlignment="1">
      <alignment horizontal="center" vertical="center"/>
    </xf>
    <xf numFmtId="0" fontId="11" fillId="0" borderId="0" xfId="0" applyFont="1" applyAlignment="1">
      <alignment horizontal="center" vertical="center"/>
    </xf>
    <xf numFmtId="0" fontId="18" fillId="0" borderId="0" xfId="0" applyFont="1" applyFill="1" applyAlignment="1" applyProtection="1">
      <alignment wrapText="1"/>
      <protection hidden="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0" fontId="23" fillId="0" borderId="0" xfId="0" applyFont="1" applyBorder="1" applyAlignment="1">
      <alignment horizontal="center" wrapText="1"/>
    </xf>
    <xf numFmtId="0" fontId="25" fillId="0" borderId="0" xfId="0" applyFont="1" applyFill="1" applyBorder="1" applyAlignment="1">
      <alignment horizontal="center" vertical="center" wrapText="1"/>
    </xf>
    <xf numFmtId="164" fontId="17" fillId="0" borderId="0" xfId="0" applyNumberFormat="1" applyFont="1" applyFill="1" applyBorder="1" applyAlignment="1">
      <alignment horizontal="center" vertical="center" wrapText="1"/>
    </xf>
    <xf numFmtId="0" fontId="26" fillId="0" borderId="0" xfId="0" applyFont="1" applyFill="1" applyBorder="1" applyAlignment="1">
      <alignment horizontal="center" vertical="center" wrapText="1"/>
    </xf>
    <xf numFmtId="0" fontId="25" fillId="0" borderId="0" xfId="0" applyFont="1" applyAlignment="1">
      <alignment horizontal="center" wrapText="1"/>
    </xf>
    <xf numFmtId="9" fontId="17" fillId="0" borderId="0" xfId="0" applyNumberFormat="1" applyFont="1" applyFill="1" applyBorder="1" applyAlignment="1">
      <alignment horizontal="center" vertical="center" wrapText="1"/>
    </xf>
    <xf numFmtId="9" fontId="26" fillId="0" borderId="0" xfId="0" applyNumberFormat="1" applyFont="1" applyFill="1" applyBorder="1" applyAlignment="1">
      <alignment horizontal="center" vertical="center" wrapText="1"/>
    </xf>
    <xf numFmtId="164" fontId="26" fillId="0"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26" fillId="0" borderId="0" xfId="0" applyFont="1" applyBorder="1" applyAlignment="1">
      <alignment horizontal="center" vertical="center" wrapText="1"/>
    </xf>
    <xf numFmtId="0" fontId="25" fillId="10" borderId="6" xfId="0" applyFont="1" applyFill="1" applyBorder="1" applyAlignment="1">
      <alignment horizontal="center" vertical="center" wrapText="1"/>
    </xf>
    <xf numFmtId="0" fontId="25" fillId="10" borderId="45" xfId="0" applyFont="1" applyFill="1" applyBorder="1" applyAlignment="1">
      <alignment horizontal="center" vertical="center" wrapText="1"/>
    </xf>
    <xf numFmtId="0" fontId="25" fillId="12" borderId="41" xfId="0" applyFont="1" applyFill="1" applyBorder="1" applyAlignment="1">
      <alignment horizontal="center" vertical="center" wrapText="1"/>
    </xf>
    <xf numFmtId="0" fontId="17" fillId="0" borderId="0" xfId="0" applyFont="1" applyFill="1" applyAlignment="1" applyProtection="1">
      <alignment wrapText="1"/>
      <protection hidden="1"/>
    </xf>
    <xf numFmtId="0" fontId="6" fillId="10" borderId="8" xfId="0" applyFont="1" applyFill="1" applyBorder="1" applyAlignment="1" applyProtection="1">
      <alignment horizontal="center" vertical="center" wrapText="1"/>
      <protection hidden="1"/>
    </xf>
    <xf numFmtId="165" fontId="6" fillId="10" borderId="8" xfId="0" applyNumberFormat="1" applyFont="1" applyFill="1" applyBorder="1" applyAlignment="1" applyProtection="1">
      <alignment horizontal="center" vertical="center" wrapText="1"/>
      <protection hidden="1"/>
    </xf>
    <xf numFmtId="165" fontId="6" fillId="10" borderId="43" xfId="0" applyNumberFormat="1" applyFont="1" applyFill="1" applyBorder="1" applyAlignment="1" applyProtection="1">
      <alignment horizontal="center" vertical="center" wrapText="1"/>
      <protection hidden="1"/>
    </xf>
    <xf numFmtId="0" fontId="7" fillId="0" borderId="0" xfId="0" applyFont="1" applyAlignment="1" applyProtection="1">
      <alignment wrapText="1"/>
      <protection hidden="1"/>
    </xf>
    <xf numFmtId="0" fontId="0" fillId="0" borderId="0" xfId="0" applyAlignment="1" applyProtection="1">
      <alignment wrapText="1"/>
      <protection hidden="1"/>
    </xf>
    <xf numFmtId="0" fontId="7"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0" fillId="0" borderId="16" xfId="0" applyBorder="1" applyAlignment="1" applyProtection="1">
      <alignment wrapText="1"/>
      <protection locked="0"/>
    </xf>
    <xf numFmtId="0" fontId="0" fillId="0" borderId="9" xfId="0" applyFill="1" applyBorder="1" applyAlignment="1" applyProtection="1">
      <alignment wrapText="1"/>
      <protection locked="0"/>
    </xf>
    <xf numFmtId="165" fontId="0" fillId="0" borderId="17" xfId="0" applyNumberFormat="1" applyFill="1" applyBorder="1" applyAlignment="1" applyProtection="1">
      <alignment horizontal="center" wrapText="1"/>
      <protection locked="0"/>
    </xf>
    <xf numFmtId="165" fontId="0" fillId="0" borderId="24" xfId="0" applyNumberFormat="1" applyFill="1" applyBorder="1" applyAlignment="1" applyProtection="1">
      <alignment horizontal="center" wrapText="1"/>
      <protection locked="0"/>
    </xf>
    <xf numFmtId="0" fontId="3" fillId="5" borderId="1" xfId="0" applyFont="1" applyFill="1" applyBorder="1" applyAlignment="1" applyProtection="1">
      <alignment horizontal="center" wrapText="1"/>
      <protection locked="0"/>
    </xf>
    <xf numFmtId="0" fontId="0" fillId="0" borderId="4" xfId="0" applyBorder="1" applyAlignment="1" applyProtection="1">
      <alignment wrapText="1"/>
      <protection locked="0"/>
    </xf>
    <xf numFmtId="0" fontId="0" fillId="0" borderId="1" xfId="0" applyBorder="1" applyAlignment="1" applyProtection="1">
      <alignment horizontal="right" wrapText="1"/>
      <protection locked="0"/>
    </xf>
    <xf numFmtId="0" fontId="13" fillId="3" borderId="1" xfId="0" applyFont="1" applyFill="1" applyBorder="1" applyAlignment="1" applyProtection="1">
      <alignment horizontal="right" wrapText="1"/>
      <protection hidden="1"/>
    </xf>
    <xf numFmtId="168" fontId="0" fillId="0" borderId="1" xfId="0" applyNumberFormat="1" applyBorder="1" applyAlignment="1" applyProtection="1">
      <alignment horizontal="right" wrapText="1"/>
      <protection locked="0"/>
    </xf>
    <xf numFmtId="0" fontId="0" fillId="0" borderId="1" xfId="0" applyBorder="1" applyAlignment="1" applyProtection="1">
      <alignment horizontal="left" wrapText="1"/>
      <protection locked="0"/>
    </xf>
    <xf numFmtId="168" fontId="0" fillId="0" borderId="2" xfId="0" applyNumberFormat="1" applyBorder="1" applyAlignment="1" applyProtection="1">
      <alignment horizontal="right" wrapText="1"/>
      <protection locked="0"/>
    </xf>
    <xf numFmtId="0" fontId="2" fillId="3" borderId="32" xfId="0" applyFont="1" applyFill="1" applyBorder="1" applyAlignment="1" applyProtection="1">
      <alignment horizontal="center" wrapText="1"/>
      <protection locked="0"/>
    </xf>
    <xf numFmtId="0" fontId="7" fillId="0" borderId="0" xfId="0" applyFont="1" applyAlignment="1" applyProtection="1">
      <alignment wrapText="1"/>
      <protection locked="0"/>
    </xf>
    <xf numFmtId="0" fontId="6" fillId="0" borderId="0" xfId="0" applyFont="1" applyAlignment="1" applyProtection="1">
      <alignment horizontal="center" wrapText="1"/>
      <protection locked="0"/>
    </xf>
    <xf numFmtId="0" fontId="0" fillId="0" borderId="0" xfId="0" applyAlignment="1" applyProtection="1">
      <alignment wrapText="1"/>
      <protection locked="0"/>
    </xf>
    <xf numFmtId="0" fontId="0" fillId="0" borderId="3" xfId="0" applyBorder="1" applyAlignment="1" applyProtection="1">
      <alignment wrapText="1"/>
      <protection locked="0"/>
    </xf>
    <xf numFmtId="165" fontId="0" fillId="0" borderId="7" xfId="0" applyNumberFormat="1" applyFill="1" applyBorder="1" applyAlignment="1" applyProtection="1">
      <alignment horizontal="center" wrapText="1"/>
      <protection locked="0"/>
    </xf>
    <xf numFmtId="165" fontId="0" fillId="0" borderId="40" xfId="0" applyNumberFormat="1" applyFill="1" applyBorder="1" applyAlignment="1" applyProtection="1">
      <alignment horizontal="center" wrapText="1"/>
      <protection locked="0"/>
    </xf>
    <xf numFmtId="0" fontId="3" fillId="5" borderId="4" xfId="0" applyFont="1" applyFill="1" applyBorder="1" applyAlignment="1" applyProtection="1">
      <alignment horizontal="center" wrapText="1"/>
      <protection locked="0"/>
    </xf>
    <xf numFmtId="0" fontId="0" fillId="0" borderId="4" xfId="0" applyBorder="1" applyAlignment="1" applyProtection="1">
      <alignment horizontal="right" wrapText="1"/>
      <protection locked="0"/>
    </xf>
    <xf numFmtId="0" fontId="13" fillId="3" borderId="4" xfId="0" applyFont="1" applyFill="1" applyBorder="1" applyAlignment="1" applyProtection="1">
      <alignment horizontal="right" wrapText="1"/>
      <protection hidden="1"/>
    </xf>
    <xf numFmtId="168" fontId="0" fillId="0" borderId="4" xfId="0" applyNumberFormat="1" applyBorder="1" applyAlignment="1" applyProtection="1">
      <alignment horizontal="right" wrapText="1"/>
      <protection locked="0"/>
    </xf>
    <xf numFmtId="0" fontId="0" fillId="0" borderId="4" xfId="0" applyBorder="1" applyAlignment="1" applyProtection="1">
      <alignment horizontal="left" wrapText="1"/>
      <protection locked="0"/>
    </xf>
    <xf numFmtId="168" fontId="0" fillId="0" borderId="5" xfId="0" applyNumberFormat="1" applyBorder="1" applyAlignment="1" applyProtection="1">
      <alignment horizontal="right" wrapText="1"/>
      <protection locked="0"/>
    </xf>
    <xf numFmtId="0" fontId="2" fillId="3" borderId="33" xfId="0" applyFont="1" applyFill="1" applyBorder="1" applyAlignment="1" applyProtection="1">
      <alignment horizontal="center" wrapText="1"/>
      <protection locked="0"/>
    </xf>
    <xf numFmtId="0" fontId="0" fillId="0" borderId="9" xfId="0" applyBorder="1" applyAlignment="1" applyProtection="1">
      <alignment wrapText="1"/>
      <protection locked="0"/>
    </xf>
    <xf numFmtId="0" fontId="0" fillId="0" borderId="0" xfId="0" applyBorder="1" applyAlignment="1" applyProtection="1">
      <alignment wrapText="1"/>
      <protection locked="0"/>
    </xf>
    <xf numFmtId="0" fontId="3" fillId="0" borderId="0" xfId="0" applyFont="1" applyAlignment="1" applyProtection="1">
      <alignment horizontal="center" wrapText="1"/>
      <protection locked="0"/>
    </xf>
    <xf numFmtId="0" fontId="13" fillId="0" borderId="0" xfId="0" applyFont="1" applyAlignment="1" applyProtection="1">
      <alignment horizontal="center" wrapText="1"/>
      <protection locked="0"/>
    </xf>
    <xf numFmtId="0" fontId="0" fillId="0" borderId="0" xfId="0" applyAlignment="1" applyProtection="1">
      <alignment horizontal="right" wrapText="1"/>
      <protection locked="0"/>
    </xf>
    <xf numFmtId="0" fontId="0" fillId="0" borderId="24" xfId="0" applyBorder="1" applyAlignment="1" applyProtection="1">
      <alignment vertical="center" wrapText="1"/>
      <protection locked="0"/>
    </xf>
    <xf numFmtId="0" fontId="0" fillId="0" borderId="40" xfId="0" applyBorder="1" applyAlignment="1" applyProtection="1">
      <alignment vertical="center" wrapText="1"/>
      <protection locked="0"/>
    </xf>
    <xf numFmtId="0" fontId="0" fillId="0" borderId="0" xfId="0" applyAlignment="1" applyProtection="1">
      <alignment vertical="center" wrapText="1"/>
      <protection locked="0"/>
    </xf>
    <xf numFmtId="0" fontId="20" fillId="0" borderId="0"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wrapText="1"/>
      <protection hidden="1"/>
    </xf>
    <xf numFmtId="0" fontId="28" fillId="0" borderId="0" xfId="0" applyFont="1" applyFill="1" applyBorder="1" applyAlignment="1" applyProtection="1">
      <alignment horizontal="center" vertical="center"/>
      <protection hidden="1"/>
    </xf>
    <xf numFmtId="0" fontId="19" fillId="0" borderId="0" xfId="0" applyFont="1" applyFill="1" applyBorder="1" applyAlignment="1" applyProtection="1">
      <alignment horizontal="center" vertical="center"/>
      <protection hidden="1"/>
    </xf>
    <xf numFmtId="0" fontId="29" fillId="0" borderId="0" xfId="0" applyFont="1" applyFill="1" applyBorder="1" applyAlignment="1" applyProtection="1">
      <alignment horizontal="center" vertical="center"/>
      <protection hidden="1"/>
    </xf>
    <xf numFmtId="0" fontId="0" fillId="0" borderId="0" xfId="0" applyFill="1" applyBorder="1" applyAlignment="1">
      <alignment horizontal="center" vertical="center"/>
    </xf>
    <xf numFmtId="170" fontId="0" fillId="0" borderId="0" xfId="0" applyNumberFormat="1" applyFill="1" applyBorder="1" applyAlignment="1">
      <alignment horizontal="center" vertical="center"/>
    </xf>
    <xf numFmtId="0" fontId="19" fillId="0" borderId="0" xfId="0" applyFont="1" applyFill="1" applyBorder="1" applyAlignment="1" applyProtection="1">
      <alignment horizontal="center" vertical="center" wrapText="1"/>
      <protection hidden="1"/>
    </xf>
    <xf numFmtId="0" fontId="30" fillId="2" borderId="0" xfId="0" applyFont="1" applyFill="1" applyBorder="1" applyAlignment="1" applyProtection="1">
      <alignment horizontal="center" vertical="center" wrapText="1"/>
      <protection hidden="1"/>
    </xf>
    <xf numFmtId="0" fontId="31" fillId="2" borderId="0" xfId="0" applyFont="1" applyFill="1" applyBorder="1" applyAlignment="1" applyProtection="1">
      <alignment horizontal="center" vertical="center"/>
      <protection hidden="1"/>
    </xf>
    <xf numFmtId="0" fontId="17" fillId="0" borderId="23" xfId="0" applyFont="1" applyFill="1" applyBorder="1" applyAlignment="1" applyProtection="1">
      <alignment horizontal="center" vertical="center" wrapText="1"/>
      <protection hidden="1"/>
    </xf>
    <xf numFmtId="0" fontId="17" fillId="0" borderId="46" xfId="0" applyNumberFormat="1" applyFont="1" applyFill="1" applyBorder="1" applyAlignment="1" applyProtection="1">
      <alignment horizontal="center" vertical="center" wrapText="1"/>
      <protection hidden="1"/>
    </xf>
    <xf numFmtId="0" fontId="0" fillId="0" borderId="0" xfId="0" quotePrefix="1" applyAlignment="1">
      <alignment horizontal="center" vertical="center"/>
    </xf>
    <xf numFmtId="2" fontId="34" fillId="0" borderId="0" xfId="4" applyNumberFormat="1" applyFont="1" applyFill="1" applyBorder="1" applyAlignment="1">
      <alignment horizontal="center" vertical="center" wrapText="1"/>
    </xf>
    <xf numFmtId="2" fontId="35" fillId="0" borderId="0" xfId="4" applyNumberFormat="1" applyFont="1" applyFill="1" applyBorder="1" applyAlignment="1">
      <alignment horizontal="center" vertical="center" wrapText="1"/>
    </xf>
    <xf numFmtId="2" fontId="34" fillId="15" borderId="0" xfId="5" applyNumberFormat="1" applyFont="1" applyFill="1" applyBorder="1" applyAlignment="1">
      <alignment horizontal="center" vertical="center" wrapText="1"/>
    </xf>
    <xf numFmtId="0" fontId="35" fillId="15" borderId="0" xfId="4" applyNumberFormat="1" applyFont="1" applyFill="1" applyBorder="1" applyAlignment="1">
      <alignment horizontal="center" vertical="center" wrapText="1"/>
    </xf>
    <xf numFmtId="2" fontId="36" fillId="4" borderId="0" xfId="4" applyNumberFormat="1" applyFont="1" applyFill="1" applyBorder="1" applyAlignment="1">
      <alignment horizontal="center" vertical="center" wrapText="1"/>
    </xf>
    <xf numFmtId="2" fontId="35" fillId="4" borderId="0" xfId="4" applyNumberFormat="1" applyFont="1" applyFill="1" applyBorder="1" applyAlignment="1">
      <alignment horizontal="center" vertical="center" wrapText="1"/>
    </xf>
    <xf numFmtId="2" fontId="16" fillId="5" borderId="0" xfId="5" applyNumberFormat="1" applyFont="1" applyFill="1" applyBorder="1" applyAlignment="1">
      <alignment horizontal="center" vertical="center" wrapText="1"/>
    </xf>
    <xf numFmtId="2" fontId="35" fillId="5" borderId="0" xfId="4" applyNumberFormat="1" applyFont="1" applyFill="1" applyBorder="1" applyAlignment="1">
      <alignment horizontal="center" vertical="center" wrapText="1"/>
    </xf>
    <xf numFmtId="2" fontId="35" fillId="0" borderId="62" xfId="4" applyNumberFormat="1" applyFont="1" applyFill="1" applyBorder="1" applyAlignment="1">
      <alignment horizontal="center" vertical="center" wrapText="1"/>
    </xf>
    <xf numFmtId="0" fontId="3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2" fontId="17" fillId="0" borderId="0" xfId="4" applyNumberFormat="1" applyFont="1" applyFill="1" applyBorder="1" applyAlignment="1">
      <alignment horizontal="center" vertical="center" wrapText="1"/>
    </xf>
    <xf numFmtId="2" fontId="37" fillId="0" borderId="0" xfId="5" applyNumberFormat="1" applyFont="1" applyFill="1" applyBorder="1" applyAlignment="1">
      <alignment horizontal="center" vertical="center" wrapText="1"/>
    </xf>
    <xf numFmtId="0" fontId="17" fillId="0" borderId="0" xfId="6" applyFont="1" applyFill="1" applyBorder="1" applyAlignment="1">
      <alignment horizontal="center" vertical="center" wrapText="1"/>
    </xf>
    <xf numFmtId="2" fontId="17" fillId="0" borderId="0" xfId="5" applyNumberFormat="1" applyFont="1" applyFill="1" applyBorder="1" applyAlignment="1">
      <alignment horizontal="center" vertical="center" wrapText="1"/>
    </xf>
    <xf numFmtId="0" fontId="39" fillId="0" borderId="0" xfId="5" applyNumberFormat="1" applyFont="1" applyFill="1" applyBorder="1" applyAlignment="1">
      <alignment horizontal="center" vertical="center" wrapText="1"/>
    </xf>
    <xf numFmtId="0" fontId="17" fillId="0" borderId="0" xfId="7" applyFont="1" applyBorder="1" applyAlignment="1">
      <alignment horizontal="center" vertical="center" wrapText="1"/>
    </xf>
    <xf numFmtId="168" fontId="40" fillId="0" borderId="0" xfId="0" applyNumberFormat="1" applyFont="1" applyFill="1" applyBorder="1" applyAlignment="1">
      <alignment horizontal="right" vertical="center" wrapText="1"/>
    </xf>
    <xf numFmtId="164" fontId="40" fillId="0" borderId="0" xfId="0" applyNumberFormat="1" applyFont="1" applyFill="1" applyBorder="1" applyAlignment="1">
      <alignment horizontal="right" vertical="center" wrapText="1"/>
    </xf>
    <xf numFmtId="1" fontId="41" fillId="0" borderId="0" xfId="0" applyNumberFormat="1" applyFont="1" applyBorder="1" applyAlignment="1">
      <alignment horizontal="center" vertical="center" wrapText="1"/>
    </xf>
    <xf numFmtId="1" fontId="37" fillId="0" borderId="0" xfId="5" applyNumberFormat="1" applyFont="1" applyFill="1" applyBorder="1" applyAlignment="1">
      <alignment horizontal="center" vertical="center" wrapText="1"/>
    </xf>
    <xf numFmtId="2" fontId="42" fillId="0" borderId="0" xfId="5" applyNumberFormat="1" applyFont="1" applyFill="1" applyBorder="1" applyAlignment="1">
      <alignment horizontal="center" vertical="center" wrapText="1"/>
    </xf>
    <xf numFmtId="0" fontId="18" fillId="0" borderId="0" xfId="0" applyFont="1" applyFill="1" applyBorder="1" applyAlignment="1">
      <alignment horizontal="center" vertical="center" wrapText="1"/>
    </xf>
    <xf numFmtId="0" fontId="17" fillId="0" borderId="0" xfId="7" applyFont="1" applyFill="1" applyBorder="1" applyAlignment="1">
      <alignment horizontal="center" vertical="center" wrapText="1"/>
    </xf>
    <xf numFmtId="0" fontId="17" fillId="0" borderId="0" xfId="7" applyFont="1" applyFill="1" applyBorder="1" applyAlignment="1">
      <alignment horizontal="center" vertical="center"/>
    </xf>
    <xf numFmtId="2" fontId="37" fillId="0" borderId="0" xfId="4" applyNumberFormat="1" applyFont="1" applyFill="1" applyBorder="1" applyAlignment="1">
      <alignment horizontal="center" vertical="center" wrapText="1"/>
    </xf>
    <xf numFmtId="1" fontId="37" fillId="0" borderId="0" xfId="4"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39" fillId="0" borderId="0" xfId="4" applyNumberFormat="1" applyFont="1" applyFill="1" applyBorder="1" applyAlignment="1">
      <alignment horizontal="center" vertical="center" wrapText="1"/>
    </xf>
    <xf numFmtId="0" fontId="37" fillId="0" borderId="0" xfId="0" applyNumberFormat="1" applyFont="1" applyFill="1" applyBorder="1" applyAlignment="1" applyProtection="1">
      <alignment horizontal="center" vertical="center" wrapText="1"/>
    </xf>
    <xf numFmtId="0" fontId="17" fillId="0" borderId="0" xfId="0"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horizontal="center" vertical="center" wrapText="1"/>
    </xf>
    <xf numFmtId="0" fontId="40" fillId="0" borderId="0" xfId="0" applyFont="1" applyFill="1" applyBorder="1" applyAlignment="1">
      <alignment horizontal="right" vertical="center" wrapText="1"/>
    </xf>
    <xf numFmtId="0" fontId="34"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2" fontId="43"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wrapText="1"/>
    </xf>
    <xf numFmtId="3" fontId="34" fillId="0" borderId="0" xfId="0" applyNumberFormat="1" applyFont="1" applyFill="1" applyBorder="1" applyAlignment="1" applyProtection="1">
      <alignment horizontal="center" vertical="center" wrapText="1"/>
    </xf>
    <xf numFmtId="1" fontId="44" fillId="0" borderId="0" xfId="0" applyNumberFormat="1" applyFont="1" applyFill="1" applyBorder="1" applyAlignment="1">
      <alignment horizontal="center" vertical="center" wrapText="1"/>
    </xf>
    <xf numFmtId="2" fontId="45" fillId="0" borderId="0" xfId="0" applyNumberFormat="1" applyFont="1" applyFill="1" applyBorder="1" applyAlignment="1">
      <alignment horizontal="center" vertical="center" wrapText="1"/>
    </xf>
    <xf numFmtId="2" fontId="17" fillId="0" borderId="0" xfId="0" applyNumberFormat="1" applyFont="1" applyFill="1" applyBorder="1" applyAlignment="1">
      <alignment horizontal="center" vertical="center" wrapText="1"/>
    </xf>
    <xf numFmtId="0" fontId="45" fillId="0" borderId="0" xfId="0" applyNumberFormat="1" applyFont="1" applyFill="1" applyBorder="1" applyAlignment="1">
      <alignment horizontal="center" vertical="center" wrapText="1"/>
    </xf>
    <xf numFmtId="2" fontId="37" fillId="0" borderId="0" xfId="0" applyNumberFormat="1" applyFont="1" applyFill="1" applyBorder="1" applyAlignment="1">
      <alignment horizontal="center" vertical="center" wrapText="1"/>
    </xf>
    <xf numFmtId="0" fontId="46" fillId="0" borderId="62" xfId="0" applyNumberFormat="1" applyFont="1" applyFill="1" applyBorder="1" applyAlignment="1" applyProtection="1">
      <alignment horizontal="center" vertical="center" wrapText="1"/>
    </xf>
    <xf numFmtId="0" fontId="47" fillId="0" borderId="0" xfId="0" applyNumberFormat="1" applyFont="1" applyFill="1" applyBorder="1" applyAlignment="1" applyProtection="1">
      <alignment horizontal="center" vertical="center" wrapText="1"/>
    </xf>
    <xf numFmtId="2" fontId="48" fillId="0" borderId="0" xfId="4" applyNumberFormat="1" applyFont="1" applyFill="1" applyBorder="1" applyAlignment="1">
      <alignment horizontal="center" vertical="center" wrapText="1"/>
    </xf>
    <xf numFmtId="2" fontId="49" fillId="0" borderId="0" xfId="4" applyNumberFormat="1" applyFont="1" applyFill="1" applyBorder="1" applyAlignment="1">
      <alignment horizontal="center" vertical="center" wrapText="1"/>
    </xf>
    <xf numFmtId="2" fontId="50" fillId="0" borderId="0" xfId="4" applyNumberFormat="1" applyFont="1" applyFill="1" applyBorder="1" applyAlignment="1">
      <alignment horizontal="center" vertical="center" wrapText="1"/>
    </xf>
    <xf numFmtId="0" fontId="37" fillId="0" borderId="62" xfId="0" applyNumberFormat="1" applyFont="1" applyFill="1" applyBorder="1" applyAlignment="1" applyProtection="1">
      <alignment horizontal="center" vertical="center" wrapText="1"/>
    </xf>
    <xf numFmtId="2" fontId="51" fillId="0" borderId="0" xfId="4" applyNumberFormat="1" applyFont="1" applyFill="1" applyBorder="1" applyAlignment="1">
      <alignment horizontal="center" vertical="center" wrapText="1"/>
    </xf>
    <xf numFmtId="0" fontId="17" fillId="0" borderId="0" xfId="0" applyFont="1" applyFill="1" applyAlignment="1">
      <alignment horizontal="center" vertical="center" wrapText="1"/>
    </xf>
    <xf numFmtId="0" fontId="11" fillId="0" borderId="0" xfId="0" applyFont="1" applyAlignment="1">
      <alignment horizontal="center" wrapText="1"/>
    </xf>
    <xf numFmtId="0" fontId="23" fillId="0" borderId="0" xfId="0" applyFont="1" applyAlignment="1">
      <alignment horizontal="center" vertical="center"/>
    </xf>
    <xf numFmtId="0" fontId="20" fillId="3" borderId="0" xfId="0" applyFont="1" applyFill="1" applyProtection="1">
      <protection hidden="1"/>
    </xf>
    <xf numFmtId="0" fontId="20" fillId="0" borderId="0" xfId="0" applyFont="1" applyProtection="1">
      <protection hidden="1"/>
    </xf>
    <xf numFmtId="0" fontId="52" fillId="3" borderId="0" xfId="0" applyFont="1" applyFill="1" applyAlignment="1" applyProtection="1">
      <alignment horizontal="center"/>
      <protection hidden="1"/>
    </xf>
    <xf numFmtId="0" fontId="54" fillId="3" borderId="0" xfId="0" applyFont="1" applyFill="1" applyProtection="1">
      <protection hidden="1"/>
    </xf>
    <xf numFmtId="0" fontId="55" fillId="3" borderId="0" xfId="0" applyFont="1" applyFill="1" applyAlignment="1" applyProtection="1">
      <alignment horizontal="center"/>
      <protection hidden="1"/>
    </xf>
    <xf numFmtId="0" fontId="54" fillId="0" borderId="0" xfId="0" applyFont="1" applyProtection="1">
      <protection hidden="1"/>
    </xf>
    <xf numFmtId="0" fontId="20" fillId="4" borderId="0" xfId="0" applyFont="1" applyFill="1" applyAlignment="1" applyProtection="1">
      <alignment horizontal="left"/>
      <protection hidden="1"/>
    </xf>
    <xf numFmtId="0" fontId="52" fillId="3" borderId="0" xfId="0" applyFont="1" applyFill="1" applyProtection="1">
      <protection hidden="1"/>
    </xf>
    <xf numFmtId="0" fontId="20" fillId="4" borderId="0" xfId="0" applyFont="1" applyFill="1" applyProtection="1">
      <protection hidden="1"/>
    </xf>
    <xf numFmtId="0" fontId="20" fillId="0" borderId="0" xfId="0" applyFont="1" applyFill="1" applyProtection="1">
      <protection hidden="1"/>
    </xf>
    <xf numFmtId="0" fontId="20" fillId="0" borderId="0" xfId="0" applyFont="1" applyFill="1" applyAlignment="1" applyProtection="1">
      <alignment horizontal="left"/>
      <protection hidden="1"/>
    </xf>
    <xf numFmtId="0" fontId="20" fillId="3" borderId="0" xfId="0" applyFont="1" applyFill="1" applyAlignment="1" applyProtection="1">
      <alignment horizontal="left"/>
      <protection hidden="1"/>
    </xf>
    <xf numFmtId="0" fontId="36" fillId="3" borderId="0" xfId="1" applyFont="1" applyFill="1" applyAlignment="1" applyProtection="1">
      <alignment horizontal="left"/>
      <protection hidden="1"/>
    </xf>
    <xf numFmtId="166" fontId="20" fillId="3" borderId="0" xfId="0" applyNumberFormat="1" applyFont="1" applyFill="1" applyAlignment="1" applyProtection="1">
      <alignment horizontal="left"/>
      <protection hidden="1"/>
    </xf>
    <xf numFmtId="0" fontId="52" fillId="3" borderId="0" xfId="0" applyFont="1" applyFill="1" applyAlignment="1" applyProtection="1">
      <alignment horizontal="left"/>
      <protection hidden="1"/>
    </xf>
    <xf numFmtId="0" fontId="20" fillId="0" borderId="0" xfId="0" applyFont="1" applyFill="1" applyProtection="1">
      <protection locked="0"/>
    </xf>
    <xf numFmtId="0" fontId="36" fillId="0" borderId="0" xfId="0" applyFont="1" applyAlignment="1" applyProtection="1">
      <alignment horizontal="center" vertical="center" wrapText="1"/>
      <protection hidden="1"/>
    </xf>
    <xf numFmtId="0" fontId="56" fillId="0" borderId="0" xfId="0" applyFont="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48" fillId="0" borderId="0" xfId="0" applyFont="1" applyFill="1" applyAlignment="1" applyProtection="1">
      <alignment horizontal="center" vertical="center" wrapText="1"/>
      <protection hidden="1"/>
    </xf>
    <xf numFmtId="0" fontId="16" fillId="2" borderId="47" xfId="0" applyFont="1" applyFill="1" applyBorder="1" applyAlignment="1" applyProtection="1">
      <alignment horizontal="center" vertical="center" wrapText="1"/>
      <protection locked="0"/>
    </xf>
    <xf numFmtId="0" fontId="16" fillId="2" borderId="10" xfId="0" applyFont="1" applyFill="1" applyBorder="1" applyAlignment="1" applyProtection="1">
      <alignment horizontal="center" vertical="center" wrapText="1"/>
      <protection locked="0"/>
    </xf>
    <xf numFmtId="0" fontId="16" fillId="2" borderId="10" xfId="0" applyFont="1" applyFill="1" applyBorder="1" applyAlignment="1" applyProtection="1">
      <alignment horizontal="center" vertical="center" wrapText="1"/>
      <protection hidden="1"/>
    </xf>
    <xf numFmtId="165" fontId="16" fillId="2" borderId="10" xfId="0" applyNumberFormat="1" applyFont="1" applyFill="1" applyBorder="1" applyAlignment="1" applyProtection="1">
      <alignment horizontal="center" vertical="center" wrapText="1"/>
      <protection locked="0"/>
    </xf>
    <xf numFmtId="165" fontId="16" fillId="2" borderId="11" xfId="0" applyNumberFormat="1" applyFont="1" applyFill="1" applyBorder="1" applyAlignment="1" applyProtection="1">
      <alignment horizontal="center" vertical="center" wrapText="1"/>
      <protection locked="0"/>
    </xf>
    <xf numFmtId="0" fontId="16" fillId="2" borderId="18" xfId="0" applyFont="1" applyFill="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hidden="1"/>
    </xf>
    <xf numFmtId="0" fontId="18" fillId="3" borderId="1" xfId="0" applyFont="1" applyFill="1" applyBorder="1" applyAlignment="1" applyProtection="1">
      <alignment horizontal="center" vertical="center" wrapText="1"/>
      <protection hidden="1"/>
    </xf>
    <xf numFmtId="0" fontId="18" fillId="0" borderId="1"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165" fontId="18" fillId="0" borderId="1" xfId="0" applyNumberFormat="1" applyFont="1" applyFill="1" applyBorder="1" applyAlignment="1" applyProtection="1">
      <alignment horizontal="center" vertical="center" wrapText="1"/>
      <protection locked="0"/>
    </xf>
    <xf numFmtId="165" fontId="18" fillId="0" borderId="2" xfId="0" applyNumberFormat="1" applyFont="1" applyFill="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7" fillId="0" borderId="48" xfId="0" applyFont="1" applyBorder="1" applyAlignment="1" applyProtection="1">
      <alignment horizontal="center" vertical="center" wrapText="1"/>
      <protection locked="0"/>
    </xf>
    <xf numFmtId="0" fontId="18" fillId="0" borderId="49" xfId="0" applyFont="1" applyBorder="1" applyAlignment="1" applyProtection="1">
      <alignment horizontal="center" vertical="center" wrapText="1"/>
      <protection locked="0"/>
    </xf>
    <xf numFmtId="0" fontId="17" fillId="3" borderId="49" xfId="0" applyFont="1" applyFill="1" applyBorder="1" applyAlignment="1" applyProtection="1">
      <alignment horizontal="center" vertical="center" wrapText="1"/>
      <protection hidden="1"/>
    </xf>
    <xf numFmtId="0" fontId="18" fillId="3" borderId="49" xfId="0" applyNumberFormat="1" applyFont="1" applyFill="1" applyBorder="1" applyAlignment="1" applyProtection="1">
      <alignment horizontal="center" vertical="center" wrapText="1"/>
      <protection hidden="1"/>
    </xf>
    <xf numFmtId="0" fontId="18" fillId="0" borderId="49" xfId="0" applyFont="1" applyFill="1" applyBorder="1" applyAlignment="1" applyProtection="1">
      <alignment horizontal="center" vertical="center" wrapText="1"/>
      <protection locked="0"/>
    </xf>
    <xf numFmtId="0" fontId="17" fillId="0" borderId="49" xfId="0" applyFont="1" applyFill="1" applyBorder="1" applyAlignment="1" applyProtection="1">
      <alignment horizontal="center" vertical="center" wrapText="1"/>
      <protection locked="0"/>
    </xf>
    <xf numFmtId="165" fontId="18" fillId="0" borderId="49" xfId="0" applyNumberFormat="1" applyFont="1" applyFill="1" applyBorder="1" applyAlignment="1" applyProtection="1">
      <alignment horizontal="center" vertical="center" wrapText="1"/>
      <protection locked="0"/>
    </xf>
    <xf numFmtId="165" fontId="18" fillId="0" borderId="50" xfId="0" applyNumberFormat="1" applyFont="1" applyFill="1" applyBorder="1" applyAlignment="1" applyProtection="1">
      <alignment horizontal="center" vertical="center" wrapText="1"/>
      <protection locked="0"/>
    </xf>
    <xf numFmtId="0" fontId="36" fillId="3" borderId="19" xfId="0" applyNumberFormat="1" applyFont="1" applyFill="1" applyBorder="1" applyAlignment="1" applyProtection="1">
      <alignment horizontal="center" vertical="center" wrapText="1"/>
      <protection locked="0"/>
    </xf>
    <xf numFmtId="0" fontId="18" fillId="0" borderId="54" xfId="0" applyFont="1" applyBorder="1" applyAlignment="1" applyProtection="1">
      <alignment horizontal="center" vertical="center" wrapText="1"/>
      <protection locked="0"/>
    </xf>
    <xf numFmtId="0" fontId="18" fillId="0" borderId="55" xfId="0" applyFont="1" applyBorder="1" applyAlignment="1" applyProtection="1">
      <alignment horizontal="center" vertical="center" wrapText="1"/>
      <protection locked="0"/>
    </xf>
    <xf numFmtId="165" fontId="18" fillId="0" borderId="0" xfId="0" applyNumberFormat="1" applyFont="1" applyAlignment="1" applyProtection="1">
      <alignment horizontal="center" vertical="center" wrapText="1"/>
      <protection locked="0"/>
    </xf>
    <xf numFmtId="0" fontId="57" fillId="0" borderId="0" xfId="0" applyFont="1" applyAlignment="1" applyProtection="1">
      <alignment horizontal="center" vertical="center" wrapText="1"/>
      <protection hidden="1"/>
    </xf>
    <xf numFmtId="0" fontId="16" fillId="2" borderId="13" xfId="0" applyFont="1" applyFill="1" applyBorder="1" applyAlignment="1" applyProtection="1">
      <alignment horizontal="center" vertical="center" wrapText="1"/>
      <protection hidden="1"/>
    </xf>
    <xf numFmtId="0" fontId="16" fillId="2" borderId="37" xfId="0" applyFont="1" applyFill="1" applyBorder="1" applyAlignment="1" applyProtection="1">
      <alignment horizontal="center" vertical="center" wrapText="1"/>
      <protection locked="0"/>
    </xf>
    <xf numFmtId="0" fontId="58" fillId="2" borderId="10" xfId="0" applyFont="1" applyFill="1" applyBorder="1" applyAlignment="1" applyProtection="1">
      <alignment horizontal="center" vertical="center" wrapText="1"/>
      <protection hidden="1"/>
    </xf>
    <xf numFmtId="0" fontId="36" fillId="2" borderId="10" xfId="0" applyFont="1" applyFill="1" applyBorder="1" applyAlignment="1" applyProtection="1">
      <alignment horizontal="center" vertical="center" wrapText="1"/>
      <protection hidden="1"/>
    </xf>
    <xf numFmtId="0" fontId="35" fillId="2" borderId="20" xfId="0" applyFont="1" applyFill="1" applyBorder="1" applyAlignment="1" applyProtection="1">
      <alignment horizontal="center" vertical="center" wrapText="1"/>
      <protection locked="0"/>
    </xf>
    <xf numFmtId="0" fontId="16" fillId="2" borderId="45" xfId="0"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hidden="1"/>
    </xf>
    <xf numFmtId="0" fontId="45" fillId="0" borderId="24" xfId="0" applyFont="1" applyBorder="1" applyAlignment="1" applyProtection="1">
      <alignment horizontal="center" vertical="center" wrapText="1"/>
      <protection locked="0"/>
    </xf>
    <xf numFmtId="1" fontId="18" fillId="3" borderId="1" xfId="0" applyNumberFormat="1" applyFont="1" applyFill="1" applyBorder="1" applyAlignment="1" applyProtection="1">
      <alignment horizontal="center" vertical="center" wrapText="1"/>
      <protection hidden="1"/>
    </xf>
    <xf numFmtId="0" fontId="32" fillId="0" borderId="24" xfId="0" applyFont="1" applyFill="1" applyBorder="1" applyAlignment="1" applyProtection="1">
      <alignment horizontal="center" vertical="center" wrapText="1"/>
      <protection locked="0"/>
    </xf>
    <xf numFmtId="172" fontId="17" fillId="0" borderId="1" xfId="0" applyNumberFormat="1" applyFont="1" applyFill="1" applyBorder="1" applyAlignment="1" applyProtection="1">
      <alignment horizontal="center" vertical="center" wrapText="1"/>
      <protection locked="0"/>
    </xf>
    <xf numFmtId="0" fontId="17" fillId="3" borderId="49" xfId="0"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16" fillId="3" borderId="2" xfId="0" applyFont="1" applyFill="1" applyBorder="1" applyAlignment="1" applyProtection="1">
      <alignment horizontal="center" vertical="center" wrapText="1"/>
      <protection locked="0"/>
    </xf>
    <xf numFmtId="0" fontId="18" fillId="3" borderId="19" xfId="0" applyFont="1" applyFill="1" applyBorder="1" applyAlignment="1" applyProtection="1">
      <alignment horizontal="center" vertical="center" wrapText="1"/>
      <protection locked="0"/>
    </xf>
    <xf numFmtId="0" fontId="16" fillId="3" borderId="49" xfId="0" applyFont="1" applyFill="1" applyBorder="1" applyAlignment="1" applyProtection="1">
      <alignment horizontal="center" vertical="center" wrapText="1"/>
      <protection hidden="1"/>
    </xf>
    <xf numFmtId="0" fontId="45" fillId="0" borderId="48" xfId="0" applyFont="1" applyBorder="1" applyAlignment="1" applyProtection="1">
      <alignment horizontal="center" vertical="center" wrapText="1"/>
      <protection locked="0"/>
    </xf>
    <xf numFmtId="0" fontId="17" fillId="0" borderId="49" xfId="0" applyFont="1" applyBorder="1" applyAlignment="1" applyProtection="1">
      <alignment horizontal="center" vertical="center" wrapText="1"/>
      <protection locked="0"/>
    </xf>
    <xf numFmtId="1" fontId="18" fillId="3" borderId="49" xfId="0" applyNumberFormat="1" applyFont="1" applyFill="1" applyBorder="1" applyAlignment="1" applyProtection="1">
      <alignment horizontal="center" vertical="center" wrapText="1"/>
      <protection hidden="1"/>
    </xf>
    <xf numFmtId="0" fontId="32" fillId="0" borderId="49" xfId="0" applyFont="1" applyFill="1" applyBorder="1" applyAlignment="1" applyProtection="1">
      <alignment horizontal="center" vertical="center" wrapText="1"/>
      <protection locked="0"/>
    </xf>
    <xf numFmtId="172" fontId="17" fillId="0" borderId="49" xfId="0" applyNumberFormat="1" applyFont="1" applyFill="1" applyBorder="1" applyAlignment="1" applyProtection="1">
      <alignment horizontal="center" vertical="center" wrapText="1"/>
      <protection locked="0"/>
    </xf>
    <xf numFmtId="0" fontId="17" fillId="3" borderId="49" xfId="0" applyNumberFormat="1" applyFont="1" applyFill="1" applyBorder="1" applyAlignment="1" applyProtection="1">
      <alignment horizontal="center" vertical="center" wrapText="1"/>
      <protection locked="0"/>
    </xf>
    <xf numFmtId="0" fontId="16" fillId="3" borderId="5" xfId="0" applyNumberFormat="1" applyFont="1" applyFill="1" applyBorder="1" applyAlignment="1" applyProtection="1">
      <alignment horizontal="center" vertical="center" wrapText="1"/>
      <protection locked="0"/>
    </xf>
    <xf numFmtId="0" fontId="18" fillId="3" borderId="46" xfId="0" applyFont="1" applyFill="1" applyBorder="1" applyAlignment="1" applyProtection="1">
      <alignment horizontal="center" vertical="center" wrapText="1"/>
      <protection locked="0"/>
    </xf>
    <xf numFmtId="0" fontId="16" fillId="3" borderId="52" xfId="0" applyFont="1" applyFill="1" applyBorder="1" applyAlignment="1" applyProtection="1">
      <alignment horizontal="center" vertical="center" wrapText="1"/>
      <protection hidden="1"/>
    </xf>
    <xf numFmtId="0" fontId="18" fillId="3" borderId="55" xfId="0" applyFont="1" applyFill="1" applyBorder="1" applyAlignment="1" applyProtection="1">
      <alignment horizontal="center" vertical="center" wrapText="1"/>
      <protection hidden="1"/>
    </xf>
    <xf numFmtId="0" fontId="45" fillId="0" borderId="54" xfId="0" applyFont="1" applyBorder="1" applyAlignment="1" applyProtection="1">
      <alignment horizontal="center" vertical="center" wrapText="1"/>
      <protection locked="0"/>
    </xf>
    <xf numFmtId="1" fontId="18" fillId="3" borderId="55" xfId="0" applyNumberFormat="1" applyFont="1" applyFill="1" applyBorder="1" applyAlignment="1" applyProtection="1">
      <alignment horizontal="center" vertical="center" wrapText="1"/>
      <protection hidden="1"/>
    </xf>
    <xf numFmtId="0" fontId="18" fillId="0" borderId="55" xfId="0" applyFont="1" applyFill="1" applyBorder="1" applyAlignment="1" applyProtection="1">
      <alignment horizontal="center" vertical="center" wrapText="1"/>
      <protection locked="0"/>
    </xf>
    <xf numFmtId="0" fontId="18" fillId="3" borderId="60" xfId="0" applyFont="1" applyFill="1" applyBorder="1" applyAlignment="1" applyProtection="1">
      <alignment horizontal="center" vertical="center" wrapText="1"/>
      <protection locked="0"/>
    </xf>
    <xf numFmtId="0" fontId="18" fillId="0" borderId="57" xfId="0" applyFont="1" applyBorder="1" applyAlignment="1">
      <alignment horizontal="center" vertical="center" wrapText="1"/>
    </xf>
    <xf numFmtId="0" fontId="59" fillId="0" borderId="0" xfId="0" applyFont="1" applyAlignment="1" applyProtection="1">
      <alignment horizontal="center" vertical="center"/>
      <protection hidden="1"/>
    </xf>
    <xf numFmtId="0" fontId="56" fillId="0" borderId="0" xfId="0" applyFont="1" applyAlignment="1" applyProtection="1">
      <alignment horizontal="center" vertical="center"/>
      <protection hidden="1"/>
    </xf>
    <xf numFmtId="0" fontId="20" fillId="0" borderId="0" xfId="0" applyFont="1" applyAlignment="1" applyProtection="1">
      <alignment vertical="center"/>
      <protection hidden="1"/>
    </xf>
    <xf numFmtId="0" fontId="20" fillId="0" borderId="0" xfId="0" applyFont="1" applyBorder="1" applyAlignment="1" applyProtection="1">
      <alignment vertical="center"/>
      <protection hidden="1"/>
    </xf>
    <xf numFmtId="0" fontId="36" fillId="0" borderId="0" xfId="0" applyFont="1" applyAlignment="1" applyProtection="1">
      <alignment horizontal="center" vertical="center"/>
      <protection hidden="1"/>
    </xf>
    <xf numFmtId="0" fontId="18" fillId="0" borderId="0" xfId="0" applyFont="1" applyAlignment="1" applyProtection="1">
      <alignment horizontal="center" vertical="center"/>
      <protection hidden="1"/>
    </xf>
    <xf numFmtId="0" fontId="16" fillId="2" borderId="39"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protection hidden="1"/>
    </xf>
    <xf numFmtId="0" fontId="19" fillId="0" borderId="0" xfId="0" applyFont="1" applyProtection="1">
      <protection hidden="1"/>
    </xf>
    <xf numFmtId="0" fontId="19" fillId="0" borderId="0" xfId="0" applyFont="1" applyBorder="1" applyProtection="1">
      <protection hidden="1"/>
    </xf>
    <xf numFmtId="0" fontId="18" fillId="0" borderId="24" xfId="0" applyFont="1" applyBorder="1" applyAlignment="1" applyProtection="1">
      <alignment horizontal="center" vertical="center"/>
      <protection locked="0"/>
    </xf>
    <xf numFmtId="0" fontId="32" fillId="3" borderId="1" xfId="0" applyFont="1" applyFill="1" applyBorder="1" applyAlignment="1" applyProtection="1">
      <alignment horizontal="center"/>
      <protection hidden="1"/>
    </xf>
    <xf numFmtId="169" fontId="17" fillId="0" borderId="1" xfId="0" applyNumberFormat="1" applyFont="1" applyFill="1" applyBorder="1" applyAlignment="1" applyProtection="1">
      <alignment horizontal="center"/>
      <protection locked="0"/>
    </xf>
    <xf numFmtId="171" fontId="17" fillId="0" borderId="1" xfId="0" applyNumberFormat="1" applyFont="1" applyFill="1" applyBorder="1" applyAlignment="1" applyProtection="1">
      <alignment horizontal="center" vertical="center"/>
      <protection locked="0"/>
    </xf>
    <xf numFmtId="0" fontId="18" fillId="3" borderId="1" xfId="0" applyNumberFormat="1" applyFont="1" applyFill="1" applyBorder="1" applyAlignment="1" applyProtection="1">
      <alignment horizontal="center" vertical="center"/>
      <protection hidden="1"/>
    </xf>
    <xf numFmtId="0" fontId="18" fillId="0" borderId="1" xfId="0" applyFont="1" applyFill="1" applyBorder="1" applyAlignment="1" applyProtection="1">
      <alignment horizontal="center"/>
      <protection locked="0"/>
    </xf>
    <xf numFmtId="164" fontId="18" fillId="0" borderId="1" xfId="0" applyNumberFormat="1" applyFont="1" applyFill="1" applyBorder="1" applyProtection="1">
      <protection locked="0"/>
    </xf>
    <xf numFmtId="0" fontId="18" fillId="0" borderId="1" xfId="0" applyFont="1" applyFill="1" applyBorder="1" applyAlignment="1" applyProtection="1">
      <alignment horizontal="center"/>
      <protection hidden="1"/>
    </xf>
    <xf numFmtId="0" fontId="20" fillId="5" borderId="1" xfId="0" applyFont="1" applyFill="1" applyBorder="1" applyAlignment="1" applyProtection="1">
      <alignment horizontal="center"/>
      <protection locked="0"/>
    </xf>
    <xf numFmtId="0" fontId="61" fillId="5" borderId="1" xfId="0" applyFont="1" applyFill="1" applyBorder="1" applyAlignment="1" applyProtection="1">
      <alignment horizontal="center" vertical="center"/>
      <protection locked="0"/>
    </xf>
    <xf numFmtId="0" fontId="61" fillId="5" borderId="17" xfId="0" applyFont="1" applyFill="1" applyBorder="1" applyAlignment="1" applyProtection="1">
      <alignment horizontal="center" vertical="center"/>
      <protection locked="0"/>
    </xf>
    <xf numFmtId="0" fontId="20" fillId="0" borderId="0" xfId="0" applyFont="1" applyProtection="1">
      <protection locked="0"/>
    </xf>
    <xf numFmtId="164" fontId="20" fillId="0" borderId="0" xfId="0" applyNumberFormat="1" applyFont="1" applyFill="1" applyBorder="1" applyProtection="1">
      <protection locked="0"/>
    </xf>
    <xf numFmtId="0" fontId="18" fillId="0" borderId="48" xfId="0" applyFont="1" applyBorder="1" applyAlignment="1" applyProtection="1">
      <alignment horizontal="center" vertical="center"/>
      <protection locked="0"/>
    </xf>
    <xf numFmtId="0" fontId="32" fillId="3" borderId="49" xfId="0" applyNumberFormat="1" applyFont="1" applyFill="1" applyBorder="1" applyAlignment="1" applyProtection="1">
      <alignment horizontal="center"/>
      <protection hidden="1"/>
    </xf>
    <xf numFmtId="169" fontId="17" fillId="0" borderId="49" xfId="0" applyNumberFormat="1" applyFont="1" applyFill="1" applyBorder="1" applyAlignment="1" applyProtection="1">
      <alignment horizontal="center"/>
      <protection locked="0"/>
    </xf>
    <xf numFmtId="171" fontId="17" fillId="0" borderId="49" xfId="0" applyNumberFormat="1" applyFont="1" applyFill="1" applyBorder="1" applyAlignment="1" applyProtection="1">
      <alignment horizontal="center" vertical="center"/>
      <protection locked="0"/>
    </xf>
    <xf numFmtId="0" fontId="18" fillId="3" borderId="49" xfId="0" applyNumberFormat="1" applyFont="1" applyFill="1" applyBorder="1" applyAlignment="1" applyProtection="1">
      <alignment horizontal="center" vertical="center"/>
      <protection hidden="1"/>
    </xf>
    <xf numFmtId="0" fontId="18" fillId="0" borderId="49" xfId="0" applyFont="1" applyFill="1" applyBorder="1" applyAlignment="1" applyProtection="1">
      <alignment horizontal="center"/>
      <protection locked="0"/>
    </xf>
    <xf numFmtId="164" fontId="18" fillId="0" borderId="49" xfId="0" applyNumberFormat="1" applyFont="1" applyFill="1" applyBorder="1" applyProtection="1">
      <protection locked="0"/>
    </xf>
    <xf numFmtId="0" fontId="18" fillId="0" borderId="49" xfId="0" applyFont="1" applyFill="1" applyBorder="1" applyAlignment="1" applyProtection="1">
      <alignment horizontal="center"/>
      <protection hidden="1"/>
    </xf>
    <xf numFmtId="0" fontId="20" fillId="5" borderId="49" xfId="0" applyFont="1" applyFill="1" applyBorder="1" applyAlignment="1" applyProtection="1">
      <alignment horizontal="center"/>
      <protection locked="0"/>
    </xf>
    <xf numFmtId="0" fontId="61" fillId="5" borderId="49" xfId="0" applyFont="1" applyFill="1" applyBorder="1" applyAlignment="1" applyProtection="1">
      <alignment horizontal="center" vertical="center"/>
      <protection locked="0"/>
    </xf>
    <xf numFmtId="0" fontId="61" fillId="5" borderId="50" xfId="0" applyFont="1" applyFill="1" applyBorder="1" applyAlignment="1" applyProtection="1">
      <alignment horizontal="center" vertical="center"/>
      <protection locked="0"/>
    </xf>
    <xf numFmtId="0" fontId="32" fillId="3" borderId="49" xfId="0" applyFont="1" applyFill="1" applyBorder="1" applyAlignment="1" applyProtection="1">
      <alignment horizontal="center"/>
      <protection hidden="1"/>
    </xf>
    <xf numFmtId="0" fontId="20" fillId="0" borderId="0" xfId="0" applyFont="1" applyBorder="1" applyProtection="1">
      <protection locked="0"/>
    </xf>
    <xf numFmtId="0" fontId="18" fillId="0" borderId="51" xfId="0" applyFont="1" applyBorder="1" applyAlignment="1" applyProtection="1">
      <alignment horizontal="center" vertical="center"/>
      <protection locked="0"/>
    </xf>
    <xf numFmtId="0" fontId="32" fillId="3" borderId="52" xfId="0" applyFont="1" applyFill="1" applyBorder="1" applyAlignment="1" applyProtection="1">
      <alignment horizontal="center"/>
      <protection hidden="1"/>
    </xf>
    <xf numFmtId="169" fontId="17" fillId="0" borderId="52" xfId="0" applyNumberFormat="1" applyFont="1" applyFill="1" applyBorder="1" applyAlignment="1" applyProtection="1">
      <alignment horizontal="center"/>
      <protection locked="0"/>
    </xf>
    <xf numFmtId="171" fontId="17" fillId="0" borderId="52" xfId="0" applyNumberFormat="1" applyFont="1" applyFill="1" applyBorder="1" applyAlignment="1" applyProtection="1">
      <alignment horizontal="center" vertical="center"/>
      <protection locked="0"/>
    </xf>
    <xf numFmtId="0" fontId="18" fillId="3" borderId="52" xfId="0" applyNumberFormat="1" applyFont="1" applyFill="1" applyBorder="1" applyAlignment="1" applyProtection="1">
      <alignment horizontal="center" vertical="center"/>
      <protection hidden="1"/>
    </xf>
    <xf numFmtId="0" fontId="18" fillId="0" borderId="52" xfId="0" applyFont="1" applyFill="1" applyBorder="1" applyAlignment="1" applyProtection="1">
      <alignment horizontal="center"/>
      <protection locked="0"/>
    </xf>
    <xf numFmtId="164" fontId="18" fillId="0" borderId="52" xfId="0" applyNumberFormat="1" applyFont="1" applyFill="1" applyBorder="1" applyProtection="1">
      <protection locked="0"/>
    </xf>
    <xf numFmtId="0" fontId="18" fillId="0" borderId="52" xfId="0" applyFont="1" applyFill="1" applyBorder="1" applyAlignment="1" applyProtection="1">
      <alignment horizontal="center"/>
      <protection hidden="1"/>
    </xf>
    <xf numFmtId="0" fontId="20" fillId="5" borderId="52" xfId="0" applyFont="1" applyFill="1" applyBorder="1" applyAlignment="1" applyProtection="1">
      <alignment horizontal="center"/>
      <protection locked="0"/>
    </xf>
    <xf numFmtId="0" fontId="61" fillId="5" borderId="52" xfId="0" applyFont="1" applyFill="1" applyBorder="1" applyAlignment="1" applyProtection="1">
      <alignment horizontal="center" vertical="center"/>
      <protection locked="0"/>
    </xf>
    <xf numFmtId="0" fontId="61" fillId="5" borderId="53" xfId="0" applyFont="1" applyFill="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0" xfId="0" applyFont="1" applyAlignment="1" applyProtection="1">
      <alignment horizontal="center"/>
      <protection locked="0"/>
    </xf>
    <xf numFmtId="0" fontId="36" fillId="0" borderId="0" xfId="0" applyFont="1" applyAlignment="1" applyProtection="1">
      <alignment horizontal="center"/>
      <protection locked="0"/>
    </xf>
    <xf numFmtId="0" fontId="48" fillId="0" borderId="0" xfId="0" applyFont="1" applyAlignment="1" applyProtection="1">
      <alignment vertical="center" wrapText="1"/>
      <protection hidden="1"/>
    </xf>
    <xf numFmtId="0" fontId="34" fillId="0" borderId="0" xfId="0" applyFont="1" applyAlignment="1" applyProtection="1">
      <alignment horizontal="center" vertical="center" wrapText="1"/>
      <protection hidden="1"/>
    </xf>
    <xf numFmtId="0" fontId="16" fillId="2" borderId="47" xfId="0" applyFont="1" applyFill="1" applyBorder="1" applyAlignment="1" applyProtection="1">
      <alignment horizontal="center" vertical="center" wrapText="1"/>
      <protection hidden="1"/>
    </xf>
    <xf numFmtId="0" fontId="16" fillId="2" borderId="45" xfId="0" applyFont="1" applyFill="1" applyBorder="1" applyAlignment="1" applyProtection="1">
      <alignment horizontal="center" vertical="center" wrapText="1"/>
      <protection hidden="1"/>
    </xf>
    <xf numFmtId="0" fontId="58" fillId="2" borderId="47" xfId="0" applyFont="1" applyFill="1" applyBorder="1" applyAlignment="1" applyProtection="1">
      <alignment horizontal="center" vertical="center" wrapText="1"/>
      <protection hidden="1"/>
    </xf>
    <xf numFmtId="0" fontId="35" fillId="2" borderId="10" xfId="0" applyFont="1" applyFill="1" applyBorder="1" applyAlignment="1" applyProtection="1">
      <alignment horizontal="center" vertical="center" wrapText="1"/>
      <protection hidden="1"/>
    </xf>
    <xf numFmtId="0" fontId="16" fillId="2" borderId="11" xfId="0" applyFont="1" applyFill="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24" xfId="0" applyFont="1" applyFill="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32" fillId="3" borderId="1" xfId="0" applyFont="1" applyFill="1" applyBorder="1" applyAlignment="1" applyProtection="1">
      <alignment horizontal="center" vertical="center" wrapText="1"/>
      <protection hidden="1"/>
    </xf>
    <xf numFmtId="0" fontId="45" fillId="0" borderId="1" xfId="0" applyFont="1" applyFill="1" applyBorder="1" applyAlignment="1" applyProtection="1">
      <alignment horizontal="center" vertical="center" wrapText="1"/>
      <protection locked="0"/>
    </xf>
    <xf numFmtId="0" fontId="45" fillId="0" borderId="24" xfId="0" applyFont="1" applyFill="1" applyBorder="1" applyAlignment="1" applyProtection="1">
      <alignment horizontal="center" vertical="center" wrapText="1"/>
      <protection locked="0"/>
    </xf>
    <xf numFmtId="0" fontId="62" fillId="3" borderId="1" xfId="0" applyFont="1" applyFill="1" applyBorder="1" applyAlignment="1" applyProtection="1">
      <alignment horizontal="center" vertical="center" wrapText="1"/>
      <protection locked="0"/>
    </xf>
    <xf numFmtId="164" fontId="32" fillId="11" borderId="1" xfId="0" applyNumberFormat="1" applyFont="1" applyFill="1" applyBorder="1" applyAlignment="1" applyProtection="1">
      <alignment horizontal="center" vertical="center" wrapText="1"/>
      <protection hidden="1"/>
    </xf>
    <xf numFmtId="1" fontId="32" fillId="3" borderId="1" xfId="0" applyNumberFormat="1" applyFont="1" applyFill="1" applyBorder="1" applyAlignment="1" applyProtection="1">
      <alignment horizontal="center" vertical="center" wrapText="1"/>
      <protection hidden="1"/>
    </xf>
    <xf numFmtId="2" fontId="32" fillId="3" borderId="1" xfId="0" applyNumberFormat="1" applyFont="1" applyFill="1" applyBorder="1" applyAlignment="1" applyProtection="1">
      <alignment horizontal="center" vertical="center" wrapText="1"/>
      <protection hidden="1"/>
    </xf>
    <xf numFmtId="164" fontId="32" fillId="3" borderId="1" xfId="0" applyNumberFormat="1" applyFont="1" applyFill="1" applyBorder="1" applyAlignment="1" applyProtection="1">
      <alignment horizontal="center" vertical="center" wrapText="1"/>
      <protection hidden="1"/>
    </xf>
    <xf numFmtId="0" fontId="32" fillId="0" borderId="17" xfId="0" applyFont="1" applyBorder="1" applyAlignment="1" applyProtection="1">
      <alignment horizontal="center" vertical="center" wrapText="1"/>
      <protection locked="0"/>
    </xf>
    <xf numFmtId="0" fontId="18" fillId="3" borderId="32" xfId="0" applyFont="1" applyFill="1" applyBorder="1" applyAlignment="1" applyProtection="1">
      <alignment horizontal="center" vertical="center" wrapText="1"/>
      <protection locked="0"/>
    </xf>
    <xf numFmtId="0" fontId="18" fillId="0" borderId="0" xfId="0" applyFont="1" applyBorder="1" applyAlignment="1" applyProtection="1">
      <alignment horizontal="center" vertical="center" wrapText="1"/>
      <protection locked="0"/>
    </xf>
    <xf numFmtId="0" fontId="18" fillId="0" borderId="48" xfId="0" applyFont="1" applyFill="1" applyBorder="1" applyAlignment="1" applyProtection="1">
      <alignment horizontal="center" vertical="center" wrapText="1"/>
      <protection locked="0"/>
    </xf>
    <xf numFmtId="0" fontId="32" fillId="0" borderId="49" xfId="0" applyFont="1" applyBorder="1" applyAlignment="1" applyProtection="1">
      <alignment horizontal="center" vertical="center" wrapText="1"/>
      <protection locked="0"/>
    </xf>
    <xf numFmtId="0" fontId="32" fillId="3" borderId="49" xfId="0" applyFont="1" applyFill="1" applyBorder="1" applyAlignment="1" applyProtection="1">
      <alignment horizontal="center" vertical="center" wrapText="1"/>
      <protection hidden="1"/>
    </xf>
    <xf numFmtId="0" fontId="45" fillId="0" borderId="49" xfId="0" applyFont="1" applyFill="1" applyBorder="1" applyAlignment="1" applyProtection="1">
      <alignment horizontal="center" vertical="center" wrapText="1"/>
      <protection locked="0"/>
    </xf>
    <xf numFmtId="0" fontId="45" fillId="0" borderId="48" xfId="0" applyFont="1" applyFill="1" applyBorder="1" applyAlignment="1" applyProtection="1">
      <alignment horizontal="center" vertical="center" wrapText="1"/>
      <protection locked="0"/>
    </xf>
    <xf numFmtId="0" fontId="62" fillId="3" borderId="49" xfId="0" applyNumberFormat="1" applyFont="1" applyFill="1" applyBorder="1" applyAlignment="1" applyProtection="1">
      <alignment horizontal="center" vertical="center" wrapText="1"/>
      <protection locked="0"/>
    </xf>
    <xf numFmtId="0" fontId="32" fillId="3" borderId="49" xfId="0" applyNumberFormat="1" applyFont="1" applyFill="1" applyBorder="1" applyAlignment="1" applyProtection="1">
      <alignment horizontal="center" vertical="center" wrapText="1"/>
      <protection hidden="1"/>
    </xf>
    <xf numFmtId="164" fontId="32" fillId="11" borderId="49" xfId="0" applyNumberFormat="1" applyFont="1" applyFill="1" applyBorder="1" applyAlignment="1" applyProtection="1">
      <alignment horizontal="center" vertical="center" wrapText="1"/>
      <protection hidden="1"/>
    </xf>
    <xf numFmtId="1" fontId="32" fillId="3" borderId="49" xfId="0" applyNumberFormat="1" applyFont="1" applyFill="1" applyBorder="1" applyAlignment="1" applyProtection="1">
      <alignment horizontal="center" vertical="center" wrapText="1"/>
      <protection hidden="1"/>
    </xf>
    <xf numFmtId="2" fontId="32" fillId="3" borderId="49" xfId="0" applyNumberFormat="1" applyFont="1" applyFill="1" applyBorder="1" applyAlignment="1" applyProtection="1">
      <alignment horizontal="center" vertical="center" wrapText="1"/>
      <protection hidden="1"/>
    </xf>
    <xf numFmtId="164" fontId="32" fillId="3" borderId="49" xfId="0" applyNumberFormat="1" applyFont="1" applyFill="1" applyBorder="1" applyAlignment="1" applyProtection="1">
      <alignment horizontal="center" vertical="center" wrapText="1"/>
      <protection hidden="1"/>
    </xf>
    <xf numFmtId="0" fontId="32" fillId="0" borderId="50" xfId="0" applyFont="1" applyBorder="1" applyAlignment="1" applyProtection="1">
      <alignment horizontal="center" vertical="center" wrapText="1"/>
      <protection locked="0"/>
    </xf>
    <xf numFmtId="0" fontId="18" fillId="3" borderId="33" xfId="0" applyFont="1" applyFill="1" applyBorder="1" applyAlignment="1" applyProtection="1">
      <alignment horizontal="center" vertical="center" wrapText="1"/>
      <protection locked="0"/>
    </xf>
    <xf numFmtId="0" fontId="18" fillId="0" borderId="40" xfId="0" applyFont="1" applyBorder="1" applyAlignment="1" applyProtection="1">
      <alignment horizontal="center" vertical="center" wrapText="1"/>
      <protection locked="0"/>
    </xf>
    <xf numFmtId="0" fontId="32" fillId="0" borderId="4" xfId="0" applyFont="1" applyBorder="1" applyAlignment="1" applyProtection="1">
      <alignment horizontal="center" vertical="center" wrapText="1"/>
      <protection locked="0"/>
    </xf>
    <xf numFmtId="0" fontId="32" fillId="3" borderId="4" xfId="0" applyFont="1" applyFill="1" applyBorder="1" applyAlignment="1" applyProtection="1">
      <alignment horizontal="center" vertical="center" wrapText="1"/>
      <protection hidden="1"/>
    </xf>
    <xf numFmtId="0" fontId="45" fillId="0" borderId="4" xfId="0" applyFont="1" applyFill="1" applyBorder="1" applyAlignment="1" applyProtection="1">
      <alignment horizontal="center" vertical="center" wrapText="1"/>
      <protection locked="0"/>
    </xf>
    <xf numFmtId="0" fontId="62" fillId="3" borderId="49" xfId="0" applyFont="1" applyFill="1" applyBorder="1" applyAlignment="1" applyProtection="1">
      <alignment horizontal="center" vertical="center" wrapText="1"/>
      <protection locked="0"/>
    </xf>
    <xf numFmtId="164" fontId="32" fillId="11" borderId="4" xfId="0" applyNumberFormat="1" applyFont="1" applyFill="1" applyBorder="1" applyAlignment="1" applyProtection="1">
      <alignment horizontal="center" vertical="center" wrapText="1"/>
      <protection hidden="1"/>
    </xf>
    <xf numFmtId="1" fontId="32" fillId="3" borderId="4" xfId="0" applyNumberFormat="1" applyFont="1" applyFill="1" applyBorder="1" applyAlignment="1" applyProtection="1">
      <alignment horizontal="center" vertical="center" wrapText="1"/>
      <protection hidden="1"/>
    </xf>
    <xf numFmtId="2" fontId="32" fillId="3" borderId="4" xfId="0" applyNumberFormat="1" applyFont="1" applyFill="1" applyBorder="1" applyAlignment="1" applyProtection="1">
      <alignment horizontal="center" vertical="center" wrapText="1"/>
      <protection hidden="1"/>
    </xf>
    <xf numFmtId="164" fontId="32" fillId="3" borderId="4" xfId="0" applyNumberFormat="1" applyFont="1" applyFill="1" applyBorder="1" applyAlignment="1" applyProtection="1">
      <alignment horizontal="center" vertical="center" wrapText="1"/>
      <protection hidden="1"/>
    </xf>
    <xf numFmtId="0" fontId="45" fillId="0" borderId="4" xfId="0" applyFont="1" applyBorder="1" applyAlignment="1" applyProtection="1">
      <alignment horizontal="center" vertical="center" wrapText="1"/>
      <protection locked="0"/>
    </xf>
    <xf numFmtId="0" fontId="32" fillId="0" borderId="52" xfId="0" applyFont="1" applyBorder="1" applyAlignment="1" applyProtection="1">
      <alignment horizontal="center" vertical="center" wrapText="1"/>
      <protection locked="0"/>
    </xf>
    <xf numFmtId="0" fontId="32" fillId="0" borderId="53" xfId="0" applyFont="1" applyBorder="1" applyAlignment="1" applyProtection="1">
      <alignment horizontal="center" vertical="center" wrapText="1"/>
      <protection locked="0"/>
    </xf>
    <xf numFmtId="0" fontId="18" fillId="3" borderId="63" xfId="0" applyFont="1" applyFill="1" applyBorder="1" applyAlignment="1" applyProtection="1">
      <alignment horizontal="center" vertical="center" wrapText="1"/>
      <protection locked="0"/>
    </xf>
    <xf numFmtId="0" fontId="17" fillId="0" borderId="55" xfId="0" applyFont="1" applyBorder="1" applyAlignment="1" applyProtection="1">
      <alignment horizontal="center" vertical="center" wrapText="1"/>
      <protection locked="0"/>
    </xf>
    <xf numFmtId="0" fontId="18" fillId="0" borderId="57" xfId="0" applyFont="1" applyBorder="1" applyAlignment="1" applyProtection="1">
      <alignment horizontal="center" vertical="center" wrapText="1"/>
      <protection locked="0"/>
    </xf>
    <xf numFmtId="0" fontId="62" fillId="3" borderId="54" xfId="0" applyFont="1" applyFill="1" applyBorder="1" applyAlignment="1" applyProtection="1">
      <alignment horizontal="center" vertical="center" wrapText="1"/>
      <protection locked="0"/>
    </xf>
    <xf numFmtId="0" fontId="17" fillId="3" borderId="55" xfId="0" applyFont="1" applyFill="1" applyBorder="1" applyAlignment="1" applyProtection="1">
      <alignment horizontal="center" vertical="center" wrapText="1"/>
      <protection hidden="1"/>
    </xf>
    <xf numFmtId="0" fontId="18" fillId="11" borderId="55" xfId="0" applyFont="1" applyFill="1" applyBorder="1" applyAlignment="1" applyProtection="1">
      <alignment horizontal="center" vertical="center" wrapText="1"/>
      <protection hidden="1"/>
    </xf>
    <xf numFmtId="0" fontId="45" fillId="3" borderId="55" xfId="0" applyFont="1" applyFill="1" applyBorder="1" applyAlignment="1" applyProtection="1">
      <alignment horizontal="center" vertical="center" wrapText="1"/>
      <protection hidden="1"/>
    </xf>
    <xf numFmtId="0" fontId="36" fillId="3" borderId="58" xfId="0" applyFont="1" applyFill="1" applyBorder="1" applyAlignment="1" applyProtection="1">
      <alignment horizontal="center" vertical="center" wrapText="1"/>
      <protection locked="0"/>
    </xf>
    <xf numFmtId="0" fontId="45" fillId="0" borderId="0" xfId="0" applyFont="1" applyAlignment="1" applyProtection="1">
      <alignment horizontal="center" vertical="center" wrapText="1"/>
      <protection locked="0"/>
    </xf>
    <xf numFmtId="1" fontId="45" fillId="0" borderId="0" xfId="0" applyNumberFormat="1" applyFont="1" applyAlignment="1" applyProtection="1">
      <alignment horizontal="center" vertical="center" wrapText="1"/>
      <protection locked="0"/>
    </xf>
    <xf numFmtId="1" fontId="18" fillId="0" borderId="0" xfId="0" applyNumberFormat="1" applyFont="1" applyAlignment="1" applyProtection="1">
      <alignment horizontal="center" vertical="center" wrapText="1"/>
      <protection locked="0"/>
    </xf>
    <xf numFmtId="0" fontId="60" fillId="4" borderId="10" xfId="0" applyFont="1" applyFill="1" applyBorder="1" applyAlignment="1" applyProtection="1">
      <alignment horizontal="center" vertical="center" wrapText="1"/>
      <protection hidden="1"/>
    </xf>
    <xf numFmtId="0" fontId="60" fillId="4" borderId="64" xfId="0" applyFont="1" applyFill="1" applyBorder="1" applyAlignment="1" applyProtection="1">
      <alignment horizontal="center" vertical="center" wrapText="1"/>
      <protection hidden="1"/>
    </xf>
    <xf numFmtId="0" fontId="36" fillId="3" borderId="55" xfId="0" applyFont="1" applyFill="1" applyBorder="1" applyAlignment="1" applyProtection="1">
      <alignment horizontal="center" vertical="center" wrapText="1"/>
      <protection hidden="1"/>
    </xf>
    <xf numFmtId="0" fontId="18" fillId="0" borderId="59" xfId="0" applyFont="1" applyBorder="1" applyAlignment="1" applyProtection="1">
      <alignment horizontal="center" vertical="center" wrapText="1"/>
      <protection locked="0"/>
    </xf>
    <xf numFmtId="0" fontId="36" fillId="3" borderId="65" xfId="0" applyFont="1" applyFill="1" applyBorder="1" applyAlignment="1" applyProtection="1">
      <alignment horizontal="center" vertical="center" wrapText="1"/>
      <protection locked="0"/>
    </xf>
    <xf numFmtId="0" fontId="63" fillId="0" borderId="54" xfId="0" applyFont="1" applyBorder="1" applyAlignment="1" applyProtection="1">
      <alignment horizontal="center" vertical="center"/>
      <protection locked="0"/>
    </xf>
    <xf numFmtId="0" fontId="64" fillId="3" borderId="55" xfId="0" applyFont="1" applyFill="1" applyBorder="1" applyAlignment="1" applyProtection="1">
      <alignment horizontal="center"/>
      <protection hidden="1"/>
    </xf>
    <xf numFmtId="0" fontId="64" fillId="0" borderId="55" xfId="0" applyFont="1" applyFill="1" applyBorder="1" applyAlignment="1" applyProtection="1">
      <alignment horizontal="center"/>
      <protection locked="0"/>
    </xf>
    <xf numFmtId="0" fontId="63" fillId="0" borderId="55" xfId="0" applyFont="1" applyFill="1" applyBorder="1" applyAlignment="1" applyProtection="1">
      <alignment horizontal="center" vertical="center"/>
      <protection locked="0"/>
    </xf>
    <xf numFmtId="0" fontId="63" fillId="3" borderId="55" xfId="0" applyFont="1" applyFill="1" applyBorder="1" applyAlignment="1" applyProtection="1">
      <alignment horizontal="center" vertical="center"/>
      <protection hidden="1"/>
    </xf>
    <xf numFmtId="0" fontId="63" fillId="0" borderId="55" xfId="0" applyFont="1" applyFill="1" applyBorder="1" applyAlignment="1" applyProtection="1">
      <alignment horizontal="center"/>
      <protection locked="0"/>
    </xf>
    <xf numFmtId="0" fontId="63" fillId="0" borderId="55" xfId="0" applyFont="1" applyFill="1" applyBorder="1" applyProtection="1">
      <protection locked="0"/>
    </xf>
    <xf numFmtId="0" fontId="63" fillId="0" borderId="55" xfId="0" applyFont="1" applyFill="1" applyBorder="1" applyAlignment="1" applyProtection="1">
      <alignment horizontal="center"/>
      <protection hidden="1"/>
    </xf>
    <xf numFmtId="0" fontId="65" fillId="0" borderId="55" xfId="0" applyFont="1" applyBorder="1" applyAlignment="1" applyProtection="1">
      <alignment horizontal="center"/>
      <protection locked="0"/>
    </xf>
    <xf numFmtId="0" fontId="63" fillId="0" borderId="55" xfId="0" applyFont="1" applyBorder="1" applyAlignment="1" applyProtection="1">
      <alignment horizontal="center"/>
      <protection locked="0"/>
    </xf>
    <xf numFmtId="0" fontId="66" fillId="5" borderId="55" xfId="0" applyFont="1" applyFill="1" applyBorder="1" applyAlignment="1" applyProtection="1">
      <alignment horizontal="center"/>
      <protection locked="0"/>
    </xf>
    <xf numFmtId="0" fontId="67" fillId="5" borderId="55" xfId="0" applyFont="1" applyFill="1" applyBorder="1" applyAlignment="1" applyProtection="1">
      <alignment horizontal="center" vertical="center"/>
      <protection locked="0"/>
    </xf>
    <xf numFmtId="0" fontId="67" fillId="5" borderId="56" xfId="0" applyFont="1" applyFill="1" applyBorder="1" applyAlignment="1" applyProtection="1">
      <alignment horizontal="center" vertical="center"/>
      <protection locked="0"/>
    </xf>
    <xf numFmtId="0" fontId="36" fillId="10" borderId="20" xfId="0" applyFont="1" applyFill="1" applyBorder="1" applyAlignment="1" applyProtection="1">
      <alignment horizontal="center" vertical="center" wrapText="1"/>
      <protection locked="0"/>
    </xf>
    <xf numFmtId="0" fontId="18" fillId="3" borderId="24" xfId="0" applyFont="1" applyFill="1" applyBorder="1" applyAlignment="1" applyProtection="1">
      <alignment horizontal="center"/>
      <protection locked="0"/>
    </xf>
    <xf numFmtId="0" fontId="18" fillId="3" borderId="48" xfId="0" applyFont="1" applyFill="1" applyBorder="1" applyAlignment="1" applyProtection="1">
      <alignment horizontal="center"/>
      <protection locked="0"/>
    </xf>
    <xf numFmtId="0" fontId="18" fillId="0" borderId="48" xfId="0" applyFont="1" applyBorder="1" applyAlignment="1" applyProtection="1">
      <alignment horizontal="center"/>
      <protection locked="0"/>
    </xf>
    <xf numFmtId="0" fontId="18" fillId="0" borderId="51" xfId="0" applyFont="1" applyBorder="1" applyAlignment="1" applyProtection="1">
      <alignment horizontal="center"/>
      <protection locked="0"/>
    </xf>
    <xf numFmtId="0" fontId="36" fillId="0" borderId="67" xfId="0" applyFont="1" applyBorder="1" applyAlignment="1" applyProtection="1">
      <alignment horizontal="center"/>
      <protection locked="0"/>
    </xf>
    <xf numFmtId="0" fontId="36" fillId="0" borderId="5" xfId="0" applyFont="1" applyBorder="1" applyAlignment="1" applyProtection="1">
      <alignment horizontal="center"/>
      <protection locked="0"/>
    </xf>
    <xf numFmtId="0" fontId="36" fillId="0" borderId="66" xfId="0" applyFont="1" applyBorder="1" applyAlignment="1" applyProtection="1">
      <alignment horizontal="center"/>
      <protection locked="0"/>
    </xf>
    <xf numFmtId="0" fontId="54" fillId="3" borderId="0" xfId="0" applyFont="1" applyFill="1" applyAlignment="1" applyProtection="1">
      <alignment horizontal="right"/>
      <protection hidden="1"/>
    </xf>
    <xf numFmtId="0" fontId="68" fillId="0" borderId="0" xfId="0" applyFont="1" applyAlignment="1" applyProtection="1">
      <alignment horizontal="center" vertical="center" wrapText="1"/>
      <protection hidden="1"/>
    </xf>
    <xf numFmtId="166" fontId="52" fillId="3" borderId="0" xfId="0" applyNumberFormat="1" applyFont="1" applyFill="1" applyAlignment="1" applyProtection="1">
      <alignment horizontal="left"/>
      <protection hidden="1"/>
    </xf>
    <xf numFmtId="0" fontId="52" fillId="3" borderId="0" xfId="0" applyFont="1" applyFill="1" applyAlignment="1" applyProtection="1">
      <alignment horizontal="left" vertical="center"/>
      <protection hidden="1"/>
    </xf>
    <xf numFmtId="169" fontId="52" fillId="3" borderId="0" xfId="0" applyNumberFormat="1" applyFont="1" applyFill="1" applyAlignment="1" applyProtection="1">
      <alignment horizontal="left"/>
      <protection hidden="1"/>
    </xf>
    <xf numFmtId="0" fontId="20" fillId="3" borderId="0" xfId="0" applyFont="1" applyFill="1" applyAlignment="1" applyProtection="1">
      <alignment horizontal="left"/>
      <protection hidden="1"/>
    </xf>
    <xf numFmtId="0" fontId="20" fillId="3" borderId="31" xfId="0" applyFont="1" applyFill="1" applyBorder="1" applyAlignment="1" applyProtection="1">
      <alignment horizontal="left"/>
      <protection hidden="1"/>
    </xf>
    <xf numFmtId="0" fontId="20" fillId="3" borderId="0" xfId="0" applyFont="1" applyFill="1" applyAlignment="1" applyProtection="1">
      <alignment horizontal="left" vertical="center" wrapText="1"/>
      <protection hidden="1"/>
    </xf>
    <xf numFmtId="0" fontId="19" fillId="3" borderId="0" xfId="0" applyFont="1" applyFill="1" applyAlignment="1" applyProtection="1">
      <alignment horizontal="left"/>
      <protection hidden="1"/>
    </xf>
    <xf numFmtId="0" fontId="29" fillId="3" borderId="0" xfId="0" applyFont="1" applyFill="1" applyAlignment="1" applyProtection="1">
      <alignment horizontal="left"/>
      <protection hidden="1"/>
    </xf>
    <xf numFmtId="0" fontId="52" fillId="3" borderId="0" xfId="0" applyFont="1" applyFill="1" applyAlignment="1" applyProtection="1">
      <alignment horizontal="center"/>
      <protection hidden="1"/>
    </xf>
    <xf numFmtId="0" fontId="53" fillId="3" borderId="0" xfId="0" applyFont="1" applyFill="1" applyAlignment="1" applyProtection="1">
      <alignment horizontal="center" vertical="center"/>
      <protection hidden="1"/>
    </xf>
    <xf numFmtId="49" fontId="52" fillId="7" borderId="28" xfId="0" applyNumberFormat="1" applyFont="1" applyFill="1" applyBorder="1" applyAlignment="1" applyProtection="1">
      <alignment horizontal="left"/>
      <protection locked="0"/>
    </xf>
    <xf numFmtId="49" fontId="52" fillId="7" borderId="29" xfId="0" applyNumberFormat="1" applyFont="1" applyFill="1" applyBorder="1" applyAlignment="1" applyProtection="1">
      <alignment horizontal="left"/>
      <protection locked="0"/>
    </xf>
    <xf numFmtId="49" fontId="52" fillId="7" borderId="30" xfId="0" applyNumberFormat="1" applyFont="1" applyFill="1" applyBorder="1" applyAlignment="1" applyProtection="1">
      <alignment horizontal="left"/>
      <protection locked="0"/>
    </xf>
    <xf numFmtId="0" fontId="36" fillId="0" borderId="0" xfId="0" applyFont="1" applyAlignment="1" applyProtection="1">
      <alignment horizontal="center" vertical="center" wrapText="1"/>
      <protection hidden="1"/>
    </xf>
    <xf numFmtId="0" fontId="34" fillId="0" borderId="0" xfId="0" applyFont="1" applyFill="1" applyAlignment="1" applyProtection="1">
      <alignment horizontal="center" vertical="center" wrapText="1"/>
      <protection hidden="1"/>
    </xf>
    <xf numFmtId="0" fontId="48" fillId="0" borderId="0" xfId="0" applyFont="1" applyFill="1" applyAlignment="1" applyProtection="1">
      <alignment horizontal="center" vertical="center" wrapText="1"/>
      <protection hidden="1"/>
    </xf>
    <xf numFmtId="0" fontId="16" fillId="2" borderId="13" xfId="0" applyFont="1" applyFill="1" applyBorder="1" applyAlignment="1" applyProtection="1">
      <alignment horizontal="center" vertical="center" wrapText="1"/>
      <protection hidden="1"/>
    </xf>
    <xf numFmtId="0" fontId="32" fillId="10" borderId="0" xfId="0" applyFont="1" applyFill="1" applyBorder="1" applyAlignment="1" applyProtection="1">
      <alignment horizontal="center" vertical="center" wrapText="1"/>
      <protection locked="0"/>
    </xf>
    <xf numFmtId="0" fontId="16" fillId="0" borderId="0" xfId="0" applyFont="1" applyFill="1" applyBorder="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34" fillId="0" borderId="0" xfId="0" applyFont="1" applyAlignment="1" applyProtection="1">
      <alignment horizontal="center" vertical="center"/>
      <protection hidden="1"/>
    </xf>
    <xf numFmtId="0" fontId="36" fillId="0" borderId="0" xfId="0" applyFont="1" applyAlignment="1" applyProtection="1">
      <alignment horizontal="center" vertical="center"/>
      <protection hidden="1"/>
    </xf>
    <xf numFmtId="0" fontId="48" fillId="0" borderId="0" xfId="0" applyFont="1" applyAlignment="1" applyProtection="1">
      <alignment horizontal="center" vertical="center"/>
      <protection hidden="1"/>
    </xf>
    <xf numFmtId="0" fontId="2" fillId="2" borderId="34" xfId="0" applyFont="1" applyFill="1" applyBorder="1" applyAlignment="1" applyProtection="1">
      <alignment horizontal="center" vertical="center" wrapText="1"/>
      <protection hidden="1"/>
    </xf>
    <xf numFmtId="0" fontId="2" fillId="2" borderId="35" xfId="0" applyFont="1" applyFill="1" applyBorder="1" applyAlignment="1" applyProtection="1">
      <alignment horizontal="center" vertical="center" wrapText="1"/>
      <protection hidden="1"/>
    </xf>
    <xf numFmtId="0" fontId="2" fillId="2" borderId="36" xfId="0" applyFont="1" applyFill="1" applyBorder="1" applyAlignment="1" applyProtection="1">
      <alignment horizontal="center" vertical="center" wrapText="1"/>
      <protection hidden="1"/>
    </xf>
    <xf numFmtId="0" fontId="2" fillId="0" borderId="0" xfId="0" applyFont="1" applyAlignment="1" applyProtection="1">
      <alignment horizontal="center" wrapText="1"/>
      <protection hidden="1"/>
    </xf>
    <xf numFmtId="0" fontId="6" fillId="2" borderId="1" xfId="0" applyFont="1" applyFill="1" applyBorder="1" applyAlignment="1" applyProtection="1">
      <alignment horizontal="center" wrapText="1"/>
      <protection hidden="1"/>
    </xf>
    <xf numFmtId="0" fontId="6" fillId="2" borderId="2" xfId="0" applyFont="1" applyFill="1" applyBorder="1" applyAlignment="1" applyProtection="1">
      <alignment horizontal="center" wrapText="1"/>
      <protection hidden="1"/>
    </xf>
    <xf numFmtId="0" fontId="5" fillId="0" borderId="6" xfId="0" applyFont="1" applyBorder="1" applyAlignment="1" applyProtection="1">
      <alignment horizontal="center" vertical="center" wrapText="1"/>
      <protection hidden="1"/>
    </xf>
    <xf numFmtId="0" fontId="6" fillId="2" borderId="12" xfId="0" applyFont="1" applyFill="1" applyBorder="1" applyAlignment="1" applyProtection="1">
      <alignment horizontal="center" wrapText="1"/>
      <protection hidden="1"/>
    </xf>
    <xf numFmtId="0" fontId="6" fillId="2" borderId="26" xfId="0" applyFont="1" applyFill="1" applyBorder="1" applyAlignment="1" applyProtection="1">
      <alignment horizontal="center" wrapText="1"/>
      <protection hidden="1"/>
    </xf>
    <xf numFmtId="0" fontId="2" fillId="0" borderId="0" xfId="0" applyFont="1" applyAlignment="1" applyProtection="1">
      <alignment horizontal="center" vertical="center" wrapText="1"/>
      <protection hidden="1"/>
    </xf>
    <xf numFmtId="0" fontId="6" fillId="2" borderId="17" xfId="0" applyFont="1" applyFill="1" applyBorder="1" applyAlignment="1" applyProtection="1">
      <alignment horizontal="center" wrapText="1"/>
      <protection hidden="1"/>
    </xf>
    <xf numFmtId="0" fontId="6" fillId="2" borderId="23" xfId="0" applyFont="1" applyFill="1" applyBorder="1" applyAlignment="1" applyProtection="1">
      <alignment horizontal="center" wrapText="1"/>
      <protection hidden="1"/>
    </xf>
    <xf numFmtId="0" fontId="6" fillId="2" borderId="24" xfId="0" applyFont="1" applyFill="1" applyBorder="1" applyAlignment="1" applyProtection="1">
      <alignment horizontal="center" wrapText="1"/>
      <protection hidden="1"/>
    </xf>
    <xf numFmtId="0" fontId="6" fillId="2" borderId="14" xfId="0" applyFont="1" applyFill="1" applyBorder="1" applyAlignment="1" applyProtection="1">
      <alignment horizontal="center" vertical="center" wrapText="1"/>
      <protection hidden="1"/>
    </xf>
    <xf numFmtId="0" fontId="6" fillId="2" borderId="25" xfId="0" applyFont="1" applyFill="1" applyBorder="1" applyAlignment="1" applyProtection="1">
      <alignment horizontal="center" vertical="center" wrapText="1"/>
      <protection hidden="1"/>
    </xf>
    <xf numFmtId="0" fontId="6" fillId="2" borderId="15" xfId="0" applyFont="1" applyFill="1" applyBorder="1" applyAlignment="1" applyProtection="1">
      <alignment horizontal="center" vertical="center" wrapText="1"/>
      <protection hidden="1"/>
    </xf>
    <xf numFmtId="0" fontId="6" fillId="10" borderId="37" xfId="0" applyFont="1" applyFill="1" applyBorder="1" applyAlignment="1" applyProtection="1">
      <alignment horizontal="center" vertical="center" wrapText="1"/>
      <protection hidden="1"/>
    </xf>
    <xf numFmtId="0" fontId="6" fillId="10" borderId="38" xfId="0" applyFont="1" applyFill="1" applyBorder="1" applyAlignment="1" applyProtection="1">
      <alignment horizontal="center" vertical="center" wrapText="1"/>
      <protection hidden="1"/>
    </xf>
    <xf numFmtId="0" fontId="6" fillId="10" borderId="39" xfId="0" applyFont="1" applyFill="1" applyBorder="1" applyAlignment="1" applyProtection="1">
      <alignment horizontal="center" vertical="center" wrapText="1"/>
      <protection hidden="1"/>
    </xf>
    <xf numFmtId="0" fontId="6" fillId="10" borderId="12" xfId="0" applyFont="1" applyFill="1" applyBorder="1" applyAlignment="1" applyProtection="1">
      <alignment horizontal="center" vertical="center" wrapText="1"/>
      <protection hidden="1"/>
    </xf>
    <xf numFmtId="0" fontId="6" fillId="10" borderId="26" xfId="0" applyFont="1" applyFill="1" applyBorder="1" applyAlignment="1" applyProtection="1">
      <alignment horizontal="center" vertical="center" wrapText="1"/>
      <protection hidden="1"/>
    </xf>
    <xf numFmtId="0" fontId="6" fillId="10" borderId="13" xfId="0" applyFont="1" applyFill="1" applyBorder="1" applyAlignment="1" applyProtection="1">
      <alignment horizontal="center" vertical="center" wrapText="1"/>
      <protection hidden="1"/>
    </xf>
    <xf numFmtId="0" fontId="6" fillId="2" borderId="12" xfId="0" applyFont="1" applyFill="1" applyBorder="1" applyAlignment="1" applyProtection="1">
      <alignment horizontal="center" vertical="center" wrapText="1"/>
      <protection hidden="1"/>
    </xf>
    <xf numFmtId="0" fontId="6" fillId="2" borderId="26" xfId="0" applyFont="1" applyFill="1" applyBorder="1" applyAlignment="1" applyProtection="1">
      <alignment horizontal="center" vertical="center" wrapText="1"/>
      <protection hidden="1"/>
    </xf>
    <xf numFmtId="0" fontId="6" fillId="2" borderId="13" xfId="0" applyFont="1" applyFill="1" applyBorder="1" applyAlignment="1" applyProtection="1">
      <alignment horizontal="center" vertical="center" wrapText="1"/>
      <protection hidden="1"/>
    </xf>
    <xf numFmtId="0" fontId="6" fillId="10" borderId="42" xfId="0" applyFont="1" applyFill="1" applyBorder="1" applyAlignment="1" applyProtection="1">
      <alignment horizontal="center" vertical="center" wrapText="1"/>
      <protection hidden="1"/>
    </xf>
    <xf numFmtId="0" fontId="6" fillId="10" borderId="41" xfId="0" applyFont="1" applyFill="1" applyBorder="1" applyAlignment="1" applyProtection="1">
      <alignment horizontal="center" vertical="center" wrapText="1"/>
      <protection hidden="1"/>
    </xf>
    <xf numFmtId="0" fontId="6" fillId="10" borderId="44" xfId="0" applyFont="1" applyFill="1" applyBorder="1" applyAlignment="1" applyProtection="1">
      <alignment horizontal="center" vertical="center" wrapText="1"/>
      <protection hidden="1"/>
    </xf>
    <xf numFmtId="0" fontId="6" fillId="10" borderId="0" xfId="0" applyFont="1" applyFill="1" applyBorder="1" applyAlignment="1" applyProtection="1">
      <alignment horizontal="center" vertical="center" wrapText="1"/>
      <protection hidden="1"/>
    </xf>
  </cellXfs>
  <cellStyles count="8">
    <cellStyle name="Followed Hyperlink" xfId="2" builtinId="9" hidden="1"/>
    <cellStyle name="Followed Hyperlink" xfId="3" builtinId="9" hidden="1"/>
    <cellStyle name="Hyperlink" xfId="1" builtinId="8"/>
    <cellStyle name="Normal" xfId="0" builtinId="0"/>
    <cellStyle name="Normal 2 2" xfId="6"/>
    <cellStyle name="Normal 2 2 2" xfId="7"/>
    <cellStyle name="TableEvenline" xfId="5"/>
    <cellStyle name="TableOddline" xfId="4"/>
  </cellStyles>
  <dxfs count="329">
    <dxf>
      <font>
        <color theme="1" tint="0.499984740745262"/>
      </font>
      <fill>
        <patternFill>
          <bgColor theme="1"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b/>
        <i val="0"/>
      </font>
      <fill>
        <patternFill>
          <bgColor rgb="FFC00000"/>
        </patternFill>
      </fill>
    </dxf>
    <dxf>
      <font>
        <color theme="1" tint="0.499984740745262"/>
      </font>
      <fill>
        <patternFill>
          <bgColor theme="1"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b/>
        <i val="0"/>
      </font>
      <fill>
        <patternFill>
          <bgColor rgb="FFC00000"/>
        </patternFill>
      </fill>
    </dxf>
    <dxf>
      <font>
        <color theme="1" tint="0.499984740745262"/>
      </font>
      <fill>
        <patternFill>
          <bgColor theme="1" tint="0.499984740745262"/>
        </patternFill>
      </fill>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10"/>
        </left>
        <right style="thin">
          <color indexed="10"/>
        </right>
        <top style="thin">
          <color indexed="10"/>
        </top>
        <bottom style="thin">
          <color indexed="10"/>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10"/>
        </left>
        <right style="thin">
          <color indexed="10"/>
        </right>
        <top style="thin">
          <color indexed="10"/>
        </top>
        <bottom style="thin">
          <color indexed="10"/>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10"/>
        </left>
        <right style="thin">
          <color indexed="10"/>
        </right>
        <top style="thin">
          <color indexed="10"/>
        </top>
        <bottom style="thin">
          <color indexed="10"/>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thin">
          <color rgb="FFFFFFFF"/>
        </top>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medium">
          <color rgb="FF000000"/>
        </top>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thin">
          <color rgb="FFFFFFFF"/>
        </top>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medium">
          <color rgb="FF000000"/>
        </top>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numFmt numFmtId="2" formatCode="0.00"/>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none"/>
      </font>
      <numFmt numFmtId="1" formatCode="0"/>
      <alignment horizontal="center" vertical="center" textRotation="0" wrapText="1" indent="0" justifyLastLine="0" shrinkToFit="0" readingOrder="0"/>
      <border diagonalUp="0" diagonalDown="0" outline="0">
        <left/>
        <right/>
        <top/>
        <bottom/>
      </border>
    </dxf>
    <dxf>
      <font>
        <strike val="0"/>
        <outline val="0"/>
        <shadow val="0"/>
        <u val="none"/>
        <vertAlign val="baseline"/>
        <sz val="12"/>
        <color auto="1"/>
        <name val="Calibri Light"/>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none"/>
      </font>
      <numFmt numFmtId="1" formatCode="0"/>
      <alignment horizontal="center" vertical="center" textRotation="0" wrapText="1" indent="0" justifyLastLine="0" shrinkToFit="0" readingOrder="0"/>
      <border diagonalUp="0" diagonalDown="0" outline="0">
        <left/>
        <right/>
        <top/>
        <bottom/>
      </border>
    </dxf>
    <dxf>
      <font>
        <strike val="0"/>
        <outline val="0"/>
        <shadow val="0"/>
        <u val="none"/>
        <vertAlign val="baseline"/>
        <sz val="12"/>
        <color auto="1"/>
        <name val="Calibri Light"/>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4"/>
        <color rgb="FF0070C0"/>
        <name val="Calibri Light"/>
        <scheme val="major"/>
      </font>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4"/>
        <color rgb="FF0070C0"/>
        <name val="Calibri Light"/>
        <scheme val="major"/>
      </font>
      <numFmt numFmtId="164" formatCode="#,##0.00\ &quot;€&quo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4"/>
        <color rgb="FF0070C0"/>
        <name val="Calibri Light"/>
        <scheme val="major"/>
      </font>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4"/>
        <color rgb="FF0070C0"/>
        <name val="Calibri Light"/>
        <scheme val="major"/>
      </font>
      <numFmt numFmtId="168" formatCode="#,##0\ &quot;€&quo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numFmt numFmtId="2" formatCode="0.00"/>
      <alignment horizontal="center" vertical="center" textRotation="0" wrapText="1" indent="0" justifyLastLine="0" shrinkToFit="0" readingOrder="0"/>
    </dxf>
    <dxf>
      <font>
        <b/>
        <i val="0"/>
        <strike val="0"/>
        <condense val="0"/>
        <extend val="0"/>
        <outline val="0"/>
        <shadow val="0"/>
        <u val="none"/>
        <vertAlign val="baseline"/>
        <sz val="8"/>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theme="1"/>
        <name val="Calibri Light"/>
        <scheme val="none"/>
      </font>
      <alignment horizontal="center" vertical="bottom"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bottom"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alignment horizontal="center" textRotation="0" wrapText="1" indent="0" justifyLastLine="0" shrinkToFit="0" readingOrder="0"/>
    </dxf>
    <dxf>
      <alignment horizont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border outline="0">
        <bottom style="dotted">
          <color indexed="64"/>
        </bottom>
      </border>
    </dxf>
    <dxf>
      <font>
        <b val="0"/>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border outline="0">
        <bottom style="dotted">
          <color indexed="64"/>
        </bottom>
      </border>
    </dxf>
    <dxf>
      <font>
        <b/>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scheme val="minor"/>
      </font>
      <alignment horizontal="center" vertical="bottom" textRotation="0" wrapText="1" indent="0" justifyLastLine="0" shrinkToFit="0" readingOrder="0"/>
    </dxf>
    <dxf>
      <font>
        <b val="0"/>
        <i val="0"/>
        <strike val="0"/>
        <condense val="0"/>
        <extend val="0"/>
        <outline val="0"/>
        <shadow val="0"/>
        <u val="none"/>
        <vertAlign val="baseline"/>
        <sz val="8"/>
        <color theme="1"/>
        <name val="Calibri"/>
        <scheme val="minor"/>
      </font>
      <alignment horizontal="center" vertical="bottom" textRotation="0" wrapText="1" indent="0" justifyLastLine="0" shrinkToFit="0" readingOrder="0"/>
    </dxf>
    <dxf>
      <font>
        <strike val="0"/>
        <outline val="0"/>
        <shadow val="0"/>
        <u val="none"/>
        <vertAlign val="baseline"/>
        <sz val="9"/>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1"/>
        <color rgb="FFC00000"/>
        <name val="Calibri Light"/>
        <scheme val="maj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hair">
          <color auto="1"/>
        </left>
        <right/>
        <top style="double">
          <color auto="1"/>
        </top>
        <bottom/>
      </border>
      <protection locked="0" hidden="0"/>
    </dxf>
    <dxf>
      <font>
        <b val="0"/>
        <i val="0"/>
        <strike val="0"/>
        <condense val="0"/>
        <extend val="0"/>
        <outline val="0"/>
        <shadow val="0"/>
        <u val="none"/>
        <vertAlign val="baseline"/>
        <sz val="11"/>
        <color rgb="FFC00000"/>
        <name val="Calibri Light"/>
        <scheme val="major"/>
      </font>
      <fill>
        <patternFill patternType="solid">
          <fgColor indexed="64"/>
          <bgColor theme="5" tint="0.79998168889431442"/>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style="hair">
          <color auto="1"/>
        </vertical>
        <horizontal style="hair">
          <color auto="1"/>
        </horizontal>
      </border>
      <protection locked="0" hidden="0"/>
    </dxf>
    <dxf>
      <font>
        <b val="0"/>
        <i val="0"/>
        <strike val="0"/>
        <condense val="0"/>
        <extend val="0"/>
        <outline val="0"/>
        <shadow val="0"/>
        <u val="none"/>
        <vertAlign val="baseline"/>
        <sz val="11"/>
        <color rgb="FFC00000"/>
        <name val="Calibri Light"/>
        <scheme val="maj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rgb="FFC00000"/>
        <name val="Calibri Light"/>
        <scheme val="major"/>
      </font>
      <fill>
        <patternFill patternType="solid">
          <fgColor indexed="64"/>
          <bgColor theme="5" tint="0.79998168889431442"/>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protection locked="0" hidden="0"/>
    </dxf>
    <dxf>
      <font>
        <b val="0"/>
        <i val="0"/>
        <strike val="0"/>
        <condense val="0"/>
        <extend val="0"/>
        <outline val="0"/>
        <shadow val="0"/>
        <u val="none"/>
        <vertAlign val="baseline"/>
        <sz val="11"/>
        <color theme="1"/>
        <name val="Calibri Light"/>
        <scheme val="maj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name val="Calibri Light"/>
        <scheme val="major"/>
      </font>
      <fill>
        <patternFill patternType="solid">
          <fgColor indexed="64"/>
          <bgColor theme="5" tint="0.79998168889431442"/>
        </patternFill>
      </fill>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protection locked="0" hidden="0"/>
    </dxf>
    <dxf>
      <font>
        <b val="0"/>
        <i val="0"/>
        <strike val="0"/>
        <condense val="0"/>
        <extend val="0"/>
        <outline val="0"/>
        <shadow val="0"/>
        <u val="none"/>
        <vertAlign val="baseline"/>
        <sz val="11"/>
        <color auto="1"/>
        <name val="Calibri Light"/>
        <scheme val="major"/>
      </font>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protection locked="0" hidden="0"/>
    </dxf>
    <dxf>
      <font>
        <b/>
        <i val="0"/>
        <strike val="0"/>
        <condense val="0"/>
        <extend val="0"/>
        <outline val="0"/>
        <shadow val="0"/>
        <u val="none"/>
        <vertAlign val="baseline"/>
        <sz val="11"/>
        <color auto="1"/>
        <name val="Calibri Light"/>
        <scheme val="major"/>
      </font>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0" hidden="0"/>
    </dxf>
    <dxf>
      <font>
        <b/>
        <i val="0"/>
        <strike val="0"/>
        <condense val="0"/>
        <extend val="0"/>
        <outline val="0"/>
        <shadow val="0"/>
        <u val="none"/>
        <vertAlign val="baseline"/>
        <sz val="11"/>
        <color auto="1"/>
        <name val="Calibri Light"/>
        <scheme val="major"/>
      </font>
      <alignment horizontal="center" vertical="bottom" textRotation="0" wrapText="0" indent="0" justifyLastLine="0" shrinkToFit="0" readingOrder="0"/>
      <border diagonalUp="0" diagonalDown="0">
        <left style="hair">
          <color auto="1"/>
        </left>
        <right style="thin">
          <color auto="1"/>
        </right>
        <top style="thin">
          <color auto="1"/>
        </top>
        <bottom style="thin">
          <color auto="1"/>
        </bottom>
        <vertical/>
        <horizontal style="thin">
          <color auto="1"/>
        </horizontal>
      </border>
      <protection locked="0" hidden="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1" hidden="1"/>
    </dxf>
    <dxf>
      <font>
        <strike val="0"/>
        <outline val="0"/>
        <shadow val="0"/>
        <u val="none"/>
        <vertAlign val="baseline"/>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none">
          <fgColor indexed="64"/>
          <bgColor indexed="65"/>
        </patternFill>
      </fill>
      <border diagonalUp="0" diagonalDown="0" outline="0">
        <left style="hair">
          <color auto="1"/>
        </left>
        <right style="hair">
          <color auto="1"/>
        </right>
        <top style="double">
          <color auto="1"/>
        </top>
        <bottom/>
      </border>
      <protection locked="0" hidden="0"/>
    </dxf>
    <dxf>
      <font>
        <strike val="0"/>
        <outline val="0"/>
        <shadow val="0"/>
        <u val="none"/>
        <vertAlign val="baseline"/>
        <color auto="1"/>
        <name val="Calibri Light"/>
        <scheme val="major"/>
      </font>
      <numFmt numFmtId="164" formatCode="#,##0.00\ &quot;€&quot;"/>
      <fill>
        <patternFill patternType="none">
          <fgColor indexed="64"/>
          <bgColor indexed="65"/>
        </patternFill>
      </fill>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strike val="0"/>
        <outline val="0"/>
        <shadow val="0"/>
        <u val="none"/>
        <vertAlign val="baseline"/>
        <color auto="1"/>
        <name val="Calibri Light"/>
        <scheme val="major"/>
      </font>
      <numFmt numFmtId="0" formatCode="General"/>
      <fill>
        <patternFill patternType="solid">
          <fgColor indexed="64"/>
          <bgColor theme="0" tint="-4.9989318521683403E-2"/>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style="hair">
          <color auto="1"/>
        </horizontal>
      </border>
      <protection locked="1" hidden="1"/>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sz val="10"/>
        <color auto="1"/>
        <name val="Calibri Light"/>
        <scheme val="major"/>
      </font>
      <numFmt numFmtId="171" formatCode="yyyy\-mm\-dd;@"/>
      <fill>
        <patternFill patternType="none">
          <fgColor indexed="64"/>
          <bgColor indexed="65"/>
        </patternFill>
      </fill>
      <alignment horizontal="center" vertical="center" textRotation="0" wrapText="0"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sz val="10"/>
        <color auto="1"/>
        <name val="Calibri Light"/>
        <scheme val="major"/>
      </font>
      <numFmt numFmtId="169" formatCode="000\ 000\ 000"/>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auto="1"/>
        <name val="Calibri Light"/>
        <scheme val="major"/>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0" formatCode="General"/>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0" indent="0" justifyLastLine="0" shrinkToFit="0" readingOrder="0"/>
      <border diagonalUp="0" diagonalDown="0" outline="0">
        <left/>
        <right style="hair">
          <color auto="1"/>
        </right>
        <top style="double">
          <color auto="1"/>
        </top>
        <bottom/>
      </border>
      <protection locked="0" hidden="0"/>
    </dxf>
    <dxf>
      <font>
        <strike val="0"/>
        <outline val="0"/>
        <shadow val="0"/>
        <u val="none"/>
        <vertAlign val="baseline"/>
        <color auto="1"/>
        <name val="Calibri Light"/>
        <scheme val="major"/>
      </font>
      <alignment horizontal="center" vertical="center" textRotation="0" wrapText="0" indent="0" justifyLastLine="0" shrinkToFit="0" readingOrder="0"/>
      <border diagonalUp="0" diagonalDown="0" outline="0">
        <left/>
        <right style="hair">
          <color auto="1"/>
        </right>
        <top style="hair">
          <color auto="1"/>
        </top>
        <bottom style="hair">
          <color auto="1"/>
        </bottom>
      </border>
      <protection locked="0" hidden="0"/>
    </dxf>
    <dxf>
      <font>
        <strike val="0"/>
        <outline val="0"/>
        <shadow val="0"/>
        <u val="none"/>
        <vertAlign val="baseline"/>
        <name val="Calibri Light"/>
        <scheme val="major"/>
      </font>
      <border diagonalUp="0" diagonalDown="0" outline="0">
        <left style="hair">
          <color auto="1"/>
        </left>
        <right style="hair">
          <color auto="1"/>
        </right>
      </border>
    </dxf>
    <dxf>
      <border diagonalUp="0" diagonalDown="0">
        <left style="thin">
          <color auto="1"/>
        </left>
        <right style="thin">
          <color auto="1"/>
        </right>
        <top style="thin">
          <color auto="1"/>
        </top>
        <bottom style="hair">
          <color auto="1"/>
        </bottom>
      </border>
    </dxf>
    <dxf>
      <font>
        <strike val="0"/>
        <outline val="0"/>
        <shadow val="0"/>
        <u val="none"/>
        <vertAlign val="baseline"/>
        <name val="Calibri Light"/>
        <scheme val="major"/>
      </font>
    </dxf>
    <dxf>
      <border outline="0">
        <bottom style="thin">
          <color auto="1"/>
        </bottom>
      </border>
    </dxf>
    <dxf>
      <font>
        <strike val="0"/>
        <outline val="0"/>
        <shadow val="0"/>
        <u val="none"/>
        <vertAlign val="baseline"/>
        <name val="Calibri Light"/>
        <scheme val="major"/>
      </font>
      <border diagonalUp="0" diagonalDown="0" outline="0">
        <left style="hair">
          <color auto="1"/>
        </left>
        <right style="hair">
          <color auto="1"/>
        </right>
      </border>
    </dxf>
    <dxf>
      <font>
        <color theme="1" tint="0.499984740745262"/>
      </font>
      <fill>
        <patternFill>
          <bgColor theme="1" tint="0.499984740745262"/>
        </patternFill>
      </fill>
    </dxf>
    <dxf>
      <fill>
        <patternFill>
          <bgColor rgb="FFC00000"/>
        </patternFill>
      </fill>
    </dxf>
    <dxf>
      <font>
        <b/>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auto="1"/>
        </left>
        <right style="thin">
          <color auto="1"/>
        </right>
        <top style="double">
          <color auto="1"/>
        </top>
        <bottom/>
      </border>
      <protection locked="0" hidden="0"/>
    </dxf>
    <dxf>
      <font>
        <b val="0"/>
        <i val="0"/>
        <strike val="0"/>
        <condense val="0"/>
        <extend val="0"/>
        <outline val="0"/>
        <shadow val="0"/>
        <u val="none"/>
        <vertAlign val="baseline"/>
        <sz val="11"/>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auto="1"/>
        </left>
        <right style="thin">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9"/>
        <color auto="1"/>
        <name val="Calibri Light"/>
        <scheme val="major"/>
      </font>
      <alignment horizontal="center" vertical="center" textRotation="0" wrapText="1" indent="0" justifyLastLine="0" shrinkToFit="0" readingOrder="0"/>
      <border diagonalUp="0" diagonalDown="0" outline="0">
        <left style="hair">
          <color auto="1"/>
        </left>
        <right/>
        <top style="thin">
          <color auto="1"/>
        </top>
        <bottom style="thin">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9"/>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9"/>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sz val="9"/>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64" formatCode="#,##0.00\ &quot;€&quo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2" formatCode="0.0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8"/>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8"/>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8"/>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strike val="0"/>
        <outline val="0"/>
        <shadow val="0"/>
        <u val="none"/>
        <vertAlign val="baseline"/>
        <sz val="9"/>
        <color auto="1"/>
        <name val="Calibri Light"/>
        <scheme val="major"/>
      </font>
      <numFmt numFmtId="164" formatCode="#,##0.00\ &quot;€&quot;"/>
      <fill>
        <patternFill patternType="solid">
          <fgColor indexed="64"/>
          <bgColor them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0"/>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9"/>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strike val="0"/>
        <condense val="0"/>
        <extend val="0"/>
        <outline val="0"/>
        <shadow val="0"/>
        <u val="none"/>
        <vertAlign val="baseline"/>
        <sz val="8"/>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style="hair">
          <color auto="1"/>
        </right>
        <top style="double">
          <color auto="1"/>
        </top>
        <bottom/>
      </border>
      <protection locked="0" hidden="0"/>
    </dxf>
    <dxf>
      <font>
        <i/>
        <strike val="0"/>
        <outline val="0"/>
        <shadow val="0"/>
        <u val="none"/>
        <vertAlign val="baseline"/>
        <sz val="8"/>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right/>
        <top style="double">
          <color auto="1"/>
        </top>
        <bottom/>
      </border>
      <protection locked="0" hidden="0"/>
    </dxf>
    <dxf>
      <font>
        <strike val="0"/>
        <outline val="0"/>
        <shadow val="0"/>
        <u val="none"/>
        <vertAlign val="baseline"/>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8"/>
        <color auto="1"/>
        <name val="Calibri Light"/>
        <scheme val="major"/>
      </font>
      <alignment horizontal="center" vertical="center" textRotation="0" wrapText="1" indent="0" justifyLastLine="0" shrinkToFit="0" readingOrder="0"/>
      <border diagonalUp="0" diagonalDown="0" outline="0">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sz val="8"/>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strike val="0"/>
        <outline val="0"/>
        <shadow val="0"/>
        <u val="none"/>
        <vertAlign val="baseline"/>
        <sz val="9"/>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0"/>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sz val="9"/>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right style="hair">
          <color auto="1"/>
        </right>
        <top style="double">
          <color auto="1"/>
        </top>
        <bottom/>
      </border>
      <protection locked="0" hidden="0"/>
    </dxf>
    <dxf>
      <font>
        <strike val="0"/>
        <outline val="0"/>
        <shadow val="0"/>
        <u val="none"/>
        <vertAlign val="baseline"/>
        <color auto="1"/>
        <name val="Calibri Light"/>
        <scheme val="major"/>
      </font>
      <alignment horizontal="center" vertical="center" textRotation="0" wrapText="1" indent="0" justifyLastLine="0" shrinkToFit="0" readingOrder="0"/>
      <border diagonalUp="0" diagonalDown="0" outline="0">
        <left/>
        <right style="hair">
          <color auto="1"/>
        </right>
        <top style="hair">
          <color auto="1"/>
        </top>
        <bottom style="hair">
          <color auto="1"/>
        </bottom>
      </border>
      <protection locked="0" hidden="0"/>
    </dxf>
    <dxf>
      <font>
        <strike val="0"/>
        <outline val="0"/>
        <shadow val="0"/>
        <u val="none"/>
        <vertAlign val="baseline"/>
        <color auto="1"/>
        <name val="Calibri Light"/>
        <scheme val="major"/>
      </font>
      <alignment horizontal="center" vertical="center" textRotation="0" wrapText="1" indent="0" justifyLastLine="0" shrinkToFit="0" readingOrder="0"/>
    </dxf>
    <dxf>
      <border outline="0">
        <left style="thin">
          <color auto="1"/>
        </left>
      </border>
    </dxf>
    <dxf>
      <font>
        <strike val="0"/>
        <outline val="0"/>
        <shadow val="0"/>
        <u val="none"/>
        <vertAlign val="baseline"/>
        <color auto="1"/>
        <name val="Calibri Light"/>
        <scheme val="major"/>
      </font>
      <alignment horizontal="center" vertical="center" textRotation="0" wrapText="1" indent="0" justifyLastLine="0" shrinkToFit="0" readingOrder="0"/>
      <protection locked="0" hidden="0"/>
    </dxf>
    <dxf>
      <font>
        <strike val="0"/>
        <outline val="0"/>
        <shadow val="0"/>
        <u val="none"/>
        <vertAlign val="baseline"/>
        <sz val="10"/>
        <color auto="1"/>
        <name val="Calibri Light"/>
        <scheme val="major"/>
      </font>
      <alignment horizontal="center" vertical="center" textRotation="0" wrapText="1" indent="0" justifyLastLine="0" shrinkToFit="0" readingOrder="0"/>
      <protection locked="1" hidden="1"/>
    </dxf>
    <dxf>
      <font>
        <color theme="0" tint="-4.9989318521683403E-2"/>
      </font>
    </dxf>
    <dxf>
      <font>
        <b/>
        <i val="0"/>
        <color auto="1"/>
      </font>
      <fill>
        <patternFill>
          <bgColor rgb="FFC00000"/>
        </patternFill>
      </fill>
    </dxf>
    <dxf>
      <font>
        <color theme="0" tint="-4.9989318521683403E-2"/>
      </font>
    </dxf>
    <dxf>
      <font>
        <b/>
        <i val="0"/>
        <color auto="1"/>
      </font>
      <fill>
        <patternFill>
          <bgColor rgb="FFC00000"/>
        </patternFill>
      </fill>
    </dxf>
    <dxf>
      <font>
        <color theme="0" tint="-0.34998626667073579"/>
      </font>
      <fill>
        <patternFill>
          <bgColor theme="1" tint="0.499984740745262"/>
        </patternFill>
      </fill>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right/>
        <top style="double">
          <color auto="1"/>
        </top>
        <bottom/>
      </border>
    </dxf>
    <dxf>
      <font>
        <strike val="0"/>
        <outline val="0"/>
        <shadow val="0"/>
        <u val="none"/>
        <vertAlign val="baseline"/>
        <color auto="1"/>
        <name val="Calibri Light"/>
        <scheme val="major"/>
      </font>
      <numFmt numFmtId="0" formatCode="General"/>
      <alignment horizontal="center"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auto="1"/>
        </left>
        <right/>
        <top style="double">
          <color auto="1"/>
        </top>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thin">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172" formatCode="0.0000000"/>
      <fill>
        <patternFill patternType="none">
          <fgColor indexed="64"/>
          <bgColor indexed="65"/>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0"/>
        <color auto="1"/>
        <name val="Calibri Light"/>
        <scheme val="major"/>
      </font>
      <numFmt numFmtId="172" formatCode="0.0000000"/>
      <fill>
        <patternFill patternType="none">
          <fgColor indexed="64"/>
          <bgColor auto="1"/>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9"/>
        <color auto="1"/>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sz val="10"/>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8"/>
        <color auto="1"/>
        <name val="Calibri Light"/>
        <scheme val="major"/>
      </font>
      <alignment horizontal="center" vertical="center" textRotation="0" wrapText="1" indent="0" justifyLastLine="0" shrinkToFit="0" readingOrder="0"/>
      <border diagonalUp="0" diagonalDown="0" outline="0">
        <left/>
        <right style="hair">
          <color auto="1"/>
        </right>
        <top style="double">
          <color auto="1"/>
        </top>
        <bottom/>
      </border>
      <protection locked="0" hidden="0"/>
    </dxf>
    <dxf>
      <font>
        <strike val="0"/>
        <outline val="0"/>
        <shadow val="0"/>
        <u val="none"/>
        <vertAlign val="baseline"/>
        <sz val="8"/>
        <color auto="1"/>
        <name val="Calibri Light"/>
        <scheme val="major"/>
      </font>
      <alignment horizontal="center" vertical="center" textRotation="0" wrapText="1" indent="0" justifyLastLine="0" shrinkToFit="0" readingOrder="0"/>
      <border diagonalUp="0" diagonalDown="0" outline="0">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strike val="0"/>
        <outline val="0"/>
        <shadow val="0"/>
        <u val="none"/>
        <vertAlign val="baseline"/>
        <sz val="10"/>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style="hair">
          <color auto="1"/>
        </horizontal>
      </border>
      <protection locked="1" hidden="1"/>
    </dxf>
    <dxf>
      <font>
        <strike val="0"/>
        <outline val="0"/>
        <shadow val="0"/>
        <u val="none"/>
        <vertAlign val="baseline"/>
        <color auto="1"/>
        <name val="Calibri Light"/>
        <scheme val="major"/>
      </font>
    </dxf>
    <dxf>
      <border outline="0">
        <left style="thin">
          <color auto="1"/>
        </left>
        <right style="thin">
          <color auto="1"/>
        </right>
      </border>
    </dxf>
    <dxf>
      <font>
        <strike val="0"/>
        <outline val="0"/>
        <shadow val="0"/>
        <u val="none"/>
        <vertAlign val="baseline"/>
        <color auto="1"/>
        <name val="Calibri Light"/>
        <scheme val="major"/>
      </font>
      <alignment horizontal="center" vertical="center" textRotation="0" wrapText="1" indent="0" justifyLastLine="0" shrinkToFit="0" readingOrder="0"/>
    </dxf>
    <dxf>
      <border outline="0">
        <bottom style="hair">
          <color auto="1"/>
        </bottom>
      </border>
    </dxf>
    <dxf>
      <font>
        <b/>
        <strike val="0"/>
        <outline val="0"/>
        <shadow val="0"/>
        <u val="none"/>
        <vertAlign val="baseline"/>
        <sz val="10"/>
        <color auto="1"/>
        <name val="Calibri Light"/>
        <scheme val="major"/>
      </font>
      <fill>
        <patternFill>
          <fgColor indexed="64"/>
          <bgColor theme="0" tint="-0.14999847407452621"/>
        </patternFill>
      </fill>
      <alignment horizontal="center" vertical="center" textRotation="0" wrapText="1" indent="0" justifyLastLine="0" shrinkToFit="0" readingOrder="0"/>
    </dxf>
    <dxf>
      <font>
        <color theme="0" tint="-0.499984740745262"/>
      </font>
      <fill>
        <patternFill>
          <bgColor theme="0" tint="-0.499984740745262"/>
        </patternFill>
      </fill>
    </dxf>
    <dxf>
      <font>
        <b/>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auto="1"/>
        </left>
        <right style="thin">
          <color auto="1"/>
        </right>
        <top style="double">
          <color auto="1"/>
        </top>
        <bottom style="thin">
          <color auto="1"/>
        </bottom>
      </border>
      <protection locked="0" hidden="0"/>
    </dxf>
    <dxf>
      <font>
        <b/>
        <i val="0"/>
        <strike val="0"/>
        <condense val="0"/>
        <extend val="0"/>
        <outline val="0"/>
        <shadow val="0"/>
        <u val="none"/>
        <vertAlign val="baseline"/>
        <sz val="11"/>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indexed="64"/>
        </left>
        <right style="thin">
          <color indexed="64"/>
        </right>
        <top style="double">
          <color auto="1"/>
        </top>
        <bottom/>
      </border>
      <protection locked="0" hidden="0"/>
    </dxf>
    <dxf>
      <font>
        <strike val="0"/>
        <outline val="0"/>
        <shadow val="0"/>
        <u val="none"/>
        <vertAlign val="baseline"/>
        <color auto="1"/>
        <name val="Calibri Light"/>
        <scheme val="major"/>
      </font>
      <numFmt numFmtId="165" formatCode="0.000000"/>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color auto="1"/>
        <name val="Calibri Light"/>
        <scheme val="major"/>
      </font>
      <numFmt numFmtId="165" formatCode="0.000000"/>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sz val="10"/>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0"/>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style="hair">
          <color auto="1"/>
        </horizontal>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strike val="0"/>
        <outline val="0"/>
        <shadow val="0"/>
        <u val="none"/>
        <vertAlign val="baseline"/>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right style="hair">
          <color auto="1"/>
        </right>
        <top style="double">
          <color auto="1"/>
        </top>
        <bottom/>
      </border>
      <protection locked="0" hidden="0"/>
    </dxf>
    <dxf>
      <font>
        <strike val="0"/>
        <outline val="0"/>
        <shadow val="0"/>
        <u val="none"/>
        <vertAlign val="baseline"/>
        <sz val="10"/>
        <color auto="1"/>
        <name val="Calibri Light"/>
        <scheme val="major"/>
      </font>
      <alignment horizontal="center" vertical="center" textRotation="0" wrapText="1" indent="0" justifyLastLine="0" shrinkToFit="0" readingOrder="0"/>
      <border diagonalUp="0" diagonalDown="0" outline="0">
        <left/>
        <right style="hair">
          <color auto="1"/>
        </right>
        <top style="hair">
          <color auto="1"/>
        </top>
        <bottom style="hair">
          <color auto="1"/>
        </bottom>
      </border>
      <protection locked="0" hidden="0"/>
    </dxf>
    <dxf>
      <font>
        <strike val="0"/>
        <outline val="0"/>
        <shadow val="0"/>
        <u val="none"/>
        <vertAlign val="baseline"/>
        <color auto="1"/>
        <name val="Calibri Light"/>
        <scheme val="major"/>
      </font>
    </dxf>
    <dxf>
      <border outline="0">
        <left style="thin">
          <color auto="1"/>
        </left>
        <right style="thin">
          <color auto="1"/>
        </right>
      </border>
    </dxf>
    <dxf>
      <font>
        <strike val="0"/>
        <outline val="0"/>
        <shadow val="0"/>
        <u val="none"/>
        <vertAlign val="baseline"/>
        <color auto="1"/>
        <name val="Calibri Light"/>
        <scheme val="major"/>
      </font>
      <alignment horizontal="center" vertical="center" textRotation="0" wrapText="1" indent="0" justifyLastLine="0" shrinkToFit="0" readingOrder="0"/>
    </dxf>
    <dxf>
      <border>
        <bottom style="thin">
          <color auto="1"/>
        </bottom>
      </border>
    </dxf>
    <dxf>
      <font>
        <b/>
        <strike val="0"/>
        <outline val="0"/>
        <shadow val="0"/>
        <u val="none"/>
        <vertAlign val="baseline"/>
        <sz val="10"/>
        <color auto="1"/>
        <name val="Calibri Light"/>
        <scheme val="major"/>
      </font>
      <fill>
        <patternFill>
          <fgColor indexed="64"/>
          <bgColor theme="0" tint="-0.14999847407452621"/>
        </patternFill>
      </fill>
      <alignment horizontal="center" vertical="center" textRotation="0" wrapText="1" indent="0" justifyLastLine="0" shrinkToFit="0" readingOrder="0"/>
    </dxf>
    <dxf>
      <font>
        <color theme="0" tint="-0.499984740745262"/>
      </font>
      <fill>
        <patternFill>
          <bgColor theme="0" tint="-0.499984740745262"/>
        </patternFill>
      </fill>
    </dxf>
  </dxfs>
  <tableStyles count="0" defaultTableStyle="TableStyleMedium2" defaultPivotStyle="PivotStyleLight16"/>
  <colors>
    <mruColors>
      <color rgb="FFFDFDFD"/>
      <color rgb="FFFBFBFB"/>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5.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xdr:col>
      <xdr:colOff>26670</xdr:colOff>
      <xdr:row>1</xdr:row>
      <xdr:rowOff>15240</xdr:rowOff>
    </xdr:from>
    <xdr:to>
      <xdr:col>2</xdr:col>
      <xdr:colOff>407035</xdr:colOff>
      <xdr:row>1</xdr:row>
      <xdr:rowOff>297530</xdr:rowOff>
    </xdr:to>
    <xdr:pic>
      <xdr:nvPicPr>
        <xdr:cNvPr id="3" name="Picture 1">
          <a:extLst>
            <a:ext uri="{FF2B5EF4-FFF2-40B4-BE49-F238E27FC236}">
              <a16:creationId xmlns:a16="http://schemas.microsoft.com/office/drawing/2014/main" xmlns="" id="{AEACADF5-72EF-41A3-9591-CE5F2DF71018}"/>
            </a:ext>
          </a:extLst>
        </xdr:cNvPr>
        <xdr:cNvPicPr>
          <a:picLocks noChangeAspect="1"/>
        </xdr:cNvPicPr>
      </xdr:nvPicPr>
      <xdr:blipFill>
        <a:blip xmlns:r="http://schemas.openxmlformats.org/officeDocument/2006/relationships" r:embed="rId1" cstate="print"/>
        <a:stretch>
          <a:fillRect/>
        </a:stretch>
      </xdr:blipFill>
      <xdr:spPr>
        <a:xfrm>
          <a:off x="148590" y="331470"/>
          <a:ext cx="1664970" cy="282290"/>
        </a:xfrm>
        <a:prstGeom prst="rect">
          <a:avLst/>
        </a:prstGeom>
      </xdr:spPr>
    </xdr:pic>
    <xdr:clientData/>
  </xdr:twoCellAnchor>
  <xdr:twoCellAnchor editAs="oneCell">
    <xdr:from>
      <xdr:col>4</xdr:col>
      <xdr:colOff>131992</xdr:colOff>
      <xdr:row>0</xdr:row>
      <xdr:rowOff>114792</xdr:rowOff>
    </xdr:from>
    <xdr:to>
      <xdr:col>7</xdr:col>
      <xdr:colOff>71817</xdr:colOff>
      <xdr:row>2</xdr:row>
      <xdr:rowOff>166695</xdr:rowOff>
    </xdr:to>
    <xdr:pic>
      <xdr:nvPicPr>
        <xdr:cNvPr id="4" name="Imagem 3">
          <a:extLst>
            <a:ext uri="{FF2B5EF4-FFF2-40B4-BE49-F238E27FC236}">
              <a16:creationId xmlns:a16="http://schemas.microsoft.com/office/drawing/2014/main" xmlns="" id="{B707F285-FC06-4217-9915-1D4DD5661F0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2541817" y="114792"/>
          <a:ext cx="1159025" cy="490053"/>
        </a:xfrm>
        <a:prstGeom prst="rect">
          <a:avLst/>
        </a:prstGeom>
      </xdr:spPr>
    </xdr:pic>
    <xdr:clientData/>
  </xdr:twoCellAnchor>
  <xdr:twoCellAnchor editAs="oneCell">
    <xdr:from>
      <xdr:col>7</xdr:col>
      <xdr:colOff>190500</xdr:colOff>
      <xdr:row>0</xdr:row>
      <xdr:rowOff>66675</xdr:rowOff>
    </xdr:from>
    <xdr:to>
      <xdr:col>8</xdr:col>
      <xdr:colOff>75198</xdr:colOff>
      <xdr:row>2</xdr:row>
      <xdr:rowOff>225985</xdr:rowOff>
    </xdr:to>
    <xdr:pic>
      <xdr:nvPicPr>
        <xdr:cNvPr id="2" name="Picture 1"/>
        <xdr:cNvPicPr>
          <a:picLocks noChangeAspect="1"/>
        </xdr:cNvPicPr>
      </xdr:nvPicPr>
      <xdr:blipFill>
        <a:blip xmlns:r="http://schemas.openxmlformats.org/officeDocument/2006/relationships" r:embed="rId3"/>
        <a:stretch>
          <a:fillRect/>
        </a:stretch>
      </xdr:blipFill>
      <xdr:spPr>
        <a:xfrm>
          <a:off x="3819525" y="66675"/>
          <a:ext cx="1627773" cy="5974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106680</xdr:colOff>
      <xdr:row>0</xdr:row>
      <xdr:rowOff>111760</xdr:rowOff>
    </xdr:from>
    <xdr:to>
      <xdr:col>1</xdr:col>
      <xdr:colOff>1222318</xdr:colOff>
      <xdr:row>0</xdr:row>
      <xdr:rowOff>533400</xdr:rowOff>
    </xdr:to>
    <xdr:pic>
      <xdr:nvPicPr>
        <xdr:cNvPr id="4" name="Picture 1">
          <a:extLst>
            <a:ext uri="{FF2B5EF4-FFF2-40B4-BE49-F238E27FC236}">
              <a16:creationId xmlns:a16="http://schemas.microsoft.com/office/drawing/2014/main" xmlns="" id="{8F6CE26B-30E4-4078-B166-3927117C85B7}"/>
            </a:ext>
          </a:extLst>
        </xdr:cNvPr>
        <xdr:cNvPicPr>
          <a:picLocks noChangeAspect="1"/>
        </xdr:cNvPicPr>
      </xdr:nvPicPr>
      <xdr:blipFill>
        <a:blip xmlns:r="http://schemas.openxmlformats.org/officeDocument/2006/relationships" r:embed="rId1" cstate="print"/>
        <a:stretch>
          <a:fillRect/>
        </a:stretch>
      </xdr:blipFill>
      <xdr:spPr>
        <a:xfrm>
          <a:off x="106680" y="111760"/>
          <a:ext cx="2445136" cy="421640"/>
        </a:xfrm>
        <a:prstGeom prst="rect">
          <a:avLst/>
        </a:prstGeom>
      </xdr:spPr>
    </xdr:pic>
    <xdr:clientData/>
  </xdr:twoCellAnchor>
  <xdr:twoCellAnchor editAs="oneCell">
    <xdr:from>
      <xdr:col>5</xdr:col>
      <xdr:colOff>379639</xdr:colOff>
      <xdr:row>0</xdr:row>
      <xdr:rowOff>74114</xdr:rowOff>
    </xdr:from>
    <xdr:to>
      <xdr:col>7</xdr:col>
      <xdr:colOff>137427</xdr:colOff>
      <xdr:row>0</xdr:row>
      <xdr:rowOff>686889</xdr:rowOff>
    </xdr:to>
    <xdr:pic>
      <xdr:nvPicPr>
        <xdr:cNvPr id="3" name="Imagem 2">
          <a:extLst>
            <a:ext uri="{FF2B5EF4-FFF2-40B4-BE49-F238E27FC236}">
              <a16:creationId xmlns:a16="http://schemas.microsoft.com/office/drawing/2014/main" xmlns="" id="{F472A0F0-9C2D-42D5-989B-B2E283047E6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6434818" y="74114"/>
          <a:ext cx="1621966" cy="612775"/>
        </a:xfrm>
        <a:prstGeom prst="rect">
          <a:avLst/>
        </a:prstGeom>
      </xdr:spPr>
    </xdr:pic>
    <xdr:clientData/>
  </xdr:twoCellAnchor>
  <xdr:twoCellAnchor editAs="oneCell">
    <xdr:from>
      <xdr:col>6</xdr:col>
      <xdr:colOff>1279072</xdr:colOff>
      <xdr:row>0</xdr:row>
      <xdr:rowOff>63953</xdr:rowOff>
    </xdr:from>
    <xdr:to>
      <xdr:col>9</xdr:col>
      <xdr:colOff>13219</xdr:colOff>
      <xdr:row>0</xdr:row>
      <xdr:rowOff>661413</xdr:rowOff>
    </xdr:to>
    <xdr:pic>
      <xdr:nvPicPr>
        <xdr:cNvPr id="2" name="Picture 1"/>
        <xdr:cNvPicPr>
          <a:picLocks noChangeAspect="1"/>
        </xdr:cNvPicPr>
      </xdr:nvPicPr>
      <xdr:blipFill>
        <a:blip xmlns:r="http://schemas.openxmlformats.org/officeDocument/2006/relationships" r:embed="rId3"/>
        <a:stretch>
          <a:fillRect/>
        </a:stretch>
      </xdr:blipFill>
      <xdr:spPr>
        <a:xfrm>
          <a:off x="8245929" y="63953"/>
          <a:ext cx="1705787" cy="5974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61856</xdr:colOff>
      <xdr:row>0</xdr:row>
      <xdr:rowOff>66936</xdr:rowOff>
    </xdr:from>
    <xdr:to>
      <xdr:col>2</xdr:col>
      <xdr:colOff>773442</xdr:colOff>
      <xdr:row>0</xdr:row>
      <xdr:rowOff>488576</xdr:rowOff>
    </xdr:to>
    <xdr:pic>
      <xdr:nvPicPr>
        <xdr:cNvPr id="2" name="Picture 1">
          <a:extLst>
            <a:ext uri="{FF2B5EF4-FFF2-40B4-BE49-F238E27FC236}">
              <a16:creationId xmlns:a16="http://schemas.microsoft.com/office/drawing/2014/main" xmlns="" id="{8F6CE26B-30E4-4078-B166-3927117C85B7}"/>
            </a:ext>
          </a:extLst>
        </xdr:cNvPr>
        <xdr:cNvPicPr>
          <a:picLocks noChangeAspect="1"/>
        </xdr:cNvPicPr>
      </xdr:nvPicPr>
      <xdr:blipFill>
        <a:blip xmlns:r="http://schemas.openxmlformats.org/officeDocument/2006/relationships" r:embed="rId1" cstate="print"/>
        <a:stretch>
          <a:fillRect/>
        </a:stretch>
      </xdr:blipFill>
      <xdr:spPr>
        <a:xfrm>
          <a:off x="61856" y="66936"/>
          <a:ext cx="2358851" cy="421640"/>
        </a:xfrm>
        <a:prstGeom prst="rect">
          <a:avLst/>
        </a:prstGeom>
      </xdr:spPr>
    </xdr:pic>
    <xdr:clientData/>
  </xdr:twoCellAnchor>
  <xdr:twoCellAnchor editAs="oneCell">
    <xdr:from>
      <xdr:col>7</xdr:col>
      <xdr:colOff>301625</xdr:colOff>
      <xdr:row>0</xdr:row>
      <xdr:rowOff>9525</xdr:rowOff>
    </xdr:from>
    <xdr:to>
      <xdr:col>11</xdr:col>
      <xdr:colOff>258530</xdr:colOff>
      <xdr:row>0</xdr:row>
      <xdr:rowOff>622300</xdr:rowOff>
    </xdr:to>
    <xdr:pic>
      <xdr:nvPicPr>
        <xdr:cNvPr id="3" name="Imagem 2">
          <a:extLst>
            <a:ext uri="{FF2B5EF4-FFF2-40B4-BE49-F238E27FC236}">
              <a16:creationId xmlns:a16="http://schemas.microsoft.com/office/drawing/2014/main" xmlns="" id="{F472A0F0-9C2D-42D5-989B-B2E283047E6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5873750" y="9525"/>
          <a:ext cx="1633305" cy="612775"/>
        </a:xfrm>
        <a:prstGeom prst="rect">
          <a:avLst/>
        </a:prstGeom>
      </xdr:spPr>
    </xdr:pic>
    <xdr:clientData/>
  </xdr:twoCellAnchor>
  <xdr:twoCellAnchor editAs="oneCell">
    <xdr:from>
      <xdr:col>12</xdr:col>
      <xdr:colOff>76200</xdr:colOff>
      <xdr:row>0</xdr:row>
      <xdr:rowOff>104775</xdr:rowOff>
    </xdr:from>
    <xdr:to>
      <xdr:col>17</xdr:col>
      <xdr:colOff>179973</xdr:colOff>
      <xdr:row>1</xdr:row>
      <xdr:rowOff>54535</xdr:rowOff>
    </xdr:to>
    <xdr:pic>
      <xdr:nvPicPr>
        <xdr:cNvPr id="4" name="Picture 3"/>
        <xdr:cNvPicPr>
          <a:picLocks noChangeAspect="1"/>
        </xdr:cNvPicPr>
      </xdr:nvPicPr>
      <xdr:blipFill>
        <a:blip xmlns:r="http://schemas.openxmlformats.org/officeDocument/2006/relationships" r:embed="rId3"/>
        <a:stretch>
          <a:fillRect/>
        </a:stretch>
      </xdr:blipFill>
      <xdr:spPr>
        <a:xfrm>
          <a:off x="7629525" y="104775"/>
          <a:ext cx="1627773" cy="5974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56478</xdr:colOff>
      <xdr:row>0</xdr:row>
      <xdr:rowOff>49082</xdr:rowOff>
    </xdr:from>
    <xdr:to>
      <xdr:col>1</xdr:col>
      <xdr:colOff>368263</xdr:colOff>
      <xdr:row>0</xdr:row>
      <xdr:rowOff>331372</xdr:rowOff>
    </xdr:to>
    <xdr:pic>
      <xdr:nvPicPr>
        <xdr:cNvPr id="3" name="Picture 1">
          <a:extLst>
            <a:ext uri="{FF2B5EF4-FFF2-40B4-BE49-F238E27FC236}">
              <a16:creationId xmlns:a16="http://schemas.microsoft.com/office/drawing/2014/main" xmlns="" id="{649896FE-A37D-490E-8F31-4BA21B00BD06}"/>
            </a:ext>
          </a:extLst>
        </xdr:cNvPr>
        <xdr:cNvPicPr>
          <a:picLocks noChangeAspect="1"/>
        </xdr:cNvPicPr>
      </xdr:nvPicPr>
      <xdr:blipFill>
        <a:blip xmlns:r="http://schemas.openxmlformats.org/officeDocument/2006/relationships" r:embed="rId1" cstate="print"/>
        <a:stretch>
          <a:fillRect/>
        </a:stretch>
      </xdr:blipFill>
      <xdr:spPr>
        <a:xfrm>
          <a:off x="56478" y="49082"/>
          <a:ext cx="1522020" cy="282290"/>
        </a:xfrm>
        <a:prstGeom prst="rect">
          <a:avLst/>
        </a:prstGeom>
      </xdr:spPr>
    </xdr:pic>
    <xdr:clientData/>
  </xdr:twoCellAnchor>
  <xdr:twoCellAnchor editAs="absolute">
    <xdr:from>
      <xdr:col>14</xdr:col>
      <xdr:colOff>129066</xdr:colOff>
      <xdr:row>0</xdr:row>
      <xdr:rowOff>46446</xdr:rowOff>
    </xdr:from>
    <xdr:to>
      <xdr:col>16</xdr:col>
      <xdr:colOff>42083</xdr:colOff>
      <xdr:row>0</xdr:row>
      <xdr:rowOff>657860</xdr:rowOff>
    </xdr:to>
    <xdr:pic>
      <xdr:nvPicPr>
        <xdr:cNvPr id="4" name="Imagem 3">
          <a:extLst>
            <a:ext uri="{FF2B5EF4-FFF2-40B4-BE49-F238E27FC236}">
              <a16:creationId xmlns:a16="http://schemas.microsoft.com/office/drawing/2014/main" xmlns="" id="{290E967A-493C-489C-B7E2-852682A2FC8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16512066" y="46446"/>
          <a:ext cx="1493046" cy="611414"/>
        </a:xfrm>
        <a:prstGeom prst="rect">
          <a:avLst/>
        </a:prstGeom>
      </xdr:spPr>
    </xdr:pic>
    <xdr:clientData/>
  </xdr:twoCellAnchor>
  <xdr:twoCellAnchor editAs="absolute">
    <xdr:from>
      <xdr:col>16</xdr:col>
      <xdr:colOff>76773</xdr:colOff>
      <xdr:row>0</xdr:row>
      <xdr:rowOff>228600</xdr:rowOff>
    </xdr:from>
    <xdr:to>
      <xdr:col>17</xdr:col>
      <xdr:colOff>429276</xdr:colOff>
      <xdr:row>0</xdr:row>
      <xdr:rowOff>667550</xdr:rowOff>
    </xdr:to>
    <xdr:pic>
      <xdr:nvPicPr>
        <xdr:cNvPr id="2" name="Picture 1"/>
        <xdr:cNvPicPr>
          <a:picLocks noChangeAspect="1"/>
        </xdr:cNvPicPr>
      </xdr:nvPicPr>
      <xdr:blipFill>
        <a:blip xmlns:r="http://schemas.openxmlformats.org/officeDocument/2006/relationships" r:embed="rId3"/>
        <a:stretch>
          <a:fillRect/>
        </a:stretch>
      </xdr:blipFill>
      <xdr:spPr>
        <a:xfrm>
          <a:off x="18039802" y="228600"/>
          <a:ext cx="1170533" cy="4389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49082</xdr:colOff>
      <xdr:row>0</xdr:row>
      <xdr:rowOff>41462</xdr:rowOff>
    </xdr:from>
    <xdr:to>
      <xdr:col>1</xdr:col>
      <xdr:colOff>741232</xdr:colOff>
      <xdr:row>0</xdr:row>
      <xdr:rowOff>323752</xdr:rowOff>
    </xdr:to>
    <xdr:pic>
      <xdr:nvPicPr>
        <xdr:cNvPr id="3" name="Picture 1">
          <a:extLst>
            <a:ext uri="{FF2B5EF4-FFF2-40B4-BE49-F238E27FC236}">
              <a16:creationId xmlns:a16="http://schemas.microsoft.com/office/drawing/2014/main" xmlns="" id="{A9B81C71-A0EC-4D03-B4AE-A27B5B2F8AAB}"/>
            </a:ext>
          </a:extLst>
        </xdr:cNvPr>
        <xdr:cNvPicPr>
          <a:picLocks noChangeAspect="1"/>
        </xdr:cNvPicPr>
      </xdr:nvPicPr>
      <xdr:blipFill>
        <a:blip xmlns:r="http://schemas.openxmlformats.org/officeDocument/2006/relationships" r:embed="rId1" cstate="print"/>
        <a:stretch>
          <a:fillRect/>
        </a:stretch>
      </xdr:blipFill>
      <xdr:spPr>
        <a:xfrm>
          <a:off x="49082" y="41462"/>
          <a:ext cx="1588621" cy="282290"/>
        </a:xfrm>
        <a:prstGeom prst="rect">
          <a:avLst/>
        </a:prstGeom>
      </xdr:spPr>
    </xdr:pic>
    <xdr:clientData/>
  </xdr:twoCellAnchor>
  <xdr:twoCellAnchor editAs="oneCell">
    <xdr:from>
      <xdr:col>5</xdr:col>
      <xdr:colOff>543036</xdr:colOff>
      <xdr:row>0</xdr:row>
      <xdr:rowOff>18489</xdr:rowOff>
    </xdr:from>
    <xdr:to>
      <xdr:col>6</xdr:col>
      <xdr:colOff>635469</xdr:colOff>
      <xdr:row>0</xdr:row>
      <xdr:rowOff>629359</xdr:rowOff>
    </xdr:to>
    <xdr:pic>
      <xdr:nvPicPr>
        <xdr:cNvPr id="4" name="Imagem 3">
          <a:extLst>
            <a:ext uri="{FF2B5EF4-FFF2-40B4-BE49-F238E27FC236}">
              <a16:creationId xmlns:a16="http://schemas.microsoft.com/office/drawing/2014/main" xmlns="" id="{1AFB3BCE-B943-4C97-A775-26D5BF6FFB5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5327948" y="18489"/>
          <a:ext cx="1358697" cy="610870"/>
        </a:xfrm>
        <a:prstGeom prst="rect">
          <a:avLst/>
        </a:prstGeom>
      </xdr:spPr>
    </xdr:pic>
    <xdr:clientData/>
  </xdr:twoCellAnchor>
  <xdr:twoCellAnchor editAs="oneCell">
    <xdr:from>
      <xdr:col>6</xdr:col>
      <xdr:colOff>694764</xdr:colOff>
      <xdr:row>0</xdr:row>
      <xdr:rowOff>47064</xdr:rowOff>
    </xdr:from>
    <xdr:to>
      <xdr:col>7</xdr:col>
      <xdr:colOff>1331936</xdr:colOff>
      <xdr:row>0</xdr:row>
      <xdr:rowOff>644524</xdr:rowOff>
    </xdr:to>
    <xdr:pic>
      <xdr:nvPicPr>
        <xdr:cNvPr id="2" name="Picture 1"/>
        <xdr:cNvPicPr>
          <a:picLocks noChangeAspect="1"/>
        </xdr:cNvPicPr>
      </xdr:nvPicPr>
      <xdr:blipFill>
        <a:blip xmlns:r="http://schemas.openxmlformats.org/officeDocument/2006/relationships" r:embed="rId3"/>
        <a:stretch>
          <a:fillRect/>
        </a:stretch>
      </xdr:blipFill>
      <xdr:spPr>
        <a:xfrm>
          <a:off x="6745940" y="47064"/>
          <a:ext cx="1634496" cy="5974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26670</xdr:colOff>
      <xdr:row>0</xdr:row>
      <xdr:rowOff>30480</xdr:rowOff>
    </xdr:from>
    <xdr:to>
      <xdr:col>0</xdr:col>
      <xdr:colOff>1691640</xdr:colOff>
      <xdr:row>1</xdr:row>
      <xdr:rowOff>133700</xdr:rowOff>
    </xdr:to>
    <xdr:pic>
      <xdr:nvPicPr>
        <xdr:cNvPr id="3" name="Picture 1">
          <a:extLst>
            <a:ext uri="{FF2B5EF4-FFF2-40B4-BE49-F238E27FC236}">
              <a16:creationId xmlns:a16="http://schemas.microsoft.com/office/drawing/2014/main" xmlns="" id="{A5198D5B-21DC-41D3-80F5-5FAB4B972A88}"/>
            </a:ext>
          </a:extLst>
        </xdr:cNvPr>
        <xdr:cNvPicPr>
          <a:picLocks noChangeAspect="1"/>
        </xdr:cNvPicPr>
      </xdr:nvPicPr>
      <xdr:blipFill>
        <a:blip xmlns:r="http://schemas.openxmlformats.org/officeDocument/2006/relationships" r:embed="rId1" cstate="print"/>
        <a:stretch>
          <a:fillRect/>
        </a:stretch>
      </xdr:blipFill>
      <xdr:spPr>
        <a:xfrm>
          <a:off x="26670" y="30480"/>
          <a:ext cx="1664970" cy="282290"/>
        </a:xfrm>
        <a:prstGeom prst="rect">
          <a:avLst/>
        </a:prstGeom>
      </xdr:spPr>
    </xdr:pic>
    <xdr:clientData/>
  </xdr:twoCellAnchor>
  <xdr:twoCellAnchor editAs="oneCell">
    <xdr:from>
      <xdr:col>22</xdr:col>
      <xdr:colOff>742950</xdr:colOff>
      <xdr:row>0</xdr:row>
      <xdr:rowOff>11430</xdr:rowOff>
    </xdr:from>
    <xdr:to>
      <xdr:col>25</xdr:col>
      <xdr:colOff>818387</xdr:colOff>
      <xdr:row>3</xdr:row>
      <xdr:rowOff>54610</xdr:rowOff>
    </xdr:to>
    <xdr:pic>
      <xdr:nvPicPr>
        <xdr:cNvPr id="4" name="Imagem 3">
          <a:extLst>
            <a:ext uri="{FF2B5EF4-FFF2-40B4-BE49-F238E27FC236}">
              <a16:creationId xmlns:a16="http://schemas.microsoft.com/office/drawing/2014/main" xmlns="" id="{4220D600-D802-4410-A0BA-829FED09354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20852130" y="11430"/>
          <a:ext cx="1588007" cy="6070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eral/GPAH/1%20-%20PRIMEIRO%20DIREITO/2%20-%20ACORES%20-1D/Santa%20Cruz%20das%20Flores%20-%20Flores/2%20ELH_A%20I%20C/21%20ELH%20Preliminar/211%20ELH%20P%202021%2010%2007/Modelo%20Analise%20ELH%20e%20A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ecer"/>
      <sheetName val="INE"/>
      <sheetName val="PatIHRU"/>
      <sheetName val="ELH"/>
      <sheetName val="AC1"/>
      <sheetName val="AC2"/>
      <sheetName val="AC3_AnexoI"/>
      <sheetName val="INE_semgraf"/>
      <sheetName val="|"/>
      <sheetName val="Ajuda"/>
      <sheetName val="Esclarecimentos"/>
      <sheetName val="AC"/>
      <sheetName val="arrend"/>
      <sheetName val="Alojamentos"/>
      <sheetName val="Edifícios dados"/>
      <sheetName val="dados BD"/>
      <sheetName val="SH"/>
      <sheetName val="HCC"/>
      <sheetName val="ELH_Alt"/>
      <sheetName val="AC_Alt"/>
      <sheetName val="Tabelas"/>
      <sheetName val="Municipios"/>
      <sheetName val="População aloj"/>
      <sheetName val="Hab Social"/>
      <sheetName val="Pop etária"/>
      <sheetName val="VRefAquis"/>
      <sheetName val="VRefArren"/>
      <sheetName val="Quadro SH"/>
      <sheetName val="Modelo Analise ELH e AC"/>
    </sheetNames>
    <sheetDataSet>
      <sheetData sheetId="0">
        <row r="7">
          <cell r="D7" t="str">
            <v>Santa Cruz das Flores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ow r="14">
          <cell r="C14">
            <v>65.015999999999991</v>
          </cell>
        </row>
        <row r="15">
          <cell r="C15">
            <v>1375.1860000000001</v>
          </cell>
        </row>
      </sheetData>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ables/table1.xml><?xml version="1.0" encoding="utf-8"?>
<table xmlns="http://schemas.openxmlformats.org/spreadsheetml/2006/main" id="1" name="Table1" displayName="Table1" ref="A4:J294" totalsRowCount="1" headerRowDxfId="327" dataDxfId="325" totalsRowDxfId="323" headerRowBorderDxfId="326" tableBorderDxfId="324">
  <autoFilter ref="A4:J293"/>
  <tableColumns count="10">
    <tableColumn id="1" name="Tipo" totalsRowLabel="Total" dataDxfId="322" totalsRowDxfId="321"/>
    <tableColumn id="2" name="Designação" totalsRowFunction="count" dataDxfId="320" totalsRowDxfId="319"/>
    <tableColumn id="3" name="Código" dataDxfId="318" totalsRowDxfId="317"/>
    <tableColumn id="4" name="Agregados" totalsRowFunction="sum" dataDxfId="316" totalsRowDxfId="315">
      <calculatedColumnFormula>IF(C5="","",COUNTIF(Table8[[Código do agregado '[Entidade']]:[Código do núcleo]],A.Núcleos!C5))</calculatedColumnFormula>
    </tableColumn>
    <tableColumn id="5" name="Pessoas" totalsRowFunction="sum" dataDxfId="314" totalsRowDxfId="313">
      <calculatedColumnFormula>IF(C5="","",SUMIF(Table8[[Código do núcleo]:[Nº de membros]],Table8[Nº de membros]))</calculatedColumnFormula>
    </tableColumn>
    <tableColumn id="6" name="Prioridade" dataDxfId="312" totalsRowDxfId="311"/>
    <tableColumn id="7" name="Situação" dataDxfId="310" totalsRowDxfId="309"/>
    <tableColumn id="9" name="Latitude" dataDxfId="308" totalsRowDxfId="307"/>
    <tableColumn id="10" name="Longitude" dataDxfId="306" totalsRowDxfId="305"/>
    <tableColumn id="11" name="Informação completa?" totalsRowFunction="count" dataDxfId="304" totalsRowDxfId="303">
      <calculatedColumnFormula>IF(A5="Localizado",IF(Table1[[#This Row],[Tipo]]="","",IF(AND(A5&lt;&gt;"",OR(F5="",G5="")),"NÃO","SIM")),IF(Table1[[#This Row],[Tipo]]="","",IF(AND(A5&lt;&gt;"",F5=""),"NÃO","SIM")))</calculatedColumnFormula>
    </tableColumn>
  </tableColumns>
  <tableStyleInfo showFirstColumn="0" showLastColumn="0" showRowStripes="1" showColumnStripes="0"/>
</table>
</file>

<file path=xl/tables/table10.xml><?xml version="1.0" encoding="utf-8"?>
<table xmlns="http://schemas.openxmlformats.org/spreadsheetml/2006/main" id="7" name="Table7" displayName="Table7" ref="L1:L2" totalsRowShown="0" headerRowDxfId="144" dataDxfId="143">
  <autoFilter ref="L1:L2"/>
  <tableColumns count="1">
    <tableColumn id="1" name="SH26e" dataDxfId="142"/>
  </tableColumns>
  <tableStyleInfo name="TableStyleMedium18" showFirstColumn="0" showLastColumn="0" showRowStripes="1" showColumnStripes="0"/>
</table>
</file>

<file path=xl/tables/table11.xml><?xml version="1.0" encoding="utf-8"?>
<table xmlns="http://schemas.openxmlformats.org/spreadsheetml/2006/main" id="10" name="Table1432" displayName="Table1432" ref="A1:R310" totalsRowCount="1" headerRowDxfId="137" dataDxfId="136" headerRowCellStyle="TableOddline">
  <autoFilter ref="A1:R309"/>
  <sortState ref="A2:Q309">
    <sortCondition ref="A1:A309"/>
  </sortState>
  <tableColumns count="18">
    <tableColumn id="1" name="Município" totalsRowFunction="count" dataDxfId="135" totalsRowDxfId="134" dataCellStyle="TableEvenline"/>
    <tableColumn id="11" name="CodINE Mun2011" dataDxfId="133" totalsRowDxfId="132" dataCellStyle="TableEvenline"/>
    <tableColumn id="7" name="CodINE Mun2013" dataDxfId="131" totalsRowDxfId="130" dataCellStyle="TableEvenline"/>
    <tableColumn id="2" name="NUTS I" dataDxfId="129" totalsRowDxfId="128" dataCellStyle="TableEvenline"/>
    <tableColumn id="8" name="CodINE NUTI" dataDxfId="127" totalsRowDxfId="126" dataCellStyle="TableEvenline">
      <calculatedColumnFormula>VLOOKUP(Table1432[[#This Row],[NUTS I]],Table1533[],2,FALSE)</calculatedColumnFormula>
    </tableColumn>
    <tableColumn id="17" name="NUTS II 2011" dataDxfId="125" totalsRowDxfId="124" dataCellStyle="TableEvenline"/>
    <tableColumn id="16" name="CodINE NUTII 2011" dataDxfId="123" totalsRowDxfId="122" dataCellStyle="TableEvenline">
      <calculatedColumnFormula>VLOOKUP(Table1432[[#This Row],[NUTS II 2011]],Table1634[],2,FALSE)</calculatedColumnFormula>
    </tableColumn>
    <tableColumn id="3" name="NUTS II 2013" dataDxfId="121" totalsRowDxfId="120" dataCellStyle="TableOddline"/>
    <tableColumn id="9" name="CodINE NUTII 2013" dataDxfId="119" totalsRowDxfId="118" dataCellStyle="TableOddline">
      <calculatedColumnFormula>VLOOKUP(Table1432[[#This Row],[NUTS II 2013]],Table162436[],2,FALSE)</calculatedColumnFormula>
    </tableColumn>
    <tableColumn id="19" name="NUTS III 2011" dataDxfId="117" totalsRowDxfId="116" dataCellStyle="TableOddline"/>
    <tableColumn id="18" name="CodINE NUTIII 2011" dataDxfId="115" totalsRowDxfId="114" dataCellStyle="TableOddline">
      <calculatedColumnFormula>VLOOKUP(Table1432[[#This Row],[NUTS III 2011]],Table1735[],2,FALSE)</calculatedColumnFormula>
    </tableColumn>
    <tableColumn id="4" name="NUTS III 2013" dataDxfId="113" totalsRowDxfId="112" dataCellStyle="TableEvenline"/>
    <tableColumn id="10" name="CodINE NUTIII 2013" dataDxfId="111" totalsRowDxfId="110" dataCellStyle="TableEvenline">
      <calculatedColumnFormula>VLOOKUP(Table1432[[#This Row],[NUTS III 2013]],Table172537[],2,FALSE)</calculatedColumnFormula>
    </tableColumn>
    <tableColumn id="5" name="VRefAq" dataDxfId="109" totalsRowDxfId="108"/>
    <tableColumn id="6" name="VRefAr" dataDxfId="107" totalsRowDxfId="106"/>
    <tableColumn id="12" name="Lev. 2018 NÚCLEOS" totalsRowFunction="sum" dataDxfId="105" totalsRowDxfId="104"/>
    <tableColumn id="13" name="Lev. 2019 FAMÍLIAS" totalsRowFunction="sum" dataDxfId="103" totalsRowDxfId="102"/>
    <tableColumn id="14" name="Processo Edoclink" dataDxfId="101">
      <calculatedColumnFormula>CONCATENATE("010.01.04.05/2021/",Table1432[[#This Row],[CodINE Mun2011]])</calculatedColumnFormula>
    </tableColumn>
  </tableColumns>
  <tableStyleInfo name="TableStyleMedium17" showFirstColumn="0" showLastColumn="0" showRowStripes="1" showColumnStripes="0"/>
</table>
</file>

<file path=xl/tables/table12.xml><?xml version="1.0" encoding="utf-8"?>
<table xmlns="http://schemas.openxmlformats.org/spreadsheetml/2006/main" id="11" name="Table1533" displayName="Table1533" ref="T1:U5" totalsRowCount="1" headerRowDxfId="100" dataDxfId="99" totalsRowDxfId="97" tableBorderDxfId="98">
  <autoFilter ref="T1:U4"/>
  <tableColumns count="2">
    <tableColumn id="1" name="NUTI" totalsRowLabel="Total" dataDxfId="96" totalsRowDxfId="95"/>
    <tableColumn id="2" name="CodNUTI" totalsRowFunction="count" dataDxfId="94" totalsRowDxfId="93"/>
  </tableColumns>
  <tableStyleInfo name="TableStyleMedium21" showFirstColumn="0" showLastColumn="0" showRowStripes="1" showColumnStripes="0"/>
</table>
</file>

<file path=xl/tables/table13.xml><?xml version="1.0" encoding="utf-8"?>
<table xmlns="http://schemas.openxmlformats.org/spreadsheetml/2006/main" id="12" name="Table1634" displayName="Table1634" ref="W1:X9" totalsRowCount="1" headerRowDxfId="92" dataDxfId="91" totalsRowDxfId="89" tableBorderDxfId="90" totalsRowBorderDxfId="88">
  <autoFilter ref="W1:X8"/>
  <tableColumns count="2">
    <tableColumn id="1" name="NUTII 2011" totalsRowLabel="Total" dataDxfId="87" totalsRowDxfId="86" dataCellStyle="Normal 2 2 2"/>
    <tableColumn id="2" name="CodNUTII 2011" totalsRowFunction="count" dataDxfId="85" totalsRowDxfId="84" dataCellStyle="Normal 2 2 2"/>
  </tableColumns>
  <tableStyleInfo name="TableStyleMedium20" showFirstColumn="0" showLastColumn="0" showRowStripes="1" showColumnStripes="0"/>
</table>
</file>

<file path=xl/tables/table14.xml><?xml version="1.0" encoding="utf-8"?>
<table xmlns="http://schemas.openxmlformats.org/spreadsheetml/2006/main" id="13" name="Table1735" displayName="Table1735" ref="Z1:AA32" totalsRowCount="1" headerRowDxfId="83" dataDxfId="82" totalsRowDxfId="81">
  <autoFilter ref="Z1:AA31"/>
  <sortState ref="Z2:AA26">
    <sortCondition ref="Z1:Z26"/>
  </sortState>
  <tableColumns count="2">
    <tableColumn id="1" name="NUTIII 2011" totalsRowLabel="Total" dataDxfId="80" totalsRowDxfId="79"/>
    <tableColumn id="2" name="CodINE_NUTIII 2011" totalsRowFunction="count" dataDxfId="78" totalsRowDxfId="77"/>
  </tableColumns>
  <tableStyleInfo name="TableStyleMedium19" showFirstColumn="0" showLastColumn="0" showRowStripes="1" showColumnStripes="0"/>
</table>
</file>

<file path=xl/tables/table15.xml><?xml version="1.0" encoding="utf-8"?>
<table xmlns="http://schemas.openxmlformats.org/spreadsheetml/2006/main" id="14" name="Table162436" displayName="Table162436" ref="AC1:AE9" totalsRowCount="1" headerRowDxfId="76" dataDxfId="75" totalsRowDxfId="73" tableBorderDxfId="74" totalsRowBorderDxfId="72">
  <autoFilter ref="AC1:AE8"/>
  <tableColumns count="3">
    <tableColumn id="1" name="NUTII 2013" totalsRowLabel="Total" dataDxfId="71" totalsRowDxfId="70"/>
    <tableColumn id="3" name="ID" dataDxfId="69" totalsRowDxfId="68"/>
    <tableColumn id="2" name="CodNUTII 2013" totalsRowFunction="count" dataDxfId="67" totalsRowDxfId="66"/>
  </tableColumns>
  <tableStyleInfo name="TableStyleMedium20" showFirstColumn="0" showLastColumn="0" showRowStripes="1" showColumnStripes="0"/>
</table>
</file>

<file path=xl/tables/table16.xml><?xml version="1.0" encoding="utf-8"?>
<table xmlns="http://schemas.openxmlformats.org/spreadsheetml/2006/main" id="15" name="Table172537" displayName="Table172537" ref="AG1:AH27" totalsRowCount="1" headerRowDxfId="65" dataDxfId="64" totalsRowDxfId="63">
  <autoFilter ref="AG1:AH26"/>
  <sortState ref="AG2:AH26">
    <sortCondition ref="AG1:AG26"/>
  </sortState>
  <tableColumns count="2">
    <tableColumn id="1" name="NUTIII 2013" totalsRowLabel="Total" dataDxfId="62" totalsRowDxfId="61"/>
    <tableColumn id="2" name="CodINE_NUTIII 2013" totalsRowFunction="count" dataDxfId="60" totalsRowDxfId="59"/>
  </tableColumns>
  <tableStyleInfo name="TableStyleMedium19" showFirstColumn="0" showLastColumn="0" showRowStripes="1" showColumnStripes="0"/>
</table>
</file>

<file path=xl/tables/table17.xml><?xml version="1.0" encoding="utf-8"?>
<table xmlns="http://schemas.openxmlformats.org/spreadsheetml/2006/main" id="16" name="Table16" displayName="Table16" ref="AJ1:AK60" totalsRowCount="1" headerRowDxfId="58" dataDxfId="57" totalsRowDxfId="56">
  <autoFilter ref="AJ1:AK59"/>
  <tableColumns count="2">
    <tableColumn id="1" name="Alentejo" totalsRowLabel="Total" dataDxfId="55" totalsRowDxfId="54" dataCellStyle="TableEvenline"/>
    <tableColumn id="2" name="CodINE Mun2011" totalsRowFunction="count" dataDxfId="53" totalsRowDxfId="52" dataCellStyle="Normal 2 2"/>
  </tableColumns>
  <tableStyleInfo name="TableStyleMedium26" showFirstColumn="0" showLastColumn="0" showRowStripes="1" showColumnStripes="0"/>
</table>
</file>

<file path=xl/tables/table18.xml><?xml version="1.0" encoding="utf-8"?>
<table xmlns="http://schemas.openxmlformats.org/spreadsheetml/2006/main" id="17" name="Table1618" displayName="Table1618" ref="AM1:AN18" totalsRowCount="1" headerRowDxfId="51" dataDxfId="50" totalsRowDxfId="49">
  <autoFilter ref="AM1:AN17"/>
  <tableColumns count="2">
    <tableColumn id="1" name="Algarve" totalsRowLabel="Total" dataDxfId="48" totalsRowDxfId="47" dataCellStyle="TableEvenline"/>
    <tableColumn id="2" name="CodINE Mun2011" totalsRowFunction="count" dataDxfId="46" totalsRowDxfId="45" dataCellStyle="Normal 2 2"/>
  </tableColumns>
  <tableStyleInfo name="TableStyleMedium24" showFirstColumn="0" showLastColumn="0" showRowStripes="1" showColumnStripes="0"/>
</table>
</file>

<file path=xl/tables/table19.xml><?xml version="1.0" encoding="utf-8"?>
<table xmlns="http://schemas.openxmlformats.org/spreadsheetml/2006/main" id="18" name="Table1619" displayName="Table1619" ref="AP1:AQ20" totalsRowCount="1" headerRowDxfId="44" dataDxfId="43" totalsRowDxfId="42">
  <autoFilter ref="AP1:AQ19"/>
  <tableColumns count="2">
    <tableColumn id="1" name="Área Metropolitana de Lisboa" totalsRowLabel="Total" dataDxfId="41" totalsRowDxfId="40" dataCellStyle="TableEvenline"/>
    <tableColumn id="2" name="CodINE Mun2011" totalsRowFunction="count" dataDxfId="39" totalsRowDxfId="38" dataCellStyle="Normal 2 2"/>
  </tableColumns>
  <tableStyleInfo name="TableStyleMedium22" showFirstColumn="0" showLastColumn="0" showRowStripes="1" showColumnStripes="0"/>
</table>
</file>

<file path=xl/tables/table2.xml><?xml version="1.0" encoding="utf-8"?>
<table xmlns="http://schemas.openxmlformats.org/spreadsheetml/2006/main" id="2" name="Table13" displayName="Table13" ref="A5:T556" totalsRowCount="1" headerRowDxfId="301" dataDxfId="299" totalsRowDxfId="297" headerRowBorderDxfId="300" tableBorderDxfId="298">
  <autoFilter ref="A5:T555"/>
  <sortState ref="A6:T29">
    <sortCondition ref="B5:B29"/>
  </sortState>
  <tableColumns count="20">
    <tableColumn id="39" name="Cód." dataDxfId="296" totalsRowDxfId="295">
      <calculatedColumnFormula>auxiliar!C2</calculatedColumnFormula>
    </tableColumn>
    <tableColumn id="1" name="Tipo de Beneficiário" totalsRowLabel="Total" dataDxfId="294" totalsRowDxfId="293"/>
    <tableColumn id="12" name="Identificação da Entidade" totalsRowFunction="count" dataDxfId="292" totalsRowDxfId="291"/>
    <tableColumn id="4" name="Agregados" totalsRowFunction="sum" dataDxfId="290" totalsRowDxfId="289">
      <calculatedColumnFormula>IF(Table13[[#This Row],[Tipo de Beneficiário]]="","",COUNTIF(Table8[Código da Candidatura],Table13[[#This Row],[Cód.]]))</calculatedColumnFormula>
    </tableColumn>
    <tableColumn id="5" name="Pessoas" totalsRowFunction="sum" dataDxfId="288" totalsRowDxfId="287">
      <calculatedColumnFormula>IF(Table13[[#This Row],[Tipo de Beneficiário]]="","",SUMIF(Table8[[Código da Candidatura]:[Nº de membros]],Table13[[#This Row],[Cód.]],Table8[Nº de membros]))</calculatedColumnFormula>
    </tableColumn>
    <tableColumn id="17" name="Tipo de Solução Habitacional" dataDxfId="286" totalsRowDxfId="285"/>
    <tableColumn id="18" name="Latitude" dataDxfId="284" totalsRowDxfId="283"/>
    <tableColumn id="37" name="Longitude" dataDxfId="282" totalsRowDxfId="281"/>
    <tableColumn id="29" name="T0" dataDxfId="280" totalsRowDxfId="279">
      <calculatedColumnFormula>IF(Table13[[#This Row],[Tipo de Beneficiário]]="","",COUNTIFS(Table8[Código da Candidatura],Table13[[#This Row],[Cód.]],Table8[Tipologia proposta *],"T0"))</calculatedColumnFormula>
    </tableColumn>
    <tableColumn id="30" name="T1" dataDxfId="278" totalsRowDxfId="277">
      <calculatedColumnFormula>IF(Table13[[#This Row],[Tipo de Beneficiário]]="","",COUNTIFS(Table8[Código da Candidatura],Table13[[#This Row],[Cód.]],Table8[Tipologia proposta *],"T1"))</calculatedColumnFormula>
    </tableColumn>
    <tableColumn id="31" name="T2" dataDxfId="276" totalsRowDxfId="275">
      <calculatedColumnFormula>IF(Table13[[#This Row],[Tipo de Beneficiário]]="","",COUNTIFS(Table8[Código da Candidatura],Table13[[#This Row],[Cód.]],Table8[Tipologia proposta *],"T2"))</calculatedColumnFormula>
    </tableColumn>
    <tableColumn id="26" name="T3" dataDxfId="274" totalsRowDxfId="273">
      <calculatedColumnFormula>IF(Table13[[#This Row],[Tipo de Beneficiário]]="","",COUNTIFS(Table8[Código da Candidatura],Table13[[#This Row],[Cód.]],Table8[Tipologia proposta *],"T3"))</calculatedColumnFormula>
    </tableColumn>
    <tableColumn id="27" name="T4" dataDxfId="272" totalsRowDxfId="271">
      <calculatedColumnFormula>IF(Table13[[#This Row],[Tipo de Beneficiário]]="","",COUNTIFS(Table8[Código da Candidatura],Table13[[#This Row],[Cód.]],Table8[Tipologia proposta *],"T4"))</calculatedColumnFormula>
    </tableColumn>
    <tableColumn id="28" name="T5" dataDxfId="270" totalsRowDxfId="269">
      <calculatedColumnFormula>IF(Table13[[#This Row],[Tipo de Beneficiário]]="","",COUNTIFS(Table8[Código da Candidatura],Table13[[#This Row],[Cód.]],Table8[Tipologia proposta *],"T5"))</calculatedColumnFormula>
    </tableColumn>
    <tableColumn id="23" name="T6" dataDxfId="268" totalsRowDxfId="267">
      <calculatedColumnFormula>IF(Table13[[#This Row],[Tipo de Beneficiário]]="","",COUNTIFS(Table8[Código da Candidatura],Table13[[#This Row],[Cód.]],Table8[Tipologia proposta *],"T6"))</calculatedColumnFormula>
    </tableColumn>
    <tableColumn id="24" name="T7" dataDxfId="266" totalsRowDxfId="265">
      <calculatedColumnFormula>IF(Table13[[#This Row],[Tipo de Beneficiário]]="","",COUNTIFS(Table8[Código da Candidatura],Table13[[#This Row],[Cód.]],Table8[Tipologia proposta *],"T7"))</calculatedColumnFormula>
    </tableColumn>
    <tableColumn id="25" name="Unid. resid." dataDxfId="264" totalsRowDxfId="263">
      <calculatedColumnFormula>IF(Table13[[#This Row],[Tipo de Beneficiário]]="","",COUNTIFS(Table8[Código da Candidatura],Table13[[#This Row],[Cód.]],Table8[Tipologia proposta *],"Unid. Resid."))</calculatedColumnFormula>
    </tableColumn>
    <tableColumn id="20" name="Total" totalsRowFunction="sum" dataDxfId="262" totalsRowDxfId="261">
      <calculatedColumnFormula>SUM(Table13[[#This Row],[T0]:[Unid. resid.]])</calculatedColumnFormula>
    </tableColumn>
    <tableColumn id="11" name="Informação completa?" dataDxfId="260" totalsRowDxfId="259">
      <calculatedColumnFormula>IF(OR(Table13[[#This Row],[Tipo de Beneficiário]]="",Table13[[#This Row],[Identificação da Entidade]]="",Table13[[#This Row],[Tipo de Solução Habitacional]]=""),"NÃO","")</calculatedColumnFormula>
    </tableColumn>
    <tableColumn id="13" name="cód SH" totalsRowFunction="count" dataDxfId="258" totalsRowDxfId="257">
      <calculatedColumnFormula>VLOOKUP(Table13[[#This Row],[Tipo de Beneficiário]],Table3[],3,FALSE)</calculatedColumnFormula>
    </tableColumn>
  </tableColumns>
  <tableStyleInfo showFirstColumn="0" showLastColumn="0" showRowStripes="1" showColumnStripes="0"/>
</table>
</file>

<file path=xl/tables/table20.xml><?xml version="1.0" encoding="utf-8"?>
<table xmlns="http://schemas.openxmlformats.org/spreadsheetml/2006/main" id="19" name="Table1620" displayName="Table1620" ref="AS1:AT102" totalsRowCount="1" headerRowDxfId="37" dataDxfId="36" totalsRowDxfId="35">
  <autoFilter ref="AS1:AT101"/>
  <tableColumns count="2">
    <tableColumn id="1" name="Centro" totalsRowLabel="Total" dataDxfId="34" totalsRowDxfId="33" dataCellStyle="TableEvenline"/>
    <tableColumn id="2" name="CodINE Mun2011" totalsRowFunction="count" dataDxfId="32" totalsRowDxfId="31" dataCellStyle="Normal 2 2"/>
  </tableColumns>
  <tableStyleInfo name="TableStyleMedium28" showFirstColumn="0" showLastColumn="0" showRowStripes="1" showColumnStripes="0"/>
</table>
</file>

<file path=xl/tables/table21.xml><?xml version="1.0" encoding="utf-8"?>
<table xmlns="http://schemas.openxmlformats.org/spreadsheetml/2006/main" id="20" name="Table1621" displayName="Table1621" ref="AV1:AW88" totalsRowCount="1" headerRowDxfId="30" dataDxfId="29" totalsRowDxfId="28">
  <autoFilter ref="AV1:AW87"/>
  <tableColumns count="2">
    <tableColumn id="1" name="Norte" totalsRowLabel="Total" dataDxfId="27" totalsRowDxfId="26" dataCellStyle="TableEvenline"/>
    <tableColumn id="2" name="CodINE Mun2011" totalsRowFunction="count" dataDxfId="25" totalsRowDxfId="24" dataCellStyle="Normal 2 2"/>
  </tableColumns>
  <tableStyleInfo name="TableStyleMedium25" showFirstColumn="0" showLastColumn="0" showRowStripes="1" showColumnStripes="0"/>
</table>
</file>

<file path=xl/tables/table22.xml><?xml version="1.0" encoding="utf-8"?>
<table xmlns="http://schemas.openxmlformats.org/spreadsheetml/2006/main" id="21" name="Table1622" displayName="Table1622" ref="AY1:AZ13" totalsRowCount="1" headerRowDxfId="23" dataDxfId="22" totalsRowDxfId="21">
  <autoFilter ref="AY1:AZ12"/>
  <tableColumns count="2">
    <tableColumn id="1" name="Região Autónoma da Madeira" totalsRowLabel="Total" dataDxfId="20" totalsRowDxfId="19" dataCellStyle="TableEvenline"/>
    <tableColumn id="2" name="CodINE Mun2011" totalsRowFunction="count" dataDxfId="18" totalsRowDxfId="17" dataCellStyle="Normal 2 2"/>
  </tableColumns>
  <tableStyleInfo name="TableStyleMedium27" showFirstColumn="0" showLastColumn="0" showRowStripes="1" showColumnStripes="0"/>
</table>
</file>

<file path=xl/tables/table23.xml><?xml version="1.0" encoding="utf-8"?>
<table xmlns="http://schemas.openxmlformats.org/spreadsheetml/2006/main" id="22" name="Table162223" displayName="Table162223" ref="BB1:BC21" totalsRowCount="1" headerRowDxfId="16" dataDxfId="15" totalsRowDxfId="14">
  <autoFilter ref="BB1:BC20"/>
  <tableColumns count="2">
    <tableColumn id="1" name="Região Autónoma dos Açores" totalsRowLabel="Total" dataDxfId="13" totalsRowDxfId="12" dataCellStyle="TableEvenline"/>
    <tableColumn id="2" name="CodINE Mun2011" totalsRowFunction="count" dataDxfId="11" totalsRowDxfId="10" dataCellStyle="Normal 2 2"/>
  </tableColumns>
  <tableStyleInfo name="TableStyleMedium23" showFirstColumn="0" showLastColumn="0" showRowStripes="1" showColumnStripes="0"/>
</table>
</file>

<file path=xl/tables/table3.xml><?xml version="1.0" encoding="utf-8"?>
<table xmlns="http://schemas.openxmlformats.org/spreadsheetml/2006/main" id="8" name="Table8" displayName="Table8" ref="A4:X1150" totalsRowCount="1" headerRowDxfId="251" dataDxfId="250" totalsRowDxfId="248" tableBorderDxfId="249">
  <autoFilter ref="A4:X1149"/>
  <tableColumns count="24">
    <tableColumn id="1" name="Código do agregado [Entidade]" totalsRowLabel="Total" dataDxfId="247" totalsRowDxfId="246"/>
    <tableColumn id="20" name="Designação do núcleo (de origem)" dataDxfId="245" totalsRowDxfId="244"/>
    <tableColumn id="23" name="Código do núcleo" dataDxfId="243" totalsRowDxfId="242">
      <calculatedColumnFormula>IFERROR(VLOOKUP(B5,A.Núcleos!$B:$C,2,FALSE),"")</calculatedColumnFormula>
    </tableColumn>
    <tableColumn id="24" name="Situação Indigna" dataDxfId="241" totalsRowDxfId="240"/>
    <tableColumn id="4" name="Situação Específica" dataDxfId="239" totalsRowDxfId="238"/>
    <tableColumn id="2" name="Código da Candidatura" dataDxfId="237" totalsRowDxfId="236"/>
    <tableColumn id="27" name="Descrição da candidatura" dataDxfId="235" totalsRowDxfId="234">
      <calculatedColumnFormula>IF(Table8[[#This Row],[Código da Candidatura]]="","",CONCATENATE(VLOOKUP(Table8[[#This Row],[Código da Candidatura]],Table13[[Cód.]:[Latitude]],3,FALSE)," - ",VLOOKUP(Table8[[#This Row],[Código da Candidatura]],Table13[[Cód.]:[Latitude]],6,FALSE)))</calculatedColumnFormula>
    </tableColumn>
    <tableColumn id="3" name="Código do agregado_x000a_[1º Direito]" dataDxfId="233" totalsRowDxfId="232">
      <calculatedColumnFormula>IF(A5="","",CONCATENATE("1D.",Entrada!$K$8,".",auxiliar!A2,".",Table8[[#This Row],[Código da Candidatura]]))</calculatedColumnFormula>
    </tableColumn>
    <tableColumn id="7" name="Rendimento anual bruto do agregado" dataDxfId="231" totalsRowDxfId="230">
      <calculatedColumnFormula>IF(A5="","",SUMIF(D.Composição!A$2825:A$8530,A5,D.Composição!G$5:G$8530))</calculatedColumnFormula>
    </tableColumn>
    <tableColumn id="8" name="Nº de membros" dataDxfId="229" totalsRowDxfId="228">
      <calculatedColumnFormula>IF(A5="","",COUNTIF(D.Composição!$A:$A,$A5))</calculatedColumnFormula>
    </tableColumn>
    <tableColumn id="9" name="Nº de_x000a_adultos não dependentes" dataDxfId="227" totalsRowDxfId="226">
      <calculatedColumnFormula>IF(H5="","",MAX(J5-L5-1,0))</calculatedColumnFormula>
    </tableColumn>
    <tableColumn id="10" name="Nº de dependentes" dataDxfId="225" totalsRowDxfId="224">
      <calculatedColumnFormula>IF(A5="","",COUNTIFS(D.Composição!$A:$A,$A5,D.Composição!$M:$M,"Dep"))</calculatedColumnFormula>
    </tableColumn>
    <tableColumn id="11" name="Nº de deficientes" dataDxfId="223" totalsRowDxfId="222">
      <calculatedColumnFormula>IF(A5="","",COUNTIFS(D.Composição!$A:$A,$A5,D.Composição!$F:$F,"Sim"))</calculatedColumnFormula>
    </tableColumn>
    <tableColumn id="12" name="Agregado unititulado" dataDxfId="221" totalsRowDxfId="220">
      <calculatedColumnFormula>IF(H5="","",IF(AND(J5-L5=1,J5&gt;1.5),"Sim","Não"))</calculatedColumnFormula>
    </tableColumn>
    <tableColumn id="13" name="Idade benef" dataDxfId="219" totalsRowDxfId="218">
      <calculatedColumnFormula>IF(A5="","",VLOOKUP(A5,D.Composição!A5:F8530,5,FALSE))</calculatedColumnFormula>
    </tableColumn>
    <tableColumn id="14" name="Agregado isolado &gt; 65 anos" dataDxfId="217" totalsRowDxfId="216">
      <calculatedColumnFormula>IF(A5="","",IF(AND(J5=1,O5&gt;65),"Sim","Não"))</calculatedColumnFormula>
    </tableColumn>
    <tableColumn id="15" name="Fator de correção" dataDxfId="215" totalsRowDxfId="214">
      <calculatedColumnFormula>IF(A5="","",IF(P5="Sim",1.25,IF(N5="Não",1+0.7*K5+0.25*L5+0.25*M5,IF(N5="Sim",1+0.7*K5+0.5*L5+0.25*M5,""))))</calculatedColumnFormula>
    </tableColumn>
    <tableColumn id="16" name="Rendimento médio mensal" dataDxfId="213" totalsRowDxfId="212">
      <calculatedColumnFormula>IF(H5="","",I5/12/Q5)</calculatedColumnFormula>
    </tableColumn>
    <tableColumn id="17" name="Elegibilidade" dataDxfId="211" totalsRowDxfId="210">
      <calculatedColumnFormula>IF(H5="","",IF(R5&gt;=4*auxiliar!$K$2,"Não elegível",IF(R5&lt;4*auxiliar!$K$2,"Elegível","")))</calculatedColumnFormula>
    </tableColumn>
    <tableColumn id="18" name="Tipologia adequada" dataDxfId="209" totalsRowDxfId="208"/>
    <tableColumn id="21" name="Tipologia proposta *" dataDxfId="207" totalsRowDxfId="206"/>
    <tableColumn id="25" name="Código do fogo para efeitos de ligação ao ficheiro de candidatura" dataDxfId="205" totalsRowDxfId="204"/>
    <tableColumn id="19" name="Data do contrato de arrendamento ou data de receção provisória das obras no caso de fogos arrendados nos termos do art.º 19 do D.L. 37/20183" dataDxfId="203" totalsRowDxfId="202"/>
    <tableColumn id="22" name="Informação completa?" dataDxfId="201" totalsRowDxfId="200">
      <calculatedColumnFormula>IF(Table8[[#This Row],[Código do agregado '[Entidade']]]="","",IF(OR(AND(A5="",A5&lt;&gt;""),(AND(A5&lt;&gt;"",OR(B5="",D5="",I5="",T5="",U5="")))),"NÃO",IF(AND(A5&lt;&gt;"",J5=0),"Faltam membros","sim")))</calculatedColumnFormula>
    </tableColumn>
  </tableColumns>
  <tableStyleInfo showFirstColumn="0" showLastColumn="0" showRowStripes="1" showColumnStripes="0"/>
</table>
</file>

<file path=xl/tables/table4.xml><?xml version="1.0" encoding="utf-8"?>
<table xmlns="http://schemas.openxmlformats.org/spreadsheetml/2006/main" id="9" name="Table9" displayName="Table9" ref="A4:M3132" totalsRowCount="1" headerRowDxfId="197" dataDxfId="195" totalsRowDxfId="193" headerRowBorderDxfId="196" tableBorderDxfId="194">
  <autoFilter ref="A4:M3131"/>
  <tableColumns count="13">
    <tableColumn id="1" name="Código do agregado_x000a_[Entidade]" totalsRowLabel="Total" dataDxfId="192" totalsRowDxfId="191"/>
    <tableColumn id="2" name="Código do membro do agregado_x000a_[1º Direito]" dataDxfId="190" totalsRowDxfId="189">
      <calculatedColumnFormula>IF(Table9[[#This Row],[Código do agregado
'[Entidade']]]="","",(CONCATENATE(VLOOKUP(Table9[[#This Row],[Código do agregado
'[Entidade']]],Table8[[Código do agregado '[Entidade']]:[Código do agregado
'[1º Direito']]],8,FALSE),".",Table9[[#This Row],[Membro]])))</calculatedColumnFormula>
    </tableColumn>
    <tableColumn id="3" name="NIF" dataDxfId="188" totalsRowDxfId="187"/>
    <tableColumn id="4" name="Data de nascimento (aaaa-mm-dd)" dataDxfId="186" totalsRowDxfId="185"/>
    <tableColumn id="5" name="Idade" dataDxfId="184" totalsRowDxfId="183">
      <calculatedColumnFormula>IF(Table9[[#This Row],[Data de nascimento (aaaa-mm-dd)]]="","",(IF(A5="","",DATEDIF(D5,NOW(),"y"))))</calculatedColumnFormula>
    </tableColumn>
    <tableColumn id="6" name="Incapacidade_x000a_igual ou superior_x000a_a 60%" dataDxfId="182" totalsRowDxfId="181"/>
    <tableColumn id="7" name="Rendimento anual do membro do agregado" dataDxfId="180" totalsRowDxfId="179"/>
    <tableColumn id="8" name="Rendimento anual do membro do agregado superior a 2965,06 €" dataDxfId="178" totalsRowDxfId="177">
      <calculatedColumnFormula>IF(G5="","",IF(G5&gt;(auxiliar!L$2*14),"Sim","Não"))</calculatedColumnFormula>
    </tableColumn>
    <tableColumn id="9" name="Informação completa?" dataDxfId="176" totalsRowDxfId="175"/>
    <tableColumn id="13" name="Membro" dataDxfId="174" totalsRowDxfId="173"/>
    <tableColumn id="10" name="Verif. NIF" dataDxfId="172" totalsRowDxfId="171">
      <calculatedColumnFormula>IFERROR(IF(OR(RIGHT(C5,1)-(11-((9*LEFT(C5,1)+8*MID(C5,2,1)+7*MID(C5,3,1)+6*MID(C5,4,1)+5*MID(C5,5,1)+4*MID(C5,6,1)+3*MID(C5,7,1)+2*MID(C5,8,1))-(11*INT((9*LEFT(C5,1)+8*MID(C5,2,1)+7*MID(C5,3,1)+6*MID(C5,4,1)+5*MID(C5,5,1)+4*MID(C5,6,1)+3*MID(C5,7,1)+2*MID(C5,8,1))/11))))=0,RIGHT(C5,1)-(11-((9*LEFT(C5,1)+8*MID(C5,2,1)+7*MID(C5,3,1)+6*MID(C5,4,1)+5*MID(C5,5,1)+4*MID(C5,6,1)+3*MID(C5,7,1)+2*MID(C5,8,1))-(11*INT((9*LEFT(C5,1)+8*MID(C5,2,1)+7*MID(C5,3,1)+6*MID(C5,4,1)+5*MID(C5,5,1)+4*MID(C5,6,1)+3*MID(C5,7,1)+2*MID(C5,8,1))/11))))=-11,RIGHT(C5,1)-(11-((9*LEFT(C5,1)+8*MID(C5,2,1)+7*MID(C5,3,1)+6*MID(C5,4,1)+5*MID(C5,5,1)+4*MID(C5,6,1)+3*MID(C5,7,1)+2*MID(C5,8,1))-(11*INT((9*LEFT(C5,1)+8*MID(C5,2,1)+7*MID(C5,3,1)+6*MID(C5,4,1)+5*MID(C5,5,1)+4*MID(C5,6,1)+3*MID(C5,7,1)+2*MID(C5,8,1))/11))))=-10),"","X"),"")</calculatedColumnFormula>
    </tableColumn>
    <tableColumn id="11" name="Verif._x000a_Rend._x000a_Depend." dataDxfId="170" totalsRowDxfId="169">
      <calculatedColumnFormula>IF(RIGHT(B5,1)="A","",IF(B5="","",IF(OR(E5&gt;65,AND(E5&gt;17,E5&lt;26)),"Rend","")))</calculatedColumnFormula>
    </tableColumn>
    <tableColumn id="12" name="Dependente" totalsRowFunction="count" dataDxfId="168" totalsRowDxfId="167">
      <calculatedColumnFormula>IF(OR(E5&lt;18,AND(H5="Não",L5="Rend")),"Dep","")</calculatedColumnFormula>
    </tableColumn>
  </tableColumns>
  <tableStyleInfo showFirstColumn="0" showLastColumn="0" showRowStripes="1" showColumnStripes="0"/>
</table>
</file>

<file path=xl/tables/table5.xml><?xml version="1.0" encoding="utf-8"?>
<table xmlns="http://schemas.openxmlformats.org/spreadsheetml/2006/main" id="23" name="Table23" displayName="Table23" ref="E10:E14" totalsRowShown="0" headerRowDxfId="166" dataDxfId="165">
  <autoFilter ref="E10:E14"/>
  <tableColumns count="1">
    <tableColumn id="1" name="REGIMES" dataDxfId="164"/>
  </tableColumns>
  <tableStyleInfo name="TableStyleMedium2" showFirstColumn="0" showLastColumn="0" showRowStripes="1" showColumnStripes="0"/>
</table>
</file>

<file path=xl/tables/table6.xml><?xml version="1.0" encoding="utf-8"?>
<table xmlns="http://schemas.openxmlformats.org/spreadsheetml/2006/main" id="3" name="Table3" displayName="Table3" ref="A1:C8" totalsRowShown="0" headerRowDxfId="163" dataDxfId="161" headerRowBorderDxfId="162" tableBorderDxfId="160">
  <autoFilter ref="A1:C8"/>
  <tableColumns count="3">
    <tableColumn id="1" name="Tipo de Beneficiário" dataDxfId="159"/>
    <tableColumn id="2" name="Descrição completa" dataDxfId="158"/>
    <tableColumn id="3" name="COD" dataDxfId="157"/>
  </tableColumns>
  <tableStyleInfo name="TableStyleMedium19" showFirstColumn="0" showLastColumn="0" showRowStripes="1" showColumnStripes="0"/>
</table>
</file>

<file path=xl/tables/table7.xml><?xml version="1.0" encoding="utf-8"?>
<table xmlns="http://schemas.openxmlformats.org/spreadsheetml/2006/main" id="4" name="SHEstado" displayName="SHEstado" ref="E1:H8" totalsRowShown="0" headerRowDxfId="156" dataDxfId="155">
  <autoFilter ref="E1:H8"/>
  <tableColumns count="4">
    <tableColumn id="1" name="SH26abc" dataDxfId="154"/>
    <tableColumn id="2" name="VRef" dataDxfId="153"/>
    <tableColumn id="3" name="% Máx Comp Vinv" dataDxfId="152"/>
    <tableColumn id="4" name="% Máx Comp Vref" dataDxfId="151"/>
  </tableColumns>
  <tableStyleInfo name="TableStyleMedium17" showFirstColumn="0" showLastColumn="0" showRowStripes="1" showColumnStripes="0"/>
</table>
</file>

<file path=xl/tables/table8.xml><?xml version="1.0" encoding="utf-8"?>
<table xmlns="http://schemas.openxmlformats.org/spreadsheetml/2006/main" id="5" name="Table5" displayName="Table5" ref="N1:N5" totalsRowShown="0" headerRowDxfId="150" dataDxfId="149">
  <autoFilter ref="N1:N5"/>
  <tableColumns count="1">
    <tableColumn id="1" name="SH25_BD" dataDxfId="148"/>
  </tableColumns>
  <tableStyleInfo name="TableStyleMedium21" showFirstColumn="0" showLastColumn="0" showRowStripes="1" showColumnStripes="0"/>
</table>
</file>

<file path=xl/tables/table9.xml><?xml version="1.0" encoding="utf-8"?>
<table xmlns="http://schemas.openxmlformats.org/spreadsheetml/2006/main" id="6" name="Table6" displayName="Table6" ref="J1:J6" totalsRowShown="0" headerRowDxfId="147" dataDxfId="146">
  <autoFilter ref="J1:J6"/>
  <tableColumns count="1">
    <tableColumn id="1" name="SH26d" dataDxfId="145"/>
  </tableColumns>
  <tableStyleInfo name="TableStyleMedium18"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1direito@ihru.pt"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table" Target="../tables/table6.xml"/><Relationship Id="rId5" Type="http://schemas.openxmlformats.org/officeDocument/2006/relationships/table" Target="../tables/table10.xml"/><Relationship Id="rId4" Type="http://schemas.openxmlformats.org/officeDocument/2006/relationships/table" Target="../tables/table9.xml"/></Relationships>
</file>

<file path=xl/worksheets/_rels/sheet8.xml.rels><?xml version="1.0" encoding="UTF-8" standalone="yes"?>
<Relationships xmlns="http://schemas.openxmlformats.org/package/2006/relationships"><Relationship Id="rId8" Type="http://schemas.openxmlformats.org/officeDocument/2006/relationships/table" Target="../tables/table17.xml"/><Relationship Id="rId13" Type="http://schemas.openxmlformats.org/officeDocument/2006/relationships/table" Target="../tables/table22.xml"/><Relationship Id="rId3" Type="http://schemas.openxmlformats.org/officeDocument/2006/relationships/table" Target="../tables/table12.xml"/><Relationship Id="rId7" Type="http://schemas.openxmlformats.org/officeDocument/2006/relationships/table" Target="../tables/table16.xml"/><Relationship Id="rId12" Type="http://schemas.openxmlformats.org/officeDocument/2006/relationships/table" Target="../tables/table21.xml"/><Relationship Id="rId2" Type="http://schemas.openxmlformats.org/officeDocument/2006/relationships/table" Target="../tables/table11.xml"/><Relationship Id="rId1" Type="http://schemas.openxmlformats.org/officeDocument/2006/relationships/printerSettings" Target="../printerSettings/printerSettings6.bin"/><Relationship Id="rId6" Type="http://schemas.openxmlformats.org/officeDocument/2006/relationships/table" Target="../tables/table15.xml"/><Relationship Id="rId11" Type="http://schemas.openxmlformats.org/officeDocument/2006/relationships/table" Target="../tables/table20.xml"/><Relationship Id="rId5" Type="http://schemas.openxmlformats.org/officeDocument/2006/relationships/table" Target="../tables/table14.xml"/><Relationship Id="rId10" Type="http://schemas.openxmlformats.org/officeDocument/2006/relationships/table" Target="../tables/table19.xml"/><Relationship Id="rId4" Type="http://schemas.openxmlformats.org/officeDocument/2006/relationships/table" Target="../tables/table13.xml"/><Relationship Id="rId9" Type="http://schemas.openxmlformats.org/officeDocument/2006/relationships/table" Target="../tables/table18.xml"/><Relationship Id="rId14" Type="http://schemas.openxmlformats.org/officeDocument/2006/relationships/table" Target="../tables/table2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tabSelected="1" zoomScaleSheetLayoutView="100" workbookViewId="0">
      <selection activeCell="D6" sqref="D6:H6"/>
    </sheetView>
  </sheetViews>
  <sheetFormatPr defaultColWidth="0" defaultRowHeight="15" zeroHeight="1" x14ac:dyDescent="0.25"/>
  <cols>
    <col min="1" max="1" width="1.7109375" style="174" customWidth="1"/>
    <col min="2" max="2" width="15.7109375" style="174" bestFit="1" customWidth="1"/>
    <col min="3" max="3" width="13.140625" style="174" customWidth="1"/>
    <col min="4" max="4" width="5.42578125" style="174" customWidth="1"/>
    <col min="5" max="5" width="6" style="174" customWidth="1"/>
    <col min="6" max="6" width="3.42578125" style="174" customWidth="1"/>
    <col min="7" max="7" width="8.85546875" style="174" customWidth="1"/>
    <col min="8" max="8" width="26.140625" style="174" customWidth="1"/>
    <col min="9" max="9" width="1.7109375" style="174" customWidth="1"/>
    <col min="10" max="10" width="8.85546875" style="174" hidden="1" customWidth="1"/>
    <col min="11" max="11" width="6.28515625" style="174" hidden="1" customWidth="1"/>
    <col min="12" max="12" width="0" style="174" hidden="1" customWidth="1"/>
    <col min="13" max="16384" width="8.85546875" style="174" hidden="1"/>
  </cols>
  <sheetData>
    <row r="1" spans="1:12" ht="9.9499999999999993" customHeight="1" x14ac:dyDescent="0.25">
      <c r="A1" s="173"/>
      <c r="B1" s="173"/>
      <c r="C1" s="173"/>
      <c r="D1" s="173"/>
      <c r="E1" s="173"/>
      <c r="F1" s="173"/>
      <c r="G1" s="173"/>
      <c r="H1" s="173"/>
      <c r="I1" s="173"/>
    </row>
    <row r="2" spans="1:12" ht="24.95" customHeight="1" x14ac:dyDescent="0.25">
      <c r="A2" s="173"/>
      <c r="B2" s="396"/>
      <c r="C2" s="396"/>
      <c r="D2" s="396"/>
      <c r="E2" s="396"/>
      <c r="F2" s="396"/>
      <c r="G2" s="396"/>
      <c r="H2" s="396"/>
      <c r="I2" s="173"/>
    </row>
    <row r="3" spans="1:12" ht="24.95" customHeight="1" x14ac:dyDescent="0.25">
      <c r="A3" s="173"/>
      <c r="B3" s="175"/>
      <c r="C3" s="175"/>
      <c r="D3" s="175"/>
      <c r="E3" s="175"/>
      <c r="F3" s="175"/>
      <c r="G3" s="175"/>
      <c r="H3" s="175"/>
      <c r="I3" s="173"/>
    </row>
    <row r="4" spans="1:12" ht="24.95" customHeight="1" x14ac:dyDescent="0.25">
      <c r="A4" s="173"/>
      <c r="B4" s="397" t="s">
        <v>6398</v>
      </c>
      <c r="C4" s="397"/>
      <c r="D4" s="397"/>
      <c r="E4" s="397"/>
      <c r="F4" s="397"/>
      <c r="G4" s="397"/>
      <c r="H4" s="397"/>
      <c r="I4" s="173"/>
    </row>
    <row r="5" spans="1:12" s="178" customFormat="1" ht="24.95" customHeight="1" x14ac:dyDescent="0.15">
      <c r="A5" s="176"/>
      <c r="B5" s="177"/>
      <c r="C5" s="177"/>
      <c r="D5" s="177"/>
      <c r="E5" s="177"/>
      <c r="F5" s="177"/>
      <c r="G5" s="177"/>
      <c r="H5" s="177"/>
      <c r="I5" s="176"/>
    </row>
    <row r="6" spans="1:12" ht="14.45" customHeight="1" x14ac:dyDescent="0.25">
      <c r="A6" s="173"/>
      <c r="B6" s="391" t="s">
        <v>7078</v>
      </c>
      <c r="C6" s="392"/>
      <c r="D6" s="398"/>
      <c r="E6" s="399"/>
      <c r="F6" s="399"/>
      <c r="G6" s="399"/>
      <c r="H6" s="400"/>
      <c r="I6" s="173"/>
      <c r="K6" s="179" t="e">
        <f>VLOOKUP(D6,Table162436[[NUTII 2013]:[ID]],2,FALSE)</f>
        <v>#N/A</v>
      </c>
    </row>
    <row r="7" spans="1:12" ht="9.9499999999999993" customHeight="1" x14ac:dyDescent="0.25">
      <c r="A7" s="173"/>
      <c r="B7" s="173"/>
      <c r="C7" s="173"/>
      <c r="D7" s="180"/>
      <c r="E7" s="180"/>
      <c r="F7" s="180"/>
      <c r="G7" s="180"/>
      <c r="H7" s="180"/>
      <c r="I7" s="173"/>
      <c r="K7" s="181"/>
    </row>
    <row r="8" spans="1:12" ht="14.45" customHeight="1" x14ac:dyDescent="0.25">
      <c r="A8" s="173"/>
      <c r="B8" s="391" t="s">
        <v>6397</v>
      </c>
      <c r="C8" s="392"/>
      <c r="D8" s="398"/>
      <c r="E8" s="399"/>
      <c r="F8" s="399"/>
      <c r="G8" s="399"/>
      <c r="H8" s="400"/>
      <c r="I8" s="173"/>
      <c r="K8" s="179" t="e">
        <f>VLOOKUP(D8,auxiliar!$T$2:$V$328,3,FALSE)</f>
        <v>#N/A</v>
      </c>
    </row>
    <row r="9" spans="1:12" ht="9.9499999999999993" customHeight="1" x14ac:dyDescent="0.25">
      <c r="A9" s="173"/>
      <c r="B9" s="173"/>
      <c r="C9" s="173"/>
      <c r="D9" s="173"/>
      <c r="E9" s="173"/>
      <c r="F9" s="173"/>
      <c r="G9" s="173"/>
      <c r="H9" s="173"/>
      <c r="I9" s="173"/>
    </row>
    <row r="10" spans="1:12" ht="14.45" customHeight="1" x14ac:dyDescent="0.25">
      <c r="A10" s="173"/>
      <c r="B10" s="395" t="s">
        <v>5601</v>
      </c>
      <c r="C10" s="395"/>
      <c r="D10" s="395"/>
      <c r="E10" s="395"/>
      <c r="F10" s="395"/>
      <c r="G10" s="395"/>
      <c r="H10" s="395"/>
      <c r="I10" s="173"/>
    </row>
    <row r="11" spans="1:12" ht="12" customHeight="1" x14ac:dyDescent="0.25">
      <c r="A11" s="173"/>
      <c r="B11" s="394" t="s">
        <v>5602</v>
      </c>
      <c r="C11" s="394"/>
      <c r="D11" s="394"/>
      <c r="E11" s="394"/>
      <c r="F11" s="394"/>
      <c r="G11" s="394"/>
      <c r="H11" s="394"/>
      <c r="I11" s="173"/>
    </row>
    <row r="12" spans="1:12" ht="12" customHeight="1" x14ac:dyDescent="0.25">
      <c r="A12" s="173"/>
      <c r="B12" s="394" t="s">
        <v>6379</v>
      </c>
      <c r="C12" s="394"/>
      <c r="D12" s="394"/>
      <c r="E12" s="394"/>
      <c r="F12" s="394"/>
      <c r="G12" s="394"/>
      <c r="H12" s="394"/>
      <c r="I12" s="173"/>
    </row>
    <row r="13" spans="1:12" ht="12" customHeight="1" x14ac:dyDescent="0.25">
      <c r="A13" s="173"/>
      <c r="B13" s="394" t="s">
        <v>6378</v>
      </c>
      <c r="C13" s="394"/>
      <c r="D13" s="394"/>
      <c r="E13" s="394"/>
      <c r="F13" s="394"/>
      <c r="G13" s="394"/>
      <c r="H13" s="394"/>
      <c r="I13" s="173"/>
    </row>
    <row r="14" spans="1:12" ht="12" customHeight="1" x14ac:dyDescent="0.25">
      <c r="A14" s="173"/>
      <c r="B14" s="394" t="s">
        <v>6380</v>
      </c>
      <c r="C14" s="394"/>
      <c r="D14" s="394"/>
      <c r="E14" s="394"/>
      <c r="F14" s="394"/>
      <c r="G14" s="394"/>
      <c r="H14" s="394"/>
      <c r="I14" s="173"/>
      <c r="K14" s="182"/>
      <c r="L14" s="182"/>
    </row>
    <row r="15" spans="1:12" ht="12" customHeight="1" x14ac:dyDescent="0.25">
      <c r="A15" s="173"/>
      <c r="B15" s="394" t="s">
        <v>5610</v>
      </c>
      <c r="C15" s="394"/>
      <c r="D15" s="394"/>
      <c r="E15" s="394"/>
      <c r="F15" s="394"/>
      <c r="G15" s="394"/>
      <c r="H15" s="394"/>
      <c r="I15" s="173"/>
      <c r="K15" s="182"/>
      <c r="L15" s="182"/>
    </row>
    <row r="16" spans="1:12" ht="12" customHeight="1" x14ac:dyDescent="0.25">
      <c r="A16" s="173"/>
      <c r="B16" s="394" t="s">
        <v>6377</v>
      </c>
      <c r="C16" s="394"/>
      <c r="D16" s="394"/>
      <c r="E16" s="394"/>
      <c r="F16" s="394"/>
      <c r="G16" s="394"/>
      <c r="H16" s="394"/>
      <c r="I16" s="173"/>
      <c r="K16" s="182"/>
      <c r="L16" s="182"/>
    </row>
    <row r="17" spans="1:12" ht="9.9499999999999993" customHeight="1" x14ac:dyDescent="0.25">
      <c r="A17" s="173"/>
      <c r="B17" s="173"/>
      <c r="C17" s="173"/>
      <c r="D17" s="173"/>
      <c r="E17" s="173"/>
      <c r="F17" s="173"/>
      <c r="G17" s="173"/>
      <c r="H17" s="173"/>
      <c r="I17" s="173"/>
      <c r="K17" s="182"/>
      <c r="L17" s="182"/>
    </row>
    <row r="18" spans="1:12" ht="14.45" customHeight="1" x14ac:dyDescent="0.25">
      <c r="A18" s="173"/>
      <c r="B18" s="393" t="s">
        <v>513</v>
      </c>
      <c r="C18" s="393"/>
      <c r="D18" s="393"/>
      <c r="E18" s="393"/>
      <c r="F18" s="393"/>
      <c r="G18" s="393"/>
      <c r="H18" s="393"/>
      <c r="I18" s="173"/>
      <c r="K18" s="183"/>
      <c r="L18" s="182"/>
    </row>
    <row r="19" spans="1:12" ht="14.45" customHeight="1" x14ac:dyDescent="0.25">
      <c r="A19" s="173"/>
      <c r="B19" s="389" t="s">
        <v>6456</v>
      </c>
      <c r="C19" s="389"/>
      <c r="D19" s="389"/>
      <c r="E19" s="389"/>
      <c r="F19" s="389"/>
      <c r="G19" s="389"/>
      <c r="H19" s="389"/>
      <c r="I19" s="173"/>
      <c r="K19" s="183"/>
      <c r="L19" s="182"/>
    </row>
    <row r="20" spans="1:12" ht="9.9499999999999993" customHeight="1" x14ac:dyDescent="0.25">
      <c r="A20" s="173"/>
      <c r="B20" s="173"/>
      <c r="C20" s="173"/>
      <c r="D20" s="173"/>
      <c r="E20" s="173"/>
      <c r="F20" s="173"/>
      <c r="G20" s="173"/>
      <c r="H20" s="173"/>
      <c r="I20" s="173"/>
      <c r="K20" s="182"/>
      <c r="L20" s="182"/>
    </row>
    <row r="21" spans="1:12" ht="14.45" customHeight="1" x14ac:dyDescent="0.25">
      <c r="A21" s="173"/>
      <c r="B21" s="184" t="s">
        <v>5605</v>
      </c>
      <c r="C21" s="184"/>
      <c r="D21" s="391"/>
      <c r="E21" s="391"/>
      <c r="F21" s="184"/>
      <c r="G21" s="391"/>
      <c r="H21" s="391"/>
      <c r="I21" s="173"/>
      <c r="K21" s="182"/>
      <c r="L21" s="182"/>
    </row>
    <row r="22" spans="1:12" ht="14.45" customHeight="1" x14ac:dyDescent="0.25">
      <c r="A22" s="173"/>
      <c r="B22" s="185" t="s">
        <v>5604</v>
      </c>
      <c r="C22" s="185"/>
      <c r="D22" s="390" t="str">
        <f>IF(B19="Direção de Gestão do Sul",auxiliar!$AS$4,IF(B19="Direção de Gestão do Norte",auxiliar!$AS$8,""))</f>
        <v/>
      </c>
      <c r="E22" s="390"/>
      <c r="F22" s="186"/>
      <c r="G22" s="187" t="str">
        <f>IF(B19="Direção de Gestão do Sul",auxiliar!$AS$2,IF(B19="Direção de Gestão do Norte",auxiliar!$AS$6,""))</f>
        <v/>
      </c>
      <c r="H22" s="184"/>
      <c r="I22" s="173"/>
      <c r="K22" s="182"/>
      <c r="L22" s="182"/>
    </row>
    <row r="23" spans="1:12" ht="14.45" customHeight="1" x14ac:dyDescent="0.25">
      <c r="A23" s="173"/>
      <c r="B23" s="185"/>
      <c r="C23" s="185"/>
      <c r="D23" s="388"/>
      <c r="E23" s="388"/>
      <c r="F23" s="186"/>
      <c r="G23" s="187" t="str">
        <f>IF(B19="Direção de Gestão do Sul",auxiliar!$AS$3,IF(B19="Direção de Gestão do Norte",auxiliar!$AS$7,""))</f>
        <v/>
      </c>
      <c r="H23" s="184"/>
      <c r="I23" s="173"/>
      <c r="K23" s="182"/>
      <c r="L23" s="188"/>
    </row>
    <row r="24" spans="1:12" ht="9.9499999999999993" customHeight="1" x14ac:dyDescent="0.25">
      <c r="A24" s="173"/>
      <c r="B24" s="173"/>
      <c r="C24" s="173"/>
      <c r="D24" s="173"/>
      <c r="E24" s="173"/>
      <c r="F24" s="173"/>
      <c r="G24" s="173"/>
      <c r="H24" s="386" t="s">
        <v>7102</v>
      </c>
      <c r="I24" s="173"/>
      <c r="K24" s="182"/>
      <c r="L24" s="182"/>
    </row>
  </sheetData>
  <sheetProtection algorithmName="SHA-512" hashValue="hsuWu9e4ijW60cLWgTzL7PyaVLMXexbtbG6Sb7tSB1fXPvK1G6U4SwUciCz4U1mbwn1tNwL6VVcT6Ggllsf2Ng==" saltValue="9Kv2lZajusobkXmP4o0KNg==" spinCount="100000" sheet="1" objects="1" scenarios="1" formatCells="0" formatColumns="0"/>
  <mergeCells count="19">
    <mergeCell ref="B2:H2"/>
    <mergeCell ref="B4:H4"/>
    <mergeCell ref="D6:H6"/>
    <mergeCell ref="D8:H8"/>
    <mergeCell ref="D23:E23"/>
    <mergeCell ref="B19:H19"/>
    <mergeCell ref="D22:E22"/>
    <mergeCell ref="D21:E21"/>
    <mergeCell ref="B6:C6"/>
    <mergeCell ref="B8:C8"/>
    <mergeCell ref="B18:H18"/>
    <mergeCell ref="G21:H21"/>
    <mergeCell ref="B11:H11"/>
    <mergeCell ref="B12:H12"/>
    <mergeCell ref="B13:H13"/>
    <mergeCell ref="B15:H15"/>
    <mergeCell ref="B16:H16"/>
    <mergeCell ref="B14:H14"/>
    <mergeCell ref="B10:H10"/>
  </mergeCells>
  <dataValidations count="1">
    <dataValidation type="list" allowBlank="1" showInputMessage="1" showErrorMessage="1" sqref="D8:H8">
      <formula1>INDIRECT($K$6)</formula1>
    </dataValidation>
  </dataValidations>
  <hyperlinks>
    <hyperlink ref="B22" r:id="rId1"/>
  </hyperlinks>
  <printOptions horizontalCentered="1"/>
  <pageMargins left="0.70866141732283472" right="0.70866141732283472" top="0.74803149606299213" bottom="0.74803149606299213" header="0.31496062992125984" footer="0.31496062992125984"/>
  <pageSetup paperSize="9"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municipios!$AC$2:$AC$8</xm:f>
          </x14:formula1>
          <xm:sqref>D6:H6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ZZ296"/>
  <sheetViews>
    <sheetView showGridLines="0" view="pageBreakPreview" zoomScale="85" zoomScaleSheetLayoutView="85" workbookViewId="0">
      <pane ySplit="4" topLeftCell="A5" activePane="bottomLeft" state="frozen"/>
      <selection activeCell="D6" sqref="D6:H6"/>
      <selection pane="bottomLeft" activeCell="A5" sqref="A5"/>
    </sheetView>
  </sheetViews>
  <sheetFormatPr defaultColWidth="0" defaultRowHeight="15" zeroHeight="1" x14ac:dyDescent="0.25"/>
  <cols>
    <col min="1" max="1" width="18.28515625" style="208" customWidth="1"/>
    <col min="2" max="2" width="36.28515625" style="208" customWidth="1"/>
    <col min="3" max="3" width="10.85546875" style="208" bestFit="1" customWidth="1"/>
    <col min="4" max="4" width="13.7109375" style="208" bestFit="1" customWidth="1"/>
    <col min="5" max="5" width="11.7109375" style="208" bestFit="1" customWidth="1"/>
    <col min="6" max="6" width="13.5703125" style="208" bestFit="1" customWidth="1"/>
    <col min="7" max="7" width="14.28515625" style="208" bestFit="1" customWidth="1"/>
    <col min="8" max="8" width="12" style="220" bestFit="1" customWidth="1"/>
    <col min="9" max="9" width="13.28515625" style="220" bestFit="1" customWidth="1"/>
    <col min="10" max="10" width="14.5703125" style="208" bestFit="1" customWidth="1"/>
    <col min="11" max="11" width="10.7109375" style="208" hidden="1" customWidth="1"/>
    <col min="12" max="13" width="9.140625" style="208" hidden="1" customWidth="1"/>
    <col min="14" max="14" width="7.5703125" style="208" hidden="1" customWidth="1"/>
    <col min="15" max="5987" width="9.140625" style="208" hidden="1" customWidth="1"/>
    <col min="5988" max="6110" width="8.85546875" style="208" hidden="1" customWidth="1"/>
    <col min="6111" max="16384" width="0" style="208" hidden="1"/>
  </cols>
  <sheetData>
    <row r="1" spans="1:10" s="191" customFormat="1" ht="57.75" x14ac:dyDescent="0.25">
      <c r="A1" s="401"/>
      <c r="B1" s="401"/>
      <c r="C1" s="401"/>
      <c r="D1" s="401"/>
      <c r="E1" s="401"/>
      <c r="F1" s="401"/>
      <c r="G1" s="401"/>
      <c r="H1" s="401"/>
      <c r="I1" s="401"/>
      <c r="J1" s="190"/>
    </row>
    <row r="2" spans="1:10" s="191" customFormat="1" ht="15.75" x14ac:dyDescent="0.25">
      <c r="A2" s="402" t="str">
        <f>CONCATENATE(Entrada!D8," | Identificação de Agregados e Pessoas - NÚCLEOS / ORIGEM (de acordo com o Diagnóstico ELH)")</f>
        <v xml:space="preserve"> | Identificação de Agregados e Pessoas - NÚCLEOS / ORIGEM (de acordo com o Diagnóstico ELH)</v>
      </c>
      <c r="B2" s="402"/>
      <c r="C2" s="402"/>
      <c r="D2" s="402"/>
      <c r="E2" s="402"/>
      <c r="F2" s="402"/>
      <c r="G2" s="402"/>
      <c r="H2" s="402"/>
      <c r="I2" s="402"/>
    </row>
    <row r="3" spans="1:10" s="191" customFormat="1" ht="18.75" x14ac:dyDescent="0.25">
      <c r="A3" s="192"/>
      <c r="B3" s="192"/>
      <c r="C3" s="192"/>
      <c r="D3" s="192"/>
      <c r="E3" s="192"/>
      <c r="F3" s="192"/>
      <c r="G3" s="192"/>
      <c r="H3" s="192"/>
      <c r="I3" s="192"/>
    </row>
    <row r="4" spans="1:10" s="199" customFormat="1" ht="25.5" x14ac:dyDescent="0.25">
      <c r="A4" s="193" t="s">
        <v>6400</v>
      </c>
      <c r="B4" s="194" t="s">
        <v>6399</v>
      </c>
      <c r="C4" s="195" t="s">
        <v>6401</v>
      </c>
      <c r="D4" s="195" t="s">
        <v>5598</v>
      </c>
      <c r="E4" s="195" t="s">
        <v>5599</v>
      </c>
      <c r="F4" s="194" t="s">
        <v>23</v>
      </c>
      <c r="G4" s="194" t="s">
        <v>6402</v>
      </c>
      <c r="H4" s="196" t="s">
        <v>36</v>
      </c>
      <c r="I4" s="197" t="s">
        <v>35</v>
      </c>
      <c r="J4" s="198" t="s">
        <v>6389</v>
      </c>
    </row>
    <row r="5" spans="1:10" x14ac:dyDescent="0.25">
      <c r="A5" s="200"/>
      <c r="B5" s="201"/>
      <c r="C5" s="202" t="str">
        <f>IF(A5="Localizado",CONCATENATE("L.",auxiliar!A2),IF(A5="Disperso",CONCATENATE("D.",auxiliar!A2),""))</f>
        <v/>
      </c>
      <c r="D5" s="203" t="str">
        <f>IF(C5="","",COUNTIF(Table8[[Código do agregado '[Entidade']]:[Código do núcleo]],A.Núcleos!C5))</f>
        <v/>
      </c>
      <c r="E5" s="203" t="str">
        <f>IF(C5="","",SUMIF(Table8[[Código do núcleo]:[Nº de membros]],Table8[Nº de membros]))</f>
        <v/>
      </c>
      <c r="F5" s="204"/>
      <c r="G5" s="205"/>
      <c r="H5" s="206"/>
      <c r="I5" s="207"/>
      <c r="J5" s="378" t="str">
        <f>IF(A5="Localizado",IF(Table1[[#This Row],[Tipo]]="","",IF(AND(A5&lt;&gt;"",OR(F5="",G5="")),"NÃO","SIM")),IF(Table1[[#This Row],[Tipo]]="","",IF(AND(A5&lt;&gt;"",F5=""),"NÃO","SIM")))</f>
        <v/>
      </c>
    </row>
    <row r="6" spans="1:10" x14ac:dyDescent="0.25">
      <c r="A6" s="209"/>
      <c r="B6" s="210"/>
      <c r="C6" s="211" t="str">
        <f>IF(A6="Localizado",CONCATENATE("L.",auxiliar!A3),IF(A6="Disperso",CONCATENATE("D.",auxiliar!A3),""))</f>
        <v/>
      </c>
      <c r="D6" s="212" t="str">
        <f>IF(C6="","",COUNTIF(Table8[[Código do agregado '[Entidade']]:[Código do núcleo]],A.Núcleos!C6))</f>
        <v/>
      </c>
      <c r="E6" s="212" t="str">
        <f>IF(C6="","",SUMIF(Table8[[Código do núcleo]:[Nº de membros]],Table8[Nº de membros]))</f>
        <v/>
      </c>
      <c r="F6" s="213"/>
      <c r="G6" s="214"/>
      <c r="H6" s="215"/>
      <c r="I6" s="216"/>
      <c r="J6" s="217" t="str">
        <f>IF(A6="Localizado",IF(Table1[[#This Row],[Tipo]]="","",IF(AND(A6&lt;&gt;"",OR(F6="",G6="")),"NÃO","SIM")),IF(Table1[[#This Row],[Tipo]]="","",IF(AND(A6&lt;&gt;"",F6=""),"NÃO","SIM")))</f>
        <v/>
      </c>
    </row>
    <row r="7" spans="1:10" x14ac:dyDescent="0.25">
      <c r="A7" s="209"/>
      <c r="B7" s="210"/>
      <c r="C7" s="211" t="str">
        <f>IF(A7="Localizado",CONCATENATE("L.",auxiliar!A4),IF(A7="Disperso",CONCATENATE("D.",auxiliar!A4),""))</f>
        <v/>
      </c>
      <c r="D7" s="212" t="str">
        <f>IF(C7="","",COUNTIF(Table8[[Código do agregado '[Entidade']]:[Código do núcleo]],A.Núcleos!C7))</f>
        <v/>
      </c>
      <c r="E7" s="212" t="str">
        <f>IF(C7="","",SUMIF(Table8[[Código do núcleo]:[Nº de membros]],Table8[Nº de membros]))</f>
        <v/>
      </c>
      <c r="F7" s="213"/>
      <c r="G7" s="214"/>
      <c r="H7" s="215"/>
      <c r="I7" s="216"/>
      <c r="J7" s="217" t="str">
        <f>IF(A7="Localizado",IF(Table1[[#This Row],[Tipo]]="","",IF(AND(A7&lt;&gt;"",OR(F7="",G7="")),"NÃO","SIM")),IF(Table1[[#This Row],[Tipo]]="","",IF(AND(A7&lt;&gt;"",F7=""),"NÃO","SIM")))</f>
        <v/>
      </c>
    </row>
    <row r="8" spans="1:10" x14ac:dyDescent="0.25">
      <c r="A8" s="209"/>
      <c r="B8" s="210"/>
      <c r="C8" s="211" t="str">
        <f>IF(A8="Localizado",CONCATENATE("L.",auxiliar!A5),IF(A8="Disperso",CONCATENATE("D.",auxiliar!A5),""))</f>
        <v/>
      </c>
      <c r="D8" s="212" t="str">
        <f>IF(C8="","",COUNTIF(Table8[[Código do agregado '[Entidade']]:[Código do núcleo]],A.Núcleos!C8))</f>
        <v/>
      </c>
      <c r="E8" s="212" t="str">
        <f>IF(C8="","",SUMIF(Table8[[Código do núcleo]:[Nº de membros]],Table8[Nº de membros]))</f>
        <v/>
      </c>
      <c r="F8" s="213"/>
      <c r="G8" s="214"/>
      <c r="H8" s="215"/>
      <c r="I8" s="216"/>
      <c r="J8" s="217" t="str">
        <f>IF(A8="Localizado",IF(Table1[[#This Row],[Tipo]]="","",IF(AND(A8&lt;&gt;"",OR(F8="",G8="")),"NÃO","SIM")),IF(Table1[[#This Row],[Tipo]]="","",IF(AND(A8&lt;&gt;"",F8=""),"NÃO","SIM")))</f>
        <v/>
      </c>
    </row>
    <row r="9" spans="1:10" x14ac:dyDescent="0.25">
      <c r="A9" s="209"/>
      <c r="B9" s="210"/>
      <c r="C9" s="211" t="str">
        <f>IF(A9="Localizado",CONCATENATE("L.",auxiliar!A6),IF(A9="Disperso",CONCATENATE("D.",auxiliar!A6),""))</f>
        <v/>
      </c>
      <c r="D9" s="212" t="str">
        <f>IF(C9="","",COUNTIF(Table8[[Código do agregado '[Entidade']]:[Código do núcleo]],A.Núcleos!C9))</f>
        <v/>
      </c>
      <c r="E9" s="212" t="str">
        <f>IF(C9="","",SUMIF(Table8[[Código do núcleo]:[Nº de membros]],Table8[Nº de membros]))</f>
        <v/>
      </c>
      <c r="F9" s="213"/>
      <c r="G9" s="214"/>
      <c r="H9" s="215"/>
      <c r="I9" s="216"/>
      <c r="J9" s="217" t="str">
        <f>IF(A9="Localizado",IF(Table1[[#This Row],[Tipo]]="","",IF(AND(A9&lt;&gt;"",OR(F9="",G9="")),"NÃO","SIM")),IF(Table1[[#This Row],[Tipo]]="","",IF(AND(A9&lt;&gt;"",F9=""),"NÃO","SIM")))</f>
        <v/>
      </c>
    </row>
    <row r="10" spans="1:10" x14ac:dyDescent="0.25">
      <c r="A10" s="209"/>
      <c r="B10" s="210"/>
      <c r="C10" s="211" t="str">
        <f>IF(A10="Localizado",CONCATENATE("L.",auxiliar!A7),IF(A10="Disperso",CONCATENATE("D.",auxiliar!A7),""))</f>
        <v/>
      </c>
      <c r="D10" s="212" t="str">
        <f>IF(C10="","",COUNTIF(Table8[[Código do agregado '[Entidade']]:[Código do núcleo]],A.Núcleos!C10))</f>
        <v/>
      </c>
      <c r="E10" s="212" t="str">
        <f>IF(C10="","",SUMIF(Table8[[Código do núcleo]:[Nº de membros]],Table8[Nº de membros]))</f>
        <v/>
      </c>
      <c r="F10" s="213"/>
      <c r="G10" s="214"/>
      <c r="H10" s="215"/>
      <c r="I10" s="216"/>
      <c r="J10" s="217" t="str">
        <f>IF(A10="Localizado",IF(Table1[[#This Row],[Tipo]]="","",IF(AND(A10&lt;&gt;"",OR(F10="",G10="")),"NÃO","SIM")),IF(Table1[[#This Row],[Tipo]]="","",IF(AND(A10&lt;&gt;"",F10=""),"NÃO","SIM")))</f>
        <v/>
      </c>
    </row>
    <row r="11" spans="1:10" x14ac:dyDescent="0.25">
      <c r="A11" s="209"/>
      <c r="B11" s="210"/>
      <c r="C11" s="211" t="str">
        <f>IF(A11="Localizado",CONCATENATE("L.",auxiliar!A8),IF(A11="Disperso",CONCATENATE("D.",auxiliar!A8),""))</f>
        <v/>
      </c>
      <c r="D11" s="212" t="str">
        <f>IF(C11="","",COUNTIF(Table8[[Código do agregado '[Entidade']]:[Código do núcleo]],A.Núcleos!C11))</f>
        <v/>
      </c>
      <c r="E11" s="212" t="str">
        <f>IF(C11="","",SUMIF(Table8[[Código do núcleo]:[Nº de membros]],Table8[Nº de membros]))</f>
        <v/>
      </c>
      <c r="F11" s="213"/>
      <c r="G11" s="214"/>
      <c r="H11" s="215"/>
      <c r="I11" s="216"/>
      <c r="J11" s="217" t="str">
        <f>IF(A11="Localizado",IF(Table1[[#This Row],[Tipo]]="","",IF(AND(A11&lt;&gt;"",OR(F11="",G11="")),"NÃO","SIM")),IF(Table1[[#This Row],[Tipo]]="","",IF(AND(A11&lt;&gt;"",F11=""),"NÃO","SIM")))</f>
        <v/>
      </c>
    </row>
    <row r="12" spans="1:10" x14ac:dyDescent="0.25">
      <c r="A12" s="209"/>
      <c r="B12" s="210"/>
      <c r="C12" s="211" t="str">
        <f>IF(A12="Localizado",CONCATENATE("L.",auxiliar!A9),IF(A12="Disperso",CONCATENATE("D.",auxiliar!A9),""))</f>
        <v/>
      </c>
      <c r="D12" s="212" t="str">
        <f>IF(C12="","",COUNTIF(Table8[[Código do agregado '[Entidade']]:[Código do núcleo]],A.Núcleos!C12))</f>
        <v/>
      </c>
      <c r="E12" s="212" t="str">
        <f>IF(C12="","",SUMIF(Table8[[Código do núcleo]:[Nº de membros]],Table8[Nº de membros]))</f>
        <v/>
      </c>
      <c r="F12" s="213"/>
      <c r="G12" s="214"/>
      <c r="H12" s="215"/>
      <c r="I12" s="216"/>
      <c r="J12" s="217" t="str">
        <f>IF(A12="Localizado",IF(Table1[[#This Row],[Tipo]]="","",IF(AND(A12&lt;&gt;"",OR(F12="",G12="")),"NÃO","SIM")),IF(Table1[[#This Row],[Tipo]]="","",IF(AND(A12&lt;&gt;"",F12=""),"NÃO","SIM")))</f>
        <v/>
      </c>
    </row>
    <row r="13" spans="1:10" x14ac:dyDescent="0.25">
      <c r="A13" s="209"/>
      <c r="B13" s="210"/>
      <c r="C13" s="211" t="str">
        <f>IF(A13="Localizado",CONCATENATE("L.",auxiliar!A10),IF(A13="Disperso",CONCATENATE("D.",auxiliar!A10),""))</f>
        <v/>
      </c>
      <c r="D13" s="212" t="str">
        <f>IF(C13="","",COUNTIF(Table8[[Código do agregado '[Entidade']]:[Código do núcleo]],A.Núcleos!C13))</f>
        <v/>
      </c>
      <c r="E13" s="212" t="str">
        <f>IF(C13="","",SUMIF(Table8[[Código do núcleo]:[Nº de membros]],Table8[Nº de membros]))</f>
        <v/>
      </c>
      <c r="F13" s="213"/>
      <c r="G13" s="214"/>
      <c r="H13" s="215"/>
      <c r="I13" s="216"/>
      <c r="J13" s="217" t="str">
        <f>IF(A13="Localizado",IF(Table1[[#This Row],[Tipo]]="","",IF(AND(A13&lt;&gt;"",OR(F13="",G13="")),"NÃO","SIM")),IF(Table1[[#This Row],[Tipo]]="","",IF(AND(A13&lt;&gt;"",F13=""),"NÃO","SIM")))</f>
        <v/>
      </c>
    </row>
    <row r="14" spans="1:10" x14ac:dyDescent="0.25">
      <c r="A14" s="209"/>
      <c r="B14" s="210"/>
      <c r="C14" s="211" t="str">
        <f>IF(A14="Localizado",CONCATENATE("L.",auxiliar!A11),IF(A14="Disperso",CONCATENATE("D.",auxiliar!A11),""))</f>
        <v/>
      </c>
      <c r="D14" s="212" t="str">
        <f>IF(C14="","",COUNTIF(Table8[[Código do agregado '[Entidade']]:[Código do núcleo]],A.Núcleos!C14))</f>
        <v/>
      </c>
      <c r="E14" s="212" t="str">
        <f>IF(C14="","",SUMIF(Table8[[Código do núcleo]:[Nº de membros]],Table8[Nº de membros]))</f>
        <v/>
      </c>
      <c r="F14" s="213"/>
      <c r="G14" s="214"/>
      <c r="H14" s="215"/>
      <c r="I14" s="216"/>
      <c r="J14" s="217" t="str">
        <f>IF(A14="Localizado",IF(Table1[[#This Row],[Tipo]]="","",IF(AND(A14&lt;&gt;"",OR(F14="",G14="")),"NÃO","SIM")),IF(Table1[[#This Row],[Tipo]]="","",IF(AND(A14&lt;&gt;"",F14=""),"NÃO","SIM")))</f>
        <v/>
      </c>
    </row>
    <row r="15" spans="1:10" x14ac:dyDescent="0.25">
      <c r="A15" s="209"/>
      <c r="B15" s="210"/>
      <c r="C15" s="211" t="str">
        <f>IF(A15="Localizado",CONCATENATE("L.",auxiliar!A12),IF(A15="Disperso",CONCATENATE("D.",auxiliar!A12),""))</f>
        <v/>
      </c>
      <c r="D15" s="212" t="str">
        <f>IF(C15="","",COUNTIF(Table8[[Código do agregado '[Entidade']]:[Código do núcleo]],A.Núcleos!C15))</f>
        <v/>
      </c>
      <c r="E15" s="212" t="str">
        <f>IF(C15="","",SUMIF(Table8[[Código do núcleo]:[Nº de membros]],Table8[Nº de membros]))</f>
        <v/>
      </c>
      <c r="F15" s="213"/>
      <c r="G15" s="214"/>
      <c r="H15" s="215"/>
      <c r="I15" s="216"/>
      <c r="J15" s="217" t="str">
        <f>IF(A15="Localizado",IF(Table1[[#This Row],[Tipo]]="","",IF(AND(A15&lt;&gt;"",OR(F15="",G15="")),"NÃO","SIM")),IF(Table1[[#This Row],[Tipo]]="","",IF(AND(A15&lt;&gt;"",F15=""),"NÃO","SIM")))</f>
        <v/>
      </c>
    </row>
    <row r="16" spans="1:10" x14ac:dyDescent="0.25">
      <c r="A16" s="209"/>
      <c r="B16" s="210"/>
      <c r="C16" s="211" t="str">
        <f>IF(A16="Localizado",CONCATENATE("L.",auxiliar!A13),IF(A16="Disperso",CONCATENATE("D.",auxiliar!A13),""))</f>
        <v/>
      </c>
      <c r="D16" s="212" t="str">
        <f>IF(C16="","",COUNTIF(Table8[[Código do agregado '[Entidade']]:[Código do núcleo]],A.Núcleos!C16))</f>
        <v/>
      </c>
      <c r="E16" s="212" t="str">
        <f>IF(C16="","",SUMIF(Table8[[Código do núcleo]:[Nº de membros]],Table8[Nº de membros]))</f>
        <v/>
      </c>
      <c r="F16" s="213"/>
      <c r="G16" s="214"/>
      <c r="H16" s="215"/>
      <c r="I16" s="216"/>
      <c r="J16" s="217" t="str">
        <f>IF(A16="Localizado",IF(Table1[[#This Row],[Tipo]]="","",IF(AND(A16&lt;&gt;"",OR(F16="",G16="")),"NÃO","SIM")),IF(Table1[[#This Row],[Tipo]]="","",IF(AND(A16&lt;&gt;"",F16=""),"NÃO","SIM")))</f>
        <v/>
      </c>
    </row>
    <row r="17" spans="1:10" x14ac:dyDescent="0.25">
      <c r="A17" s="209"/>
      <c r="B17" s="210"/>
      <c r="C17" s="211" t="str">
        <f>IF(A17="Localizado",CONCATENATE("L.",auxiliar!A14),IF(A17="Disperso",CONCATENATE("D.",auxiliar!A14),""))</f>
        <v/>
      </c>
      <c r="D17" s="212" t="str">
        <f>IF(C17="","",COUNTIF(Table8[[Código do agregado '[Entidade']]:[Código do núcleo]],A.Núcleos!C17))</f>
        <v/>
      </c>
      <c r="E17" s="212" t="str">
        <f>IF(C17="","",SUMIF(Table8[[Código do núcleo]:[Nº de membros]],Table8[Nº de membros]))</f>
        <v/>
      </c>
      <c r="F17" s="213"/>
      <c r="G17" s="214"/>
      <c r="H17" s="215"/>
      <c r="I17" s="216"/>
      <c r="J17" s="217" t="str">
        <f>IF(A17="Localizado",IF(Table1[[#This Row],[Tipo]]="","",IF(AND(A17&lt;&gt;"",OR(F17="",G17="")),"NÃO","SIM")),IF(Table1[[#This Row],[Tipo]]="","",IF(AND(A17&lt;&gt;"",F17=""),"NÃO","SIM")))</f>
        <v/>
      </c>
    </row>
    <row r="18" spans="1:10" x14ac:dyDescent="0.25">
      <c r="A18" s="209"/>
      <c r="B18" s="210"/>
      <c r="C18" s="211" t="str">
        <f>IF(A18="Localizado",CONCATENATE("L.",auxiliar!A15),IF(A18="Disperso",CONCATENATE("D.",auxiliar!A15),""))</f>
        <v/>
      </c>
      <c r="D18" s="212" t="str">
        <f>IF(C18="","",COUNTIF(Table8[[Código do agregado '[Entidade']]:[Código do núcleo]],A.Núcleos!C18))</f>
        <v/>
      </c>
      <c r="E18" s="212" t="str">
        <f>IF(C18="","",SUMIF(Table8[[Código do núcleo]:[Nº de membros]],Table8[Nº de membros]))</f>
        <v/>
      </c>
      <c r="F18" s="213"/>
      <c r="G18" s="214"/>
      <c r="H18" s="215"/>
      <c r="I18" s="216"/>
      <c r="J18" s="217" t="str">
        <f>IF(A18="Localizado",IF(Table1[[#This Row],[Tipo]]="","",IF(AND(A18&lt;&gt;"",OR(F18="",G18="")),"NÃO","SIM")),IF(Table1[[#This Row],[Tipo]]="","",IF(AND(A18&lt;&gt;"",F18=""),"NÃO","SIM")))</f>
        <v/>
      </c>
    </row>
    <row r="19" spans="1:10" x14ac:dyDescent="0.25">
      <c r="A19" s="209"/>
      <c r="B19" s="210"/>
      <c r="C19" s="211" t="str">
        <f>IF(A19="Localizado",CONCATENATE("L.",auxiliar!A16),IF(A19="Disperso",CONCATENATE("D.",auxiliar!A16),""))</f>
        <v/>
      </c>
      <c r="D19" s="212" t="str">
        <f>IF(C19="","",COUNTIF(Table8[[Código do agregado '[Entidade']]:[Código do núcleo]],A.Núcleos!C19))</f>
        <v/>
      </c>
      <c r="E19" s="212" t="str">
        <f>IF(C19="","",SUMIF(Table8[[Código do núcleo]:[Nº de membros]],Table8[Nº de membros]))</f>
        <v/>
      </c>
      <c r="F19" s="213"/>
      <c r="G19" s="214"/>
      <c r="H19" s="215"/>
      <c r="I19" s="216"/>
      <c r="J19" s="217" t="str">
        <f>IF(A19="Localizado",IF(Table1[[#This Row],[Tipo]]="","",IF(AND(A19&lt;&gt;"",OR(F19="",G19="")),"NÃO","SIM")),IF(Table1[[#This Row],[Tipo]]="","",IF(AND(A19&lt;&gt;"",F19=""),"NÃO","SIM")))</f>
        <v/>
      </c>
    </row>
    <row r="20" spans="1:10" x14ac:dyDescent="0.25">
      <c r="A20" s="209"/>
      <c r="B20" s="210"/>
      <c r="C20" s="211" t="str">
        <f>IF(A20="Localizado",CONCATENATE("L.",auxiliar!A17),IF(A20="Disperso",CONCATENATE("D.",auxiliar!A17),""))</f>
        <v/>
      </c>
      <c r="D20" s="212" t="str">
        <f>IF(C20="","",COUNTIF(Table8[[Código do agregado '[Entidade']]:[Código do núcleo]],A.Núcleos!C20))</f>
        <v/>
      </c>
      <c r="E20" s="212" t="str">
        <f>IF(C20="","",SUMIF(Table8[[Código do núcleo]:[Nº de membros]],Table8[Nº de membros]))</f>
        <v/>
      </c>
      <c r="F20" s="213"/>
      <c r="G20" s="214"/>
      <c r="H20" s="215"/>
      <c r="I20" s="216"/>
      <c r="J20" s="217" t="str">
        <f>IF(A20="Localizado",IF(Table1[[#This Row],[Tipo]]="","",IF(AND(A20&lt;&gt;"",OR(F20="",G20="")),"NÃO","SIM")),IF(Table1[[#This Row],[Tipo]]="","",IF(AND(A20&lt;&gt;"",F20=""),"NÃO","SIM")))</f>
        <v/>
      </c>
    </row>
    <row r="21" spans="1:10" x14ac:dyDescent="0.25">
      <c r="A21" s="209"/>
      <c r="B21" s="210"/>
      <c r="C21" s="211" t="str">
        <f>IF(A21="Localizado",CONCATENATE("L.",auxiliar!A18),IF(A21="Disperso",CONCATENATE("D.",auxiliar!A18),""))</f>
        <v/>
      </c>
      <c r="D21" s="212" t="str">
        <f>IF(C21="","",COUNTIF(Table8[[Código do agregado '[Entidade']]:[Código do núcleo]],A.Núcleos!C21))</f>
        <v/>
      </c>
      <c r="E21" s="212" t="str">
        <f>IF(C21="","",SUMIF(Table8[[Código do núcleo]:[Nº de membros]],Table8[Nº de membros]))</f>
        <v/>
      </c>
      <c r="F21" s="213"/>
      <c r="G21" s="214"/>
      <c r="H21" s="215"/>
      <c r="I21" s="216"/>
      <c r="J21" s="217" t="str">
        <f>IF(A21="Localizado",IF(Table1[[#This Row],[Tipo]]="","",IF(AND(A21&lt;&gt;"",OR(F21="",G21="")),"NÃO","SIM")),IF(Table1[[#This Row],[Tipo]]="","",IF(AND(A21&lt;&gt;"",F21=""),"NÃO","SIM")))</f>
        <v/>
      </c>
    </row>
    <row r="22" spans="1:10" x14ac:dyDescent="0.25">
      <c r="A22" s="209"/>
      <c r="B22" s="210"/>
      <c r="C22" s="211" t="str">
        <f>IF(A22="Localizado",CONCATENATE("L.",auxiliar!A19),IF(A22="Disperso",CONCATENATE("D.",auxiliar!A19),""))</f>
        <v/>
      </c>
      <c r="D22" s="212" t="str">
        <f>IF(C22="","",COUNTIF(Table8[[Código do agregado '[Entidade']]:[Código do núcleo]],A.Núcleos!C22))</f>
        <v/>
      </c>
      <c r="E22" s="212" t="str">
        <f>IF(C22="","",SUMIF(Table8[[Código do núcleo]:[Nº de membros]],Table8[Nº de membros]))</f>
        <v/>
      </c>
      <c r="F22" s="213"/>
      <c r="G22" s="214"/>
      <c r="H22" s="215"/>
      <c r="I22" s="216"/>
      <c r="J22" s="217" t="str">
        <f>IF(A22="Localizado",IF(Table1[[#This Row],[Tipo]]="","",IF(AND(A22&lt;&gt;"",OR(F22="",G22="")),"NÃO","SIM")),IF(Table1[[#This Row],[Tipo]]="","",IF(AND(A22&lt;&gt;"",F22=""),"NÃO","SIM")))</f>
        <v/>
      </c>
    </row>
    <row r="23" spans="1:10" x14ac:dyDescent="0.25">
      <c r="A23" s="209"/>
      <c r="B23" s="210"/>
      <c r="C23" s="211" t="str">
        <f>IF(A23="Localizado",CONCATENATE("L.",auxiliar!A20),IF(A23="Disperso",CONCATENATE("D.",auxiliar!A20),""))</f>
        <v/>
      </c>
      <c r="D23" s="212" t="str">
        <f>IF(C23="","",COUNTIF(Table8[[Código do agregado '[Entidade']]:[Código do núcleo]],A.Núcleos!C23))</f>
        <v/>
      </c>
      <c r="E23" s="212" t="str">
        <f>IF(C23="","",SUMIF(Table8[[Código do núcleo]:[Nº de membros]],Table8[Nº de membros]))</f>
        <v/>
      </c>
      <c r="F23" s="213"/>
      <c r="G23" s="214"/>
      <c r="H23" s="215"/>
      <c r="I23" s="216"/>
      <c r="J23" s="217" t="str">
        <f>IF(A23="Localizado",IF(Table1[[#This Row],[Tipo]]="","",IF(AND(A23&lt;&gt;"",OR(F23="",G23="")),"NÃO","SIM")),IF(Table1[[#This Row],[Tipo]]="","",IF(AND(A23&lt;&gt;"",F23=""),"NÃO","SIM")))</f>
        <v/>
      </c>
    </row>
    <row r="24" spans="1:10" x14ac:dyDescent="0.25">
      <c r="A24" s="209"/>
      <c r="B24" s="210"/>
      <c r="C24" s="211" t="str">
        <f>IF(A24="Localizado",CONCATENATE("L.",auxiliar!A21),IF(A24="Disperso",CONCATENATE("D.",auxiliar!A21),""))</f>
        <v/>
      </c>
      <c r="D24" s="212" t="str">
        <f>IF(C24="","",COUNTIF(Table8[[Código do agregado '[Entidade']]:[Código do núcleo]],A.Núcleos!C24))</f>
        <v/>
      </c>
      <c r="E24" s="212" t="str">
        <f>IF(C24="","",SUMIF(Table8[[Código do núcleo]:[Nº de membros]],Table8[Nº de membros]))</f>
        <v/>
      </c>
      <c r="F24" s="213"/>
      <c r="G24" s="214"/>
      <c r="H24" s="215"/>
      <c r="I24" s="216"/>
      <c r="J24" s="217" t="str">
        <f>IF(A24="Localizado",IF(Table1[[#This Row],[Tipo]]="","",IF(AND(A24&lt;&gt;"",OR(F24="",G24="")),"NÃO","SIM")),IF(Table1[[#This Row],[Tipo]]="","",IF(AND(A24&lt;&gt;"",F24=""),"NÃO","SIM")))</f>
        <v/>
      </c>
    </row>
    <row r="25" spans="1:10" x14ac:dyDescent="0.25">
      <c r="A25" s="209"/>
      <c r="B25" s="210"/>
      <c r="C25" s="211" t="str">
        <f>IF(A25="Localizado",CONCATENATE("L.",auxiliar!A22),IF(A25="Disperso",CONCATENATE("D.",auxiliar!A22),""))</f>
        <v/>
      </c>
      <c r="D25" s="212" t="str">
        <f>IF(C25="","",COUNTIF(Table8[[Código do agregado '[Entidade']]:[Código do núcleo]],A.Núcleos!C25))</f>
        <v/>
      </c>
      <c r="E25" s="212" t="str">
        <f>IF(C25="","",SUMIF(Table8[[Código do núcleo]:[Nº de membros]],Table8[Nº de membros]))</f>
        <v/>
      </c>
      <c r="F25" s="213"/>
      <c r="G25" s="214"/>
      <c r="H25" s="215"/>
      <c r="I25" s="216"/>
      <c r="J25" s="217" t="str">
        <f>IF(A25="Localizado",IF(Table1[[#This Row],[Tipo]]="","",IF(AND(A25&lt;&gt;"",OR(F25="",G25="")),"NÃO","SIM")),IF(Table1[[#This Row],[Tipo]]="","",IF(AND(A25&lt;&gt;"",F25=""),"NÃO","SIM")))</f>
        <v/>
      </c>
    </row>
    <row r="26" spans="1:10" x14ac:dyDescent="0.25">
      <c r="A26" s="209"/>
      <c r="B26" s="210"/>
      <c r="C26" s="211" t="str">
        <f>IF(A26="Localizado",CONCATENATE("L.",auxiliar!A23),IF(A26="Disperso",CONCATENATE("D.",auxiliar!A23),""))</f>
        <v/>
      </c>
      <c r="D26" s="212" t="str">
        <f>IF(C26="","",COUNTIF(Table8[[Código do agregado '[Entidade']]:[Código do núcleo]],A.Núcleos!C26))</f>
        <v/>
      </c>
      <c r="E26" s="212" t="str">
        <f>IF(C26="","",SUMIF(Table8[[Código do núcleo]:[Nº de membros]],Table8[Nº de membros]))</f>
        <v/>
      </c>
      <c r="F26" s="213"/>
      <c r="G26" s="214"/>
      <c r="H26" s="215"/>
      <c r="I26" s="216"/>
      <c r="J26" s="217" t="str">
        <f>IF(A26="Localizado",IF(Table1[[#This Row],[Tipo]]="","",IF(AND(A26&lt;&gt;"",OR(F26="",G26="")),"NÃO","SIM")),IF(Table1[[#This Row],[Tipo]]="","",IF(AND(A26&lt;&gt;"",F26=""),"NÃO","SIM")))</f>
        <v/>
      </c>
    </row>
    <row r="27" spans="1:10" x14ac:dyDescent="0.25">
      <c r="A27" s="209"/>
      <c r="B27" s="210"/>
      <c r="C27" s="211" t="str">
        <f>IF(A27="Localizado",CONCATENATE("L.",auxiliar!A24),IF(A27="Disperso",CONCATENATE("D.",auxiliar!A24),""))</f>
        <v/>
      </c>
      <c r="D27" s="212" t="str">
        <f>IF(C27="","",COUNTIF(Table8[[Código do agregado '[Entidade']]:[Código do núcleo]],A.Núcleos!C27))</f>
        <v/>
      </c>
      <c r="E27" s="212" t="str">
        <f>IF(C27="","",SUMIF(Table8[[Código do núcleo]:[Nº de membros]],Table8[Nº de membros]))</f>
        <v/>
      </c>
      <c r="F27" s="213"/>
      <c r="G27" s="214"/>
      <c r="H27" s="215"/>
      <c r="I27" s="216"/>
      <c r="J27" s="217" t="str">
        <f>IF(A27="Localizado",IF(Table1[[#This Row],[Tipo]]="","",IF(AND(A27&lt;&gt;"",OR(F27="",G27="")),"NÃO","SIM")),IF(Table1[[#This Row],[Tipo]]="","",IF(AND(A27&lt;&gt;"",F27=""),"NÃO","SIM")))</f>
        <v/>
      </c>
    </row>
    <row r="28" spans="1:10" x14ac:dyDescent="0.25">
      <c r="A28" s="209"/>
      <c r="B28" s="210"/>
      <c r="C28" s="211" t="str">
        <f>IF(A28="Localizado",CONCATENATE("L.",auxiliar!A25),IF(A28="Disperso",CONCATENATE("D.",auxiliar!A25),""))</f>
        <v/>
      </c>
      <c r="D28" s="212" t="str">
        <f>IF(C28="","",COUNTIF(Table8[[Código do agregado '[Entidade']]:[Código do núcleo]],A.Núcleos!C28))</f>
        <v/>
      </c>
      <c r="E28" s="212" t="str">
        <f>IF(C28="","",SUMIF(Table8[[Código do núcleo]:[Nº de membros]],Table8[Nº de membros]))</f>
        <v/>
      </c>
      <c r="F28" s="213"/>
      <c r="G28" s="214"/>
      <c r="H28" s="215"/>
      <c r="I28" s="216"/>
      <c r="J28" s="217" t="str">
        <f>IF(A28="Localizado",IF(Table1[[#This Row],[Tipo]]="","",IF(AND(A28&lt;&gt;"",OR(F28="",G28="")),"NÃO","SIM")),IF(Table1[[#This Row],[Tipo]]="","",IF(AND(A28&lt;&gt;"",F28=""),"NÃO","SIM")))</f>
        <v/>
      </c>
    </row>
    <row r="29" spans="1:10" x14ac:dyDescent="0.25">
      <c r="A29" s="209"/>
      <c r="B29" s="210"/>
      <c r="C29" s="211" t="str">
        <f>IF(A29="Localizado",CONCATENATE("L.",auxiliar!A26),IF(A29="Disperso",CONCATENATE("D.",auxiliar!A26),""))</f>
        <v/>
      </c>
      <c r="D29" s="212" t="str">
        <f>IF(C29="","",COUNTIF(Table8[[Código do agregado '[Entidade']]:[Código do núcleo]],A.Núcleos!C29))</f>
        <v/>
      </c>
      <c r="E29" s="212" t="str">
        <f>IF(C29="","",SUMIF(Table8[[Código do núcleo]:[Nº de membros]],Table8[Nº de membros]))</f>
        <v/>
      </c>
      <c r="F29" s="213"/>
      <c r="G29" s="214"/>
      <c r="H29" s="215"/>
      <c r="I29" s="216"/>
      <c r="J29" s="217" t="str">
        <f>IF(A29="Localizado",IF(Table1[[#This Row],[Tipo]]="","",IF(AND(A29&lt;&gt;"",OR(F29="",G29="")),"NÃO","SIM")),IF(Table1[[#This Row],[Tipo]]="","",IF(AND(A29&lt;&gt;"",F29=""),"NÃO","SIM")))</f>
        <v/>
      </c>
    </row>
    <row r="30" spans="1:10" x14ac:dyDescent="0.25">
      <c r="A30" s="209"/>
      <c r="B30" s="210"/>
      <c r="C30" s="211" t="str">
        <f>IF(A30="Localizado",CONCATENATE("L.",auxiliar!A27),IF(A30="Disperso",CONCATENATE("D.",auxiliar!A27),""))</f>
        <v/>
      </c>
      <c r="D30" s="212" t="str">
        <f>IF(C30="","",COUNTIF(Table8[[Código do agregado '[Entidade']]:[Código do núcleo]],A.Núcleos!C30))</f>
        <v/>
      </c>
      <c r="E30" s="212" t="str">
        <f>IF(C30="","",SUMIF(Table8[[Código do núcleo]:[Nº de membros]],Table8[Nº de membros]))</f>
        <v/>
      </c>
      <c r="F30" s="213"/>
      <c r="G30" s="214"/>
      <c r="H30" s="215"/>
      <c r="I30" s="216"/>
      <c r="J30" s="217" t="str">
        <f>IF(A30="Localizado",IF(Table1[[#This Row],[Tipo]]="","",IF(AND(A30&lt;&gt;"",OR(F30="",G30="")),"NÃO","SIM")),IF(Table1[[#This Row],[Tipo]]="","",IF(AND(A30&lt;&gt;"",F30=""),"NÃO","SIM")))</f>
        <v/>
      </c>
    </row>
    <row r="31" spans="1:10" x14ac:dyDescent="0.25">
      <c r="A31" s="209"/>
      <c r="B31" s="210"/>
      <c r="C31" s="211" t="str">
        <f>IF(A31="Localizado",CONCATENATE("L.",auxiliar!A28),IF(A31="Disperso",CONCATENATE("D.",auxiliar!A28),""))</f>
        <v/>
      </c>
      <c r="D31" s="212" t="str">
        <f>IF(C31="","",COUNTIF(Table8[[Código do agregado '[Entidade']]:[Código do núcleo]],A.Núcleos!C31))</f>
        <v/>
      </c>
      <c r="E31" s="212" t="str">
        <f>IF(C31="","",SUMIF(Table8[[Código do núcleo]:[Nº de membros]],Table8[Nº de membros]))</f>
        <v/>
      </c>
      <c r="F31" s="213"/>
      <c r="G31" s="214"/>
      <c r="H31" s="215"/>
      <c r="I31" s="216"/>
      <c r="J31" s="217" t="str">
        <f>IF(A31="Localizado",IF(Table1[[#This Row],[Tipo]]="","",IF(AND(A31&lt;&gt;"",OR(F31="",G31="")),"NÃO","SIM")),IF(Table1[[#This Row],[Tipo]]="","",IF(AND(A31&lt;&gt;"",F31=""),"NÃO","SIM")))</f>
        <v/>
      </c>
    </row>
    <row r="32" spans="1:10" x14ac:dyDescent="0.25">
      <c r="A32" s="209"/>
      <c r="B32" s="210"/>
      <c r="C32" s="211" t="str">
        <f>IF(A32="Localizado",CONCATENATE("L.",auxiliar!A29),IF(A32="Disperso",CONCATENATE("D.",auxiliar!A29),""))</f>
        <v/>
      </c>
      <c r="D32" s="212" t="str">
        <f>IF(C32="","",COUNTIF(Table8[[Código do agregado '[Entidade']]:[Código do núcleo]],A.Núcleos!C32))</f>
        <v/>
      </c>
      <c r="E32" s="212" t="str">
        <f>IF(C32="","",SUMIF(Table8[[Código do núcleo]:[Nº de membros]],Table8[Nº de membros]))</f>
        <v/>
      </c>
      <c r="F32" s="213"/>
      <c r="G32" s="214"/>
      <c r="H32" s="215"/>
      <c r="I32" s="216"/>
      <c r="J32" s="217" t="str">
        <f>IF(A32="Localizado",IF(Table1[[#This Row],[Tipo]]="","",IF(AND(A32&lt;&gt;"",OR(F32="",G32="")),"NÃO","SIM")),IF(Table1[[#This Row],[Tipo]]="","",IF(AND(A32&lt;&gt;"",F32=""),"NÃO","SIM")))</f>
        <v/>
      </c>
    </row>
    <row r="33" spans="1:10" x14ac:dyDescent="0.25">
      <c r="A33" s="209"/>
      <c r="B33" s="210"/>
      <c r="C33" s="211" t="str">
        <f>IF(A33="Localizado",CONCATENATE("L.",auxiliar!A30),IF(A33="Disperso",CONCATENATE("D.",auxiliar!A30),""))</f>
        <v/>
      </c>
      <c r="D33" s="212" t="str">
        <f>IF(C33="","",COUNTIF(Table8[[Código do agregado '[Entidade']]:[Código do núcleo]],A.Núcleos!C33))</f>
        <v/>
      </c>
      <c r="E33" s="212" t="str">
        <f>IF(C33="","",SUMIF(Table8[[Código do núcleo]:[Nº de membros]],Table8[Nº de membros]))</f>
        <v/>
      </c>
      <c r="F33" s="213"/>
      <c r="G33" s="214"/>
      <c r="H33" s="215"/>
      <c r="I33" s="216"/>
      <c r="J33" s="217" t="str">
        <f>IF(A33="Localizado",IF(Table1[[#This Row],[Tipo]]="","",IF(AND(A33&lt;&gt;"",OR(F33="",G33="")),"NÃO","SIM")),IF(Table1[[#This Row],[Tipo]]="","",IF(AND(A33&lt;&gt;"",F33=""),"NÃO","SIM")))</f>
        <v/>
      </c>
    </row>
    <row r="34" spans="1:10" x14ac:dyDescent="0.25">
      <c r="A34" s="209"/>
      <c r="B34" s="210"/>
      <c r="C34" s="211" t="str">
        <f>IF(A34="Localizado",CONCATENATE("L.",auxiliar!A31),IF(A34="Disperso",CONCATENATE("D.",auxiliar!A31),""))</f>
        <v/>
      </c>
      <c r="D34" s="212" t="str">
        <f>IF(C34="","",COUNTIF(Table8[[Código do agregado '[Entidade']]:[Código do núcleo]],A.Núcleos!C34))</f>
        <v/>
      </c>
      <c r="E34" s="212" t="str">
        <f>IF(C34="","",SUMIF(Table8[[Código do núcleo]:[Nº de membros]],Table8[Nº de membros]))</f>
        <v/>
      </c>
      <c r="F34" s="213"/>
      <c r="G34" s="214"/>
      <c r="H34" s="215"/>
      <c r="I34" s="216"/>
      <c r="J34" s="217" t="str">
        <f>IF(A34="Localizado",IF(Table1[[#This Row],[Tipo]]="","",IF(AND(A34&lt;&gt;"",OR(F34="",G34="")),"NÃO","SIM")),IF(Table1[[#This Row],[Tipo]]="","",IF(AND(A34&lt;&gt;"",F34=""),"NÃO","SIM")))</f>
        <v/>
      </c>
    </row>
    <row r="35" spans="1:10" x14ac:dyDescent="0.25">
      <c r="A35" s="209"/>
      <c r="B35" s="210"/>
      <c r="C35" s="211" t="str">
        <f>IF(A35="Localizado",CONCATENATE("L.",auxiliar!A32),IF(A35="Disperso",CONCATENATE("D.",auxiliar!A32),""))</f>
        <v/>
      </c>
      <c r="D35" s="212" t="str">
        <f>IF(C35="","",COUNTIF(Table8[[Código do agregado '[Entidade']]:[Código do núcleo]],A.Núcleos!C35))</f>
        <v/>
      </c>
      <c r="E35" s="212" t="str">
        <f>IF(C35="","",SUMIF(Table8[[Código do núcleo]:[Nº de membros]],Table8[Nº de membros]))</f>
        <v/>
      </c>
      <c r="F35" s="213"/>
      <c r="G35" s="214"/>
      <c r="H35" s="215"/>
      <c r="I35" s="216"/>
      <c r="J35" s="217" t="str">
        <f>IF(A35="Localizado",IF(Table1[[#This Row],[Tipo]]="","",IF(AND(A35&lt;&gt;"",OR(F35="",G35="")),"NÃO","SIM")),IF(Table1[[#This Row],[Tipo]]="","",IF(AND(A35&lt;&gt;"",F35=""),"NÃO","SIM")))</f>
        <v/>
      </c>
    </row>
    <row r="36" spans="1:10" x14ac:dyDescent="0.25">
      <c r="A36" s="209"/>
      <c r="B36" s="210"/>
      <c r="C36" s="211" t="str">
        <f>IF(A36="Localizado",CONCATENATE("L.",auxiliar!A33),IF(A36="Disperso",CONCATENATE("D.",auxiliar!A33),""))</f>
        <v/>
      </c>
      <c r="D36" s="212" t="str">
        <f>IF(C36="","",COUNTIF(Table8[[Código do agregado '[Entidade']]:[Código do núcleo]],A.Núcleos!C36))</f>
        <v/>
      </c>
      <c r="E36" s="212" t="str">
        <f>IF(C36="","",SUMIF(Table8[[Código do núcleo]:[Nº de membros]],Table8[Nº de membros]))</f>
        <v/>
      </c>
      <c r="F36" s="213"/>
      <c r="G36" s="214"/>
      <c r="H36" s="215"/>
      <c r="I36" s="216"/>
      <c r="J36" s="217" t="str">
        <f>IF(A36="Localizado",IF(Table1[[#This Row],[Tipo]]="","",IF(AND(A36&lt;&gt;"",OR(F36="",G36="")),"NÃO","SIM")),IF(Table1[[#This Row],[Tipo]]="","",IF(AND(A36&lt;&gt;"",F36=""),"NÃO","SIM")))</f>
        <v/>
      </c>
    </row>
    <row r="37" spans="1:10" x14ac:dyDescent="0.25">
      <c r="A37" s="209"/>
      <c r="B37" s="210"/>
      <c r="C37" s="211" t="str">
        <f>IF(A37="Localizado",CONCATENATE("L.",auxiliar!A34),IF(A37="Disperso",CONCATENATE("D.",auxiliar!A34),""))</f>
        <v/>
      </c>
      <c r="D37" s="212" t="str">
        <f>IF(C37="","",COUNTIF(Table8[[Código do agregado '[Entidade']]:[Código do núcleo]],A.Núcleos!C37))</f>
        <v/>
      </c>
      <c r="E37" s="212" t="str">
        <f>IF(C37="","",SUMIF(Table8[[Código do núcleo]:[Nº de membros]],Table8[Nº de membros]))</f>
        <v/>
      </c>
      <c r="F37" s="213"/>
      <c r="G37" s="214"/>
      <c r="H37" s="215"/>
      <c r="I37" s="216"/>
      <c r="J37" s="217" t="str">
        <f>IF(A37="Localizado",IF(Table1[[#This Row],[Tipo]]="","",IF(AND(A37&lt;&gt;"",OR(F37="",G37="")),"NÃO","SIM")),IF(Table1[[#This Row],[Tipo]]="","",IF(AND(A37&lt;&gt;"",F37=""),"NÃO","SIM")))</f>
        <v/>
      </c>
    </row>
    <row r="38" spans="1:10" x14ac:dyDescent="0.25">
      <c r="A38" s="209"/>
      <c r="B38" s="210"/>
      <c r="C38" s="211" t="str">
        <f>IF(A38="Localizado",CONCATENATE("L.",auxiliar!A35),IF(A38="Disperso",CONCATENATE("D.",auxiliar!A35),""))</f>
        <v/>
      </c>
      <c r="D38" s="212" t="str">
        <f>IF(C38="","",COUNTIF(Table8[[Código do agregado '[Entidade']]:[Código do núcleo]],A.Núcleos!C38))</f>
        <v/>
      </c>
      <c r="E38" s="212" t="str">
        <f>IF(C38="","",SUMIF(Table8[[Código do núcleo]:[Nº de membros]],Table8[Nº de membros]))</f>
        <v/>
      </c>
      <c r="F38" s="213"/>
      <c r="G38" s="214"/>
      <c r="H38" s="215"/>
      <c r="I38" s="216"/>
      <c r="J38" s="217" t="str">
        <f>IF(A38="Localizado",IF(Table1[[#This Row],[Tipo]]="","",IF(AND(A38&lt;&gt;"",OR(F38="",G38="")),"NÃO","SIM")),IF(Table1[[#This Row],[Tipo]]="","",IF(AND(A38&lt;&gt;"",F38=""),"NÃO","SIM")))</f>
        <v/>
      </c>
    </row>
    <row r="39" spans="1:10" x14ac:dyDescent="0.25">
      <c r="A39" s="209"/>
      <c r="B39" s="210"/>
      <c r="C39" s="211" t="str">
        <f>IF(A39="Localizado",CONCATENATE("L.",auxiliar!A36),IF(A39="Disperso",CONCATENATE("D.",auxiliar!A36),""))</f>
        <v/>
      </c>
      <c r="D39" s="212" t="str">
        <f>IF(C39="","",COUNTIF(Table8[[Código do agregado '[Entidade']]:[Código do núcleo]],A.Núcleos!C39))</f>
        <v/>
      </c>
      <c r="E39" s="212" t="str">
        <f>IF(C39="","",SUMIF(Table8[[Código do núcleo]:[Nº de membros]],Table8[Nº de membros]))</f>
        <v/>
      </c>
      <c r="F39" s="213"/>
      <c r="G39" s="214"/>
      <c r="H39" s="215"/>
      <c r="I39" s="216"/>
      <c r="J39" s="217" t="str">
        <f>IF(A39="Localizado",IF(Table1[[#This Row],[Tipo]]="","",IF(AND(A39&lt;&gt;"",OR(F39="",G39="")),"NÃO","SIM")),IF(Table1[[#This Row],[Tipo]]="","",IF(AND(A39&lt;&gt;"",F39=""),"NÃO","SIM")))</f>
        <v/>
      </c>
    </row>
    <row r="40" spans="1:10" x14ac:dyDescent="0.25">
      <c r="A40" s="209"/>
      <c r="B40" s="210"/>
      <c r="C40" s="211" t="str">
        <f>IF(A40="Localizado",CONCATENATE("L.",auxiliar!A37),IF(A40="Disperso",CONCATENATE("D.",auxiliar!A37),""))</f>
        <v/>
      </c>
      <c r="D40" s="212" t="str">
        <f>IF(C40="","",COUNTIF(Table8[[Código do agregado '[Entidade']]:[Código do núcleo]],A.Núcleos!C40))</f>
        <v/>
      </c>
      <c r="E40" s="212" t="str">
        <f>IF(C40="","",SUMIF(Table8[[Código do núcleo]:[Nº de membros]],Table8[Nº de membros]))</f>
        <v/>
      </c>
      <c r="F40" s="213"/>
      <c r="G40" s="214"/>
      <c r="H40" s="215"/>
      <c r="I40" s="216"/>
      <c r="J40" s="217" t="str">
        <f>IF(A40="Localizado",IF(Table1[[#This Row],[Tipo]]="","",IF(AND(A40&lt;&gt;"",OR(F40="",G40="")),"NÃO","SIM")),IF(Table1[[#This Row],[Tipo]]="","",IF(AND(A40&lt;&gt;"",F40=""),"NÃO","SIM")))</f>
        <v/>
      </c>
    </row>
    <row r="41" spans="1:10" x14ac:dyDescent="0.25">
      <c r="A41" s="209"/>
      <c r="B41" s="210"/>
      <c r="C41" s="211" t="str">
        <f>IF(A41="Localizado",CONCATENATE("L.",auxiliar!A38),IF(A41="Disperso",CONCATENATE("D.",auxiliar!A38),""))</f>
        <v/>
      </c>
      <c r="D41" s="212" t="str">
        <f>IF(C41="","",COUNTIF(Table8[[Código do agregado '[Entidade']]:[Código do núcleo]],A.Núcleos!C41))</f>
        <v/>
      </c>
      <c r="E41" s="212" t="str">
        <f>IF(C41="","",SUMIF(Table8[[Código do núcleo]:[Nº de membros]],Table8[Nº de membros]))</f>
        <v/>
      </c>
      <c r="F41" s="213"/>
      <c r="G41" s="214"/>
      <c r="H41" s="215"/>
      <c r="I41" s="216"/>
      <c r="J41" s="217" t="str">
        <f>IF(A41="Localizado",IF(Table1[[#This Row],[Tipo]]="","",IF(AND(A41&lt;&gt;"",OR(F41="",G41="")),"NÃO","SIM")),IF(Table1[[#This Row],[Tipo]]="","",IF(AND(A41&lt;&gt;"",F41=""),"NÃO","SIM")))</f>
        <v/>
      </c>
    </row>
    <row r="42" spans="1:10" x14ac:dyDescent="0.25">
      <c r="A42" s="209"/>
      <c r="B42" s="210"/>
      <c r="C42" s="211" t="str">
        <f>IF(A42="Localizado",CONCATENATE("L.",auxiliar!A39),IF(A42="Disperso",CONCATENATE("D.",auxiliar!A39),""))</f>
        <v/>
      </c>
      <c r="D42" s="212" t="str">
        <f>IF(C42="","",COUNTIF(Table8[[Código do agregado '[Entidade']]:[Código do núcleo]],A.Núcleos!C42))</f>
        <v/>
      </c>
      <c r="E42" s="212" t="str">
        <f>IF(C42="","",SUMIF(Table8[[Código do núcleo]:[Nº de membros]],Table8[Nº de membros]))</f>
        <v/>
      </c>
      <c r="F42" s="213"/>
      <c r="G42" s="214"/>
      <c r="H42" s="215"/>
      <c r="I42" s="216"/>
      <c r="J42" s="217" t="str">
        <f>IF(A42="Localizado",IF(Table1[[#This Row],[Tipo]]="","",IF(AND(A42&lt;&gt;"",OR(F42="",G42="")),"NÃO","SIM")),IF(Table1[[#This Row],[Tipo]]="","",IF(AND(A42&lt;&gt;"",F42=""),"NÃO","SIM")))</f>
        <v/>
      </c>
    </row>
    <row r="43" spans="1:10" x14ac:dyDescent="0.25">
      <c r="A43" s="209"/>
      <c r="B43" s="210"/>
      <c r="C43" s="211" t="str">
        <f>IF(A43="Localizado",CONCATENATE("L.",auxiliar!A40),IF(A43="Disperso",CONCATENATE("D.",auxiliar!A40),""))</f>
        <v/>
      </c>
      <c r="D43" s="212" t="str">
        <f>IF(C43="","",COUNTIF(Table8[[Código do agregado '[Entidade']]:[Código do núcleo]],A.Núcleos!C43))</f>
        <v/>
      </c>
      <c r="E43" s="212" t="str">
        <f>IF(C43="","",SUMIF(Table8[[Código do núcleo]:[Nº de membros]],Table8[Nº de membros]))</f>
        <v/>
      </c>
      <c r="F43" s="213"/>
      <c r="G43" s="214"/>
      <c r="H43" s="215"/>
      <c r="I43" s="216"/>
      <c r="J43" s="217" t="str">
        <f>IF(A43="Localizado",IF(Table1[[#This Row],[Tipo]]="","",IF(AND(A43&lt;&gt;"",OR(F43="",G43="")),"NÃO","SIM")),IF(Table1[[#This Row],[Tipo]]="","",IF(AND(A43&lt;&gt;"",F43=""),"NÃO","SIM")))</f>
        <v/>
      </c>
    </row>
    <row r="44" spans="1:10" x14ac:dyDescent="0.25">
      <c r="A44" s="209"/>
      <c r="B44" s="210"/>
      <c r="C44" s="211" t="str">
        <f>IF(A44="Localizado",CONCATENATE("L.",auxiliar!A41),IF(A44="Disperso",CONCATENATE("D.",auxiliar!A41),""))</f>
        <v/>
      </c>
      <c r="D44" s="212" t="str">
        <f>IF(C44="","",COUNTIF(Table8[[Código do agregado '[Entidade']]:[Código do núcleo]],A.Núcleos!C44))</f>
        <v/>
      </c>
      <c r="E44" s="212" t="str">
        <f>IF(C44="","",SUMIF(Table8[[Código do núcleo]:[Nº de membros]],Table8[Nº de membros]))</f>
        <v/>
      </c>
      <c r="F44" s="213"/>
      <c r="G44" s="214"/>
      <c r="H44" s="215"/>
      <c r="I44" s="216"/>
      <c r="J44" s="217" t="str">
        <f>IF(A44="Localizado",IF(Table1[[#This Row],[Tipo]]="","",IF(AND(A44&lt;&gt;"",OR(F44="",G44="")),"NÃO","SIM")),IF(Table1[[#This Row],[Tipo]]="","",IF(AND(A44&lt;&gt;"",F44=""),"NÃO","SIM")))</f>
        <v/>
      </c>
    </row>
    <row r="45" spans="1:10" x14ac:dyDescent="0.25">
      <c r="A45" s="209"/>
      <c r="B45" s="210"/>
      <c r="C45" s="211" t="str">
        <f>IF(A45="Localizado",CONCATENATE("L.",auxiliar!A42),IF(A45="Disperso",CONCATENATE("D.",auxiliar!A42),""))</f>
        <v/>
      </c>
      <c r="D45" s="212" t="str">
        <f>IF(C45="","",COUNTIF(Table8[[Código do agregado '[Entidade']]:[Código do núcleo]],A.Núcleos!C45))</f>
        <v/>
      </c>
      <c r="E45" s="212" t="str">
        <f>IF(C45="","",SUMIF(Table8[[Código do núcleo]:[Nº de membros]],Table8[Nº de membros]))</f>
        <v/>
      </c>
      <c r="F45" s="213"/>
      <c r="G45" s="214"/>
      <c r="H45" s="215"/>
      <c r="I45" s="216"/>
      <c r="J45" s="217" t="str">
        <f>IF(A45="Localizado",IF(Table1[[#This Row],[Tipo]]="","",IF(AND(A45&lt;&gt;"",OR(F45="",G45="")),"NÃO","SIM")),IF(Table1[[#This Row],[Tipo]]="","",IF(AND(A45&lt;&gt;"",F45=""),"NÃO","SIM")))</f>
        <v/>
      </c>
    </row>
    <row r="46" spans="1:10" x14ac:dyDescent="0.25">
      <c r="A46" s="209"/>
      <c r="B46" s="210"/>
      <c r="C46" s="211" t="str">
        <f>IF(A46="Localizado",CONCATENATE("L.",auxiliar!A43),IF(A46="Disperso",CONCATENATE("D.",auxiliar!A43),""))</f>
        <v/>
      </c>
      <c r="D46" s="212" t="str">
        <f>IF(C46="","",COUNTIF(Table8[[Código do agregado '[Entidade']]:[Código do núcleo]],A.Núcleos!C46))</f>
        <v/>
      </c>
      <c r="E46" s="212" t="str">
        <f>IF(C46="","",SUMIF(Table8[[Código do núcleo]:[Nº de membros]],Table8[Nº de membros]))</f>
        <v/>
      </c>
      <c r="F46" s="213"/>
      <c r="G46" s="214"/>
      <c r="H46" s="215"/>
      <c r="I46" s="216"/>
      <c r="J46" s="217" t="str">
        <f>IF(A46="Localizado",IF(Table1[[#This Row],[Tipo]]="","",IF(AND(A46&lt;&gt;"",OR(F46="",G46="")),"NÃO","SIM")),IF(Table1[[#This Row],[Tipo]]="","",IF(AND(A46&lt;&gt;"",F46=""),"NÃO","SIM")))</f>
        <v/>
      </c>
    </row>
    <row r="47" spans="1:10" x14ac:dyDescent="0.25">
      <c r="A47" s="209"/>
      <c r="B47" s="210"/>
      <c r="C47" s="211" t="str">
        <f>IF(A47="Localizado",CONCATENATE("L.",auxiliar!A44),IF(A47="Disperso",CONCATENATE("D.",auxiliar!A44),""))</f>
        <v/>
      </c>
      <c r="D47" s="212" t="str">
        <f>IF(C47="","",COUNTIF(Table8[[Código do agregado '[Entidade']]:[Código do núcleo]],A.Núcleos!C47))</f>
        <v/>
      </c>
      <c r="E47" s="212" t="str">
        <f>IF(C47="","",SUMIF(Table8[[Código do núcleo]:[Nº de membros]],Table8[Nº de membros]))</f>
        <v/>
      </c>
      <c r="F47" s="213"/>
      <c r="G47" s="214"/>
      <c r="H47" s="215"/>
      <c r="I47" s="216"/>
      <c r="J47" s="217" t="str">
        <f>IF(A47="Localizado",IF(Table1[[#This Row],[Tipo]]="","",IF(AND(A47&lt;&gt;"",OR(F47="",G47="")),"NÃO","SIM")),IF(Table1[[#This Row],[Tipo]]="","",IF(AND(A47&lt;&gt;"",F47=""),"NÃO","SIM")))</f>
        <v/>
      </c>
    </row>
    <row r="48" spans="1:10" x14ac:dyDescent="0.25">
      <c r="A48" s="209"/>
      <c r="B48" s="210"/>
      <c r="C48" s="211" t="str">
        <f>IF(A48="Localizado",CONCATENATE("L.",auxiliar!A45),IF(A48="Disperso",CONCATENATE("D.",auxiliar!A45),""))</f>
        <v/>
      </c>
      <c r="D48" s="212" t="str">
        <f>IF(C48="","",COUNTIF(Table8[[Código do agregado '[Entidade']]:[Código do núcleo]],A.Núcleos!C48))</f>
        <v/>
      </c>
      <c r="E48" s="212" t="str">
        <f>IF(C48="","",SUMIF(Table8[[Código do núcleo]:[Nº de membros]],Table8[Nº de membros]))</f>
        <v/>
      </c>
      <c r="F48" s="213"/>
      <c r="G48" s="214"/>
      <c r="H48" s="215"/>
      <c r="I48" s="216"/>
      <c r="J48" s="217" t="str">
        <f>IF(A48="Localizado",IF(Table1[[#This Row],[Tipo]]="","",IF(AND(A48&lt;&gt;"",OR(F48="",G48="")),"NÃO","SIM")),IF(Table1[[#This Row],[Tipo]]="","",IF(AND(A48&lt;&gt;"",F48=""),"NÃO","SIM")))</f>
        <v/>
      </c>
    </row>
    <row r="49" spans="1:10" x14ac:dyDescent="0.25">
      <c r="A49" s="209"/>
      <c r="B49" s="210"/>
      <c r="C49" s="211" t="str">
        <f>IF(A49="Localizado",CONCATENATE("L.",auxiliar!A46),IF(A49="Disperso",CONCATENATE("D.",auxiliar!A46),""))</f>
        <v/>
      </c>
      <c r="D49" s="212" t="str">
        <f>IF(C49="","",COUNTIF(Table8[[Código do agregado '[Entidade']]:[Código do núcleo]],A.Núcleos!C49))</f>
        <v/>
      </c>
      <c r="E49" s="212" t="str">
        <f>IF(C49="","",SUMIF(Table8[[Código do núcleo]:[Nº de membros]],Table8[Nº de membros]))</f>
        <v/>
      </c>
      <c r="F49" s="213"/>
      <c r="G49" s="214"/>
      <c r="H49" s="215"/>
      <c r="I49" s="216"/>
      <c r="J49" s="217" t="str">
        <f>IF(A49="Localizado",IF(Table1[[#This Row],[Tipo]]="","",IF(AND(A49&lt;&gt;"",OR(F49="",G49="")),"NÃO","SIM")),IF(Table1[[#This Row],[Tipo]]="","",IF(AND(A49&lt;&gt;"",F49=""),"NÃO","SIM")))</f>
        <v/>
      </c>
    </row>
    <row r="50" spans="1:10" x14ac:dyDescent="0.25">
      <c r="A50" s="209"/>
      <c r="B50" s="210"/>
      <c r="C50" s="211" t="str">
        <f>IF(A50="Localizado",CONCATENATE("L.",auxiliar!A47),IF(A50="Disperso",CONCATENATE("D.",auxiliar!A47),""))</f>
        <v/>
      </c>
      <c r="D50" s="212" t="str">
        <f>IF(C50="","",COUNTIF(Table8[[Código do agregado '[Entidade']]:[Código do núcleo]],A.Núcleos!C50))</f>
        <v/>
      </c>
      <c r="E50" s="212" t="str">
        <f>IF(C50="","",SUMIF(Table8[[Código do núcleo]:[Nº de membros]],Table8[Nº de membros]))</f>
        <v/>
      </c>
      <c r="F50" s="213"/>
      <c r="G50" s="214"/>
      <c r="H50" s="215"/>
      <c r="I50" s="216"/>
      <c r="J50" s="217" t="str">
        <f>IF(A50="Localizado",IF(Table1[[#This Row],[Tipo]]="","",IF(AND(A50&lt;&gt;"",OR(F50="",G50="")),"NÃO","SIM")),IF(Table1[[#This Row],[Tipo]]="","",IF(AND(A50&lt;&gt;"",F50=""),"NÃO","SIM")))</f>
        <v/>
      </c>
    </row>
    <row r="51" spans="1:10" x14ac:dyDescent="0.25">
      <c r="A51" s="209"/>
      <c r="B51" s="210"/>
      <c r="C51" s="211" t="str">
        <f>IF(A51="Localizado",CONCATENATE("L.",auxiliar!A48),IF(A51="Disperso",CONCATENATE("D.",auxiliar!A48),""))</f>
        <v/>
      </c>
      <c r="D51" s="212" t="str">
        <f>IF(C51="","",COUNTIF(Table8[[Código do agregado '[Entidade']]:[Código do núcleo]],A.Núcleos!C51))</f>
        <v/>
      </c>
      <c r="E51" s="212" t="str">
        <f>IF(C51="","",SUMIF(Table8[[Código do núcleo]:[Nº de membros]],Table8[Nº de membros]))</f>
        <v/>
      </c>
      <c r="F51" s="213"/>
      <c r="G51" s="214"/>
      <c r="H51" s="215"/>
      <c r="I51" s="216"/>
      <c r="J51" s="217" t="str">
        <f>IF(A51="Localizado",IF(Table1[[#This Row],[Tipo]]="","",IF(AND(A51&lt;&gt;"",OR(F51="",G51="")),"NÃO","SIM")),IF(Table1[[#This Row],[Tipo]]="","",IF(AND(A51&lt;&gt;"",F51=""),"NÃO","SIM")))</f>
        <v/>
      </c>
    </row>
    <row r="52" spans="1:10" x14ac:dyDescent="0.25">
      <c r="A52" s="209"/>
      <c r="B52" s="210"/>
      <c r="C52" s="211" t="str">
        <f>IF(A52="Localizado",CONCATENATE("L.",auxiliar!A49),IF(A52="Disperso",CONCATENATE("D.",auxiliar!A49),""))</f>
        <v/>
      </c>
      <c r="D52" s="212" t="str">
        <f>IF(C52="","",COUNTIF(Table8[[Código do agregado '[Entidade']]:[Código do núcleo]],A.Núcleos!C52))</f>
        <v/>
      </c>
      <c r="E52" s="212" t="str">
        <f>IF(C52="","",SUMIF(Table8[[Código do núcleo]:[Nº de membros]],Table8[Nº de membros]))</f>
        <v/>
      </c>
      <c r="F52" s="213"/>
      <c r="G52" s="214"/>
      <c r="H52" s="215"/>
      <c r="I52" s="216"/>
      <c r="J52" s="217" t="str">
        <f>IF(A52="Localizado",IF(Table1[[#This Row],[Tipo]]="","",IF(AND(A52&lt;&gt;"",OR(F52="",G52="")),"NÃO","SIM")),IF(Table1[[#This Row],[Tipo]]="","",IF(AND(A52&lt;&gt;"",F52=""),"NÃO","SIM")))</f>
        <v/>
      </c>
    </row>
    <row r="53" spans="1:10" x14ac:dyDescent="0.25">
      <c r="A53" s="209"/>
      <c r="B53" s="210"/>
      <c r="C53" s="211" t="str">
        <f>IF(A53="Localizado",CONCATENATE("L.",auxiliar!A50),IF(A53="Disperso",CONCATENATE("D.",auxiliar!A50),""))</f>
        <v/>
      </c>
      <c r="D53" s="212" t="str">
        <f>IF(C53="","",COUNTIF(Table8[[Código do agregado '[Entidade']]:[Código do núcleo]],A.Núcleos!C53))</f>
        <v/>
      </c>
      <c r="E53" s="212" t="str">
        <f>IF(C53="","",SUMIF(Table8[[Código do núcleo]:[Nº de membros]],Table8[Nº de membros]))</f>
        <v/>
      </c>
      <c r="F53" s="213"/>
      <c r="G53" s="214"/>
      <c r="H53" s="215"/>
      <c r="I53" s="216"/>
      <c r="J53" s="217" t="str">
        <f>IF(A53="Localizado",IF(Table1[[#This Row],[Tipo]]="","",IF(AND(A53&lt;&gt;"",OR(F53="",G53="")),"NÃO","SIM")),IF(Table1[[#This Row],[Tipo]]="","",IF(AND(A53&lt;&gt;"",F53=""),"NÃO","SIM")))</f>
        <v/>
      </c>
    </row>
    <row r="54" spans="1:10" x14ac:dyDescent="0.25">
      <c r="A54" s="209"/>
      <c r="B54" s="210"/>
      <c r="C54" s="211" t="str">
        <f>IF(A54="Localizado",CONCATENATE("L.",auxiliar!A51),IF(A54="Disperso",CONCATENATE("D.",auxiliar!A51),""))</f>
        <v/>
      </c>
      <c r="D54" s="212" t="str">
        <f>IF(C54="","",COUNTIF(Table8[[Código do agregado '[Entidade']]:[Código do núcleo]],A.Núcleos!C54))</f>
        <v/>
      </c>
      <c r="E54" s="212" t="str">
        <f>IF(C54="","",SUMIF(Table8[[Código do núcleo]:[Nº de membros]],Table8[Nº de membros]))</f>
        <v/>
      </c>
      <c r="F54" s="213"/>
      <c r="G54" s="214"/>
      <c r="H54" s="215"/>
      <c r="I54" s="216"/>
      <c r="J54" s="217" t="str">
        <f>IF(A54="Localizado",IF(Table1[[#This Row],[Tipo]]="","",IF(AND(A54&lt;&gt;"",OR(F54="",G54="")),"NÃO","SIM")),IF(Table1[[#This Row],[Tipo]]="","",IF(AND(A54&lt;&gt;"",F54=""),"NÃO","SIM")))</f>
        <v/>
      </c>
    </row>
    <row r="55" spans="1:10" x14ac:dyDescent="0.25">
      <c r="A55" s="209"/>
      <c r="B55" s="210"/>
      <c r="C55" s="211" t="str">
        <f>IF(A55="Localizado",CONCATENATE("L.",auxiliar!A52),IF(A55="Disperso",CONCATENATE("D.",auxiliar!A52),""))</f>
        <v/>
      </c>
      <c r="D55" s="212" t="str">
        <f>IF(C55="","",COUNTIF(Table8[[Código do agregado '[Entidade']]:[Código do núcleo]],A.Núcleos!C55))</f>
        <v/>
      </c>
      <c r="E55" s="212" t="str">
        <f>IF(C55="","",SUMIF(Table8[[Código do núcleo]:[Nº de membros]],Table8[Nº de membros]))</f>
        <v/>
      </c>
      <c r="F55" s="213"/>
      <c r="G55" s="214"/>
      <c r="H55" s="215"/>
      <c r="I55" s="216"/>
      <c r="J55" s="217" t="str">
        <f>IF(A55="Localizado",IF(Table1[[#This Row],[Tipo]]="","",IF(AND(A55&lt;&gt;"",OR(F55="",G55="")),"NÃO","SIM")),IF(Table1[[#This Row],[Tipo]]="","",IF(AND(A55&lt;&gt;"",F55=""),"NÃO","SIM")))</f>
        <v/>
      </c>
    </row>
    <row r="56" spans="1:10" x14ac:dyDescent="0.25">
      <c r="A56" s="209"/>
      <c r="B56" s="210"/>
      <c r="C56" s="211" t="str">
        <f>IF(A56="Localizado",CONCATENATE("L.",auxiliar!A53),IF(A56="Disperso",CONCATENATE("D.",auxiliar!A53),""))</f>
        <v/>
      </c>
      <c r="D56" s="212" t="str">
        <f>IF(C56="","",COUNTIF(Table8[[Código do agregado '[Entidade']]:[Código do núcleo]],A.Núcleos!C56))</f>
        <v/>
      </c>
      <c r="E56" s="212" t="str">
        <f>IF(C56="","",SUMIF(Table8[[Código do núcleo]:[Nº de membros]],Table8[Nº de membros]))</f>
        <v/>
      </c>
      <c r="F56" s="213"/>
      <c r="G56" s="214"/>
      <c r="H56" s="215"/>
      <c r="I56" s="216"/>
      <c r="J56" s="217" t="str">
        <f>IF(A56="Localizado",IF(Table1[[#This Row],[Tipo]]="","",IF(AND(A56&lt;&gt;"",OR(F56="",G56="")),"NÃO","SIM")),IF(Table1[[#This Row],[Tipo]]="","",IF(AND(A56&lt;&gt;"",F56=""),"NÃO","SIM")))</f>
        <v/>
      </c>
    </row>
    <row r="57" spans="1:10" x14ac:dyDescent="0.25">
      <c r="A57" s="209"/>
      <c r="B57" s="210"/>
      <c r="C57" s="211" t="str">
        <f>IF(A57="Localizado",CONCATENATE("L.",auxiliar!A54),IF(A57="Disperso",CONCATENATE("D.",auxiliar!A54),""))</f>
        <v/>
      </c>
      <c r="D57" s="212" t="str">
        <f>IF(C57="","",COUNTIF(Table8[[Código do agregado '[Entidade']]:[Código do núcleo]],A.Núcleos!C57))</f>
        <v/>
      </c>
      <c r="E57" s="212" t="str">
        <f>IF(C57="","",SUMIF(Table8[[Código do núcleo]:[Nº de membros]],Table8[Nº de membros]))</f>
        <v/>
      </c>
      <c r="F57" s="213"/>
      <c r="G57" s="214"/>
      <c r="H57" s="215"/>
      <c r="I57" s="216"/>
      <c r="J57" s="217" t="str">
        <f>IF(A57="Localizado",IF(Table1[[#This Row],[Tipo]]="","",IF(AND(A57&lt;&gt;"",OR(F57="",G57="")),"NÃO","SIM")),IF(Table1[[#This Row],[Tipo]]="","",IF(AND(A57&lt;&gt;"",F57=""),"NÃO","SIM")))</f>
        <v/>
      </c>
    </row>
    <row r="58" spans="1:10" x14ac:dyDescent="0.25">
      <c r="A58" s="209"/>
      <c r="B58" s="210"/>
      <c r="C58" s="211" t="str">
        <f>IF(A58="Localizado",CONCATENATE("L.",auxiliar!A55),IF(A58="Disperso",CONCATENATE("D.",auxiliar!A55),""))</f>
        <v/>
      </c>
      <c r="D58" s="212" t="str">
        <f>IF(C58="","",COUNTIF(Table8[[Código do agregado '[Entidade']]:[Código do núcleo]],A.Núcleos!C58))</f>
        <v/>
      </c>
      <c r="E58" s="212" t="str">
        <f>IF(C58="","",SUMIF(Table8[[Código do núcleo]:[Nº de membros]],Table8[Nº de membros]))</f>
        <v/>
      </c>
      <c r="F58" s="213"/>
      <c r="G58" s="214"/>
      <c r="H58" s="215"/>
      <c r="I58" s="216"/>
      <c r="J58" s="217" t="str">
        <f>IF(A58="Localizado",IF(Table1[[#This Row],[Tipo]]="","",IF(AND(A58&lt;&gt;"",OR(F58="",G58="")),"NÃO","SIM")),IF(Table1[[#This Row],[Tipo]]="","",IF(AND(A58&lt;&gt;"",F58=""),"NÃO","SIM")))</f>
        <v/>
      </c>
    </row>
    <row r="59" spans="1:10" x14ac:dyDescent="0.25">
      <c r="A59" s="209"/>
      <c r="B59" s="210"/>
      <c r="C59" s="211" t="str">
        <f>IF(A59="Localizado",CONCATENATE("L.",auxiliar!A56),IF(A59="Disperso",CONCATENATE("D.",auxiliar!A56),""))</f>
        <v/>
      </c>
      <c r="D59" s="212" t="str">
        <f>IF(C59="","",COUNTIF(Table8[[Código do agregado '[Entidade']]:[Código do núcleo]],A.Núcleos!C59))</f>
        <v/>
      </c>
      <c r="E59" s="212" t="str">
        <f>IF(C59="","",SUMIF(Table8[[Código do núcleo]:[Nº de membros]],Table8[Nº de membros]))</f>
        <v/>
      </c>
      <c r="F59" s="213"/>
      <c r="G59" s="214"/>
      <c r="H59" s="215"/>
      <c r="I59" s="216"/>
      <c r="J59" s="217" t="str">
        <f>IF(A59="Localizado",IF(Table1[[#This Row],[Tipo]]="","",IF(AND(A59&lt;&gt;"",OR(F59="",G59="")),"NÃO","SIM")),IF(Table1[[#This Row],[Tipo]]="","",IF(AND(A59&lt;&gt;"",F59=""),"NÃO","SIM")))</f>
        <v/>
      </c>
    </row>
    <row r="60" spans="1:10" x14ac:dyDescent="0.25">
      <c r="A60" s="209"/>
      <c r="B60" s="210"/>
      <c r="C60" s="211" t="str">
        <f>IF(A60="Localizado",CONCATENATE("L.",auxiliar!A57),IF(A60="Disperso",CONCATENATE("D.",auxiliar!A57),""))</f>
        <v/>
      </c>
      <c r="D60" s="212" t="str">
        <f>IF(C60="","",COUNTIF(Table8[[Código do agregado '[Entidade']]:[Código do núcleo]],A.Núcleos!C60))</f>
        <v/>
      </c>
      <c r="E60" s="212" t="str">
        <f>IF(C60="","",SUMIF(Table8[[Código do núcleo]:[Nº de membros]],Table8[Nº de membros]))</f>
        <v/>
      </c>
      <c r="F60" s="213"/>
      <c r="G60" s="214"/>
      <c r="H60" s="215"/>
      <c r="I60" s="216"/>
      <c r="J60" s="217" t="str">
        <f>IF(A60="Localizado",IF(Table1[[#This Row],[Tipo]]="","",IF(AND(A60&lt;&gt;"",OR(F60="",G60="")),"NÃO","SIM")),IF(Table1[[#This Row],[Tipo]]="","",IF(AND(A60&lt;&gt;"",F60=""),"NÃO","SIM")))</f>
        <v/>
      </c>
    </row>
    <row r="61" spans="1:10" x14ac:dyDescent="0.25">
      <c r="A61" s="209"/>
      <c r="B61" s="210"/>
      <c r="C61" s="211" t="str">
        <f>IF(A61="Localizado",CONCATENATE("L.",auxiliar!A58),IF(A61="Disperso",CONCATENATE("D.",auxiliar!A58),""))</f>
        <v/>
      </c>
      <c r="D61" s="212" t="str">
        <f>IF(C61="","",COUNTIF(Table8[[Código do agregado '[Entidade']]:[Código do núcleo]],A.Núcleos!C61))</f>
        <v/>
      </c>
      <c r="E61" s="212" t="str">
        <f>IF(C61="","",SUMIF(Table8[[Código do núcleo]:[Nº de membros]],Table8[Nº de membros]))</f>
        <v/>
      </c>
      <c r="F61" s="213"/>
      <c r="G61" s="214"/>
      <c r="H61" s="215"/>
      <c r="I61" s="216"/>
      <c r="J61" s="217" t="str">
        <f>IF(A61="Localizado",IF(Table1[[#This Row],[Tipo]]="","",IF(AND(A61&lt;&gt;"",OR(F61="",G61="")),"NÃO","SIM")),IF(Table1[[#This Row],[Tipo]]="","",IF(AND(A61&lt;&gt;"",F61=""),"NÃO","SIM")))</f>
        <v/>
      </c>
    </row>
    <row r="62" spans="1:10" x14ac:dyDescent="0.25">
      <c r="A62" s="209"/>
      <c r="B62" s="210"/>
      <c r="C62" s="211" t="str">
        <f>IF(A62="Localizado",CONCATENATE("L.",auxiliar!A59),IF(A62="Disperso",CONCATENATE("D.",auxiliar!A59),""))</f>
        <v/>
      </c>
      <c r="D62" s="212" t="str">
        <f>IF(C62="","",COUNTIF(Table8[[Código do agregado '[Entidade']]:[Código do núcleo]],A.Núcleos!C62))</f>
        <v/>
      </c>
      <c r="E62" s="212" t="str">
        <f>IF(C62="","",SUMIF(Table8[[Código do núcleo]:[Nº de membros]],Table8[Nº de membros]))</f>
        <v/>
      </c>
      <c r="F62" s="213"/>
      <c r="G62" s="214"/>
      <c r="H62" s="215"/>
      <c r="I62" s="216"/>
      <c r="J62" s="217" t="str">
        <f>IF(A62="Localizado",IF(Table1[[#This Row],[Tipo]]="","",IF(AND(A62&lt;&gt;"",OR(F62="",G62="")),"NÃO","SIM")),IF(Table1[[#This Row],[Tipo]]="","",IF(AND(A62&lt;&gt;"",F62=""),"NÃO","SIM")))</f>
        <v/>
      </c>
    </row>
    <row r="63" spans="1:10" x14ac:dyDescent="0.25">
      <c r="A63" s="209"/>
      <c r="B63" s="210"/>
      <c r="C63" s="211" t="str">
        <f>IF(A63="Localizado",CONCATENATE("L.",auxiliar!A60),IF(A63="Disperso",CONCATENATE("D.",auxiliar!A60),""))</f>
        <v/>
      </c>
      <c r="D63" s="212" t="str">
        <f>IF(C63="","",COUNTIF(Table8[[Código do agregado '[Entidade']]:[Código do núcleo]],A.Núcleos!C63))</f>
        <v/>
      </c>
      <c r="E63" s="212" t="str">
        <f>IF(C63="","",SUMIF(Table8[[Código do núcleo]:[Nº de membros]],Table8[Nº de membros]))</f>
        <v/>
      </c>
      <c r="F63" s="213"/>
      <c r="G63" s="214"/>
      <c r="H63" s="215"/>
      <c r="I63" s="216"/>
      <c r="J63" s="217" t="str">
        <f>IF(A63="Localizado",IF(Table1[[#This Row],[Tipo]]="","",IF(AND(A63&lt;&gt;"",OR(F63="",G63="")),"NÃO","SIM")),IF(Table1[[#This Row],[Tipo]]="","",IF(AND(A63&lt;&gt;"",F63=""),"NÃO","SIM")))</f>
        <v/>
      </c>
    </row>
    <row r="64" spans="1:10" x14ac:dyDescent="0.25">
      <c r="A64" s="209"/>
      <c r="B64" s="210"/>
      <c r="C64" s="211" t="str">
        <f>IF(A64="Localizado",CONCATENATE("L.",auxiliar!A61),IF(A64="Disperso",CONCATENATE("D.",auxiliar!A61),""))</f>
        <v/>
      </c>
      <c r="D64" s="212" t="str">
        <f>IF(C64="","",COUNTIF(Table8[[Código do agregado '[Entidade']]:[Código do núcleo]],A.Núcleos!C64))</f>
        <v/>
      </c>
      <c r="E64" s="212" t="str">
        <f>IF(C64="","",SUMIF(Table8[[Código do núcleo]:[Nº de membros]],Table8[Nº de membros]))</f>
        <v/>
      </c>
      <c r="F64" s="213"/>
      <c r="G64" s="214"/>
      <c r="H64" s="215"/>
      <c r="I64" s="216"/>
      <c r="J64" s="217" t="str">
        <f>IF(A64="Localizado",IF(Table1[[#This Row],[Tipo]]="","",IF(AND(A64&lt;&gt;"",OR(F64="",G64="")),"NÃO","SIM")),IF(Table1[[#This Row],[Tipo]]="","",IF(AND(A64&lt;&gt;"",F64=""),"NÃO","SIM")))</f>
        <v/>
      </c>
    </row>
    <row r="65" spans="1:10" x14ac:dyDescent="0.25">
      <c r="A65" s="209"/>
      <c r="B65" s="210"/>
      <c r="C65" s="211" t="str">
        <f>IF(A65="Localizado",CONCATENATE("L.",auxiliar!A62),IF(A65="Disperso",CONCATENATE("D.",auxiliar!A62),""))</f>
        <v/>
      </c>
      <c r="D65" s="212" t="str">
        <f>IF(C65="","",COUNTIF(Table8[[Código do agregado '[Entidade']]:[Código do núcleo]],A.Núcleos!C65))</f>
        <v/>
      </c>
      <c r="E65" s="212" t="str">
        <f>IF(C65="","",SUMIF(Table8[[Código do núcleo]:[Nº de membros]],Table8[Nº de membros]))</f>
        <v/>
      </c>
      <c r="F65" s="213"/>
      <c r="G65" s="214"/>
      <c r="H65" s="215"/>
      <c r="I65" s="216"/>
      <c r="J65" s="217" t="str">
        <f>IF(A65="Localizado",IF(Table1[[#This Row],[Tipo]]="","",IF(AND(A65&lt;&gt;"",OR(F65="",G65="")),"NÃO","SIM")),IF(Table1[[#This Row],[Tipo]]="","",IF(AND(A65&lt;&gt;"",F65=""),"NÃO","SIM")))</f>
        <v/>
      </c>
    </row>
    <row r="66" spans="1:10" x14ac:dyDescent="0.25">
      <c r="A66" s="209"/>
      <c r="B66" s="210"/>
      <c r="C66" s="211" t="str">
        <f>IF(A66="Localizado",CONCATENATE("L.",auxiliar!A63),IF(A66="Disperso",CONCATENATE("D.",auxiliar!A63),""))</f>
        <v/>
      </c>
      <c r="D66" s="212" t="str">
        <f>IF(C66="","",COUNTIF(Table8[[Código do agregado '[Entidade']]:[Código do núcleo]],A.Núcleos!C66))</f>
        <v/>
      </c>
      <c r="E66" s="212" t="str">
        <f>IF(C66="","",SUMIF(Table8[[Código do núcleo]:[Nº de membros]],Table8[Nº de membros]))</f>
        <v/>
      </c>
      <c r="F66" s="213"/>
      <c r="G66" s="214"/>
      <c r="H66" s="215"/>
      <c r="I66" s="216"/>
      <c r="J66" s="217" t="str">
        <f>IF(A66="Localizado",IF(Table1[[#This Row],[Tipo]]="","",IF(AND(A66&lt;&gt;"",OR(F66="",G66="")),"NÃO","SIM")),IF(Table1[[#This Row],[Tipo]]="","",IF(AND(A66&lt;&gt;"",F66=""),"NÃO","SIM")))</f>
        <v/>
      </c>
    </row>
    <row r="67" spans="1:10" x14ac:dyDescent="0.25">
      <c r="A67" s="209"/>
      <c r="B67" s="210"/>
      <c r="C67" s="211" t="str">
        <f>IF(A67="Localizado",CONCATENATE("L.",auxiliar!A64),IF(A67="Disperso",CONCATENATE("D.",auxiliar!A64),""))</f>
        <v/>
      </c>
      <c r="D67" s="212" t="str">
        <f>IF(C67="","",COUNTIF(Table8[[Código do agregado '[Entidade']]:[Código do núcleo]],A.Núcleos!C67))</f>
        <v/>
      </c>
      <c r="E67" s="212" t="str">
        <f>IF(C67="","",SUMIF(Table8[[Código do núcleo]:[Nº de membros]],Table8[Nº de membros]))</f>
        <v/>
      </c>
      <c r="F67" s="213"/>
      <c r="G67" s="214"/>
      <c r="H67" s="215"/>
      <c r="I67" s="216"/>
      <c r="J67" s="217" t="str">
        <f>IF(A67="Localizado",IF(Table1[[#This Row],[Tipo]]="","",IF(AND(A67&lt;&gt;"",OR(F67="",G67="")),"NÃO","SIM")),IF(Table1[[#This Row],[Tipo]]="","",IF(AND(A67&lt;&gt;"",F67=""),"NÃO","SIM")))</f>
        <v/>
      </c>
    </row>
    <row r="68" spans="1:10" x14ac:dyDescent="0.25">
      <c r="A68" s="209"/>
      <c r="B68" s="210"/>
      <c r="C68" s="211" t="str">
        <f>IF(A68="Localizado",CONCATENATE("L.",auxiliar!A65),IF(A68="Disperso",CONCATENATE("D.",auxiliar!A65),""))</f>
        <v/>
      </c>
      <c r="D68" s="212" t="str">
        <f>IF(C68="","",COUNTIF(Table8[[Código do agregado '[Entidade']]:[Código do núcleo]],A.Núcleos!C68))</f>
        <v/>
      </c>
      <c r="E68" s="212" t="str">
        <f>IF(C68="","",SUMIF(Table8[[Código do núcleo]:[Nº de membros]],Table8[Nº de membros]))</f>
        <v/>
      </c>
      <c r="F68" s="213"/>
      <c r="G68" s="214"/>
      <c r="H68" s="215"/>
      <c r="I68" s="216"/>
      <c r="J68" s="217" t="str">
        <f>IF(A68="Localizado",IF(Table1[[#This Row],[Tipo]]="","",IF(AND(A68&lt;&gt;"",OR(F68="",G68="")),"NÃO","SIM")),IF(Table1[[#This Row],[Tipo]]="","",IF(AND(A68&lt;&gt;"",F68=""),"NÃO","SIM")))</f>
        <v/>
      </c>
    </row>
    <row r="69" spans="1:10" x14ac:dyDescent="0.25">
      <c r="A69" s="209"/>
      <c r="B69" s="210"/>
      <c r="C69" s="211" t="str">
        <f>IF(A69="Localizado",CONCATENATE("L.",auxiliar!A66),IF(A69="Disperso",CONCATENATE("D.",auxiliar!A66),""))</f>
        <v/>
      </c>
      <c r="D69" s="212" t="str">
        <f>IF(C69="","",COUNTIF(Table8[[Código do agregado '[Entidade']]:[Código do núcleo]],A.Núcleos!C69))</f>
        <v/>
      </c>
      <c r="E69" s="212" t="str">
        <f>IF(C69="","",SUMIF(Table8[[Código do núcleo]:[Nº de membros]],Table8[Nº de membros]))</f>
        <v/>
      </c>
      <c r="F69" s="213"/>
      <c r="G69" s="214"/>
      <c r="H69" s="215"/>
      <c r="I69" s="216"/>
      <c r="J69" s="217" t="str">
        <f>IF(A69="Localizado",IF(Table1[[#This Row],[Tipo]]="","",IF(AND(A69&lt;&gt;"",OR(F69="",G69="")),"NÃO","SIM")),IF(Table1[[#This Row],[Tipo]]="","",IF(AND(A69&lt;&gt;"",F69=""),"NÃO","SIM")))</f>
        <v/>
      </c>
    </row>
    <row r="70" spans="1:10" x14ac:dyDescent="0.25">
      <c r="A70" s="209"/>
      <c r="B70" s="210"/>
      <c r="C70" s="211" t="str">
        <f>IF(A70="Localizado",CONCATENATE("L.",auxiliar!A67),IF(A70="Disperso",CONCATENATE("D.",auxiliar!A67),""))</f>
        <v/>
      </c>
      <c r="D70" s="212" t="str">
        <f>IF(C70="","",COUNTIF(Table8[[Código do agregado '[Entidade']]:[Código do núcleo]],A.Núcleos!C70))</f>
        <v/>
      </c>
      <c r="E70" s="212" t="str">
        <f>IF(C70="","",SUMIF(Table8[[Código do núcleo]:[Nº de membros]],Table8[Nº de membros]))</f>
        <v/>
      </c>
      <c r="F70" s="213"/>
      <c r="G70" s="214"/>
      <c r="H70" s="215"/>
      <c r="I70" s="216"/>
      <c r="J70" s="217" t="str">
        <f>IF(A70="Localizado",IF(Table1[[#This Row],[Tipo]]="","",IF(AND(A70&lt;&gt;"",OR(F70="",G70="")),"NÃO","SIM")),IF(Table1[[#This Row],[Tipo]]="","",IF(AND(A70&lt;&gt;"",F70=""),"NÃO","SIM")))</f>
        <v/>
      </c>
    </row>
    <row r="71" spans="1:10" x14ac:dyDescent="0.25">
      <c r="A71" s="209"/>
      <c r="B71" s="210"/>
      <c r="C71" s="211" t="str">
        <f>IF(A71="Localizado",CONCATENATE("L.",auxiliar!A68),IF(A71="Disperso",CONCATENATE("D.",auxiliar!A68),""))</f>
        <v/>
      </c>
      <c r="D71" s="212" t="str">
        <f>IF(C71="","",COUNTIF(Table8[[Código do agregado '[Entidade']]:[Código do núcleo]],A.Núcleos!C71))</f>
        <v/>
      </c>
      <c r="E71" s="212" t="str">
        <f>IF(C71="","",SUMIF(Table8[[Código do núcleo]:[Nº de membros]],Table8[Nº de membros]))</f>
        <v/>
      </c>
      <c r="F71" s="213"/>
      <c r="G71" s="214"/>
      <c r="H71" s="215"/>
      <c r="I71" s="216"/>
      <c r="J71" s="217" t="str">
        <f>IF(A71="Localizado",IF(Table1[[#This Row],[Tipo]]="","",IF(AND(A71&lt;&gt;"",OR(F71="",G71="")),"NÃO","SIM")),IF(Table1[[#This Row],[Tipo]]="","",IF(AND(A71&lt;&gt;"",F71=""),"NÃO","SIM")))</f>
        <v/>
      </c>
    </row>
    <row r="72" spans="1:10" x14ac:dyDescent="0.25">
      <c r="A72" s="209"/>
      <c r="B72" s="210"/>
      <c r="C72" s="211" t="str">
        <f>IF(A72="Localizado",CONCATENATE("L.",auxiliar!A69),IF(A72="Disperso",CONCATENATE("D.",auxiliar!A69),""))</f>
        <v/>
      </c>
      <c r="D72" s="212" t="str">
        <f>IF(C72="","",COUNTIF(Table8[[Código do agregado '[Entidade']]:[Código do núcleo]],A.Núcleos!C72))</f>
        <v/>
      </c>
      <c r="E72" s="212" t="str">
        <f>IF(C72="","",SUMIF(Table8[[Código do núcleo]:[Nº de membros]],Table8[Nº de membros]))</f>
        <v/>
      </c>
      <c r="F72" s="213"/>
      <c r="G72" s="214"/>
      <c r="H72" s="215"/>
      <c r="I72" s="216"/>
      <c r="J72" s="217" t="str">
        <f>IF(A72="Localizado",IF(Table1[[#This Row],[Tipo]]="","",IF(AND(A72&lt;&gt;"",OR(F72="",G72="")),"NÃO","SIM")),IF(Table1[[#This Row],[Tipo]]="","",IF(AND(A72&lt;&gt;"",F72=""),"NÃO","SIM")))</f>
        <v/>
      </c>
    </row>
    <row r="73" spans="1:10" x14ac:dyDescent="0.25">
      <c r="A73" s="209"/>
      <c r="B73" s="210"/>
      <c r="C73" s="211" t="str">
        <f>IF(A73="Localizado",CONCATENATE("L.",auxiliar!A70),IF(A73="Disperso",CONCATENATE("D.",auxiliar!A70),""))</f>
        <v/>
      </c>
      <c r="D73" s="212" t="str">
        <f>IF(C73="","",COUNTIF(Table8[[Código do agregado '[Entidade']]:[Código do núcleo]],A.Núcleos!C73))</f>
        <v/>
      </c>
      <c r="E73" s="212" t="str">
        <f>IF(C73="","",SUMIF(Table8[[Código do núcleo]:[Nº de membros]],Table8[Nº de membros]))</f>
        <v/>
      </c>
      <c r="F73" s="213"/>
      <c r="G73" s="214"/>
      <c r="H73" s="215"/>
      <c r="I73" s="216"/>
      <c r="J73" s="217" t="str">
        <f>IF(A73="Localizado",IF(Table1[[#This Row],[Tipo]]="","",IF(AND(A73&lt;&gt;"",OR(F73="",G73="")),"NÃO","SIM")),IF(Table1[[#This Row],[Tipo]]="","",IF(AND(A73&lt;&gt;"",F73=""),"NÃO","SIM")))</f>
        <v/>
      </c>
    </row>
    <row r="74" spans="1:10" x14ac:dyDescent="0.25">
      <c r="A74" s="209"/>
      <c r="B74" s="210"/>
      <c r="C74" s="211" t="str">
        <f>IF(A74="Localizado",CONCATENATE("L.",auxiliar!A71),IF(A74="Disperso",CONCATENATE("D.",auxiliar!A71),""))</f>
        <v/>
      </c>
      <c r="D74" s="212" t="str">
        <f>IF(C74="","",COUNTIF(Table8[[Código do agregado '[Entidade']]:[Código do núcleo]],A.Núcleos!C74))</f>
        <v/>
      </c>
      <c r="E74" s="212" t="str">
        <f>IF(C74="","",SUMIF(Table8[[Código do núcleo]:[Nº de membros]],Table8[Nº de membros]))</f>
        <v/>
      </c>
      <c r="F74" s="213"/>
      <c r="G74" s="214"/>
      <c r="H74" s="215"/>
      <c r="I74" s="216"/>
      <c r="J74" s="217" t="str">
        <f>IF(A74="Localizado",IF(Table1[[#This Row],[Tipo]]="","",IF(AND(A74&lt;&gt;"",OR(F74="",G74="")),"NÃO","SIM")),IF(Table1[[#This Row],[Tipo]]="","",IF(AND(A74&lt;&gt;"",F74=""),"NÃO","SIM")))</f>
        <v/>
      </c>
    </row>
    <row r="75" spans="1:10" x14ac:dyDescent="0.25">
      <c r="A75" s="209"/>
      <c r="B75" s="210"/>
      <c r="C75" s="211" t="str">
        <f>IF(A75="Localizado",CONCATENATE("L.",auxiliar!A72),IF(A75="Disperso",CONCATENATE("D.",auxiliar!A72),""))</f>
        <v/>
      </c>
      <c r="D75" s="212" t="str">
        <f>IF(C75="","",COUNTIF(Table8[[Código do agregado '[Entidade']]:[Código do núcleo]],A.Núcleos!C75))</f>
        <v/>
      </c>
      <c r="E75" s="212" t="str">
        <f>IF(C75="","",SUMIF(Table8[[Código do núcleo]:[Nº de membros]],Table8[Nº de membros]))</f>
        <v/>
      </c>
      <c r="F75" s="213"/>
      <c r="G75" s="214"/>
      <c r="H75" s="215"/>
      <c r="I75" s="216"/>
      <c r="J75" s="217" t="str">
        <f>IF(A75="Localizado",IF(Table1[[#This Row],[Tipo]]="","",IF(AND(A75&lt;&gt;"",OR(F75="",G75="")),"NÃO","SIM")),IF(Table1[[#This Row],[Tipo]]="","",IF(AND(A75&lt;&gt;"",F75=""),"NÃO","SIM")))</f>
        <v/>
      </c>
    </row>
    <row r="76" spans="1:10" x14ac:dyDescent="0.25">
      <c r="A76" s="209"/>
      <c r="B76" s="210"/>
      <c r="C76" s="211" t="str">
        <f>IF(A76="Localizado",CONCATENATE("L.",auxiliar!A73),IF(A76="Disperso",CONCATENATE("D.",auxiliar!A73),""))</f>
        <v/>
      </c>
      <c r="D76" s="212" t="str">
        <f>IF(C76="","",COUNTIF(Table8[[Código do agregado '[Entidade']]:[Código do núcleo]],A.Núcleos!C76))</f>
        <v/>
      </c>
      <c r="E76" s="212" t="str">
        <f>IF(C76="","",SUMIF(Table8[[Código do núcleo]:[Nº de membros]],Table8[Nº de membros]))</f>
        <v/>
      </c>
      <c r="F76" s="213"/>
      <c r="G76" s="214"/>
      <c r="H76" s="215"/>
      <c r="I76" s="216"/>
      <c r="J76" s="217" t="str">
        <f>IF(A76="Localizado",IF(Table1[[#This Row],[Tipo]]="","",IF(AND(A76&lt;&gt;"",OR(F76="",G76="")),"NÃO","SIM")),IF(Table1[[#This Row],[Tipo]]="","",IF(AND(A76&lt;&gt;"",F76=""),"NÃO","SIM")))</f>
        <v/>
      </c>
    </row>
    <row r="77" spans="1:10" x14ac:dyDescent="0.25">
      <c r="A77" s="209"/>
      <c r="B77" s="210"/>
      <c r="C77" s="211" t="str">
        <f>IF(A77="Localizado",CONCATENATE("L.",auxiliar!A74),IF(A77="Disperso",CONCATENATE("D.",auxiliar!A74),""))</f>
        <v/>
      </c>
      <c r="D77" s="212" t="str">
        <f>IF(C77="","",COUNTIF(Table8[[Código do agregado '[Entidade']]:[Código do núcleo]],A.Núcleos!C77))</f>
        <v/>
      </c>
      <c r="E77" s="212" t="str">
        <f>IF(C77="","",SUMIF(Table8[[Código do núcleo]:[Nº de membros]],Table8[Nº de membros]))</f>
        <v/>
      </c>
      <c r="F77" s="213"/>
      <c r="G77" s="214"/>
      <c r="H77" s="215"/>
      <c r="I77" s="216"/>
      <c r="J77" s="217" t="str">
        <f>IF(A77="Localizado",IF(Table1[[#This Row],[Tipo]]="","",IF(AND(A77&lt;&gt;"",OR(F77="",G77="")),"NÃO","SIM")),IF(Table1[[#This Row],[Tipo]]="","",IF(AND(A77&lt;&gt;"",F77=""),"NÃO","SIM")))</f>
        <v/>
      </c>
    </row>
    <row r="78" spans="1:10" x14ac:dyDescent="0.25">
      <c r="A78" s="209"/>
      <c r="B78" s="210"/>
      <c r="C78" s="211" t="str">
        <f>IF(A78="Localizado",CONCATENATE("L.",auxiliar!A75),IF(A78="Disperso",CONCATENATE("D.",auxiliar!A75),""))</f>
        <v/>
      </c>
      <c r="D78" s="212" t="str">
        <f>IF(C78="","",COUNTIF(Table8[[Código do agregado '[Entidade']]:[Código do núcleo]],A.Núcleos!C78))</f>
        <v/>
      </c>
      <c r="E78" s="212" t="str">
        <f>IF(C78="","",SUMIF(Table8[[Código do núcleo]:[Nº de membros]],Table8[Nº de membros]))</f>
        <v/>
      </c>
      <c r="F78" s="213"/>
      <c r="G78" s="214"/>
      <c r="H78" s="215"/>
      <c r="I78" s="216"/>
      <c r="J78" s="217" t="str">
        <f>IF(A78="Localizado",IF(Table1[[#This Row],[Tipo]]="","",IF(AND(A78&lt;&gt;"",OR(F78="",G78="")),"NÃO","SIM")),IF(Table1[[#This Row],[Tipo]]="","",IF(AND(A78&lt;&gt;"",F78=""),"NÃO","SIM")))</f>
        <v/>
      </c>
    </row>
    <row r="79" spans="1:10" x14ac:dyDescent="0.25">
      <c r="A79" s="209"/>
      <c r="B79" s="210"/>
      <c r="C79" s="211" t="str">
        <f>IF(A79="Localizado",CONCATENATE("L.",auxiliar!A76),IF(A79="Disperso",CONCATENATE("D.",auxiliar!A76),""))</f>
        <v/>
      </c>
      <c r="D79" s="212" t="str">
        <f>IF(C79="","",COUNTIF(Table8[[Código do agregado '[Entidade']]:[Código do núcleo]],A.Núcleos!C79))</f>
        <v/>
      </c>
      <c r="E79" s="212" t="str">
        <f>IF(C79="","",SUMIF(Table8[[Código do núcleo]:[Nº de membros]],Table8[Nº de membros]))</f>
        <v/>
      </c>
      <c r="F79" s="213"/>
      <c r="G79" s="214"/>
      <c r="H79" s="215"/>
      <c r="I79" s="216"/>
      <c r="J79" s="217" t="str">
        <f>IF(A79="Localizado",IF(Table1[[#This Row],[Tipo]]="","",IF(AND(A79&lt;&gt;"",OR(F79="",G79="")),"NÃO","SIM")),IF(Table1[[#This Row],[Tipo]]="","",IF(AND(A79&lt;&gt;"",F79=""),"NÃO","SIM")))</f>
        <v/>
      </c>
    </row>
    <row r="80" spans="1:10" x14ac:dyDescent="0.25">
      <c r="A80" s="209"/>
      <c r="B80" s="210"/>
      <c r="C80" s="211" t="str">
        <f>IF(A80="Localizado",CONCATENATE("L.",auxiliar!A77),IF(A80="Disperso",CONCATENATE("D.",auxiliar!A77),""))</f>
        <v/>
      </c>
      <c r="D80" s="212" t="str">
        <f>IF(C80="","",COUNTIF(Table8[[Código do agregado '[Entidade']]:[Código do núcleo]],A.Núcleos!C80))</f>
        <v/>
      </c>
      <c r="E80" s="212" t="str">
        <f>IF(C80="","",SUMIF(Table8[[Código do núcleo]:[Nº de membros]],Table8[Nº de membros]))</f>
        <v/>
      </c>
      <c r="F80" s="213"/>
      <c r="G80" s="214"/>
      <c r="H80" s="215"/>
      <c r="I80" s="216"/>
      <c r="J80" s="217" t="str">
        <f>IF(A80="Localizado",IF(Table1[[#This Row],[Tipo]]="","",IF(AND(A80&lt;&gt;"",OR(F80="",G80="")),"NÃO","SIM")),IF(Table1[[#This Row],[Tipo]]="","",IF(AND(A80&lt;&gt;"",F80=""),"NÃO","SIM")))</f>
        <v/>
      </c>
    </row>
    <row r="81" spans="1:10" x14ac:dyDescent="0.25">
      <c r="A81" s="209"/>
      <c r="B81" s="210"/>
      <c r="C81" s="211" t="str">
        <f>IF(A81="Localizado",CONCATENATE("L.",auxiliar!A78),IF(A81="Disperso",CONCATENATE("D.",auxiliar!A78),""))</f>
        <v/>
      </c>
      <c r="D81" s="212" t="str">
        <f>IF(C81="","",COUNTIF(Table8[[Código do agregado '[Entidade']]:[Código do núcleo]],A.Núcleos!C81))</f>
        <v/>
      </c>
      <c r="E81" s="212" t="str">
        <f>IF(C81="","",SUMIF(Table8[[Código do núcleo]:[Nº de membros]],Table8[Nº de membros]))</f>
        <v/>
      </c>
      <c r="F81" s="213"/>
      <c r="G81" s="214"/>
      <c r="H81" s="215"/>
      <c r="I81" s="216"/>
      <c r="J81" s="217" t="str">
        <f>IF(A81="Localizado",IF(Table1[[#This Row],[Tipo]]="","",IF(AND(A81&lt;&gt;"",OR(F81="",G81="")),"NÃO","SIM")),IF(Table1[[#This Row],[Tipo]]="","",IF(AND(A81&lt;&gt;"",F81=""),"NÃO","SIM")))</f>
        <v/>
      </c>
    </row>
    <row r="82" spans="1:10" x14ac:dyDescent="0.25">
      <c r="A82" s="209"/>
      <c r="B82" s="210"/>
      <c r="C82" s="211" t="str">
        <f>IF(A82="Localizado",CONCATENATE("L.",auxiliar!A79),IF(A82="Disperso",CONCATENATE("D.",auxiliar!A79),""))</f>
        <v/>
      </c>
      <c r="D82" s="212" t="str">
        <f>IF(C82="","",COUNTIF(Table8[[Código do agregado '[Entidade']]:[Código do núcleo]],A.Núcleos!C82))</f>
        <v/>
      </c>
      <c r="E82" s="212" t="str">
        <f>IF(C82="","",SUMIF(Table8[[Código do núcleo]:[Nº de membros]],Table8[Nº de membros]))</f>
        <v/>
      </c>
      <c r="F82" s="213"/>
      <c r="G82" s="214"/>
      <c r="H82" s="215"/>
      <c r="I82" s="216"/>
      <c r="J82" s="217" t="str">
        <f>IF(A82="Localizado",IF(Table1[[#This Row],[Tipo]]="","",IF(AND(A82&lt;&gt;"",OR(F82="",G82="")),"NÃO","SIM")),IF(Table1[[#This Row],[Tipo]]="","",IF(AND(A82&lt;&gt;"",F82=""),"NÃO","SIM")))</f>
        <v/>
      </c>
    </row>
    <row r="83" spans="1:10" x14ac:dyDescent="0.25">
      <c r="A83" s="209"/>
      <c r="B83" s="210"/>
      <c r="C83" s="211" t="str">
        <f>IF(A83="Localizado",CONCATENATE("L.",auxiliar!A80),IF(A83="Disperso",CONCATENATE("D.",auxiliar!A80),""))</f>
        <v/>
      </c>
      <c r="D83" s="212" t="str">
        <f>IF(C83="","",COUNTIF(Table8[[Código do agregado '[Entidade']]:[Código do núcleo]],A.Núcleos!C83))</f>
        <v/>
      </c>
      <c r="E83" s="212" t="str">
        <f>IF(C83="","",SUMIF(Table8[[Código do núcleo]:[Nº de membros]],Table8[Nº de membros]))</f>
        <v/>
      </c>
      <c r="F83" s="213"/>
      <c r="G83" s="214"/>
      <c r="H83" s="215"/>
      <c r="I83" s="216"/>
      <c r="J83" s="217" t="str">
        <f>IF(A83="Localizado",IF(Table1[[#This Row],[Tipo]]="","",IF(AND(A83&lt;&gt;"",OR(F83="",G83="")),"NÃO","SIM")),IF(Table1[[#This Row],[Tipo]]="","",IF(AND(A83&lt;&gt;"",F83=""),"NÃO","SIM")))</f>
        <v/>
      </c>
    </row>
    <row r="84" spans="1:10" x14ac:dyDescent="0.25">
      <c r="A84" s="209"/>
      <c r="B84" s="210"/>
      <c r="C84" s="211" t="str">
        <f>IF(A84="Localizado",CONCATENATE("L.",auxiliar!A81),IF(A84="Disperso",CONCATENATE("D.",auxiliar!A81),""))</f>
        <v/>
      </c>
      <c r="D84" s="212" t="str">
        <f>IF(C84="","",COUNTIF(Table8[[Código do agregado '[Entidade']]:[Código do núcleo]],A.Núcleos!C84))</f>
        <v/>
      </c>
      <c r="E84" s="212" t="str">
        <f>IF(C84="","",SUMIF(Table8[[Código do núcleo]:[Nº de membros]],Table8[Nº de membros]))</f>
        <v/>
      </c>
      <c r="F84" s="213"/>
      <c r="G84" s="214"/>
      <c r="H84" s="215"/>
      <c r="I84" s="216"/>
      <c r="J84" s="217" t="str">
        <f>IF(A84="Localizado",IF(Table1[[#This Row],[Tipo]]="","",IF(AND(A84&lt;&gt;"",OR(F84="",G84="")),"NÃO","SIM")),IF(Table1[[#This Row],[Tipo]]="","",IF(AND(A84&lt;&gt;"",F84=""),"NÃO","SIM")))</f>
        <v/>
      </c>
    </row>
    <row r="85" spans="1:10" x14ac:dyDescent="0.25">
      <c r="A85" s="209"/>
      <c r="B85" s="210"/>
      <c r="C85" s="211" t="str">
        <f>IF(A85="Localizado",CONCATENATE("L.",auxiliar!A82),IF(A85="Disperso",CONCATENATE("D.",auxiliar!A82),""))</f>
        <v/>
      </c>
      <c r="D85" s="212" t="str">
        <f>IF(C85="","",COUNTIF(Table8[[Código do agregado '[Entidade']]:[Código do núcleo]],A.Núcleos!C85))</f>
        <v/>
      </c>
      <c r="E85" s="212" t="str">
        <f>IF(C85="","",SUMIF(Table8[[Código do núcleo]:[Nº de membros]],Table8[Nº de membros]))</f>
        <v/>
      </c>
      <c r="F85" s="213"/>
      <c r="G85" s="214"/>
      <c r="H85" s="215"/>
      <c r="I85" s="216"/>
      <c r="J85" s="217" t="str">
        <f>IF(A85="Localizado",IF(Table1[[#This Row],[Tipo]]="","",IF(AND(A85&lt;&gt;"",OR(F85="",G85="")),"NÃO","SIM")),IF(Table1[[#This Row],[Tipo]]="","",IF(AND(A85&lt;&gt;"",F85=""),"NÃO","SIM")))</f>
        <v/>
      </c>
    </row>
    <row r="86" spans="1:10" x14ac:dyDescent="0.25">
      <c r="A86" s="209"/>
      <c r="B86" s="210"/>
      <c r="C86" s="211" t="str">
        <f>IF(A86="Localizado",CONCATENATE("L.",auxiliar!A83),IF(A86="Disperso",CONCATENATE("D.",auxiliar!A83),""))</f>
        <v/>
      </c>
      <c r="D86" s="212" t="str">
        <f>IF(C86="","",COUNTIF(Table8[[Código do agregado '[Entidade']]:[Código do núcleo]],A.Núcleos!C86))</f>
        <v/>
      </c>
      <c r="E86" s="212" t="str">
        <f>IF(C86="","",SUMIF(Table8[[Código do núcleo]:[Nº de membros]],Table8[Nº de membros]))</f>
        <v/>
      </c>
      <c r="F86" s="213"/>
      <c r="G86" s="214"/>
      <c r="H86" s="215"/>
      <c r="I86" s="216"/>
      <c r="J86" s="217" t="str">
        <f>IF(A86="Localizado",IF(Table1[[#This Row],[Tipo]]="","",IF(AND(A86&lt;&gt;"",OR(F86="",G86="")),"NÃO","SIM")),IF(Table1[[#This Row],[Tipo]]="","",IF(AND(A86&lt;&gt;"",F86=""),"NÃO","SIM")))</f>
        <v/>
      </c>
    </row>
    <row r="87" spans="1:10" x14ac:dyDescent="0.25">
      <c r="A87" s="209"/>
      <c r="B87" s="210"/>
      <c r="C87" s="211" t="str">
        <f>IF(A87="Localizado",CONCATENATE("L.",auxiliar!A84),IF(A87="Disperso",CONCATENATE("D.",auxiliar!A84),""))</f>
        <v/>
      </c>
      <c r="D87" s="212" t="str">
        <f>IF(C87="","",COUNTIF(Table8[[Código do agregado '[Entidade']]:[Código do núcleo]],A.Núcleos!C87))</f>
        <v/>
      </c>
      <c r="E87" s="212" t="str">
        <f>IF(C87="","",SUMIF(Table8[[Código do núcleo]:[Nº de membros]],Table8[Nº de membros]))</f>
        <v/>
      </c>
      <c r="F87" s="213"/>
      <c r="G87" s="214"/>
      <c r="H87" s="215"/>
      <c r="I87" s="216"/>
      <c r="J87" s="217" t="str">
        <f>IF(A87="Localizado",IF(Table1[[#This Row],[Tipo]]="","",IF(AND(A87&lt;&gt;"",OR(F87="",G87="")),"NÃO","SIM")),IF(Table1[[#This Row],[Tipo]]="","",IF(AND(A87&lt;&gt;"",F87=""),"NÃO","SIM")))</f>
        <v/>
      </c>
    </row>
    <row r="88" spans="1:10" x14ac:dyDescent="0.25">
      <c r="A88" s="209"/>
      <c r="B88" s="210"/>
      <c r="C88" s="211" t="str">
        <f>IF(A88="Localizado",CONCATENATE("L.",auxiliar!A85),IF(A88="Disperso",CONCATENATE("D.",auxiliar!A85),""))</f>
        <v/>
      </c>
      <c r="D88" s="212" t="str">
        <f>IF(C88="","",COUNTIF(Table8[[Código do agregado '[Entidade']]:[Código do núcleo]],A.Núcleos!C88))</f>
        <v/>
      </c>
      <c r="E88" s="212" t="str">
        <f>IF(C88="","",SUMIF(Table8[[Código do núcleo]:[Nº de membros]],Table8[Nº de membros]))</f>
        <v/>
      </c>
      <c r="F88" s="213"/>
      <c r="G88" s="214"/>
      <c r="H88" s="215"/>
      <c r="I88" s="216"/>
      <c r="J88" s="217" t="str">
        <f>IF(A88="Localizado",IF(Table1[[#This Row],[Tipo]]="","",IF(AND(A88&lt;&gt;"",OR(F88="",G88="")),"NÃO","SIM")),IF(Table1[[#This Row],[Tipo]]="","",IF(AND(A88&lt;&gt;"",F88=""),"NÃO","SIM")))</f>
        <v/>
      </c>
    </row>
    <row r="89" spans="1:10" x14ac:dyDescent="0.25">
      <c r="A89" s="209"/>
      <c r="B89" s="210"/>
      <c r="C89" s="211" t="str">
        <f>IF(A89="Localizado",CONCATENATE("L.",auxiliar!A86),IF(A89="Disperso",CONCATENATE("D.",auxiliar!A86),""))</f>
        <v/>
      </c>
      <c r="D89" s="212" t="str">
        <f>IF(C89="","",COUNTIF(Table8[[Código do agregado '[Entidade']]:[Código do núcleo]],A.Núcleos!C89))</f>
        <v/>
      </c>
      <c r="E89" s="212" t="str">
        <f>IF(C89="","",SUMIF(Table8[[Código do núcleo]:[Nº de membros]],Table8[Nº de membros]))</f>
        <v/>
      </c>
      <c r="F89" s="213"/>
      <c r="G89" s="214"/>
      <c r="H89" s="215"/>
      <c r="I89" s="216"/>
      <c r="J89" s="217" t="str">
        <f>IF(A89="Localizado",IF(Table1[[#This Row],[Tipo]]="","",IF(AND(A89&lt;&gt;"",OR(F89="",G89="")),"NÃO","SIM")),IF(Table1[[#This Row],[Tipo]]="","",IF(AND(A89&lt;&gt;"",F89=""),"NÃO","SIM")))</f>
        <v/>
      </c>
    </row>
    <row r="90" spans="1:10" x14ac:dyDescent="0.25">
      <c r="A90" s="209"/>
      <c r="B90" s="210"/>
      <c r="C90" s="211" t="str">
        <f>IF(A90="Localizado",CONCATENATE("L.",auxiliar!A87),IF(A90="Disperso",CONCATENATE("D.",auxiliar!A87),""))</f>
        <v/>
      </c>
      <c r="D90" s="212" t="str">
        <f>IF(C90="","",COUNTIF(Table8[[Código do agregado '[Entidade']]:[Código do núcleo]],A.Núcleos!C90))</f>
        <v/>
      </c>
      <c r="E90" s="212" t="str">
        <f>IF(C90="","",SUMIF(Table8[[Código do núcleo]:[Nº de membros]],Table8[Nº de membros]))</f>
        <v/>
      </c>
      <c r="F90" s="213"/>
      <c r="G90" s="214"/>
      <c r="H90" s="215"/>
      <c r="I90" s="216"/>
      <c r="J90" s="217" t="str">
        <f>IF(A90="Localizado",IF(Table1[[#This Row],[Tipo]]="","",IF(AND(A90&lt;&gt;"",OR(F90="",G90="")),"NÃO","SIM")),IF(Table1[[#This Row],[Tipo]]="","",IF(AND(A90&lt;&gt;"",F90=""),"NÃO","SIM")))</f>
        <v/>
      </c>
    </row>
    <row r="91" spans="1:10" x14ac:dyDescent="0.25">
      <c r="A91" s="209"/>
      <c r="B91" s="210"/>
      <c r="C91" s="211" t="str">
        <f>IF(A91="Localizado",CONCATENATE("L.",auxiliar!A88),IF(A91="Disperso",CONCATENATE("D.",auxiliar!A88),""))</f>
        <v/>
      </c>
      <c r="D91" s="212" t="str">
        <f>IF(C91="","",COUNTIF(Table8[[Código do agregado '[Entidade']]:[Código do núcleo]],A.Núcleos!C91))</f>
        <v/>
      </c>
      <c r="E91" s="212" t="str">
        <f>IF(C91="","",SUMIF(Table8[[Código do núcleo]:[Nº de membros]],Table8[Nº de membros]))</f>
        <v/>
      </c>
      <c r="F91" s="213"/>
      <c r="G91" s="214"/>
      <c r="H91" s="215"/>
      <c r="I91" s="216"/>
      <c r="J91" s="217" t="str">
        <f>IF(A91="Localizado",IF(Table1[[#This Row],[Tipo]]="","",IF(AND(A91&lt;&gt;"",OR(F91="",G91="")),"NÃO","SIM")),IF(Table1[[#This Row],[Tipo]]="","",IF(AND(A91&lt;&gt;"",F91=""),"NÃO","SIM")))</f>
        <v/>
      </c>
    </row>
    <row r="92" spans="1:10" x14ac:dyDescent="0.25">
      <c r="A92" s="209"/>
      <c r="B92" s="210"/>
      <c r="C92" s="211" t="str">
        <f>IF(A92="Localizado",CONCATENATE("L.",auxiliar!A89),IF(A92="Disperso",CONCATENATE("D.",auxiliar!A89),""))</f>
        <v/>
      </c>
      <c r="D92" s="212" t="str">
        <f>IF(C92="","",COUNTIF(Table8[[Código do agregado '[Entidade']]:[Código do núcleo]],A.Núcleos!C92))</f>
        <v/>
      </c>
      <c r="E92" s="212" t="str">
        <f>IF(C92="","",SUMIF(Table8[[Código do núcleo]:[Nº de membros]],Table8[Nº de membros]))</f>
        <v/>
      </c>
      <c r="F92" s="213"/>
      <c r="G92" s="214"/>
      <c r="H92" s="215"/>
      <c r="I92" s="216"/>
      <c r="J92" s="217" t="str">
        <f>IF(A92="Localizado",IF(Table1[[#This Row],[Tipo]]="","",IF(AND(A92&lt;&gt;"",OR(F92="",G92="")),"NÃO","SIM")),IF(Table1[[#This Row],[Tipo]]="","",IF(AND(A92&lt;&gt;"",F92=""),"NÃO","SIM")))</f>
        <v/>
      </c>
    </row>
    <row r="93" spans="1:10" x14ac:dyDescent="0.25">
      <c r="A93" s="209"/>
      <c r="B93" s="210"/>
      <c r="C93" s="211" t="str">
        <f>IF(A93="Localizado",CONCATENATE("L.",auxiliar!A90),IF(A93="Disperso",CONCATENATE("D.",auxiliar!A90),""))</f>
        <v/>
      </c>
      <c r="D93" s="212" t="str">
        <f>IF(C93="","",COUNTIF(Table8[[Código do agregado '[Entidade']]:[Código do núcleo]],A.Núcleos!C93))</f>
        <v/>
      </c>
      <c r="E93" s="212" t="str">
        <f>IF(C93="","",SUMIF(Table8[[Código do núcleo]:[Nº de membros]],Table8[Nº de membros]))</f>
        <v/>
      </c>
      <c r="F93" s="213"/>
      <c r="G93" s="214"/>
      <c r="H93" s="215"/>
      <c r="I93" s="216"/>
      <c r="J93" s="217" t="str">
        <f>IF(A93="Localizado",IF(Table1[[#This Row],[Tipo]]="","",IF(AND(A93&lt;&gt;"",OR(F93="",G93="")),"NÃO","SIM")),IF(Table1[[#This Row],[Tipo]]="","",IF(AND(A93&lt;&gt;"",F93=""),"NÃO","SIM")))</f>
        <v/>
      </c>
    </row>
    <row r="94" spans="1:10" x14ac:dyDescent="0.25">
      <c r="A94" s="209"/>
      <c r="B94" s="210"/>
      <c r="C94" s="211" t="str">
        <f>IF(A94="Localizado",CONCATENATE("L.",auxiliar!A91),IF(A94="Disperso",CONCATENATE("D.",auxiliar!A91),""))</f>
        <v/>
      </c>
      <c r="D94" s="212" t="str">
        <f>IF(C94="","",COUNTIF(Table8[[Código do agregado '[Entidade']]:[Código do núcleo]],A.Núcleos!C94))</f>
        <v/>
      </c>
      <c r="E94" s="212" t="str">
        <f>IF(C94="","",SUMIF(Table8[[Código do núcleo]:[Nº de membros]],Table8[Nº de membros]))</f>
        <v/>
      </c>
      <c r="F94" s="213"/>
      <c r="G94" s="214"/>
      <c r="H94" s="215"/>
      <c r="I94" s="216"/>
      <c r="J94" s="217" t="str">
        <f>IF(A94="Localizado",IF(Table1[[#This Row],[Tipo]]="","",IF(AND(A94&lt;&gt;"",OR(F94="",G94="")),"NÃO","SIM")),IF(Table1[[#This Row],[Tipo]]="","",IF(AND(A94&lt;&gt;"",F94=""),"NÃO","SIM")))</f>
        <v/>
      </c>
    </row>
    <row r="95" spans="1:10" x14ac:dyDescent="0.25">
      <c r="A95" s="209"/>
      <c r="B95" s="210"/>
      <c r="C95" s="211" t="str">
        <f>IF(A95="Localizado",CONCATENATE("L.",auxiliar!A92),IF(A95="Disperso",CONCATENATE("D.",auxiliar!A92),""))</f>
        <v/>
      </c>
      <c r="D95" s="212" t="str">
        <f>IF(C95="","",COUNTIF(Table8[[Código do agregado '[Entidade']]:[Código do núcleo]],A.Núcleos!C95))</f>
        <v/>
      </c>
      <c r="E95" s="212" t="str">
        <f>IF(C95="","",SUMIF(Table8[[Código do núcleo]:[Nº de membros]],Table8[Nº de membros]))</f>
        <v/>
      </c>
      <c r="F95" s="213"/>
      <c r="G95" s="214"/>
      <c r="H95" s="215"/>
      <c r="I95" s="216"/>
      <c r="J95" s="217" t="str">
        <f>IF(A95="Localizado",IF(Table1[[#This Row],[Tipo]]="","",IF(AND(A95&lt;&gt;"",OR(F95="",G95="")),"NÃO","SIM")),IF(Table1[[#This Row],[Tipo]]="","",IF(AND(A95&lt;&gt;"",F95=""),"NÃO","SIM")))</f>
        <v/>
      </c>
    </row>
    <row r="96" spans="1:10" x14ac:dyDescent="0.25">
      <c r="A96" s="209"/>
      <c r="B96" s="210"/>
      <c r="C96" s="211" t="str">
        <f>IF(A96="Localizado",CONCATENATE("L.",auxiliar!A93),IF(A96="Disperso",CONCATENATE("D.",auxiliar!A93),""))</f>
        <v/>
      </c>
      <c r="D96" s="212" t="str">
        <f>IF(C96="","",COUNTIF(Table8[[Código do agregado '[Entidade']]:[Código do núcleo]],A.Núcleos!C96))</f>
        <v/>
      </c>
      <c r="E96" s="212" t="str">
        <f>IF(C96="","",SUMIF(Table8[[Código do núcleo]:[Nº de membros]],Table8[Nº de membros]))</f>
        <v/>
      </c>
      <c r="F96" s="213"/>
      <c r="G96" s="214"/>
      <c r="H96" s="215"/>
      <c r="I96" s="216"/>
      <c r="J96" s="217" t="str">
        <f>IF(A96="Localizado",IF(Table1[[#This Row],[Tipo]]="","",IF(AND(A96&lt;&gt;"",OR(F96="",G96="")),"NÃO","SIM")),IF(Table1[[#This Row],[Tipo]]="","",IF(AND(A96&lt;&gt;"",F96=""),"NÃO","SIM")))</f>
        <v/>
      </c>
    </row>
    <row r="97" spans="1:10" x14ac:dyDescent="0.25">
      <c r="A97" s="209"/>
      <c r="B97" s="210"/>
      <c r="C97" s="211" t="str">
        <f>IF(A97="Localizado",CONCATENATE("L.",auxiliar!A94),IF(A97="Disperso",CONCATENATE("D.",auxiliar!A94),""))</f>
        <v/>
      </c>
      <c r="D97" s="212" t="str">
        <f>IF(C97="","",COUNTIF(Table8[[Código do agregado '[Entidade']]:[Código do núcleo]],A.Núcleos!C97))</f>
        <v/>
      </c>
      <c r="E97" s="212" t="str">
        <f>IF(C97="","",SUMIF(Table8[[Código do núcleo]:[Nº de membros]],Table8[Nº de membros]))</f>
        <v/>
      </c>
      <c r="F97" s="213"/>
      <c r="G97" s="214"/>
      <c r="H97" s="215"/>
      <c r="I97" s="216"/>
      <c r="J97" s="217" t="str">
        <f>IF(A97="Localizado",IF(Table1[[#This Row],[Tipo]]="","",IF(AND(A97&lt;&gt;"",OR(F97="",G97="")),"NÃO","SIM")),IF(Table1[[#This Row],[Tipo]]="","",IF(AND(A97&lt;&gt;"",F97=""),"NÃO","SIM")))</f>
        <v/>
      </c>
    </row>
    <row r="98" spans="1:10" x14ac:dyDescent="0.25">
      <c r="A98" s="209"/>
      <c r="B98" s="210"/>
      <c r="C98" s="211" t="str">
        <f>IF(A98="Localizado",CONCATENATE("L.",auxiliar!A95),IF(A98="Disperso",CONCATENATE("D.",auxiliar!A95),""))</f>
        <v/>
      </c>
      <c r="D98" s="212" t="str">
        <f>IF(C98="","",COUNTIF(Table8[[Código do agregado '[Entidade']]:[Código do núcleo]],A.Núcleos!C98))</f>
        <v/>
      </c>
      <c r="E98" s="212" t="str">
        <f>IF(C98="","",SUMIF(Table8[[Código do núcleo]:[Nº de membros]],Table8[Nº de membros]))</f>
        <v/>
      </c>
      <c r="F98" s="213"/>
      <c r="G98" s="214"/>
      <c r="H98" s="215"/>
      <c r="I98" s="216"/>
      <c r="J98" s="217" t="str">
        <f>IF(A98="Localizado",IF(Table1[[#This Row],[Tipo]]="","",IF(AND(A98&lt;&gt;"",OR(F98="",G98="")),"NÃO","SIM")),IF(Table1[[#This Row],[Tipo]]="","",IF(AND(A98&lt;&gt;"",F98=""),"NÃO","SIM")))</f>
        <v/>
      </c>
    </row>
    <row r="99" spans="1:10" x14ac:dyDescent="0.25">
      <c r="A99" s="209"/>
      <c r="B99" s="210"/>
      <c r="C99" s="211" t="str">
        <f>IF(A99="Localizado",CONCATENATE("L.",auxiliar!A96),IF(A99="Disperso",CONCATENATE("D.",auxiliar!A96),""))</f>
        <v/>
      </c>
      <c r="D99" s="212" t="str">
        <f>IF(C99="","",COUNTIF(Table8[[Código do agregado '[Entidade']]:[Código do núcleo]],A.Núcleos!C99))</f>
        <v/>
      </c>
      <c r="E99" s="212" t="str">
        <f>IF(C99="","",SUMIF(Table8[[Código do núcleo]:[Nº de membros]],Table8[Nº de membros]))</f>
        <v/>
      </c>
      <c r="F99" s="213"/>
      <c r="G99" s="214"/>
      <c r="H99" s="215"/>
      <c r="I99" s="216"/>
      <c r="J99" s="217" t="str">
        <f>IF(A99="Localizado",IF(Table1[[#This Row],[Tipo]]="","",IF(AND(A99&lt;&gt;"",OR(F99="",G99="")),"NÃO","SIM")),IF(Table1[[#This Row],[Tipo]]="","",IF(AND(A99&lt;&gt;"",F99=""),"NÃO","SIM")))</f>
        <v/>
      </c>
    </row>
    <row r="100" spans="1:10" x14ac:dyDescent="0.25">
      <c r="A100" s="209"/>
      <c r="B100" s="210"/>
      <c r="C100" s="211" t="str">
        <f>IF(A100="Localizado",CONCATENATE("L.",auxiliar!A97),IF(A100="Disperso",CONCATENATE("D.",auxiliar!A97),""))</f>
        <v/>
      </c>
      <c r="D100" s="212" t="str">
        <f>IF(C100="","",COUNTIF(Table8[[Código do agregado '[Entidade']]:[Código do núcleo]],A.Núcleos!C100))</f>
        <v/>
      </c>
      <c r="E100" s="212" t="str">
        <f>IF(C100="","",SUMIF(Table8[[Código do núcleo]:[Nº de membros]],Table8[Nº de membros]))</f>
        <v/>
      </c>
      <c r="F100" s="213"/>
      <c r="G100" s="214"/>
      <c r="H100" s="215"/>
      <c r="I100" s="216"/>
      <c r="J100" s="217" t="str">
        <f>IF(A100="Localizado",IF(Table1[[#This Row],[Tipo]]="","",IF(AND(A100&lt;&gt;"",OR(F100="",G100="")),"NÃO","SIM")),IF(Table1[[#This Row],[Tipo]]="","",IF(AND(A100&lt;&gt;"",F100=""),"NÃO","SIM")))</f>
        <v/>
      </c>
    </row>
    <row r="101" spans="1:10" x14ac:dyDescent="0.25">
      <c r="A101" s="209"/>
      <c r="B101" s="210"/>
      <c r="C101" s="211" t="str">
        <f>IF(A101="Localizado",CONCATENATE("L.",auxiliar!A98),IF(A101="Disperso",CONCATENATE("D.",auxiliar!A98),""))</f>
        <v/>
      </c>
      <c r="D101" s="212" t="str">
        <f>IF(C101="","",COUNTIF(Table8[[Código do agregado '[Entidade']]:[Código do núcleo]],A.Núcleos!C101))</f>
        <v/>
      </c>
      <c r="E101" s="212" t="str">
        <f>IF(C101="","",SUMIF(Table8[[Código do núcleo]:[Nº de membros]],Table8[Nº de membros]))</f>
        <v/>
      </c>
      <c r="F101" s="213"/>
      <c r="G101" s="214"/>
      <c r="H101" s="215"/>
      <c r="I101" s="216"/>
      <c r="J101" s="217" t="str">
        <f>IF(A101="Localizado",IF(Table1[[#This Row],[Tipo]]="","",IF(AND(A101&lt;&gt;"",OR(F101="",G101="")),"NÃO","SIM")),IF(Table1[[#This Row],[Tipo]]="","",IF(AND(A101&lt;&gt;"",F101=""),"NÃO","SIM")))</f>
        <v/>
      </c>
    </row>
    <row r="102" spans="1:10" x14ac:dyDescent="0.25">
      <c r="A102" s="209"/>
      <c r="B102" s="210"/>
      <c r="C102" s="211" t="str">
        <f>IF(A102="Localizado",CONCATENATE("L.",auxiliar!A99),IF(A102="Disperso",CONCATENATE("D.",auxiliar!A99),""))</f>
        <v/>
      </c>
      <c r="D102" s="212" t="str">
        <f>IF(C102="","",COUNTIF(Table8[[Código do agregado '[Entidade']]:[Código do núcleo]],A.Núcleos!C102))</f>
        <v/>
      </c>
      <c r="E102" s="212" t="str">
        <f>IF(C102="","",SUMIF(Table8[[Código do núcleo]:[Nº de membros]],Table8[Nº de membros]))</f>
        <v/>
      </c>
      <c r="F102" s="213"/>
      <c r="G102" s="214"/>
      <c r="H102" s="215"/>
      <c r="I102" s="216"/>
      <c r="J102" s="217" t="str">
        <f>IF(A102="Localizado",IF(Table1[[#This Row],[Tipo]]="","",IF(AND(A102&lt;&gt;"",OR(F102="",G102="")),"NÃO","SIM")),IF(Table1[[#This Row],[Tipo]]="","",IF(AND(A102&lt;&gt;"",F102=""),"NÃO","SIM")))</f>
        <v/>
      </c>
    </row>
    <row r="103" spans="1:10" x14ac:dyDescent="0.25">
      <c r="A103" s="209"/>
      <c r="B103" s="210"/>
      <c r="C103" s="211" t="str">
        <f>IF(A103="Localizado",CONCATENATE("L.",auxiliar!A100),IF(A103="Disperso",CONCATENATE("D.",auxiliar!A100),""))</f>
        <v/>
      </c>
      <c r="D103" s="212" t="str">
        <f>IF(C103="","",COUNTIF(Table8[[Código do agregado '[Entidade']]:[Código do núcleo]],A.Núcleos!C103))</f>
        <v/>
      </c>
      <c r="E103" s="212" t="str">
        <f>IF(C103="","",SUMIF(Table8[[Código do núcleo]:[Nº de membros]],Table8[Nº de membros]))</f>
        <v/>
      </c>
      <c r="F103" s="213"/>
      <c r="G103" s="214"/>
      <c r="H103" s="215"/>
      <c r="I103" s="216"/>
      <c r="J103" s="217" t="str">
        <f>IF(A103="Localizado",IF(Table1[[#This Row],[Tipo]]="","",IF(AND(A103&lt;&gt;"",OR(F103="",G103="")),"NÃO","SIM")),IF(Table1[[#This Row],[Tipo]]="","",IF(AND(A103&lt;&gt;"",F103=""),"NÃO","SIM")))</f>
        <v/>
      </c>
    </row>
    <row r="104" spans="1:10" x14ac:dyDescent="0.25">
      <c r="A104" s="209"/>
      <c r="B104" s="210"/>
      <c r="C104" s="211" t="str">
        <f>IF(A104="Localizado",CONCATENATE("L.",auxiliar!A101),IF(A104="Disperso",CONCATENATE("D.",auxiliar!A101),""))</f>
        <v/>
      </c>
      <c r="D104" s="212" t="str">
        <f>IF(C104="","",COUNTIF(Table8[[Código do agregado '[Entidade']]:[Código do núcleo]],A.Núcleos!C104))</f>
        <v/>
      </c>
      <c r="E104" s="212" t="str">
        <f>IF(C104="","",SUMIF(Table8[[Código do núcleo]:[Nº de membros]],Table8[Nº de membros]))</f>
        <v/>
      </c>
      <c r="F104" s="213"/>
      <c r="G104" s="214"/>
      <c r="H104" s="215"/>
      <c r="I104" s="216"/>
      <c r="J104" s="217" t="str">
        <f>IF(A104="Localizado",IF(Table1[[#This Row],[Tipo]]="","",IF(AND(A104&lt;&gt;"",OR(F104="",G104="")),"NÃO","SIM")),IF(Table1[[#This Row],[Tipo]]="","",IF(AND(A104&lt;&gt;"",F104=""),"NÃO","SIM")))</f>
        <v/>
      </c>
    </row>
    <row r="105" spans="1:10" x14ac:dyDescent="0.25">
      <c r="A105" s="209"/>
      <c r="B105" s="210"/>
      <c r="C105" s="211" t="str">
        <f>IF(A105="Localizado",CONCATENATE("L.",auxiliar!A102),IF(A105="Disperso",CONCATENATE("D.",auxiliar!A102),""))</f>
        <v/>
      </c>
      <c r="D105" s="212" t="str">
        <f>IF(C105="","",COUNTIF(Table8[[Código do agregado '[Entidade']]:[Código do núcleo]],A.Núcleos!C105))</f>
        <v/>
      </c>
      <c r="E105" s="212" t="str">
        <f>IF(C105="","",SUMIF(Table8[[Código do núcleo]:[Nº de membros]],Table8[Nº de membros]))</f>
        <v/>
      </c>
      <c r="F105" s="213"/>
      <c r="G105" s="214"/>
      <c r="H105" s="215"/>
      <c r="I105" s="216"/>
      <c r="J105" s="217" t="str">
        <f>IF(A105="Localizado",IF(Table1[[#This Row],[Tipo]]="","",IF(AND(A105&lt;&gt;"",OR(F105="",G105="")),"NÃO","SIM")),IF(Table1[[#This Row],[Tipo]]="","",IF(AND(A105&lt;&gt;"",F105=""),"NÃO","SIM")))</f>
        <v/>
      </c>
    </row>
    <row r="106" spans="1:10" x14ac:dyDescent="0.25">
      <c r="A106" s="209"/>
      <c r="B106" s="210"/>
      <c r="C106" s="211" t="str">
        <f>IF(A106="Localizado",CONCATENATE("L.",auxiliar!A103),IF(A106="Disperso",CONCATENATE("D.",auxiliar!A103),""))</f>
        <v/>
      </c>
      <c r="D106" s="212" t="str">
        <f>IF(C106="","",COUNTIF(Table8[[Código do agregado '[Entidade']]:[Código do núcleo]],A.Núcleos!C106))</f>
        <v/>
      </c>
      <c r="E106" s="212" t="str">
        <f>IF(C106="","",SUMIF(Table8[[Código do núcleo]:[Nº de membros]],Table8[Nº de membros]))</f>
        <v/>
      </c>
      <c r="F106" s="213"/>
      <c r="G106" s="214"/>
      <c r="H106" s="215"/>
      <c r="I106" s="216"/>
      <c r="J106" s="217" t="str">
        <f>IF(A106="Localizado",IF(Table1[[#This Row],[Tipo]]="","",IF(AND(A106&lt;&gt;"",OR(F106="",G106="")),"NÃO","SIM")),IF(Table1[[#This Row],[Tipo]]="","",IF(AND(A106&lt;&gt;"",F106=""),"NÃO","SIM")))</f>
        <v/>
      </c>
    </row>
    <row r="107" spans="1:10" x14ac:dyDescent="0.25">
      <c r="A107" s="209"/>
      <c r="B107" s="210"/>
      <c r="C107" s="211" t="str">
        <f>IF(A107="Localizado",CONCATENATE("L.",auxiliar!A104),IF(A107="Disperso",CONCATENATE("D.",auxiliar!A104),""))</f>
        <v/>
      </c>
      <c r="D107" s="212" t="str">
        <f>IF(C107="","",COUNTIF(Table8[[Código do agregado '[Entidade']]:[Código do núcleo]],A.Núcleos!C107))</f>
        <v/>
      </c>
      <c r="E107" s="212" t="str">
        <f>IF(C107="","",SUMIF(Table8[[Código do núcleo]:[Nº de membros]],Table8[Nº de membros]))</f>
        <v/>
      </c>
      <c r="F107" s="213"/>
      <c r="G107" s="214"/>
      <c r="H107" s="215"/>
      <c r="I107" s="216"/>
      <c r="J107" s="217" t="str">
        <f>IF(A107="Localizado",IF(Table1[[#This Row],[Tipo]]="","",IF(AND(A107&lt;&gt;"",OR(F107="",G107="")),"NÃO","SIM")),IF(Table1[[#This Row],[Tipo]]="","",IF(AND(A107&lt;&gt;"",F107=""),"NÃO","SIM")))</f>
        <v/>
      </c>
    </row>
    <row r="108" spans="1:10" x14ac:dyDescent="0.25">
      <c r="A108" s="209"/>
      <c r="B108" s="210"/>
      <c r="C108" s="211" t="str">
        <f>IF(A108="Localizado",CONCATENATE("L.",auxiliar!A105),IF(A108="Disperso",CONCATENATE("D.",auxiliar!A105),""))</f>
        <v/>
      </c>
      <c r="D108" s="212" t="str">
        <f>IF(C108="","",COUNTIF(Table8[[Código do agregado '[Entidade']]:[Código do núcleo]],A.Núcleos!C108))</f>
        <v/>
      </c>
      <c r="E108" s="212" t="str">
        <f>IF(C108="","",SUMIF(Table8[[Código do núcleo]:[Nº de membros]],Table8[Nº de membros]))</f>
        <v/>
      </c>
      <c r="F108" s="213"/>
      <c r="G108" s="214"/>
      <c r="H108" s="215"/>
      <c r="I108" s="216"/>
      <c r="J108" s="217" t="str">
        <f>IF(A108="Localizado",IF(Table1[[#This Row],[Tipo]]="","",IF(AND(A108&lt;&gt;"",OR(F108="",G108="")),"NÃO","SIM")),IF(Table1[[#This Row],[Tipo]]="","",IF(AND(A108&lt;&gt;"",F108=""),"NÃO","SIM")))</f>
        <v/>
      </c>
    </row>
    <row r="109" spans="1:10" x14ac:dyDescent="0.25">
      <c r="A109" s="209"/>
      <c r="B109" s="210"/>
      <c r="C109" s="211" t="str">
        <f>IF(A109="Localizado",CONCATENATE("L.",auxiliar!A106),IF(A109="Disperso",CONCATENATE("D.",auxiliar!A106),""))</f>
        <v/>
      </c>
      <c r="D109" s="212" t="str">
        <f>IF(C109="","",COUNTIF(Table8[[Código do agregado '[Entidade']]:[Código do núcleo]],A.Núcleos!C109))</f>
        <v/>
      </c>
      <c r="E109" s="212" t="str">
        <f>IF(C109="","",SUMIF(Table8[[Código do núcleo]:[Nº de membros]],Table8[Nº de membros]))</f>
        <v/>
      </c>
      <c r="F109" s="213"/>
      <c r="G109" s="214"/>
      <c r="H109" s="215"/>
      <c r="I109" s="216"/>
      <c r="J109" s="217" t="str">
        <f>IF(A109="Localizado",IF(Table1[[#This Row],[Tipo]]="","",IF(AND(A109&lt;&gt;"",OR(F109="",G109="")),"NÃO","SIM")),IF(Table1[[#This Row],[Tipo]]="","",IF(AND(A109&lt;&gt;"",F109=""),"NÃO","SIM")))</f>
        <v/>
      </c>
    </row>
    <row r="110" spans="1:10" x14ac:dyDescent="0.25">
      <c r="A110" s="209"/>
      <c r="B110" s="210"/>
      <c r="C110" s="211" t="str">
        <f>IF(A110="Localizado",CONCATENATE("L.",auxiliar!A107),IF(A110="Disperso",CONCATENATE("D.",auxiliar!A107),""))</f>
        <v/>
      </c>
      <c r="D110" s="212" t="str">
        <f>IF(C110="","",COUNTIF(Table8[[Código do agregado '[Entidade']]:[Código do núcleo]],A.Núcleos!C110))</f>
        <v/>
      </c>
      <c r="E110" s="212" t="str">
        <f>IF(C110="","",SUMIF(Table8[[Código do núcleo]:[Nº de membros]],Table8[Nº de membros]))</f>
        <v/>
      </c>
      <c r="F110" s="213"/>
      <c r="G110" s="214"/>
      <c r="H110" s="215"/>
      <c r="I110" s="216"/>
      <c r="J110" s="217" t="str">
        <f>IF(A110="Localizado",IF(Table1[[#This Row],[Tipo]]="","",IF(AND(A110&lt;&gt;"",OR(F110="",G110="")),"NÃO","SIM")),IF(Table1[[#This Row],[Tipo]]="","",IF(AND(A110&lt;&gt;"",F110=""),"NÃO","SIM")))</f>
        <v/>
      </c>
    </row>
    <row r="111" spans="1:10" x14ac:dyDescent="0.25">
      <c r="A111" s="209"/>
      <c r="B111" s="210"/>
      <c r="C111" s="211" t="str">
        <f>IF(A111="Localizado",CONCATENATE("L.",auxiliar!A108),IF(A111="Disperso",CONCATENATE("D.",auxiliar!A108),""))</f>
        <v/>
      </c>
      <c r="D111" s="212" t="str">
        <f>IF(C111="","",COUNTIF(Table8[[Código do agregado '[Entidade']]:[Código do núcleo]],A.Núcleos!C111))</f>
        <v/>
      </c>
      <c r="E111" s="212" t="str">
        <f>IF(C111="","",SUMIF(Table8[[Código do núcleo]:[Nº de membros]],Table8[Nº de membros]))</f>
        <v/>
      </c>
      <c r="F111" s="213"/>
      <c r="G111" s="214"/>
      <c r="H111" s="215"/>
      <c r="I111" s="216"/>
      <c r="J111" s="217" t="str">
        <f>IF(A111="Localizado",IF(Table1[[#This Row],[Tipo]]="","",IF(AND(A111&lt;&gt;"",OR(F111="",G111="")),"NÃO","SIM")),IF(Table1[[#This Row],[Tipo]]="","",IF(AND(A111&lt;&gt;"",F111=""),"NÃO","SIM")))</f>
        <v/>
      </c>
    </row>
    <row r="112" spans="1:10" x14ac:dyDescent="0.25">
      <c r="A112" s="209"/>
      <c r="B112" s="210"/>
      <c r="C112" s="211" t="str">
        <f>IF(A112="Localizado",CONCATENATE("L.",auxiliar!A109),IF(A112="Disperso",CONCATENATE("D.",auxiliar!A109),""))</f>
        <v/>
      </c>
      <c r="D112" s="212" t="str">
        <f>IF(C112="","",COUNTIF(Table8[[Código do agregado '[Entidade']]:[Código do núcleo]],A.Núcleos!C112))</f>
        <v/>
      </c>
      <c r="E112" s="212" t="str">
        <f>IF(C112="","",SUMIF(Table8[[Código do núcleo]:[Nº de membros]],Table8[Nº de membros]))</f>
        <v/>
      </c>
      <c r="F112" s="213"/>
      <c r="G112" s="214"/>
      <c r="H112" s="215"/>
      <c r="I112" s="216"/>
      <c r="J112" s="217" t="str">
        <f>IF(A112="Localizado",IF(Table1[[#This Row],[Tipo]]="","",IF(AND(A112&lt;&gt;"",OR(F112="",G112="")),"NÃO","SIM")),IF(Table1[[#This Row],[Tipo]]="","",IF(AND(A112&lt;&gt;"",F112=""),"NÃO","SIM")))</f>
        <v/>
      </c>
    </row>
    <row r="113" spans="1:10" x14ac:dyDescent="0.25">
      <c r="A113" s="209"/>
      <c r="B113" s="210"/>
      <c r="C113" s="211" t="str">
        <f>IF(A113="Localizado",CONCATENATE("L.",auxiliar!A110),IF(A113="Disperso",CONCATENATE("D.",auxiliar!A110),""))</f>
        <v/>
      </c>
      <c r="D113" s="212" t="str">
        <f>IF(C113="","",COUNTIF(Table8[[Código do agregado '[Entidade']]:[Código do núcleo]],A.Núcleos!C113))</f>
        <v/>
      </c>
      <c r="E113" s="212" t="str">
        <f>IF(C113="","",SUMIF(Table8[[Código do núcleo]:[Nº de membros]],Table8[Nº de membros]))</f>
        <v/>
      </c>
      <c r="F113" s="213"/>
      <c r="G113" s="214"/>
      <c r="H113" s="215"/>
      <c r="I113" s="216"/>
      <c r="J113" s="217" t="str">
        <f>IF(A113="Localizado",IF(Table1[[#This Row],[Tipo]]="","",IF(AND(A113&lt;&gt;"",OR(F113="",G113="")),"NÃO","SIM")),IF(Table1[[#This Row],[Tipo]]="","",IF(AND(A113&lt;&gt;"",F113=""),"NÃO","SIM")))</f>
        <v/>
      </c>
    </row>
    <row r="114" spans="1:10" x14ac:dyDescent="0.25">
      <c r="A114" s="209"/>
      <c r="B114" s="210"/>
      <c r="C114" s="211" t="str">
        <f>IF(A114="Localizado",CONCATENATE("L.",auxiliar!A111),IF(A114="Disperso",CONCATENATE("D.",auxiliar!A111),""))</f>
        <v/>
      </c>
      <c r="D114" s="212" t="str">
        <f>IF(C114="","",COUNTIF(Table8[[Código do agregado '[Entidade']]:[Código do núcleo]],A.Núcleos!C114))</f>
        <v/>
      </c>
      <c r="E114" s="212" t="str">
        <f>IF(C114="","",SUMIF(Table8[[Código do núcleo]:[Nº de membros]],Table8[Nº de membros]))</f>
        <v/>
      </c>
      <c r="F114" s="213"/>
      <c r="G114" s="214"/>
      <c r="H114" s="215"/>
      <c r="I114" s="216"/>
      <c r="J114" s="217" t="str">
        <f>IF(A114="Localizado",IF(Table1[[#This Row],[Tipo]]="","",IF(AND(A114&lt;&gt;"",OR(F114="",G114="")),"NÃO","SIM")),IF(Table1[[#This Row],[Tipo]]="","",IF(AND(A114&lt;&gt;"",F114=""),"NÃO","SIM")))</f>
        <v/>
      </c>
    </row>
    <row r="115" spans="1:10" x14ac:dyDescent="0.25">
      <c r="A115" s="209"/>
      <c r="B115" s="210"/>
      <c r="C115" s="211" t="str">
        <f>IF(A115="Localizado",CONCATENATE("L.",auxiliar!A112),IF(A115="Disperso",CONCATENATE("D.",auxiliar!A112),""))</f>
        <v/>
      </c>
      <c r="D115" s="212" t="str">
        <f>IF(C115="","",COUNTIF(Table8[[Código do agregado '[Entidade']]:[Código do núcleo]],A.Núcleos!C115))</f>
        <v/>
      </c>
      <c r="E115" s="212" t="str">
        <f>IF(C115="","",SUMIF(Table8[[Código do núcleo]:[Nº de membros]],Table8[Nº de membros]))</f>
        <v/>
      </c>
      <c r="F115" s="213"/>
      <c r="G115" s="214"/>
      <c r="H115" s="215"/>
      <c r="I115" s="216"/>
      <c r="J115" s="217" t="str">
        <f>IF(A115="Localizado",IF(Table1[[#This Row],[Tipo]]="","",IF(AND(A115&lt;&gt;"",OR(F115="",G115="")),"NÃO","SIM")),IF(Table1[[#This Row],[Tipo]]="","",IF(AND(A115&lt;&gt;"",F115=""),"NÃO","SIM")))</f>
        <v/>
      </c>
    </row>
    <row r="116" spans="1:10" x14ac:dyDescent="0.25">
      <c r="A116" s="209"/>
      <c r="B116" s="210"/>
      <c r="C116" s="211" t="str">
        <f>IF(A116="Localizado",CONCATENATE("L.",auxiliar!A113),IF(A116="Disperso",CONCATENATE("D.",auxiliar!A113),""))</f>
        <v/>
      </c>
      <c r="D116" s="212" t="str">
        <f>IF(C116="","",COUNTIF(Table8[[Código do agregado '[Entidade']]:[Código do núcleo]],A.Núcleos!C116))</f>
        <v/>
      </c>
      <c r="E116" s="212" t="str">
        <f>IF(C116="","",SUMIF(Table8[[Código do núcleo]:[Nº de membros]],Table8[Nº de membros]))</f>
        <v/>
      </c>
      <c r="F116" s="213"/>
      <c r="G116" s="214"/>
      <c r="H116" s="215"/>
      <c r="I116" s="216"/>
      <c r="J116" s="217" t="str">
        <f>IF(A116="Localizado",IF(Table1[[#This Row],[Tipo]]="","",IF(AND(A116&lt;&gt;"",OR(F116="",G116="")),"NÃO","SIM")),IF(Table1[[#This Row],[Tipo]]="","",IF(AND(A116&lt;&gt;"",F116=""),"NÃO","SIM")))</f>
        <v/>
      </c>
    </row>
    <row r="117" spans="1:10" x14ac:dyDescent="0.25">
      <c r="A117" s="209"/>
      <c r="B117" s="210"/>
      <c r="C117" s="211" t="str">
        <f>IF(A117="Localizado",CONCATENATE("L.",auxiliar!A114),IF(A117="Disperso",CONCATENATE("D.",auxiliar!A114),""))</f>
        <v/>
      </c>
      <c r="D117" s="212" t="str">
        <f>IF(C117="","",COUNTIF(Table8[[Código do agregado '[Entidade']]:[Código do núcleo]],A.Núcleos!C117))</f>
        <v/>
      </c>
      <c r="E117" s="212" t="str">
        <f>IF(C117="","",SUMIF(Table8[[Código do núcleo]:[Nº de membros]],Table8[Nº de membros]))</f>
        <v/>
      </c>
      <c r="F117" s="213"/>
      <c r="G117" s="214"/>
      <c r="H117" s="215"/>
      <c r="I117" s="216"/>
      <c r="J117" s="217" t="str">
        <f>IF(A117="Localizado",IF(Table1[[#This Row],[Tipo]]="","",IF(AND(A117&lt;&gt;"",OR(F117="",G117="")),"NÃO","SIM")),IF(Table1[[#This Row],[Tipo]]="","",IF(AND(A117&lt;&gt;"",F117=""),"NÃO","SIM")))</f>
        <v/>
      </c>
    </row>
    <row r="118" spans="1:10" x14ac:dyDescent="0.25">
      <c r="A118" s="209"/>
      <c r="B118" s="210"/>
      <c r="C118" s="211" t="str">
        <f>IF(A118="Localizado",CONCATENATE("L.",auxiliar!A115),IF(A118="Disperso",CONCATENATE("D.",auxiliar!A115),""))</f>
        <v/>
      </c>
      <c r="D118" s="212" t="str">
        <f>IF(C118="","",COUNTIF(Table8[[Código do agregado '[Entidade']]:[Código do núcleo]],A.Núcleos!C118))</f>
        <v/>
      </c>
      <c r="E118" s="212" t="str">
        <f>IF(C118="","",SUMIF(Table8[[Código do núcleo]:[Nº de membros]],Table8[Nº de membros]))</f>
        <v/>
      </c>
      <c r="F118" s="213"/>
      <c r="G118" s="214"/>
      <c r="H118" s="215"/>
      <c r="I118" s="216"/>
      <c r="J118" s="217" t="str">
        <f>IF(A118="Localizado",IF(Table1[[#This Row],[Tipo]]="","",IF(AND(A118&lt;&gt;"",OR(F118="",G118="")),"NÃO","SIM")),IF(Table1[[#This Row],[Tipo]]="","",IF(AND(A118&lt;&gt;"",F118=""),"NÃO","SIM")))</f>
        <v/>
      </c>
    </row>
    <row r="119" spans="1:10" x14ac:dyDescent="0.25">
      <c r="A119" s="209"/>
      <c r="B119" s="210"/>
      <c r="C119" s="211" t="str">
        <f>IF(A119="Localizado",CONCATENATE("L.",auxiliar!A116),IF(A119="Disperso",CONCATENATE("D.",auxiliar!A116),""))</f>
        <v/>
      </c>
      <c r="D119" s="212" t="str">
        <f>IF(C119="","",COUNTIF(Table8[[Código do agregado '[Entidade']]:[Código do núcleo]],A.Núcleos!C119))</f>
        <v/>
      </c>
      <c r="E119" s="212" t="str">
        <f>IF(C119="","",SUMIF(Table8[[Código do núcleo]:[Nº de membros]],Table8[Nº de membros]))</f>
        <v/>
      </c>
      <c r="F119" s="213"/>
      <c r="G119" s="214"/>
      <c r="H119" s="215"/>
      <c r="I119" s="216"/>
      <c r="J119" s="217" t="str">
        <f>IF(A119="Localizado",IF(Table1[[#This Row],[Tipo]]="","",IF(AND(A119&lt;&gt;"",OR(F119="",G119="")),"NÃO","SIM")),IF(Table1[[#This Row],[Tipo]]="","",IF(AND(A119&lt;&gt;"",F119=""),"NÃO","SIM")))</f>
        <v/>
      </c>
    </row>
    <row r="120" spans="1:10" x14ac:dyDescent="0.25">
      <c r="A120" s="209"/>
      <c r="B120" s="210"/>
      <c r="C120" s="211" t="str">
        <f>IF(A120="Localizado",CONCATENATE("L.",auxiliar!A117),IF(A120="Disperso",CONCATENATE("D.",auxiliar!A117),""))</f>
        <v/>
      </c>
      <c r="D120" s="212" t="str">
        <f>IF(C120="","",COUNTIF(Table8[[Código do agregado '[Entidade']]:[Código do núcleo]],A.Núcleos!C120))</f>
        <v/>
      </c>
      <c r="E120" s="212" t="str">
        <f>IF(C120="","",SUMIF(Table8[[Código do núcleo]:[Nº de membros]],Table8[Nº de membros]))</f>
        <v/>
      </c>
      <c r="F120" s="213"/>
      <c r="G120" s="214"/>
      <c r="H120" s="215"/>
      <c r="I120" s="216"/>
      <c r="J120" s="217" t="str">
        <f>IF(A120="Localizado",IF(Table1[[#This Row],[Tipo]]="","",IF(AND(A120&lt;&gt;"",OR(F120="",G120="")),"NÃO","SIM")),IF(Table1[[#This Row],[Tipo]]="","",IF(AND(A120&lt;&gt;"",F120=""),"NÃO","SIM")))</f>
        <v/>
      </c>
    </row>
    <row r="121" spans="1:10" x14ac:dyDescent="0.25">
      <c r="A121" s="209"/>
      <c r="B121" s="210"/>
      <c r="C121" s="211" t="str">
        <f>IF(A121="Localizado",CONCATENATE("L.",auxiliar!A118),IF(A121="Disperso",CONCATENATE("D.",auxiliar!A118),""))</f>
        <v/>
      </c>
      <c r="D121" s="212" t="str">
        <f>IF(C121="","",COUNTIF(Table8[[Código do agregado '[Entidade']]:[Código do núcleo]],A.Núcleos!C121))</f>
        <v/>
      </c>
      <c r="E121" s="212" t="str">
        <f>IF(C121="","",SUMIF(Table8[[Código do núcleo]:[Nº de membros]],Table8[Nº de membros]))</f>
        <v/>
      </c>
      <c r="F121" s="213"/>
      <c r="G121" s="214"/>
      <c r="H121" s="215"/>
      <c r="I121" s="216"/>
      <c r="J121" s="217" t="str">
        <f>IF(A121="Localizado",IF(Table1[[#This Row],[Tipo]]="","",IF(AND(A121&lt;&gt;"",OR(F121="",G121="")),"NÃO","SIM")),IF(Table1[[#This Row],[Tipo]]="","",IF(AND(A121&lt;&gt;"",F121=""),"NÃO","SIM")))</f>
        <v/>
      </c>
    </row>
    <row r="122" spans="1:10" x14ac:dyDescent="0.25">
      <c r="A122" s="209"/>
      <c r="B122" s="210"/>
      <c r="C122" s="211" t="str">
        <f>IF(A122="Localizado",CONCATENATE("L.",auxiliar!A119),IF(A122="Disperso",CONCATENATE("D.",auxiliar!A119),""))</f>
        <v/>
      </c>
      <c r="D122" s="212" t="str">
        <f>IF(C122="","",COUNTIF(Table8[[Código do agregado '[Entidade']]:[Código do núcleo]],A.Núcleos!C122))</f>
        <v/>
      </c>
      <c r="E122" s="212" t="str">
        <f>IF(C122="","",SUMIF(Table8[[Código do núcleo]:[Nº de membros]],Table8[Nº de membros]))</f>
        <v/>
      </c>
      <c r="F122" s="213"/>
      <c r="G122" s="214"/>
      <c r="H122" s="215"/>
      <c r="I122" s="216"/>
      <c r="J122" s="217" t="str">
        <f>IF(A122="Localizado",IF(Table1[[#This Row],[Tipo]]="","",IF(AND(A122&lt;&gt;"",OR(F122="",G122="")),"NÃO","SIM")),IF(Table1[[#This Row],[Tipo]]="","",IF(AND(A122&lt;&gt;"",F122=""),"NÃO","SIM")))</f>
        <v/>
      </c>
    </row>
    <row r="123" spans="1:10" x14ac:dyDescent="0.25">
      <c r="A123" s="209"/>
      <c r="B123" s="210"/>
      <c r="C123" s="211" t="str">
        <f>IF(A123="Localizado",CONCATENATE("L.",auxiliar!A120),IF(A123="Disperso",CONCATENATE("D.",auxiliar!A120),""))</f>
        <v/>
      </c>
      <c r="D123" s="212" t="str">
        <f>IF(C123="","",COUNTIF(Table8[[Código do agregado '[Entidade']]:[Código do núcleo]],A.Núcleos!C123))</f>
        <v/>
      </c>
      <c r="E123" s="212" t="str">
        <f>IF(C123="","",SUMIF(Table8[[Código do núcleo]:[Nº de membros]],Table8[Nº de membros]))</f>
        <v/>
      </c>
      <c r="F123" s="213"/>
      <c r="G123" s="214"/>
      <c r="H123" s="215"/>
      <c r="I123" s="216"/>
      <c r="J123" s="217" t="str">
        <f>IF(A123="Localizado",IF(Table1[[#This Row],[Tipo]]="","",IF(AND(A123&lt;&gt;"",OR(F123="",G123="")),"NÃO","SIM")),IF(Table1[[#This Row],[Tipo]]="","",IF(AND(A123&lt;&gt;"",F123=""),"NÃO","SIM")))</f>
        <v/>
      </c>
    </row>
    <row r="124" spans="1:10" x14ac:dyDescent="0.25">
      <c r="A124" s="209"/>
      <c r="B124" s="210"/>
      <c r="C124" s="211" t="str">
        <f>IF(A124="Localizado",CONCATENATE("L.",auxiliar!A121),IF(A124="Disperso",CONCATENATE("D.",auxiliar!A121),""))</f>
        <v/>
      </c>
      <c r="D124" s="212" t="str">
        <f>IF(C124="","",COUNTIF(Table8[[Código do agregado '[Entidade']]:[Código do núcleo]],A.Núcleos!C124))</f>
        <v/>
      </c>
      <c r="E124" s="212" t="str">
        <f>IF(C124="","",SUMIF(Table8[[Código do núcleo]:[Nº de membros]],Table8[Nº de membros]))</f>
        <v/>
      </c>
      <c r="F124" s="213"/>
      <c r="G124" s="214"/>
      <c r="H124" s="215"/>
      <c r="I124" s="216"/>
      <c r="J124" s="217" t="str">
        <f>IF(A124="Localizado",IF(Table1[[#This Row],[Tipo]]="","",IF(AND(A124&lt;&gt;"",OR(F124="",G124="")),"NÃO","SIM")),IF(Table1[[#This Row],[Tipo]]="","",IF(AND(A124&lt;&gt;"",F124=""),"NÃO","SIM")))</f>
        <v/>
      </c>
    </row>
    <row r="125" spans="1:10" x14ac:dyDescent="0.25">
      <c r="A125" s="209"/>
      <c r="B125" s="210"/>
      <c r="C125" s="211" t="str">
        <f>IF(A125="Localizado",CONCATENATE("L.",auxiliar!A122),IF(A125="Disperso",CONCATENATE("D.",auxiliar!A122),""))</f>
        <v/>
      </c>
      <c r="D125" s="212" t="str">
        <f>IF(C125="","",COUNTIF(Table8[[Código do agregado '[Entidade']]:[Código do núcleo]],A.Núcleos!C125))</f>
        <v/>
      </c>
      <c r="E125" s="212" t="str">
        <f>IF(C125="","",SUMIF(Table8[[Código do núcleo]:[Nº de membros]],Table8[Nº de membros]))</f>
        <v/>
      </c>
      <c r="F125" s="213"/>
      <c r="G125" s="214"/>
      <c r="H125" s="215"/>
      <c r="I125" s="216"/>
      <c r="J125" s="217" t="str">
        <f>IF(A125="Localizado",IF(Table1[[#This Row],[Tipo]]="","",IF(AND(A125&lt;&gt;"",OR(F125="",G125="")),"NÃO","SIM")),IF(Table1[[#This Row],[Tipo]]="","",IF(AND(A125&lt;&gt;"",F125=""),"NÃO","SIM")))</f>
        <v/>
      </c>
    </row>
    <row r="126" spans="1:10" x14ac:dyDescent="0.25">
      <c r="A126" s="209"/>
      <c r="B126" s="210"/>
      <c r="C126" s="211" t="str">
        <f>IF(A126="Localizado",CONCATENATE("L.",auxiliar!A123),IF(A126="Disperso",CONCATENATE("D.",auxiliar!A123),""))</f>
        <v/>
      </c>
      <c r="D126" s="212" t="str">
        <f>IF(C126="","",COUNTIF(Table8[[Código do agregado '[Entidade']]:[Código do núcleo]],A.Núcleos!C126))</f>
        <v/>
      </c>
      <c r="E126" s="212" t="str">
        <f>IF(C126="","",SUMIF(Table8[[Código do núcleo]:[Nº de membros]],Table8[Nº de membros]))</f>
        <v/>
      </c>
      <c r="F126" s="213"/>
      <c r="G126" s="214"/>
      <c r="H126" s="215"/>
      <c r="I126" s="216"/>
      <c r="J126" s="217" t="str">
        <f>IF(A126="Localizado",IF(Table1[[#This Row],[Tipo]]="","",IF(AND(A126&lt;&gt;"",OR(F126="",G126="")),"NÃO","SIM")),IF(Table1[[#This Row],[Tipo]]="","",IF(AND(A126&lt;&gt;"",F126=""),"NÃO","SIM")))</f>
        <v/>
      </c>
    </row>
    <row r="127" spans="1:10" x14ac:dyDescent="0.25">
      <c r="A127" s="209"/>
      <c r="B127" s="210"/>
      <c r="C127" s="211" t="str">
        <f>IF(A127="Localizado",CONCATENATE("L.",auxiliar!A124),IF(A127="Disperso",CONCATENATE("D.",auxiliar!A124),""))</f>
        <v/>
      </c>
      <c r="D127" s="212" t="str">
        <f>IF(C127="","",COUNTIF(Table8[[Código do agregado '[Entidade']]:[Código do núcleo]],A.Núcleos!C127))</f>
        <v/>
      </c>
      <c r="E127" s="212" t="str">
        <f>IF(C127="","",SUMIF(Table8[[Código do núcleo]:[Nº de membros]],Table8[Nº de membros]))</f>
        <v/>
      </c>
      <c r="F127" s="213"/>
      <c r="G127" s="214"/>
      <c r="H127" s="215"/>
      <c r="I127" s="216"/>
      <c r="J127" s="217" t="str">
        <f>IF(A127="Localizado",IF(Table1[[#This Row],[Tipo]]="","",IF(AND(A127&lt;&gt;"",OR(F127="",G127="")),"NÃO","SIM")),IF(Table1[[#This Row],[Tipo]]="","",IF(AND(A127&lt;&gt;"",F127=""),"NÃO","SIM")))</f>
        <v/>
      </c>
    </row>
    <row r="128" spans="1:10" x14ac:dyDescent="0.25">
      <c r="A128" s="209"/>
      <c r="B128" s="210"/>
      <c r="C128" s="211" t="str">
        <f>IF(A128="Localizado",CONCATENATE("L.",auxiliar!A125),IF(A128="Disperso",CONCATENATE("D.",auxiliar!A125),""))</f>
        <v/>
      </c>
      <c r="D128" s="212" t="str">
        <f>IF(C128="","",COUNTIF(Table8[[Código do agregado '[Entidade']]:[Código do núcleo]],A.Núcleos!C128))</f>
        <v/>
      </c>
      <c r="E128" s="212" t="str">
        <f>IF(C128="","",SUMIF(Table8[[Código do núcleo]:[Nº de membros]],Table8[Nº de membros]))</f>
        <v/>
      </c>
      <c r="F128" s="213"/>
      <c r="G128" s="214"/>
      <c r="H128" s="215"/>
      <c r="I128" s="216"/>
      <c r="J128" s="217" t="str">
        <f>IF(A128="Localizado",IF(Table1[[#This Row],[Tipo]]="","",IF(AND(A128&lt;&gt;"",OR(F128="",G128="")),"NÃO","SIM")),IF(Table1[[#This Row],[Tipo]]="","",IF(AND(A128&lt;&gt;"",F128=""),"NÃO","SIM")))</f>
        <v/>
      </c>
    </row>
    <row r="129" spans="1:10" x14ac:dyDescent="0.25">
      <c r="A129" s="209"/>
      <c r="B129" s="210"/>
      <c r="C129" s="211" t="str">
        <f>IF(A129="Localizado",CONCATENATE("L.",auxiliar!A126),IF(A129="Disperso",CONCATENATE("D.",auxiliar!A126),""))</f>
        <v/>
      </c>
      <c r="D129" s="212" t="str">
        <f>IF(C129="","",COUNTIF(Table8[[Código do agregado '[Entidade']]:[Código do núcleo]],A.Núcleos!C129))</f>
        <v/>
      </c>
      <c r="E129" s="212" t="str">
        <f>IF(C129="","",SUMIF(Table8[[Código do núcleo]:[Nº de membros]],Table8[Nº de membros]))</f>
        <v/>
      </c>
      <c r="F129" s="213"/>
      <c r="G129" s="214"/>
      <c r="H129" s="215"/>
      <c r="I129" s="216"/>
      <c r="J129" s="217" t="str">
        <f>IF(A129="Localizado",IF(Table1[[#This Row],[Tipo]]="","",IF(AND(A129&lt;&gt;"",OR(F129="",G129="")),"NÃO","SIM")),IF(Table1[[#This Row],[Tipo]]="","",IF(AND(A129&lt;&gt;"",F129=""),"NÃO","SIM")))</f>
        <v/>
      </c>
    </row>
    <row r="130" spans="1:10" x14ac:dyDescent="0.25">
      <c r="A130" s="209"/>
      <c r="B130" s="210"/>
      <c r="C130" s="211" t="str">
        <f>IF(A130="Localizado",CONCATENATE("L.",auxiliar!A127),IF(A130="Disperso",CONCATENATE("D.",auxiliar!A127),""))</f>
        <v/>
      </c>
      <c r="D130" s="212" t="str">
        <f>IF(C130="","",COUNTIF(Table8[[Código do agregado '[Entidade']]:[Código do núcleo]],A.Núcleos!C130))</f>
        <v/>
      </c>
      <c r="E130" s="212" t="str">
        <f>IF(C130="","",SUMIF(Table8[[Código do núcleo]:[Nº de membros]],Table8[Nº de membros]))</f>
        <v/>
      </c>
      <c r="F130" s="213"/>
      <c r="G130" s="214"/>
      <c r="H130" s="215"/>
      <c r="I130" s="216"/>
      <c r="J130" s="217" t="str">
        <f>IF(A130="Localizado",IF(Table1[[#This Row],[Tipo]]="","",IF(AND(A130&lt;&gt;"",OR(F130="",G130="")),"NÃO","SIM")),IF(Table1[[#This Row],[Tipo]]="","",IF(AND(A130&lt;&gt;"",F130=""),"NÃO","SIM")))</f>
        <v/>
      </c>
    </row>
    <row r="131" spans="1:10" x14ac:dyDescent="0.25">
      <c r="A131" s="209"/>
      <c r="B131" s="210"/>
      <c r="C131" s="211" t="str">
        <f>IF(A131="Localizado",CONCATENATE("L.",auxiliar!A128),IF(A131="Disperso",CONCATENATE("D.",auxiliar!A128),""))</f>
        <v/>
      </c>
      <c r="D131" s="212" t="str">
        <f>IF(C131="","",COUNTIF(Table8[[Código do agregado '[Entidade']]:[Código do núcleo]],A.Núcleos!C131))</f>
        <v/>
      </c>
      <c r="E131" s="212" t="str">
        <f>IF(C131="","",SUMIF(Table8[[Código do núcleo]:[Nº de membros]],Table8[Nº de membros]))</f>
        <v/>
      </c>
      <c r="F131" s="213"/>
      <c r="G131" s="214"/>
      <c r="H131" s="215"/>
      <c r="I131" s="216"/>
      <c r="J131" s="217" t="str">
        <f>IF(A131="Localizado",IF(Table1[[#This Row],[Tipo]]="","",IF(AND(A131&lt;&gt;"",OR(F131="",G131="")),"NÃO","SIM")),IF(Table1[[#This Row],[Tipo]]="","",IF(AND(A131&lt;&gt;"",F131=""),"NÃO","SIM")))</f>
        <v/>
      </c>
    </row>
    <row r="132" spans="1:10" x14ac:dyDescent="0.25">
      <c r="A132" s="209"/>
      <c r="B132" s="210"/>
      <c r="C132" s="211" t="str">
        <f>IF(A132="Localizado",CONCATENATE("L.",auxiliar!A129),IF(A132="Disperso",CONCATENATE("D.",auxiliar!A129),""))</f>
        <v/>
      </c>
      <c r="D132" s="212" t="str">
        <f>IF(C132="","",COUNTIF(Table8[[Código do agregado '[Entidade']]:[Código do núcleo]],A.Núcleos!C132))</f>
        <v/>
      </c>
      <c r="E132" s="212" t="str">
        <f>IF(C132="","",SUMIF(Table8[[Código do núcleo]:[Nº de membros]],Table8[Nº de membros]))</f>
        <v/>
      </c>
      <c r="F132" s="213"/>
      <c r="G132" s="214"/>
      <c r="H132" s="215"/>
      <c r="I132" s="216"/>
      <c r="J132" s="217" t="str">
        <f>IF(A132="Localizado",IF(Table1[[#This Row],[Tipo]]="","",IF(AND(A132&lt;&gt;"",OR(F132="",G132="")),"NÃO","SIM")),IF(Table1[[#This Row],[Tipo]]="","",IF(AND(A132&lt;&gt;"",F132=""),"NÃO","SIM")))</f>
        <v/>
      </c>
    </row>
    <row r="133" spans="1:10" x14ac:dyDescent="0.25">
      <c r="A133" s="209"/>
      <c r="B133" s="210"/>
      <c r="C133" s="211" t="str">
        <f>IF(A133="Localizado",CONCATENATE("L.",auxiliar!A130),IF(A133="Disperso",CONCATENATE("D.",auxiliar!A130),""))</f>
        <v/>
      </c>
      <c r="D133" s="212" t="str">
        <f>IF(C133="","",COUNTIF(Table8[[Código do agregado '[Entidade']]:[Código do núcleo]],A.Núcleos!C133))</f>
        <v/>
      </c>
      <c r="E133" s="212" t="str">
        <f>IF(C133="","",SUMIF(Table8[[Código do núcleo]:[Nº de membros]],Table8[Nº de membros]))</f>
        <v/>
      </c>
      <c r="F133" s="213"/>
      <c r="G133" s="214"/>
      <c r="H133" s="215"/>
      <c r="I133" s="216"/>
      <c r="J133" s="217" t="str">
        <f>IF(A133="Localizado",IF(Table1[[#This Row],[Tipo]]="","",IF(AND(A133&lt;&gt;"",OR(F133="",G133="")),"NÃO","SIM")),IF(Table1[[#This Row],[Tipo]]="","",IF(AND(A133&lt;&gt;"",F133=""),"NÃO","SIM")))</f>
        <v/>
      </c>
    </row>
    <row r="134" spans="1:10" x14ac:dyDescent="0.25">
      <c r="A134" s="209"/>
      <c r="B134" s="210"/>
      <c r="C134" s="211" t="str">
        <f>IF(A134="Localizado",CONCATENATE("L.",auxiliar!A131),IF(A134="Disperso",CONCATENATE("D.",auxiliar!A131),""))</f>
        <v/>
      </c>
      <c r="D134" s="212" t="str">
        <f>IF(C134="","",COUNTIF(Table8[[Código do agregado '[Entidade']]:[Código do núcleo]],A.Núcleos!C134))</f>
        <v/>
      </c>
      <c r="E134" s="212" t="str">
        <f>IF(C134="","",SUMIF(Table8[[Código do núcleo]:[Nº de membros]],Table8[Nº de membros]))</f>
        <v/>
      </c>
      <c r="F134" s="213"/>
      <c r="G134" s="214"/>
      <c r="H134" s="215"/>
      <c r="I134" s="216"/>
      <c r="J134" s="217" t="str">
        <f>IF(A134="Localizado",IF(Table1[[#This Row],[Tipo]]="","",IF(AND(A134&lt;&gt;"",OR(F134="",G134="")),"NÃO","SIM")),IF(Table1[[#This Row],[Tipo]]="","",IF(AND(A134&lt;&gt;"",F134=""),"NÃO","SIM")))</f>
        <v/>
      </c>
    </row>
    <row r="135" spans="1:10" x14ac:dyDescent="0.25">
      <c r="A135" s="209"/>
      <c r="B135" s="210"/>
      <c r="C135" s="211" t="str">
        <f>IF(A135="Localizado",CONCATENATE("L.",auxiliar!A132),IF(A135="Disperso",CONCATENATE("D.",auxiliar!A132),""))</f>
        <v/>
      </c>
      <c r="D135" s="212" t="str">
        <f>IF(C135="","",COUNTIF(Table8[[Código do agregado '[Entidade']]:[Código do núcleo]],A.Núcleos!C135))</f>
        <v/>
      </c>
      <c r="E135" s="212" t="str">
        <f>IF(C135="","",SUMIF(Table8[[Código do núcleo]:[Nº de membros]],Table8[Nº de membros]))</f>
        <v/>
      </c>
      <c r="F135" s="213"/>
      <c r="G135" s="214"/>
      <c r="H135" s="215"/>
      <c r="I135" s="216"/>
      <c r="J135" s="217" t="str">
        <f>IF(A135="Localizado",IF(Table1[[#This Row],[Tipo]]="","",IF(AND(A135&lt;&gt;"",OR(F135="",G135="")),"NÃO","SIM")),IF(Table1[[#This Row],[Tipo]]="","",IF(AND(A135&lt;&gt;"",F135=""),"NÃO","SIM")))</f>
        <v/>
      </c>
    </row>
    <row r="136" spans="1:10" x14ac:dyDescent="0.25">
      <c r="A136" s="209"/>
      <c r="B136" s="210"/>
      <c r="C136" s="211" t="str">
        <f>IF(A136="Localizado",CONCATENATE("L.",auxiliar!A133),IF(A136="Disperso",CONCATENATE("D.",auxiliar!A133),""))</f>
        <v/>
      </c>
      <c r="D136" s="212" t="str">
        <f>IF(C136="","",COUNTIF(Table8[[Código do agregado '[Entidade']]:[Código do núcleo]],A.Núcleos!C136))</f>
        <v/>
      </c>
      <c r="E136" s="212" t="str">
        <f>IF(C136="","",SUMIF(Table8[[Código do núcleo]:[Nº de membros]],Table8[Nº de membros]))</f>
        <v/>
      </c>
      <c r="F136" s="213"/>
      <c r="G136" s="214"/>
      <c r="H136" s="215"/>
      <c r="I136" s="216"/>
      <c r="J136" s="217" t="str">
        <f>IF(A136="Localizado",IF(Table1[[#This Row],[Tipo]]="","",IF(AND(A136&lt;&gt;"",OR(F136="",G136="")),"NÃO","SIM")),IF(Table1[[#This Row],[Tipo]]="","",IF(AND(A136&lt;&gt;"",F136=""),"NÃO","SIM")))</f>
        <v/>
      </c>
    </row>
    <row r="137" spans="1:10" x14ac:dyDescent="0.25">
      <c r="A137" s="209"/>
      <c r="B137" s="210"/>
      <c r="C137" s="211" t="str">
        <f>IF(A137="Localizado",CONCATENATE("L.",auxiliar!A134),IF(A137="Disperso",CONCATENATE("D.",auxiliar!A134),""))</f>
        <v/>
      </c>
      <c r="D137" s="212" t="str">
        <f>IF(C137="","",COUNTIF(Table8[[Código do agregado '[Entidade']]:[Código do núcleo]],A.Núcleos!C137))</f>
        <v/>
      </c>
      <c r="E137" s="212" t="str">
        <f>IF(C137="","",SUMIF(Table8[[Código do núcleo]:[Nº de membros]],Table8[Nº de membros]))</f>
        <v/>
      </c>
      <c r="F137" s="213"/>
      <c r="G137" s="214"/>
      <c r="H137" s="215"/>
      <c r="I137" s="216"/>
      <c r="J137" s="217" t="str">
        <f>IF(A137="Localizado",IF(Table1[[#This Row],[Tipo]]="","",IF(AND(A137&lt;&gt;"",OR(F137="",G137="")),"NÃO","SIM")),IF(Table1[[#This Row],[Tipo]]="","",IF(AND(A137&lt;&gt;"",F137=""),"NÃO","SIM")))</f>
        <v/>
      </c>
    </row>
    <row r="138" spans="1:10" x14ac:dyDescent="0.25">
      <c r="A138" s="209"/>
      <c r="B138" s="210"/>
      <c r="C138" s="211" t="str">
        <f>IF(A138="Localizado",CONCATENATE("L.",auxiliar!A135),IF(A138="Disperso",CONCATENATE("D.",auxiliar!A135),""))</f>
        <v/>
      </c>
      <c r="D138" s="212" t="str">
        <f>IF(C138="","",COUNTIF(Table8[[Código do agregado '[Entidade']]:[Código do núcleo]],A.Núcleos!C138))</f>
        <v/>
      </c>
      <c r="E138" s="212" t="str">
        <f>IF(C138="","",SUMIF(Table8[[Código do núcleo]:[Nº de membros]],Table8[Nº de membros]))</f>
        <v/>
      </c>
      <c r="F138" s="213"/>
      <c r="G138" s="214"/>
      <c r="H138" s="215"/>
      <c r="I138" s="216"/>
      <c r="J138" s="217" t="str">
        <f>IF(A138="Localizado",IF(Table1[[#This Row],[Tipo]]="","",IF(AND(A138&lt;&gt;"",OR(F138="",G138="")),"NÃO","SIM")),IF(Table1[[#This Row],[Tipo]]="","",IF(AND(A138&lt;&gt;"",F138=""),"NÃO","SIM")))</f>
        <v/>
      </c>
    </row>
    <row r="139" spans="1:10" x14ac:dyDescent="0.25">
      <c r="A139" s="209"/>
      <c r="B139" s="210"/>
      <c r="C139" s="211" t="str">
        <f>IF(A139="Localizado",CONCATENATE("L.",auxiliar!A136),IF(A139="Disperso",CONCATENATE("D.",auxiliar!A136),""))</f>
        <v/>
      </c>
      <c r="D139" s="212" t="str">
        <f>IF(C139="","",COUNTIF(Table8[[Código do agregado '[Entidade']]:[Código do núcleo]],A.Núcleos!C139))</f>
        <v/>
      </c>
      <c r="E139" s="212" t="str">
        <f>IF(C139="","",SUMIF(Table8[[Código do núcleo]:[Nº de membros]],Table8[Nº de membros]))</f>
        <v/>
      </c>
      <c r="F139" s="213"/>
      <c r="G139" s="214"/>
      <c r="H139" s="215"/>
      <c r="I139" s="216"/>
      <c r="J139" s="217" t="str">
        <f>IF(A139="Localizado",IF(Table1[[#This Row],[Tipo]]="","",IF(AND(A139&lt;&gt;"",OR(F139="",G139="")),"NÃO","SIM")),IF(Table1[[#This Row],[Tipo]]="","",IF(AND(A139&lt;&gt;"",F139=""),"NÃO","SIM")))</f>
        <v/>
      </c>
    </row>
    <row r="140" spans="1:10" x14ac:dyDescent="0.25">
      <c r="A140" s="209"/>
      <c r="B140" s="210"/>
      <c r="C140" s="211" t="str">
        <f>IF(A140="Localizado",CONCATENATE("L.",auxiliar!A137),IF(A140="Disperso",CONCATENATE("D.",auxiliar!A137),""))</f>
        <v/>
      </c>
      <c r="D140" s="212" t="str">
        <f>IF(C140="","",COUNTIF(Table8[[Código do agregado '[Entidade']]:[Código do núcleo]],A.Núcleos!C140))</f>
        <v/>
      </c>
      <c r="E140" s="212" t="str">
        <f>IF(C140="","",SUMIF(Table8[[Código do núcleo]:[Nº de membros]],Table8[Nº de membros]))</f>
        <v/>
      </c>
      <c r="F140" s="213"/>
      <c r="G140" s="214"/>
      <c r="H140" s="215"/>
      <c r="I140" s="216"/>
      <c r="J140" s="217" t="str">
        <f>IF(A140="Localizado",IF(Table1[[#This Row],[Tipo]]="","",IF(AND(A140&lt;&gt;"",OR(F140="",G140="")),"NÃO","SIM")),IF(Table1[[#This Row],[Tipo]]="","",IF(AND(A140&lt;&gt;"",F140=""),"NÃO","SIM")))</f>
        <v/>
      </c>
    </row>
    <row r="141" spans="1:10" x14ac:dyDescent="0.25">
      <c r="A141" s="209"/>
      <c r="B141" s="210"/>
      <c r="C141" s="211" t="str">
        <f>IF(A141="Localizado",CONCATENATE("L.",auxiliar!A138),IF(A141="Disperso",CONCATENATE("D.",auxiliar!A138),""))</f>
        <v/>
      </c>
      <c r="D141" s="212" t="str">
        <f>IF(C141="","",COUNTIF(Table8[[Código do agregado '[Entidade']]:[Código do núcleo]],A.Núcleos!C141))</f>
        <v/>
      </c>
      <c r="E141" s="212" t="str">
        <f>IF(C141="","",SUMIF(Table8[[Código do núcleo]:[Nº de membros]],Table8[Nº de membros]))</f>
        <v/>
      </c>
      <c r="F141" s="213"/>
      <c r="G141" s="214"/>
      <c r="H141" s="215"/>
      <c r="I141" s="216"/>
      <c r="J141" s="217" t="str">
        <f>IF(A141="Localizado",IF(Table1[[#This Row],[Tipo]]="","",IF(AND(A141&lt;&gt;"",OR(F141="",G141="")),"NÃO","SIM")),IF(Table1[[#This Row],[Tipo]]="","",IF(AND(A141&lt;&gt;"",F141=""),"NÃO","SIM")))</f>
        <v/>
      </c>
    </row>
    <row r="142" spans="1:10" x14ac:dyDescent="0.25">
      <c r="A142" s="209"/>
      <c r="B142" s="210"/>
      <c r="C142" s="211" t="str">
        <f>IF(A142="Localizado",CONCATENATE("L.",auxiliar!A139),IF(A142="Disperso",CONCATENATE("D.",auxiliar!A139),""))</f>
        <v/>
      </c>
      <c r="D142" s="212" t="str">
        <f>IF(C142="","",COUNTIF(Table8[[Código do agregado '[Entidade']]:[Código do núcleo]],A.Núcleos!C142))</f>
        <v/>
      </c>
      <c r="E142" s="212" t="str">
        <f>IF(C142="","",SUMIF(Table8[[Código do núcleo]:[Nº de membros]],Table8[Nº de membros]))</f>
        <v/>
      </c>
      <c r="F142" s="213"/>
      <c r="G142" s="214"/>
      <c r="H142" s="215"/>
      <c r="I142" s="216"/>
      <c r="J142" s="217" t="str">
        <f>IF(A142="Localizado",IF(Table1[[#This Row],[Tipo]]="","",IF(AND(A142&lt;&gt;"",OR(F142="",G142="")),"NÃO","SIM")),IF(Table1[[#This Row],[Tipo]]="","",IF(AND(A142&lt;&gt;"",F142=""),"NÃO","SIM")))</f>
        <v/>
      </c>
    </row>
    <row r="143" spans="1:10" x14ac:dyDescent="0.25">
      <c r="A143" s="209"/>
      <c r="B143" s="210"/>
      <c r="C143" s="211" t="str">
        <f>IF(A143="Localizado",CONCATENATE("L.",auxiliar!A140),IF(A143="Disperso",CONCATENATE("D.",auxiliar!A140),""))</f>
        <v/>
      </c>
      <c r="D143" s="212" t="str">
        <f>IF(C143="","",COUNTIF(Table8[[Código do agregado '[Entidade']]:[Código do núcleo]],A.Núcleos!C143))</f>
        <v/>
      </c>
      <c r="E143" s="212" t="str">
        <f>IF(C143="","",SUMIF(Table8[[Código do núcleo]:[Nº de membros]],Table8[Nº de membros]))</f>
        <v/>
      </c>
      <c r="F143" s="213"/>
      <c r="G143" s="214"/>
      <c r="H143" s="215"/>
      <c r="I143" s="216"/>
      <c r="J143" s="217" t="str">
        <f>IF(A143="Localizado",IF(Table1[[#This Row],[Tipo]]="","",IF(AND(A143&lt;&gt;"",OR(F143="",G143="")),"NÃO","SIM")),IF(Table1[[#This Row],[Tipo]]="","",IF(AND(A143&lt;&gt;"",F143=""),"NÃO","SIM")))</f>
        <v/>
      </c>
    </row>
    <row r="144" spans="1:10" x14ac:dyDescent="0.25">
      <c r="A144" s="209"/>
      <c r="B144" s="210"/>
      <c r="C144" s="211" t="str">
        <f>IF(A144="Localizado",CONCATENATE("L.",auxiliar!A141),IF(A144="Disperso",CONCATENATE("D.",auxiliar!A141),""))</f>
        <v/>
      </c>
      <c r="D144" s="212" t="str">
        <f>IF(C144="","",COUNTIF(Table8[[Código do agregado '[Entidade']]:[Código do núcleo]],A.Núcleos!C144))</f>
        <v/>
      </c>
      <c r="E144" s="212" t="str">
        <f>IF(C144="","",SUMIF(Table8[[Código do núcleo]:[Nº de membros]],Table8[Nº de membros]))</f>
        <v/>
      </c>
      <c r="F144" s="213"/>
      <c r="G144" s="214"/>
      <c r="H144" s="215"/>
      <c r="I144" s="216"/>
      <c r="J144" s="217" t="str">
        <f>IF(A144="Localizado",IF(Table1[[#This Row],[Tipo]]="","",IF(AND(A144&lt;&gt;"",OR(F144="",G144="")),"NÃO","SIM")),IF(Table1[[#This Row],[Tipo]]="","",IF(AND(A144&lt;&gt;"",F144=""),"NÃO","SIM")))</f>
        <v/>
      </c>
    </row>
    <row r="145" spans="1:10" x14ac:dyDescent="0.25">
      <c r="A145" s="209"/>
      <c r="B145" s="210"/>
      <c r="C145" s="211" t="str">
        <f>IF(A145="Localizado",CONCATENATE("L.",auxiliar!A142),IF(A145="Disperso",CONCATENATE("D.",auxiliar!A142),""))</f>
        <v/>
      </c>
      <c r="D145" s="212" t="str">
        <f>IF(C145="","",COUNTIF(Table8[[Código do agregado '[Entidade']]:[Código do núcleo]],A.Núcleos!C145))</f>
        <v/>
      </c>
      <c r="E145" s="212" t="str">
        <f>IF(C145="","",SUMIF(Table8[[Código do núcleo]:[Nº de membros]],Table8[Nº de membros]))</f>
        <v/>
      </c>
      <c r="F145" s="213"/>
      <c r="G145" s="214"/>
      <c r="H145" s="215"/>
      <c r="I145" s="216"/>
      <c r="J145" s="217" t="str">
        <f>IF(A145="Localizado",IF(Table1[[#This Row],[Tipo]]="","",IF(AND(A145&lt;&gt;"",OR(F145="",G145="")),"NÃO","SIM")),IF(Table1[[#This Row],[Tipo]]="","",IF(AND(A145&lt;&gt;"",F145=""),"NÃO","SIM")))</f>
        <v/>
      </c>
    </row>
    <row r="146" spans="1:10" x14ac:dyDescent="0.25">
      <c r="A146" s="209"/>
      <c r="B146" s="210"/>
      <c r="C146" s="211" t="str">
        <f>IF(A146="Localizado",CONCATENATE("L.",auxiliar!A143),IF(A146="Disperso",CONCATENATE("D.",auxiliar!A143),""))</f>
        <v/>
      </c>
      <c r="D146" s="212" t="str">
        <f>IF(C146="","",COUNTIF(Table8[[Código do agregado '[Entidade']]:[Código do núcleo]],A.Núcleos!C146))</f>
        <v/>
      </c>
      <c r="E146" s="212" t="str">
        <f>IF(C146="","",SUMIF(Table8[[Código do núcleo]:[Nº de membros]],Table8[Nº de membros]))</f>
        <v/>
      </c>
      <c r="F146" s="213"/>
      <c r="G146" s="214"/>
      <c r="H146" s="215"/>
      <c r="I146" s="216"/>
      <c r="J146" s="217" t="str">
        <f>IF(A146="Localizado",IF(Table1[[#This Row],[Tipo]]="","",IF(AND(A146&lt;&gt;"",OR(F146="",G146="")),"NÃO","SIM")),IF(Table1[[#This Row],[Tipo]]="","",IF(AND(A146&lt;&gt;"",F146=""),"NÃO","SIM")))</f>
        <v/>
      </c>
    </row>
    <row r="147" spans="1:10" x14ac:dyDescent="0.25">
      <c r="A147" s="209"/>
      <c r="B147" s="210"/>
      <c r="C147" s="211" t="str">
        <f>IF(A147="Localizado",CONCATENATE("L.",auxiliar!A144),IF(A147="Disperso",CONCATENATE("D.",auxiliar!A144),""))</f>
        <v/>
      </c>
      <c r="D147" s="212" t="str">
        <f>IF(C147="","",COUNTIF(Table8[[Código do agregado '[Entidade']]:[Código do núcleo]],A.Núcleos!C147))</f>
        <v/>
      </c>
      <c r="E147" s="212" t="str">
        <f>IF(C147="","",SUMIF(Table8[[Código do núcleo]:[Nº de membros]],Table8[Nº de membros]))</f>
        <v/>
      </c>
      <c r="F147" s="213"/>
      <c r="G147" s="214"/>
      <c r="H147" s="215"/>
      <c r="I147" s="216"/>
      <c r="J147" s="217" t="str">
        <f>IF(A147="Localizado",IF(Table1[[#This Row],[Tipo]]="","",IF(AND(A147&lt;&gt;"",OR(F147="",G147="")),"NÃO","SIM")),IF(Table1[[#This Row],[Tipo]]="","",IF(AND(A147&lt;&gt;"",F147=""),"NÃO","SIM")))</f>
        <v/>
      </c>
    </row>
    <row r="148" spans="1:10" x14ac:dyDescent="0.25">
      <c r="A148" s="209"/>
      <c r="B148" s="210"/>
      <c r="C148" s="211" t="str">
        <f>IF(A148="Localizado",CONCATENATE("L.",auxiliar!A145),IF(A148="Disperso",CONCATENATE("D.",auxiliar!A145),""))</f>
        <v/>
      </c>
      <c r="D148" s="212" t="str">
        <f>IF(C148="","",COUNTIF(Table8[[Código do agregado '[Entidade']]:[Código do núcleo]],A.Núcleos!C148))</f>
        <v/>
      </c>
      <c r="E148" s="212" t="str">
        <f>IF(C148="","",SUMIF(Table8[[Código do núcleo]:[Nº de membros]],Table8[Nº de membros]))</f>
        <v/>
      </c>
      <c r="F148" s="213"/>
      <c r="G148" s="214"/>
      <c r="H148" s="215"/>
      <c r="I148" s="216"/>
      <c r="J148" s="217" t="str">
        <f>IF(A148="Localizado",IF(Table1[[#This Row],[Tipo]]="","",IF(AND(A148&lt;&gt;"",OR(F148="",G148="")),"NÃO","SIM")),IF(Table1[[#This Row],[Tipo]]="","",IF(AND(A148&lt;&gt;"",F148=""),"NÃO","SIM")))</f>
        <v/>
      </c>
    </row>
    <row r="149" spans="1:10" x14ac:dyDescent="0.25">
      <c r="A149" s="209"/>
      <c r="B149" s="210"/>
      <c r="C149" s="211" t="str">
        <f>IF(A149="Localizado",CONCATENATE("L.",auxiliar!A146),IF(A149="Disperso",CONCATENATE("D.",auxiliar!A146),""))</f>
        <v/>
      </c>
      <c r="D149" s="212" t="str">
        <f>IF(C149="","",COUNTIF(Table8[[Código do agregado '[Entidade']]:[Código do núcleo]],A.Núcleos!C149))</f>
        <v/>
      </c>
      <c r="E149" s="212" t="str">
        <f>IF(C149="","",SUMIF(Table8[[Código do núcleo]:[Nº de membros]],Table8[Nº de membros]))</f>
        <v/>
      </c>
      <c r="F149" s="213"/>
      <c r="G149" s="214"/>
      <c r="H149" s="215"/>
      <c r="I149" s="216"/>
      <c r="J149" s="217" t="str">
        <f>IF(A149="Localizado",IF(Table1[[#This Row],[Tipo]]="","",IF(AND(A149&lt;&gt;"",OR(F149="",G149="")),"NÃO","SIM")),IF(Table1[[#This Row],[Tipo]]="","",IF(AND(A149&lt;&gt;"",F149=""),"NÃO","SIM")))</f>
        <v/>
      </c>
    </row>
    <row r="150" spans="1:10" x14ac:dyDescent="0.25">
      <c r="A150" s="209"/>
      <c r="B150" s="210"/>
      <c r="C150" s="211" t="str">
        <f>IF(A150="Localizado",CONCATENATE("L.",auxiliar!A147),IF(A150="Disperso",CONCATENATE("D.",auxiliar!A147),""))</f>
        <v/>
      </c>
      <c r="D150" s="212" t="str">
        <f>IF(C150="","",COUNTIF(Table8[[Código do agregado '[Entidade']]:[Código do núcleo]],A.Núcleos!C150))</f>
        <v/>
      </c>
      <c r="E150" s="212" t="str">
        <f>IF(C150="","",SUMIF(Table8[[Código do núcleo]:[Nº de membros]],Table8[Nº de membros]))</f>
        <v/>
      </c>
      <c r="F150" s="213"/>
      <c r="G150" s="214"/>
      <c r="H150" s="215"/>
      <c r="I150" s="216"/>
      <c r="J150" s="217" t="str">
        <f>IF(A150="Localizado",IF(Table1[[#This Row],[Tipo]]="","",IF(AND(A150&lt;&gt;"",OR(F150="",G150="")),"NÃO","SIM")),IF(Table1[[#This Row],[Tipo]]="","",IF(AND(A150&lt;&gt;"",F150=""),"NÃO","SIM")))</f>
        <v/>
      </c>
    </row>
    <row r="151" spans="1:10" x14ac:dyDescent="0.25">
      <c r="A151" s="209"/>
      <c r="B151" s="210"/>
      <c r="C151" s="211" t="str">
        <f>IF(A151="Localizado",CONCATENATE("L.",auxiliar!A148),IF(A151="Disperso",CONCATENATE("D.",auxiliar!A148),""))</f>
        <v/>
      </c>
      <c r="D151" s="212" t="str">
        <f>IF(C151="","",COUNTIF(Table8[[Código do agregado '[Entidade']]:[Código do núcleo]],A.Núcleos!C151))</f>
        <v/>
      </c>
      <c r="E151" s="212" t="str">
        <f>IF(C151="","",SUMIF(Table8[[Código do núcleo]:[Nº de membros]],Table8[Nº de membros]))</f>
        <v/>
      </c>
      <c r="F151" s="213"/>
      <c r="G151" s="214"/>
      <c r="H151" s="215"/>
      <c r="I151" s="216"/>
      <c r="J151" s="217" t="str">
        <f>IF(A151="Localizado",IF(Table1[[#This Row],[Tipo]]="","",IF(AND(A151&lt;&gt;"",OR(F151="",G151="")),"NÃO","SIM")),IF(Table1[[#This Row],[Tipo]]="","",IF(AND(A151&lt;&gt;"",F151=""),"NÃO","SIM")))</f>
        <v/>
      </c>
    </row>
    <row r="152" spans="1:10" x14ac:dyDescent="0.25">
      <c r="A152" s="209"/>
      <c r="B152" s="210"/>
      <c r="C152" s="211" t="str">
        <f>IF(A152="Localizado",CONCATENATE("L.",auxiliar!A149),IF(A152="Disperso",CONCATENATE("D.",auxiliar!A149),""))</f>
        <v/>
      </c>
      <c r="D152" s="212" t="str">
        <f>IF(C152="","",COUNTIF(Table8[[Código do agregado '[Entidade']]:[Código do núcleo]],A.Núcleos!C152))</f>
        <v/>
      </c>
      <c r="E152" s="212" t="str">
        <f>IF(C152="","",SUMIF(Table8[[Código do núcleo]:[Nº de membros]],Table8[Nº de membros]))</f>
        <v/>
      </c>
      <c r="F152" s="213"/>
      <c r="G152" s="214"/>
      <c r="H152" s="215"/>
      <c r="I152" s="216"/>
      <c r="J152" s="217" t="str">
        <f>IF(A152="Localizado",IF(Table1[[#This Row],[Tipo]]="","",IF(AND(A152&lt;&gt;"",OR(F152="",G152="")),"NÃO","SIM")),IF(Table1[[#This Row],[Tipo]]="","",IF(AND(A152&lt;&gt;"",F152=""),"NÃO","SIM")))</f>
        <v/>
      </c>
    </row>
    <row r="153" spans="1:10" x14ac:dyDescent="0.25">
      <c r="A153" s="209"/>
      <c r="B153" s="210"/>
      <c r="C153" s="211" t="str">
        <f>IF(A153="Localizado",CONCATENATE("L.",auxiliar!A150),IF(A153="Disperso",CONCATENATE("D.",auxiliar!A150),""))</f>
        <v/>
      </c>
      <c r="D153" s="212" t="str">
        <f>IF(C153="","",COUNTIF(Table8[[Código do agregado '[Entidade']]:[Código do núcleo]],A.Núcleos!C153))</f>
        <v/>
      </c>
      <c r="E153" s="212" t="str">
        <f>IF(C153="","",SUMIF(Table8[[Código do núcleo]:[Nº de membros]],Table8[Nº de membros]))</f>
        <v/>
      </c>
      <c r="F153" s="213"/>
      <c r="G153" s="214"/>
      <c r="H153" s="215"/>
      <c r="I153" s="216"/>
      <c r="J153" s="217" t="str">
        <f>IF(A153="Localizado",IF(Table1[[#This Row],[Tipo]]="","",IF(AND(A153&lt;&gt;"",OR(F153="",G153="")),"NÃO","SIM")),IF(Table1[[#This Row],[Tipo]]="","",IF(AND(A153&lt;&gt;"",F153=""),"NÃO","SIM")))</f>
        <v/>
      </c>
    </row>
    <row r="154" spans="1:10" x14ac:dyDescent="0.25">
      <c r="A154" s="209"/>
      <c r="B154" s="210"/>
      <c r="C154" s="211" t="str">
        <f>IF(A154="Localizado",CONCATENATE("L.",auxiliar!A151),IF(A154="Disperso",CONCATENATE("D.",auxiliar!A151),""))</f>
        <v/>
      </c>
      <c r="D154" s="212" t="str">
        <f>IF(C154="","",COUNTIF(Table8[[Código do agregado '[Entidade']]:[Código do núcleo]],A.Núcleos!C154))</f>
        <v/>
      </c>
      <c r="E154" s="212" t="str">
        <f>IF(C154="","",SUMIF(Table8[[Código do núcleo]:[Nº de membros]],Table8[Nº de membros]))</f>
        <v/>
      </c>
      <c r="F154" s="213"/>
      <c r="G154" s="214"/>
      <c r="H154" s="215"/>
      <c r="I154" s="216"/>
      <c r="J154" s="217" t="str">
        <f>IF(A154="Localizado",IF(Table1[[#This Row],[Tipo]]="","",IF(AND(A154&lt;&gt;"",OR(F154="",G154="")),"NÃO","SIM")),IF(Table1[[#This Row],[Tipo]]="","",IF(AND(A154&lt;&gt;"",F154=""),"NÃO","SIM")))</f>
        <v/>
      </c>
    </row>
    <row r="155" spans="1:10" x14ac:dyDescent="0.25">
      <c r="A155" s="209"/>
      <c r="B155" s="210"/>
      <c r="C155" s="211" t="str">
        <f>IF(A155="Localizado",CONCATENATE("L.",auxiliar!A152),IF(A155="Disperso",CONCATENATE("D.",auxiliar!A152),""))</f>
        <v/>
      </c>
      <c r="D155" s="212" t="str">
        <f>IF(C155="","",COUNTIF(Table8[[Código do agregado '[Entidade']]:[Código do núcleo]],A.Núcleos!C155))</f>
        <v/>
      </c>
      <c r="E155" s="212" t="str">
        <f>IF(C155="","",SUMIF(Table8[[Código do núcleo]:[Nº de membros]],Table8[Nº de membros]))</f>
        <v/>
      </c>
      <c r="F155" s="213"/>
      <c r="G155" s="214"/>
      <c r="H155" s="215"/>
      <c r="I155" s="216"/>
      <c r="J155" s="217" t="str">
        <f>IF(A155="Localizado",IF(Table1[[#This Row],[Tipo]]="","",IF(AND(A155&lt;&gt;"",OR(F155="",G155="")),"NÃO","SIM")),IF(Table1[[#This Row],[Tipo]]="","",IF(AND(A155&lt;&gt;"",F155=""),"NÃO","SIM")))</f>
        <v/>
      </c>
    </row>
    <row r="156" spans="1:10" x14ac:dyDescent="0.25">
      <c r="A156" s="209"/>
      <c r="B156" s="210"/>
      <c r="C156" s="211" t="str">
        <f>IF(A156="Localizado",CONCATENATE("L.",auxiliar!A153),IF(A156="Disperso",CONCATENATE("D.",auxiliar!A153),""))</f>
        <v/>
      </c>
      <c r="D156" s="212" t="str">
        <f>IF(C156="","",COUNTIF(Table8[[Código do agregado '[Entidade']]:[Código do núcleo]],A.Núcleos!C156))</f>
        <v/>
      </c>
      <c r="E156" s="212" t="str">
        <f>IF(C156="","",SUMIF(Table8[[Código do núcleo]:[Nº de membros]],Table8[Nº de membros]))</f>
        <v/>
      </c>
      <c r="F156" s="213"/>
      <c r="G156" s="214"/>
      <c r="H156" s="215"/>
      <c r="I156" s="216"/>
      <c r="J156" s="217" t="str">
        <f>IF(A156="Localizado",IF(Table1[[#This Row],[Tipo]]="","",IF(AND(A156&lt;&gt;"",OR(F156="",G156="")),"NÃO","SIM")),IF(Table1[[#This Row],[Tipo]]="","",IF(AND(A156&lt;&gt;"",F156=""),"NÃO","SIM")))</f>
        <v/>
      </c>
    </row>
    <row r="157" spans="1:10" x14ac:dyDescent="0.25">
      <c r="A157" s="209"/>
      <c r="B157" s="210"/>
      <c r="C157" s="211" t="str">
        <f>IF(A157="Localizado",CONCATENATE("L.",auxiliar!A154),IF(A157="Disperso",CONCATENATE("D.",auxiliar!A154),""))</f>
        <v/>
      </c>
      <c r="D157" s="212" t="str">
        <f>IF(C157="","",COUNTIF(Table8[[Código do agregado '[Entidade']]:[Código do núcleo]],A.Núcleos!C157))</f>
        <v/>
      </c>
      <c r="E157" s="212" t="str">
        <f>IF(C157="","",SUMIF(Table8[[Código do núcleo]:[Nº de membros]],Table8[Nº de membros]))</f>
        <v/>
      </c>
      <c r="F157" s="213"/>
      <c r="G157" s="214"/>
      <c r="H157" s="215"/>
      <c r="I157" s="216"/>
      <c r="J157" s="217" t="str">
        <f>IF(A157="Localizado",IF(Table1[[#This Row],[Tipo]]="","",IF(AND(A157&lt;&gt;"",OR(F157="",G157="")),"NÃO","SIM")),IF(Table1[[#This Row],[Tipo]]="","",IF(AND(A157&lt;&gt;"",F157=""),"NÃO","SIM")))</f>
        <v/>
      </c>
    </row>
    <row r="158" spans="1:10" x14ac:dyDescent="0.25">
      <c r="A158" s="209"/>
      <c r="B158" s="210"/>
      <c r="C158" s="211" t="str">
        <f>IF(A158="Localizado",CONCATENATE("L.",auxiliar!A155),IF(A158="Disperso",CONCATENATE("D.",auxiliar!A155),""))</f>
        <v/>
      </c>
      <c r="D158" s="212" t="str">
        <f>IF(C158="","",COUNTIF(Table8[[Código do agregado '[Entidade']]:[Código do núcleo]],A.Núcleos!C158))</f>
        <v/>
      </c>
      <c r="E158" s="212" t="str">
        <f>IF(C158="","",SUMIF(Table8[[Código do núcleo]:[Nº de membros]],Table8[Nº de membros]))</f>
        <v/>
      </c>
      <c r="F158" s="213"/>
      <c r="G158" s="214"/>
      <c r="H158" s="215"/>
      <c r="I158" s="216"/>
      <c r="J158" s="217" t="str">
        <f>IF(A158="Localizado",IF(Table1[[#This Row],[Tipo]]="","",IF(AND(A158&lt;&gt;"",OR(F158="",G158="")),"NÃO","SIM")),IF(Table1[[#This Row],[Tipo]]="","",IF(AND(A158&lt;&gt;"",F158=""),"NÃO","SIM")))</f>
        <v/>
      </c>
    </row>
    <row r="159" spans="1:10" x14ac:dyDescent="0.25">
      <c r="A159" s="209"/>
      <c r="B159" s="210"/>
      <c r="C159" s="211" t="str">
        <f>IF(A159="Localizado",CONCATENATE("L.",auxiliar!A156),IF(A159="Disperso",CONCATENATE("D.",auxiliar!A156),""))</f>
        <v/>
      </c>
      <c r="D159" s="212" t="str">
        <f>IF(C159="","",COUNTIF(Table8[[Código do agregado '[Entidade']]:[Código do núcleo]],A.Núcleos!C159))</f>
        <v/>
      </c>
      <c r="E159" s="212" t="str">
        <f>IF(C159="","",SUMIF(Table8[[Código do núcleo]:[Nº de membros]],Table8[Nº de membros]))</f>
        <v/>
      </c>
      <c r="F159" s="213"/>
      <c r="G159" s="214"/>
      <c r="H159" s="215"/>
      <c r="I159" s="216"/>
      <c r="J159" s="217" t="str">
        <f>IF(A159="Localizado",IF(Table1[[#This Row],[Tipo]]="","",IF(AND(A159&lt;&gt;"",OR(F159="",G159="")),"NÃO","SIM")),IF(Table1[[#This Row],[Tipo]]="","",IF(AND(A159&lt;&gt;"",F159=""),"NÃO","SIM")))</f>
        <v/>
      </c>
    </row>
    <row r="160" spans="1:10" x14ac:dyDescent="0.25">
      <c r="A160" s="209"/>
      <c r="B160" s="210"/>
      <c r="C160" s="211" t="str">
        <f>IF(A160="Localizado",CONCATENATE("L.",auxiliar!A157),IF(A160="Disperso",CONCATENATE("D.",auxiliar!A157),""))</f>
        <v/>
      </c>
      <c r="D160" s="212" t="str">
        <f>IF(C160="","",COUNTIF(Table8[[Código do agregado '[Entidade']]:[Código do núcleo]],A.Núcleos!C160))</f>
        <v/>
      </c>
      <c r="E160" s="212" t="str">
        <f>IF(C160="","",SUMIF(Table8[[Código do núcleo]:[Nº de membros]],Table8[Nº de membros]))</f>
        <v/>
      </c>
      <c r="F160" s="213"/>
      <c r="G160" s="214"/>
      <c r="H160" s="215"/>
      <c r="I160" s="216"/>
      <c r="J160" s="217" t="str">
        <f>IF(A160="Localizado",IF(Table1[[#This Row],[Tipo]]="","",IF(AND(A160&lt;&gt;"",OR(F160="",G160="")),"NÃO","SIM")),IF(Table1[[#This Row],[Tipo]]="","",IF(AND(A160&lt;&gt;"",F160=""),"NÃO","SIM")))</f>
        <v/>
      </c>
    </row>
    <row r="161" spans="1:10" x14ac:dyDescent="0.25">
      <c r="A161" s="209"/>
      <c r="B161" s="210"/>
      <c r="C161" s="211" t="str">
        <f>IF(A161="Localizado",CONCATENATE("L.",auxiliar!A158),IF(A161="Disperso",CONCATENATE("D.",auxiliar!A158),""))</f>
        <v/>
      </c>
      <c r="D161" s="212" t="str">
        <f>IF(C161="","",COUNTIF(Table8[[Código do agregado '[Entidade']]:[Código do núcleo]],A.Núcleos!C161))</f>
        <v/>
      </c>
      <c r="E161" s="212" t="str">
        <f>IF(C161="","",SUMIF(Table8[[Código do núcleo]:[Nº de membros]],Table8[Nº de membros]))</f>
        <v/>
      </c>
      <c r="F161" s="213"/>
      <c r="G161" s="214"/>
      <c r="H161" s="215"/>
      <c r="I161" s="216"/>
      <c r="J161" s="217" t="str">
        <f>IF(A161="Localizado",IF(Table1[[#This Row],[Tipo]]="","",IF(AND(A161&lt;&gt;"",OR(F161="",G161="")),"NÃO","SIM")),IF(Table1[[#This Row],[Tipo]]="","",IF(AND(A161&lt;&gt;"",F161=""),"NÃO","SIM")))</f>
        <v/>
      </c>
    </row>
    <row r="162" spans="1:10" x14ac:dyDescent="0.25">
      <c r="A162" s="209"/>
      <c r="B162" s="210"/>
      <c r="C162" s="211" t="str">
        <f>IF(A162="Localizado",CONCATENATE("L.",auxiliar!A159),IF(A162="Disperso",CONCATENATE("D.",auxiliar!A159),""))</f>
        <v/>
      </c>
      <c r="D162" s="212" t="str">
        <f>IF(C162="","",COUNTIF(Table8[[Código do agregado '[Entidade']]:[Código do núcleo]],A.Núcleos!C162))</f>
        <v/>
      </c>
      <c r="E162" s="212" t="str">
        <f>IF(C162="","",SUMIF(Table8[[Código do núcleo]:[Nº de membros]],Table8[Nº de membros]))</f>
        <v/>
      </c>
      <c r="F162" s="213"/>
      <c r="G162" s="214"/>
      <c r="H162" s="215"/>
      <c r="I162" s="216"/>
      <c r="J162" s="217" t="str">
        <f>IF(A162="Localizado",IF(Table1[[#This Row],[Tipo]]="","",IF(AND(A162&lt;&gt;"",OR(F162="",G162="")),"NÃO","SIM")),IF(Table1[[#This Row],[Tipo]]="","",IF(AND(A162&lt;&gt;"",F162=""),"NÃO","SIM")))</f>
        <v/>
      </c>
    </row>
    <row r="163" spans="1:10" x14ac:dyDescent="0.25">
      <c r="A163" s="209"/>
      <c r="B163" s="210"/>
      <c r="C163" s="211" t="str">
        <f>IF(A163="Localizado",CONCATENATE("L.",auxiliar!A160),IF(A163="Disperso",CONCATENATE("D.",auxiliar!A160),""))</f>
        <v/>
      </c>
      <c r="D163" s="212" t="str">
        <f>IF(C163="","",COUNTIF(Table8[[Código do agregado '[Entidade']]:[Código do núcleo]],A.Núcleos!C163))</f>
        <v/>
      </c>
      <c r="E163" s="212" t="str">
        <f>IF(C163="","",SUMIF(Table8[[Código do núcleo]:[Nº de membros]],Table8[Nº de membros]))</f>
        <v/>
      </c>
      <c r="F163" s="213"/>
      <c r="G163" s="214"/>
      <c r="H163" s="215"/>
      <c r="I163" s="216"/>
      <c r="J163" s="217" t="str">
        <f>IF(A163="Localizado",IF(Table1[[#This Row],[Tipo]]="","",IF(AND(A163&lt;&gt;"",OR(F163="",G163="")),"NÃO","SIM")),IF(Table1[[#This Row],[Tipo]]="","",IF(AND(A163&lt;&gt;"",F163=""),"NÃO","SIM")))</f>
        <v/>
      </c>
    </row>
    <row r="164" spans="1:10" x14ac:dyDescent="0.25">
      <c r="A164" s="209"/>
      <c r="B164" s="210"/>
      <c r="C164" s="211" t="str">
        <f>IF(A164="Localizado",CONCATENATE("L.",auxiliar!A161),IF(A164="Disperso",CONCATENATE("D.",auxiliar!A161),""))</f>
        <v/>
      </c>
      <c r="D164" s="212" t="str">
        <f>IF(C164="","",COUNTIF(Table8[[Código do agregado '[Entidade']]:[Código do núcleo]],A.Núcleos!C164))</f>
        <v/>
      </c>
      <c r="E164" s="212" t="str">
        <f>IF(C164="","",SUMIF(Table8[[Código do núcleo]:[Nº de membros]],Table8[Nº de membros]))</f>
        <v/>
      </c>
      <c r="F164" s="213"/>
      <c r="G164" s="214"/>
      <c r="H164" s="215"/>
      <c r="I164" s="216"/>
      <c r="J164" s="217" t="str">
        <f>IF(A164="Localizado",IF(Table1[[#This Row],[Tipo]]="","",IF(AND(A164&lt;&gt;"",OR(F164="",G164="")),"NÃO","SIM")),IF(Table1[[#This Row],[Tipo]]="","",IF(AND(A164&lt;&gt;"",F164=""),"NÃO","SIM")))</f>
        <v/>
      </c>
    </row>
    <row r="165" spans="1:10" x14ac:dyDescent="0.25">
      <c r="A165" s="209"/>
      <c r="B165" s="210"/>
      <c r="C165" s="211" t="str">
        <f>IF(A165="Localizado",CONCATENATE("L.",auxiliar!A162),IF(A165="Disperso",CONCATENATE("D.",auxiliar!A162),""))</f>
        <v/>
      </c>
      <c r="D165" s="212" t="str">
        <f>IF(C165="","",COUNTIF(Table8[[Código do agregado '[Entidade']]:[Código do núcleo]],A.Núcleos!C165))</f>
        <v/>
      </c>
      <c r="E165" s="212" t="str">
        <f>IF(C165="","",SUMIF(Table8[[Código do núcleo]:[Nº de membros]],Table8[Nº de membros]))</f>
        <v/>
      </c>
      <c r="F165" s="213"/>
      <c r="G165" s="214"/>
      <c r="H165" s="215"/>
      <c r="I165" s="216"/>
      <c r="J165" s="217" t="str">
        <f>IF(A165="Localizado",IF(Table1[[#This Row],[Tipo]]="","",IF(AND(A165&lt;&gt;"",OR(F165="",G165="")),"NÃO","SIM")),IF(Table1[[#This Row],[Tipo]]="","",IF(AND(A165&lt;&gt;"",F165=""),"NÃO","SIM")))</f>
        <v/>
      </c>
    </row>
    <row r="166" spans="1:10" x14ac:dyDescent="0.25">
      <c r="A166" s="209"/>
      <c r="B166" s="210"/>
      <c r="C166" s="211" t="str">
        <f>IF(A166="Localizado",CONCATENATE("L.",auxiliar!A163),IF(A166="Disperso",CONCATENATE("D.",auxiliar!A163),""))</f>
        <v/>
      </c>
      <c r="D166" s="212" t="str">
        <f>IF(C166="","",COUNTIF(Table8[[Código do agregado '[Entidade']]:[Código do núcleo]],A.Núcleos!C166))</f>
        <v/>
      </c>
      <c r="E166" s="212" t="str">
        <f>IF(C166="","",SUMIF(Table8[[Código do núcleo]:[Nº de membros]],Table8[Nº de membros]))</f>
        <v/>
      </c>
      <c r="F166" s="213"/>
      <c r="G166" s="214"/>
      <c r="H166" s="215"/>
      <c r="I166" s="216"/>
      <c r="J166" s="217" t="str">
        <f>IF(A166="Localizado",IF(Table1[[#This Row],[Tipo]]="","",IF(AND(A166&lt;&gt;"",OR(F166="",G166="")),"NÃO","SIM")),IF(Table1[[#This Row],[Tipo]]="","",IF(AND(A166&lt;&gt;"",F166=""),"NÃO","SIM")))</f>
        <v/>
      </c>
    </row>
    <row r="167" spans="1:10" x14ac:dyDescent="0.25">
      <c r="A167" s="209"/>
      <c r="B167" s="210"/>
      <c r="C167" s="211" t="str">
        <f>IF(A167="Localizado",CONCATENATE("L.",auxiliar!A164),IF(A167="Disperso",CONCATENATE("D.",auxiliar!A164),""))</f>
        <v/>
      </c>
      <c r="D167" s="212" t="str">
        <f>IF(C167="","",COUNTIF(Table8[[Código do agregado '[Entidade']]:[Código do núcleo]],A.Núcleos!C167))</f>
        <v/>
      </c>
      <c r="E167" s="212" t="str">
        <f>IF(C167="","",SUMIF(Table8[[Código do núcleo]:[Nº de membros]],Table8[Nº de membros]))</f>
        <v/>
      </c>
      <c r="F167" s="213"/>
      <c r="G167" s="214"/>
      <c r="H167" s="215"/>
      <c r="I167" s="216"/>
      <c r="J167" s="217" t="str">
        <f>IF(A167="Localizado",IF(Table1[[#This Row],[Tipo]]="","",IF(AND(A167&lt;&gt;"",OR(F167="",G167="")),"NÃO","SIM")),IF(Table1[[#This Row],[Tipo]]="","",IF(AND(A167&lt;&gt;"",F167=""),"NÃO","SIM")))</f>
        <v/>
      </c>
    </row>
    <row r="168" spans="1:10" x14ac:dyDescent="0.25">
      <c r="A168" s="209"/>
      <c r="B168" s="210"/>
      <c r="C168" s="211" t="str">
        <f>IF(A168="Localizado",CONCATENATE("L.",auxiliar!A165),IF(A168="Disperso",CONCATENATE("D.",auxiliar!A165),""))</f>
        <v/>
      </c>
      <c r="D168" s="212" t="str">
        <f>IF(C168="","",COUNTIF(Table8[[Código do agregado '[Entidade']]:[Código do núcleo]],A.Núcleos!C168))</f>
        <v/>
      </c>
      <c r="E168" s="212" t="str">
        <f>IF(C168="","",SUMIF(Table8[[Código do núcleo]:[Nº de membros]],Table8[Nº de membros]))</f>
        <v/>
      </c>
      <c r="F168" s="213"/>
      <c r="G168" s="214"/>
      <c r="H168" s="215"/>
      <c r="I168" s="216"/>
      <c r="J168" s="217" t="str">
        <f>IF(A168="Localizado",IF(Table1[[#This Row],[Tipo]]="","",IF(AND(A168&lt;&gt;"",OR(F168="",G168="")),"NÃO","SIM")),IF(Table1[[#This Row],[Tipo]]="","",IF(AND(A168&lt;&gt;"",F168=""),"NÃO","SIM")))</f>
        <v/>
      </c>
    </row>
    <row r="169" spans="1:10" x14ac:dyDescent="0.25">
      <c r="A169" s="209"/>
      <c r="B169" s="210"/>
      <c r="C169" s="211" t="str">
        <f>IF(A169="Localizado",CONCATENATE("L.",auxiliar!A166),IF(A169="Disperso",CONCATENATE("D.",auxiliar!A166),""))</f>
        <v/>
      </c>
      <c r="D169" s="212" t="str">
        <f>IF(C169="","",COUNTIF(Table8[[Código do agregado '[Entidade']]:[Código do núcleo]],A.Núcleos!C169))</f>
        <v/>
      </c>
      <c r="E169" s="212" t="str">
        <f>IF(C169="","",SUMIF(Table8[[Código do núcleo]:[Nº de membros]],Table8[Nº de membros]))</f>
        <v/>
      </c>
      <c r="F169" s="213"/>
      <c r="G169" s="214"/>
      <c r="H169" s="215"/>
      <c r="I169" s="216"/>
      <c r="J169" s="217" t="str">
        <f>IF(A169="Localizado",IF(Table1[[#This Row],[Tipo]]="","",IF(AND(A169&lt;&gt;"",OR(F169="",G169="")),"NÃO","SIM")),IF(Table1[[#This Row],[Tipo]]="","",IF(AND(A169&lt;&gt;"",F169=""),"NÃO","SIM")))</f>
        <v/>
      </c>
    </row>
    <row r="170" spans="1:10" x14ac:dyDescent="0.25">
      <c r="A170" s="209"/>
      <c r="B170" s="210"/>
      <c r="C170" s="211" t="str">
        <f>IF(A170="Localizado",CONCATENATE("L.",auxiliar!A167),IF(A170="Disperso",CONCATENATE("D.",auxiliar!A167),""))</f>
        <v/>
      </c>
      <c r="D170" s="212" t="str">
        <f>IF(C170="","",COUNTIF(Table8[[Código do agregado '[Entidade']]:[Código do núcleo]],A.Núcleos!C170))</f>
        <v/>
      </c>
      <c r="E170" s="212" t="str">
        <f>IF(C170="","",SUMIF(Table8[[Código do núcleo]:[Nº de membros]],Table8[Nº de membros]))</f>
        <v/>
      </c>
      <c r="F170" s="213"/>
      <c r="G170" s="214"/>
      <c r="H170" s="215"/>
      <c r="I170" s="216"/>
      <c r="J170" s="217" t="str">
        <f>IF(A170="Localizado",IF(Table1[[#This Row],[Tipo]]="","",IF(AND(A170&lt;&gt;"",OR(F170="",G170="")),"NÃO","SIM")),IF(Table1[[#This Row],[Tipo]]="","",IF(AND(A170&lt;&gt;"",F170=""),"NÃO","SIM")))</f>
        <v/>
      </c>
    </row>
    <row r="171" spans="1:10" x14ac:dyDescent="0.25">
      <c r="A171" s="209"/>
      <c r="B171" s="210"/>
      <c r="C171" s="211" t="str">
        <f>IF(A171="Localizado",CONCATENATE("L.",auxiliar!A168),IF(A171="Disperso",CONCATENATE("D.",auxiliar!A168),""))</f>
        <v/>
      </c>
      <c r="D171" s="212" t="str">
        <f>IF(C171="","",COUNTIF(Table8[[Código do agregado '[Entidade']]:[Código do núcleo]],A.Núcleos!C171))</f>
        <v/>
      </c>
      <c r="E171" s="212" t="str">
        <f>IF(C171="","",SUMIF(Table8[[Código do núcleo]:[Nº de membros]],Table8[Nº de membros]))</f>
        <v/>
      </c>
      <c r="F171" s="213"/>
      <c r="G171" s="214"/>
      <c r="H171" s="215"/>
      <c r="I171" s="216"/>
      <c r="J171" s="217" t="str">
        <f>IF(A171="Localizado",IF(Table1[[#This Row],[Tipo]]="","",IF(AND(A171&lt;&gt;"",OR(F171="",G171="")),"NÃO","SIM")),IF(Table1[[#This Row],[Tipo]]="","",IF(AND(A171&lt;&gt;"",F171=""),"NÃO","SIM")))</f>
        <v/>
      </c>
    </row>
    <row r="172" spans="1:10" x14ac:dyDescent="0.25">
      <c r="A172" s="209"/>
      <c r="B172" s="210"/>
      <c r="C172" s="211" t="str">
        <f>IF(A172="Localizado",CONCATENATE("L.",auxiliar!A169),IF(A172="Disperso",CONCATENATE("D.",auxiliar!A169),""))</f>
        <v/>
      </c>
      <c r="D172" s="212" t="str">
        <f>IF(C172="","",COUNTIF(Table8[[Código do agregado '[Entidade']]:[Código do núcleo]],A.Núcleos!C172))</f>
        <v/>
      </c>
      <c r="E172" s="212" t="str">
        <f>IF(C172="","",SUMIF(Table8[[Código do núcleo]:[Nº de membros]],Table8[Nº de membros]))</f>
        <v/>
      </c>
      <c r="F172" s="213"/>
      <c r="G172" s="214"/>
      <c r="H172" s="215"/>
      <c r="I172" s="216"/>
      <c r="J172" s="217" t="str">
        <f>IF(A172="Localizado",IF(Table1[[#This Row],[Tipo]]="","",IF(AND(A172&lt;&gt;"",OR(F172="",G172="")),"NÃO","SIM")),IF(Table1[[#This Row],[Tipo]]="","",IF(AND(A172&lt;&gt;"",F172=""),"NÃO","SIM")))</f>
        <v/>
      </c>
    </row>
    <row r="173" spans="1:10" x14ac:dyDescent="0.25">
      <c r="A173" s="209"/>
      <c r="B173" s="210"/>
      <c r="C173" s="211" t="str">
        <f>IF(A173="Localizado",CONCATENATE("L.",auxiliar!A170),IF(A173="Disperso",CONCATENATE("D.",auxiliar!A170),""))</f>
        <v/>
      </c>
      <c r="D173" s="212" t="str">
        <f>IF(C173="","",COUNTIF(Table8[[Código do agregado '[Entidade']]:[Código do núcleo]],A.Núcleos!C173))</f>
        <v/>
      </c>
      <c r="E173" s="212" t="str">
        <f>IF(C173="","",SUMIF(Table8[[Código do núcleo]:[Nº de membros]],Table8[Nº de membros]))</f>
        <v/>
      </c>
      <c r="F173" s="213"/>
      <c r="G173" s="214"/>
      <c r="H173" s="215"/>
      <c r="I173" s="216"/>
      <c r="J173" s="217" t="str">
        <f>IF(A173="Localizado",IF(Table1[[#This Row],[Tipo]]="","",IF(AND(A173&lt;&gt;"",OR(F173="",G173="")),"NÃO","SIM")),IF(Table1[[#This Row],[Tipo]]="","",IF(AND(A173&lt;&gt;"",F173=""),"NÃO","SIM")))</f>
        <v/>
      </c>
    </row>
    <row r="174" spans="1:10" x14ac:dyDescent="0.25">
      <c r="A174" s="209"/>
      <c r="B174" s="210"/>
      <c r="C174" s="211" t="str">
        <f>IF(A174="Localizado",CONCATENATE("L.",auxiliar!A171),IF(A174="Disperso",CONCATENATE("D.",auxiliar!A171),""))</f>
        <v/>
      </c>
      <c r="D174" s="212" t="str">
        <f>IF(C174="","",COUNTIF(Table8[[Código do agregado '[Entidade']]:[Código do núcleo]],A.Núcleos!C174))</f>
        <v/>
      </c>
      <c r="E174" s="212" t="str">
        <f>IF(C174="","",SUMIF(Table8[[Código do núcleo]:[Nº de membros]],Table8[Nº de membros]))</f>
        <v/>
      </c>
      <c r="F174" s="213"/>
      <c r="G174" s="214"/>
      <c r="H174" s="215"/>
      <c r="I174" s="216"/>
      <c r="J174" s="217" t="str">
        <f>IF(A174="Localizado",IF(Table1[[#This Row],[Tipo]]="","",IF(AND(A174&lt;&gt;"",OR(F174="",G174="")),"NÃO","SIM")),IF(Table1[[#This Row],[Tipo]]="","",IF(AND(A174&lt;&gt;"",F174=""),"NÃO","SIM")))</f>
        <v/>
      </c>
    </row>
    <row r="175" spans="1:10" x14ac:dyDescent="0.25">
      <c r="A175" s="209"/>
      <c r="B175" s="210"/>
      <c r="C175" s="211" t="str">
        <f>IF(A175="Localizado",CONCATENATE("L.",auxiliar!A172),IF(A175="Disperso",CONCATENATE("D.",auxiliar!A172),""))</f>
        <v/>
      </c>
      <c r="D175" s="212" t="str">
        <f>IF(C175="","",COUNTIF(Table8[[Código do agregado '[Entidade']]:[Código do núcleo]],A.Núcleos!C175))</f>
        <v/>
      </c>
      <c r="E175" s="212" t="str">
        <f>IF(C175="","",SUMIF(Table8[[Código do núcleo]:[Nº de membros]],Table8[Nº de membros]))</f>
        <v/>
      </c>
      <c r="F175" s="213"/>
      <c r="G175" s="214"/>
      <c r="H175" s="215"/>
      <c r="I175" s="216"/>
      <c r="J175" s="217" t="str">
        <f>IF(A175="Localizado",IF(Table1[[#This Row],[Tipo]]="","",IF(AND(A175&lt;&gt;"",OR(F175="",G175="")),"NÃO","SIM")),IF(Table1[[#This Row],[Tipo]]="","",IF(AND(A175&lt;&gt;"",F175=""),"NÃO","SIM")))</f>
        <v/>
      </c>
    </row>
    <row r="176" spans="1:10" x14ac:dyDescent="0.25">
      <c r="A176" s="209"/>
      <c r="B176" s="210"/>
      <c r="C176" s="211" t="str">
        <f>IF(A176="Localizado",CONCATENATE("L.",auxiliar!A173),IF(A176="Disperso",CONCATENATE("D.",auxiliar!A173),""))</f>
        <v/>
      </c>
      <c r="D176" s="212" t="str">
        <f>IF(C176="","",COUNTIF(Table8[[Código do agregado '[Entidade']]:[Código do núcleo]],A.Núcleos!C176))</f>
        <v/>
      </c>
      <c r="E176" s="212" t="str">
        <f>IF(C176="","",SUMIF(Table8[[Código do núcleo]:[Nº de membros]],Table8[Nº de membros]))</f>
        <v/>
      </c>
      <c r="F176" s="213"/>
      <c r="G176" s="214"/>
      <c r="H176" s="215"/>
      <c r="I176" s="216"/>
      <c r="J176" s="217" t="str">
        <f>IF(A176="Localizado",IF(Table1[[#This Row],[Tipo]]="","",IF(AND(A176&lt;&gt;"",OR(F176="",G176="")),"NÃO","SIM")),IF(Table1[[#This Row],[Tipo]]="","",IF(AND(A176&lt;&gt;"",F176=""),"NÃO","SIM")))</f>
        <v/>
      </c>
    </row>
    <row r="177" spans="1:10" x14ac:dyDescent="0.25">
      <c r="A177" s="209"/>
      <c r="B177" s="210"/>
      <c r="C177" s="211" t="str">
        <f>IF(A177="Localizado",CONCATENATE("L.",auxiliar!A174),IF(A177="Disperso",CONCATENATE("D.",auxiliar!A174),""))</f>
        <v/>
      </c>
      <c r="D177" s="212" t="str">
        <f>IF(C177="","",COUNTIF(Table8[[Código do agregado '[Entidade']]:[Código do núcleo]],A.Núcleos!C177))</f>
        <v/>
      </c>
      <c r="E177" s="212" t="str">
        <f>IF(C177="","",SUMIF(Table8[[Código do núcleo]:[Nº de membros]],Table8[Nº de membros]))</f>
        <v/>
      </c>
      <c r="F177" s="213"/>
      <c r="G177" s="214"/>
      <c r="H177" s="215"/>
      <c r="I177" s="216"/>
      <c r="J177" s="217" t="str">
        <f>IF(A177="Localizado",IF(Table1[[#This Row],[Tipo]]="","",IF(AND(A177&lt;&gt;"",OR(F177="",G177="")),"NÃO","SIM")),IF(Table1[[#This Row],[Tipo]]="","",IF(AND(A177&lt;&gt;"",F177=""),"NÃO","SIM")))</f>
        <v/>
      </c>
    </row>
    <row r="178" spans="1:10" x14ac:dyDescent="0.25">
      <c r="A178" s="209"/>
      <c r="B178" s="210"/>
      <c r="C178" s="211" t="str">
        <f>IF(A178="Localizado",CONCATENATE("L.",auxiliar!A175),IF(A178="Disperso",CONCATENATE("D.",auxiliar!A175),""))</f>
        <v/>
      </c>
      <c r="D178" s="212" t="str">
        <f>IF(C178="","",COUNTIF(Table8[[Código do agregado '[Entidade']]:[Código do núcleo]],A.Núcleos!C178))</f>
        <v/>
      </c>
      <c r="E178" s="212" t="str">
        <f>IF(C178="","",SUMIF(Table8[[Código do núcleo]:[Nº de membros]],Table8[Nº de membros]))</f>
        <v/>
      </c>
      <c r="F178" s="213"/>
      <c r="G178" s="214"/>
      <c r="H178" s="215"/>
      <c r="I178" s="216"/>
      <c r="J178" s="217" t="str">
        <f>IF(A178="Localizado",IF(Table1[[#This Row],[Tipo]]="","",IF(AND(A178&lt;&gt;"",OR(F178="",G178="")),"NÃO","SIM")),IF(Table1[[#This Row],[Tipo]]="","",IF(AND(A178&lt;&gt;"",F178=""),"NÃO","SIM")))</f>
        <v/>
      </c>
    </row>
    <row r="179" spans="1:10" x14ac:dyDescent="0.25">
      <c r="A179" s="209"/>
      <c r="B179" s="210"/>
      <c r="C179" s="211" t="str">
        <f>IF(A179="Localizado",CONCATENATE("L.",auxiliar!A176),IF(A179="Disperso",CONCATENATE("D.",auxiliar!A176),""))</f>
        <v/>
      </c>
      <c r="D179" s="212" t="str">
        <f>IF(C179="","",COUNTIF(Table8[[Código do agregado '[Entidade']]:[Código do núcleo]],A.Núcleos!C179))</f>
        <v/>
      </c>
      <c r="E179" s="212" t="str">
        <f>IF(C179="","",SUMIF(Table8[[Código do núcleo]:[Nº de membros]],Table8[Nº de membros]))</f>
        <v/>
      </c>
      <c r="F179" s="213"/>
      <c r="G179" s="214"/>
      <c r="H179" s="215"/>
      <c r="I179" s="216"/>
      <c r="J179" s="217" t="str">
        <f>IF(A179="Localizado",IF(Table1[[#This Row],[Tipo]]="","",IF(AND(A179&lt;&gt;"",OR(F179="",G179="")),"NÃO","SIM")),IF(Table1[[#This Row],[Tipo]]="","",IF(AND(A179&lt;&gt;"",F179=""),"NÃO","SIM")))</f>
        <v/>
      </c>
    </row>
    <row r="180" spans="1:10" x14ac:dyDescent="0.25">
      <c r="A180" s="209"/>
      <c r="B180" s="210"/>
      <c r="C180" s="211" t="str">
        <f>IF(A180="Localizado",CONCATENATE("L.",auxiliar!A177),IF(A180="Disperso",CONCATENATE("D.",auxiliar!A177),""))</f>
        <v/>
      </c>
      <c r="D180" s="212" t="str">
        <f>IF(C180="","",COUNTIF(Table8[[Código do agregado '[Entidade']]:[Código do núcleo]],A.Núcleos!C180))</f>
        <v/>
      </c>
      <c r="E180" s="212" t="str">
        <f>IF(C180="","",SUMIF(Table8[[Código do núcleo]:[Nº de membros]],Table8[Nº de membros]))</f>
        <v/>
      </c>
      <c r="F180" s="213"/>
      <c r="G180" s="214"/>
      <c r="H180" s="215"/>
      <c r="I180" s="216"/>
      <c r="J180" s="217" t="str">
        <f>IF(A180="Localizado",IF(Table1[[#This Row],[Tipo]]="","",IF(AND(A180&lt;&gt;"",OR(F180="",G180="")),"NÃO","SIM")),IF(Table1[[#This Row],[Tipo]]="","",IF(AND(A180&lt;&gt;"",F180=""),"NÃO","SIM")))</f>
        <v/>
      </c>
    </row>
    <row r="181" spans="1:10" x14ac:dyDescent="0.25">
      <c r="A181" s="209"/>
      <c r="B181" s="210"/>
      <c r="C181" s="211" t="str">
        <f>IF(A181="Localizado",CONCATENATE("L.",auxiliar!A178),IF(A181="Disperso",CONCATENATE("D.",auxiliar!A178),""))</f>
        <v/>
      </c>
      <c r="D181" s="212" t="str">
        <f>IF(C181="","",COUNTIF(Table8[[Código do agregado '[Entidade']]:[Código do núcleo]],A.Núcleos!C181))</f>
        <v/>
      </c>
      <c r="E181" s="212" t="str">
        <f>IF(C181="","",SUMIF(Table8[[Código do núcleo]:[Nº de membros]],Table8[Nº de membros]))</f>
        <v/>
      </c>
      <c r="F181" s="213"/>
      <c r="G181" s="214"/>
      <c r="H181" s="215"/>
      <c r="I181" s="216"/>
      <c r="J181" s="217" t="str">
        <f>IF(A181="Localizado",IF(Table1[[#This Row],[Tipo]]="","",IF(AND(A181&lt;&gt;"",OR(F181="",G181="")),"NÃO","SIM")),IF(Table1[[#This Row],[Tipo]]="","",IF(AND(A181&lt;&gt;"",F181=""),"NÃO","SIM")))</f>
        <v/>
      </c>
    </row>
    <row r="182" spans="1:10" x14ac:dyDescent="0.25">
      <c r="A182" s="209"/>
      <c r="B182" s="210"/>
      <c r="C182" s="211" t="str">
        <f>IF(A182="Localizado",CONCATENATE("L.",auxiliar!A179),IF(A182="Disperso",CONCATENATE("D.",auxiliar!A179),""))</f>
        <v/>
      </c>
      <c r="D182" s="212" t="str">
        <f>IF(C182="","",COUNTIF(Table8[[Código do agregado '[Entidade']]:[Código do núcleo]],A.Núcleos!C182))</f>
        <v/>
      </c>
      <c r="E182" s="212" t="str">
        <f>IF(C182="","",SUMIF(Table8[[Código do núcleo]:[Nº de membros]],Table8[Nº de membros]))</f>
        <v/>
      </c>
      <c r="F182" s="213"/>
      <c r="G182" s="214"/>
      <c r="H182" s="215"/>
      <c r="I182" s="216"/>
      <c r="J182" s="217" t="str">
        <f>IF(A182="Localizado",IF(Table1[[#This Row],[Tipo]]="","",IF(AND(A182&lt;&gt;"",OR(F182="",G182="")),"NÃO","SIM")),IF(Table1[[#This Row],[Tipo]]="","",IF(AND(A182&lt;&gt;"",F182=""),"NÃO","SIM")))</f>
        <v/>
      </c>
    </row>
    <row r="183" spans="1:10" x14ac:dyDescent="0.25">
      <c r="A183" s="209"/>
      <c r="B183" s="210"/>
      <c r="C183" s="211" t="str">
        <f>IF(A183="Localizado",CONCATENATE("L.",auxiliar!A180),IF(A183="Disperso",CONCATENATE("D.",auxiliar!A180),""))</f>
        <v/>
      </c>
      <c r="D183" s="212" t="str">
        <f>IF(C183="","",COUNTIF(Table8[[Código do agregado '[Entidade']]:[Código do núcleo]],A.Núcleos!C183))</f>
        <v/>
      </c>
      <c r="E183" s="212" t="str">
        <f>IF(C183="","",SUMIF(Table8[[Código do núcleo]:[Nº de membros]],Table8[Nº de membros]))</f>
        <v/>
      </c>
      <c r="F183" s="213"/>
      <c r="G183" s="214"/>
      <c r="H183" s="215"/>
      <c r="I183" s="216"/>
      <c r="J183" s="217" t="str">
        <f>IF(A183="Localizado",IF(Table1[[#This Row],[Tipo]]="","",IF(AND(A183&lt;&gt;"",OR(F183="",G183="")),"NÃO","SIM")),IF(Table1[[#This Row],[Tipo]]="","",IF(AND(A183&lt;&gt;"",F183=""),"NÃO","SIM")))</f>
        <v/>
      </c>
    </row>
    <row r="184" spans="1:10" x14ac:dyDescent="0.25">
      <c r="A184" s="209"/>
      <c r="B184" s="210"/>
      <c r="C184" s="211" t="str">
        <f>IF(A184="Localizado",CONCATENATE("L.",auxiliar!A181),IF(A184="Disperso",CONCATENATE("D.",auxiliar!A181),""))</f>
        <v/>
      </c>
      <c r="D184" s="212" t="str">
        <f>IF(C184="","",COUNTIF(Table8[[Código do agregado '[Entidade']]:[Código do núcleo]],A.Núcleos!C184))</f>
        <v/>
      </c>
      <c r="E184" s="212" t="str">
        <f>IF(C184="","",SUMIF(Table8[[Código do núcleo]:[Nº de membros]],Table8[Nº de membros]))</f>
        <v/>
      </c>
      <c r="F184" s="213"/>
      <c r="G184" s="214"/>
      <c r="H184" s="215"/>
      <c r="I184" s="216"/>
      <c r="J184" s="217" t="str">
        <f>IF(A184="Localizado",IF(Table1[[#This Row],[Tipo]]="","",IF(AND(A184&lt;&gt;"",OR(F184="",G184="")),"NÃO","SIM")),IF(Table1[[#This Row],[Tipo]]="","",IF(AND(A184&lt;&gt;"",F184=""),"NÃO","SIM")))</f>
        <v/>
      </c>
    </row>
    <row r="185" spans="1:10" x14ac:dyDescent="0.25">
      <c r="A185" s="209"/>
      <c r="B185" s="210"/>
      <c r="C185" s="211" t="str">
        <f>IF(A185="Localizado",CONCATENATE("L.",auxiliar!A182),IF(A185="Disperso",CONCATENATE("D.",auxiliar!A182),""))</f>
        <v/>
      </c>
      <c r="D185" s="212" t="str">
        <f>IF(C185="","",COUNTIF(Table8[[Código do agregado '[Entidade']]:[Código do núcleo]],A.Núcleos!C185))</f>
        <v/>
      </c>
      <c r="E185" s="212" t="str">
        <f>IF(C185="","",SUMIF(Table8[[Código do núcleo]:[Nº de membros]],Table8[Nº de membros]))</f>
        <v/>
      </c>
      <c r="F185" s="213"/>
      <c r="G185" s="214"/>
      <c r="H185" s="215"/>
      <c r="I185" s="216"/>
      <c r="J185" s="217" t="str">
        <f>IF(A185="Localizado",IF(Table1[[#This Row],[Tipo]]="","",IF(AND(A185&lt;&gt;"",OR(F185="",G185="")),"NÃO","SIM")),IF(Table1[[#This Row],[Tipo]]="","",IF(AND(A185&lt;&gt;"",F185=""),"NÃO","SIM")))</f>
        <v/>
      </c>
    </row>
    <row r="186" spans="1:10" x14ac:dyDescent="0.25">
      <c r="A186" s="209"/>
      <c r="B186" s="210"/>
      <c r="C186" s="211" t="str">
        <f>IF(A186="Localizado",CONCATENATE("L.",auxiliar!A183),IF(A186="Disperso",CONCATENATE("D.",auxiliar!A183),""))</f>
        <v/>
      </c>
      <c r="D186" s="212" t="str">
        <f>IF(C186="","",COUNTIF(Table8[[Código do agregado '[Entidade']]:[Código do núcleo]],A.Núcleos!C186))</f>
        <v/>
      </c>
      <c r="E186" s="212" t="str">
        <f>IF(C186="","",SUMIF(Table8[[Código do núcleo]:[Nº de membros]],Table8[Nº de membros]))</f>
        <v/>
      </c>
      <c r="F186" s="213"/>
      <c r="G186" s="214"/>
      <c r="H186" s="215"/>
      <c r="I186" s="216"/>
      <c r="J186" s="217" t="str">
        <f>IF(A186="Localizado",IF(Table1[[#This Row],[Tipo]]="","",IF(AND(A186&lt;&gt;"",OR(F186="",G186="")),"NÃO","SIM")),IF(Table1[[#This Row],[Tipo]]="","",IF(AND(A186&lt;&gt;"",F186=""),"NÃO","SIM")))</f>
        <v/>
      </c>
    </row>
    <row r="187" spans="1:10" x14ac:dyDescent="0.25">
      <c r="A187" s="209"/>
      <c r="B187" s="210"/>
      <c r="C187" s="211" t="str">
        <f>IF(A187="Localizado",CONCATENATE("L.",auxiliar!A184),IF(A187="Disperso",CONCATENATE("D.",auxiliar!A184),""))</f>
        <v/>
      </c>
      <c r="D187" s="212" t="str">
        <f>IF(C187="","",COUNTIF(Table8[[Código do agregado '[Entidade']]:[Código do núcleo]],A.Núcleos!C187))</f>
        <v/>
      </c>
      <c r="E187" s="212" t="str">
        <f>IF(C187="","",SUMIF(Table8[[Código do núcleo]:[Nº de membros]],Table8[Nº de membros]))</f>
        <v/>
      </c>
      <c r="F187" s="213"/>
      <c r="G187" s="214"/>
      <c r="H187" s="215"/>
      <c r="I187" s="216"/>
      <c r="J187" s="217" t="str">
        <f>IF(A187="Localizado",IF(Table1[[#This Row],[Tipo]]="","",IF(AND(A187&lt;&gt;"",OR(F187="",G187="")),"NÃO","SIM")),IF(Table1[[#This Row],[Tipo]]="","",IF(AND(A187&lt;&gt;"",F187=""),"NÃO","SIM")))</f>
        <v/>
      </c>
    </row>
    <row r="188" spans="1:10" x14ac:dyDescent="0.25">
      <c r="A188" s="209"/>
      <c r="B188" s="210"/>
      <c r="C188" s="211" t="str">
        <f>IF(A188="Localizado",CONCATENATE("L.",auxiliar!A185),IF(A188="Disperso",CONCATENATE("D.",auxiliar!A185),""))</f>
        <v/>
      </c>
      <c r="D188" s="212" t="str">
        <f>IF(C188="","",COUNTIF(Table8[[Código do agregado '[Entidade']]:[Código do núcleo]],A.Núcleos!C188))</f>
        <v/>
      </c>
      <c r="E188" s="212" t="str">
        <f>IF(C188="","",SUMIF(Table8[[Código do núcleo]:[Nº de membros]],Table8[Nº de membros]))</f>
        <v/>
      </c>
      <c r="F188" s="213"/>
      <c r="G188" s="214"/>
      <c r="H188" s="215"/>
      <c r="I188" s="216"/>
      <c r="J188" s="217" t="str">
        <f>IF(A188="Localizado",IF(Table1[[#This Row],[Tipo]]="","",IF(AND(A188&lt;&gt;"",OR(F188="",G188="")),"NÃO","SIM")),IF(Table1[[#This Row],[Tipo]]="","",IF(AND(A188&lt;&gt;"",F188=""),"NÃO","SIM")))</f>
        <v/>
      </c>
    </row>
    <row r="189" spans="1:10" x14ac:dyDescent="0.25">
      <c r="A189" s="209"/>
      <c r="B189" s="210"/>
      <c r="C189" s="211" t="str">
        <f>IF(A189="Localizado",CONCATENATE("L.",auxiliar!A186),IF(A189="Disperso",CONCATENATE("D.",auxiliar!A186),""))</f>
        <v/>
      </c>
      <c r="D189" s="212" t="str">
        <f>IF(C189="","",COUNTIF(Table8[[Código do agregado '[Entidade']]:[Código do núcleo]],A.Núcleos!C189))</f>
        <v/>
      </c>
      <c r="E189" s="212" t="str">
        <f>IF(C189="","",SUMIF(Table8[[Código do núcleo]:[Nº de membros]],Table8[Nº de membros]))</f>
        <v/>
      </c>
      <c r="F189" s="213"/>
      <c r="G189" s="214"/>
      <c r="H189" s="215"/>
      <c r="I189" s="216"/>
      <c r="J189" s="217" t="str">
        <f>IF(A189="Localizado",IF(Table1[[#This Row],[Tipo]]="","",IF(AND(A189&lt;&gt;"",OR(F189="",G189="")),"NÃO","SIM")),IF(Table1[[#This Row],[Tipo]]="","",IF(AND(A189&lt;&gt;"",F189=""),"NÃO","SIM")))</f>
        <v/>
      </c>
    </row>
    <row r="190" spans="1:10" x14ac:dyDescent="0.25">
      <c r="A190" s="209"/>
      <c r="B190" s="210"/>
      <c r="C190" s="211" t="str">
        <f>IF(A190="Localizado",CONCATENATE("L.",auxiliar!A187),IF(A190="Disperso",CONCATENATE("D.",auxiliar!A187),""))</f>
        <v/>
      </c>
      <c r="D190" s="212" t="str">
        <f>IF(C190="","",COUNTIF(Table8[[Código do agregado '[Entidade']]:[Código do núcleo]],A.Núcleos!C190))</f>
        <v/>
      </c>
      <c r="E190" s="212" t="str">
        <f>IF(C190="","",SUMIF(Table8[[Código do núcleo]:[Nº de membros]],Table8[Nº de membros]))</f>
        <v/>
      </c>
      <c r="F190" s="213"/>
      <c r="G190" s="214"/>
      <c r="H190" s="215"/>
      <c r="I190" s="216"/>
      <c r="J190" s="217" t="str">
        <f>IF(A190="Localizado",IF(Table1[[#This Row],[Tipo]]="","",IF(AND(A190&lt;&gt;"",OR(F190="",G190="")),"NÃO","SIM")),IF(Table1[[#This Row],[Tipo]]="","",IF(AND(A190&lt;&gt;"",F190=""),"NÃO","SIM")))</f>
        <v/>
      </c>
    </row>
    <row r="191" spans="1:10" x14ac:dyDescent="0.25">
      <c r="A191" s="209"/>
      <c r="B191" s="210"/>
      <c r="C191" s="211" t="str">
        <f>IF(A191="Localizado",CONCATENATE("L.",auxiliar!A188),IF(A191="Disperso",CONCATENATE("D.",auxiliar!A188),""))</f>
        <v/>
      </c>
      <c r="D191" s="212" t="str">
        <f>IF(C191="","",COUNTIF(Table8[[Código do agregado '[Entidade']]:[Código do núcleo]],A.Núcleos!C191))</f>
        <v/>
      </c>
      <c r="E191" s="212" t="str">
        <f>IF(C191="","",SUMIF(Table8[[Código do núcleo]:[Nº de membros]],Table8[Nº de membros]))</f>
        <v/>
      </c>
      <c r="F191" s="213"/>
      <c r="G191" s="214"/>
      <c r="H191" s="215"/>
      <c r="I191" s="216"/>
      <c r="J191" s="217" t="str">
        <f>IF(A191="Localizado",IF(Table1[[#This Row],[Tipo]]="","",IF(AND(A191&lt;&gt;"",OR(F191="",G191="")),"NÃO","SIM")),IF(Table1[[#This Row],[Tipo]]="","",IF(AND(A191&lt;&gt;"",F191=""),"NÃO","SIM")))</f>
        <v/>
      </c>
    </row>
    <row r="192" spans="1:10" x14ac:dyDescent="0.25">
      <c r="A192" s="209"/>
      <c r="B192" s="210"/>
      <c r="C192" s="211" t="str">
        <f>IF(A192="Localizado",CONCATENATE("L.",auxiliar!A189),IF(A192="Disperso",CONCATENATE("D.",auxiliar!A189),""))</f>
        <v/>
      </c>
      <c r="D192" s="212" t="str">
        <f>IF(C192="","",COUNTIF(Table8[[Código do agregado '[Entidade']]:[Código do núcleo]],A.Núcleos!C192))</f>
        <v/>
      </c>
      <c r="E192" s="212" t="str">
        <f>IF(C192="","",SUMIF(Table8[[Código do núcleo]:[Nº de membros]],Table8[Nº de membros]))</f>
        <v/>
      </c>
      <c r="F192" s="213"/>
      <c r="G192" s="214"/>
      <c r="H192" s="215"/>
      <c r="I192" s="216"/>
      <c r="J192" s="217" t="str">
        <f>IF(A192="Localizado",IF(Table1[[#This Row],[Tipo]]="","",IF(AND(A192&lt;&gt;"",OR(F192="",G192="")),"NÃO","SIM")),IF(Table1[[#This Row],[Tipo]]="","",IF(AND(A192&lt;&gt;"",F192=""),"NÃO","SIM")))</f>
        <v/>
      </c>
    </row>
    <row r="193" spans="1:10" x14ac:dyDescent="0.25">
      <c r="A193" s="209"/>
      <c r="B193" s="210"/>
      <c r="C193" s="211" t="str">
        <f>IF(A193="Localizado",CONCATENATE("L.",auxiliar!A190),IF(A193="Disperso",CONCATENATE("D.",auxiliar!A190),""))</f>
        <v/>
      </c>
      <c r="D193" s="212" t="str">
        <f>IF(C193="","",COUNTIF(Table8[[Código do agregado '[Entidade']]:[Código do núcleo]],A.Núcleos!C193))</f>
        <v/>
      </c>
      <c r="E193" s="212" t="str">
        <f>IF(C193="","",SUMIF(Table8[[Código do núcleo]:[Nº de membros]],Table8[Nº de membros]))</f>
        <v/>
      </c>
      <c r="F193" s="213"/>
      <c r="G193" s="214"/>
      <c r="H193" s="215"/>
      <c r="I193" s="216"/>
      <c r="J193" s="217" t="str">
        <f>IF(A193="Localizado",IF(Table1[[#This Row],[Tipo]]="","",IF(AND(A193&lt;&gt;"",OR(F193="",G193="")),"NÃO","SIM")),IF(Table1[[#This Row],[Tipo]]="","",IF(AND(A193&lt;&gt;"",F193=""),"NÃO","SIM")))</f>
        <v/>
      </c>
    </row>
    <row r="194" spans="1:10" x14ac:dyDescent="0.25">
      <c r="A194" s="209"/>
      <c r="B194" s="210"/>
      <c r="C194" s="211" t="str">
        <f>IF(A194="Localizado",CONCATENATE("L.",auxiliar!A191),IF(A194="Disperso",CONCATENATE("D.",auxiliar!A191),""))</f>
        <v/>
      </c>
      <c r="D194" s="212" t="str">
        <f>IF(C194="","",COUNTIF(Table8[[Código do agregado '[Entidade']]:[Código do núcleo]],A.Núcleos!C194))</f>
        <v/>
      </c>
      <c r="E194" s="212" t="str">
        <f>IF(C194="","",SUMIF(Table8[[Código do núcleo]:[Nº de membros]],Table8[Nº de membros]))</f>
        <v/>
      </c>
      <c r="F194" s="213"/>
      <c r="G194" s="214"/>
      <c r="H194" s="215"/>
      <c r="I194" s="216"/>
      <c r="J194" s="217" t="str">
        <f>IF(A194="Localizado",IF(Table1[[#This Row],[Tipo]]="","",IF(AND(A194&lt;&gt;"",OR(F194="",G194="")),"NÃO","SIM")),IF(Table1[[#This Row],[Tipo]]="","",IF(AND(A194&lt;&gt;"",F194=""),"NÃO","SIM")))</f>
        <v/>
      </c>
    </row>
    <row r="195" spans="1:10" x14ac:dyDescent="0.25">
      <c r="A195" s="209"/>
      <c r="B195" s="210"/>
      <c r="C195" s="211" t="str">
        <f>IF(A195="Localizado",CONCATENATE("L.",auxiliar!A192),IF(A195="Disperso",CONCATENATE("D.",auxiliar!A192),""))</f>
        <v/>
      </c>
      <c r="D195" s="212" t="str">
        <f>IF(C195="","",COUNTIF(Table8[[Código do agregado '[Entidade']]:[Código do núcleo]],A.Núcleos!C195))</f>
        <v/>
      </c>
      <c r="E195" s="212" t="str">
        <f>IF(C195="","",SUMIF(Table8[[Código do núcleo]:[Nº de membros]],Table8[Nº de membros]))</f>
        <v/>
      </c>
      <c r="F195" s="213"/>
      <c r="G195" s="214"/>
      <c r="H195" s="215"/>
      <c r="I195" s="216"/>
      <c r="J195" s="217" t="str">
        <f>IF(A195="Localizado",IF(Table1[[#This Row],[Tipo]]="","",IF(AND(A195&lt;&gt;"",OR(F195="",G195="")),"NÃO","SIM")),IF(Table1[[#This Row],[Tipo]]="","",IF(AND(A195&lt;&gt;"",F195=""),"NÃO","SIM")))</f>
        <v/>
      </c>
    </row>
    <row r="196" spans="1:10" x14ac:dyDescent="0.25">
      <c r="A196" s="209"/>
      <c r="B196" s="210"/>
      <c r="C196" s="211" t="str">
        <f>IF(A196="Localizado",CONCATENATE("L.",auxiliar!A193),IF(A196="Disperso",CONCATENATE("D.",auxiliar!A193),""))</f>
        <v/>
      </c>
      <c r="D196" s="212" t="str">
        <f>IF(C196="","",COUNTIF(Table8[[Código do agregado '[Entidade']]:[Código do núcleo]],A.Núcleos!C196))</f>
        <v/>
      </c>
      <c r="E196" s="212" t="str">
        <f>IF(C196="","",SUMIF(Table8[[Código do núcleo]:[Nº de membros]],Table8[Nº de membros]))</f>
        <v/>
      </c>
      <c r="F196" s="213"/>
      <c r="G196" s="214"/>
      <c r="H196" s="215"/>
      <c r="I196" s="216"/>
      <c r="J196" s="217" t="str">
        <f>IF(A196="Localizado",IF(Table1[[#This Row],[Tipo]]="","",IF(AND(A196&lt;&gt;"",OR(F196="",G196="")),"NÃO","SIM")),IF(Table1[[#This Row],[Tipo]]="","",IF(AND(A196&lt;&gt;"",F196=""),"NÃO","SIM")))</f>
        <v/>
      </c>
    </row>
    <row r="197" spans="1:10" x14ac:dyDescent="0.25">
      <c r="A197" s="209"/>
      <c r="B197" s="210"/>
      <c r="C197" s="211" t="str">
        <f>IF(A197="Localizado",CONCATENATE("L.",auxiliar!A194),IF(A197="Disperso",CONCATENATE("D.",auxiliar!A194),""))</f>
        <v/>
      </c>
      <c r="D197" s="212" t="str">
        <f>IF(C197="","",COUNTIF(Table8[[Código do agregado '[Entidade']]:[Código do núcleo]],A.Núcleos!C197))</f>
        <v/>
      </c>
      <c r="E197" s="212" t="str">
        <f>IF(C197="","",SUMIF(Table8[[Código do núcleo]:[Nº de membros]],Table8[Nº de membros]))</f>
        <v/>
      </c>
      <c r="F197" s="213"/>
      <c r="G197" s="214"/>
      <c r="H197" s="215"/>
      <c r="I197" s="216"/>
      <c r="J197" s="217" t="str">
        <f>IF(A197="Localizado",IF(Table1[[#This Row],[Tipo]]="","",IF(AND(A197&lt;&gt;"",OR(F197="",G197="")),"NÃO","SIM")),IF(Table1[[#This Row],[Tipo]]="","",IF(AND(A197&lt;&gt;"",F197=""),"NÃO","SIM")))</f>
        <v/>
      </c>
    </row>
    <row r="198" spans="1:10" x14ac:dyDescent="0.25">
      <c r="A198" s="209"/>
      <c r="B198" s="210"/>
      <c r="C198" s="211" t="str">
        <f>IF(A198="Localizado",CONCATENATE("L.",auxiliar!A195),IF(A198="Disperso",CONCATENATE("D.",auxiliar!A195),""))</f>
        <v/>
      </c>
      <c r="D198" s="212" t="str">
        <f>IF(C198="","",COUNTIF(Table8[[Código do agregado '[Entidade']]:[Código do núcleo]],A.Núcleos!C198))</f>
        <v/>
      </c>
      <c r="E198" s="212" t="str">
        <f>IF(C198="","",SUMIF(Table8[[Código do núcleo]:[Nº de membros]],Table8[Nº de membros]))</f>
        <v/>
      </c>
      <c r="F198" s="213"/>
      <c r="G198" s="214"/>
      <c r="H198" s="215"/>
      <c r="I198" s="216"/>
      <c r="J198" s="217" t="str">
        <f>IF(A198="Localizado",IF(Table1[[#This Row],[Tipo]]="","",IF(AND(A198&lt;&gt;"",OR(F198="",G198="")),"NÃO","SIM")),IF(Table1[[#This Row],[Tipo]]="","",IF(AND(A198&lt;&gt;"",F198=""),"NÃO","SIM")))</f>
        <v/>
      </c>
    </row>
    <row r="199" spans="1:10" x14ac:dyDescent="0.25">
      <c r="A199" s="209"/>
      <c r="B199" s="210"/>
      <c r="C199" s="211" t="str">
        <f>IF(A199="Localizado",CONCATENATE("L.",auxiliar!A196),IF(A199="Disperso",CONCATENATE("D.",auxiliar!A196),""))</f>
        <v/>
      </c>
      <c r="D199" s="212" t="str">
        <f>IF(C199="","",COUNTIF(Table8[[Código do agregado '[Entidade']]:[Código do núcleo]],A.Núcleos!C199))</f>
        <v/>
      </c>
      <c r="E199" s="212" t="str">
        <f>IF(C199="","",SUMIF(Table8[[Código do núcleo]:[Nº de membros]],Table8[Nº de membros]))</f>
        <v/>
      </c>
      <c r="F199" s="213"/>
      <c r="G199" s="214"/>
      <c r="H199" s="215"/>
      <c r="I199" s="216"/>
      <c r="J199" s="217" t="str">
        <f>IF(A199="Localizado",IF(Table1[[#This Row],[Tipo]]="","",IF(AND(A199&lt;&gt;"",OR(F199="",G199="")),"NÃO","SIM")),IF(Table1[[#This Row],[Tipo]]="","",IF(AND(A199&lt;&gt;"",F199=""),"NÃO","SIM")))</f>
        <v/>
      </c>
    </row>
    <row r="200" spans="1:10" x14ac:dyDescent="0.25">
      <c r="A200" s="209"/>
      <c r="B200" s="210"/>
      <c r="C200" s="211" t="str">
        <f>IF(A200="Localizado",CONCATENATE("L.",auxiliar!A197),IF(A200="Disperso",CONCATENATE("D.",auxiliar!A197),""))</f>
        <v/>
      </c>
      <c r="D200" s="212" t="str">
        <f>IF(C200="","",COUNTIF(Table8[[Código do agregado '[Entidade']]:[Código do núcleo]],A.Núcleos!C200))</f>
        <v/>
      </c>
      <c r="E200" s="212" t="str">
        <f>IF(C200="","",SUMIF(Table8[[Código do núcleo]:[Nº de membros]],Table8[Nº de membros]))</f>
        <v/>
      </c>
      <c r="F200" s="213"/>
      <c r="G200" s="214"/>
      <c r="H200" s="215"/>
      <c r="I200" s="216"/>
      <c r="J200" s="217" t="str">
        <f>IF(A200="Localizado",IF(Table1[[#This Row],[Tipo]]="","",IF(AND(A200&lt;&gt;"",OR(F200="",G200="")),"NÃO","SIM")),IF(Table1[[#This Row],[Tipo]]="","",IF(AND(A200&lt;&gt;"",F200=""),"NÃO","SIM")))</f>
        <v/>
      </c>
    </row>
    <row r="201" spans="1:10" x14ac:dyDescent="0.25">
      <c r="A201" s="209"/>
      <c r="B201" s="210"/>
      <c r="C201" s="211" t="str">
        <f>IF(A201="Localizado",CONCATENATE("L.",auxiliar!A198),IF(A201="Disperso",CONCATENATE("D.",auxiliar!A198),""))</f>
        <v/>
      </c>
      <c r="D201" s="212" t="str">
        <f>IF(C201="","",COUNTIF(Table8[[Código do agregado '[Entidade']]:[Código do núcleo]],A.Núcleos!C201))</f>
        <v/>
      </c>
      <c r="E201" s="212" t="str">
        <f>IF(C201="","",SUMIF(Table8[[Código do núcleo]:[Nº de membros]],Table8[Nº de membros]))</f>
        <v/>
      </c>
      <c r="F201" s="213"/>
      <c r="G201" s="214"/>
      <c r="H201" s="215"/>
      <c r="I201" s="216"/>
      <c r="J201" s="217" t="str">
        <f>IF(A201="Localizado",IF(Table1[[#This Row],[Tipo]]="","",IF(AND(A201&lt;&gt;"",OR(F201="",G201="")),"NÃO","SIM")),IF(Table1[[#This Row],[Tipo]]="","",IF(AND(A201&lt;&gt;"",F201=""),"NÃO","SIM")))</f>
        <v/>
      </c>
    </row>
    <row r="202" spans="1:10" x14ac:dyDescent="0.25">
      <c r="A202" s="209"/>
      <c r="B202" s="210"/>
      <c r="C202" s="211" t="str">
        <f>IF(A202="Localizado",CONCATENATE("L.",auxiliar!A199),IF(A202="Disperso",CONCATENATE("D.",auxiliar!A199),""))</f>
        <v/>
      </c>
      <c r="D202" s="212" t="str">
        <f>IF(C202="","",COUNTIF(Table8[[Código do agregado '[Entidade']]:[Código do núcleo]],A.Núcleos!C202))</f>
        <v/>
      </c>
      <c r="E202" s="212" t="str">
        <f>IF(C202="","",SUMIF(Table8[[Código do núcleo]:[Nº de membros]],Table8[Nº de membros]))</f>
        <v/>
      </c>
      <c r="F202" s="213"/>
      <c r="G202" s="214"/>
      <c r="H202" s="215"/>
      <c r="I202" s="216"/>
      <c r="J202" s="217" t="str">
        <f>IF(A202="Localizado",IF(Table1[[#This Row],[Tipo]]="","",IF(AND(A202&lt;&gt;"",OR(F202="",G202="")),"NÃO","SIM")),IF(Table1[[#This Row],[Tipo]]="","",IF(AND(A202&lt;&gt;"",F202=""),"NÃO","SIM")))</f>
        <v/>
      </c>
    </row>
    <row r="203" spans="1:10" x14ac:dyDescent="0.25">
      <c r="A203" s="209"/>
      <c r="B203" s="210"/>
      <c r="C203" s="211" t="str">
        <f>IF(A203="Localizado",CONCATENATE("L.",auxiliar!A200),IF(A203="Disperso",CONCATENATE("D.",auxiliar!A200),""))</f>
        <v/>
      </c>
      <c r="D203" s="212" t="str">
        <f>IF(C203="","",COUNTIF(Table8[[Código do agregado '[Entidade']]:[Código do núcleo]],A.Núcleos!C203))</f>
        <v/>
      </c>
      <c r="E203" s="212" t="str">
        <f>IF(C203="","",SUMIF(Table8[[Código do núcleo]:[Nº de membros]],Table8[Nº de membros]))</f>
        <v/>
      </c>
      <c r="F203" s="213"/>
      <c r="G203" s="214"/>
      <c r="H203" s="215"/>
      <c r="I203" s="216"/>
      <c r="J203" s="217" t="str">
        <f>IF(A203="Localizado",IF(Table1[[#This Row],[Tipo]]="","",IF(AND(A203&lt;&gt;"",OR(F203="",G203="")),"NÃO","SIM")),IF(Table1[[#This Row],[Tipo]]="","",IF(AND(A203&lt;&gt;"",F203=""),"NÃO","SIM")))</f>
        <v/>
      </c>
    </row>
    <row r="204" spans="1:10" x14ac:dyDescent="0.25">
      <c r="A204" s="209"/>
      <c r="B204" s="210"/>
      <c r="C204" s="211" t="str">
        <f>IF(A204="Localizado",CONCATENATE("L.",auxiliar!A201),IF(A204="Disperso",CONCATENATE("D.",auxiliar!A201),""))</f>
        <v/>
      </c>
      <c r="D204" s="212" t="str">
        <f>IF(C204="","",COUNTIF(Table8[[Código do agregado '[Entidade']]:[Código do núcleo]],A.Núcleos!C204))</f>
        <v/>
      </c>
      <c r="E204" s="212" t="str">
        <f>IF(C204="","",SUMIF(Table8[[Código do núcleo]:[Nº de membros]],Table8[Nº de membros]))</f>
        <v/>
      </c>
      <c r="F204" s="213"/>
      <c r="G204" s="214"/>
      <c r="H204" s="215"/>
      <c r="I204" s="216"/>
      <c r="J204" s="217" t="str">
        <f>IF(A204="Localizado",IF(Table1[[#This Row],[Tipo]]="","",IF(AND(A204&lt;&gt;"",OR(F204="",G204="")),"NÃO","SIM")),IF(Table1[[#This Row],[Tipo]]="","",IF(AND(A204&lt;&gt;"",F204=""),"NÃO","SIM")))</f>
        <v/>
      </c>
    </row>
    <row r="205" spans="1:10" x14ac:dyDescent="0.25">
      <c r="A205" s="209"/>
      <c r="B205" s="210"/>
      <c r="C205" s="211" t="str">
        <f>IF(A205="Localizado",CONCATENATE("L.",auxiliar!A202),IF(A205="Disperso",CONCATENATE("D.",auxiliar!A202),""))</f>
        <v/>
      </c>
      <c r="D205" s="212" t="str">
        <f>IF(C205="","",COUNTIF(Table8[[Código do agregado '[Entidade']]:[Código do núcleo]],A.Núcleos!C205))</f>
        <v/>
      </c>
      <c r="E205" s="212" t="str">
        <f>IF(C205="","",SUMIF(Table8[[Código do núcleo]:[Nº de membros]],Table8[Nº de membros]))</f>
        <v/>
      </c>
      <c r="F205" s="213"/>
      <c r="G205" s="214"/>
      <c r="H205" s="215"/>
      <c r="I205" s="216"/>
      <c r="J205" s="217" t="str">
        <f>IF(A205="Localizado",IF(Table1[[#This Row],[Tipo]]="","",IF(AND(A205&lt;&gt;"",OR(F205="",G205="")),"NÃO","SIM")),IF(Table1[[#This Row],[Tipo]]="","",IF(AND(A205&lt;&gt;"",F205=""),"NÃO","SIM")))</f>
        <v/>
      </c>
    </row>
    <row r="206" spans="1:10" x14ac:dyDescent="0.25">
      <c r="A206" s="209"/>
      <c r="B206" s="210"/>
      <c r="C206" s="211" t="str">
        <f>IF(A206="Localizado",CONCATENATE("L.",auxiliar!A203),IF(A206="Disperso",CONCATENATE("D.",auxiliar!A203),""))</f>
        <v/>
      </c>
      <c r="D206" s="212" t="str">
        <f>IF(C206="","",COUNTIF(Table8[[Código do agregado '[Entidade']]:[Código do núcleo]],A.Núcleos!C206))</f>
        <v/>
      </c>
      <c r="E206" s="212" t="str">
        <f>IF(C206="","",SUMIF(Table8[[Código do núcleo]:[Nº de membros]],Table8[Nº de membros]))</f>
        <v/>
      </c>
      <c r="F206" s="213"/>
      <c r="G206" s="214"/>
      <c r="H206" s="215"/>
      <c r="I206" s="216"/>
      <c r="J206" s="217" t="str">
        <f>IF(A206="Localizado",IF(Table1[[#This Row],[Tipo]]="","",IF(AND(A206&lt;&gt;"",OR(F206="",G206="")),"NÃO","SIM")),IF(Table1[[#This Row],[Tipo]]="","",IF(AND(A206&lt;&gt;"",F206=""),"NÃO","SIM")))</f>
        <v/>
      </c>
    </row>
    <row r="207" spans="1:10" x14ac:dyDescent="0.25">
      <c r="A207" s="209"/>
      <c r="B207" s="210"/>
      <c r="C207" s="211" t="str">
        <f>IF(A207="Localizado",CONCATENATE("L.",auxiliar!A204),IF(A207="Disperso",CONCATENATE("D.",auxiliar!A204),""))</f>
        <v/>
      </c>
      <c r="D207" s="212" t="str">
        <f>IF(C207="","",COUNTIF(Table8[[Código do agregado '[Entidade']]:[Código do núcleo]],A.Núcleos!C207))</f>
        <v/>
      </c>
      <c r="E207" s="212" t="str">
        <f>IF(C207="","",SUMIF(Table8[[Código do núcleo]:[Nº de membros]],Table8[Nº de membros]))</f>
        <v/>
      </c>
      <c r="F207" s="213"/>
      <c r="G207" s="214"/>
      <c r="H207" s="215"/>
      <c r="I207" s="216"/>
      <c r="J207" s="217" t="str">
        <f>IF(A207="Localizado",IF(Table1[[#This Row],[Tipo]]="","",IF(AND(A207&lt;&gt;"",OR(F207="",G207="")),"NÃO","SIM")),IF(Table1[[#This Row],[Tipo]]="","",IF(AND(A207&lt;&gt;"",F207=""),"NÃO","SIM")))</f>
        <v/>
      </c>
    </row>
    <row r="208" spans="1:10" x14ac:dyDescent="0.25">
      <c r="A208" s="209"/>
      <c r="B208" s="210"/>
      <c r="C208" s="211" t="str">
        <f>IF(A208="Localizado",CONCATENATE("L.",auxiliar!A205),IF(A208="Disperso",CONCATENATE("D.",auxiliar!A205),""))</f>
        <v/>
      </c>
      <c r="D208" s="212" t="str">
        <f>IF(C208="","",COUNTIF(Table8[[Código do agregado '[Entidade']]:[Código do núcleo]],A.Núcleos!C208))</f>
        <v/>
      </c>
      <c r="E208" s="212" t="str">
        <f>IF(C208="","",SUMIF(Table8[[Código do núcleo]:[Nº de membros]],Table8[Nº de membros]))</f>
        <v/>
      </c>
      <c r="F208" s="213"/>
      <c r="G208" s="214"/>
      <c r="H208" s="215"/>
      <c r="I208" s="216"/>
      <c r="J208" s="217" t="str">
        <f>IF(A208="Localizado",IF(Table1[[#This Row],[Tipo]]="","",IF(AND(A208&lt;&gt;"",OR(F208="",G208="")),"NÃO","SIM")),IF(Table1[[#This Row],[Tipo]]="","",IF(AND(A208&lt;&gt;"",F208=""),"NÃO","SIM")))</f>
        <v/>
      </c>
    </row>
    <row r="209" spans="1:10" x14ac:dyDescent="0.25">
      <c r="A209" s="209"/>
      <c r="B209" s="210"/>
      <c r="C209" s="211" t="str">
        <f>IF(A209="Localizado",CONCATENATE("L.",auxiliar!A206),IF(A209="Disperso",CONCATENATE("D.",auxiliar!A206),""))</f>
        <v/>
      </c>
      <c r="D209" s="212" t="str">
        <f>IF(C209="","",COUNTIF(Table8[[Código do agregado '[Entidade']]:[Código do núcleo]],A.Núcleos!C209))</f>
        <v/>
      </c>
      <c r="E209" s="212" t="str">
        <f>IF(C209="","",SUMIF(Table8[[Código do núcleo]:[Nº de membros]],Table8[Nº de membros]))</f>
        <v/>
      </c>
      <c r="F209" s="213"/>
      <c r="G209" s="214"/>
      <c r="H209" s="215"/>
      <c r="I209" s="216"/>
      <c r="J209" s="217" t="str">
        <f>IF(A209="Localizado",IF(Table1[[#This Row],[Tipo]]="","",IF(AND(A209&lt;&gt;"",OR(F209="",G209="")),"NÃO","SIM")),IF(Table1[[#This Row],[Tipo]]="","",IF(AND(A209&lt;&gt;"",F209=""),"NÃO","SIM")))</f>
        <v/>
      </c>
    </row>
    <row r="210" spans="1:10" x14ac:dyDescent="0.25">
      <c r="A210" s="209"/>
      <c r="B210" s="210"/>
      <c r="C210" s="211" t="str">
        <f>IF(A210="Localizado",CONCATENATE("L.",auxiliar!A207),IF(A210="Disperso",CONCATENATE("D.",auxiliar!A207),""))</f>
        <v/>
      </c>
      <c r="D210" s="212" t="str">
        <f>IF(C210="","",COUNTIF(Table8[[Código do agregado '[Entidade']]:[Código do núcleo]],A.Núcleos!C210))</f>
        <v/>
      </c>
      <c r="E210" s="212" t="str">
        <f>IF(C210="","",SUMIF(Table8[[Código do núcleo]:[Nº de membros]],Table8[Nº de membros]))</f>
        <v/>
      </c>
      <c r="F210" s="213"/>
      <c r="G210" s="214"/>
      <c r="H210" s="215"/>
      <c r="I210" s="216"/>
      <c r="J210" s="217" t="str">
        <f>IF(A210="Localizado",IF(Table1[[#This Row],[Tipo]]="","",IF(AND(A210&lt;&gt;"",OR(F210="",G210="")),"NÃO","SIM")),IF(Table1[[#This Row],[Tipo]]="","",IF(AND(A210&lt;&gt;"",F210=""),"NÃO","SIM")))</f>
        <v/>
      </c>
    </row>
    <row r="211" spans="1:10" x14ac:dyDescent="0.25">
      <c r="A211" s="209"/>
      <c r="B211" s="210"/>
      <c r="C211" s="211" t="str">
        <f>IF(A211="Localizado",CONCATENATE("L.",auxiliar!A208),IF(A211="Disperso",CONCATENATE("D.",auxiliar!A208),""))</f>
        <v/>
      </c>
      <c r="D211" s="212" t="str">
        <f>IF(C211="","",COUNTIF(Table8[[Código do agregado '[Entidade']]:[Código do núcleo]],A.Núcleos!C211))</f>
        <v/>
      </c>
      <c r="E211" s="212" t="str">
        <f>IF(C211="","",SUMIF(Table8[[Código do núcleo]:[Nº de membros]],Table8[Nº de membros]))</f>
        <v/>
      </c>
      <c r="F211" s="213"/>
      <c r="G211" s="214"/>
      <c r="H211" s="215"/>
      <c r="I211" s="216"/>
      <c r="J211" s="217" t="str">
        <f>IF(A211="Localizado",IF(Table1[[#This Row],[Tipo]]="","",IF(AND(A211&lt;&gt;"",OR(F211="",G211="")),"NÃO","SIM")),IF(Table1[[#This Row],[Tipo]]="","",IF(AND(A211&lt;&gt;"",F211=""),"NÃO","SIM")))</f>
        <v/>
      </c>
    </row>
    <row r="212" spans="1:10" x14ac:dyDescent="0.25">
      <c r="A212" s="209"/>
      <c r="B212" s="210"/>
      <c r="C212" s="211" t="str">
        <f>IF(A212="Localizado",CONCATENATE("L.",auxiliar!A209),IF(A212="Disperso",CONCATENATE("D.",auxiliar!A209),""))</f>
        <v/>
      </c>
      <c r="D212" s="212" t="str">
        <f>IF(C212="","",COUNTIF(Table8[[Código do agregado '[Entidade']]:[Código do núcleo]],A.Núcleos!C212))</f>
        <v/>
      </c>
      <c r="E212" s="212" t="str">
        <f>IF(C212="","",SUMIF(Table8[[Código do núcleo]:[Nº de membros]],Table8[Nº de membros]))</f>
        <v/>
      </c>
      <c r="F212" s="213"/>
      <c r="G212" s="214"/>
      <c r="H212" s="215"/>
      <c r="I212" s="216"/>
      <c r="J212" s="217" t="str">
        <f>IF(A212="Localizado",IF(Table1[[#This Row],[Tipo]]="","",IF(AND(A212&lt;&gt;"",OR(F212="",G212="")),"NÃO","SIM")),IF(Table1[[#This Row],[Tipo]]="","",IF(AND(A212&lt;&gt;"",F212=""),"NÃO","SIM")))</f>
        <v/>
      </c>
    </row>
    <row r="213" spans="1:10" x14ac:dyDescent="0.25">
      <c r="A213" s="209"/>
      <c r="B213" s="210"/>
      <c r="C213" s="211" t="str">
        <f>IF(A213="Localizado",CONCATENATE("L.",auxiliar!A210),IF(A213="Disperso",CONCATENATE("D.",auxiliar!A210),""))</f>
        <v/>
      </c>
      <c r="D213" s="212" t="str">
        <f>IF(C213="","",COUNTIF(Table8[[Código do agregado '[Entidade']]:[Código do núcleo]],A.Núcleos!C213))</f>
        <v/>
      </c>
      <c r="E213" s="212" t="str">
        <f>IF(C213="","",SUMIF(Table8[[Código do núcleo]:[Nº de membros]],Table8[Nº de membros]))</f>
        <v/>
      </c>
      <c r="F213" s="213"/>
      <c r="G213" s="214"/>
      <c r="H213" s="215"/>
      <c r="I213" s="216"/>
      <c r="J213" s="217" t="str">
        <f>IF(A213="Localizado",IF(Table1[[#This Row],[Tipo]]="","",IF(AND(A213&lt;&gt;"",OR(F213="",G213="")),"NÃO","SIM")),IF(Table1[[#This Row],[Tipo]]="","",IF(AND(A213&lt;&gt;"",F213=""),"NÃO","SIM")))</f>
        <v/>
      </c>
    </row>
    <row r="214" spans="1:10" x14ac:dyDescent="0.25">
      <c r="A214" s="209"/>
      <c r="B214" s="210"/>
      <c r="C214" s="211" t="str">
        <f>IF(A214="Localizado",CONCATENATE("L.",auxiliar!A211),IF(A214="Disperso",CONCATENATE("D.",auxiliar!A211),""))</f>
        <v/>
      </c>
      <c r="D214" s="212" t="str">
        <f>IF(C214="","",COUNTIF(Table8[[Código do agregado '[Entidade']]:[Código do núcleo]],A.Núcleos!C214))</f>
        <v/>
      </c>
      <c r="E214" s="212" t="str">
        <f>IF(C214="","",SUMIF(Table8[[Código do núcleo]:[Nº de membros]],Table8[Nº de membros]))</f>
        <v/>
      </c>
      <c r="F214" s="213"/>
      <c r="G214" s="214"/>
      <c r="H214" s="215"/>
      <c r="I214" s="216"/>
      <c r="J214" s="217" t="str">
        <f>IF(A214="Localizado",IF(Table1[[#This Row],[Tipo]]="","",IF(AND(A214&lt;&gt;"",OR(F214="",G214="")),"NÃO","SIM")),IF(Table1[[#This Row],[Tipo]]="","",IF(AND(A214&lt;&gt;"",F214=""),"NÃO","SIM")))</f>
        <v/>
      </c>
    </row>
    <row r="215" spans="1:10" x14ac:dyDescent="0.25">
      <c r="A215" s="209"/>
      <c r="B215" s="210"/>
      <c r="C215" s="211" t="str">
        <f>IF(A215="Localizado",CONCATENATE("L.",auxiliar!A212),IF(A215="Disperso",CONCATENATE("D.",auxiliar!A212),""))</f>
        <v/>
      </c>
      <c r="D215" s="212" t="str">
        <f>IF(C215="","",COUNTIF(Table8[[Código do agregado '[Entidade']]:[Código do núcleo]],A.Núcleos!C215))</f>
        <v/>
      </c>
      <c r="E215" s="212" t="str">
        <f>IF(C215="","",SUMIF(Table8[[Código do núcleo]:[Nº de membros]],Table8[Nº de membros]))</f>
        <v/>
      </c>
      <c r="F215" s="213"/>
      <c r="G215" s="214"/>
      <c r="H215" s="215"/>
      <c r="I215" s="216"/>
      <c r="J215" s="217" t="str">
        <f>IF(A215="Localizado",IF(Table1[[#This Row],[Tipo]]="","",IF(AND(A215&lt;&gt;"",OR(F215="",G215="")),"NÃO","SIM")),IF(Table1[[#This Row],[Tipo]]="","",IF(AND(A215&lt;&gt;"",F215=""),"NÃO","SIM")))</f>
        <v/>
      </c>
    </row>
    <row r="216" spans="1:10" x14ac:dyDescent="0.25">
      <c r="A216" s="209"/>
      <c r="B216" s="210"/>
      <c r="C216" s="211" t="str">
        <f>IF(A216="Localizado",CONCATENATE("L.",auxiliar!A213),IF(A216="Disperso",CONCATENATE("D.",auxiliar!A213),""))</f>
        <v/>
      </c>
      <c r="D216" s="212" t="str">
        <f>IF(C216="","",COUNTIF(Table8[[Código do agregado '[Entidade']]:[Código do núcleo]],A.Núcleos!C216))</f>
        <v/>
      </c>
      <c r="E216" s="212" t="str">
        <f>IF(C216="","",SUMIF(Table8[[Código do núcleo]:[Nº de membros]],Table8[Nº de membros]))</f>
        <v/>
      </c>
      <c r="F216" s="213"/>
      <c r="G216" s="214"/>
      <c r="H216" s="215"/>
      <c r="I216" s="216"/>
      <c r="J216" s="217" t="str">
        <f>IF(A216="Localizado",IF(Table1[[#This Row],[Tipo]]="","",IF(AND(A216&lt;&gt;"",OR(F216="",G216="")),"NÃO","SIM")),IF(Table1[[#This Row],[Tipo]]="","",IF(AND(A216&lt;&gt;"",F216=""),"NÃO","SIM")))</f>
        <v/>
      </c>
    </row>
    <row r="217" spans="1:10" x14ac:dyDescent="0.25">
      <c r="A217" s="209"/>
      <c r="B217" s="210"/>
      <c r="C217" s="211" t="str">
        <f>IF(A217="Localizado",CONCATENATE("L.",auxiliar!A214),IF(A217="Disperso",CONCATENATE("D.",auxiliar!A214),""))</f>
        <v/>
      </c>
      <c r="D217" s="212" t="str">
        <f>IF(C217="","",COUNTIF(Table8[[Código do agregado '[Entidade']]:[Código do núcleo]],A.Núcleos!C217))</f>
        <v/>
      </c>
      <c r="E217" s="212" t="str">
        <f>IF(C217="","",SUMIF(Table8[[Código do núcleo]:[Nº de membros]],Table8[Nº de membros]))</f>
        <v/>
      </c>
      <c r="F217" s="213"/>
      <c r="G217" s="214"/>
      <c r="H217" s="215"/>
      <c r="I217" s="216"/>
      <c r="J217" s="217" t="str">
        <f>IF(A217="Localizado",IF(Table1[[#This Row],[Tipo]]="","",IF(AND(A217&lt;&gt;"",OR(F217="",G217="")),"NÃO","SIM")),IF(Table1[[#This Row],[Tipo]]="","",IF(AND(A217&lt;&gt;"",F217=""),"NÃO","SIM")))</f>
        <v/>
      </c>
    </row>
    <row r="218" spans="1:10" x14ac:dyDescent="0.25">
      <c r="A218" s="209"/>
      <c r="B218" s="210"/>
      <c r="C218" s="211" t="str">
        <f>IF(A218="Localizado",CONCATENATE("L.",auxiliar!A215),IF(A218="Disperso",CONCATENATE("D.",auxiliar!A215),""))</f>
        <v/>
      </c>
      <c r="D218" s="212" t="str">
        <f>IF(C218="","",COUNTIF(Table8[[Código do agregado '[Entidade']]:[Código do núcleo]],A.Núcleos!C218))</f>
        <v/>
      </c>
      <c r="E218" s="212" t="str">
        <f>IF(C218="","",SUMIF(Table8[[Código do núcleo]:[Nº de membros]],Table8[Nº de membros]))</f>
        <v/>
      </c>
      <c r="F218" s="213"/>
      <c r="G218" s="214"/>
      <c r="H218" s="215"/>
      <c r="I218" s="216"/>
      <c r="J218" s="217" t="str">
        <f>IF(A218="Localizado",IF(Table1[[#This Row],[Tipo]]="","",IF(AND(A218&lt;&gt;"",OR(F218="",G218="")),"NÃO","SIM")),IF(Table1[[#This Row],[Tipo]]="","",IF(AND(A218&lt;&gt;"",F218=""),"NÃO","SIM")))</f>
        <v/>
      </c>
    </row>
    <row r="219" spans="1:10" x14ac:dyDescent="0.25">
      <c r="A219" s="209"/>
      <c r="B219" s="210"/>
      <c r="C219" s="211" t="str">
        <f>IF(A219="Localizado",CONCATENATE("L.",auxiliar!A216),IF(A219="Disperso",CONCATENATE("D.",auxiliar!A216),""))</f>
        <v/>
      </c>
      <c r="D219" s="212" t="str">
        <f>IF(C219="","",COUNTIF(Table8[[Código do agregado '[Entidade']]:[Código do núcleo]],A.Núcleos!C219))</f>
        <v/>
      </c>
      <c r="E219" s="212" t="str">
        <f>IF(C219="","",SUMIF(Table8[[Código do núcleo]:[Nº de membros]],Table8[Nº de membros]))</f>
        <v/>
      </c>
      <c r="F219" s="213"/>
      <c r="G219" s="214"/>
      <c r="H219" s="215"/>
      <c r="I219" s="216"/>
      <c r="J219" s="217" t="str">
        <f>IF(A219="Localizado",IF(Table1[[#This Row],[Tipo]]="","",IF(AND(A219&lt;&gt;"",OR(F219="",G219="")),"NÃO","SIM")),IF(Table1[[#This Row],[Tipo]]="","",IF(AND(A219&lt;&gt;"",F219=""),"NÃO","SIM")))</f>
        <v/>
      </c>
    </row>
    <row r="220" spans="1:10" x14ac:dyDescent="0.25">
      <c r="A220" s="209"/>
      <c r="B220" s="210"/>
      <c r="C220" s="211" t="str">
        <f>IF(A220="Localizado",CONCATENATE("L.",auxiliar!A217),IF(A220="Disperso",CONCATENATE("D.",auxiliar!A217),""))</f>
        <v/>
      </c>
      <c r="D220" s="212" t="str">
        <f>IF(C220="","",COUNTIF(Table8[[Código do agregado '[Entidade']]:[Código do núcleo]],A.Núcleos!C220))</f>
        <v/>
      </c>
      <c r="E220" s="212" t="str">
        <f>IF(C220="","",SUMIF(Table8[[Código do núcleo]:[Nº de membros]],Table8[Nº de membros]))</f>
        <v/>
      </c>
      <c r="F220" s="213"/>
      <c r="G220" s="214"/>
      <c r="H220" s="215"/>
      <c r="I220" s="216"/>
      <c r="J220" s="217" t="str">
        <f>IF(A220="Localizado",IF(Table1[[#This Row],[Tipo]]="","",IF(AND(A220&lt;&gt;"",OR(F220="",G220="")),"NÃO","SIM")),IF(Table1[[#This Row],[Tipo]]="","",IF(AND(A220&lt;&gt;"",F220=""),"NÃO","SIM")))</f>
        <v/>
      </c>
    </row>
    <row r="221" spans="1:10" x14ac:dyDescent="0.25">
      <c r="A221" s="209"/>
      <c r="B221" s="210"/>
      <c r="C221" s="211" t="str">
        <f>IF(A221="Localizado",CONCATENATE("L.",auxiliar!A218),IF(A221="Disperso",CONCATENATE("D.",auxiliar!A218),""))</f>
        <v/>
      </c>
      <c r="D221" s="212" t="str">
        <f>IF(C221="","",COUNTIF(Table8[[Código do agregado '[Entidade']]:[Código do núcleo]],A.Núcleos!C221))</f>
        <v/>
      </c>
      <c r="E221" s="212" t="str">
        <f>IF(C221="","",SUMIF(Table8[[Código do núcleo]:[Nº de membros]],Table8[Nº de membros]))</f>
        <v/>
      </c>
      <c r="F221" s="213"/>
      <c r="G221" s="214"/>
      <c r="H221" s="215"/>
      <c r="I221" s="216"/>
      <c r="J221" s="217" t="str">
        <f>IF(A221="Localizado",IF(Table1[[#This Row],[Tipo]]="","",IF(AND(A221&lt;&gt;"",OR(F221="",G221="")),"NÃO","SIM")),IF(Table1[[#This Row],[Tipo]]="","",IF(AND(A221&lt;&gt;"",F221=""),"NÃO","SIM")))</f>
        <v/>
      </c>
    </row>
    <row r="222" spans="1:10" x14ac:dyDescent="0.25">
      <c r="A222" s="209"/>
      <c r="B222" s="210"/>
      <c r="C222" s="211" t="str">
        <f>IF(A222="Localizado",CONCATENATE("L.",auxiliar!A219),IF(A222="Disperso",CONCATENATE("D.",auxiliar!A219),""))</f>
        <v/>
      </c>
      <c r="D222" s="212" t="str">
        <f>IF(C222="","",COUNTIF(Table8[[Código do agregado '[Entidade']]:[Código do núcleo]],A.Núcleos!C222))</f>
        <v/>
      </c>
      <c r="E222" s="212" t="str">
        <f>IF(C222="","",SUMIF(Table8[[Código do núcleo]:[Nº de membros]],Table8[Nº de membros]))</f>
        <v/>
      </c>
      <c r="F222" s="213"/>
      <c r="G222" s="214"/>
      <c r="H222" s="215"/>
      <c r="I222" s="216"/>
      <c r="J222" s="217" t="str">
        <f>IF(A222="Localizado",IF(Table1[[#This Row],[Tipo]]="","",IF(AND(A222&lt;&gt;"",OR(F222="",G222="")),"NÃO","SIM")),IF(Table1[[#This Row],[Tipo]]="","",IF(AND(A222&lt;&gt;"",F222=""),"NÃO","SIM")))</f>
        <v/>
      </c>
    </row>
    <row r="223" spans="1:10" x14ac:dyDescent="0.25">
      <c r="A223" s="209"/>
      <c r="B223" s="210"/>
      <c r="C223" s="211" t="str">
        <f>IF(A223="Localizado",CONCATENATE("L.",auxiliar!A220),IF(A223="Disperso",CONCATENATE("D.",auxiliar!A220),""))</f>
        <v/>
      </c>
      <c r="D223" s="212" t="str">
        <f>IF(C223="","",COUNTIF(Table8[[Código do agregado '[Entidade']]:[Código do núcleo]],A.Núcleos!C223))</f>
        <v/>
      </c>
      <c r="E223" s="212" t="str">
        <f>IF(C223="","",SUMIF(Table8[[Código do núcleo]:[Nº de membros]],Table8[Nº de membros]))</f>
        <v/>
      </c>
      <c r="F223" s="213"/>
      <c r="G223" s="214"/>
      <c r="H223" s="215"/>
      <c r="I223" s="216"/>
      <c r="J223" s="217" t="str">
        <f>IF(A223="Localizado",IF(Table1[[#This Row],[Tipo]]="","",IF(AND(A223&lt;&gt;"",OR(F223="",G223="")),"NÃO","SIM")),IF(Table1[[#This Row],[Tipo]]="","",IF(AND(A223&lt;&gt;"",F223=""),"NÃO","SIM")))</f>
        <v/>
      </c>
    </row>
    <row r="224" spans="1:10" x14ac:dyDescent="0.25">
      <c r="A224" s="209"/>
      <c r="B224" s="210"/>
      <c r="C224" s="211" t="str">
        <f>IF(A224="Localizado",CONCATENATE("L.",auxiliar!A221),IF(A224="Disperso",CONCATENATE("D.",auxiliar!A221),""))</f>
        <v/>
      </c>
      <c r="D224" s="212" t="str">
        <f>IF(C224="","",COUNTIF(Table8[[Código do agregado '[Entidade']]:[Código do núcleo]],A.Núcleos!C224))</f>
        <v/>
      </c>
      <c r="E224" s="212" t="str">
        <f>IF(C224="","",SUMIF(Table8[[Código do núcleo]:[Nº de membros]],Table8[Nº de membros]))</f>
        <v/>
      </c>
      <c r="F224" s="213"/>
      <c r="G224" s="214"/>
      <c r="H224" s="215"/>
      <c r="I224" s="216"/>
      <c r="J224" s="217" t="str">
        <f>IF(A224="Localizado",IF(Table1[[#This Row],[Tipo]]="","",IF(AND(A224&lt;&gt;"",OR(F224="",G224="")),"NÃO","SIM")),IF(Table1[[#This Row],[Tipo]]="","",IF(AND(A224&lt;&gt;"",F224=""),"NÃO","SIM")))</f>
        <v/>
      </c>
    </row>
    <row r="225" spans="1:10" x14ac:dyDescent="0.25">
      <c r="A225" s="209"/>
      <c r="B225" s="210"/>
      <c r="C225" s="211" t="str">
        <f>IF(A225="Localizado",CONCATENATE("L.",auxiliar!A222),IF(A225="Disperso",CONCATENATE("D.",auxiliar!A222),""))</f>
        <v/>
      </c>
      <c r="D225" s="212" t="str">
        <f>IF(C225="","",COUNTIF(Table8[[Código do agregado '[Entidade']]:[Código do núcleo]],A.Núcleos!C225))</f>
        <v/>
      </c>
      <c r="E225" s="212" t="str">
        <f>IF(C225="","",SUMIF(Table8[[Código do núcleo]:[Nº de membros]],Table8[Nº de membros]))</f>
        <v/>
      </c>
      <c r="F225" s="213"/>
      <c r="G225" s="214"/>
      <c r="H225" s="215"/>
      <c r="I225" s="216"/>
      <c r="J225" s="217" t="str">
        <f>IF(A225="Localizado",IF(Table1[[#This Row],[Tipo]]="","",IF(AND(A225&lt;&gt;"",OR(F225="",G225="")),"NÃO","SIM")),IF(Table1[[#This Row],[Tipo]]="","",IF(AND(A225&lt;&gt;"",F225=""),"NÃO","SIM")))</f>
        <v/>
      </c>
    </row>
    <row r="226" spans="1:10" x14ac:dyDescent="0.25">
      <c r="A226" s="209"/>
      <c r="B226" s="210"/>
      <c r="C226" s="211" t="str">
        <f>IF(A226="Localizado",CONCATENATE("L.",auxiliar!A223),IF(A226="Disperso",CONCATENATE("D.",auxiliar!A223),""))</f>
        <v/>
      </c>
      <c r="D226" s="212" t="str">
        <f>IF(C226="","",COUNTIF(Table8[[Código do agregado '[Entidade']]:[Código do núcleo]],A.Núcleos!C226))</f>
        <v/>
      </c>
      <c r="E226" s="212" t="str">
        <f>IF(C226="","",SUMIF(Table8[[Código do núcleo]:[Nº de membros]],Table8[Nº de membros]))</f>
        <v/>
      </c>
      <c r="F226" s="213"/>
      <c r="G226" s="214"/>
      <c r="H226" s="215"/>
      <c r="I226" s="216"/>
      <c r="J226" s="217" t="str">
        <f>IF(A226="Localizado",IF(Table1[[#This Row],[Tipo]]="","",IF(AND(A226&lt;&gt;"",OR(F226="",G226="")),"NÃO","SIM")),IF(Table1[[#This Row],[Tipo]]="","",IF(AND(A226&lt;&gt;"",F226=""),"NÃO","SIM")))</f>
        <v/>
      </c>
    </row>
    <row r="227" spans="1:10" x14ac:dyDescent="0.25">
      <c r="A227" s="209"/>
      <c r="B227" s="210"/>
      <c r="C227" s="211" t="str">
        <f>IF(A227="Localizado",CONCATENATE("L.",auxiliar!A224),IF(A227="Disperso",CONCATENATE("D.",auxiliar!A224),""))</f>
        <v/>
      </c>
      <c r="D227" s="212" t="str">
        <f>IF(C227="","",COUNTIF(Table8[[Código do agregado '[Entidade']]:[Código do núcleo]],A.Núcleos!C227))</f>
        <v/>
      </c>
      <c r="E227" s="212" t="str">
        <f>IF(C227="","",SUMIF(Table8[[Código do núcleo]:[Nº de membros]],Table8[Nº de membros]))</f>
        <v/>
      </c>
      <c r="F227" s="213"/>
      <c r="G227" s="214"/>
      <c r="H227" s="215"/>
      <c r="I227" s="216"/>
      <c r="J227" s="217" t="str">
        <f>IF(A227="Localizado",IF(Table1[[#This Row],[Tipo]]="","",IF(AND(A227&lt;&gt;"",OR(F227="",G227="")),"NÃO","SIM")),IF(Table1[[#This Row],[Tipo]]="","",IF(AND(A227&lt;&gt;"",F227=""),"NÃO","SIM")))</f>
        <v/>
      </c>
    </row>
    <row r="228" spans="1:10" x14ac:dyDescent="0.25">
      <c r="A228" s="209"/>
      <c r="B228" s="210"/>
      <c r="C228" s="211" t="str">
        <f>IF(A228="Localizado",CONCATENATE("L.",auxiliar!A225),IF(A228="Disperso",CONCATENATE("D.",auxiliar!A225),""))</f>
        <v/>
      </c>
      <c r="D228" s="212" t="str">
        <f>IF(C228="","",COUNTIF(Table8[[Código do agregado '[Entidade']]:[Código do núcleo]],A.Núcleos!C228))</f>
        <v/>
      </c>
      <c r="E228" s="212" t="str">
        <f>IF(C228="","",SUMIF(Table8[[Código do núcleo]:[Nº de membros]],Table8[Nº de membros]))</f>
        <v/>
      </c>
      <c r="F228" s="213"/>
      <c r="G228" s="214"/>
      <c r="H228" s="215"/>
      <c r="I228" s="216"/>
      <c r="J228" s="217" t="str">
        <f>IF(A228="Localizado",IF(Table1[[#This Row],[Tipo]]="","",IF(AND(A228&lt;&gt;"",OR(F228="",G228="")),"NÃO","SIM")),IF(Table1[[#This Row],[Tipo]]="","",IF(AND(A228&lt;&gt;"",F228=""),"NÃO","SIM")))</f>
        <v/>
      </c>
    </row>
    <row r="229" spans="1:10" x14ac:dyDescent="0.25">
      <c r="A229" s="209"/>
      <c r="B229" s="210"/>
      <c r="C229" s="211" t="str">
        <f>IF(A229="Localizado",CONCATENATE("L.",auxiliar!A226),IF(A229="Disperso",CONCATENATE("D.",auxiliar!A226),""))</f>
        <v/>
      </c>
      <c r="D229" s="212" t="str">
        <f>IF(C229="","",COUNTIF(Table8[[Código do agregado '[Entidade']]:[Código do núcleo]],A.Núcleos!C229))</f>
        <v/>
      </c>
      <c r="E229" s="212" t="str">
        <f>IF(C229="","",SUMIF(Table8[[Código do núcleo]:[Nº de membros]],Table8[Nº de membros]))</f>
        <v/>
      </c>
      <c r="F229" s="213"/>
      <c r="G229" s="214"/>
      <c r="H229" s="215"/>
      <c r="I229" s="216"/>
      <c r="J229" s="217" t="str">
        <f>IF(A229="Localizado",IF(Table1[[#This Row],[Tipo]]="","",IF(AND(A229&lt;&gt;"",OR(F229="",G229="")),"NÃO","SIM")),IF(Table1[[#This Row],[Tipo]]="","",IF(AND(A229&lt;&gt;"",F229=""),"NÃO","SIM")))</f>
        <v/>
      </c>
    </row>
    <row r="230" spans="1:10" x14ac:dyDescent="0.25">
      <c r="A230" s="209"/>
      <c r="B230" s="210"/>
      <c r="C230" s="211" t="str">
        <f>IF(A230="Localizado",CONCATENATE("L.",auxiliar!A227),IF(A230="Disperso",CONCATENATE("D.",auxiliar!A227),""))</f>
        <v/>
      </c>
      <c r="D230" s="212" t="str">
        <f>IF(C230="","",COUNTIF(Table8[[Código do agregado '[Entidade']]:[Código do núcleo]],A.Núcleos!C230))</f>
        <v/>
      </c>
      <c r="E230" s="212" t="str">
        <f>IF(C230="","",SUMIF(Table8[[Código do núcleo]:[Nº de membros]],Table8[Nº de membros]))</f>
        <v/>
      </c>
      <c r="F230" s="213"/>
      <c r="G230" s="214"/>
      <c r="H230" s="215"/>
      <c r="I230" s="216"/>
      <c r="J230" s="217" t="str">
        <f>IF(A230="Localizado",IF(Table1[[#This Row],[Tipo]]="","",IF(AND(A230&lt;&gt;"",OR(F230="",G230="")),"NÃO","SIM")),IF(Table1[[#This Row],[Tipo]]="","",IF(AND(A230&lt;&gt;"",F230=""),"NÃO","SIM")))</f>
        <v/>
      </c>
    </row>
    <row r="231" spans="1:10" x14ac:dyDescent="0.25">
      <c r="A231" s="209"/>
      <c r="B231" s="210"/>
      <c r="C231" s="211" t="str">
        <f>IF(A231="Localizado",CONCATENATE("L.",auxiliar!A228),IF(A231="Disperso",CONCATENATE("D.",auxiliar!A228),""))</f>
        <v/>
      </c>
      <c r="D231" s="212" t="str">
        <f>IF(C231="","",COUNTIF(Table8[[Código do agregado '[Entidade']]:[Código do núcleo]],A.Núcleos!C231))</f>
        <v/>
      </c>
      <c r="E231" s="212" t="str">
        <f>IF(C231="","",SUMIF(Table8[[Código do núcleo]:[Nº de membros]],Table8[Nº de membros]))</f>
        <v/>
      </c>
      <c r="F231" s="213"/>
      <c r="G231" s="214"/>
      <c r="H231" s="215"/>
      <c r="I231" s="216"/>
      <c r="J231" s="217" t="str">
        <f>IF(A231="Localizado",IF(Table1[[#This Row],[Tipo]]="","",IF(AND(A231&lt;&gt;"",OR(F231="",G231="")),"NÃO","SIM")),IF(Table1[[#This Row],[Tipo]]="","",IF(AND(A231&lt;&gt;"",F231=""),"NÃO","SIM")))</f>
        <v/>
      </c>
    </row>
    <row r="232" spans="1:10" x14ac:dyDescent="0.25">
      <c r="A232" s="209"/>
      <c r="B232" s="210"/>
      <c r="C232" s="211" t="str">
        <f>IF(A232="Localizado",CONCATENATE("L.",auxiliar!A229),IF(A232="Disperso",CONCATENATE("D.",auxiliar!A229),""))</f>
        <v/>
      </c>
      <c r="D232" s="212" t="str">
        <f>IF(C232="","",COUNTIF(Table8[[Código do agregado '[Entidade']]:[Código do núcleo]],A.Núcleos!C232))</f>
        <v/>
      </c>
      <c r="E232" s="212" t="str">
        <f>IF(C232="","",SUMIF(Table8[[Código do núcleo]:[Nº de membros]],Table8[Nº de membros]))</f>
        <v/>
      </c>
      <c r="F232" s="213"/>
      <c r="G232" s="214"/>
      <c r="H232" s="215"/>
      <c r="I232" s="216"/>
      <c r="J232" s="217" t="str">
        <f>IF(A232="Localizado",IF(Table1[[#This Row],[Tipo]]="","",IF(AND(A232&lt;&gt;"",OR(F232="",G232="")),"NÃO","SIM")),IF(Table1[[#This Row],[Tipo]]="","",IF(AND(A232&lt;&gt;"",F232=""),"NÃO","SIM")))</f>
        <v/>
      </c>
    </row>
    <row r="233" spans="1:10" x14ac:dyDescent="0.25">
      <c r="A233" s="209"/>
      <c r="B233" s="210"/>
      <c r="C233" s="211" t="str">
        <f>IF(A233="Localizado",CONCATENATE("L.",auxiliar!A230),IF(A233="Disperso",CONCATENATE("D.",auxiliar!A230),""))</f>
        <v/>
      </c>
      <c r="D233" s="212" t="str">
        <f>IF(C233="","",COUNTIF(Table8[[Código do agregado '[Entidade']]:[Código do núcleo]],A.Núcleos!C233))</f>
        <v/>
      </c>
      <c r="E233" s="212" t="str">
        <f>IF(C233="","",SUMIF(Table8[[Código do núcleo]:[Nº de membros]],Table8[Nº de membros]))</f>
        <v/>
      </c>
      <c r="F233" s="213"/>
      <c r="G233" s="214"/>
      <c r="H233" s="215"/>
      <c r="I233" s="216"/>
      <c r="J233" s="217" t="str">
        <f>IF(A233="Localizado",IF(Table1[[#This Row],[Tipo]]="","",IF(AND(A233&lt;&gt;"",OR(F233="",G233="")),"NÃO","SIM")),IF(Table1[[#This Row],[Tipo]]="","",IF(AND(A233&lt;&gt;"",F233=""),"NÃO","SIM")))</f>
        <v/>
      </c>
    </row>
    <row r="234" spans="1:10" x14ac:dyDescent="0.25">
      <c r="A234" s="209"/>
      <c r="B234" s="210"/>
      <c r="C234" s="211" t="str">
        <f>IF(A234="Localizado",CONCATENATE("L.",auxiliar!A231),IF(A234="Disperso",CONCATENATE("D.",auxiliar!A231),""))</f>
        <v/>
      </c>
      <c r="D234" s="212" t="str">
        <f>IF(C234="","",COUNTIF(Table8[[Código do agregado '[Entidade']]:[Código do núcleo]],A.Núcleos!C234))</f>
        <v/>
      </c>
      <c r="E234" s="212" t="str">
        <f>IF(C234="","",SUMIF(Table8[[Código do núcleo]:[Nº de membros]],Table8[Nº de membros]))</f>
        <v/>
      </c>
      <c r="F234" s="213"/>
      <c r="G234" s="214"/>
      <c r="H234" s="215"/>
      <c r="I234" s="216"/>
      <c r="J234" s="217" t="str">
        <f>IF(A234="Localizado",IF(Table1[[#This Row],[Tipo]]="","",IF(AND(A234&lt;&gt;"",OR(F234="",G234="")),"NÃO","SIM")),IF(Table1[[#This Row],[Tipo]]="","",IF(AND(A234&lt;&gt;"",F234=""),"NÃO","SIM")))</f>
        <v/>
      </c>
    </row>
    <row r="235" spans="1:10" x14ac:dyDescent="0.25">
      <c r="A235" s="209"/>
      <c r="B235" s="210"/>
      <c r="C235" s="211" t="str">
        <f>IF(A235="Localizado",CONCATENATE("L.",auxiliar!A232),IF(A235="Disperso",CONCATENATE("D.",auxiliar!A232),""))</f>
        <v/>
      </c>
      <c r="D235" s="212" t="str">
        <f>IF(C235="","",COUNTIF(Table8[[Código do agregado '[Entidade']]:[Código do núcleo]],A.Núcleos!C235))</f>
        <v/>
      </c>
      <c r="E235" s="212" t="str">
        <f>IF(C235="","",SUMIF(Table8[[Código do núcleo]:[Nº de membros]],Table8[Nº de membros]))</f>
        <v/>
      </c>
      <c r="F235" s="213"/>
      <c r="G235" s="214"/>
      <c r="H235" s="215"/>
      <c r="I235" s="216"/>
      <c r="J235" s="217" t="str">
        <f>IF(A235="Localizado",IF(Table1[[#This Row],[Tipo]]="","",IF(AND(A235&lt;&gt;"",OR(F235="",G235="")),"NÃO","SIM")),IF(Table1[[#This Row],[Tipo]]="","",IF(AND(A235&lt;&gt;"",F235=""),"NÃO","SIM")))</f>
        <v/>
      </c>
    </row>
    <row r="236" spans="1:10" x14ac:dyDescent="0.25">
      <c r="A236" s="209"/>
      <c r="B236" s="210"/>
      <c r="C236" s="211" t="str">
        <f>IF(A236="Localizado",CONCATENATE("L.",auxiliar!A233),IF(A236="Disperso",CONCATENATE("D.",auxiliar!A233),""))</f>
        <v/>
      </c>
      <c r="D236" s="212" t="str">
        <f>IF(C236="","",COUNTIF(Table8[[Código do agregado '[Entidade']]:[Código do núcleo]],A.Núcleos!C236))</f>
        <v/>
      </c>
      <c r="E236" s="212" t="str">
        <f>IF(C236="","",SUMIF(Table8[[Código do núcleo]:[Nº de membros]],Table8[Nº de membros]))</f>
        <v/>
      </c>
      <c r="F236" s="213"/>
      <c r="G236" s="214"/>
      <c r="H236" s="215"/>
      <c r="I236" s="216"/>
      <c r="J236" s="217" t="str">
        <f>IF(A236="Localizado",IF(Table1[[#This Row],[Tipo]]="","",IF(AND(A236&lt;&gt;"",OR(F236="",G236="")),"NÃO","SIM")),IF(Table1[[#This Row],[Tipo]]="","",IF(AND(A236&lt;&gt;"",F236=""),"NÃO","SIM")))</f>
        <v/>
      </c>
    </row>
    <row r="237" spans="1:10" x14ac:dyDescent="0.25">
      <c r="A237" s="209"/>
      <c r="B237" s="210"/>
      <c r="C237" s="211" t="str">
        <f>IF(A237="Localizado",CONCATENATE("L.",auxiliar!A234),IF(A237="Disperso",CONCATENATE("D.",auxiliar!A234),""))</f>
        <v/>
      </c>
      <c r="D237" s="212" t="str">
        <f>IF(C237="","",COUNTIF(Table8[[Código do agregado '[Entidade']]:[Código do núcleo]],A.Núcleos!C237))</f>
        <v/>
      </c>
      <c r="E237" s="212" t="str">
        <f>IF(C237="","",SUMIF(Table8[[Código do núcleo]:[Nº de membros]],Table8[Nº de membros]))</f>
        <v/>
      </c>
      <c r="F237" s="213"/>
      <c r="G237" s="214"/>
      <c r="H237" s="215"/>
      <c r="I237" s="216"/>
      <c r="J237" s="217" t="str">
        <f>IF(A237="Localizado",IF(Table1[[#This Row],[Tipo]]="","",IF(AND(A237&lt;&gt;"",OR(F237="",G237="")),"NÃO","SIM")),IF(Table1[[#This Row],[Tipo]]="","",IF(AND(A237&lt;&gt;"",F237=""),"NÃO","SIM")))</f>
        <v/>
      </c>
    </row>
    <row r="238" spans="1:10" x14ac:dyDescent="0.25">
      <c r="A238" s="209"/>
      <c r="B238" s="210"/>
      <c r="C238" s="211" t="str">
        <f>IF(A238="Localizado",CONCATENATE("L.",auxiliar!A235),IF(A238="Disperso",CONCATENATE("D.",auxiliar!A235),""))</f>
        <v/>
      </c>
      <c r="D238" s="212" t="str">
        <f>IF(C238="","",COUNTIF(Table8[[Código do agregado '[Entidade']]:[Código do núcleo]],A.Núcleos!C238))</f>
        <v/>
      </c>
      <c r="E238" s="212" t="str">
        <f>IF(C238="","",SUMIF(Table8[[Código do núcleo]:[Nº de membros]],Table8[Nº de membros]))</f>
        <v/>
      </c>
      <c r="F238" s="213"/>
      <c r="G238" s="214"/>
      <c r="H238" s="215"/>
      <c r="I238" s="216"/>
      <c r="J238" s="217" t="str">
        <f>IF(A238="Localizado",IF(Table1[[#This Row],[Tipo]]="","",IF(AND(A238&lt;&gt;"",OR(F238="",G238="")),"NÃO","SIM")),IF(Table1[[#This Row],[Tipo]]="","",IF(AND(A238&lt;&gt;"",F238=""),"NÃO","SIM")))</f>
        <v/>
      </c>
    </row>
    <row r="239" spans="1:10" x14ac:dyDescent="0.25">
      <c r="A239" s="209"/>
      <c r="B239" s="210"/>
      <c r="C239" s="211" t="str">
        <f>IF(A239="Localizado",CONCATENATE("L.",auxiliar!A236),IF(A239="Disperso",CONCATENATE("D.",auxiliar!A236),""))</f>
        <v/>
      </c>
      <c r="D239" s="212" t="str">
        <f>IF(C239="","",COUNTIF(Table8[[Código do agregado '[Entidade']]:[Código do núcleo]],A.Núcleos!C239))</f>
        <v/>
      </c>
      <c r="E239" s="212" t="str">
        <f>IF(C239="","",SUMIF(Table8[[Código do núcleo]:[Nº de membros]],Table8[Nº de membros]))</f>
        <v/>
      </c>
      <c r="F239" s="213"/>
      <c r="G239" s="214"/>
      <c r="H239" s="215"/>
      <c r="I239" s="216"/>
      <c r="J239" s="217" t="str">
        <f>IF(A239="Localizado",IF(Table1[[#This Row],[Tipo]]="","",IF(AND(A239&lt;&gt;"",OR(F239="",G239="")),"NÃO","SIM")),IF(Table1[[#This Row],[Tipo]]="","",IF(AND(A239&lt;&gt;"",F239=""),"NÃO","SIM")))</f>
        <v/>
      </c>
    </row>
    <row r="240" spans="1:10" x14ac:dyDescent="0.25">
      <c r="A240" s="209"/>
      <c r="B240" s="210"/>
      <c r="C240" s="211" t="str">
        <f>IF(A240="Localizado",CONCATENATE("L.",auxiliar!A237),IF(A240="Disperso",CONCATENATE("D.",auxiliar!A237),""))</f>
        <v/>
      </c>
      <c r="D240" s="212" t="str">
        <f>IF(C240="","",COUNTIF(Table8[[Código do agregado '[Entidade']]:[Código do núcleo]],A.Núcleos!C240))</f>
        <v/>
      </c>
      <c r="E240" s="212" t="str">
        <f>IF(C240="","",SUMIF(Table8[[Código do núcleo]:[Nº de membros]],Table8[Nº de membros]))</f>
        <v/>
      </c>
      <c r="F240" s="213"/>
      <c r="G240" s="214"/>
      <c r="H240" s="215"/>
      <c r="I240" s="216"/>
      <c r="J240" s="217" t="str">
        <f>IF(A240="Localizado",IF(Table1[[#This Row],[Tipo]]="","",IF(AND(A240&lt;&gt;"",OR(F240="",G240="")),"NÃO","SIM")),IF(Table1[[#This Row],[Tipo]]="","",IF(AND(A240&lt;&gt;"",F240=""),"NÃO","SIM")))</f>
        <v/>
      </c>
    </row>
    <row r="241" spans="1:10" x14ac:dyDescent="0.25">
      <c r="A241" s="209"/>
      <c r="B241" s="210"/>
      <c r="C241" s="211" t="str">
        <f>IF(A241="Localizado",CONCATENATE("L.",auxiliar!A238),IF(A241="Disperso",CONCATENATE("D.",auxiliar!A238),""))</f>
        <v/>
      </c>
      <c r="D241" s="212" t="str">
        <f>IF(C241="","",COUNTIF(Table8[[Código do agregado '[Entidade']]:[Código do núcleo]],A.Núcleos!C241))</f>
        <v/>
      </c>
      <c r="E241" s="212" t="str">
        <f>IF(C241="","",SUMIF(Table8[[Código do núcleo]:[Nº de membros]],Table8[Nº de membros]))</f>
        <v/>
      </c>
      <c r="F241" s="213"/>
      <c r="G241" s="214"/>
      <c r="H241" s="215"/>
      <c r="I241" s="216"/>
      <c r="J241" s="217" t="str">
        <f>IF(A241="Localizado",IF(Table1[[#This Row],[Tipo]]="","",IF(AND(A241&lt;&gt;"",OR(F241="",G241="")),"NÃO","SIM")),IF(Table1[[#This Row],[Tipo]]="","",IF(AND(A241&lt;&gt;"",F241=""),"NÃO","SIM")))</f>
        <v/>
      </c>
    </row>
    <row r="242" spans="1:10" x14ac:dyDescent="0.25">
      <c r="A242" s="209"/>
      <c r="B242" s="210"/>
      <c r="C242" s="211" t="str">
        <f>IF(A242="Localizado",CONCATENATE("L.",auxiliar!A239),IF(A242="Disperso",CONCATENATE("D.",auxiliar!A239),""))</f>
        <v/>
      </c>
      <c r="D242" s="212" t="str">
        <f>IF(C242="","",COUNTIF(Table8[[Código do agregado '[Entidade']]:[Código do núcleo]],A.Núcleos!C242))</f>
        <v/>
      </c>
      <c r="E242" s="212" t="str">
        <f>IF(C242="","",SUMIF(Table8[[Código do núcleo]:[Nº de membros]],Table8[Nº de membros]))</f>
        <v/>
      </c>
      <c r="F242" s="213"/>
      <c r="G242" s="214"/>
      <c r="H242" s="215"/>
      <c r="I242" s="216"/>
      <c r="J242" s="217" t="str">
        <f>IF(A242="Localizado",IF(Table1[[#This Row],[Tipo]]="","",IF(AND(A242&lt;&gt;"",OR(F242="",G242="")),"NÃO","SIM")),IF(Table1[[#This Row],[Tipo]]="","",IF(AND(A242&lt;&gt;"",F242=""),"NÃO","SIM")))</f>
        <v/>
      </c>
    </row>
    <row r="243" spans="1:10" x14ac:dyDescent="0.25">
      <c r="A243" s="209"/>
      <c r="B243" s="210"/>
      <c r="C243" s="211" t="str">
        <f>IF(A243="Localizado",CONCATENATE("L.",auxiliar!A240),IF(A243="Disperso",CONCATENATE("D.",auxiliar!A240),""))</f>
        <v/>
      </c>
      <c r="D243" s="212" t="str">
        <f>IF(C243="","",COUNTIF(Table8[[Código do agregado '[Entidade']]:[Código do núcleo]],A.Núcleos!C243))</f>
        <v/>
      </c>
      <c r="E243" s="212" t="str">
        <f>IF(C243="","",SUMIF(Table8[[Código do núcleo]:[Nº de membros]],Table8[Nº de membros]))</f>
        <v/>
      </c>
      <c r="F243" s="213"/>
      <c r="G243" s="214"/>
      <c r="H243" s="215"/>
      <c r="I243" s="216"/>
      <c r="J243" s="217" t="str">
        <f>IF(A243="Localizado",IF(Table1[[#This Row],[Tipo]]="","",IF(AND(A243&lt;&gt;"",OR(F243="",G243="")),"NÃO","SIM")),IF(Table1[[#This Row],[Tipo]]="","",IF(AND(A243&lt;&gt;"",F243=""),"NÃO","SIM")))</f>
        <v/>
      </c>
    </row>
    <row r="244" spans="1:10" x14ac:dyDescent="0.25">
      <c r="A244" s="209"/>
      <c r="B244" s="210"/>
      <c r="C244" s="211" t="str">
        <f>IF(A244="Localizado",CONCATENATE("L.",auxiliar!A241),IF(A244="Disperso",CONCATENATE("D.",auxiliar!A241),""))</f>
        <v/>
      </c>
      <c r="D244" s="212" t="str">
        <f>IF(C244="","",COUNTIF(Table8[[Código do agregado '[Entidade']]:[Código do núcleo]],A.Núcleos!C244))</f>
        <v/>
      </c>
      <c r="E244" s="212" t="str">
        <f>IF(C244="","",SUMIF(Table8[[Código do núcleo]:[Nº de membros]],Table8[Nº de membros]))</f>
        <v/>
      </c>
      <c r="F244" s="213"/>
      <c r="G244" s="214"/>
      <c r="H244" s="215"/>
      <c r="I244" s="216"/>
      <c r="J244" s="217" t="str">
        <f>IF(A244="Localizado",IF(Table1[[#This Row],[Tipo]]="","",IF(AND(A244&lt;&gt;"",OR(F244="",G244="")),"NÃO","SIM")),IF(Table1[[#This Row],[Tipo]]="","",IF(AND(A244&lt;&gt;"",F244=""),"NÃO","SIM")))</f>
        <v/>
      </c>
    </row>
    <row r="245" spans="1:10" x14ac:dyDescent="0.25">
      <c r="A245" s="209"/>
      <c r="B245" s="210"/>
      <c r="C245" s="211" t="str">
        <f>IF(A245="Localizado",CONCATENATE("L.",auxiliar!A242),IF(A245="Disperso",CONCATENATE("D.",auxiliar!A242),""))</f>
        <v/>
      </c>
      <c r="D245" s="212" t="str">
        <f>IF(C245="","",COUNTIF(Table8[[Código do agregado '[Entidade']]:[Código do núcleo]],A.Núcleos!C245))</f>
        <v/>
      </c>
      <c r="E245" s="212" t="str">
        <f>IF(C245="","",SUMIF(Table8[[Código do núcleo]:[Nº de membros]],Table8[Nº de membros]))</f>
        <v/>
      </c>
      <c r="F245" s="213"/>
      <c r="G245" s="214"/>
      <c r="H245" s="215"/>
      <c r="I245" s="216"/>
      <c r="J245" s="217" t="str">
        <f>IF(A245="Localizado",IF(Table1[[#This Row],[Tipo]]="","",IF(AND(A245&lt;&gt;"",OR(F245="",G245="")),"NÃO","SIM")),IF(Table1[[#This Row],[Tipo]]="","",IF(AND(A245&lt;&gt;"",F245=""),"NÃO","SIM")))</f>
        <v/>
      </c>
    </row>
    <row r="246" spans="1:10" x14ac:dyDescent="0.25">
      <c r="A246" s="209"/>
      <c r="B246" s="210"/>
      <c r="C246" s="211" t="str">
        <f>IF(A246="Localizado",CONCATENATE("L.",auxiliar!A243),IF(A246="Disperso",CONCATENATE("D.",auxiliar!A243),""))</f>
        <v/>
      </c>
      <c r="D246" s="212" t="str">
        <f>IF(C246="","",COUNTIF(Table8[[Código do agregado '[Entidade']]:[Código do núcleo]],A.Núcleos!C246))</f>
        <v/>
      </c>
      <c r="E246" s="212" t="str">
        <f>IF(C246="","",SUMIF(Table8[[Código do núcleo]:[Nº de membros]],Table8[Nº de membros]))</f>
        <v/>
      </c>
      <c r="F246" s="213"/>
      <c r="G246" s="214"/>
      <c r="H246" s="215"/>
      <c r="I246" s="216"/>
      <c r="J246" s="217" t="str">
        <f>IF(A246="Localizado",IF(Table1[[#This Row],[Tipo]]="","",IF(AND(A246&lt;&gt;"",OR(F246="",G246="")),"NÃO","SIM")),IF(Table1[[#This Row],[Tipo]]="","",IF(AND(A246&lt;&gt;"",F246=""),"NÃO","SIM")))</f>
        <v/>
      </c>
    </row>
    <row r="247" spans="1:10" x14ac:dyDescent="0.25">
      <c r="A247" s="209"/>
      <c r="B247" s="210"/>
      <c r="C247" s="211" t="str">
        <f>IF(A247="Localizado",CONCATENATE("L.",auxiliar!A244),IF(A247="Disperso",CONCATENATE("D.",auxiliar!A244),""))</f>
        <v/>
      </c>
      <c r="D247" s="212" t="str">
        <f>IF(C247="","",COUNTIF(Table8[[Código do agregado '[Entidade']]:[Código do núcleo]],A.Núcleos!C247))</f>
        <v/>
      </c>
      <c r="E247" s="212" t="str">
        <f>IF(C247="","",SUMIF(Table8[[Código do núcleo]:[Nº de membros]],Table8[Nº de membros]))</f>
        <v/>
      </c>
      <c r="F247" s="213"/>
      <c r="G247" s="214"/>
      <c r="H247" s="215"/>
      <c r="I247" s="216"/>
      <c r="J247" s="217" t="str">
        <f>IF(A247="Localizado",IF(Table1[[#This Row],[Tipo]]="","",IF(AND(A247&lt;&gt;"",OR(F247="",G247="")),"NÃO","SIM")),IF(Table1[[#This Row],[Tipo]]="","",IF(AND(A247&lt;&gt;"",F247=""),"NÃO","SIM")))</f>
        <v/>
      </c>
    </row>
    <row r="248" spans="1:10" x14ac:dyDescent="0.25">
      <c r="A248" s="209"/>
      <c r="B248" s="210"/>
      <c r="C248" s="211" t="str">
        <f>IF(A248="Localizado",CONCATENATE("L.",auxiliar!A245),IF(A248="Disperso",CONCATENATE("D.",auxiliar!A245),""))</f>
        <v/>
      </c>
      <c r="D248" s="212" t="str">
        <f>IF(C248="","",COUNTIF(Table8[[Código do agregado '[Entidade']]:[Código do núcleo]],A.Núcleos!C248))</f>
        <v/>
      </c>
      <c r="E248" s="212" t="str">
        <f>IF(C248="","",SUMIF(Table8[[Código do núcleo]:[Nº de membros]],Table8[Nº de membros]))</f>
        <v/>
      </c>
      <c r="F248" s="213"/>
      <c r="G248" s="214"/>
      <c r="H248" s="215"/>
      <c r="I248" s="216"/>
      <c r="J248" s="217" t="str">
        <f>IF(A248="Localizado",IF(Table1[[#This Row],[Tipo]]="","",IF(AND(A248&lt;&gt;"",OR(F248="",G248="")),"NÃO","SIM")),IF(Table1[[#This Row],[Tipo]]="","",IF(AND(A248&lt;&gt;"",F248=""),"NÃO","SIM")))</f>
        <v/>
      </c>
    </row>
    <row r="249" spans="1:10" x14ac:dyDescent="0.25">
      <c r="A249" s="209"/>
      <c r="B249" s="210"/>
      <c r="C249" s="211" t="str">
        <f>IF(A249="Localizado",CONCATENATE("L.",auxiliar!A246),IF(A249="Disperso",CONCATENATE("D.",auxiliar!A246),""))</f>
        <v/>
      </c>
      <c r="D249" s="212" t="str">
        <f>IF(C249="","",COUNTIF(Table8[[Código do agregado '[Entidade']]:[Código do núcleo]],A.Núcleos!C249))</f>
        <v/>
      </c>
      <c r="E249" s="212" t="str">
        <f>IF(C249="","",SUMIF(Table8[[Código do núcleo]:[Nº de membros]],Table8[Nº de membros]))</f>
        <v/>
      </c>
      <c r="F249" s="213"/>
      <c r="G249" s="214"/>
      <c r="H249" s="215"/>
      <c r="I249" s="216"/>
      <c r="J249" s="217" t="str">
        <f>IF(A249="Localizado",IF(Table1[[#This Row],[Tipo]]="","",IF(AND(A249&lt;&gt;"",OR(F249="",G249="")),"NÃO","SIM")),IF(Table1[[#This Row],[Tipo]]="","",IF(AND(A249&lt;&gt;"",F249=""),"NÃO","SIM")))</f>
        <v/>
      </c>
    </row>
    <row r="250" spans="1:10" x14ac:dyDescent="0.25">
      <c r="A250" s="209"/>
      <c r="B250" s="210"/>
      <c r="C250" s="211" t="str">
        <f>IF(A250="Localizado",CONCATENATE("L.",auxiliar!A247),IF(A250="Disperso",CONCATENATE("D.",auxiliar!A247),""))</f>
        <v/>
      </c>
      <c r="D250" s="212" t="str">
        <f>IF(C250="","",COUNTIF(Table8[[Código do agregado '[Entidade']]:[Código do núcleo]],A.Núcleos!C250))</f>
        <v/>
      </c>
      <c r="E250" s="212" t="str">
        <f>IF(C250="","",SUMIF(Table8[[Código do núcleo]:[Nº de membros]],Table8[Nº de membros]))</f>
        <v/>
      </c>
      <c r="F250" s="213"/>
      <c r="G250" s="214"/>
      <c r="H250" s="215"/>
      <c r="I250" s="216"/>
      <c r="J250" s="217" t="str">
        <f>IF(A250="Localizado",IF(Table1[[#This Row],[Tipo]]="","",IF(AND(A250&lt;&gt;"",OR(F250="",G250="")),"NÃO","SIM")),IF(Table1[[#This Row],[Tipo]]="","",IF(AND(A250&lt;&gt;"",F250=""),"NÃO","SIM")))</f>
        <v/>
      </c>
    </row>
    <row r="251" spans="1:10" x14ac:dyDescent="0.25">
      <c r="A251" s="209"/>
      <c r="B251" s="210"/>
      <c r="C251" s="211" t="str">
        <f>IF(A251="Localizado",CONCATENATE("L.",auxiliar!A248),IF(A251="Disperso",CONCATENATE("D.",auxiliar!A248),""))</f>
        <v/>
      </c>
      <c r="D251" s="212" t="str">
        <f>IF(C251="","",COUNTIF(Table8[[Código do agregado '[Entidade']]:[Código do núcleo]],A.Núcleos!C251))</f>
        <v/>
      </c>
      <c r="E251" s="212" t="str">
        <f>IF(C251="","",SUMIF(Table8[[Código do núcleo]:[Nº de membros]],Table8[Nº de membros]))</f>
        <v/>
      </c>
      <c r="F251" s="213"/>
      <c r="G251" s="214"/>
      <c r="H251" s="215"/>
      <c r="I251" s="216"/>
      <c r="J251" s="217" t="str">
        <f>IF(A251="Localizado",IF(Table1[[#This Row],[Tipo]]="","",IF(AND(A251&lt;&gt;"",OR(F251="",G251="")),"NÃO","SIM")),IF(Table1[[#This Row],[Tipo]]="","",IF(AND(A251&lt;&gt;"",F251=""),"NÃO","SIM")))</f>
        <v/>
      </c>
    </row>
    <row r="252" spans="1:10" x14ac:dyDescent="0.25">
      <c r="A252" s="209"/>
      <c r="B252" s="210"/>
      <c r="C252" s="211" t="str">
        <f>IF(A252="Localizado",CONCATENATE("L.",auxiliar!A249),IF(A252="Disperso",CONCATENATE("D.",auxiliar!A249),""))</f>
        <v/>
      </c>
      <c r="D252" s="212" t="str">
        <f>IF(C252="","",COUNTIF(Table8[[Código do agregado '[Entidade']]:[Código do núcleo]],A.Núcleos!C252))</f>
        <v/>
      </c>
      <c r="E252" s="212" t="str">
        <f>IF(C252="","",SUMIF(Table8[[Código do núcleo]:[Nº de membros]],Table8[Nº de membros]))</f>
        <v/>
      </c>
      <c r="F252" s="213"/>
      <c r="G252" s="214"/>
      <c r="H252" s="215"/>
      <c r="I252" s="216"/>
      <c r="J252" s="217" t="str">
        <f>IF(A252="Localizado",IF(Table1[[#This Row],[Tipo]]="","",IF(AND(A252&lt;&gt;"",OR(F252="",G252="")),"NÃO","SIM")),IF(Table1[[#This Row],[Tipo]]="","",IF(AND(A252&lt;&gt;"",F252=""),"NÃO","SIM")))</f>
        <v/>
      </c>
    </row>
    <row r="253" spans="1:10" x14ac:dyDescent="0.25">
      <c r="A253" s="209"/>
      <c r="B253" s="210"/>
      <c r="C253" s="211" t="str">
        <f>IF(A253="Localizado",CONCATENATE("L.",auxiliar!A250),IF(A253="Disperso",CONCATENATE("D.",auxiliar!A250),""))</f>
        <v/>
      </c>
      <c r="D253" s="212" t="str">
        <f>IF(C253="","",COUNTIF(Table8[[Código do agregado '[Entidade']]:[Código do núcleo]],A.Núcleos!C253))</f>
        <v/>
      </c>
      <c r="E253" s="212" t="str">
        <f>IF(C253="","",SUMIF(Table8[[Código do núcleo]:[Nº de membros]],Table8[Nº de membros]))</f>
        <v/>
      </c>
      <c r="F253" s="213"/>
      <c r="G253" s="214"/>
      <c r="H253" s="215"/>
      <c r="I253" s="216"/>
      <c r="J253" s="217" t="str">
        <f>IF(A253="Localizado",IF(Table1[[#This Row],[Tipo]]="","",IF(AND(A253&lt;&gt;"",OR(F253="",G253="")),"NÃO","SIM")),IF(Table1[[#This Row],[Tipo]]="","",IF(AND(A253&lt;&gt;"",F253=""),"NÃO","SIM")))</f>
        <v/>
      </c>
    </row>
    <row r="254" spans="1:10" x14ac:dyDescent="0.25">
      <c r="A254" s="209"/>
      <c r="B254" s="210"/>
      <c r="C254" s="211" t="str">
        <f>IF(A254="Localizado",CONCATENATE("L.",auxiliar!A251),IF(A254="Disperso",CONCATENATE("D.",auxiliar!A251),""))</f>
        <v/>
      </c>
      <c r="D254" s="212" t="str">
        <f>IF(C254="","",COUNTIF(Table8[[Código do agregado '[Entidade']]:[Código do núcleo]],A.Núcleos!C254))</f>
        <v/>
      </c>
      <c r="E254" s="212" t="str">
        <f>IF(C254="","",SUMIF(Table8[[Código do núcleo]:[Nº de membros]],Table8[Nº de membros]))</f>
        <v/>
      </c>
      <c r="F254" s="213"/>
      <c r="G254" s="214"/>
      <c r="H254" s="215"/>
      <c r="I254" s="216"/>
      <c r="J254" s="217" t="str">
        <f>IF(A254="Localizado",IF(Table1[[#This Row],[Tipo]]="","",IF(AND(A254&lt;&gt;"",OR(F254="",G254="")),"NÃO","SIM")),IF(Table1[[#This Row],[Tipo]]="","",IF(AND(A254&lt;&gt;"",F254=""),"NÃO","SIM")))</f>
        <v/>
      </c>
    </row>
    <row r="255" spans="1:10" x14ac:dyDescent="0.25">
      <c r="A255" s="209"/>
      <c r="B255" s="210"/>
      <c r="C255" s="211" t="str">
        <f>IF(A255="Localizado",CONCATENATE("L.",auxiliar!A252),IF(A255="Disperso",CONCATENATE("D.",auxiliar!A252),""))</f>
        <v/>
      </c>
      <c r="D255" s="212" t="str">
        <f>IF(C255="","",COUNTIF(Table8[[Código do agregado '[Entidade']]:[Código do núcleo]],A.Núcleos!C255))</f>
        <v/>
      </c>
      <c r="E255" s="212" t="str">
        <f>IF(C255="","",SUMIF(Table8[[Código do núcleo]:[Nº de membros]],Table8[Nº de membros]))</f>
        <v/>
      </c>
      <c r="F255" s="213"/>
      <c r="G255" s="214"/>
      <c r="H255" s="215"/>
      <c r="I255" s="216"/>
      <c r="J255" s="217" t="str">
        <f>IF(A255="Localizado",IF(Table1[[#This Row],[Tipo]]="","",IF(AND(A255&lt;&gt;"",OR(F255="",G255="")),"NÃO","SIM")),IF(Table1[[#This Row],[Tipo]]="","",IF(AND(A255&lt;&gt;"",F255=""),"NÃO","SIM")))</f>
        <v/>
      </c>
    </row>
    <row r="256" spans="1:10" x14ac:dyDescent="0.25">
      <c r="A256" s="209"/>
      <c r="B256" s="210"/>
      <c r="C256" s="211" t="str">
        <f>IF(A256="Localizado",CONCATENATE("L.",auxiliar!A253),IF(A256="Disperso",CONCATENATE("D.",auxiliar!A253),""))</f>
        <v/>
      </c>
      <c r="D256" s="212" t="str">
        <f>IF(C256="","",COUNTIF(Table8[[Código do agregado '[Entidade']]:[Código do núcleo]],A.Núcleos!C256))</f>
        <v/>
      </c>
      <c r="E256" s="212" t="str">
        <f>IF(C256="","",SUMIF(Table8[[Código do núcleo]:[Nº de membros]],Table8[Nº de membros]))</f>
        <v/>
      </c>
      <c r="F256" s="213"/>
      <c r="G256" s="214"/>
      <c r="H256" s="215"/>
      <c r="I256" s="216"/>
      <c r="J256" s="217" t="str">
        <f>IF(A256="Localizado",IF(Table1[[#This Row],[Tipo]]="","",IF(AND(A256&lt;&gt;"",OR(F256="",G256="")),"NÃO","SIM")),IF(Table1[[#This Row],[Tipo]]="","",IF(AND(A256&lt;&gt;"",F256=""),"NÃO","SIM")))</f>
        <v/>
      </c>
    </row>
    <row r="257" spans="1:10" x14ac:dyDescent="0.25">
      <c r="A257" s="209"/>
      <c r="B257" s="210"/>
      <c r="C257" s="211" t="str">
        <f>IF(A257="Localizado",CONCATENATE("L.",auxiliar!A254),IF(A257="Disperso",CONCATENATE("D.",auxiliar!A254),""))</f>
        <v/>
      </c>
      <c r="D257" s="212" t="str">
        <f>IF(C257="","",COUNTIF(Table8[[Código do agregado '[Entidade']]:[Código do núcleo]],A.Núcleos!C257))</f>
        <v/>
      </c>
      <c r="E257" s="212" t="str">
        <f>IF(C257="","",SUMIF(Table8[[Código do núcleo]:[Nº de membros]],Table8[Nº de membros]))</f>
        <v/>
      </c>
      <c r="F257" s="213"/>
      <c r="G257" s="214"/>
      <c r="H257" s="215"/>
      <c r="I257" s="216"/>
      <c r="J257" s="217" t="str">
        <f>IF(A257="Localizado",IF(Table1[[#This Row],[Tipo]]="","",IF(AND(A257&lt;&gt;"",OR(F257="",G257="")),"NÃO","SIM")),IF(Table1[[#This Row],[Tipo]]="","",IF(AND(A257&lt;&gt;"",F257=""),"NÃO","SIM")))</f>
        <v/>
      </c>
    </row>
    <row r="258" spans="1:10" x14ac:dyDescent="0.25">
      <c r="A258" s="209"/>
      <c r="B258" s="210"/>
      <c r="C258" s="211" t="str">
        <f>IF(A258="Localizado",CONCATENATE("L.",auxiliar!A255),IF(A258="Disperso",CONCATENATE("D.",auxiliar!A255),""))</f>
        <v/>
      </c>
      <c r="D258" s="212" t="str">
        <f>IF(C258="","",COUNTIF(Table8[[Código do agregado '[Entidade']]:[Código do núcleo]],A.Núcleos!C258))</f>
        <v/>
      </c>
      <c r="E258" s="212" t="str">
        <f>IF(C258="","",SUMIF(Table8[[Código do núcleo]:[Nº de membros]],Table8[Nº de membros]))</f>
        <v/>
      </c>
      <c r="F258" s="213"/>
      <c r="G258" s="214"/>
      <c r="H258" s="215"/>
      <c r="I258" s="216"/>
      <c r="J258" s="217" t="str">
        <f>IF(A258="Localizado",IF(Table1[[#This Row],[Tipo]]="","",IF(AND(A258&lt;&gt;"",OR(F258="",G258="")),"NÃO","SIM")),IF(Table1[[#This Row],[Tipo]]="","",IF(AND(A258&lt;&gt;"",F258=""),"NÃO","SIM")))</f>
        <v/>
      </c>
    </row>
    <row r="259" spans="1:10" x14ac:dyDescent="0.25">
      <c r="A259" s="209"/>
      <c r="B259" s="210"/>
      <c r="C259" s="211" t="str">
        <f>IF(A259="Localizado",CONCATENATE("L.",auxiliar!A256),IF(A259="Disperso",CONCATENATE("D.",auxiliar!A256),""))</f>
        <v/>
      </c>
      <c r="D259" s="212" t="str">
        <f>IF(C259="","",COUNTIF(Table8[[Código do agregado '[Entidade']]:[Código do núcleo]],A.Núcleos!C259))</f>
        <v/>
      </c>
      <c r="E259" s="212" t="str">
        <f>IF(C259="","",SUMIF(Table8[[Código do núcleo]:[Nº de membros]],Table8[Nº de membros]))</f>
        <v/>
      </c>
      <c r="F259" s="213"/>
      <c r="G259" s="214"/>
      <c r="H259" s="215"/>
      <c r="I259" s="216"/>
      <c r="J259" s="217" t="str">
        <f>IF(A259="Localizado",IF(Table1[[#This Row],[Tipo]]="","",IF(AND(A259&lt;&gt;"",OR(F259="",G259="")),"NÃO","SIM")),IF(Table1[[#This Row],[Tipo]]="","",IF(AND(A259&lt;&gt;"",F259=""),"NÃO","SIM")))</f>
        <v/>
      </c>
    </row>
    <row r="260" spans="1:10" x14ac:dyDescent="0.25">
      <c r="A260" s="209"/>
      <c r="B260" s="210"/>
      <c r="C260" s="211" t="str">
        <f>IF(A260="Localizado",CONCATENATE("L.",auxiliar!A257),IF(A260="Disperso",CONCATENATE("D.",auxiliar!A257),""))</f>
        <v/>
      </c>
      <c r="D260" s="212" t="str">
        <f>IF(C260="","",COUNTIF(Table8[[Código do agregado '[Entidade']]:[Código do núcleo]],A.Núcleos!C260))</f>
        <v/>
      </c>
      <c r="E260" s="212" t="str">
        <f>IF(C260="","",SUMIF(Table8[[Código do núcleo]:[Nº de membros]],Table8[Nº de membros]))</f>
        <v/>
      </c>
      <c r="F260" s="213"/>
      <c r="G260" s="214"/>
      <c r="H260" s="215"/>
      <c r="I260" s="216"/>
      <c r="J260" s="217" t="str">
        <f>IF(A260="Localizado",IF(Table1[[#This Row],[Tipo]]="","",IF(AND(A260&lt;&gt;"",OR(F260="",G260="")),"NÃO","SIM")),IF(Table1[[#This Row],[Tipo]]="","",IF(AND(A260&lt;&gt;"",F260=""),"NÃO","SIM")))</f>
        <v/>
      </c>
    </row>
    <row r="261" spans="1:10" x14ac:dyDescent="0.25">
      <c r="A261" s="209"/>
      <c r="B261" s="210"/>
      <c r="C261" s="211" t="str">
        <f>IF(A261="Localizado",CONCATENATE("L.",auxiliar!A258),IF(A261="Disperso",CONCATENATE("D.",auxiliar!A258),""))</f>
        <v/>
      </c>
      <c r="D261" s="212" t="str">
        <f>IF(C261="","",COUNTIF(Table8[[Código do agregado '[Entidade']]:[Código do núcleo]],A.Núcleos!C261))</f>
        <v/>
      </c>
      <c r="E261" s="212" t="str">
        <f>IF(C261="","",SUMIF(Table8[[Código do núcleo]:[Nº de membros]],Table8[Nº de membros]))</f>
        <v/>
      </c>
      <c r="F261" s="213"/>
      <c r="G261" s="214"/>
      <c r="H261" s="215"/>
      <c r="I261" s="216"/>
      <c r="J261" s="217" t="str">
        <f>IF(A261="Localizado",IF(Table1[[#This Row],[Tipo]]="","",IF(AND(A261&lt;&gt;"",OR(F261="",G261="")),"NÃO","SIM")),IF(Table1[[#This Row],[Tipo]]="","",IF(AND(A261&lt;&gt;"",F261=""),"NÃO","SIM")))</f>
        <v/>
      </c>
    </row>
    <row r="262" spans="1:10" x14ac:dyDescent="0.25">
      <c r="A262" s="209"/>
      <c r="B262" s="210"/>
      <c r="C262" s="211" t="str">
        <f>IF(A262="Localizado",CONCATENATE("L.",auxiliar!A259),IF(A262="Disperso",CONCATENATE("D.",auxiliar!A259),""))</f>
        <v/>
      </c>
      <c r="D262" s="212" t="str">
        <f>IF(C262="","",COUNTIF(Table8[[Código do agregado '[Entidade']]:[Código do núcleo]],A.Núcleos!C262))</f>
        <v/>
      </c>
      <c r="E262" s="212" t="str">
        <f>IF(C262="","",SUMIF(Table8[[Código do núcleo]:[Nº de membros]],Table8[Nº de membros]))</f>
        <v/>
      </c>
      <c r="F262" s="213"/>
      <c r="G262" s="214"/>
      <c r="H262" s="215"/>
      <c r="I262" s="216"/>
      <c r="J262" s="217" t="str">
        <f>IF(A262="Localizado",IF(Table1[[#This Row],[Tipo]]="","",IF(AND(A262&lt;&gt;"",OR(F262="",G262="")),"NÃO","SIM")),IF(Table1[[#This Row],[Tipo]]="","",IF(AND(A262&lt;&gt;"",F262=""),"NÃO","SIM")))</f>
        <v/>
      </c>
    </row>
    <row r="263" spans="1:10" x14ac:dyDescent="0.25">
      <c r="A263" s="209"/>
      <c r="B263" s="210"/>
      <c r="C263" s="211" t="str">
        <f>IF(A263="Localizado",CONCATENATE("L.",auxiliar!A260),IF(A263="Disperso",CONCATENATE("D.",auxiliar!A260),""))</f>
        <v/>
      </c>
      <c r="D263" s="212" t="str">
        <f>IF(C263="","",COUNTIF(Table8[[Código do agregado '[Entidade']]:[Código do núcleo]],A.Núcleos!C263))</f>
        <v/>
      </c>
      <c r="E263" s="212" t="str">
        <f>IF(C263="","",SUMIF(Table8[[Código do núcleo]:[Nº de membros]],Table8[Nº de membros]))</f>
        <v/>
      </c>
      <c r="F263" s="213"/>
      <c r="G263" s="214"/>
      <c r="H263" s="215"/>
      <c r="I263" s="216"/>
      <c r="J263" s="217" t="str">
        <f>IF(A263="Localizado",IF(Table1[[#This Row],[Tipo]]="","",IF(AND(A263&lt;&gt;"",OR(F263="",G263="")),"NÃO","SIM")),IF(Table1[[#This Row],[Tipo]]="","",IF(AND(A263&lt;&gt;"",F263=""),"NÃO","SIM")))</f>
        <v/>
      </c>
    </row>
    <row r="264" spans="1:10" x14ac:dyDescent="0.25">
      <c r="A264" s="209"/>
      <c r="B264" s="210"/>
      <c r="C264" s="211" t="str">
        <f>IF(A264="Localizado",CONCATENATE("L.",auxiliar!A261),IF(A264="Disperso",CONCATENATE("D.",auxiliar!A261),""))</f>
        <v/>
      </c>
      <c r="D264" s="212" t="str">
        <f>IF(C264="","",COUNTIF(Table8[[Código do agregado '[Entidade']]:[Código do núcleo]],A.Núcleos!C264))</f>
        <v/>
      </c>
      <c r="E264" s="212" t="str">
        <f>IF(C264="","",SUMIF(Table8[[Código do núcleo]:[Nº de membros]],Table8[Nº de membros]))</f>
        <v/>
      </c>
      <c r="F264" s="213"/>
      <c r="G264" s="214"/>
      <c r="H264" s="215"/>
      <c r="I264" s="216"/>
      <c r="J264" s="217" t="str">
        <f>IF(A264="Localizado",IF(Table1[[#This Row],[Tipo]]="","",IF(AND(A264&lt;&gt;"",OR(F264="",G264="")),"NÃO","SIM")),IF(Table1[[#This Row],[Tipo]]="","",IF(AND(A264&lt;&gt;"",F264=""),"NÃO","SIM")))</f>
        <v/>
      </c>
    </row>
    <row r="265" spans="1:10" x14ac:dyDescent="0.25">
      <c r="A265" s="209"/>
      <c r="B265" s="210"/>
      <c r="C265" s="211" t="str">
        <f>IF(A265="Localizado",CONCATENATE("L.",auxiliar!A262),IF(A265="Disperso",CONCATENATE("D.",auxiliar!A262),""))</f>
        <v/>
      </c>
      <c r="D265" s="212" t="str">
        <f>IF(C265="","",COUNTIF(Table8[[Código do agregado '[Entidade']]:[Código do núcleo]],A.Núcleos!C265))</f>
        <v/>
      </c>
      <c r="E265" s="212" t="str">
        <f>IF(C265="","",SUMIF(Table8[[Código do núcleo]:[Nº de membros]],Table8[Nº de membros]))</f>
        <v/>
      </c>
      <c r="F265" s="213"/>
      <c r="G265" s="214"/>
      <c r="H265" s="215"/>
      <c r="I265" s="216"/>
      <c r="J265" s="217" t="str">
        <f>IF(A265="Localizado",IF(Table1[[#This Row],[Tipo]]="","",IF(AND(A265&lt;&gt;"",OR(F265="",G265="")),"NÃO","SIM")),IF(Table1[[#This Row],[Tipo]]="","",IF(AND(A265&lt;&gt;"",F265=""),"NÃO","SIM")))</f>
        <v/>
      </c>
    </row>
    <row r="266" spans="1:10" x14ac:dyDescent="0.25">
      <c r="A266" s="209"/>
      <c r="B266" s="210"/>
      <c r="C266" s="211" t="str">
        <f>IF(A266="Localizado",CONCATENATE("L.",auxiliar!A263),IF(A266="Disperso",CONCATENATE("D.",auxiliar!A263),""))</f>
        <v/>
      </c>
      <c r="D266" s="212" t="str">
        <f>IF(C266="","",COUNTIF(Table8[[Código do agregado '[Entidade']]:[Código do núcleo]],A.Núcleos!C266))</f>
        <v/>
      </c>
      <c r="E266" s="212" t="str">
        <f>IF(C266="","",SUMIF(Table8[[Código do núcleo]:[Nº de membros]],Table8[Nº de membros]))</f>
        <v/>
      </c>
      <c r="F266" s="213"/>
      <c r="G266" s="214"/>
      <c r="H266" s="215"/>
      <c r="I266" s="216"/>
      <c r="J266" s="217" t="str">
        <f>IF(A266="Localizado",IF(Table1[[#This Row],[Tipo]]="","",IF(AND(A266&lt;&gt;"",OR(F266="",G266="")),"NÃO","SIM")),IF(Table1[[#This Row],[Tipo]]="","",IF(AND(A266&lt;&gt;"",F266=""),"NÃO","SIM")))</f>
        <v/>
      </c>
    </row>
    <row r="267" spans="1:10" x14ac:dyDescent="0.25">
      <c r="A267" s="209"/>
      <c r="B267" s="210"/>
      <c r="C267" s="211" t="str">
        <f>IF(A267="Localizado",CONCATENATE("L.",auxiliar!A264),IF(A267="Disperso",CONCATENATE("D.",auxiliar!A264),""))</f>
        <v/>
      </c>
      <c r="D267" s="212" t="str">
        <f>IF(C267="","",COUNTIF(Table8[[Código do agregado '[Entidade']]:[Código do núcleo]],A.Núcleos!C267))</f>
        <v/>
      </c>
      <c r="E267" s="212" t="str">
        <f>IF(C267="","",SUMIF(Table8[[Código do núcleo]:[Nº de membros]],Table8[Nº de membros]))</f>
        <v/>
      </c>
      <c r="F267" s="213"/>
      <c r="G267" s="214"/>
      <c r="H267" s="215"/>
      <c r="I267" s="216"/>
      <c r="J267" s="217" t="str">
        <f>IF(A267="Localizado",IF(Table1[[#This Row],[Tipo]]="","",IF(AND(A267&lt;&gt;"",OR(F267="",G267="")),"NÃO","SIM")),IF(Table1[[#This Row],[Tipo]]="","",IF(AND(A267&lt;&gt;"",F267=""),"NÃO","SIM")))</f>
        <v/>
      </c>
    </row>
    <row r="268" spans="1:10" x14ac:dyDescent="0.25">
      <c r="A268" s="209"/>
      <c r="B268" s="210"/>
      <c r="C268" s="211" t="str">
        <f>IF(A268="Localizado",CONCATENATE("L.",auxiliar!A265),IF(A268="Disperso",CONCATENATE("D.",auxiliar!A265),""))</f>
        <v/>
      </c>
      <c r="D268" s="212" t="str">
        <f>IF(C268="","",COUNTIF(Table8[[Código do agregado '[Entidade']]:[Código do núcleo]],A.Núcleos!C268))</f>
        <v/>
      </c>
      <c r="E268" s="212" t="str">
        <f>IF(C268="","",SUMIF(Table8[[Código do núcleo]:[Nº de membros]],Table8[Nº de membros]))</f>
        <v/>
      </c>
      <c r="F268" s="213"/>
      <c r="G268" s="214"/>
      <c r="H268" s="215"/>
      <c r="I268" s="216"/>
      <c r="J268" s="217" t="str">
        <f>IF(A268="Localizado",IF(Table1[[#This Row],[Tipo]]="","",IF(AND(A268&lt;&gt;"",OR(F268="",G268="")),"NÃO","SIM")),IF(Table1[[#This Row],[Tipo]]="","",IF(AND(A268&lt;&gt;"",F268=""),"NÃO","SIM")))</f>
        <v/>
      </c>
    </row>
    <row r="269" spans="1:10" x14ac:dyDescent="0.25">
      <c r="A269" s="209"/>
      <c r="B269" s="210"/>
      <c r="C269" s="211" t="str">
        <f>IF(A269="Localizado",CONCATENATE("L.",auxiliar!A266),IF(A269="Disperso",CONCATENATE("D.",auxiliar!A266),""))</f>
        <v/>
      </c>
      <c r="D269" s="212" t="str">
        <f>IF(C269="","",COUNTIF(Table8[[Código do agregado '[Entidade']]:[Código do núcleo]],A.Núcleos!C269))</f>
        <v/>
      </c>
      <c r="E269" s="212" t="str">
        <f>IF(C269="","",SUMIF(Table8[[Código do núcleo]:[Nº de membros]],Table8[Nº de membros]))</f>
        <v/>
      </c>
      <c r="F269" s="213"/>
      <c r="G269" s="214"/>
      <c r="H269" s="215"/>
      <c r="I269" s="216"/>
      <c r="J269" s="217" t="str">
        <f>IF(A269="Localizado",IF(Table1[[#This Row],[Tipo]]="","",IF(AND(A269&lt;&gt;"",OR(F269="",G269="")),"NÃO","SIM")),IF(Table1[[#This Row],[Tipo]]="","",IF(AND(A269&lt;&gt;"",F269=""),"NÃO","SIM")))</f>
        <v/>
      </c>
    </row>
    <row r="270" spans="1:10" x14ac:dyDescent="0.25">
      <c r="A270" s="209"/>
      <c r="B270" s="210"/>
      <c r="C270" s="211" t="str">
        <f>IF(A270="Localizado",CONCATENATE("L.",auxiliar!A267),IF(A270="Disperso",CONCATENATE("D.",auxiliar!A267),""))</f>
        <v/>
      </c>
      <c r="D270" s="212" t="str">
        <f>IF(C270="","",COUNTIF(Table8[[Código do agregado '[Entidade']]:[Código do núcleo]],A.Núcleos!C270))</f>
        <v/>
      </c>
      <c r="E270" s="212" t="str">
        <f>IF(C270="","",SUMIF(Table8[[Código do núcleo]:[Nº de membros]],Table8[Nº de membros]))</f>
        <v/>
      </c>
      <c r="F270" s="213"/>
      <c r="G270" s="214"/>
      <c r="H270" s="215"/>
      <c r="I270" s="216"/>
      <c r="J270" s="217" t="str">
        <f>IF(A270="Localizado",IF(Table1[[#This Row],[Tipo]]="","",IF(AND(A270&lt;&gt;"",OR(F270="",G270="")),"NÃO","SIM")),IF(Table1[[#This Row],[Tipo]]="","",IF(AND(A270&lt;&gt;"",F270=""),"NÃO","SIM")))</f>
        <v/>
      </c>
    </row>
    <row r="271" spans="1:10" x14ac:dyDescent="0.25">
      <c r="A271" s="209"/>
      <c r="B271" s="210"/>
      <c r="C271" s="211" t="str">
        <f>IF(A271="Localizado",CONCATENATE("L.",auxiliar!A268),IF(A271="Disperso",CONCATENATE("D.",auxiliar!A268),""))</f>
        <v/>
      </c>
      <c r="D271" s="212" t="str">
        <f>IF(C271="","",COUNTIF(Table8[[Código do agregado '[Entidade']]:[Código do núcleo]],A.Núcleos!C271))</f>
        <v/>
      </c>
      <c r="E271" s="212" t="str">
        <f>IF(C271="","",SUMIF(Table8[[Código do núcleo]:[Nº de membros]],Table8[Nº de membros]))</f>
        <v/>
      </c>
      <c r="F271" s="213"/>
      <c r="G271" s="214"/>
      <c r="H271" s="215"/>
      <c r="I271" s="216"/>
      <c r="J271" s="217" t="str">
        <f>IF(A271="Localizado",IF(Table1[[#This Row],[Tipo]]="","",IF(AND(A271&lt;&gt;"",OR(F271="",G271="")),"NÃO","SIM")),IF(Table1[[#This Row],[Tipo]]="","",IF(AND(A271&lt;&gt;"",F271=""),"NÃO","SIM")))</f>
        <v/>
      </c>
    </row>
    <row r="272" spans="1:10" x14ac:dyDescent="0.25">
      <c r="A272" s="209"/>
      <c r="B272" s="210"/>
      <c r="C272" s="211" t="str">
        <f>IF(A272="Localizado",CONCATENATE("L.",auxiliar!A269),IF(A272="Disperso",CONCATENATE("D.",auxiliar!A269),""))</f>
        <v/>
      </c>
      <c r="D272" s="212" t="str">
        <f>IF(C272="","",COUNTIF(Table8[[Código do agregado '[Entidade']]:[Código do núcleo]],A.Núcleos!C272))</f>
        <v/>
      </c>
      <c r="E272" s="212" t="str">
        <f>IF(C272="","",SUMIF(Table8[[Código do núcleo]:[Nº de membros]],Table8[Nº de membros]))</f>
        <v/>
      </c>
      <c r="F272" s="213"/>
      <c r="G272" s="214"/>
      <c r="H272" s="215"/>
      <c r="I272" s="216"/>
      <c r="J272" s="217" t="str">
        <f>IF(A272="Localizado",IF(Table1[[#This Row],[Tipo]]="","",IF(AND(A272&lt;&gt;"",OR(F272="",G272="")),"NÃO","SIM")),IF(Table1[[#This Row],[Tipo]]="","",IF(AND(A272&lt;&gt;"",F272=""),"NÃO","SIM")))</f>
        <v/>
      </c>
    </row>
    <row r="273" spans="1:10" x14ac:dyDescent="0.25">
      <c r="A273" s="209"/>
      <c r="B273" s="210"/>
      <c r="C273" s="211" t="str">
        <f>IF(A273="Localizado",CONCATENATE("L.",auxiliar!A270),IF(A273="Disperso",CONCATENATE("D.",auxiliar!A270),""))</f>
        <v/>
      </c>
      <c r="D273" s="212" t="str">
        <f>IF(C273="","",COUNTIF(Table8[[Código do agregado '[Entidade']]:[Código do núcleo]],A.Núcleos!C273))</f>
        <v/>
      </c>
      <c r="E273" s="212" t="str">
        <f>IF(C273="","",SUMIF(Table8[[Código do núcleo]:[Nº de membros]],Table8[Nº de membros]))</f>
        <v/>
      </c>
      <c r="F273" s="213"/>
      <c r="G273" s="214"/>
      <c r="H273" s="215"/>
      <c r="I273" s="216"/>
      <c r="J273" s="217" t="str">
        <f>IF(A273="Localizado",IF(Table1[[#This Row],[Tipo]]="","",IF(AND(A273&lt;&gt;"",OR(F273="",G273="")),"NÃO","SIM")),IF(Table1[[#This Row],[Tipo]]="","",IF(AND(A273&lt;&gt;"",F273=""),"NÃO","SIM")))</f>
        <v/>
      </c>
    </row>
    <row r="274" spans="1:10" x14ac:dyDescent="0.25">
      <c r="A274" s="209"/>
      <c r="B274" s="210"/>
      <c r="C274" s="211" t="str">
        <f>IF(A274="Localizado",CONCATENATE("L.",auxiliar!A271),IF(A274="Disperso",CONCATENATE("D.",auxiliar!A271),""))</f>
        <v/>
      </c>
      <c r="D274" s="212" t="str">
        <f>IF(C274="","",COUNTIF(Table8[[Código do agregado '[Entidade']]:[Código do núcleo]],A.Núcleos!C274))</f>
        <v/>
      </c>
      <c r="E274" s="212" t="str">
        <f>IF(C274="","",SUMIF(Table8[[Código do núcleo]:[Nº de membros]],Table8[Nº de membros]))</f>
        <v/>
      </c>
      <c r="F274" s="213"/>
      <c r="G274" s="214"/>
      <c r="H274" s="215"/>
      <c r="I274" s="216"/>
      <c r="J274" s="217" t="str">
        <f>IF(A274="Localizado",IF(Table1[[#This Row],[Tipo]]="","",IF(AND(A274&lt;&gt;"",OR(F274="",G274="")),"NÃO","SIM")),IF(Table1[[#This Row],[Tipo]]="","",IF(AND(A274&lt;&gt;"",F274=""),"NÃO","SIM")))</f>
        <v/>
      </c>
    </row>
    <row r="275" spans="1:10" x14ac:dyDescent="0.25">
      <c r="A275" s="209"/>
      <c r="B275" s="210"/>
      <c r="C275" s="211" t="str">
        <f>IF(A275="Localizado",CONCATENATE("L.",auxiliar!A272),IF(A275="Disperso",CONCATENATE("D.",auxiliar!A272),""))</f>
        <v/>
      </c>
      <c r="D275" s="212" t="str">
        <f>IF(C275="","",COUNTIF(Table8[[Código do agregado '[Entidade']]:[Código do núcleo]],A.Núcleos!C275))</f>
        <v/>
      </c>
      <c r="E275" s="212" t="str">
        <f>IF(C275="","",SUMIF(Table8[[Código do núcleo]:[Nº de membros]],Table8[Nº de membros]))</f>
        <v/>
      </c>
      <c r="F275" s="213"/>
      <c r="G275" s="214"/>
      <c r="H275" s="215"/>
      <c r="I275" s="216"/>
      <c r="J275" s="217" t="str">
        <f>IF(A275="Localizado",IF(Table1[[#This Row],[Tipo]]="","",IF(AND(A275&lt;&gt;"",OR(F275="",G275="")),"NÃO","SIM")),IF(Table1[[#This Row],[Tipo]]="","",IF(AND(A275&lt;&gt;"",F275=""),"NÃO","SIM")))</f>
        <v/>
      </c>
    </row>
    <row r="276" spans="1:10" x14ac:dyDescent="0.25">
      <c r="A276" s="209"/>
      <c r="B276" s="210"/>
      <c r="C276" s="211" t="str">
        <f>IF(A276="Localizado",CONCATENATE("L.",auxiliar!A273),IF(A276="Disperso",CONCATENATE("D.",auxiliar!A273),""))</f>
        <v/>
      </c>
      <c r="D276" s="212" t="str">
        <f>IF(C276="","",COUNTIF(Table8[[Código do agregado '[Entidade']]:[Código do núcleo]],A.Núcleos!C276))</f>
        <v/>
      </c>
      <c r="E276" s="212" t="str">
        <f>IF(C276="","",SUMIF(Table8[[Código do núcleo]:[Nº de membros]],Table8[Nº de membros]))</f>
        <v/>
      </c>
      <c r="F276" s="213"/>
      <c r="G276" s="214"/>
      <c r="H276" s="215"/>
      <c r="I276" s="216"/>
      <c r="J276" s="217" t="str">
        <f>IF(A276="Localizado",IF(Table1[[#This Row],[Tipo]]="","",IF(AND(A276&lt;&gt;"",OR(F276="",G276="")),"NÃO","SIM")),IF(Table1[[#This Row],[Tipo]]="","",IF(AND(A276&lt;&gt;"",F276=""),"NÃO","SIM")))</f>
        <v/>
      </c>
    </row>
    <row r="277" spans="1:10" x14ac:dyDescent="0.25">
      <c r="A277" s="209"/>
      <c r="B277" s="210"/>
      <c r="C277" s="211" t="str">
        <f>IF(A277="Localizado",CONCATENATE("L.",auxiliar!A274),IF(A277="Disperso",CONCATENATE("D.",auxiliar!A274),""))</f>
        <v/>
      </c>
      <c r="D277" s="212" t="str">
        <f>IF(C277="","",COUNTIF(Table8[[Código do agregado '[Entidade']]:[Código do núcleo]],A.Núcleos!C277))</f>
        <v/>
      </c>
      <c r="E277" s="212" t="str">
        <f>IF(C277="","",SUMIF(Table8[[Código do núcleo]:[Nº de membros]],Table8[Nº de membros]))</f>
        <v/>
      </c>
      <c r="F277" s="213"/>
      <c r="G277" s="214"/>
      <c r="H277" s="215"/>
      <c r="I277" s="216"/>
      <c r="J277" s="217" t="str">
        <f>IF(A277="Localizado",IF(Table1[[#This Row],[Tipo]]="","",IF(AND(A277&lt;&gt;"",OR(F277="",G277="")),"NÃO","SIM")),IF(Table1[[#This Row],[Tipo]]="","",IF(AND(A277&lt;&gt;"",F277=""),"NÃO","SIM")))</f>
        <v/>
      </c>
    </row>
    <row r="278" spans="1:10" x14ac:dyDescent="0.25">
      <c r="A278" s="209"/>
      <c r="B278" s="210"/>
      <c r="C278" s="211" t="str">
        <f>IF(A278="Localizado",CONCATENATE("L.",auxiliar!A275),IF(A278="Disperso",CONCATENATE("D.",auxiliar!A275),""))</f>
        <v/>
      </c>
      <c r="D278" s="212" t="str">
        <f>IF(C278="","",COUNTIF(Table8[[Código do agregado '[Entidade']]:[Código do núcleo]],A.Núcleos!C278))</f>
        <v/>
      </c>
      <c r="E278" s="212" t="str">
        <f>IF(C278="","",SUMIF(Table8[[Código do núcleo]:[Nº de membros]],Table8[Nº de membros]))</f>
        <v/>
      </c>
      <c r="F278" s="213"/>
      <c r="G278" s="214"/>
      <c r="H278" s="215"/>
      <c r="I278" s="216"/>
      <c r="J278" s="217" t="str">
        <f>IF(A278="Localizado",IF(Table1[[#This Row],[Tipo]]="","",IF(AND(A278&lt;&gt;"",OR(F278="",G278="")),"NÃO","SIM")),IF(Table1[[#This Row],[Tipo]]="","",IF(AND(A278&lt;&gt;"",F278=""),"NÃO","SIM")))</f>
        <v/>
      </c>
    </row>
    <row r="279" spans="1:10" x14ac:dyDescent="0.25">
      <c r="A279" s="209"/>
      <c r="B279" s="210"/>
      <c r="C279" s="211" t="str">
        <f>IF(A279="Localizado",CONCATENATE("L.",auxiliar!A276),IF(A279="Disperso",CONCATENATE("D.",auxiliar!A276),""))</f>
        <v/>
      </c>
      <c r="D279" s="212" t="str">
        <f>IF(C279="","",COUNTIF(Table8[[Código do agregado '[Entidade']]:[Código do núcleo]],A.Núcleos!C279))</f>
        <v/>
      </c>
      <c r="E279" s="212" t="str">
        <f>IF(C279="","",SUMIF(Table8[[Código do núcleo]:[Nº de membros]],Table8[Nº de membros]))</f>
        <v/>
      </c>
      <c r="F279" s="213"/>
      <c r="G279" s="214"/>
      <c r="H279" s="215"/>
      <c r="I279" s="216"/>
      <c r="J279" s="217" t="str">
        <f>IF(A279="Localizado",IF(Table1[[#This Row],[Tipo]]="","",IF(AND(A279&lt;&gt;"",OR(F279="",G279="")),"NÃO","SIM")),IF(Table1[[#This Row],[Tipo]]="","",IF(AND(A279&lt;&gt;"",F279=""),"NÃO","SIM")))</f>
        <v/>
      </c>
    </row>
    <row r="280" spans="1:10" x14ac:dyDescent="0.25">
      <c r="A280" s="209"/>
      <c r="B280" s="210"/>
      <c r="C280" s="211" t="str">
        <f>IF(A280="Localizado",CONCATENATE("L.",auxiliar!A277),IF(A280="Disperso",CONCATENATE("D.",auxiliar!A277),""))</f>
        <v/>
      </c>
      <c r="D280" s="212" t="str">
        <f>IF(C280="","",COUNTIF(Table8[[Código do agregado '[Entidade']]:[Código do núcleo]],A.Núcleos!C280))</f>
        <v/>
      </c>
      <c r="E280" s="212" t="str">
        <f>IF(C280="","",SUMIF(Table8[[Código do núcleo]:[Nº de membros]],Table8[Nº de membros]))</f>
        <v/>
      </c>
      <c r="F280" s="213"/>
      <c r="G280" s="214"/>
      <c r="H280" s="215"/>
      <c r="I280" s="216"/>
      <c r="J280" s="217" t="str">
        <f>IF(A280="Localizado",IF(Table1[[#This Row],[Tipo]]="","",IF(AND(A280&lt;&gt;"",OR(F280="",G280="")),"NÃO","SIM")),IF(Table1[[#This Row],[Tipo]]="","",IF(AND(A280&lt;&gt;"",F280=""),"NÃO","SIM")))</f>
        <v/>
      </c>
    </row>
    <row r="281" spans="1:10" x14ac:dyDescent="0.25">
      <c r="A281" s="209"/>
      <c r="B281" s="210"/>
      <c r="C281" s="211" t="str">
        <f>IF(A281="Localizado",CONCATENATE("L.",auxiliar!A278),IF(A281="Disperso",CONCATENATE("D.",auxiliar!A278),""))</f>
        <v/>
      </c>
      <c r="D281" s="212" t="str">
        <f>IF(C281="","",COUNTIF(Table8[[Código do agregado '[Entidade']]:[Código do núcleo]],A.Núcleos!C281))</f>
        <v/>
      </c>
      <c r="E281" s="212" t="str">
        <f>IF(C281="","",SUMIF(Table8[[Código do núcleo]:[Nº de membros]],Table8[Nº de membros]))</f>
        <v/>
      </c>
      <c r="F281" s="213"/>
      <c r="G281" s="214"/>
      <c r="H281" s="215"/>
      <c r="I281" s="216"/>
      <c r="J281" s="217" t="str">
        <f>IF(A281="Localizado",IF(Table1[[#This Row],[Tipo]]="","",IF(AND(A281&lt;&gt;"",OR(F281="",G281="")),"NÃO","SIM")),IF(Table1[[#This Row],[Tipo]]="","",IF(AND(A281&lt;&gt;"",F281=""),"NÃO","SIM")))</f>
        <v/>
      </c>
    </row>
    <row r="282" spans="1:10" x14ac:dyDescent="0.25">
      <c r="A282" s="209"/>
      <c r="B282" s="210"/>
      <c r="C282" s="211" t="str">
        <f>IF(A282="Localizado",CONCATENATE("L.",auxiliar!A279),IF(A282="Disperso",CONCATENATE("D.",auxiliar!A279),""))</f>
        <v/>
      </c>
      <c r="D282" s="212" t="str">
        <f>IF(C282="","",COUNTIF(Table8[[Código do agregado '[Entidade']]:[Código do núcleo]],A.Núcleos!C282))</f>
        <v/>
      </c>
      <c r="E282" s="212" t="str">
        <f>IF(C282="","",SUMIF(Table8[[Código do núcleo]:[Nº de membros]],Table8[Nº de membros]))</f>
        <v/>
      </c>
      <c r="F282" s="213"/>
      <c r="G282" s="214"/>
      <c r="H282" s="215"/>
      <c r="I282" s="216"/>
      <c r="J282" s="217" t="str">
        <f>IF(A282="Localizado",IF(Table1[[#This Row],[Tipo]]="","",IF(AND(A282&lt;&gt;"",OR(F282="",G282="")),"NÃO","SIM")),IF(Table1[[#This Row],[Tipo]]="","",IF(AND(A282&lt;&gt;"",F282=""),"NÃO","SIM")))</f>
        <v/>
      </c>
    </row>
    <row r="283" spans="1:10" x14ac:dyDescent="0.25">
      <c r="A283" s="209"/>
      <c r="B283" s="210"/>
      <c r="C283" s="211" t="str">
        <f>IF(A283="Localizado",CONCATENATE("L.",auxiliar!A280),IF(A283="Disperso",CONCATENATE("D.",auxiliar!A280),""))</f>
        <v/>
      </c>
      <c r="D283" s="212" t="str">
        <f>IF(C283="","",COUNTIF(Table8[[Código do agregado '[Entidade']]:[Código do núcleo]],A.Núcleos!C283))</f>
        <v/>
      </c>
      <c r="E283" s="212" t="str">
        <f>IF(C283="","",SUMIF(Table8[[Código do núcleo]:[Nº de membros]],Table8[Nº de membros]))</f>
        <v/>
      </c>
      <c r="F283" s="213"/>
      <c r="G283" s="214"/>
      <c r="H283" s="215"/>
      <c r="I283" s="216"/>
      <c r="J283" s="217" t="str">
        <f>IF(A283="Localizado",IF(Table1[[#This Row],[Tipo]]="","",IF(AND(A283&lt;&gt;"",OR(F283="",G283="")),"NÃO","SIM")),IF(Table1[[#This Row],[Tipo]]="","",IF(AND(A283&lt;&gt;"",F283=""),"NÃO","SIM")))</f>
        <v/>
      </c>
    </row>
    <row r="284" spans="1:10" x14ac:dyDescent="0.25">
      <c r="A284" s="209"/>
      <c r="B284" s="210"/>
      <c r="C284" s="211" t="str">
        <f>IF(A284="Localizado",CONCATENATE("L.",auxiliar!A281),IF(A284="Disperso",CONCATENATE("D.",auxiliar!A281),""))</f>
        <v/>
      </c>
      <c r="D284" s="212" t="str">
        <f>IF(C284="","",COUNTIF(Table8[[Código do agregado '[Entidade']]:[Código do núcleo]],A.Núcleos!C284))</f>
        <v/>
      </c>
      <c r="E284" s="212" t="str">
        <f>IF(C284="","",SUMIF(Table8[[Código do núcleo]:[Nº de membros]],Table8[Nº de membros]))</f>
        <v/>
      </c>
      <c r="F284" s="213"/>
      <c r="G284" s="214"/>
      <c r="H284" s="215"/>
      <c r="I284" s="216"/>
      <c r="J284" s="217" t="str">
        <f>IF(A284="Localizado",IF(Table1[[#This Row],[Tipo]]="","",IF(AND(A284&lt;&gt;"",OR(F284="",G284="")),"NÃO","SIM")),IF(Table1[[#This Row],[Tipo]]="","",IF(AND(A284&lt;&gt;"",F284=""),"NÃO","SIM")))</f>
        <v/>
      </c>
    </row>
    <row r="285" spans="1:10" x14ac:dyDescent="0.25">
      <c r="A285" s="209"/>
      <c r="B285" s="210"/>
      <c r="C285" s="211" t="str">
        <f>IF(A285="Localizado",CONCATENATE("L.",auxiliar!A282),IF(A285="Disperso",CONCATENATE("D.",auxiliar!A282),""))</f>
        <v/>
      </c>
      <c r="D285" s="212" t="str">
        <f>IF(C285="","",COUNTIF(Table8[[Código do agregado '[Entidade']]:[Código do núcleo]],A.Núcleos!C285))</f>
        <v/>
      </c>
      <c r="E285" s="212" t="str">
        <f>IF(C285="","",SUMIF(Table8[[Código do núcleo]:[Nº de membros]],Table8[Nº de membros]))</f>
        <v/>
      </c>
      <c r="F285" s="213"/>
      <c r="G285" s="214"/>
      <c r="H285" s="215"/>
      <c r="I285" s="216"/>
      <c r="J285" s="217" t="str">
        <f>IF(A285="Localizado",IF(Table1[[#This Row],[Tipo]]="","",IF(AND(A285&lt;&gt;"",OR(F285="",G285="")),"NÃO","SIM")),IF(Table1[[#This Row],[Tipo]]="","",IF(AND(A285&lt;&gt;"",F285=""),"NÃO","SIM")))</f>
        <v/>
      </c>
    </row>
    <row r="286" spans="1:10" x14ac:dyDescent="0.25">
      <c r="A286" s="209"/>
      <c r="B286" s="210"/>
      <c r="C286" s="211" t="str">
        <f>IF(A286="Localizado",CONCATENATE("L.",auxiliar!A283),IF(A286="Disperso",CONCATENATE("D.",auxiliar!A283),""))</f>
        <v/>
      </c>
      <c r="D286" s="212" t="str">
        <f>IF(C286="","",COUNTIF(Table8[[Código do agregado '[Entidade']]:[Código do núcleo]],A.Núcleos!C286))</f>
        <v/>
      </c>
      <c r="E286" s="212" t="str">
        <f>IF(C286="","",SUMIF(Table8[[Código do núcleo]:[Nº de membros]],Table8[Nº de membros]))</f>
        <v/>
      </c>
      <c r="F286" s="213"/>
      <c r="G286" s="214"/>
      <c r="H286" s="215"/>
      <c r="I286" s="216"/>
      <c r="J286" s="217" t="str">
        <f>IF(A286="Localizado",IF(Table1[[#This Row],[Tipo]]="","",IF(AND(A286&lt;&gt;"",OR(F286="",G286="")),"NÃO","SIM")),IF(Table1[[#This Row],[Tipo]]="","",IF(AND(A286&lt;&gt;"",F286=""),"NÃO","SIM")))</f>
        <v/>
      </c>
    </row>
    <row r="287" spans="1:10" x14ac:dyDescent="0.25">
      <c r="A287" s="209"/>
      <c r="B287" s="210"/>
      <c r="C287" s="211" t="str">
        <f>IF(A287="Localizado",CONCATENATE("L.",auxiliar!A284),IF(A287="Disperso",CONCATENATE("D.",auxiliar!A284),""))</f>
        <v/>
      </c>
      <c r="D287" s="212" t="str">
        <f>IF(C287="","",COUNTIF(Table8[[Código do agregado '[Entidade']]:[Código do núcleo]],A.Núcleos!C287))</f>
        <v/>
      </c>
      <c r="E287" s="212" t="str">
        <f>IF(C287="","",SUMIF(Table8[[Código do núcleo]:[Nº de membros]],Table8[Nº de membros]))</f>
        <v/>
      </c>
      <c r="F287" s="213"/>
      <c r="G287" s="214"/>
      <c r="H287" s="215"/>
      <c r="I287" s="216"/>
      <c r="J287" s="217" t="str">
        <f>IF(A287="Localizado",IF(Table1[[#This Row],[Tipo]]="","",IF(AND(A287&lt;&gt;"",OR(F287="",G287="")),"NÃO","SIM")),IF(Table1[[#This Row],[Tipo]]="","",IF(AND(A287&lt;&gt;"",F287=""),"NÃO","SIM")))</f>
        <v/>
      </c>
    </row>
    <row r="288" spans="1:10" x14ac:dyDescent="0.25">
      <c r="A288" s="209"/>
      <c r="B288" s="210"/>
      <c r="C288" s="211" t="str">
        <f>IF(A288="Localizado",CONCATENATE("L.",auxiliar!A285),IF(A288="Disperso",CONCATENATE("D.",auxiliar!A285),""))</f>
        <v/>
      </c>
      <c r="D288" s="212" t="str">
        <f>IF(C288="","",COUNTIF(Table8[[Código do agregado '[Entidade']]:[Código do núcleo]],A.Núcleos!C288))</f>
        <v/>
      </c>
      <c r="E288" s="212" t="str">
        <f>IF(C288="","",SUMIF(Table8[[Código do núcleo]:[Nº de membros]],Table8[Nº de membros]))</f>
        <v/>
      </c>
      <c r="F288" s="213"/>
      <c r="G288" s="214"/>
      <c r="H288" s="215"/>
      <c r="I288" s="216"/>
      <c r="J288" s="217" t="str">
        <f>IF(A288="Localizado",IF(Table1[[#This Row],[Tipo]]="","",IF(AND(A288&lt;&gt;"",OR(F288="",G288="")),"NÃO","SIM")),IF(Table1[[#This Row],[Tipo]]="","",IF(AND(A288&lt;&gt;"",F288=""),"NÃO","SIM")))</f>
        <v/>
      </c>
    </row>
    <row r="289" spans="1:10" x14ac:dyDescent="0.25">
      <c r="A289" s="209"/>
      <c r="B289" s="210"/>
      <c r="C289" s="211" t="str">
        <f>IF(A289="Localizado",CONCATENATE("L.",auxiliar!A286),IF(A289="Disperso",CONCATENATE("D.",auxiliar!A286),""))</f>
        <v/>
      </c>
      <c r="D289" s="212" t="str">
        <f>IF(C289="","",COUNTIF(Table8[[Código do agregado '[Entidade']]:[Código do núcleo]],A.Núcleos!C289))</f>
        <v/>
      </c>
      <c r="E289" s="212" t="str">
        <f>IF(C289="","",SUMIF(Table8[[Código do núcleo]:[Nº de membros]],Table8[Nº de membros]))</f>
        <v/>
      </c>
      <c r="F289" s="213"/>
      <c r="G289" s="214"/>
      <c r="H289" s="215"/>
      <c r="I289" s="216"/>
      <c r="J289" s="217" t="str">
        <f>IF(A289="Localizado",IF(Table1[[#This Row],[Tipo]]="","",IF(AND(A289&lt;&gt;"",OR(F289="",G289="")),"NÃO","SIM")),IF(Table1[[#This Row],[Tipo]]="","",IF(AND(A289&lt;&gt;"",F289=""),"NÃO","SIM")))</f>
        <v/>
      </c>
    </row>
    <row r="290" spans="1:10" x14ac:dyDescent="0.25">
      <c r="A290" s="209"/>
      <c r="B290" s="210"/>
      <c r="C290" s="211" t="str">
        <f>IF(A290="Localizado",CONCATENATE("L.",auxiliar!A287),IF(A290="Disperso",CONCATENATE("D.",auxiliar!A287),""))</f>
        <v/>
      </c>
      <c r="D290" s="212" t="str">
        <f>IF(C290="","",COUNTIF(Table8[[Código do agregado '[Entidade']]:[Código do núcleo]],A.Núcleos!C290))</f>
        <v/>
      </c>
      <c r="E290" s="212" t="str">
        <f>IF(C290="","",SUMIF(Table8[[Código do núcleo]:[Nº de membros]],Table8[Nº de membros]))</f>
        <v/>
      </c>
      <c r="F290" s="213"/>
      <c r="G290" s="214"/>
      <c r="H290" s="215"/>
      <c r="I290" s="216"/>
      <c r="J290" s="217" t="str">
        <f>IF(A290="Localizado",IF(Table1[[#This Row],[Tipo]]="","",IF(AND(A290&lt;&gt;"",OR(F290="",G290="")),"NÃO","SIM")),IF(Table1[[#This Row],[Tipo]]="","",IF(AND(A290&lt;&gt;"",F290=""),"NÃO","SIM")))</f>
        <v/>
      </c>
    </row>
    <row r="291" spans="1:10" x14ac:dyDescent="0.25">
      <c r="A291" s="209"/>
      <c r="B291" s="210"/>
      <c r="C291" s="211" t="str">
        <f>IF(A291="Localizado",CONCATENATE("L.",auxiliar!A288),IF(A291="Disperso",CONCATENATE("D.",auxiliar!A288),""))</f>
        <v/>
      </c>
      <c r="D291" s="212" t="str">
        <f>IF(C291="","",COUNTIF(Table8[[Código do agregado '[Entidade']]:[Código do núcleo]],A.Núcleos!C291))</f>
        <v/>
      </c>
      <c r="E291" s="212" t="str">
        <f>IF(C291="","",SUMIF(Table8[[Código do núcleo]:[Nº de membros]],Table8[Nº de membros]))</f>
        <v/>
      </c>
      <c r="F291" s="213"/>
      <c r="G291" s="214"/>
      <c r="H291" s="215"/>
      <c r="I291" s="216"/>
      <c r="J291" s="217" t="str">
        <f>IF(A291="Localizado",IF(Table1[[#This Row],[Tipo]]="","",IF(AND(A291&lt;&gt;"",OR(F291="",G291="")),"NÃO","SIM")),IF(Table1[[#This Row],[Tipo]]="","",IF(AND(A291&lt;&gt;"",F291=""),"NÃO","SIM")))</f>
        <v/>
      </c>
    </row>
    <row r="292" spans="1:10" x14ac:dyDescent="0.25">
      <c r="A292" s="209"/>
      <c r="B292" s="210"/>
      <c r="C292" s="211" t="str">
        <f>IF(A292="Localizado",CONCATENATE("L.",auxiliar!A289),IF(A292="Disperso",CONCATENATE("D.",auxiliar!A289),""))</f>
        <v/>
      </c>
      <c r="D292" s="212" t="str">
        <f>IF(C292="","",COUNTIF(Table8[[Código do agregado '[Entidade']]:[Código do núcleo]],A.Núcleos!C292))</f>
        <v/>
      </c>
      <c r="E292" s="212" t="str">
        <f>IF(C292="","",SUMIF(Table8[[Código do núcleo]:[Nº de membros]],Table8[Nº de membros]))</f>
        <v/>
      </c>
      <c r="F292" s="213"/>
      <c r="G292" s="214"/>
      <c r="H292" s="215"/>
      <c r="I292" s="216"/>
      <c r="J292" s="217" t="str">
        <f>IF(A292="Localizado",IF(Table1[[#This Row],[Tipo]]="","",IF(AND(A292&lt;&gt;"",OR(F292="",G292="")),"NÃO","SIM")),IF(Table1[[#This Row],[Tipo]]="","",IF(AND(A292&lt;&gt;"",F292=""),"NÃO","SIM")))</f>
        <v/>
      </c>
    </row>
    <row r="293" spans="1:10" ht="15.75" thickBot="1" x14ac:dyDescent="0.3">
      <c r="A293" s="209"/>
      <c r="B293" s="210"/>
      <c r="C293" s="211" t="str">
        <f>IF(A293="Localizado",CONCATENATE("L.",auxiliar!A290),IF(A293="Disperso",CONCATENATE("D.",auxiliar!A290),""))</f>
        <v/>
      </c>
      <c r="D293" s="212" t="str">
        <f>IF(C293="","",COUNTIF(Table8[[Código do agregado '[Entidade']]:[Código do núcleo]],A.Núcleos!C293))</f>
        <v/>
      </c>
      <c r="E293" s="212" t="str">
        <f>IF(C293="","",SUMIF(Table8[[Código do núcleo]:[Nº de membros]],Table8[Nº de membros]))</f>
        <v/>
      </c>
      <c r="F293" s="213"/>
      <c r="G293" s="214"/>
      <c r="H293" s="215"/>
      <c r="I293" s="216"/>
      <c r="J293" s="217" t="str">
        <f>IF(A293="Localizado",IF(Table1[[#This Row],[Tipo]]="","",IF(AND(A293&lt;&gt;"",OR(F293="",G293="")),"NÃO","SIM")),IF(Table1[[#This Row],[Tipo]]="","",IF(AND(A293&lt;&gt;"",F293=""),"NÃO","SIM")))</f>
        <v/>
      </c>
    </row>
    <row r="294" spans="1:10" ht="15.75" thickTop="1" x14ac:dyDescent="0.25">
      <c r="A294" s="218" t="s">
        <v>5593</v>
      </c>
      <c r="B294" s="219">
        <f>SUBTOTAL(103,Table1[Designação])</f>
        <v>0</v>
      </c>
      <c r="C294" s="362"/>
      <c r="D294" s="362">
        <f>SUBTOTAL(109,Table1[Agregados])</f>
        <v>0</v>
      </c>
      <c r="E294" s="362">
        <f>SUBTOTAL(109,Table1[Pessoas])</f>
        <v>0</v>
      </c>
      <c r="F294" s="219"/>
      <c r="G294" s="219"/>
      <c r="H294" s="219"/>
      <c r="I294" s="363"/>
      <c r="J294" s="364">
        <f>SUBTOTAL(103,Table1[Informação completa?])</f>
        <v>289</v>
      </c>
    </row>
    <row r="295" spans="1:10" x14ac:dyDescent="0.25"/>
    <row r="296" spans="1:10" x14ac:dyDescent="0.25"/>
  </sheetData>
  <sheetProtection algorithmName="SHA-512" hashValue="u9gPMSZv/ku/5N3bDC7nfmI0+bRF1o5ScE8rUB2xyA54aFGDHyF025FJqIGDcBxvLWnFGfSDQyPm6KRwuubywA==" saltValue="6MUHvnzzeGgXtwWF0VGtkQ==" spinCount="100000" sheet="1" objects="1" scenarios="1"/>
  <dataConsolidate function="count"/>
  <mergeCells count="2">
    <mergeCell ref="A1:I1"/>
    <mergeCell ref="A2:I2"/>
  </mergeCells>
  <conditionalFormatting sqref="G4:I293">
    <cfRule type="expression" dxfId="328" priority="2">
      <formula>$A4="Disperso"</formula>
    </cfRule>
  </conditionalFormatting>
  <dataValidations count="1">
    <dataValidation type="list" allowBlank="1" showInputMessage="1" showErrorMessage="1" sqref="G5:G293">
      <formula1>Localizado</formula1>
    </dataValidation>
  </dataValidations>
  <pageMargins left="0.70866141732283472" right="0.70866141732283472" top="0.74803149606299213" bottom="0.74803149606299213" header="0.31496062992125984" footer="0.31496062992125984"/>
  <pageSetup paperSize="9" scale="61" fitToHeight="0" orientation="portrait" horizontalDpi="1200" verticalDpi="1200" r:id="rId1"/>
  <headerFooter>
    <oddFooter>Página &amp;P de &amp;N</oddFooter>
  </headerFooter>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auxiliar!$D$2:$D$3</xm:f>
          </x14:formula1>
          <xm:sqref>A5:A293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561"/>
  <sheetViews>
    <sheetView showGridLines="0" view="pageBreakPreview" zoomScale="85" zoomScaleSheetLayoutView="85" workbookViewId="0">
      <pane ySplit="5" topLeftCell="A6" activePane="bottomLeft" state="frozen"/>
      <selection activeCell="D6" sqref="D6:H6"/>
      <selection pane="bottomLeft" activeCell="A6" sqref="A6"/>
    </sheetView>
  </sheetViews>
  <sheetFormatPr defaultColWidth="0" defaultRowHeight="15" zeroHeight="1" x14ac:dyDescent="0.25"/>
  <cols>
    <col min="1" max="1" width="5.140625" style="208" customWidth="1"/>
    <col min="2" max="2" width="19.5703125" style="208" customWidth="1"/>
    <col min="3" max="3" width="14.7109375" style="208" customWidth="1"/>
    <col min="4" max="4" width="10.140625" style="208" customWidth="1"/>
    <col min="5" max="5" width="7.42578125" style="208" customWidth="1"/>
    <col min="6" max="6" width="52.7109375" style="208" customWidth="1"/>
    <col min="7" max="7" width="11.5703125" style="208" bestFit="1" customWidth="1"/>
    <col min="8" max="8" width="11.42578125" style="208" customWidth="1"/>
    <col min="9" max="18" width="4.5703125" style="208" customWidth="1"/>
    <col min="19" max="19" width="12.28515625" style="208" bestFit="1" customWidth="1"/>
    <col min="20" max="20" width="8.85546875" style="208" hidden="1" customWidth="1"/>
    <col min="21" max="24" width="0" style="208" hidden="1" customWidth="1"/>
    <col min="25" max="16384" width="8.85546875" style="208" hidden="1"/>
  </cols>
  <sheetData>
    <row r="1" spans="1:24" s="191" customFormat="1" ht="51" x14ac:dyDescent="0.25">
      <c r="A1" s="401"/>
      <c r="B1" s="401"/>
      <c r="C1" s="401"/>
      <c r="D1" s="401"/>
      <c r="E1" s="401"/>
      <c r="F1" s="401"/>
      <c r="G1" s="401"/>
      <c r="H1" s="401"/>
      <c r="I1" s="401"/>
      <c r="J1" s="401"/>
      <c r="K1" s="221"/>
    </row>
    <row r="2" spans="1:24" s="191" customFormat="1" ht="18.75" x14ac:dyDescent="0.25">
      <c r="A2" s="403" t="str">
        <f>CONCATENATE(Entrada!D8," | Identificação de Agregados e Pessoas - CANDIDATURAS")</f>
        <v xml:space="preserve"> | Identificação de Agregados e Pessoas - CANDIDATURAS</v>
      </c>
      <c r="B2" s="403"/>
      <c r="C2" s="403"/>
      <c r="D2" s="403"/>
      <c r="E2" s="403"/>
      <c r="F2" s="403"/>
      <c r="G2" s="403"/>
      <c r="H2" s="403"/>
      <c r="I2" s="403"/>
      <c r="J2" s="403"/>
      <c r="K2" s="403"/>
      <c r="L2" s="403"/>
      <c r="M2" s="403"/>
      <c r="N2" s="403"/>
      <c r="O2" s="403"/>
      <c r="P2" s="403"/>
      <c r="Q2" s="403"/>
      <c r="R2" s="403"/>
    </row>
    <row r="3" spans="1:24" s="191" customFormat="1" ht="18.75" x14ac:dyDescent="0.25">
      <c r="A3" s="192"/>
      <c r="B3" s="192"/>
      <c r="C3" s="192"/>
      <c r="D3" s="192"/>
      <c r="E3" s="192"/>
      <c r="F3" s="192"/>
      <c r="G3" s="192"/>
      <c r="H3" s="192"/>
      <c r="I3" s="192"/>
      <c r="J3" s="192"/>
      <c r="K3" s="192"/>
      <c r="L3" s="192"/>
      <c r="M3" s="192"/>
      <c r="N3" s="192"/>
      <c r="O3" s="192"/>
      <c r="P3" s="192"/>
      <c r="Q3" s="192"/>
      <c r="R3" s="192"/>
    </row>
    <row r="4" spans="1:24" s="191" customFormat="1" ht="18.600000000000001" customHeight="1" x14ac:dyDescent="0.25">
      <c r="A4" s="192"/>
      <c r="B4" s="192"/>
      <c r="C4" s="192"/>
      <c r="D4" s="192"/>
      <c r="E4" s="192"/>
      <c r="F4" s="192"/>
      <c r="G4" s="404" t="s">
        <v>6403</v>
      </c>
      <c r="H4" s="404"/>
      <c r="I4" s="404" t="s">
        <v>523</v>
      </c>
      <c r="J4" s="404"/>
      <c r="K4" s="404"/>
      <c r="L4" s="404"/>
      <c r="M4" s="404"/>
      <c r="N4" s="404"/>
      <c r="O4" s="404"/>
      <c r="P4" s="404"/>
      <c r="Q4" s="404"/>
      <c r="R4" s="404"/>
    </row>
    <row r="5" spans="1:24" s="199" customFormat="1" ht="48" x14ac:dyDescent="0.2">
      <c r="A5" s="195" t="s">
        <v>6455</v>
      </c>
      <c r="B5" s="223" t="s">
        <v>6404</v>
      </c>
      <c r="C5" s="194" t="s">
        <v>7101</v>
      </c>
      <c r="D5" s="195" t="s">
        <v>5598</v>
      </c>
      <c r="E5" s="195" t="s">
        <v>5599</v>
      </c>
      <c r="F5" s="195" t="s">
        <v>6405</v>
      </c>
      <c r="G5" s="195" t="s">
        <v>36</v>
      </c>
      <c r="H5" s="195" t="s">
        <v>35</v>
      </c>
      <c r="I5" s="224" t="s">
        <v>15</v>
      </c>
      <c r="J5" s="224" t="s">
        <v>16</v>
      </c>
      <c r="K5" s="224" t="s">
        <v>17</v>
      </c>
      <c r="L5" s="224" t="s">
        <v>18</v>
      </c>
      <c r="M5" s="224" t="s">
        <v>19</v>
      </c>
      <c r="N5" s="224" t="s">
        <v>20</v>
      </c>
      <c r="O5" s="224" t="s">
        <v>21</v>
      </c>
      <c r="P5" s="224" t="s">
        <v>22</v>
      </c>
      <c r="Q5" s="224" t="s">
        <v>6376</v>
      </c>
      <c r="R5" s="225" t="s">
        <v>5593</v>
      </c>
      <c r="S5" s="226" t="s">
        <v>6389</v>
      </c>
      <c r="T5" s="227" t="s">
        <v>6454</v>
      </c>
      <c r="X5" s="66"/>
    </row>
    <row r="6" spans="1:24" x14ac:dyDescent="0.25">
      <c r="A6" s="228" t="str">
        <f>auxiliar!C2</f>
        <v>01</v>
      </c>
      <c r="B6" s="229"/>
      <c r="C6" s="200"/>
      <c r="D6" s="203" t="str">
        <f>IF(Table13[[#This Row],[Tipo de Beneficiário]]="","",COUNTIF(Table8[Código da Candidatura],Table13[[#This Row],[Cód.]]))</f>
        <v/>
      </c>
      <c r="E6" s="230" t="str">
        <f>IF(Table13[[#This Row],[Tipo de Beneficiário]]="","",SUMIF(Table8[[Código da Candidatura]:[Nº de membros]],Table13[[#This Row],[Cód.]],Table8[Nº de membros]))</f>
        <v/>
      </c>
      <c r="F6" s="231"/>
      <c r="G6" s="232"/>
      <c r="H6" s="232"/>
      <c r="I6" s="233" t="str">
        <f>IF(Table13[[#This Row],[Tipo de Beneficiário]]="","",COUNTIFS(Table8[Código da Candidatura],Table13[[#This Row],[Cód.]],Table8[Tipologia proposta *],"T0"))</f>
        <v/>
      </c>
      <c r="J6" s="233" t="str">
        <f>IF(Table13[[#This Row],[Tipo de Beneficiário]]="","",COUNTIFS(Table8[Código da Candidatura],Table13[[#This Row],[Cód.]],Table8[Tipologia proposta *],"T1"))</f>
        <v/>
      </c>
      <c r="K6" s="233" t="str">
        <f>IF(Table13[[#This Row],[Tipo de Beneficiário]]="","",COUNTIFS(Table8[Código da Candidatura],Table13[[#This Row],[Cód.]],Table8[Tipologia proposta *],"T2"))</f>
        <v/>
      </c>
      <c r="L6" s="234" t="str">
        <f>IF(Table13[[#This Row],[Tipo de Beneficiário]]="","",COUNTIFS(Table8[Código da Candidatura],Table13[[#This Row],[Cód.]],Table8[Tipologia proposta *],"T3"))</f>
        <v/>
      </c>
      <c r="M6" s="234" t="str">
        <f>IF(Table13[[#This Row],[Tipo de Beneficiário]]="","",COUNTIFS(Table8[Código da Candidatura],Table13[[#This Row],[Cód.]],Table8[Tipologia proposta *],"T4"))</f>
        <v/>
      </c>
      <c r="N6" s="234" t="str">
        <f>IF(Table13[[#This Row],[Tipo de Beneficiário]]="","",COUNTIFS(Table8[Código da Candidatura],Table13[[#This Row],[Cód.]],Table8[Tipologia proposta *],"T5"))</f>
        <v/>
      </c>
      <c r="O6" s="234" t="str">
        <f>IF(Table13[[#This Row],[Tipo de Beneficiário]]="","",COUNTIFS(Table8[Código da Candidatura],Table13[[#This Row],[Cód.]],Table8[Tipologia proposta *],"T6"))</f>
        <v/>
      </c>
      <c r="P6" s="234" t="str">
        <f>IF(Table13[[#This Row],[Tipo de Beneficiário]]="","",COUNTIFS(Table8[Código da Candidatura],Table13[[#This Row],[Cód.]],Table8[Tipologia proposta *],"T7"))</f>
        <v/>
      </c>
      <c r="Q6" s="234" t="str">
        <f>IF(Table13[[#This Row],[Tipo de Beneficiário]]="","",COUNTIFS(Table8[Código da Candidatura],Table13[[#This Row],[Cód.]],Table8[Tipologia proposta *],"Unid. Resid."))</f>
        <v/>
      </c>
      <c r="R6" s="235">
        <f>SUM(Table13[[#This Row],[T0]:[Unid. resid.]])</f>
        <v>0</v>
      </c>
      <c r="S6" s="236" t="str">
        <f>IF(OR(Table13[[#This Row],[Tipo de Beneficiário]]="",Table13[[#This Row],[Identificação da Entidade]]="",Table13[[#This Row],[Tipo de Solução Habitacional]]=""),"NÃO","")</f>
        <v>NÃO</v>
      </c>
      <c r="T6" s="117" t="e">
        <f>VLOOKUP(Table13[[#This Row],[Tipo de Beneficiário]],Table3[],3,FALSE)</f>
        <v>#N/A</v>
      </c>
      <c r="X6" s="46"/>
    </row>
    <row r="7" spans="1:24" x14ac:dyDescent="0.25">
      <c r="A7" s="237" t="str">
        <f>auxiliar!C3</f>
        <v>02</v>
      </c>
      <c r="B7" s="238"/>
      <c r="C7" s="239"/>
      <c r="D7" s="212" t="str">
        <f>IF(Table13[[#This Row],[Tipo de Beneficiário]]="","",COUNTIF(Table8[Código da Candidatura],Table13[[#This Row],[Cód.]]))</f>
        <v/>
      </c>
      <c r="E7" s="240" t="str">
        <f>IF(Table13[[#This Row],[Tipo de Beneficiário]]="","",SUMIF(Table8[[Código da Candidatura]:[Nº de membros]],Table13[[#This Row],[Cód.]],Table8[Nº de membros]))</f>
        <v/>
      </c>
      <c r="F7" s="241"/>
      <c r="G7" s="242"/>
      <c r="H7" s="242"/>
      <c r="I7" s="243" t="str">
        <f>IF(Table13[[#This Row],[Tipo de Beneficiário]]="","",COUNTIFS(Table8[Código da Candidatura],Table13[[#This Row],[Cód.]],Table8[Tipologia proposta *],"T0"))</f>
        <v/>
      </c>
      <c r="J7" s="243" t="str">
        <f>IF(Table13[[#This Row],[Tipo de Beneficiário]]="","",COUNTIFS(Table8[Código da Candidatura],Table13[[#This Row],[Cód.]],Table8[Tipologia proposta *],"T1"))</f>
        <v/>
      </c>
      <c r="K7" s="243" t="str">
        <f>IF(Table13[[#This Row],[Tipo de Beneficiário]]="","",COUNTIFS(Table8[Código da Candidatura],Table13[[#This Row],[Cód.]],Table8[Tipologia proposta *],"T2"))</f>
        <v/>
      </c>
      <c r="L7" s="243" t="str">
        <f>IF(Table13[[#This Row],[Tipo de Beneficiário]]="","",COUNTIFS(Table8[Código da Candidatura],Table13[[#This Row],[Cód.]],Table8[Tipologia proposta *],"T3"))</f>
        <v/>
      </c>
      <c r="M7" s="243" t="str">
        <f>IF(Table13[[#This Row],[Tipo de Beneficiário]]="","",COUNTIFS(Table8[Código da Candidatura],Table13[[#This Row],[Cód.]],Table8[Tipologia proposta *],"T4"))</f>
        <v/>
      </c>
      <c r="N7" s="243" t="str">
        <f>IF(Table13[[#This Row],[Tipo de Beneficiário]]="","",COUNTIFS(Table8[Código da Candidatura],Table13[[#This Row],[Cód.]],Table8[Tipologia proposta *],"T5"))</f>
        <v/>
      </c>
      <c r="O7" s="243" t="str">
        <f>IF(Table13[[#This Row],[Tipo de Beneficiário]]="","",COUNTIFS(Table8[Código da Candidatura],Table13[[#This Row],[Cód.]],Table8[Tipologia proposta *],"T6"))</f>
        <v/>
      </c>
      <c r="P7" s="243" t="str">
        <f>IF(Table13[[#This Row],[Tipo de Beneficiário]]="","",COUNTIFS(Table8[Código da Candidatura],Table13[[#This Row],[Cód.]],Table8[Tipologia proposta *],"T7"))</f>
        <v/>
      </c>
      <c r="Q7" s="243" t="str">
        <f>IF(Table13[[#This Row],[Tipo de Beneficiário]]="","",COUNTIFS(Table8[Código da Candidatura],Table13[[#This Row],[Cód.]],Table8[Tipologia proposta *],"Unid. Resid."))</f>
        <v/>
      </c>
      <c r="R7" s="244">
        <f>SUM(Table13[[#This Row],[T0]:[Unid. resid.]])</f>
        <v>0</v>
      </c>
      <c r="S7" s="245" t="str">
        <f>IF(OR(Table13[[#This Row],[Tipo de Beneficiário]]="",Table13[[#This Row],[Identificação da Entidade]]="",Table13[[#This Row],[Tipo de Solução Habitacional]]=""),"NÃO","")</f>
        <v>NÃO</v>
      </c>
      <c r="T7" s="118" t="e">
        <f>VLOOKUP(Table13[[#This Row],[Tipo de Beneficiário]],Table3[],3,FALSE)</f>
        <v>#N/A</v>
      </c>
      <c r="X7" s="46"/>
    </row>
    <row r="8" spans="1:24" x14ac:dyDescent="0.25">
      <c r="A8" s="237" t="str">
        <f>auxiliar!C4</f>
        <v>03</v>
      </c>
      <c r="B8" s="238"/>
      <c r="C8" s="239"/>
      <c r="D8" s="212" t="str">
        <f>IF(Table13[[#This Row],[Tipo de Beneficiário]]="","",COUNTIF(Table8[Código da Candidatura],Table13[[#This Row],[Cód.]]))</f>
        <v/>
      </c>
      <c r="E8" s="240" t="str">
        <f>IF(Table13[[#This Row],[Tipo de Beneficiário]]="","",SUMIF(Table8[[Código da Candidatura]:[Nº de membros]],Table13[[#This Row],[Cód.]],Table8[Nº de membros]))</f>
        <v/>
      </c>
      <c r="F8" s="241"/>
      <c r="G8" s="242"/>
      <c r="H8" s="242"/>
      <c r="I8" s="243" t="str">
        <f>IF(Table13[[#This Row],[Tipo de Beneficiário]]="","",COUNTIFS(Table8[Código da Candidatura],Table13[[#This Row],[Cód.]],Table8[Tipologia proposta *],"T0"))</f>
        <v/>
      </c>
      <c r="J8" s="243" t="str">
        <f>IF(Table13[[#This Row],[Tipo de Beneficiário]]="","",COUNTIFS(Table8[Código da Candidatura],Table13[[#This Row],[Cód.]],Table8[Tipologia proposta *],"T1"))</f>
        <v/>
      </c>
      <c r="K8" s="243" t="str">
        <f>IF(Table13[[#This Row],[Tipo de Beneficiário]]="","",COUNTIFS(Table8[Código da Candidatura],Table13[[#This Row],[Cód.]],Table8[Tipologia proposta *],"T2"))</f>
        <v/>
      </c>
      <c r="L8" s="243" t="str">
        <f>IF(Table13[[#This Row],[Tipo de Beneficiário]]="","",COUNTIFS(Table8[Código da Candidatura],Table13[[#This Row],[Cód.]],Table8[Tipologia proposta *],"T3"))</f>
        <v/>
      </c>
      <c r="M8" s="243" t="str">
        <f>IF(Table13[[#This Row],[Tipo de Beneficiário]]="","",COUNTIFS(Table8[Código da Candidatura],Table13[[#This Row],[Cód.]],Table8[Tipologia proposta *],"T4"))</f>
        <v/>
      </c>
      <c r="N8" s="243" t="str">
        <f>IF(Table13[[#This Row],[Tipo de Beneficiário]]="","",COUNTIFS(Table8[Código da Candidatura],Table13[[#This Row],[Cód.]],Table8[Tipologia proposta *],"T5"))</f>
        <v/>
      </c>
      <c r="O8" s="243" t="str">
        <f>IF(Table13[[#This Row],[Tipo de Beneficiário]]="","",COUNTIFS(Table8[Código da Candidatura],Table13[[#This Row],[Cód.]],Table8[Tipologia proposta *],"T6"))</f>
        <v/>
      </c>
      <c r="P8" s="243" t="str">
        <f>IF(Table13[[#This Row],[Tipo de Beneficiário]]="","",COUNTIFS(Table8[Código da Candidatura],Table13[[#This Row],[Cód.]],Table8[Tipologia proposta *],"T7"))</f>
        <v/>
      </c>
      <c r="Q8" s="243" t="str">
        <f>IF(Table13[[#This Row],[Tipo de Beneficiário]]="","",COUNTIFS(Table8[Código da Candidatura],Table13[[#This Row],[Cód.]],Table8[Tipologia proposta *],"Unid. Resid."))</f>
        <v/>
      </c>
      <c r="R8" s="244">
        <f>SUM(Table13[[#This Row],[T0]:[Unid. resid.]])</f>
        <v>0</v>
      </c>
      <c r="S8" s="245" t="str">
        <f>IF(OR(Table13[[#This Row],[Tipo de Beneficiário]]="",Table13[[#This Row],[Identificação da Entidade]]="",Table13[[#This Row],[Tipo de Solução Habitacional]]=""),"NÃO","")</f>
        <v>NÃO</v>
      </c>
      <c r="T8" s="118" t="e">
        <f>VLOOKUP(Table13[[#This Row],[Tipo de Beneficiário]],Table3[],3,FALSE)</f>
        <v>#N/A</v>
      </c>
      <c r="X8" s="46"/>
    </row>
    <row r="9" spans="1:24" x14ac:dyDescent="0.25">
      <c r="A9" s="237" t="str">
        <f>auxiliar!C5</f>
        <v>04</v>
      </c>
      <c r="B9" s="238"/>
      <c r="C9" s="239"/>
      <c r="D9" s="212" t="str">
        <f>IF(Table13[[#This Row],[Tipo de Beneficiário]]="","",COUNTIF(Table8[Código da Candidatura],Table13[[#This Row],[Cód.]]))</f>
        <v/>
      </c>
      <c r="E9" s="240" t="str">
        <f>IF(Table13[[#This Row],[Tipo de Beneficiário]]="","",SUMIF(Table8[[Código da Candidatura]:[Nº de membros]],Table13[[#This Row],[Cód.]],Table8[Nº de membros]))</f>
        <v/>
      </c>
      <c r="F9" s="241"/>
      <c r="G9" s="242"/>
      <c r="H9" s="242"/>
      <c r="I9" s="243" t="str">
        <f>IF(Table13[[#This Row],[Tipo de Beneficiário]]="","",COUNTIFS(Table8[Código da Candidatura],Table13[[#This Row],[Cód.]],Table8[Tipologia proposta *],"T0"))</f>
        <v/>
      </c>
      <c r="J9" s="243" t="str">
        <f>IF(Table13[[#This Row],[Tipo de Beneficiário]]="","",COUNTIFS(Table8[Código da Candidatura],Table13[[#This Row],[Cód.]],Table8[Tipologia proposta *],"T1"))</f>
        <v/>
      </c>
      <c r="K9" s="243" t="str">
        <f>IF(Table13[[#This Row],[Tipo de Beneficiário]]="","",COUNTIFS(Table8[Código da Candidatura],Table13[[#This Row],[Cód.]],Table8[Tipologia proposta *],"T2"))</f>
        <v/>
      </c>
      <c r="L9" s="243" t="str">
        <f>IF(Table13[[#This Row],[Tipo de Beneficiário]]="","",COUNTIFS(Table8[Código da Candidatura],Table13[[#This Row],[Cód.]],Table8[Tipologia proposta *],"T3"))</f>
        <v/>
      </c>
      <c r="M9" s="243" t="str">
        <f>IF(Table13[[#This Row],[Tipo de Beneficiário]]="","",COUNTIFS(Table8[Código da Candidatura],Table13[[#This Row],[Cód.]],Table8[Tipologia proposta *],"T4"))</f>
        <v/>
      </c>
      <c r="N9" s="243" t="str">
        <f>IF(Table13[[#This Row],[Tipo de Beneficiário]]="","",COUNTIFS(Table8[Código da Candidatura],Table13[[#This Row],[Cód.]],Table8[Tipologia proposta *],"T5"))</f>
        <v/>
      </c>
      <c r="O9" s="243" t="str">
        <f>IF(Table13[[#This Row],[Tipo de Beneficiário]]="","",COUNTIFS(Table8[Código da Candidatura],Table13[[#This Row],[Cód.]],Table8[Tipologia proposta *],"T6"))</f>
        <v/>
      </c>
      <c r="P9" s="243" t="str">
        <f>IF(Table13[[#This Row],[Tipo de Beneficiário]]="","",COUNTIFS(Table8[Código da Candidatura],Table13[[#This Row],[Cód.]],Table8[Tipologia proposta *],"T7"))</f>
        <v/>
      </c>
      <c r="Q9" s="243" t="str">
        <f>IF(Table13[[#This Row],[Tipo de Beneficiário]]="","",COUNTIFS(Table8[Código da Candidatura],Table13[[#This Row],[Cód.]],Table8[Tipologia proposta *],"Unid. Resid."))</f>
        <v/>
      </c>
      <c r="R9" s="244">
        <f>SUM(Table13[[#This Row],[T0]:[Unid. resid.]])</f>
        <v>0</v>
      </c>
      <c r="S9" s="245" t="str">
        <f>IF(OR(Table13[[#This Row],[Tipo de Beneficiário]]="",Table13[[#This Row],[Identificação da Entidade]]="",Table13[[#This Row],[Tipo de Solução Habitacional]]=""),"NÃO","")</f>
        <v>NÃO</v>
      </c>
      <c r="T9" s="118" t="e">
        <f>VLOOKUP(Table13[[#This Row],[Tipo de Beneficiário]],Table3[],3,FALSE)</f>
        <v>#N/A</v>
      </c>
      <c r="X9" s="46"/>
    </row>
    <row r="10" spans="1:24" x14ac:dyDescent="0.25">
      <c r="A10" s="237" t="str">
        <f>auxiliar!C6</f>
        <v>05</v>
      </c>
      <c r="B10" s="238"/>
      <c r="C10" s="239"/>
      <c r="D10" s="212" t="str">
        <f>IF(Table13[[#This Row],[Tipo de Beneficiário]]="","",COUNTIF(Table8[Código da Candidatura],Table13[[#This Row],[Cód.]]))</f>
        <v/>
      </c>
      <c r="E10" s="240" t="str">
        <f>IF(Table13[[#This Row],[Tipo de Beneficiário]]="","",SUMIF(Table8[[Código da Candidatura]:[Nº de membros]],Table13[[#This Row],[Cód.]],Table8[Nº de membros]))</f>
        <v/>
      </c>
      <c r="F10" s="241"/>
      <c r="G10" s="242"/>
      <c r="H10" s="242"/>
      <c r="I10" s="243" t="str">
        <f>IF(Table13[[#This Row],[Tipo de Beneficiário]]="","",COUNTIFS(Table8[Código da Candidatura],Table13[[#This Row],[Cód.]],Table8[Tipologia proposta *],"T0"))</f>
        <v/>
      </c>
      <c r="J10" s="243" t="str">
        <f>IF(Table13[[#This Row],[Tipo de Beneficiário]]="","",COUNTIFS(Table8[Código da Candidatura],Table13[[#This Row],[Cód.]],Table8[Tipologia proposta *],"T1"))</f>
        <v/>
      </c>
      <c r="K10" s="243" t="str">
        <f>IF(Table13[[#This Row],[Tipo de Beneficiário]]="","",COUNTIFS(Table8[Código da Candidatura],Table13[[#This Row],[Cód.]],Table8[Tipologia proposta *],"T2"))</f>
        <v/>
      </c>
      <c r="L10" s="243" t="str">
        <f>IF(Table13[[#This Row],[Tipo de Beneficiário]]="","",COUNTIFS(Table8[Código da Candidatura],Table13[[#This Row],[Cód.]],Table8[Tipologia proposta *],"T3"))</f>
        <v/>
      </c>
      <c r="M10" s="243" t="str">
        <f>IF(Table13[[#This Row],[Tipo de Beneficiário]]="","",COUNTIFS(Table8[Código da Candidatura],Table13[[#This Row],[Cód.]],Table8[Tipologia proposta *],"T4"))</f>
        <v/>
      </c>
      <c r="N10" s="243" t="str">
        <f>IF(Table13[[#This Row],[Tipo de Beneficiário]]="","",COUNTIFS(Table8[Código da Candidatura],Table13[[#This Row],[Cód.]],Table8[Tipologia proposta *],"T5"))</f>
        <v/>
      </c>
      <c r="O10" s="243" t="str">
        <f>IF(Table13[[#This Row],[Tipo de Beneficiário]]="","",COUNTIFS(Table8[Código da Candidatura],Table13[[#This Row],[Cód.]],Table8[Tipologia proposta *],"T6"))</f>
        <v/>
      </c>
      <c r="P10" s="243" t="str">
        <f>IF(Table13[[#This Row],[Tipo de Beneficiário]]="","",COUNTIFS(Table8[Código da Candidatura],Table13[[#This Row],[Cód.]],Table8[Tipologia proposta *],"T7"))</f>
        <v/>
      </c>
      <c r="Q10" s="243" t="str">
        <f>IF(Table13[[#This Row],[Tipo de Beneficiário]]="","",COUNTIFS(Table8[Código da Candidatura],Table13[[#This Row],[Cód.]],Table8[Tipologia proposta *],"Unid. Resid."))</f>
        <v/>
      </c>
      <c r="R10" s="244">
        <f>SUM(Table13[[#This Row],[T0]:[Unid. resid.]])</f>
        <v>0</v>
      </c>
      <c r="S10" s="245" t="str">
        <f>IF(OR(Table13[[#This Row],[Tipo de Beneficiário]]="",Table13[[#This Row],[Identificação da Entidade]]="",Table13[[#This Row],[Tipo de Solução Habitacional]]=""),"NÃO","")</f>
        <v>NÃO</v>
      </c>
      <c r="T10" s="118" t="e">
        <f>VLOOKUP(Table13[[#This Row],[Tipo de Beneficiário]],Table3[],3,FALSE)</f>
        <v>#N/A</v>
      </c>
      <c r="X10" s="46"/>
    </row>
    <row r="11" spans="1:24" x14ac:dyDescent="0.25">
      <c r="A11" s="237" t="str">
        <f>auxiliar!C7</f>
        <v>06</v>
      </c>
      <c r="B11" s="238"/>
      <c r="C11" s="239"/>
      <c r="D11" s="212" t="str">
        <f>IF(Table13[[#This Row],[Tipo de Beneficiário]]="","",COUNTIF(Table8[Código da Candidatura],Table13[[#This Row],[Cód.]]))</f>
        <v/>
      </c>
      <c r="E11" s="240" t="str">
        <f>IF(Table13[[#This Row],[Tipo de Beneficiário]]="","",SUMIF(Table8[[Código da Candidatura]:[Nº de membros]],Table13[[#This Row],[Cód.]],Table8[Nº de membros]))</f>
        <v/>
      </c>
      <c r="F11" s="241"/>
      <c r="G11" s="242"/>
      <c r="H11" s="242"/>
      <c r="I11" s="243" t="str">
        <f>IF(Table13[[#This Row],[Tipo de Beneficiário]]="","",COUNTIFS(Table8[Código da Candidatura],Table13[[#This Row],[Cód.]],Table8[Tipologia proposta *],"T0"))</f>
        <v/>
      </c>
      <c r="J11" s="243" t="str">
        <f>IF(Table13[[#This Row],[Tipo de Beneficiário]]="","",COUNTIFS(Table8[Código da Candidatura],Table13[[#This Row],[Cód.]],Table8[Tipologia proposta *],"T1"))</f>
        <v/>
      </c>
      <c r="K11" s="243" t="str">
        <f>IF(Table13[[#This Row],[Tipo de Beneficiário]]="","",COUNTIFS(Table8[Código da Candidatura],Table13[[#This Row],[Cód.]],Table8[Tipologia proposta *],"T2"))</f>
        <v/>
      </c>
      <c r="L11" s="243" t="str">
        <f>IF(Table13[[#This Row],[Tipo de Beneficiário]]="","",COUNTIFS(Table8[Código da Candidatura],Table13[[#This Row],[Cód.]],Table8[Tipologia proposta *],"T3"))</f>
        <v/>
      </c>
      <c r="M11" s="243" t="str">
        <f>IF(Table13[[#This Row],[Tipo de Beneficiário]]="","",COUNTIFS(Table8[Código da Candidatura],Table13[[#This Row],[Cód.]],Table8[Tipologia proposta *],"T4"))</f>
        <v/>
      </c>
      <c r="N11" s="243" t="str">
        <f>IF(Table13[[#This Row],[Tipo de Beneficiário]]="","",COUNTIFS(Table8[Código da Candidatura],Table13[[#This Row],[Cód.]],Table8[Tipologia proposta *],"T5"))</f>
        <v/>
      </c>
      <c r="O11" s="243" t="str">
        <f>IF(Table13[[#This Row],[Tipo de Beneficiário]]="","",COUNTIFS(Table8[Código da Candidatura],Table13[[#This Row],[Cód.]],Table8[Tipologia proposta *],"T6"))</f>
        <v/>
      </c>
      <c r="P11" s="243" t="str">
        <f>IF(Table13[[#This Row],[Tipo de Beneficiário]]="","",COUNTIFS(Table8[Código da Candidatura],Table13[[#This Row],[Cód.]],Table8[Tipologia proposta *],"T7"))</f>
        <v/>
      </c>
      <c r="Q11" s="243" t="str">
        <f>IF(Table13[[#This Row],[Tipo de Beneficiário]]="","",COUNTIFS(Table8[Código da Candidatura],Table13[[#This Row],[Cód.]],Table8[Tipologia proposta *],"Unid. Resid."))</f>
        <v/>
      </c>
      <c r="R11" s="244">
        <f>SUM(Table13[[#This Row],[T0]:[Unid. resid.]])</f>
        <v>0</v>
      </c>
      <c r="S11" s="245" t="str">
        <f>IF(OR(Table13[[#This Row],[Tipo de Beneficiário]]="",Table13[[#This Row],[Identificação da Entidade]]="",Table13[[#This Row],[Tipo de Solução Habitacional]]=""),"NÃO","")</f>
        <v>NÃO</v>
      </c>
      <c r="T11" s="118" t="e">
        <f>VLOOKUP(Table13[[#This Row],[Tipo de Beneficiário]],Table3[],3,FALSE)</f>
        <v>#N/A</v>
      </c>
      <c r="X11" s="46"/>
    </row>
    <row r="12" spans="1:24" x14ac:dyDescent="0.25">
      <c r="A12" s="237" t="str">
        <f>auxiliar!C8</f>
        <v>07</v>
      </c>
      <c r="B12" s="238"/>
      <c r="C12" s="239"/>
      <c r="D12" s="212" t="str">
        <f>IF(Table13[[#This Row],[Tipo de Beneficiário]]="","",COUNTIF(Table8[Código da Candidatura],Table13[[#This Row],[Cód.]]))</f>
        <v/>
      </c>
      <c r="E12" s="240" t="str">
        <f>IF(Table13[[#This Row],[Tipo de Beneficiário]]="","",SUMIF(Table8[[Código da Candidatura]:[Nº de membros]],Table13[[#This Row],[Cód.]],Table8[Nº de membros]))</f>
        <v/>
      </c>
      <c r="F12" s="241"/>
      <c r="G12" s="242"/>
      <c r="H12" s="242"/>
      <c r="I12" s="243" t="str">
        <f>IF(Table13[[#This Row],[Tipo de Beneficiário]]="","",COUNTIFS(Table8[Código da Candidatura],Table13[[#This Row],[Cód.]],Table8[Tipologia proposta *],"T0"))</f>
        <v/>
      </c>
      <c r="J12" s="243" t="str">
        <f>IF(Table13[[#This Row],[Tipo de Beneficiário]]="","",COUNTIFS(Table8[Código da Candidatura],Table13[[#This Row],[Cód.]],Table8[Tipologia proposta *],"T1"))</f>
        <v/>
      </c>
      <c r="K12" s="243" t="str">
        <f>IF(Table13[[#This Row],[Tipo de Beneficiário]]="","",COUNTIFS(Table8[Código da Candidatura],Table13[[#This Row],[Cód.]],Table8[Tipologia proposta *],"T2"))</f>
        <v/>
      </c>
      <c r="L12" s="243" t="str">
        <f>IF(Table13[[#This Row],[Tipo de Beneficiário]]="","",COUNTIFS(Table8[Código da Candidatura],Table13[[#This Row],[Cód.]],Table8[Tipologia proposta *],"T3"))</f>
        <v/>
      </c>
      <c r="M12" s="243" t="str">
        <f>IF(Table13[[#This Row],[Tipo de Beneficiário]]="","",COUNTIFS(Table8[Código da Candidatura],Table13[[#This Row],[Cód.]],Table8[Tipologia proposta *],"T4"))</f>
        <v/>
      </c>
      <c r="N12" s="243" t="str">
        <f>IF(Table13[[#This Row],[Tipo de Beneficiário]]="","",COUNTIFS(Table8[Código da Candidatura],Table13[[#This Row],[Cód.]],Table8[Tipologia proposta *],"T5"))</f>
        <v/>
      </c>
      <c r="O12" s="243" t="str">
        <f>IF(Table13[[#This Row],[Tipo de Beneficiário]]="","",COUNTIFS(Table8[Código da Candidatura],Table13[[#This Row],[Cód.]],Table8[Tipologia proposta *],"T6"))</f>
        <v/>
      </c>
      <c r="P12" s="243" t="str">
        <f>IF(Table13[[#This Row],[Tipo de Beneficiário]]="","",COUNTIFS(Table8[Código da Candidatura],Table13[[#This Row],[Cód.]],Table8[Tipologia proposta *],"T7"))</f>
        <v/>
      </c>
      <c r="Q12" s="243" t="str">
        <f>IF(Table13[[#This Row],[Tipo de Beneficiário]]="","",COUNTIFS(Table8[Código da Candidatura],Table13[[#This Row],[Cód.]],Table8[Tipologia proposta *],"Unid. Resid."))</f>
        <v/>
      </c>
      <c r="R12" s="244">
        <f>SUM(Table13[[#This Row],[T0]:[Unid. resid.]])</f>
        <v>0</v>
      </c>
      <c r="S12" s="245" t="str">
        <f>IF(OR(Table13[[#This Row],[Tipo de Beneficiário]]="",Table13[[#This Row],[Identificação da Entidade]]="",Table13[[#This Row],[Tipo de Solução Habitacional]]=""),"NÃO","")</f>
        <v>NÃO</v>
      </c>
      <c r="T12" s="118" t="e">
        <f>VLOOKUP(Table13[[#This Row],[Tipo de Beneficiário]],Table3[],3,FALSE)</f>
        <v>#N/A</v>
      </c>
      <c r="X12" s="46"/>
    </row>
    <row r="13" spans="1:24" x14ac:dyDescent="0.25">
      <c r="A13" s="237" t="str">
        <f>auxiliar!C9</f>
        <v>08</v>
      </c>
      <c r="B13" s="238"/>
      <c r="C13" s="239"/>
      <c r="D13" s="212" t="str">
        <f>IF(Table13[[#This Row],[Tipo de Beneficiário]]="","",COUNTIF(Table8[Código da Candidatura],Table13[[#This Row],[Cód.]]))</f>
        <v/>
      </c>
      <c r="E13" s="240" t="str">
        <f>IF(Table13[[#This Row],[Tipo de Beneficiário]]="","",SUMIF(Table8[[Código da Candidatura]:[Nº de membros]],Table13[[#This Row],[Cód.]],Table8[Nº de membros]))</f>
        <v/>
      </c>
      <c r="F13" s="241"/>
      <c r="G13" s="242"/>
      <c r="H13" s="242"/>
      <c r="I13" s="243" t="str">
        <f>IF(Table13[[#This Row],[Tipo de Beneficiário]]="","",COUNTIFS(Table8[Código da Candidatura],Table13[[#This Row],[Cód.]],Table8[Tipologia proposta *],"T0"))</f>
        <v/>
      </c>
      <c r="J13" s="243" t="str">
        <f>IF(Table13[[#This Row],[Tipo de Beneficiário]]="","",COUNTIFS(Table8[Código da Candidatura],Table13[[#This Row],[Cód.]],Table8[Tipologia proposta *],"T1"))</f>
        <v/>
      </c>
      <c r="K13" s="243" t="str">
        <f>IF(Table13[[#This Row],[Tipo de Beneficiário]]="","",COUNTIFS(Table8[Código da Candidatura],Table13[[#This Row],[Cód.]],Table8[Tipologia proposta *],"T2"))</f>
        <v/>
      </c>
      <c r="L13" s="243" t="str">
        <f>IF(Table13[[#This Row],[Tipo de Beneficiário]]="","",COUNTIFS(Table8[Código da Candidatura],Table13[[#This Row],[Cód.]],Table8[Tipologia proposta *],"T3"))</f>
        <v/>
      </c>
      <c r="M13" s="243" t="str">
        <f>IF(Table13[[#This Row],[Tipo de Beneficiário]]="","",COUNTIFS(Table8[Código da Candidatura],Table13[[#This Row],[Cód.]],Table8[Tipologia proposta *],"T4"))</f>
        <v/>
      </c>
      <c r="N13" s="243" t="str">
        <f>IF(Table13[[#This Row],[Tipo de Beneficiário]]="","",COUNTIFS(Table8[Código da Candidatura],Table13[[#This Row],[Cód.]],Table8[Tipologia proposta *],"T5"))</f>
        <v/>
      </c>
      <c r="O13" s="243" t="str">
        <f>IF(Table13[[#This Row],[Tipo de Beneficiário]]="","",COUNTIFS(Table8[Código da Candidatura],Table13[[#This Row],[Cód.]],Table8[Tipologia proposta *],"T6"))</f>
        <v/>
      </c>
      <c r="P13" s="243" t="str">
        <f>IF(Table13[[#This Row],[Tipo de Beneficiário]]="","",COUNTIFS(Table8[Código da Candidatura],Table13[[#This Row],[Cód.]],Table8[Tipologia proposta *],"T7"))</f>
        <v/>
      </c>
      <c r="Q13" s="243" t="str">
        <f>IF(Table13[[#This Row],[Tipo de Beneficiário]]="","",COUNTIFS(Table8[Código da Candidatura],Table13[[#This Row],[Cód.]],Table8[Tipologia proposta *],"Unid. Resid."))</f>
        <v/>
      </c>
      <c r="R13" s="244">
        <f>SUM(Table13[[#This Row],[T0]:[Unid. resid.]])</f>
        <v>0</v>
      </c>
      <c r="S13" s="245" t="str">
        <f>IF(OR(Table13[[#This Row],[Tipo de Beneficiário]]="",Table13[[#This Row],[Identificação da Entidade]]="",Table13[[#This Row],[Tipo de Solução Habitacional]]=""),"NÃO","")</f>
        <v>NÃO</v>
      </c>
      <c r="T13" s="118" t="e">
        <f>VLOOKUP(Table13[[#This Row],[Tipo de Beneficiário]],Table3[],3,FALSE)</f>
        <v>#N/A</v>
      </c>
      <c r="X13" s="46"/>
    </row>
    <row r="14" spans="1:24" x14ac:dyDescent="0.25">
      <c r="A14" s="237" t="str">
        <f>auxiliar!C10</f>
        <v>09</v>
      </c>
      <c r="B14" s="238"/>
      <c r="C14" s="239"/>
      <c r="D14" s="212" t="str">
        <f>IF(Table13[[#This Row],[Tipo de Beneficiário]]="","",COUNTIF(Table8[Código da Candidatura],Table13[[#This Row],[Cód.]]))</f>
        <v/>
      </c>
      <c r="E14" s="240" t="str">
        <f>IF(Table13[[#This Row],[Tipo de Beneficiário]]="","",SUMIF(Table8[[Código da Candidatura]:[Nº de membros]],Table13[[#This Row],[Cód.]],Table8[Nº de membros]))</f>
        <v/>
      </c>
      <c r="F14" s="241"/>
      <c r="G14" s="242"/>
      <c r="H14" s="242"/>
      <c r="I14" s="243" t="str">
        <f>IF(Table13[[#This Row],[Tipo de Beneficiário]]="","",COUNTIFS(Table8[Código da Candidatura],Table13[[#This Row],[Cód.]],Table8[Tipologia proposta *],"T0"))</f>
        <v/>
      </c>
      <c r="J14" s="243" t="str">
        <f>IF(Table13[[#This Row],[Tipo de Beneficiário]]="","",COUNTIFS(Table8[Código da Candidatura],Table13[[#This Row],[Cód.]],Table8[Tipologia proposta *],"T1"))</f>
        <v/>
      </c>
      <c r="K14" s="243" t="str">
        <f>IF(Table13[[#This Row],[Tipo de Beneficiário]]="","",COUNTIFS(Table8[Código da Candidatura],Table13[[#This Row],[Cód.]],Table8[Tipologia proposta *],"T2"))</f>
        <v/>
      </c>
      <c r="L14" s="243" t="str">
        <f>IF(Table13[[#This Row],[Tipo de Beneficiário]]="","",COUNTIFS(Table8[Código da Candidatura],Table13[[#This Row],[Cód.]],Table8[Tipologia proposta *],"T3"))</f>
        <v/>
      </c>
      <c r="M14" s="243" t="str">
        <f>IF(Table13[[#This Row],[Tipo de Beneficiário]]="","",COUNTIFS(Table8[Código da Candidatura],Table13[[#This Row],[Cód.]],Table8[Tipologia proposta *],"T4"))</f>
        <v/>
      </c>
      <c r="N14" s="243" t="str">
        <f>IF(Table13[[#This Row],[Tipo de Beneficiário]]="","",COUNTIFS(Table8[Código da Candidatura],Table13[[#This Row],[Cód.]],Table8[Tipologia proposta *],"T5"))</f>
        <v/>
      </c>
      <c r="O14" s="243" t="str">
        <f>IF(Table13[[#This Row],[Tipo de Beneficiário]]="","",COUNTIFS(Table8[Código da Candidatura],Table13[[#This Row],[Cód.]],Table8[Tipologia proposta *],"T6"))</f>
        <v/>
      </c>
      <c r="P14" s="243" t="str">
        <f>IF(Table13[[#This Row],[Tipo de Beneficiário]]="","",COUNTIFS(Table8[Código da Candidatura],Table13[[#This Row],[Cód.]],Table8[Tipologia proposta *],"T7"))</f>
        <v/>
      </c>
      <c r="Q14" s="243" t="str">
        <f>IF(Table13[[#This Row],[Tipo de Beneficiário]]="","",COUNTIFS(Table8[Código da Candidatura],Table13[[#This Row],[Cód.]],Table8[Tipologia proposta *],"Unid. Resid."))</f>
        <v/>
      </c>
      <c r="R14" s="244">
        <f>SUM(Table13[[#This Row],[T0]:[Unid. resid.]])</f>
        <v>0</v>
      </c>
      <c r="S14" s="245" t="str">
        <f>IF(OR(Table13[[#This Row],[Tipo de Beneficiário]]="",Table13[[#This Row],[Identificação da Entidade]]="",Table13[[#This Row],[Tipo de Solução Habitacional]]=""),"NÃO","")</f>
        <v>NÃO</v>
      </c>
      <c r="T14" s="118" t="e">
        <f>VLOOKUP(Table13[[#This Row],[Tipo de Beneficiário]],Table3[],3,FALSE)</f>
        <v>#N/A</v>
      </c>
      <c r="X14" s="46"/>
    </row>
    <row r="15" spans="1:24" x14ac:dyDescent="0.25">
      <c r="A15" s="237" t="str">
        <f>auxiliar!C11</f>
        <v>10</v>
      </c>
      <c r="B15" s="238"/>
      <c r="C15" s="239"/>
      <c r="D15" s="212" t="str">
        <f>IF(Table13[[#This Row],[Tipo de Beneficiário]]="","",COUNTIF(Table8[Código da Candidatura],Table13[[#This Row],[Cód.]]))</f>
        <v/>
      </c>
      <c r="E15" s="240" t="str">
        <f>IF(Table13[[#This Row],[Tipo de Beneficiário]]="","",SUMIF(Table8[[Código da Candidatura]:[Nº de membros]],Table13[[#This Row],[Cód.]],Table8[Nº de membros]))</f>
        <v/>
      </c>
      <c r="F15" s="241"/>
      <c r="G15" s="242"/>
      <c r="H15" s="242"/>
      <c r="I15" s="243" t="str">
        <f>IF(Table13[[#This Row],[Tipo de Beneficiário]]="","",COUNTIFS(Table8[Código da Candidatura],Table13[[#This Row],[Cód.]],Table8[Tipologia proposta *],"T0"))</f>
        <v/>
      </c>
      <c r="J15" s="243" t="str">
        <f>IF(Table13[[#This Row],[Tipo de Beneficiário]]="","",COUNTIFS(Table8[Código da Candidatura],Table13[[#This Row],[Cód.]],Table8[Tipologia proposta *],"T1"))</f>
        <v/>
      </c>
      <c r="K15" s="243" t="str">
        <f>IF(Table13[[#This Row],[Tipo de Beneficiário]]="","",COUNTIFS(Table8[Código da Candidatura],Table13[[#This Row],[Cód.]],Table8[Tipologia proposta *],"T2"))</f>
        <v/>
      </c>
      <c r="L15" s="243" t="str">
        <f>IF(Table13[[#This Row],[Tipo de Beneficiário]]="","",COUNTIFS(Table8[Código da Candidatura],Table13[[#This Row],[Cód.]],Table8[Tipologia proposta *],"T3"))</f>
        <v/>
      </c>
      <c r="M15" s="243" t="str">
        <f>IF(Table13[[#This Row],[Tipo de Beneficiário]]="","",COUNTIFS(Table8[Código da Candidatura],Table13[[#This Row],[Cód.]],Table8[Tipologia proposta *],"T4"))</f>
        <v/>
      </c>
      <c r="N15" s="243" t="str">
        <f>IF(Table13[[#This Row],[Tipo de Beneficiário]]="","",COUNTIFS(Table8[Código da Candidatura],Table13[[#This Row],[Cód.]],Table8[Tipologia proposta *],"T5"))</f>
        <v/>
      </c>
      <c r="O15" s="243" t="str">
        <f>IF(Table13[[#This Row],[Tipo de Beneficiário]]="","",COUNTIFS(Table8[Código da Candidatura],Table13[[#This Row],[Cód.]],Table8[Tipologia proposta *],"T6"))</f>
        <v/>
      </c>
      <c r="P15" s="243" t="str">
        <f>IF(Table13[[#This Row],[Tipo de Beneficiário]]="","",COUNTIFS(Table8[Código da Candidatura],Table13[[#This Row],[Cód.]],Table8[Tipologia proposta *],"T7"))</f>
        <v/>
      </c>
      <c r="Q15" s="243" t="str">
        <f>IF(Table13[[#This Row],[Tipo de Beneficiário]]="","",COUNTIFS(Table8[Código da Candidatura],Table13[[#This Row],[Cód.]],Table8[Tipologia proposta *],"Unid. Resid."))</f>
        <v/>
      </c>
      <c r="R15" s="244">
        <f>SUM(Table13[[#This Row],[T0]:[Unid. resid.]])</f>
        <v>0</v>
      </c>
      <c r="S15" s="245" t="str">
        <f>IF(OR(Table13[[#This Row],[Tipo de Beneficiário]]="",Table13[[#This Row],[Identificação da Entidade]]="",Table13[[#This Row],[Tipo de Solução Habitacional]]=""),"NÃO","")</f>
        <v>NÃO</v>
      </c>
      <c r="T15" s="118" t="e">
        <f>VLOOKUP(Table13[[#This Row],[Tipo de Beneficiário]],Table3[],3,FALSE)</f>
        <v>#N/A</v>
      </c>
      <c r="X15" s="46"/>
    </row>
    <row r="16" spans="1:24" x14ac:dyDescent="0.25">
      <c r="A16" s="237" t="str">
        <f>auxiliar!C12</f>
        <v>11</v>
      </c>
      <c r="B16" s="238"/>
      <c r="C16" s="239"/>
      <c r="D16" s="212" t="str">
        <f>IF(Table13[[#This Row],[Tipo de Beneficiário]]="","",COUNTIF(Table8[Código da Candidatura],Table13[[#This Row],[Cód.]]))</f>
        <v/>
      </c>
      <c r="E16" s="240" t="str">
        <f>IF(Table13[[#This Row],[Tipo de Beneficiário]]="","",SUMIF(Table8[[Código da Candidatura]:[Nº de membros]],Table13[[#This Row],[Cód.]],Table8[Nº de membros]))</f>
        <v/>
      </c>
      <c r="F16" s="241"/>
      <c r="G16" s="242"/>
      <c r="H16" s="242"/>
      <c r="I16" s="243" t="str">
        <f>IF(Table13[[#This Row],[Tipo de Beneficiário]]="","",COUNTIFS(Table8[Código da Candidatura],Table13[[#This Row],[Cód.]],Table8[Tipologia proposta *],"T0"))</f>
        <v/>
      </c>
      <c r="J16" s="243" t="str">
        <f>IF(Table13[[#This Row],[Tipo de Beneficiário]]="","",COUNTIFS(Table8[Código da Candidatura],Table13[[#This Row],[Cód.]],Table8[Tipologia proposta *],"T1"))</f>
        <v/>
      </c>
      <c r="K16" s="243" t="str">
        <f>IF(Table13[[#This Row],[Tipo de Beneficiário]]="","",COUNTIFS(Table8[Código da Candidatura],Table13[[#This Row],[Cód.]],Table8[Tipologia proposta *],"T2"))</f>
        <v/>
      </c>
      <c r="L16" s="243" t="str">
        <f>IF(Table13[[#This Row],[Tipo de Beneficiário]]="","",COUNTIFS(Table8[Código da Candidatura],Table13[[#This Row],[Cód.]],Table8[Tipologia proposta *],"T3"))</f>
        <v/>
      </c>
      <c r="M16" s="243" t="str">
        <f>IF(Table13[[#This Row],[Tipo de Beneficiário]]="","",COUNTIFS(Table8[Código da Candidatura],Table13[[#This Row],[Cód.]],Table8[Tipologia proposta *],"T4"))</f>
        <v/>
      </c>
      <c r="N16" s="243" t="str">
        <f>IF(Table13[[#This Row],[Tipo de Beneficiário]]="","",COUNTIFS(Table8[Código da Candidatura],Table13[[#This Row],[Cód.]],Table8[Tipologia proposta *],"T5"))</f>
        <v/>
      </c>
      <c r="O16" s="243" t="str">
        <f>IF(Table13[[#This Row],[Tipo de Beneficiário]]="","",COUNTIFS(Table8[Código da Candidatura],Table13[[#This Row],[Cód.]],Table8[Tipologia proposta *],"T6"))</f>
        <v/>
      </c>
      <c r="P16" s="243" t="str">
        <f>IF(Table13[[#This Row],[Tipo de Beneficiário]]="","",COUNTIFS(Table8[Código da Candidatura],Table13[[#This Row],[Cód.]],Table8[Tipologia proposta *],"T7"))</f>
        <v/>
      </c>
      <c r="Q16" s="243" t="str">
        <f>IF(Table13[[#This Row],[Tipo de Beneficiário]]="","",COUNTIFS(Table8[Código da Candidatura],Table13[[#This Row],[Cód.]],Table8[Tipologia proposta *],"Unid. Resid."))</f>
        <v/>
      </c>
      <c r="R16" s="244">
        <f>SUM(Table13[[#This Row],[T0]:[Unid. resid.]])</f>
        <v>0</v>
      </c>
      <c r="S16" s="245" t="str">
        <f>IF(OR(Table13[[#This Row],[Tipo de Beneficiário]]="",Table13[[#This Row],[Identificação da Entidade]]="",Table13[[#This Row],[Tipo de Solução Habitacional]]=""),"NÃO","")</f>
        <v>NÃO</v>
      </c>
      <c r="T16" s="118" t="e">
        <f>VLOOKUP(Table13[[#This Row],[Tipo de Beneficiário]],Table3[],3,FALSE)</f>
        <v>#N/A</v>
      </c>
      <c r="X16" s="46"/>
    </row>
    <row r="17" spans="1:24" x14ac:dyDescent="0.25">
      <c r="A17" s="237" t="str">
        <f>auxiliar!C13</f>
        <v>12</v>
      </c>
      <c r="B17" s="238"/>
      <c r="C17" s="239"/>
      <c r="D17" s="212" t="str">
        <f>IF(Table13[[#This Row],[Tipo de Beneficiário]]="","",COUNTIF(Table8[Código da Candidatura],Table13[[#This Row],[Cód.]]))</f>
        <v/>
      </c>
      <c r="E17" s="240" t="str">
        <f>IF(Table13[[#This Row],[Tipo de Beneficiário]]="","",SUMIF(Table8[[Código da Candidatura]:[Nº de membros]],Table13[[#This Row],[Cód.]],Table8[Nº de membros]))</f>
        <v/>
      </c>
      <c r="F17" s="241"/>
      <c r="G17" s="242"/>
      <c r="H17" s="242"/>
      <c r="I17" s="243" t="str">
        <f>IF(Table13[[#This Row],[Tipo de Beneficiário]]="","",COUNTIFS(Table8[Código da Candidatura],Table13[[#This Row],[Cód.]],Table8[Tipologia proposta *],"T0"))</f>
        <v/>
      </c>
      <c r="J17" s="243" t="str">
        <f>IF(Table13[[#This Row],[Tipo de Beneficiário]]="","",COUNTIFS(Table8[Código da Candidatura],Table13[[#This Row],[Cód.]],Table8[Tipologia proposta *],"T1"))</f>
        <v/>
      </c>
      <c r="K17" s="243" t="str">
        <f>IF(Table13[[#This Row],[Tipo de Beneficiário]]="","",COUNTIFS(Table8[Código da Candidatura],Table13[[#This Row],[Cód.]],Table8[Tipologia proposta *],"T2"))</f>
        <v/>
      </c>
      <c r="L17" s="243" t="str">
        <f>IF(Table13[[#This Row],[Tipo de Beneficiário]]="","",COUNTIFS(Table8[Código da Candidatura],Table13[[#This Row],[Cód.]],Table8[Tipologia proposta *],"T3"))</f>
        <v/>
      </c>
      <c r="M17" s="243" t="str">
        <f>IF(Table13[[#This Row],[Tipo de Beneficiário]]="","",COUNTIFS(Table8[Código da Candidatura],Table13[[#This Row],[Cód.]],Table8[Tipologia proposta *],"T4"))</f>
        <v/>
      </c>
      <c r="N17" s="243" t="str">
        <f>IF(Table13[[#This Row],[Tipo de Beneficiário]]="","",COUNTIFS(Table8[Código da Candidatura],Table13[[#This Row],[Cód.]],Table8[Tipologia proposta *],"T5"))</f>
        <v/>
      </c>
      <c r="O17" s="243" t="str">
        <f>IF(Table13[[#This Row],[Tipo de Beneficiário]]="","",COUNTIFS(Table8[Código da Candidatura],Table13[[#This Row],[Cód.]],Table8[Tipologia proposta *],"T6"))</f>
        <v/>
      </c>
      <c r="P17" s="243" t="str">
        <f>IF(Table13[[#This Row],[Tipo de Beneficiário]]="","",COUNTIFS(Table8[Código da Candidatura],Table13[[#This Row],[Cód.]],Table8[Tipologia proposta *],"T7"))</f>
        <v/>
      </c>
      <c r="Q17" s="243" t="str">
        <f>IF(Table13[[#This Row],[Tipo de Beneficiário]]="","",COUNTIFS(Table8[Código da Candidatura],Table13[[#This Row],[Cód.]],Table8[Tipologia proposta *],"Unid. Resid."))</f>
        <v/>
      </c>
      <c r="R17" s="244">
        <f>SUM(Table13[[#This Row],[T0]:[Unid. resid.]])</f>
        <v>0</v>
      </c>
      <c r="S17" s="245" t="str">
        <f>IF(OR(Table13[[#This Row],[Tipo de Beneficiário]]="",Table13[[#This Row],[Identificação da Entidade]]="",Table13[[#This Row],[Tipo de Solução Habitacional]]=""),"NÃO","")</f>
        <v>NÃO</v>
      </c>
      <c r="T17" s="118" t="e">
        <f>VLOOKUP(Table13[[#This Row],[Tipo de Beneficiário]],Table3[],3,FALSE)</f>
        <v>#N/A</v>
      </c>
      <c r="X17" s="46"/>
    </row>
    <row r="18" spans="1:24" x14ac:dyDescent="0.25">
      <c r="A18" s="237" t="str">
        <f>auxiliar!C14</f>
        <v>13</v>
      </c>
      <c r="B18" s="238"/>
      <c r="C18" s="239"/>
      <c r="D18" s="212" t="str">
        <f>IF(Table13[[#This Row],[Tipo de Beneficiário]]="","",COUNTIF(Table8[Código da Candidatura],Table13[[#This Row],[Cód.]]))</f>
        <v/>
      </c>
      <c r="E18" s="240" t="str">
        <f>IF(Table13[[#This Row],[Tipo de Beneficiário]]="","",SUMIF(Table8[[Código da Candidatura]:[Nº de membros]],Table13[[#This Row],[Cód.]],Table8[Nº de membros]))</f>
        <v/>
      </c>
      <c r="F18" s="241"/>
      <c r="G18" s="242"/>
      <c r="H18" s="242"/>
      <c r="I18" s="243" t="str">
        <f>IF(Table13[[#This Row],[Tipo de Beneficiário]]="","",COUNTIFS(Table8[Código da Candidatura],Table13[[#This Row],[Cód.]],Table8[Tipologia proposta *],"T0"))</f>
        <v/>
      </c>
      <c r="J18" s="243" t="str">
        <f>IF(Table13[[#This Row],[Tipo de Beneficiário]]="","",COUNTIFS(Table8[Código da Candidatura],Table13[[#This Row],[Cód.]],Table8[Tipologia proposta *],"T1"))</f>
        <v/>
      </c>
      <c r="K18" s="243" t="str">
        <f>IF(Table13[[#This Row],[Tipo de Beneficiário]]="","",COUNTIFS(Table8[Código da Candidatura],Table13[[#This Row],[Cód.]],Table8[Tipologia proposta *],"T2"))</f>
        <v/>
      </c>
      <c r="L18" s="243" t="str">
        <f>IF(Table13[[#This Row],[Tipo de Beneficiário]]="","",COUNTIFS(Table8[Código da Candidatura],Table13[[#This Row],[Cód.]],Table8[Tipologia proposta *],"T3"))</f>
        <v/>
      </c>
      <c r="M18" s="243" t="str">
        <f>IF(Table13[[#This Row],[Tipo de Beneficiário]]="","",COUNTIFS(Table8[Código da Candidatura],Table13[[#This Row],[Cód.]],Table8[Tipologia proposta *],"T4"))</f>
        <v/>
      </c>
      <c r="N18" s="243" t="str">
        <f>IF(Table13[[#This Row],[Tipo de Beneficiário]]="","",COUNTIFS(Table8[Código da Candidatura],Table13[[#This Row],[Cód.]],Table8[Tipologia proposta *],"T5"))</f>
        <v/>
      </c>
      <c r="O18" s="243" t="str">
        <f>IF(Table13[[#This Row],[Tipo de Beneficiário]]="","",COUNTIFS(Table8[Código da Candidatura],Table13[[#This Row],[Cód.]],Table8[Tipologia proposta *],"T6"))</f>
        <v/>
      </c>
      <c r="P18" s="243" t="str">
        <f>IF(Table13[[#This Row],[Tipo de Beneficiário]]="","",COUNTIFS(Table8[Código da Candidatura],Table13[[#This Row],[Cód.]],Table8[Tipologia proposta *],"T7"))</f>
        <v/>
      </c>
      <c r="Q18" s="243" t="str">
        <f>IF(Table13[[#This Row],[Tipo de Beneficiário]]="","",COUNTIFS(Table8[Código da Candidatura],Table13[[#This Row],[Cód.]],Table8[Tipologia proposta *],"Unid. Resid."))</f>
        <v/>
      </c>
      <c r="R18" s="244">
        <f>SUM(Table13[[#This Row],[T0]:[Unid. resid.]])</f>
        <v>0</v>
      </c>
      <c r="S18" s="245" t="str">
        <f>IF(OR(Table13[[#This Row],[Tipo de Beneficiário]]="",Table13[[#This Row],[Identificação da Entidade]]="",Table13[[#This Row],[Tipo de Solução Habitacional]]=""),"NÃO","")</f>
        <v>NÃO</v>
      </c>
      <c r="T18" s="118" t="e">
        <f>VLOOKUP(Table13[[#This Row],[Tipo de Beneficiário]],Table3[],3,FALSE)</f>
        <v>#N/A</v>
      </c>
      <c r="X18" s="46"/>
    </row>
    <row r="19" spans="1:24" x14ac:dyDescent="0.25">
      <c r="A19" s="237" t="str">
        <f>auxiliar!C15</f>
        <v>14</v>
      </c>
      <c r="B19" s="238"/>
      <c r="C19" s="239"/>
      <c r="D19" s="212" t="str">
        <f>IF(Table13[[#This Row],[Tipo de Beneficiário]]="","",COUNTIF(Table8[Código da Candidatura],Table13[[#This Row],[Cód.]]))</f>
        <v/>
      </c>
      <c r="E19" s="240" t="str">
        <f>IF(Table13[[#This Row],[Tipo de Beneficiário]]="","",SUMIF(Table8[[Código da Candidatura]:[Nº de membros]],Table13[[#This Row],[Cód.]],Table8[Nº de membros]))</f>
        <v/>
      </c>
      <c r="F19" s="241"/>
      <c r="G19" s="242"/>
      <c r="H19" s="242"/>
      <c r="I19" s="243" t="str">
        <f>IF(Table13[[#This Row],[Tipo de Beneficiário]]="","",COUNTIFS(Table8[Código da Candidatura],Table13[[#This Row],[Cód.]],Table8[Tipologia proposta *],"T0"))</f>
        <v/>
      </c>
      <c r="J19" s="243" t="str">
        <f>IF(Table13[[#This Row],[Tipo de Beneficiário]]="","",COUNTIFS(Table8[Código da Candidatura],Table13[[#This Row],[Cód.]],Table8[Tipologia proposta *],"T1"))</f>
        <v/>
      </c>
      <c r="K19" s="243" t="str">
        <f>IF(Table13[[#This Row],[Tipo de Beneficiário]]="","",COUNTIFS(Table8[Código da Candidatura],Table13[[#This Row],[Cód.]],Table8[Tipologia proposta *],"T2"))</f>
        <v/>
      </c>
      <c r="L19" s="243" t="str">
        <f>IF(Table13[[#This Row],[Tipo de Beneficiário]]="","",COUNTIFS(Table8[Código da Candidatura],Table13[[#This Row],[Cód.]],Table8[Tipologia proposta *],"T3"))</f>
        <v/>
      </c>
      <c r="M19" s="243" t="str">
        <f>IF(Table13[[#This Row],[Tipo de Beneficiário]]="","",COUNTIFS(Table8[Código da Candidatura],Table13[[#This Row],[Cód.]],Table8[Tipologia proposta *],"T4"))</f>
        <v/>
      </c>
      <c r="N19" s="243" t="str">
        <f>IF(Table13[[#This Row],[Tipo de Beneficiário]]="","",COUNTIFS(Table8[Código da Candidatura],Table13[[#This Row],[Cód.]],Table8[Tipologia proposta *],"T5"))</f>
        <v/>
      </c>
      <c r="O19" s="243" t="str">
        <f>IF(Table13[[#This Row],[Tipo de Beneficiário]]="","",COUNTIFS(Table8[Código da Candidatura],Table13[[#This Row],[Cód.]],Table8[Tipologia proposta *],"T6"))</f>
        <v/>
      </c>
      <c r="P19" s="243" t="str">
        <f>IF(Table13[[#This Row],[Tipo de Beneficiário]]="","",COUNTIFS(Table8[Código da Candidatura],Table13[[#This Row],[Cód.]],Table8[Tipologia proposta *],"T7"))</f>
        <v/>
      </c>
      <c r="Q19" s="243" t="str">
        <f>IF(Table13[[#This Row],[Tipo de Beneficiário]]="","",COUNTIFS(Table8[Código da Candidatura],Table13[[#This Row],[Cód.]],Table8[Tipologia proposta *],"Unid. Resid."))</f>
        <v/>
      </c>
      <c r="R19" s="244">
        <f>SUM(Table13[[#This Row],[T0]:[Unid. resid.]])</f>
        <v>0</v>
      </c>
      <c r="S19" s="245" t="str">
        <f>IF(OR(Table13[[#This Row],[Tipo de Beneficiário]]="",Table13[[#This Row],[Identificação da Entidade]]="",Table13[[#This Row],[Tipo de Solução Habitacional]]=""),"NÃO","")</f>
        <v>NÃO</v>
      </c>
      <c r="T19" s="118" t="e">
        <f>VLOOKUP(Table13[[#This Row],[Tipo de Beneficiário]],Table3[],3,FALSE)</f>
        <v>#N/A</v>
      </c>
      <c r="X19" s="46"/>
    </row>
    <row r="20" spans="1:24" x14ac:dyDescent="0.25">
      <c r="A20" s="237" t="str">
        <f>auxiliar!C16</f>
        <v>15</v>
      </c>
      <c r="B20" s="238"/>
      <c r="C20" s="239"/>
      <c r="D20" s="212" t="str">
        <f>IF(Table13[[#This Row],[Tipo de Beneficiário]]="","",COUNTIF(Table8[Código da Candidatura],Table13[[#This Row],[Cód.]]))</f>
        <v/>
      </c>
      <c r="E20" s="240" t="str">
        <f>IF(Table13[[#This Row],[Tipo de Beneficiário]]="","",SUMIF(Table8[[Código da Candidatura]:[Nº de membros]],Table13[[#This Row],[Cód.]],Table8[Nº de membros]))</f>
        <v/>
      </c>
      <c r="F20" s="241"/>
      <c r="G20" s="242"/>
      <c r="H20" s="242"/>
      <c r="I20" s="243" t="str">
        <f>IF(Table13[[#This Row],[Tipo de Beneficiário]]="","",COUNTIFS(Table8[Código da Candidatura],Table13[[#This Row],[Cód.]],Table8[Tipologia proposta *],"T0"))</f>
        <v/>
      </c>
      <c r="J20" s="243" t="str">
        <f>IF(Table13[[#This Row],[Tipo de Beneficiário]]="","",COUNTIFS(Table8[Código da Candidatura],Table13[[#This Row],[Cód.]],Table8[Tipologia proposta *],"T1"))</f>
        <v/>
      </c>
      <c r="K20" s="243" t="str">
        <f>IF(Table13[[#This Row],[Tipo de Beneficiário]]="","",COUNTIFS(Table8[Código da Candidatura],Table13[[#This Row],[Cód.]],Table8[Tipologia proposta *],"T2"))</f>
        <v/>
      </c>
      <c r="L20" s="243" t="str">
        <f>IF(Table13[[#This Row],[Tipo de Beneficiário]]="","",COUNTIFS(Table8[Código da Candidatura],Table13[[#This Row],[Cód.]],Table8[Tipologia proposta *],"T3"))</f>
        <v/>
      </c>
      <c r="M20" s="243" t="str">
        <f>IF(Table13[[#This Row],[Tipo de Beneficiário]]="","",COUNTIFS(Table8[Código da Candidatura],Table13[[#This Row],[Cód.]],Table8[Tipologia proposta *],"T4"))</f>
        <v/>
      </c>
      <c r="N20" s="243" t="str">
        <f>IF(Table13[[#This Row],[Tipo de Beneficiário]]="","",COUNTIFS(Table8[Código da Candidatura],Table13[[#This Row],[Cód.]],Table8[Tipologia proposta *],"T5"))</f>
        <v/>
      </c>
      <c r="O20" s="243" t="str">
        <f>IF(Table13[[#This Row],[Tipo de Beneficiário]]="","",COUNTIFS(Table8[Código da Candidatura],Table13[[#This Row],[Cód.]],Table8[Tipologia proposta *],"T6"))</f>
        <v/>
      </c>
      <c r="P20" s="243" t="str">
        <f>IF(Table13[[#This Row],[Tipo de Beneficiário]]="","",COUNTIFS(Table8[Código da Candidatura],Table13[[#This Row],[Cód.]],Table8[Tipologia proposta *],"T7"))</f>
        <v/>
      </c>
      <c r="Q20" s="243" t="str">
        <f>IF(Table13[[#This Row],[Tipo de Beneficiário]]="","",COUNTIFS(Table8[Código da Candidatura],Table13[[#This Row],[Cód.]],Table8[Tipologia proposta *],"Unid. Resid."))</f>
        <v/>
      </c>
      <c r="R20" s="244">
        <f>SUM(Table13[[#This Row],[T0]:[Unid. resid.]])</f>
        <v>0</v>
      </c>
      <c r="S20" s="245" t="str">
        <f>IF(OR(Table13[[#This Row],[Tipo de Beneficiário]]="",Table13[[#This Row],[Identificação da Entidade]]="",Table13[[#This Row],[Tipo de Solução Habitacional]]=""),"NÃO","")</f>
        <v>NÃO</v>
      </c>
      <c r="T20" s="118" t="e">
        <f>VLOOKUP(Table13[[#This Row],[Tipo de Beneficiário]],Table3[],3,FALSE)</f>
        <v>#N/A</v>
      </c>
      <c r="X20" s="46"/>
    </row>
    <row r="21" spans="1:24" x14ac:dyDescent="0.25">
      <c r="A21" s="237" t="str">
        <f>auxiliar!C17</f>
        <v>16</v>
      </c>
      <c r="B21" s="238"/>
      <c r="C21" s="239"/>
      <c r="D21" s="212" t="str">
        <f>IF(Table13[[#This Row],[Tipo de Beneficiário]]="","",COUNTIF(Table8[Código da Candidatura],Table13[[#This Row],[Cód.]]))</f>
        <v/>
      </c>
      <c r="E21" s="240" t="str">
        <f>IF(Table13[[#This Row],[Tipo de Beneficiário]]="","",SUMIF(Table8[[Código da Candidatura]:[Nº de membros]],Table13[[#This Row],[Cód.]],Table8[Nº de membros]))</f>
        <v/>
      </c>
      <c r="F21" s="241"/>
      <c r="G21" s="242"/>
      <c r="H21" s="242"/>
      <c r="I21" s="243" t="str">
        <f>IF(Table13[[#This Row],[Tipo de Beneficiário]]="","",COUNTIFS(Table8[Código da Candidatura],Table13[[#This Row],[Cód.]],Table8[Tipologia proposta *],"T0"))</f>
        <v/>
      </c>
      <c r="J21" s="243" t="str">
        <f>IF(Table13[[#This Row],[Tipo de Beneficiário]]="","",COUNTIFS(Table8[Código da Candidatura],Table13[[#This Row],[Cód.]],Table8[Tipologia proposta *],"T1"))</f>
        <v/>
      </c>
      <c r="K21" s="243" t="str">
        <f>IF(Table13[[#This Row],[Tipo de Beneficiário]]="","",COUNTIFS(Table8[Código da Candidatura],Table13[[#This Row],[Cód.]],Table8[Tipologia proposta *],"T2"))</f>
        <v/>
      </c>
      <c r="L21" s="243" t="str">
        <f>IF(Table13[[#This Row],[Tipo de Beneficiário]]="","",COUNTIFS(Table8[Código da Candidatura],Table13[[#This Row],[Cód.]],Table8[Tipologia proposta *],"T3"))</f>
        <v/>
      </c>
      <c r="M21" s="243" t="str">
        <f>IF(Table13[[#This Row],[Tipo de Beneficiário]]="","",COUNTIFS(Table8[Código da Candidatura],Table13[[#This Row],[Cód.]],Table8[Tipologia proposta *],"T4"))</f>
        <v/>
      </c>
      <c r="N21" s="243" t="str">
        <f>IF(Table13[[#This Row],[Tipo de Beneficiário]]="","",COUNTIFS(Table8[Código da Candidatura],Table13[[#This Row],[Cód.]],Table8[Tipologia proposta *],"T5"))</f>
        <v/>
      </c>
      <c r="O21" s="243" t="str">
        <f>IF(Table13[[#This Row],[Tipo de Beneficiário]]="","",COUNTIFS(Table8[Código da Candidatura],Table13[[#This Row],[Cód.]],Table8[Tipologia proposta *],"T6"))</f>
        <v/>
      </c>
      <c r="P21" s="243" t="str">
        <f>IF(Table13[[#This Row],[Tipo de Beneficiário]]="","",COUNTIFS(Table8[Código da Candidatura],Table13[[#This Row],[Cód.]],Table8[Tipologia proposta *],"T7"))</f>
        <v/>
      </c>
      <c r="Q21" s="243" t="str">
        <f>IF(Table13[[#This Row],[Tipo de Beneficiário]]="","",COUNTIFS(Table8[Código da Candidatura],Table13[[#This Row],[Cód.]],Table8[Tipologia proposta *],"Unid. Resid."))</f>
        <v/>
      </c>
      <c r="R21" s="244">
        <f>SUM(Table13[[#This Row],[T0]:[Unid. resid.]])</f>
        <v>0</v>
      </c>
      <c r="S21" s="245" t="str">
        <f>IF(OR(Table13[[#This Row],[Tipo de Beneficiário]]="",Table13[[#This Row],[Identificação da Entidade]]="",Table13[[#This Row],[Tipo de Solução Habitacional]]=""),"NÃO","")</f>
        <v>NÃO</v>
      </c>
      <c r="T21" s="118" t="e">
        <f>VLOOKUP(Table13[[#This Row],[Tipo de Beneficiário]],Table3[],3,FALSE)</f>
        <v>#N/A</v>
      </c>
      <c r="X21" s="46"/>
    </row>
    <row r="22" spans="1:24" x14ac:dyDescent="0.25">
      <c r="A22" s="237" t="str">
        <f>auxiliar!C18</f>
        <v>17</v>
      </c>
      <c r="B22" s="238"/>
      <c r="C22" s="239"/>
      <c r="D22" s="212" t="str">
        <f>IF(Table13[[#This Row],[Tipo de Beneficiário]]="","",COUNTIF(Table8[Código da Candidatura],Table13[[#This Row],[Cód.]]))</f>
        <v/>
      </c>
      <c r="E22" s="240" t="str">
        <f>IF(Table13[[#This Row],[Tipo de Beneficiário]]="","",SUMIF(Table8[[Código da Candidatura]:[Nº de membros]],Table13[[#This Row],[Cód.]],Table8[Nº de membros]))</f>
        <v/>
      </c>
      <c r="F22" s="241"/>
      <c r="G22" s="242"/>
      <c r="H22" s="242"/>
      <c r="I22" s="243" t="str">
        <f>IF(Table13[[#This Row],[Tipo de Beneficiário]]="","",COUNTIFS(Table8[Código da Candidatura],Table13[[#This Row],[Cód.]],Table8[Tipologia proposta *],"T0"))</f>
        <v/>
      </c>
      <c r="J22" s="243" t="str">
        <f>IF(Table13[[#This Row],[Tipo de Beneficiário]]="","",COUNTIFS(Table8[Código da Candidatura],Table13[[#This Row],[Cód.]],Table8[Tipologia proposta *],"T1"))</f>
        <v/>
      </c>
      <c r="K22" s="243" t="str">
        <f>IF(Table13[[#This Row],[Tipo de Beneficiário]]="","",COUNTIFS(Table8[Código da Candidatura],Table13[[#This Row],[Cód.]],Table8[Tipologia proposta *],"T2"))</f>
        <v/>
      </c>
      <c r="L22" s="243" t="str">
        <f>IF(Table13[[#This Row],[Tipo de Beneficiário]]="","",COUNTIFS(Table8[Código da Candidatura],Table13[[#This Row],[Cód.]],Table8[Tipologia proposta *],"T3"))</f>
        <v/>
      </c>
      <c r="M22" s="243" t="str">
        <f>IF(Table13[[#This Row],[Tipo de Beneficiário]]="","",COUNTIFS(Table8[Código da Candidatura],Table13[[#This Row],[Cód.]],Table8[Tipologia proposta *],"T4"))</f>
        <v/>
      </c>
      <c r="N22" s="243" t="str">
        <f>IF(Table13[[#This Row],[Tipo de Beneficiário]]="","",COUNTIFS(Table8[Código da Candidatura],Table13[[#This Row],[Cód.]],Table8[Tipologia proposta *],"T5"))</f>
        <v/>
      </c>
      <c r="O22" s="243" t="str">
        <f>IF(Table13[[#This Row],[Tipo de Beneficiário]]="","",COUNTIFS(Table8[Código da Candidatura],Table13[[#This Row],[Cód.]],Table8[Tipologia proposta *],"T6"))</f>
        <v/>
      </c>
      <c r="P22" s="243" t="str">
        <f>IF(Table13[[#This Row],[Tipo de Beneficiário]]="","",COUNTIFS(Table8[Código da Candidatura],Table13[[#This Row],[Cód.]],Table8[Tipologia proposta *],"T7"))</f>
        <v/>
      </c>
      <c r="Q22" s="243" t="str">
        <f>IF(Table13[[#This Row],[Tipo de Beneficiário]]="","",COUNTIFS(Table8[Código da Candidatura],Table13[[#This Row],[Cód.]],Table8[Tipologia proposta *],"Unid. Resid."))</f>
        <v/>
      </c>
      <c r="R22" s="244">
        <f>SUM(Table13[[#This Row],[T0]:[Unid. resid.]])</f>
        <v>0</v>
      </c>
      <c r="S22" s="245" t="str">
        <f>IF(OR(Table13[[#This Row],[Tipo de Beneficiário]]="",Table13[[#This Row],[Identificação da Entidade]]="",Table13[[#This Row],[Tipo de Solução Habitacional]]=""),"NÃO","")</f>
        <v>NÃO</v>
      </c>
      <c r="T22" s="118" t="e">
        <f>VLOOKUP(Table13[[#This Row],[Tipo de Beneficiário]],Table3[],3,FALSE)</f>
        <v>#N/A</v>
      </c>
      <c r="X22" s="46"/>
    </row>
    <row r="23" spans="1:24" x14ac:dyDescent="0.25">
      <c r="A23" s="237" t="str">
        <f>auxiliar!C19</f>
        <v>18</v>
      </c>
      <c r="B23" s="238"/>
      <c r="C23" s="239"/>
      <c r="D23" s="212" t="str">
        <f>IF(Table13[[#This Row],[Tipo de Beneficiário]]="","",COUNTIF(Table8[Código da Candidatura],Table13[[#This Row],[Cód.]]))</f>
        <v/>
      </c>
      <c r="E23" s="240" t="str">
        <f>IF(Table13[[#This Row],[Tipo de Beneficiário]]="","",SUMIF(Table8[[Código da Candidatura]:[Nº de membros]],Table13[[#This Row],[Cód.]],Table8[Nº de membros]))</f>
        <v/>
      </c>
      <c r="F23" s="241"/>
      <c r="G23" s="242"/>
      <c r="H23" s="242"/>
      <c r="I23" s="243" t="str">
        <f>IF(Table13[[#This Row],[Tipo de Beneficiário]]="","",COUNTIFS(Table8[Código da Candidatura],Table13[[#This Row],[Cód.]],Table8[Tipologia proposta *],"T0"))</f>
        <v/>
      </c>
      <c r="J23" s="243" t="str">
        <f>IF(Table13[[#This Row],[Tipo de Beneficiário]]="","",COUNTIFS(Table8[Código da Candidatura],Table13[[#This Row],[Cód.]],Table8[Tipologia proposta *],"T1"))</f>
        <v/>
      </c>
      <c r="K23" s="243" t="str">
        <f>IF(Table13[[#This Row],[Tipo de Beneficiário]]="","",COUNTIFS(Table8[Código da Candidatura],Table13[[#This Row],[Cód.]],Table8[Tipologia proposta *],"T2"))</f>
        <v/>
      </c>
      <c r="L23" s="243" t="str">
        <f>IF(Table13[[#This Row],[Tipo de Beneficiário]]="","",COUNTIFS(Table8[Código da Candidatura],Table13[[#This Row],[Cód.]],Table8[Tipologia proposta *],"T3"))</f>
        <v/>
      </c>
      <c r="M23" s="243" t="str">
        <f>IF(Table13[[#This Row],[Tipo de Beneficiário]]="","",COUNTIFS(Table8[Código da Candidatura],Table13[[#This Row],[Cód.]],Table8[Tipologia proposta *],"T4"))</f>
        <v/>
      </c>
      <c r="N23" s="243" t="str">
        <f>IF(Table13[[#This Row],[Tipo de Beneficiário]]="","",COUNTIFS(Table8[Código da Candidatura],Table13[[#This Row],[Cód.]],Table8[Tipologia proposta *],"T5"))</f>
        <v/>
      </c>
      <c r="O23" s="243" t="str">
        <f>IF(Table13[[#This Row],[Tipo de Beneficiário]]="","",COUNTIFS(Table8[Código da Candidatura],Table13[[#This Row],[Cód.]],Table8[Tipologia proposta *],"T6"))</f>
        <v/>
      </c>
      <c r="P23" s="243" t="str">
        <f>IF(Table13[[#This Row],[Tipo de Beneficiário]]="","",COUNTIFS(Table8[Código da Candidatura],Table13[[#This Row],[Cód.]],Table8[Tipologia proposta *],"T7"))</f>
        <v/>
      </c>
      <c r="Q23" s="243" t="str">
        <f>IF(Table13[[#This Row],[Tipo de Beneficiário]]="","",COUNTIFS(Table8[Código da Candidatura],Table13[[#This Row],[Cód.]],Table8[Tipologia proposta *],"Unid. Resid."))</f>
        <v/>
      </c>
      <c r="R23" s="244">
        <f>SUM(Table13[[#This Row],[T0]:[Unid. resid.]])</f>
        <v>0</v>
      </c>
      <c r="S23" s="245" t="str">
        <f>IF(OR(Table13[[#This Row],[Tipo de Beneficiário]]="",Table13[[#This Row],[Identificação da Entidade]]="",Table13[[#This Row],[Tipo de Solução Habitacional]]=""),"NÃO","")</f>
        <v>NÃO</v>
      </c>
      <c r="T23" s="118" t="e">
        <f>VLOOKUP(Table13[[#This Row],[Tipo de Beneficiário]],Table3[],3,FALSE)</f>
        <v>#N/A</v>
      </c>
      <c r="X23" s="46"/>
    </row>
    <row r="24" spans="1:24" x14ac:dyDescent="0.25">
      <c r="A24" s="237" t="str">
        <f>auxiliar!C20</f>
        <v>19</v>
      </c>
      <c r="B24" s="238"/>
      <c r="C24" s="239"/>
      <c r="D24" s="212" t="str">
        <f>IF(Table13[[#This Row],[Tipo de Beneficiário]]="","",COUNTIF(Table8[Código da Candidatura],Table13[[#This Row],[Cód.]]))</f>
        <v/>
      </c>
      <c r="E24" s="240" t="str">
        <f>IF(Table13[[#This Row],[Tipo de Beneficiário]]="","",SUMIF(Table8[[Código da Candidatura]:[Nº de membros]],Table13[[#This Row],[Cód.]],Table8[Nº de membros]))</f>
        <v/>
      </c>
      <c r="F24" s="241"/>
      <c r="G24" s="242"/>
      <c r="H24" s="242"/>
      <c r="I24" s="243" t="str">
        <f>IF(Table13[[#This Row],[Tipo de Beneficiário]]="","",COUNTIFS(Table8[Código da Candidatura],Table13[[#This Row],[Cód.]],Table8[Tipologia proposta *],"T0"))</f>
        <v/>
      </c>
      <c r="J24" s="243" t="str">
        <f>IF(Table13[[#This Row],[Tipo de Beneficiário]]="","",COUNTIFS(Table8[Código da Candidatura],Table13[[#This Row],[Cód.]],Table8[Tipologia proposta *],"T1"))</f>
        <v/>
      </c>
      <c r="K24" s="243" t="str">
        <f>IF(Table13[[#This Row],[Tipo de Beneficiário]]="","",COUNTIFS(Table8[Código da Candidatura],Table13[[#This Row],[Cód.]],Table8[Tipologia proposta *],"T2"))</f>
        <v/>
      </c>
      <c r="L24" s="243" t="str">
        <f>IF(Table13[[#This Row],[Tipo de Beneficiário]]="","",COUNTIFS(Table8[Código da Candidatura],Table13[[#This Row],[Cód.]],Table8[Tipologia proposta *],"T3"))</f>
        <v/>
      </c>
      <c r="M24" s="243" t="str">
        <f>IF(Table13[[#This Row],[Tipo de Beneficiário]]="","",COUNTIFS(Table8[Código da Candidatura],Table13[[#This Row],[Cód.]],Table8[Tipologia proposta *],"T4"))</f>
        <v/>
      </c>
      <c r="N24" s="243" t="str">
        <f>IF(Table13[[#This Row],[Tipo de Beneficiário]]="","",COUNTIFS(Table8[Código da Candidatura],Table13[[#This Row],[Cód.]],Table8[Tipologia proposta *],"T5"))</f>
        <v/>
      </c>
      <c r="O24" s="243" t="str">
        <f>IF(Table13[[#This Row],[Tipo de Beneficiário]]="","",COUNTIFS(Table8[Código da Candidatura],Table13[[#This Row],[Cód.]],Table8[Tipologia proposta *],"T6"))</f>
        <v/>
      </c>
      <c r="P24" s="243" t="str">
        <f>IF(Table13[[#This Row],[Tipo de Beneficiário]]="","",COUNTIFS(Table8[Código da Candidatura],Table13[[#This Row],[Cód.]],Table8[Tipologia proposta *],"T7"))</f>
        <v/>
      </c>
      <c r="Q24" s="243" t="str">
        <f>IF(Table13[[#This Row],[Tipo de Beneficiário]]="","",COUNTIFS(Table8[Código da Candidatura],Table13[[#This Row],[Cód.]],Table8[Tipologia proposta *],"Unid. Resid."))</f>
        <v/>
      </c>
      <c r="R24" s="244">
        <f>SUM(Table13[[#This Row],[T0]:[Unid. resid.]])</f>
        <v>0</v>
      </c>
      <c r="S24" s="245" t="str">
        <f>IF(OR(Table13[[#This Row],[Tipo de Beneficiário]]="",Table13[[#This Row],[Identificação da Entidade]]="",Table13[[#This Row],[Tipo de Solução Habitacional]]=""),"NÃO","")</f>
        <v>NÃO</v>
      </c>
      <c r="T24" s="118" t="e">
        <f>VLOOKUP(Table13[[#This Row],[Tipo de Beneficiário]],Table3[],3,FALSE)</f>
        <v>#N/A</v>
      </c>
      <c r="X24" s="46"/>
    </row>
    <row r="25" spans="1:24" x14ac:dyDescent="0.25">
      <c r="A25" s="237" t="str">
        <f>auxiliar!C21</f>
        <v>20</v>
      </c>
      <c r="B25" s="238"/>
      <c r="C25" s="239"/>
      <c r="D25" s="212" t="str">
        <f>IF(Table13[[#This Row],[Tipo de Beneficiário]]="","",COUNTIF(Table8[Código da Candidatura],Table13[[#This Row],[Cód.]]))</f>
        <v/>
      </c>
      <c r="E25" s="240" t="str">
        <f>IF(Table13[[#This Row],[Tipo de Beneficiário]]="","",SUMIF(Table8[[Código da Candidatura]:[Nº de membros]],Table13[[#This Row],[Cód.]],Table8[Nº de membros]))</f>
        <v/>
      </c>
      <c r="F25" s="241"/>
      <c r="G25" s="242"/>
      <c r="H25" s="242"/>
      <c r="I25" s="243" t="str">
        <f>IF(Table13[[#This Row],[Tipo de Beneficiário]]="","",COUNTIFS(Table8[Código da Candidatura],Table13[[#This Row],[Cód.]],Table8[Tipologia proposta *],"T0"))</f>
        <v/>
      </c>
      <c r="J25" s="243" t="str">
        <f>IF(Table13[[#This Row],[Tipo de Beneficiário]]="","",COUNTIFS(Table8[Código da Candidatura],Table13[[#This Row],[Cód.]],Table8[Tipologia proposta *],"T1"))</f>
        <v/>
      </c>
      <c r="K25" s="243" t="str">
        <f>IF(Table13[[#This Row],[Tipo de Beneficiário]]="","",COUNTIFS(Table8[Código da Candidatura],Table13[[#This Row],[Cód.]],Table8[Tipologia proposta *],"T2"))</f>
        <v/>
      </c>
      <c r="L25" s="243" t="str">
        <f>IF(Table13[[#This Row],[Tipo de Beneficiário]]="","",COUNTIFS(Table8[Código da Candidatura],Table13[[#This Row],[Cód.]],Table8[Tipologia proposta *],"T3"))</f>
        <v/>
      </c>
      <c r="M25" s="243" t="str">
        <f>IF(Table13[[#This Row],[Tipo de Beneficiário]]="","",COUNTIFS(Table8[Código da Candidatura],Table13[[#This Row],[Cód.]],Table8[Tipologia proposta *],"T4"))</f>
        <v/>
      </c>
      <c r="N25" s="243" t="str">
        <f>IF(Table13[[#This Row],[Tipo de Beneficiário]]="","",COUNTIFS(Table8[Código da Candidatura],Table13[[#This Row],[Cód.]],Table8[Tipologia proposta *],"T5"))</f>
        <v/>
      </c>
      <c r="O25" s="243" t="str">
        <f>IF(Table13[[#This Row],[Tipo de Beneficiário]]="","",COUNTIFS(Table8[Código da Candidatura],Table13[[#This Row],[Cód.]],Table8[Tipologia proposta *],"T6"))</f>
        <v/>
      </c>
      <c r="P25" s="243" t="str">
        <f>IF(Table13[[#This Row],[Tipo de Beneficiário]]="","",COUNTIFS(Table8[Código da Candidatura],Table13[[#This Row],[Cód.]],Table8[Tipologia proposta *],"T7"))</f>
        <v/>
      </c>
      <c r="Q25" s="243" t="str">
        <f>IF(Table13[[#This Row],[Tipo de Beneficiário]]="","",COUNTIFS(Table8[Código da Candidatura],Table13[[#This Row],[Cód.]],Table8[Tipologia proposta *],"Unid. Resid."))</f>
        <v/>
      </c>
      <c r="R25" s="244">
        <f>SUM(Table13[[#This Row],[T0]:[Unid. resid.]])</f>
        <v>0</v>
      </c>
      <c r="S25" s="245" t="str">
        <f>IF(OR(Table13[[#This Row],[Tipo de Beneficiário]]="",Table13[[#This Row],[Identificação da Entidade]]="",Table13[[#This Row],[Tipo de Solução Habitacional]]=""),"NÃO","")</f>
        <v>NÃO</v>
      </c>
      <c r="T25" s="118" t="e">
        <f>VLOOKUP(Table13[[#This Row],[Tipo de Beneficiário]],Table3[],3,FALSE)</f>
        <v>#N/A</v>
      </c>
      <c r="X25" s="46"/>
    </row>
    <row r="26" spans="1:24" x14ac:dyDescent="0.25">
      <c r="A26" s="237" t="str">
        <f>auxiliar!C22</f>
        <v>21</v>
      </c>
      <c r="B26" s="238"/>
      <c r="C26" s="239"/>
      <c r="D26" s="212" t="str">
        <f>IF(Table13[[#This Row],[Tipo de Beneficiário]]="","",COUNTIF(Table8[Código da Candidatura],Table13[[#This Row],[Cód.]]))</f>
        <v/>
      </c>
      <c r="E26" s="240" t="str">
        <f>IF(Table13[[#This Row],[Tipo de Beneficiário]]="","",SUMIF(Table8[[Código da Candidatura]:[Nº de membros]],Table13[[#This Row],[Cód.]],Table8[Nº de membros]))</f>
        <v/>
      </c>
      <c r="F26" s="241"/>
      <c r="G26" s="242"/>
      <c r="H26" s="242"/>
      <c r="I26" s="243" t="str">
        <f>IF(Table13[[#This Row],[Tipo de Beneficiário]]="","",COUNTIFS(Table8[Código da Candidatura],Table13[[#This Row],[Cód.]],Table8[Tipologia proposta *],"T0"))</f>
        <v/>
      </c>
      <c r="J26" s="243" t="str">
        <f>IF(Table13[[#This Row],[Tipo de Beneficiário]]="","",COUNTIFS(Table8[Código da Candidatura],Table13[[#This Row],[Cód.]],Table8[Tipologia proposta *],"T1"))</f>
        <v/>
      </c>
      <c r="K26" s="243" t="str">
        <f>IF(Table13[[#This Row],[Tipo de Beneficiário]]="","",COUNTIFS(Table8[Código da Candidatura],Table13[[#This Row],[Cód.]],Table8[Tipologia proposta *],"T2"))</f>
        <v/>
      </c>
      <c r="L26" s="243" t="str">
        <f>IF(Table13[[#This Row],[Tipo de Beneficiário]]="","",COUNTIFS(Table8[Código da Candidatura],Table13[[#This Row],[Cód.]],Table8[Tipologia proposta *],"T3"))</f>
        <v/>
      </c>
      <c r="M26" s="243" t="str">
        <f>IF(Table13[[#This Row],[Tipo de Beneficiário]]="","",COUNTIFS(Table8[Código da Candidatura],Table13[[#This Row],[Cód.]],Table8[Tipologia proposta *],"T4"))</f>
        <v/>
      </c>
      <c r="N26" s="243" t="str">
        <f>IF(Table13[[#This Row],[Tipo de Beneficiário]]="","",COUNTIFS(Table8[Código da Candidatura],Table13[[#This Row],[Cód.]],Table8[Tipologia proposta *],"T5"))</f>
        <v/>
      </c>
      <c r="O26" s="243" t="str">
        <f>IF(Table13[[#This Row],[Tipo de Beneficiário]]="","",COUNTIFS(Table8[Código da Candidatura],Table13[[#This Row],[Cód.]],Table8[Tipologia proposta *],"T6"))</f>
        <v/>
      </c>
      <c r="P26" s="243" t="str">
        <f>IF(Table13[[#This Row],[Tipo de Beneficiário]]="","",COUNTIFS(Table8[Código da Candidatura],Table13[[#This Row],[Cód.]],Table8[Tipologia proposta *],"T7"))</f>
        <v/>
      </c>
      <c r="Q26" s="243" t="str">
        <f>IF(Table13[[#This Row],[Tipo de Beneficiário]]="","",COUNTIFS(Table8[Código da Candidatura],Table13[[#This Row],[Cód.]],Table8[Tipologia proposta *],"Unid. Resid."))</f>
        <v/>
      </c>
      <c r="R26" s="244">
        <f>SUM(Table13[[#This Row],[T0]:[Unid. resid.]])</f>
        <v>0</v>
      </c>
      <c r="S26" s="245" t="str">
        <f>IF(OR(Table13[[#This Row],[Tipo de Beneficiário]]="",Table13[[#This Row],[Identificação da Entidade]]="",Table13[[#This Row],[Tipo de Solução Habitacional]]=""),"NÃO","")</f>
        <v>NÃO</v>
      </c>
      <c r="T26" s="118" t="e">
        <f>VLOOKUP(Table13[[#This Row],[Tipo de Beneficiário]],Table3[],3,FALSE)</f>
        <v>#N/A</v>
      </c>
      <c r="X26" s="46"/>
    </row>
    <row r="27" spans="1:24" x14ac:dyDescent="0.25">
      <c r="A27" s="237" t="str">
        <f>auxiliar!C23</f>
        <v>22</v>
      </c>
      <c r="B27" s="238"/>
      <c r="C27" s="239"/>
      <c r="D27" s="212" t="str">
        <f>IF(Table13[[#This Row],[Tipo de Beneficiário]]="","",COUNTIF(Table8[Código da Candidatura],Table13[[#This Row],[Cód.]]))</f>
        <v/>
      </c>
      <c r="E27" s="240" t="str">
        <f>IF(Table13[[#This Row],[Tipo de Beneficiário]]="","",SUMIF(Table8[[Código da Candidatura]:[Nº de membros]],Table13[[#This Row],[Cód.]],Table8[Nº de membros]))</f>
        <v/>
      </c>
      <c r="F27" s="241"/>
      <c r="G27" s="242"/>
      <c r="H27" s="242"/>
      <c r="I27" s="243" t="str">
        <f>IF(Table13[[#This Row],[Tipo de Beneficiário]]="","",COUNTIFS(Table8[Código da Candidatura],Table13[[#This Row],[Cód.]],Table8[Tipologia proposta *],"T0"))</f>
        <v/>
      </c>
      <c r="J27" s="243" t="str">
        <f>IF(Table13[[#This Row],[Tipo de Beneficiário]]="","",COUNTIFS(Table8[Código da Candidatura],Table13[[#This Row],[Cód.]],Table8[Tipologia proposta *],"T1"))</f>
        <v/>
      </c>
      <c r="K27" s="243" t="str">
        <f>IF(Table13[[#This Row],[Tipo de Beneficiário]]="","",COUNTIFS(Table8[Código da Candidatura],Table13[[#This Row],[Cód.]],Table8[Tipologia proposta *],"T2"))</f>
        <v/>
      </c>
      <c r="L27" s="243" t="str">
        <f>IF(Table13[[#This Row],[Tipo de Beneficiário]]="","",COUNTIFS(Table8[Código da Candidatura],Table13[[#This Row],[Cód.]],Table8[Tipologia proposta *],"T3"))</f>
        <v/>
      </c>
      <c r="M27" s="243" t="str">
        <f>IF(Table13[[#This Row],[Tipo de Beneficiário]]="","",COUNTIFS(Table8[Código da Candidatura],Table13[[#This Row],[Cód.]],Table8[Tipologia proposta *],"T4"))</f>
        <v/>
      </c>
      <c r="N27" s="243" t="str">
        <f>IF(Table13[[#This Row],[Tipo de Beneficiário]]="","",COUNTIFS(Table8[Código da Candidatura],Table13[[#This Row],[Cód.]],Table8[Tipologia proposta *],"T5"))</f>
        <v/>
      </c>
      <c r="O27" s="243" t="str">
        <f>IF(Table13[[#This Row],[Tipo de Beneficiário]]="","",COUNTIFS(Table8[Código da Candidatura],Table13[[#This Row],[Cód.]],Table8[Tipologia proposta *],"T6"))</f>
        <v/>
      </c>
      <c r="P27" s="243" t="str">
        <f>IF(Table13[[#This Row],[Tipo de Beneficiário]]="","",COUNTIFS(Table8[Código da Candidatura],Table13[[#This Row],[Cód.]],Table8[Tipologia proposta *],"T7"))</f>
        <v/>
      </c>
      <c r="Q27" s="243" t="str">
        <f>IF(Table13[[#This Row],[Tipo de Beneficiário]]="","",COUNTIFS(Table8[Código da Candidatura],Table13[[#This Row],[Cód.]],Table8[Tipologia proposta *],"Unid. Resid."))</f>
        <v/>
      </c>
      <c r="R27" s="244">
        <f>SUM(Table13[[#This Row],[T0]:[Unid. resid.]])</f>
        <v>0</v>
      </c>
      <c r="S27" s="245" t="str">
        <f>IF(OR(Table13[[#This Row],[Tipo de Beneficiário]]="",Table13[[#This Row],[Identificação da Entidade]]="",Table13[[#This Row],[Tipo de Solução Habitacional]]=""),"NÃO","")</f>
        <v>NÃO</v>
      </c>
      <c r="T27" s="118" t="e">
        <f>VLOOKUP(Table13[[#This Row],[Tipo de Beneficiário]],Table3[],3,FALSE)</f>
        <v>#N/A</v>
      </c>
      <c r="X27" s="46"/>
    </row>
    <row r="28" spans="1:24" x14ac:dyDescent="0.25">
      <c r="A28" s="237" t="str">
        <f>auxiliar!C24</f>
        <v>23</v>
      </c>
      <c r="B28" s="238"/>
      <c r="C28" s="239"/>
      <c r="D28" s="212" t="str">
        <f>IF(Table13[[#This Row],[Tipo de Beneficiário]]="","",COUNTIF(Table8[Código da Candidatura],Table13[[#This Row],[Cód.]]))</f>
        <v/>
      </c>
      <c r="E28" s="240" t="str">
        <f>IF(Table13[[#This Row],[Tipo de Beneficiário]]="","",SUMIF(Table8[[Código da Candidatura]:[Nº de membros]],Table13[[#This Row],[Cód.]],Table8[Nº de membros]))</f>
        <v/>
      </c>
      <c r="F28" s="241"/>
      <c r="G28" s="242"/>
      <c r="H28" s="242"/>
      <c r="I28" s="243" t="str">
        <f>IF(Table13[[#This Row],[Tipo de Beneficiário]]="","",COUNTIFS(Table8[Código da Candidatura],Table13[[#This Row],[Cód.]],Table8[Tipologia proposta *],"T0"))</f>
        <v/>
      </c>
      <c r="J28" s="243" t="str">
        <f>IF(Table13[[#This Row],[Tipo de Beneficiário]]="","",COUNTIFS(Table8[Código da Candidatura],Table13[[#This Row],[Cód.]],Table8[Tipologia proposta *],"T1"))</f>
        <v/>
      </c>
      <c r="K28" s="243" t="str">
        <f>IF(Table13[[#This Row],[Tipo de Beneficiário]]="","",COUNTIFS(Table8[Código da Candidatura],Table13[[#This Row],[Cód.]],Table8[Tipologia proposta *],"T2"))</f>
        <v/>
      </c>
      <c r="L28" s="243" t="str">
        <f>IF(Table13[[#This Row],[Tipo de Beneficiário]]="","",COUNTIFS(Table8[Código da Candidatura],Table13[[#This Row],[Cód.]],Table8[Tipologia proposta *],"T3"))</f>
        <v/>
      </c>
      <c r="M28" s="243" t="str">
        <f>IF(Table13[[#This Row],[Tipo de Beneficiário]]="","",COUNTIFS(Table8[Código da Candidatura],Table13[[#This Row],[Cód.]],Table8[Tipologia proposta *],"T4"))</f>
        <v/>
      </c>
      <c r="N28" s="243" t="str">
        <f>IF(Table13[[#This Row],[Tipo de Beneficiário]]="","",COUNTIFS(Table8[Código da Candidatura],Table13[[#This Row],[Cód.]],Table8[Tipologia proposta *],"T5"))</f>
        <v/>
      </c>
      <c r="O28" s="243" t="str">
        <f>IF(Table13[[#This Row],[Tipo de Beneficiário]]="","",COUNTIFS(Table8[Código da Candidatura],Table13[[#This Row],[Cód.]],Table8[Tipologia proposta *],"T6"))</f>
        <v/>
      </c>
      <c r="P28" s="243" t="str">
        <f>IF(Table13[[#This Row],[Tipo de Beneficiário]]="","",COUNTIFS(Table8[Código da Candidatura],Table13[[#This Row],[Cód.]],Table8[Tipologia proposta *],"T7"))</f>
        <v/>
      </c>
      <c r="Q28" s="243" t="str">
        <f>IF(Table13[[#This Row],[Tipo de Beneficiário]]="","",COUNTIFS(Table8[Código da Candidatura],Table13[[#This Row],[Cód.]],Table8[Tipologia proposta *],"Unid. Resid."))</f>
        <v/>
      </c>
      <c r="R28" s="244">
        <f>SUM(Table13[[#This Row],[T0]:[Unid. resid.]])</f>
        <v>0</v>
      </c>
      <c r="S28" s="245" t="str">
        <f>IF(OR(Table13[[#This Row],[Tipo de Beneficiário]]="",Table13[[#This Row],[Identificação da Entidade]]="",Table13[[#This Row],[Tipo de Solução Habitacional]]=""),"NÃO","")</f>
        <v>NÃO</v>
      </c>
      <c r="T28" s="118" t="e">
        <f>VLOOKUP(Table13[[#This Row],[Tipo de Beneficiário]],Table3[],3,FALSE)</f>
        <v>#N/A</v>
      </c>
      <c r="X28" s="46"/>
    </row>
    <row r="29" spans="1:24" x14ac:dyDescent="0.25">
      <c r="A29" s="237" t="str">
        <f>auxiliar!C25</f>
        <v>24</v>
      </c>
      <c r="B29" s="238"/>
      <c r="C29" s="239"/>
      <c r="D29" s="212" t="str">
        <f>IF(Table13[[#This Row],[Tipo de Beneficiário]]="","",COUNTIF(Table8[Código da Candidatura],Table13[[#This Row],[Cód.]]))</f>
        <v/>
      </c>
      <c r="E29" s="240" t="str">
        <f>IF(Table13[[#This Row],[Tipo de Beneficiário]]="","",SUMIF(Table8[[Código da Candidatura]:[Nº de membros]],Table13[[#This Row],[Cód.]],Table8[Nº de membros]))</f>
        <v/>
      </c>
      <c r="F29" s="241"/>
      <c r="G29" s="242"/>
      <c r="H29" s="242"/>
      <c r="I29" s="243" t="str">
        <f>IF(Table13[[#This Row],[Tipo de Beneficiário]]="","",COUNTIFS(Table8[Código da Candidatura],Table13[[#This Row],[Cód.]],Table8[Tipologia proposta *],"T0"))</f>
        <v/>
      </c>
      <c r="J29" s="243" t="str">
        <f>IF(Table13[[#This Row],[Tipo de Beneficiário]]="","",COUNTIFS(Table8[Código da Candidatura],Table13[[#This Row],[Cód.]],Table8[Tipologia proposta *],"T1"))</f>
        <v/>
      </c>
      <c r="K29" s="243" t="str">
        <f>IF(Table13[[#This Row],[Tipo de Beneficiário]]="","",COUNTIFS(Table8[Código da Candidatura],Table13[[#This Row],[Cód.]],Table8[Tipologia proposta *],"T2"))</f>
        <v/>
      </c>
      <c r="L29" s="243" t="str">
        <f>IF(Table13[[#This Row],[Tipo de Beneficiário]]="","",COUNTIFS(Table8[Código da Candidatura],Table13[[#This Row],[Cód.]],Table8[Tipologia proposta *],"T3"))</f>
        <v/>
      </c>
      <c r="M29" s="243" t="str">
        <f>IF(Table13[[#This Row],[Tipo de Beneficiário]]="","",COUNTIFS(Table8[Código da Candidatura],Table13[[#This Row],[Cód.]],Table8[Tipologia proposta *],"T4"))</f>
        <v/>
      </c>
      <c r="N29" s="243" t="str">
        <f>IF(Table13[[#This Row],[Tipo de Beneficiário]]="","",COUNTIFS(Table8[Código da Candidatura],Table13[[#This Row],[Cód.]],Table8[Tipologia proposta *],"T5"))</f>
        <v/>
      </c>
      <c r="O29" s="243" t="str">
        <f>IF(Table13[[#This Row],[Tipo de Beneficiário]]="","",COUNTIFS(Table8[Código da Candidatura],Table13[[#This Row],[Cód.]],Table8[Tipologia proposta *],"T6"))</f>
        <v/>
      </c>
      <c r="P29" s="243" t="str">
        <f>IF(Table13[[#This Row],[Tipo de Beneficiário]]="","",COUNTIFS(Table8[Código da Candidatura],Table13[[#This Row],[Cód.]],Table8[Tipologia proposta *],"T7"))</f>
        <v/>
      </c>
      <c r="Q29" s="243" t="str">
        <f>IF(Table13[[#This Row],[Tipo de Beneficiário]]="","",COUNTIFS(Table8[Código da Candidatura],Table13[[#This Row],[Cód.]],Table8[Tipologia proposta *],"Unid. Resid."))</f>
        <v/>
      </c>
      <c r="R29" s="244">
        <f>SUM(Table13[[#This Row],[T0]:[Unid. resid.]])</f>
        <v>0</v>
      </c>
      <c r="S29" s="245" t="str">
        <f>IF(OR(Table13[[#This Row],[Tipo de Beneficiário]]="",Table13[[#This Row],[Identificação da Entidade]]="",Table13[[#This Row],[Tipo de Solução Habitacional]]=""),"NÃO","")</f>
        <v>NÃO</v>
      </c>
      <c r="T29" s="118" t="e">
        <f>VLOOKUP(Table13[[#This Row],[Tipo de Beneficiário]],Table3[],3,FALSE)</f>
        <v>#N/A</v>
      </c>
      <c r="X29" s="46"/>
    </row>
    <row r="30" spans="1:24" x14ac:dyDescent="0.25">
      <c r="A30" s="237" t="str">
        <f>auxiliar!C26</f>
        <v>25</v>
      </c>
      <c r="B30" s="238"/>
      <c r="C30" s="239"/>
      <c r="D30" s="212" t="str">
        <f>IF(Table13[[#This Row],[Tipo de Beneficiário]]="","",COUNTIF(Table8[Código da Candidatura],Table13[[#This Row],[Cód.]]))</f>
        <v/>
      </c>
      <c r="E30" s="240" t="str">
        <f>IF(Table13[[#This Row],[Tipo de Beneficiário]]="","",SUMIF(Table8[[Código da Candidatura]:[Nº de membros]],Table13[[#This Row],[Cód.]],Table8[Nº de membros]))</f>
        <v/>
      </c>
      <c r="F30" s="241"/>
      <c r="G30" s="242"/>
      <c r="H30" s="242"/>
      <c r="I30" s="243" t="str">
        <f>IF(Table13[[#This Row],[Tipo de Beneficiário]]="","",COUNTIFS(Table8[Código da Candidatura],Table13[[#This Row],[Cód.]],Table8[Tipologia proposta *],"T0"))</f>
        <v/>
      </c>
      <c r="J30" s="243" t="str">
        <f>IF(Table13[[#This Row],[Tipo de Beneficiário]]="","",COUNTIFS(Table8[Código da Candidatura],Table13[[#This Row],[Cód.]],Table8[Tipologia proposta *],"T1"))</f>
        <v/>
      </c>
      <c r="K30" s="243" t="str">
        <f>IF(Table13[[#This Row],[Tipo de Beneficiário]]="","",COUNTIFS(Table8[Código da Candidatura],Table13[[#This Row],[Cód.]],Table8[Tipologia proposta *],"T2"))</f>
        <v/>
      </c>
      <c r="L30" s="243" t="str">
        <f>IF(Table13[[#This Row],[Tipo de Beneficiário]]="","",COUNTIFS(Table8[Código da Candidatura],Table13[[#This Row],[Cód.]],Table8[Tipologia proposta *],"T3"))</f>
        <v/>
      </c>
      <c r="M30" s="243" t="str">
        <f>IF(Table13[[#This Row],[Tipo de Beneficiário]]="","",COUNTIFS(Table8[Código da Candidatura],Table13[[#This Row],[Cód.]],Table8[Tipologia proposta *],"T4"))</f>
        <v/>
      </c>
      <c r="N30" s="243" t="str">
        <f>IF(Table13[[#This Row],[Tipo de Beneficiário]]="","",COUNTIFS(Table8[Código da Candidatura],Table13[[#This Row],[Cód.]],Table8[Tipologia proposta *],"T5"))</f>
        <v/>
      </c>
      <c r="O30" s="243" t="str">
        <f>IF(Table13[[#This Row],[Tipo de Beneficiário]]="","",COUNTIFS(Table8[Código da Candidatura],Table13[[#This Row],[Cód.]],Table8[Tipologia proposta *],"T6"))</f>
        <v/>
      </c>
      <c r="P30" s="243" t="str">
        <f>IF(Table13[[#This Row],[Tipo de Beneficiário]]="","",COUNTIFS(Table8[Código da Candidatura],Table13[[#This Row],[Cód.]],Table8[Tipologia proposta *],"T7"))</f>
        <v/>
      </c>
      <c r="Q30" s="243" t="str">
        <f>IF(Table13[[#This Row],[Tipo de Beneficiário]]="","",COUNTIFS(Table8[Código da Candidatura],Table13[[#This Row],[Cód.]],Table8[Tipologia proposta *],"Unid. Resid."))</f>
        <v/>
      </c>
      <c r="R30" s="244">
        <f>SUM(Table13[[#This Row],[T0]:[Unid. resid.]])</f>
        <v>0</v>
      </c>
      <c r="S30" s="245" t="str">
        <f>IF(OR(Table13[[#This Row],[Tipo de Beneficiário]]="",Table13[[#This Row],[Identificação da Entidade]]="",Table13[[#This Row],[Tipo de Solução Habitacional]]=""),"NÃO","")</f>
        <v>NÃO</v>
      </c>
      <c r="T30" s="118" t="e">
        <f>VLOOKUP(Table13[[#This Row],[Tipo de Beneficiário]],Table3[],3,FALSE)</f>
        <v>#N/A</v>
      </c>
      <c r="X30" s="46"/>
    </row>
    <row r="31" spans="1:24" x14ac:dyDescent="0.25">
      <c r="A31" s="237" t="str">
        <f>auxiliar!C27</f>
        <v>26</v>
      </c>
      <c r="B31" s="238"/>
      <c r="C31" s="239"/>
      <c r="D31" s="212" t="str">
        <f>IF(Table13[[#This Row],[Tipo de Beneficiário]]="","",COUNTIF(Table8[Código da Candidatura],Table13[[#This Row],[Cód.]]))</f>
        <v/>
      </c>
      <c r="E31" s="240" t="str">
        <f>IF(Table13[[#This Row],[Tipo de Beneficiário]]="","",SUMIF(Table8[[Código da Candidatura]:[Nº de membros]],Table13[[#This Row],[Cód.]],Table8[Nº de membros]))</f>
        <v/>
      </c>
      <c r="F31" s="241"/>
      <c r="G31" s="242"/>
      <c r="H31" s="242"/>
      <c r="I31" s="243" t="str">
        <f>IF(Table13[[#This Row],[Tipo de Beneficiário]]="","",COUNTIFS(Table8[Código da Candidatura],Table13[[#This Row],[Cód.]],Table8[Tipologia proposta *],"T0"))</f>
        <v/>
      </c>
      <c r="J31" s="243" t="str">
        <f>IF(Table13[[#This Row],[Tipo de Beneficiário]]="","",COUNTIFS(Table8[Código da Candidatura],Table13[[#This Row],[Cód.]],Table8[Tipologia proposta *],"T1"))</f>
        <v/>
      </c>
      <c r="K31" s="243" t="str">
        <f>IF(Table13[[#This Row],[Tipo de Beneficiário]]="","",COUNTIFS(Table8[Código da Candidatura],Table13[[#This Row],[Cód.]],Table8[Tipologia proposta *],"T2"))</f>
        <v/>
      </c>
      <c r="L31" s="243" t="str">
        <f>IF(Table13[[#This Row],[Tipo de Beneficiário]]="","",COUNTIFS(Table8[Código da Candidatura],Table13[[#This Row],[Cód.]],Table8[Tipologia proposta *],"T3"))</f>
        <v/>
      </c>
      <c r="M31" s="243" t="str">
        <f>IF(Table13[[#This Row],[Tipo de Beneficiário]]="","",COUNTIFS(Table8[Código da Candidatura],Table13[[#This Row],[Cód.]],Table8[Tipologia proposta *],"T4"))</f>
        <v/>
      </c>
      <c r="N31" s="243" t="str">
        <f>IF(Table13[[#This Row],[Tipo de Beneficiário]]="","",COUNTIFS(Table8[Código da Candidatura],Table13[[#This Row],[Cód.]],Table8[Tipologia proposta *],"T5"))</f>
        <v/>
      </c>
      <c r="O31" s="243" t="str">
        <f>IF(Table13[[#This Row],[Tipo de Beneficiário]]="","",COUNTIFS(Table8[Código da Candidatura],Table13[[#This Row],[Cód.]],Table8[Tipologia proposta *],"T6"))</f>
        <v/>
      </c>
      <c r="P31" s="243" t="str">
        <f>IF(Table13[[#This Row],[Tipo de Beneficiário]]="","",COUNTIFS(Table8[Código da Candidatura],Table13[[#This Row],[Cód.]],Table8[Tipologia proposta *],"T7"))</f>
        <v/>
      </c>
      <c r="Q31" s="243" t="str">
        <f>IF(Table13[[#This Row],[Tipo de Beneficiário]]="","",COUNTIFS(Table8[Código da Candidatura],Table13[[#This Row],[Cód.]],Table8[Tipologia proposta *],"Unid. Resid."))</f>
        <v/>
      </c>
      <c r="R31" s="244">
        <f>SUM(Table13[[#This Row],[T0]:[Unid. resid.]])</f>
        <v>0</v>
      </c>
      <c r="S31" s="245" t="str">
        <f>IF(OR(Table13[[#This Row],[Tipo de Beneficiário]]="",Table13[[#This Row],[Identificação da Entidade]]="",Table13[[#This Row],[Tipo de Solução Habitacional]]=""),"NÃO","")</f>
        <v>NÃO</v>
      </c>
      <c r="T31" s="118" t="e">
        <f>VLOOKUP(Table13[[#This Row],[Tipo de Beneficiário]],Table3[],3,FALSE)</f>
        <v>#N/A</v>
      </c>
      <c r="X31" s="46"/>
    </row>
    <row r="32" spans="1:24" x14ac:dyDescent="0.25">
      <c r="A32" s="237" t="str">
        <f>auxiliar!C28</f>
        <v>27</v>
      </c>
      <c r="B32" s="238"/>
      <c r="C32" s="239"/>
      <c r="D32" s="212" t="str">
        <f>IF(Table13[[#This Row],[Tipo de Beneficiário]]="","",COUNTIF(Table8[Código da Candidatura],Table13[[#This Row],[Cód.]]))</f>
        <v/>
      </c>
      <c r="E32" s="240" t="str">
        <f>IF(Table13[[#This Row],[Tipo de Beneficiário]]="","",SUMIF(Table8[[Código da Candidatura]:[Nº de membros]],Table13[[#This Row],[Cód.]],Table8[Nº de membros]))</f>
        <v/>
      </c>
      <c r="F32" s="241"/>
      <c r="G32" s="242"/>
      <c r="H32" s="242"/>
      <c r="I32" s="243" t="str">
        <f>IF(Table13[[#This Row],[Tipo de Beneficiário]]="","",COUNTIFS(Table8[Código da Candidatura],Table13[[#This Row],[Cód.]],Table8[Tipologia proposta *],"T0"))</f>
        <v/>
      </c>
      <c r="J32" s="243" t="str">
        <f>IF(Table13[[#This Row],[Tipo de Beneficiário]]="","",COUNTIFS(Table8[Código da Candidatura],Table13[[#This Row],[Cód.]],Table8[Tipologia proposta *],"T1"))</f>
        <v/>
      </c>
      <c r="K32" s="243" t="str">
        <f>IF(Table13[[#This Row],[Tipo de Beneficiário]]="","",COUNTIFS(Table8[Código da Candidatura],Table13[[#This Row],[Cód.]],Table8[Tipologia proposta *],"T2"))</f>
        <v/>
      </c>
      <c r="L32" s="243" t="str">
        <f>IF(Table13[[#This Row],[Tipo de Beneficiário]]="","",COUNTIFS(Table8[Código da Candidatura],Table13[[#This Row],[Cód.]],Table8[Tipologia proposta *],"T3"))</f>
        <v/>
      </c>
      <c r="M32" s="243" t="str">
        <f>IF(Table13[[#This Row],[Tipo de Beneficiário]]="","",COUNTIFS(Table8[Código da Candidatura],Table13[[#This Row],[Cód.]],Table8[Tipologia proposta *],"T4"))</f>
        <v/>
      </c>
      <c r="N32" s="243" t="str">
        <f>IF(Table13[[#This Row],[Tipo de Beneficiário]]="","",COUNTIFS(Table8[Código da Candidatura],Table13[[#This Row],[Cód.]],Table8[Tipologia proposta *],"T5"))</f>
        <v/>
      </c>
      <c r="O32" s="243" t="str">
        <f>IF(Table13[[#This Row],[Tipo de Beneficiário]]="","",COUNTIFS(Table8[Código da Candidatura],Table13[[#This Row],[Cód.]],Table8[Tipologia proposta *],"T6"))</f>
        <v/>
      </c>
      <c r="P32" s="243" t="str">
        <f>IF(Table13[[#This Row],[Tipo de Beneficiário]]="","",COUNTIFS(Table8[Código da Candidatura],Table13[[#This Row],[Cód.]],Table8[Tipologia proposta *],"T7"))</f>
        <v/>
      </c>
      <c r="Q32" s="243" t="str">
        <f>IF(Table13[[#This Row],[Tipo de Beneficiário]]="","",COUNTIFS(Table8[Código da Candidatura],Table13[[#This Row],[Cód.]],Table8[Tipologia proposta *],"Unid. Resid."))</f>
        <v/>
      </c>
      <c r="R32" s="244">
        <f>SUM(Table13[[#This Row],[T0]:[Unid. resid.]])</f>
        <v>0</v>
      </c>
      <c r="S32" s="245" t="str">
        <f>IF(OR(Table13[[#This Row],[Tipo de Beneficiário]]="",Table13[[#This Row],[Identificação da Entidade]]="",Table13[[#This Row],[Tipo de Solução Habitacional]]=""),"NÃO","")</f>
        <v>NÃO</v>
      </c>
      <c r="T32" s="118" t="e">
        <f>VLOOKUP(Table13[[#This Row],[Tipo de Beneficiário]],Table3[],3,FALSE)</f>
        <v>#N/A</v>
      </c>
      <c r="X32" s="46"/>
    </row>
    <row r="33" spans="1:24" x14ac:dyDescent="0.25">
      <c r="A33" s="237" t="str">
        <f>auxiliar!C29</f>
        <v>28</v>
      </c>
      <c r="B33" s="238"/>
      <c r="C33" s="239"/>
      <c r="D33" s="212" t="str">
        <f>IF(Table13[[#This Row],[Tipo de Beneficiário]]="","",COUNTIF(Table8[Código da Candidatura],Table13[[#This Row],[Cód.]]))</f>
        <v/>
      </c>
      <c r="E33" s="240" t="str">
        <f>IF(Table13[[#This Row],[Tipo de Beneficiário]]="","",SUMIF(Table8[[Código da Candidatura]:[Nº de membros]],Table13[[#This Row],[Cód.]],Table8[Nº de membros]))</f>
        <v/>
      </c>
      <c r="F33" s="241"/>
      <c r="G33" s="242"/>
      <c r="H33" s="242"/>
      <c r="I33" s="243" t="str">
        <f>IF(Table13[[#This Row],[Tipo de Beneficiário]]="","",COUNTIFS(Table8[Código da Candidatura],Table13[[#This Row],[Cód.]],Table8[Tipologia proposta *],"T0"))</f>
        <v/>
      </c>
      <c r="J33" s="243" t="str">
        <f>IF(Table13[[#This Row],[Tipo de Beneficiário]]="","",COUNTIFS(Table8[Código da Candidatura],Table13[[#This Row],[Cód.]],Table8[Tipologia proposta *],"T1"))</f>
        <v/>
      </c>
      <c r="K33" s="243" t="str">
        <f>IF(Table13[[#This Row],[Tipo de Beneficiário]]="","",COUNTIFS(Table8[Código da Candidatura],Table13[[#This Row],[Cód.]],Table8[Tipologia proposta *],"T2"))</f>
        <v/>
      </c>
      <c r="L33" s="243" t="str">
        <f>IF(Table13[[#This Row],[Tipo de Beneficiário]]="","",COUNTIFS(Table8[Código da Candidatura],Table13[[#This Row],[Cód.]],Table8[Tipologia proposta *],"T3"))</f>
        <v/>
      </c>
      <c r="M33" s="243" t="str">
        <f>IF(Table13[[#This Row],[Tipo de Beneficiário]]="","",COUNTIFS(Table8[Código da Candidatura],Table13[[#This Row],[Cód.]],Table8[Tipologia proposta *],"T4"))</f>
        <v/>
      </c>
      <c r="N33" s="243" t="str">
        <f>IF(Table13[[#This Row],[Tipo de Beneficiário]]="","",COUNTIFS(Table8[Código da Candidatura],Table13[[#This Row],[Cód.]],Table8[Tipologia proposta *],"T5"))</f>
        <v/>
      </c>
      <c r="O33" s="243" t="str">
        <f>IF(Table13[[#This Row],[Tipo de Beneficiário]]="","",COUNTIFS(Table8[Código da Candidatura],Table13[[#This Row],[Cód.]],Table8[Tipologia proposta *],"T6"))</f>
        <v/>
      </c>
      <c r="P33" s="243" t="str">
        <f>IF(Table13[[#This Row],[Tipo de Beneficiário]]="","",COUNTIFS(Table8[Código da Candidatura],Table13[[#This Row],[Cód.]],Table8[Tipologia proposta *],"T7"))</f>
        <v/>
      </c>
      <c r="Q33" s="243" t="str">
        <f>IF(Table13[[#This Row],[Tipo de Beneficiário]]="","",COUNTIFS(Table8[Código da Candidatura],Table13[[#This Row],[Cód.]],Table8[Tipologia proposta *],"Unid. Resid."))</f>
        <v/>
      </c>
      <c r="R33" s="244">
        <f>SUM(Table13[[#This Row],[T0]:[Unid. resid.]])</f>
        <v>0</v>
      </c>
      <c r="S33" s="245" t="str">
        <f>IF(OR(Table13[[#This Row],[Tipo de Beneficiário]]="",Table13[[#This Row],[Identificação da Entidade]]="",Table13[[#This Row],[Tipo de Solução Habitacional]]=""),"NÃO","")</f>
        <v>NÃO</v>
      </c>
      <c r="T33" s="118" t="e">
        <f>VLOOKUP(Table13[[#This Row],[Tipo de Beneficiário]],Table3[],3,FALSE)</f>
        <v>#N/A</v>
      </c>
      <c r="X33" s="46"/>
    </row>
    <row r="34" spans="1:24" x14ac:dyDescent="0.25">
      <c r="A34" s="237" t="str">
        <f>auxiliar!C30</f>
        <v>29</v>
      </c>
      <c r="B34" s="238"/>
      <c r="C34" s="239"/>
      <c r="D34" s="212" t="str">
        <f>IF(Table13[[#This Row],[Tipo de Beneficiário]]="","",COUNTIF(Table8[Código da Candidatura],Table13[[#This Row],[Cód.]]))</f>
        <v/>
      </c>
      <c r="E34" s="240" t="str">
        <f>IF(Table13[[#This Row],[Tipo de Beneficiário]]="","",SUMIF(Table8[[Código da Candidatura]:[Nº de membros]],Table13[[#This Row],[Cód.]],Table8[Nº de membros]))</f>
        <v/>
      </c>
      <c r="F34" s="241"/>
      <c r="G34" s="242"/>
      <c r="H34" s="242"/>
      <c r="I34" s="243" t="str">
        <f>IF(Table13[[#This Row],[Tipo de Beneficiário]]="","",COUNTIFS(Table8[Código da Candidatura],Table13[[#This Row],[Cód.]],Table8[Tipologia proposta *],"T0"))</f>
        <v/>
      </c>
      <c r="J34" s="243" t="str">
        <f>IF(Table13[[#This Row],[Tipo de Beneficiário]]="","",COUNTIFS(Table8[Código da Candidatura],Table13[[#This Row],[Cód.]],Table8[Tipologia proposta *],"T1"))</f>
        <v/>
      </c>
      <c r="K34" s="243" t="str">
        <f>IF(Table13[[#This Row],[Tipo de Beneficiário]]="","",COUNTIFS(Table8[Código da Candidatura],Table13[[#This Row],[Cód.]],Table8[Tipologia proposta *],"T2"))</f>
        <v/>
      </c>
      <c r="L34" s="243" t="str">
        <f>IF(Table13[[#This Row],[Tipo de Beneficiário]]="","",COUNTIFS(Table8[Código da Candidatura],Table13[[#This Row],[Cód.]],Table8[Tipologia proposta *],"T3"))</f>
        <v/>
      </c>
      <c r="M34" s="243" t="str">
        <f>IF(Table13[[#This Row],[Tipo de Beneficiário]]="","",COUNTIFS(Table8[Código da Candidatura],Table13[[#This Row],[Cód.]],Table8[Tipologia proposta *],"T4"))</f>
        <v/>
      </c>
      <c r="N34" s="243" t="str">
        <f>IF(Table13[[#This Row],[Tipo de Beneficiário]]="","",COUNTIFS(Table8[Código da Candidatura],Table13[[#This Row],[Cód.]],Table8[Tipologia proposta *],"T5"))</f>
        <v/>
      </c>
      <c r="O34" s="243" t="str">
        <f>IF(Table13[[#This Row],[Tipo de Beneficiário]]="","",COUNTIFS(Table8[Código da Candidatura],Table13[[#This Row],[Cód.]],Table8[Tipologia proposta *],"T6"))</f>
        <v/>
      </c>
      <c r="P34" s="243" t="str">
        <f>IF(Table13[[#This Row],[Tipo de Beneficiário]]="","",COUNTIFS(Table8[Código da Candidatura],Table13[[#This Row],[Cód.]],Table8[Tipologia proposta *],"T7"))</f>
        <v/>
      </c>
      <c r="Q34" s="243" t="str">
        <f>IF(Table13[[#This Row],[Tipo de Beneficiário]]="","",COUNTIFS(Table8[Código da Candidatura],Table13[[#This Row],[Cód.]],Table8[Tipologia proposta *],"Unid. Resid."))</f>
        <v/>
      </c>
      <c r="R34" s="244">
        <f>SUM(Table13[[#This Row],[T0]:[Unid. resid.]])</f>
        <v>0</v>
      </c>
      <c r="S34" s="245" t="str">
        <f>IF(OR(Table13[[#This Row],[Tipo de Beneficiário]]="",Table13[[#This Row],[Identificação da Entidade]]="",Table13[[#This Row],[Tipo de Solução Habitacional]]=""),"NÃO","")</f>
        <v>NÃO</v>
      </c>
      <c r="T34" s="118" t="e">
        <f>VLOOKUP(Table13[[#This Row],[Tipo de Beneficiário]],Table3[],3,FALSE)</f>
        <v>#N/A</v>
      </c>
      <c r="X34" s="46"/>
    </row>
    <row r="35" spans="1:24" x14ac:dyDescent="0.25">
      <c r="A35" s="237" t="str">
        <f>auxiliar!C31</f>
        <v>30</v>
      </c>
      <c r="B35" s="238"/>
      <c r="C35" s="239"/>
      <c r="D35" s="212" t="str">
        <f>IF(Table13[[#This Row],[Tipo de Beneficiário]]="","",COUNTIF(Table8[Código da Candidatura],Table13[[#This Row],[Cód.]]))</f>
        <v/>
      </c>
      <c r="E35" s="240" t="str">
        <f>IF(Table13[[#This Row],[Tipo de Beneficiário]]="","",SUMIF(Table8[[Código da Candidatura]:[Nº de membros]],Table13[[#This Row],[Cód.]],Table8[Nº de membros]))</f>
        <v/>
      </c>
      <c r="F35" s="241"/>
      <c r="G35" s="242"/>
      <c r="H35" s="242"/>
      <c r="I35" s="243" t="str">
        <f>IF(Table13[[#This Row],[Tipo de Beneficiário]]="","",COUNTIFS(Table8[Código da Candidatura],Table13[[#This Row],[Cód.]],Table8[Tipologia proposta *],"T0"))</f>
        <v/>
      </c>
      <c r="J35" s="243" t="str">
        <f>IF(Table13[[#This Row],[Tipo de Beneficiário]]="","",COUNTIFS(Table8[Código da Candidatura],Table13[[#This Row],[Cód.]],Table8[Tipologia proposta *],"T1"))</f>
        <v/>
      </c>
      <c r="K35" s="243" t="str">
        <f>IF(Table13[[#This Row],[Tipo de Beneficiário]]="","",COUNTIFS(Table8[Código da Candidatura],Table13[[#This Row],[Cód.]],Table8[Tipologia proposta *],"T2"))</f>
        <v/>
      </c>
      <c r="L35" s="243" t="str">
        <f>IF(Table13[[#This Row],[Tipo de Beneficiário]]="","",COUNTIFS(Table8[Código da Candidatura],Table13[[#This Row],[Cód.]],Table8[Tipologia proposta *],"T3"))</f>
        <v/>
      </c>
      <c r="M35" s="243" t="str">
        <f>IF(Table13[[#This Row],[Tipo de Beneficiário]]="","",COUNTIFS(Table8[Código da Candidatura],Table13[[#This Row],[Cód.]],Table8[Tipologia proposta *],"T4"))</f>
        <v/>
      </c>
      <c r="N35" s="243" t="str">
        <f>IF(Table13[[#This Row],[Tipo de Beneficiário]]="","",COUNTIFS(Table8[Código da Candidatura],Table13[[#This Row],[Cód.]],Table8[Tipologia proposta *],"T5"))</f>
        <v/>
      </c>
      <c r="O35" s="243" t="str">
        <f>IF(Table13[[#This Row],[Tipo de Beneficiário]]="","",COUNTIFS(Table8[Código da Candidatura],Table13[[#This Row],[Cód.]],Table8[Tipologia proposta *],"T6"))</f>
        <v/>
      </c>
      <c r="P35" s="243" t="str">
        <f>IF(Table13[[#This Row],[Tipo de Beneficiário]]="","",COUNTIFS(Table8[Código da Candidatura],Table13[[#This Row],[Cód.]],Table8[Tipologia proposta *],"T7"))</f>
        <v/>
      </c>
      <c r="Q35" s="243" t="str">
        <f>IF(Table13[[#This Row],[Tipo de Beneficiário]]="","",COUNTIFS(Table8[Código da Candidatura],Table13[[#This Row],[Cód.]],Table8[Tipologia proposta *],"Unid. Resid."))</f>
        <v/>
      </c>
      <c r="R35" s="244">
        <f>SUM(Table13[[#This Row],[T0]:[Unid. resid.]])</f>
        <v>0</v>
      </c>
      <c r="S35" s="245" t="str">
        <f>IF(OR(Table13[[#This Row],[Tipo de Beneficiário]]="",Table13[[#This Row],[Identificação da Entidade]]="",Table13[[#This Row],[Tipo de Solução Habitacional]]=""),"NÃO","")</f>
        <v>NÃO</v>
      </c>
      <c r="T35" s="118" t="e">
        <f>VLOOKUP(Table13[[#This Row],[Tipo de Beneficiário]],Table3[],3,FALSE)</f>
        <v>#N/A</v>
      </c>
      <c r="X35" s="46"/>
    </row>
    <row r="36" spans="1:24" x14ac:dyDescent="0.25">
      <c r="A36" s="237" t="str">
        <f>auxiliar!C32</f>
        <v>31</v>
      </c>
      <c r="B36" s="238"/>
      <c r="C36" s="239"/>
      <c r="D36" s="212" t="str">
        <f>IF(Table13[[#This Row],[Tipo de Beneficiário]]="","",COUNTIF(Table8[Código da Candidatura],Table13[[#This Row],[Cód.]]))</f>
        <v/>
      </c>
      <c r="E36" s="240" t="str">
        <f>IF(Table13[[#This Row],[Tipo de Beneficiário]]="","",SUMIF(Table8[[Código da Candidatura]:[Nº de membros]],Table13[[#This Row],[Cód.]],Table8[Nº de membros]))</f>
        <v/>
      </c>
      <c r="F36" s="241"/>
      <c r="G36" s="242"/>
      <c r="H36" s="242"/>
      <c r="I36" s="243" t="str">
        <f>IF(Table13[[#This Row],[Tipo de Beneficiário]]="","",COUNTIFS(Table8[Código da Candidatura],Table13[[#This Row],[Cód.]],Table8[Tipologia proposta *],"T0"))</f>
        <v/>
      </c>
      <c r="J36" s="243" t="str">
        <f>IF(Table13[[#This Row],[Tipo de Beneficiário]]="","",COUNTIFS(Table8[Código da Candidatura],Table13[[#This Row],[Cód.]],Table8[Tipologia proposta *],"T1"))</f>
        <v/>
      </c>
      <c r="K36" s="243" t="str">
        <f>IF(Table13[[#This Row],[Tipo de Beneficiário]]="","",COUNTIFS(Table8[Código da Candidatura],Table13[[#This Row],[Cód.]],Table8[Tipologia proposta *],"T2"))</f>
        <v/>
      </c>
      <c r="L36" s="243" t="str">
        <f>IF(Table13[[#This Row],[Tipo de Beneficiário]]="","",COUNTIFS(Table8[Código da Candidatura],Table13[[#This Row],[Cód.]],Table8[Tipologia proposta *],"T3"))</f>
        <v/>
      </c>
      <c r="M36" s="243" t="str">
        <f>IF(Table13[[#This Row],[Tipo de Beneficiário]]="","",COUNTIFS(Table8[Código da Candidatura],Table13[[#This Row],[Cód.]],Table8[Tipologia proposta *],"T4"))</f>
        <v/>
      </c>
      <c r="N36" s="243" t="str">
        <f>IF(Table13[[#This Row],[Tipo de Beneficiário]]="","",COUNTIFS(Table8[Código da Candidatura],Table13[[#This Row],[Cód.]],Table8[Tipologia proposta *],"T5"))</f>
        <v/>
      </c>
      <c r="O36" s="243" t="str">
        <f>IF(Table13[[#This Row],[Tipo de Beneficiário]]="","",COUNTIFS(Table8[Código da Candidatura],Table13[[#This Row],[Cód.]],Table8[Tipologia proposta *],"T6"))</f>
        <v/>
      </c>
      <c r="P36" s="243" t="str">
        <f>IF(Table13[[#This Row],[Tipo de Beneficiário]]="","",COUNTIFS(Table8[Código da Candidatura],Table13[[#This Row],[Cód.]],Table8[Tipologia proposta *],"T7"))</f>
        <v/>
      </c>
      <c r="Q36" s="243" t="str">
        <f>IF(Table13[[#This Row],[Tipo de Beneficiário]]="","",COUNTIFS(Table8[Código da Candidatura],Table13[[#This Row],[Cód.]],Table8[Tipologia proposta *],"Unid. Resid."))</f>
        <v/>
      </c>
      <c r="R36" s="244">
        <f>SUM(Table13[[#This Row],[T0]:[Unid. resid.]])</f>
        <v>0</v>
      </c>
      <c r="S36" s="245" t="str">
        <f>IF(OR(Table13[[#This Row],[Tipo de Beneficiário]]="",Table13[[#This Row],[Identificação da Entidade]]="",Table13[[#This Row],[Tipo de Solução Habitacional]]=""),"NÃO","")</f>
        <v>NÃO</v>
      </c>
      <c r="T36" s="118" t="e">
        <f>VLOOKUP(Table13[[#This Row],[Tipo de Beneficiário]],Table3[],3,FALSE)</f>
        <v>#N/A</v>
      </c>
      <c r="X36" s="46"/>
    </row>
    <row r="37" spans="1:24" x14ac:dyDescent="0.25">
      <c r="A37" s="237" t="str">
        <f>auxiliar!C33</f>
        <v>32</v>
      </c>
      <c r="B37" s="238"/>
      <c r="C37" s="239"/>
      <c r="D37" s="212" t="str">
        <f>IF(Table13[[#This Row],[Tipo de Beneficiário]]="","",COUNTIF(Table8[Código da Candidatura],Table13[[#This Row],[Cód.]]))</f>
        <v/>
      </c>
      <c r="E37" s="240" t="str">
        <f>IF(Table13[[#This Row],[Tipo de Beneficiário]]="","",SUMIF(Table8[[Código da Candidatura]:[Nº de membros]],Table13[[#This Row],[Cód.]],Table8[Nº de membros]))</f>
        <v/>
      </c>
      <c r="F37" s="241"/>
      <c r="G37" s="242"/>
      <c r="H37" s="242"/>
      <c r="I37" s="243" t="str">
        <f>IF(Table13[[#This Row],[Tipo de Beneficiário]]="","",COUNTIFS(Table8[Código da Candidatura],Table13[[#This Row],[Cód.]],Table8[Tipologia proposta *],"T0"))</f>
        <v/>
      </c>
      <c r="J37" s="243" t="str">
        <f>IF(Table13[[#This Row],[Tipo de Beneficiário]]="","",COUNTIFS(Table8[Código da Candidatura],Table13[[#This Row],[Cód.]],Table8[Tipologia proposta *],"T1"))</f>
        <v/>
      </c>
      <c r="K37" s="243" t="str">
        <f>IF(Table13[[#This Row],[Tipo de Beneficiário]]="","",COUNTIFS(Table8[Código da Candidatura],Table13[[#This Row],[Cód.]],Table8[Tipologia proposta *],"T2"))</f>
        <v/>
      </c>
      <c r="L37" s="243" t="str">
        <f>IF(Table13[[#This Row],[Tipo de Beneficiário]]="","",COUNTIFS(Table8[Código da Candidatura],Table13[[#This Row],[Cód.]],Table8[Tipologia proposta *],"T3"))</f>
        <v/>
      </c>
      <c r="M37" s="243" t="str">
        <f>IF(Table13[[#This Row],[Tipo de Beneficiário]]="","",COUNTIFS(Table8[Código da Candidatura],Table13[[#This Row],[Cód.]],Table8[Tipologia proposta *],"T4"))</f>
        <v/>
      </c>
      <c r="N37" s="243" t="str">
        <f>IF(Table13[[#This Row],[Tipo de Beneficiário]]="","",COUNTIFS(Table8[Código da Candidatura],Table13[[#This Row],[Cód.]],Table8[Tipologia proposta *],"T5"))</f>
        <v/>
      </c>
      <c r="O37" s="243" t="str">
        <f>IF(Table13[[#This Row],[Tipo de Beneficiário]]="","",COUNTIFS(Table8[Código da Candidatura],Table13[[#This Row],[Cód.]],Table8[Tipologia proposta *],"T6"))</f>
        <v/>
      </c>
      <c r="P37" s="243" t="str">
        <f>IF(Table13[[#This Row],[Tipo de Beneficiário]]="","",COUNTIFS(Table8[Código da Candidatura],Table13[[#This Row],[Cód.]],Table8[Tipologia proposta *],"T7"))</f>
        <v/>
      </c>
      <c r="Q37" s="243" t="str">
        <f>IF(Table13[[#This Row],[Tipo de Beneficiário]]="","",COUNTIFS(Table8[Código da Candidatura],Table13[[#This Row],[Cód.]],Table8[Tipologia proposta *],"Unid. Resid."))</f>
        <v/>
      </c>
      <c r="R37" s="244">
        <f>SUM(Table13[[#This Row],[T0]:[Unid. resid.]])</f>
        <v>0</v>
      </c>
      <c r="S37" s="245" t="str">
        <f>IF(OR(Table13[[#This Row],[Tipo de Beneficiário]]="",Table13[[#This Row],[Identificação da Entidade]]="",Table13[[#This Row],[Tipo de Solução Habitacional]]=""),"NÃO","")</f>
        <v>NÃO</v>
      </c>
      <c r="T37" s="118" t="e">
        <f>VLOOKUP(Table13[[#This Row],[Tipo de Beneficiário]],Table3[],3,FALSE)</f>
        <v>#N/A</v>
      </c>
      <c r="X37" s="46"/>
    </row>
    <row r="38" spans="1:24" x14ac:dyDescent="0.25">
      <c r="A38" s="237" t="str">
        <f>auxiliar!C34</f>
        <v>33</v>
      </c>
      <c r="B38" s="238"/>
      <c r="C38" s="239"/>
      <c r="D38" s="212" t="str">
        <f>IF(Table13[[#This Row],[Tipo de Beneficiário]]="","",COUNTIF(Table8[Código da Candidatura],Table13[[#This Row],[Cód.]]))</f>
        <v/>
      </c>
      <c r="E38" s="240" t="str">
        <f>IF(Table13[[#This Row],[Tipo de Beneficiário]]="","",SUMIF(Table8[[Código da Candidatura]:[Nº de membros]],Table13[[#This Row],[Cód.]],Table8[Nº de membros]))</f>
        <v/>
      </c>
      <c r="F38" s="241"/>
      <c r="G38" s="242"/>
      <c r="H38" s="242"/>
      <c r="I38" s="243" t="str">
        <f>IF(Table13[[#This Row],[Tipo de Beneficiário]]="","",COUNTIFS(Table8[Código da Candidatura],Table13[[#This Row],[Cód.]],Table8[Tipologia proposta *],"T0"))</f>
        <v/>
      </c>
      <c r="J38" s="243" t="str">
        <f>IF(Table13[[#This Row],[Tipo de Beneficiário]]="","",COUNTIFS(Table8[Código da Candidatura],Table13[[#This Row],[Cód.]],Table8[Tipologia proposta *],"T1"))</f>
        <v/>
      </c>
      <c r="K38" s="243" t="str">
        <f>IF(Table13[[#This Row],[Tipo de Beneficiário]]="","",COUNTIFS(Table8[Código da Candidatura],Table13[[#This Row],[Cód.]],Table8[Tipologia proposta *],"T2"))</f>
        <v/>
      </c>
      <c r="L38" s="243" t="str">
        <f>IF(Table13[[#This Row],[Tipo de Beneficiário]]="","",COUNTIFS(Table8[Código da Candidatura],Table13[[#This Row],[Cód.]],Table8[Tipologia proposta *],"T3"))</f>
        <v/>
      </c>
      <c r="M38" s="243" t="str">
        <f>IF(Table13[[#This Row],[Tipo de Beneficiário]]="","",COUNTIFS(Table8[Código da Candidatura],Table13[[#This Row],[Cód.]],Table8[Tipologia proposta *],"T4"))</f>
        <v/>
      </c>
      <c r="N38" s="243" t="str">
        <f>IF(Table13[[#This Row],[Tipo de Beneficiário]]="","",COUNTIFS(Table8[Código da Candidatura],Table13[[#This Row],[Cód.]],Table8[Tipologia proposta *],"T5"))</f>
        <v/>
      </c>
      <c r="O38" s="243" t="str">
        <f>IF(Table13[[#This Row],[Tipo de Beneficiário]]="","",COUNTIFS(Table8[Código da Candidatura],Table13[[#This Row],[Cód.]],Table8[Tipologia proposta *],"T6"))</f>
        <v/>
      </c>
      <c r="P38" s="243" t="str">
        <f>IF(Table13[[#This Row],[Tipo de Beneficiário]]="","",COUNTIFS(Table8[Código da Candidatura],Table13[[#This Row],[Cód.]],Table8[Tipologia proposta *],"T7"))</f>
        <v/>
      </c>
      <c r="Q38" s="243" t="str">
        <f>IF(Table13[[#This Row],[Tipo de Beneficiário]]="","",COUNTIFS(Table8[Código da Candidatura],Table13[[#This Row],[Cód.]],Table8[Tipologia proposta *],"Unid. Resid."))</f>
        <v/>
      </c>
      <c r="R38" s="244">
        <f>SUM(Table13[[#This Row],[T0]:[Unid. resid.]])</f>
        <v>0</v>
      </c>
      <c r="S38" s="245" t="str">
        <f>IF(OR(Table13[[#This Row],[Tipo de Beneficiário]]="",Table13[[#This Row],[Identificação da Entidade]]="",Table13[[#This Row],[Tipo de Solução Habitacional]]=""),"NÃO","")</f>
        <v>NÃO</v>
      </c>
      <c r="T38" s="118" t="e">
        <f>VLOOKUP(Table13[[#This Row],[Tipo de Beneficiário]],Table3[],3,FALSE)</f>
        <v>#N/A</v>
      </c>
      <c r="X38" s="46"/>
    </row>
    <row r="39" spans="1:24" x14ac:dyDescent="0.25">
      <c r="A39" s="237" t="str">
        <f>auxiliar!C35</f>
        <v>34</v>
      </c>
      <c r="B39" s="238"/>
      <c r="C39" s="239"/>
      <c r="D39" s="212" t="str">
        <f>IF(Table13[[#This Row],[Tipo de Beneficiário]]="","",COUNTIF(Table8[Código da Candidatura],Table13[[#This Row],[Cód.]]))</f>
        <v/>
      </c>
      <c r="E39" s="240" t="str">
        <f>IF(Table13[[#This Row],[Tipo de Beneficiário]]="","",SUMIF(Table8[[Código da Candidatura]:[Nº de membros]],Table13[[#This Row],[Cód.]],Table8[Nº de membros]))</f>
        <v/>
      </c>
      <c r="F39" s="241"/>
      <c r="G39" s="242"/>
      <c r="H39" s="242"/>
      <c r="I39" s="243" t="str">
        <f>IF(Table13[[#This Row],[Tipo de Beneficiário]]="","",COUNTIFS(Table8[Código da Candidatura],Table13[[#This Row],[Cód.]],Table8[Tipologia proposta *],"T0"))</f>
        <v/>
      </c>
      <c r="J39" s="243" t="str">
        <f>IF(Table13[[#This Row],[Tipo de Beneficiário]]="","",COUNTIFS(Table8[Código da Candidatura],Table13[[#This Row],[Cód.]],Table8[Tipologia proposta *],"T1"))</f>
        <v/>
      </c>
      <c r="K39" s="243" t="str">
        <f>IF(Table13[[#This Row],[Tipo de Beneficiário]]="","",COUNTIFS(Table8[Código da Candidatura],Table13[[#This Row],[Cód.]],Table8[Tipologia proposta *],"T2"))</f>
        <v/>
      </c>
      <c r="L39" s="243" t="str">
        <f>IF(Table13[[#This Row],[Tipo de Beneficiário]]="","",COUNTIFS(Table8[Código da Candidatura],Table13[[#This Row],[Cód.]],Table8[Tipologia proposta *],"T3"))</f>
        <v/>
      </c>
      <c r="M39" s="243" t="str">
        <f>IF(Table13[[#This Row],[Tipo de Beneficiário]]="","",COUNTIFS(Table8[Código da Candidatura],Table13[[#This Row],[Cód.]],Table8[Tipologia proposta *],"T4"))</f>
        <v/>
      </c>
      <c r="N39" s="243" t="str">
        <f>IF(Table13[[#This Row],[Tipo de Beneficiário]]="","",COUNTIFS(Table8[Código da Candidatura],Table13[[#This Row],[Cód.]],Table8[Tipologia proposta *],"T5"))</f>
        <v/>
      </c>
      <c r="O39" s="243" t="str">
        <f>IF(Table13[[#This Row],[Tipo de Beneficiário]]="","",COUNTIFS(Table8[Código da Candidatura],Table13[[#This Row],[Cód.]],Table8[Tipologia proposta *],"T6"))</f>
        <v/>
      </c>
      <c r="P39" s="243" t="str">
        <f>IF(Table13[[#This Row],[Tipo de Beneficiário]]="","",COUNTIFS(Table8[Código da Candidatura],Table13[[#This Row],[Cód.]],Table8[Tipologia proposta *],"T7"))</f>
        <v/>
      </c>
      <c r="Q39" s="243" t="str">
        <f>IF(Table13[[#This Row],[Tipo de Beneficiário]]="","",COUNTIFS(Table8[Código da Candidatura],Table13[[#This Row],[Cód.]],Table8[Tipologia proposta *],"Unid. Resid."))</f>
        <v/>
      </c>
      <c r="R39" s="244">
        <f>SUM(Table13[[#This Row],[T0]:[Unid. resid.]])</f>
        <v>0</v>
      </c>
      <c r="S39" s="245" t="str">
        <f>IF(OR(Table13[[#This Row],[Tipo de Beneficiário]]="",Table13[[#This Row],[Identificação da Entidade]]="",Table13[[#This Row],[Tipo de Solução Habitacional]]=""),"NÃO","")</f>
        <v>NÃO</v>
      </c>
      <c r="T39" s="118" t="e">
        <f>VLOOKUP(Table13[[#This Row],[Tipo de Beneficiário]],Table3[],3,FALSE)</f>
        <v>#N/A</v>
      </c>
      <c r="X39" s="46"/>
    </row>
    <row r="40" spans="1:24" x14ac:dyDescent="0.25">
      <c r="A40" s="237" t="str">
        <f>auxiliar!C36</f>
        <v>35</v>
      </c>
      <c r="B40" s="238"/>
      <c r="C40" s="239"/>
      <c r="D40" s="212" t="str">
        <f>IF(Table13[[#This Row],[Tipo de Beneficiário]]="","",COUNTIF(Table8[Código da Candidatura],Table13[[#This Row],[Cód.]]))</f>
        <v/>
      </c>
      <c r="E40" s="240" t="str">
        <f>IF(Table13[[#This Row],[Tipo de Beneficiário]]="","",SUMIF(Table8[[Código da Candidatura]:[Nº de membros]],Table13[[#This Row],[Cód.]],Table8[Nº de membros]))</f>
        <v/>
      </c>
      <c r="F40" s="241"/>
      <c r="G40" s="242"/>
      <c r="H40" s="242"/>
      <c r="I40" s="243" t="str">
        <f>IF(Table13[[#This Row],[Tipo de Beneficiário]]="","",COUNTIFS(Table8[Código da Candidatura],Table13[[#This Row],[Cód.]],Table8[Tipologia proposta *],"T0"))</f>
        <v/>
      </c>
      <c r="J40" s="243" t="str">
        <f>IF(Table13[[#This Row],[Tipo de Beneficiário]]="","",COUNTIFS(Table8[Código da Candidatura],Table13[[#This Row],[Cód.]],Table8[Tipologia proposta *],"T1"))</f>
        <v/>
      </c>
      <c r="K40" s="243" t="str">
        <f>IF(Table13[[#This Row],[Tipo de Beneficiário]]="","",COUNTIFS(Table8[Código da Candidatura],Table13[[#This Row],[Cód.]],Table8[Tipologia proposta *],"T2"))</f>
        <v/>
      </c>
      <c r="L40" s="243" t="str">
        <f>IF(Table13[[#This Row],[Tipo de Beneficiário]]="","",COUNTIFS(Table8[Código da Candidatura],Table13[[#This Row],[Cód.]],Table8[Tipologia proposta *],"T3"))</f>
        <v/>
      </c>
      <c r="M40" s="243" t="str">
        <f>IF(Table13[[#This Row],[Tipo de Beneficiário]]="","",COUNTIFS(Table8[Código da Candidatura],Table13[[#This Row],[Cód.]],Table8[Tipologia proposta *],"T4"))</f>
        <v/>
      </c>
      <c r="N40" s="243" t="str">
        <f>IF(Table13[[#This Row],[Tipo de Beneficiário]]="","",COUNTIFS(Table8[Código da Candidatura],Table13[[#This Row],[Cód.]],Table8[Tipologia proposta *],"T5"))</f>
        <v/>
      </c>
      <c r="O40" s="243" t="str">
        <f>IF(Table13[[#This Row],[Tipo de Beneficiário]]="","",COUNTIFS(Table8[Código da Candidatura],Table13[[#This Row],[Cód.]],Table8[Tipologia proposta *],"T6"))</f>
        <v/>
      </c>
      <c r="P40" s="243" t="str">
        <f>IF(Table13[[#This Row],[Tipo de Beneficiário]]="","",COUNTIFS(Table8[Código da Candidatura],Table13[[#This Row],[Cód.]],Table8[Tipologia proposta *],"T7"))</f>
        <v/>
      </c>
      <c r="Q40" s="243" t="str">
        <f>IF(Table13[[#This Row],[Tipo de Beneficiário]]="","",COUNTIFS(Table8[Código da Candidatura],Table13[[#This Row],[Cód.]],Table8[Tipologia proposta *],"Unid. Resid."))</f>
        <v/>
      </c>
      <c r="R40" s="244">
        <f>SUM(Table13[[#This Row],[T0]:[Unid. resid.]])</f>
        <v>0</v>
      </c>
      <c r="S40" s="245" t="str">
        <f>IF(OR(Table13[[#This Row],[Tipo de Beneficiário]]="",Table13[[#This Row],[Identificação da Entidade]]="",Table13[[#This Row],[Tipo de Solução Habitacional]]=""),"NÃO","")</f>
        <v>NÃO</v>
      </c>
      <c r="T40" s="118" t="e">
        <f>VLOOKUP(Table13[[#This Row],[Tipo de Beneficiário]],Table3[],3,FALSE)</f>
        <v>#N/A</v>
      </c>
      <c r="X40" s="46"/>
    </row>
    <row r="41" spans="1:24" x14ac:dyDescent="0.25">
      <c r="A41" s="237" t="str">
        <f>auxiliar!C37</f>
        <v>36</v>
      </c>
      <c r="B41" s="238"/>
      <c r="C41" s="239"/>
      <c r="D41" s="212" t="str">
        <f>IF(Table13[[#This Row],[Tipo de Beneficiário]]="","",COUNTIF(Table8[Código da Candidatura],Table13[[#This Row],[Cód.]]))</f>
        <v/>
      </c>
      <c r="E41" s="240" t="str">
        <f>IF(Table13[[#This Row],[Tipo de Beneficiário]]="","",SUMIF(Table8[[Código da Candidatura]:[Nº de membros]],Table13[[#This Row],[Cód.]],Table8[Nº de membros]))</f>
        <v/>
      </c>
      <c r="F41" s="241"/>
      <c r="G41" s="242"/>
      <c r="H41" s="242"/>
      <c r="I41" s="243" t="str">
        <f>IF(Table13[[#This Row],[Tipo de Beneficiário]]="","",COUNTIFS(Table8[Código da Candidatura],Table13[[#This Row],[Cód.]],Table8[Tipologia proposta *],"T0"))</f>
        <v/>
      </c>
      <c r="J41" s="243" t="str">
        <f>IF(Table13[[#This Row],[Tipo de Beneficiário]]="","",COUNTIFS(Table8[Código da Candidatura],Table13[[#This Row],[Cód.]],Table8[Tipologia proposta *],"T1"))</f>
        <v/>
      </c>
      <c r="K41" s="243" t="str">
        <f>IF(Table13[[#This Row],[Tipo de Beneficiário]]="","",COUNTIFS(Table8[Código da Candidatura],Table13[[#This Row],[Cód.]],Table8[Tipologia proposta *],"T2"))</f>
        <v/>
      </c>
      <c r="L41" s="243" t="str">
        <f>IF(Table13[[#This Row],[Tipo de Beneficiário]]="","",COUNTIFS(Table8[Código da Candidatura],Table13[[#This Row],[Cód.]],Table8[Tipologia proposta *],"T3"))</f>
        <v/>
      </c>
      <c r="M41" s="243" t="str">
        <f>IF(Table13[[#This Row],[Tipo de Beneficiário]]="","",COUNTIFS(Table8[Código da Candidatura],Table13[[#This Row],[Cód.]],Table8[Tipologia proposta *],"T4"))</f>
        <v/>
      </c>
      <c r="N41" s="243" t="str">
        <f>IF(Table13[[#This Row],[Tipo de Beneficiário]]="","",COUNTIFS(Table8[Código da Candidatura],Table13[[#This Row],[Cód.]],Table8[Tipologia proposta *],"T5"))</f>
        <v/>
      </c>
      <c r="O41" s="243" t="str">
        <f>IF(Table13[[#This Row],[Tipo de Beneficiário]]="","",COUNTIFS(Table8[Código da Candidatura],Table13[[#This Row],[Cód.]],Table8[Tipologia proposta *],"T6"))</f>
        <v/>
      </c>
      <c r="P41" s="243" t="str">
        <f>IF(Table13[[#This Row],[Tipo de Beneficiário]]="","",COUNTIFS(Table8[Código da Candidatura],Table13[[#This Row],[Cód.]],Table8[Tipologia proposta *],"T7"))</f>
        <v/>
      </c>
      <c r="Q41" s="243" t="str">
        <f>IF(Table13[[#This Row],[Tipo de Beneficiário]]="","",COUNTIFS(Table8[Código da Candidatura],Table13[[#This Row],[Cód.]],Table8[Tipologia proposta *],"Unid. Resid."))</f>
        <v/>
      </c>
      <c r="R41" s="244">
        <f>SUM(Table13[[#This Row],[T0]:[Unid. resid.]])</f>
        <v>0</v>
      </c>
      <c r="S41" s="245" t="str">
        <f>IF(OR(Table13[[#This Row],[Tipo de Beneficiário]]="",Table13[[#This Row],[Identificação da Entidade]]="",Table13[[#This Row],[Tipo de Solução Habitacional]]=""),"NÃO","")</f>
        <v>NÃO</v>
      </c>
      <c r="T41" s="118" t="e">
        <f>VLOOKUP(Table13[[#This Row],[Tipo de Beneficiário]],Table3[],3,FALSE)</f>
        <v>#N/A</v>
      </c>
      <c r="X41" s="46"/>
    </row>
    <row r="42" spans="1:24" x14ac:dyDescent="0.25">
      <c r="A42" s="237" t="str">
        <f>auxiliar!C38</f>
        <v>37</v>
      </c>
      <c r="B42" s="238"/>
      <c r="C42" s="239"/>
      <c r="D42" s="212" t="str">
        <f>IF(Table13[[#This Row],[Tipo de Beneficiário]]="","",COUNTIF(Table8[Código da Candidatura],Table13[[#This Row],[Cód.]]))</f>
        <v/>
      </c>
      <c r="E42" s="240" t="str">
        <f>IF(Table13[[#This Row],[Tipo de Beneficiário]]="","",SUMIF(Table8[[Código da Candidatura]:[Nº de membros]],Table13[[#This Row],[Cód.]],Table8[Nº de membros]))</f>
        <v/>
      </c>
      <c r="F42" s="241"/>
      <c r="G42" s="242"/>
      <c r="H42" s="242"/>
      <c r="I42" s="243" t="str">
        <f>IF(Table13[[#This Row],[Tipo de Beneficiário]]="","",COUNTIFS(Table8[Código da Candidatura],Table13[[#This Row],[Cód.]],Table8[Tipologia proposta *],"T0"))</f>
        <v/>
      </c>
      <c r="J42" s="243" t="str">
        <f>IF(Table13[[#This Row],[Tipo de Beneficiário]]="","",COUNTIFS(Table8[Código da Candidatura],Table13[[#This Row],[Cód.]],Table8[Tipologia proposta *],"T1"))</f>
        <v/>
      </c>
      <c r="K42" s="243" t="str">
        <f>IF(Table13[[#This Row],[Tipo de Beneficiário]]="","",COUNTIFS(Table8[Código da Candidatura],Table13[[#This Row],[Cód.]],Table8[Tipologia proposta *],"T2"))</f>
        <v/>
      </c>
      <c r="L42" s="243" t="str">
        <f>IF(Table13[[#This Row],[Tipo de Beneficiário]]="","",COUNTIFS(Table8[Código da Candidatura],Table13[[#This Row],[Cód.]],Table8[Tipologia proposta *],"T3"))</f>
        <v/>
      </c>
      <c r="M42" s="243" t="str">
        <f>IF(Table13[[#This Row],[Tipo de Beneficiário]]="","",COUNTIFS(Table8[Código da Candidatura],Table13[[#This Row],[Cód.]],Table8[Tipologia proposta *],"T4"))</f>
        <v/>
      </c>
      <c r="N42" s="243" t="str">
        <f>IF(Table13[[#This Row],[Tipo de Beneficiário]]="","",COUNTIFS(Table8[Código da Candidatura],Table13[[#This Row],[Cód.]],Table8[Tipologia proposta *],"T5"))</f>
        <v/>
      </c>
      <c r="O42" s="243" t="str">
        <f>IF(Table13[[#This Row],[Tipo de Beneficiário]]="","",COUNTIFS(Table8[Código da Candidatura],Table13[[#This Row],[Cód.]],Table8[Tipologia proposta *],"T6"))</f>
        <v/>
      </c>
      <c r="P42" s="243" t="str">
        <f>IF(Table13[[#This Row],[Tipo de Beneficiário]]="","",COUNTIFS(Table8[Código da Candidatura],Table13[[#This Row],[Cód.]],Table8[Tipologia proposta *],"T7"))</f>
        <v/>
      </c>
      <c r="Q42" s="243" t="str">
        <f>IF(Table13[[#This Row],[Tipo de Beneficiário]]="","",COUNTIFS(Table8[Código da Candidatura],Table13[[#This Row],[Cód.]],Table8[Tipologia proposta *],"Unid. Resid."))</f>
        <v/>
      </c>
      <c r="R42" s="244">
        <f>SUM(Table13[[#This Row],[T0]:[Unid. resid.]])</f>
        <v>0</v>
      </c>
      <c r="S42" s="245" t="str">
        <f>IF(OR(Table13[[#This Row],[Tipo de Beneficiário]]="",Table13[[#This Row],[Identificação da Entidade]]="",Table13[[#This Row],[Tipo de Solução Habitacional]]=""),"NÃO","")</f>
        <v>NÃO</v>
      </c>
      <c r="T42" s="118" t="e">
        <f>VLOOKUP(Table13[[#This Row],[Tipo de Beneficiário]],Table3[],3,FALSE)</f>
        <v>#N/A</v>
      </c>
      <c r="X42" s="46"/>
    </row>
    <row r="43" spans="1:24" x14ac:dyDescent="0.25">
      <c r="A43" s="237" t="str">
        <f>auxiliar!C39</f>
        <v>38</v>
      </c>
      <c r="B43" s="238"/>
      <c r="C43" s="239"/>
      <c r="D43" s="212" t="str">
        <f>IF(Table13[[#This Row],[Tipo de Beneficiário]]="","",COUNTIF(Table8[Código da Candidatura],Table13[[#This Row],[Cód.]]))</f>
        <v/>
      </c>
      <c r="E43" s="240" t="str">
        <f>IF(Table13[[#This Row],[Tipo de Beneficiário]]="","",SUMIF(Table8[[Código da Candidatura]:[Nº de membros]],Table13[[#This Row],[Cód.]],Table8[Nº de membros]))</f>
        <v/>
      </c>
      <c r="F43" s="241"/>
      <c r="G43" s="242"/>
      <c r="H43" s="242"/>
      <c r="I43" s="243" t="str">
        <f>IF(Table13[[#This Row],[Tipo de Beneficiário]]="","",COUNTIFS(Table8[Código da Candidatura],Table13[[#This Row],[Cód.]],Table8[Tipologia proposta *],"T0"))</f>
        <v/>
      </c>
      <c r="J43" s="243" t="str">
        <f>IF(Table13[[#This Row],[Tipo de Beneficiário]]="","",COUNTIFS(Table8[Código da Candidatura],Table13[[#This Row],[Cód.]],Table8[Tipologia proposta *],"T1"))</f>
        <v/>
      </c>
      <c r="K43" s="243" t="str">
        <f>IF(Table13[[#This Row],[Tipo de Beneficiário]]="","",COUNTIFS(Table8[Código da Candidatura],Table13[[#This Row],[Cód.]],Table8[Tipologia proposta *],"T2"))</f>
        <v/>
      </c>
      <c r="L43" s="243" t="str">
        <f>IF(Table13[[#This Row],[Tipo de Beneficiário]]="","",COUNTIFS(Table8[Código da Candidatura],Table13[[#This Row],[Cód.]],Table8[Tipologia proposta *],"T3"))</f>
        <v/>
      </c>
      <c r="M43" s="243" t="str">
        <f>IF(Table13[[#This Row],[Tipo de Beneficiário]]="","",COUNTIFS(Table8[Código da Candidatura],Table13[[#This Row],[Cód.]],Table8[Tipologia proposta *],"T4"))</f>
        <v/>
      </c>
      <c r="N43" s="243" t="str">
        <f>IF(Table13[[#This Row],[Tipo de Beneficiário]]="","",COUNTIFS(Table8[Código da Candidatura],Table13[[#This Row],[Cód.]],Table8[Tipologia proposta *],"T5"))</f>
        <v/>
      </c>
      <c r="O43" s="243" t="str">
        <f>IF(Table13[[#This Row],[Tipo de Beneficiário]]="","",COUNTIFS(Table8[Código da Candidatura],Table13[[#This Row],[Cód.]],Table8[Tipologia proposta *],"T6"))</f>
        <v/>
      </c>
      <c r="P43" s="243" t="str">
        <f>IF(Table13[[#This Row],[Tipo de Beneficiário]]="","",COUNTIFS(Table8[Código da Candidatura],Table13[[#This Row],[Cód.]],Table8[Tipologia proposta *],"T7"))</f>
        <v/>
      </c>
      <c r="Q43" s="243" t="str">
        <f>IF(Table13[[#This Row],[Tipo de Beneficiário]]="","",COUNTIFS(Table8[Código da Candidatura],Table13[[#This Row],[Cód.]],Table8[Tipologia proposta *],"Unid. Resid."))</f>
        <v/>
      </c>
      <c r="R43" s="244">
        <f>SUM(Table13[[#This Row],[T0]:[Unid. resid.]])</f>
        <v>0</v>
      </c>
      <c r="S43" s="245" t="str">
        <f>IF(OR(Table13[[#This Row],[Tipo de Beneficiário]]="",Table13[[#This Row],[Identificação da Entidade]]="",Table13[[#This Row],[Tipo de Solução Habitacional]]=""),"NÃO","")</f>
        <v>NÃO</v>
      </c>
      <c r="T43" s="118" t="e">
        <f>VLOOKUP(Table13[[#This Row],[Tipo de Beneficiário]],Table3[],3,FALSE)</f>
        <v>#N/A</v>
      </c>
      <c r="X43" s="46"/>
    </row>
    <row r="44" spans="1:24" x14ac:dyDescent="0.25">
      <c r="A44" s="237" t="str">
        <f>auxiliar!C40</f>
        <v>39</v>
      </c>
      <c r="B44" s="238"/>
      <c r="C44" s="239"/>
      <c r="D44" s="212" t="str">
        <f>IF(Table13[[#This Row],[Tipo de Beneficiário]]="","",COUNTIF(Table8[Código da Candidatura],Table13[[#This Row],[Cód.]]))</f>
        <v/>
      </c>
      <c r="E44" s="240" t="str">
        <f>IF(Table13[[#This Row],[Tipo de Beneficiário]]="","",SUMIF(Table8[[Código da Candidatura]:[Nº de membros]],Table13[[#This Row],[Cód.]],Table8[Nº de membros]))</f>
        <v/>
      </c>
      <c r="F44" s="241"/>
      <c r="G44" s="242"/>
      <c r="H44" s="242"/>
      <c r="I44" s="243" t="str">
        <f>IF(Table13[[#This Row],[Tipo de Beneficiário]]="","",COUNTIFS(Table8[Código da Candidatura],Table13[[#This Row],[Cód.]],Table8[Tipologia proposta *],"T0"))</f>
        <v/>
      </c>
      <c r="J44" s="243" t="str">
        <f>IF(Table13[[#This Row],[Tipo de Beneficiário]]="","",COUNTIFS(Table8[Código da Candidatura],Table13[[#This Row],[Cód.]],Table8[Tipologia proposta *],"T1"))</f>
        <v/>
      </c>
      <c r="K44" s="243" t="str">
        <f>IF(Table13[[#This Row],[Tipo de Beneficiário]]="","",COUNTIFS(Table8[Código da Candidatura],Table13[[#This Row],[Cód.]],Table8[Tipologia proposta *],"T2"))</f>
        <v/>
      </c>
      <c r="L44" s="243" t="str">
        <f>IF(Table13[[#This Row],[Tipo de Beneficiário]]="","",COUNTIFS(Table8[Código da Candidatura],Table13[[#This Row],[Cód.]],Table8[Tipologia proposta *],"T3"))</f>
        <v/>
      </c>
      <c r="M44" s="243" t="str">
        <f>IF(Table13[[#This Row],[Tipo de Beneficiário]]="","",COUNTIFS(Table8[Código da Candidatura],Table13[[#This Row],[Cód.]],Table8[Tipologia proposta *],"T4"))</f>
        <v/>
      </c>
      <c r="N44" s="243" t="str">
        <f>IF(Table13[[#This Row],[Tipo de Beneficiário]]="","",COUNTIFS(Table8[Código da Candidatura],Table13[[#This Row],[Cód.]],Table8[Tipologia proposta *],"T5"))</f>
        <v/>
      </c>
      <c r="O44" s="243" t="str">
        <f>IF(Table13[[#This Row],[Tipo de Beneficiário]]="","",COUNTIFS(Table8[Código da Candidatura],Table13[[#This Row],[Cód.]],Table8[Tipologia proposta *],"T6"))</f>
        <v/>
      </c>
      <c r="P44" s="243" t="str">
        <f>IF(Table13[[#This Row],[Tipo de Beneficiário]]="","",COUNTIFS(Table8[Código da Candidatura],Table13[[#This Row],[Cód.]],Table8[Tipologia proposta *],"T7"))</f>
        <v/>
      </c>
      <c r="Q44" s="243" t="str">
        <f>IF(Table13[[#This Row],[Tipo de Beneficiário]]="","",COUNTIFS(Table8[Código da Candidatura],Table13[[#This Row],[Cód.]],Table8[Tipologia proposta *],"Unid. Resid."))</f>
        <v/>
      </c>
      <c r="R44" s="244">
        <f>SUM(Table13[[#This Row],[T0]:[Unid. resid.]])</f>
        <v>0</v>
      </c>
      <c r="S44" s="245" t="str">
        <f>IF(OR(Table13[[#This Row],[Tipo de Beneficiário]]="",Table13[[#This Row],[Identificação da Entidade]]="",Table13[[#This Row],[Tipo de Solução Habitacional]]=""),"NÃO","")</f>
        <v>NÃO</v>
      </c>
      <c r="T44" s="118" t="e">
        <f>VLOOKUP(Table13[[#This Row],[Tipo de Beneficiário]],Table3[],3,FALSE)</f>
        <v>#N/A</v>
      </c>
      <c r="X44" s="46"/>
    </row>
    <row r="45" spans="1:24" x14ac:dyDescent="0.25">
      <c r="A45" s="237" t="str">
        <f>auxiliar!C41</f>
        <v>40</v>
      </c>
      <c r="B45" s="238"/>
      <c r="C45" s="239"/>
      <c r="D45" s="212" t="str">
        <f>IF(Table13[[#This Row],[Tipo de Beneficiário]]="","",COUNTIF(Table8[Código da Candidatura],Table13[[#This Row],[Cód.]]))</f>
        <v/>
      </c>
      <c r="E45" s="240" t="str">
        <f>IF(Table13[[#This Row],[Tipo de Beneficiário]]="","",SUMIF(Table8[[Código da Candidatura]:[Nº de membros]],Table13[[#This Row],[Cód.]],Table8[Nº de membros]))</f>
        <v/>
      </c>
      <c r="F45" s="241"/>
      <c r="G45" s="242"/>
      <c r="H45" s="242"/>
      <c r="I45" s="243" t="str">
        <f>IF(Table13[[#This Row],[Tipo de Beneficiário]]="","",COUNTIFS(Table8[Código da Candidatura],Table13[[#This Row],[Cód.]],Table8[Tipologia proposta *],"T0"))</f>
        <v/>
      </c>
      <c r="J45" s="243" t="str">
        <f>IF(Table13[[#This Row],[Tipo de Beneficiário]]="","",COUNTIFS(Table8[Código da Candidatura],Table13[[#This Row],[Cód.]],Table8[Tipologia proposta *],"T1"))</f>
        <v/>
      </c>
      <c r="K45" s="243" t="str">
        <f>IF(Table13[[#This Row],[Tipo de Beneficiário]]="","",COUNTIFS(Table8[Código da Candidatura],Table13[[#This Row],[Cód.]],Table8[Tipologia proposta *],"T2"))</f>
        <v/>
      </c>
      <c r="L45" s="243" t="str">
        <f>IF(Table13[[#This Row],[Tipo de Beneficiário]]="","",COUNTIFS(Table8[Código da Candidatura],Table13[[#This Row],[Cód.]],Table8[Tipologia proposta *],"T3"))</f>
        <v/>
      </c>
      <c r="M45" s="243" t="str">
        <f>IF(Table13[[#This Row],[Tipo de Beneficiário]]="","",COUNTIFS(Table8[Código da Candidatura],Table13[[#This Row],[Cód.]],Table8[Tipologia proposta *],"T4"))</f>
        <v/>
      </c>
      <c r="N45" s="243" t="str">
        <f>IF(Table13[[#This Row],[Tipo de Beneficiário]]="","",COUNTIFS(Table8[Código da Candidatura],Table13[[#This Row],[Cód.]],Table8[Tipologia proposta *],"T5"))</f>
        <v/>
      </c>
      <c r="O45" s="243" t="str">
        <f>IF(Table13[[#This Row],[Tipo de Beneficiário]]="","",COUNTIFS(Table8[Código da Candidatura],Table13[[#This Row],[Cód.]],Table8[Tipologia proposta *],"T6"))</f>
        <v/>
      </c>
      <c r="P45" s="243" t="str">
        <f>IF(Table13[[#This Row],[Tipo de Beneficiário]]="","",COUNTIFS(Table8[Código da Candidatura],Table13[[#This Row],[Cód.]],Table8[Tipologia proposta *],"T7"))</f>
        <v/>
      </c>
      <c r="Q45" s="243" t="str">
        <f>IF(Table13[[#This Row],[Tipo de Beneficiário]]="","",COUNTIFS(Table8[Código da Candidatura],Table13[[#This Row],[Cód.]],Table8[Tipologia proposta *],"Unid. Resid."))</f>
        <v/>
      </c>
      <c r="R45" s="244">
        <f>SUM(Table13[[#This Row],[T0]:[Unid. resid.]])</f>
        <v>0</v>
      </c>
      <c r="S45" s="245" t="str">
        <f>IF(OR(Table13[[#This Row],[Tipo de Beneficiário]]="",Table13[[#This Row],[Identificação da Entidade]]="",Table13[[#This Row],[Tipo de Solução Habitacional]]=""),"NÃO","")</f>
        <v>NÃO</v>
      </c>
      <c r="T45" s="118" t="e">
        <f>VLOOKUP(Table13[[#This Row],[Tipo de Beneficiário]],Table3[],3,FALSE)</f>
        <v>#N/A</v>
      </c>
      <c r="X45" s="46"/>
    </row>
    <row r="46" spans="1:24" x14ac:dyDescent="0.25">
      <c r="A46" s="237" t="str">
        <f>auxiliar!C42</f>
        <v>41</v>
      </c>
      <c r="B46" s="238"/>
      <c r="C46" s="239"/>
      <c r="D46" s="212" t="str">
        <f>IF(Table13[[#This Row],[Tipo de Beneficiário]]="","",COUNTIF(Table8[Código da Candidatura],Table13[[#This Row],[Cód.]]))</f>
        <v/>
      </c>
      <c r="E46" s="240" t="str">
        <f>IF(Table13[[#This Row],[Tipo de Beneficiário]]="","",SUMIF(Table8[[Código da Candidatura]:[Nº de membros]],Table13[[#This Row],[Cód.]],Table8[Nº de membros]))</f>
        <v/>
      </c>
      <c r="F46" s="241"/>
      <c r="G46" s="242"/>
      <c r="H46" s="242"/>
      <c r="I46" s="243" t="str">
        <f>IF(Table13[[#This Row],[Tipo de Beneficiário]]="","",COUNTIFS(Table8[Código da Candidatura],Table13[[#This Row],[Cód.]],Table8[Tipologia proposta *],"T0"))</f>
        <v/>
      </c>
      <c r="J46" s="243" t="str">
        <f>IF(Table13[[#This Row],[Tipo de Beneficiário]]="","",COUNTIFS(Table8[Código da Candidatura],Table13[[#This Row],[Cód.]],Table8[Tipologia proposta *],"T1"))</f>
        <v/>
      </c>
      <c r="K46" s="243" t="str">
        <f>IF(Table13[[#This Row],[Tipo de Beneficiário]]="","",COUNTIFS(Table8[Código da Candidatura],Table13[[#This Row],[Cód.]],Table8[Tipologia proposta *],"T2"))</f>
        <v/>
      </c>
      <c r="L46" s="243" t="str">
        <f>IF(Table13[[#This Row],[Tipo de Beneficiário]]="","",COUNTIFS(Table8[Código da Candidatura],Table13[[#This Row],[Cód.]],Table8[Tipologia proposta *],"T3"))</f>
        <v/>
      </c>
      <c r="M46" s="243" t="str">
        <f>IF(Table13[[#This Row],[Tipo de Beneficiário]]="","",COUNTIFS(Table8[Código da Candidatura],Table13[[#This Row],[Cód.]],Table8[Tipologia proposta *],"T4"))</f>
        <v/>
      </c>
      <c r="N46" s="243" t="str">
        <f>IF(Table13[[#This Row],[Tipo de Beneficiário]]="","",COUNTIFS(Table8[Código da Candidatura],Table13[[#This Row],[Cód.]],Table8[Tipologia proposta *],"T5"))</f>
        <v/>
      </c>
      <c r="O46" s="243" t="str">
        <f>IF(Table13[[#This Row],[Tipo de Beneficiário]]="","",COUNTIFS(Table8[Código da Candidatura],Table13[[#This Row],[Cód.]],Table8[Tipologia proposta *],"T6"))</f>
        <v/>
      </c>
      <c r="P46" s="243" t="str">
        <f>IF(Table13[[#This Row],[Tipo de Beneficiário]]="","",COUNTIFS(Table8[Código da Candidatura],Table13[[#This Row],[Cód.]],Table8[Tipologia proposta *],"T7"))</f>
        <v/>
      </c>
      <c r="Q46" s="243" t="str">
        <f>IF(Table13[[#This Row],[Tipo de Beneficiário]]="","",COUNTIFS(Table8[Código da Candidatura],Table13[[#This Row],[Cód.]],Table8[Tipologia proposta *],"Unid. Resid."))</f>
        <v/>
      </c>
      <c r="R46" s="244">
        <f>SUM(Table13[[#This Row],[T0]:[Unid. resid.]])</f>
        <v>0</v>
      </c>
      <c r="S46" s="245" t="str">
        <f>IF(OR(Table13[[#This Row],[Tipo de Beneficiário]]="",Table13[[#This Row],[Identificação da Entidade]]="",Table13[[#This Row],[Tipo de Solução Habitacional]]=""),"NÃO","")</f>
        <v>NÃO</v>
      </c>
      <c r="T46" s="118" t="e">
        <f>VLOOKUP(Table13[[#This Row],[Tipo de Beneficiário]],Table3[],3,FALSE)</f>
        <v>#N/A</v>
      </c>
      <c r="X46" s="46"/>
    </row>
    <row r="47" spans="1:24" x14ac:dyDescent="0.25">
      <c r="A47" s="237" t="str">
        <f>auxiliar!C43</f>
        <v>42</v>
      </c>
      <c r="B47" s="238"/>
      <c r="C47" s="239"/>
      <c r="D47" s="212" t="str">
        <f>IF(Table13[[#This Row],[Tipo de Beneficiário]]="","",COUNTIF(Table8[Código da Candidatura],Table13[[#This Row],[Cód.]]))</f>
        <v/>
      </c>
      <c r="E47" s="240" t="str">
        <f>IF(Table13[[#This Row],[Tipo de Beneficiário]]="","",SUMIF(Table8[[Código da Candidatura]:[Nº de membros]],Table13[[#This Row],[Cód.]],Table8[Nº de membros]))</f>
        <v/>
      </c>
      <c r="F47" s="241"/>
      <c r="G47" s="242"/>
      <c r="H47" s="242"/>
      <c r="I47" s="243" t="str">
        <f>IF(Table13[[#This Row],[Tipo de Beneficiário]]="","",COUNTIFS(Table8[Código da Candidatura],Table13[[#This Row],[Cód.]],Table8[Tipologia proposta *],"T0"))</f>
        <v/>
      </c>
      <c r="J47" s="243" t="str">
        <f>IF(Table13[[#This Row],[Tipo de Beneficiário]]="","",COUNTIFS(Table8[Código da Candidatura],Table13[[#This Row],[Cód.]],Table8[Tipologia proposta *],"T1"))</f>
        <v/>
      </c>
      <c r="K47" s="243" t="str">
        <f>IF(Table13[[#This Row],[Tipo de Beneficiário]]="","",COUNTIFS(Table8[Código da Candidatura],Table13[[#This Row],[Cód.]],Table8[Tipologia proposta *],"T2"))</f>
        <v/>
      </c>
      <c r="L47" s="243" t="str">
        <f>IF(Table13[[#This Row],[Tipo de Beneficiário]]="","",COUNTIFS(Table8[Código da Candidatura],Table13[[#This Row],[Cód.]],Table8[Tipologia proposta *],"T3"))</f>
        <v/>
      </c>
      <c r="M47" s="243" t="str">
        <f>IF(Table13[[#This Row],[Tipo de Beneficiário]]="","",COUNTIFS(Table8[Código da Candidatura],Table13[[#This Row],[Cód.]],Table8[Tipologia proposta *],"T4"))</f>
        <v/>
      </c>
      <c r="N47" s="243" t="str">
        <f>IF(Table13[[#This Row],[Tipo de Beneficiário]]="","",COUNTIFS(Table8[Código da Candidatura],Table13[[#This Row],[Cód.]],Table8[Tipologia proposta *],"T5"))</f>
        <v/>
      </c>
      <c r="O47" s="243" t="str">
        <f>IF(Table13[[#This Row],[Tipo de Beneficiário]]="","",COUNTIFS(Table8[Código da Candidatura],Table13[[#This Row],[Cód.]],Table8[Tipologia proposta *],"T6"))</f>
        <v/>
      </c>
      <c r="P47" s="243" t="str">
        <f>IF(Table13[[#This Row],[Tipo de Beneficiário]]="","",COUNTIFS(Table8[Código da Candidatura],Table13[[#This Row],[Cód.]],Table8[Tipologia proposta *],"T7"))</f>
        <v/>
      </c>
      <c r="Q47" s="243" t="str">
        <f>IF(Table13[[#This Row],[Tipo de Beneficiário]]="","",COUNTIFS(Table8[Código da Candidatura],Table13[[#This Row],[Cód.]],Table8[Tipologia proposta *],"Unid. Resid."))</f>
        <v/>
      </c>
      <c r="R47" s="244">
        <f>SUM(Table13[[#This Row],[T0]:[Unid. resid.]])</f>
        <v>0</v>
      </c>
      <c r="S47" s="245" t="str">
        <f>IF(OR(Table13[[#This Row],[Tipo de Beneficiário]]="",Table13[[#This Row],[Identificação da Entidade]]="",Table13[[#This Row],[Tipo de Solução Habitacional]]=""),"NÃO","")</f>
        <v>NÃO</v>
      </c>
      <c r="T47" s="118" t="e">
        <f>VLOOKUP(Table13[[#This Row],[Tipo de Beneficiário]],Table3[],3,FALSE)</f>
        <v>#N/A</v>
      </c>
      <c r="X47" s="46"/>
    </row>
    <row r="48" spans="1:24" x14ac:dyDescent="0.25">
      <c r="A48" s="237" t="str">
        <f>auxiliar!C44</f>
        <v>43</v>
      </c>
      <c r="B48" s="238"/>
      <c r="C48" s="239"/>
      <c r="D48" s="212" t="str">
        <f>IF(Table13[[#This Row],[Tipo de Beneficiário]]="","",COUNTIF(Table8[Código da Candidatura],Table13[[#This Row],[Cód.]]))</f>
        <v/>
      </c>
      <c r="E48" s="240" t="str">
        <f>IF(Table13[[#This Row],[Tipo de Beneficiário]]="","",SUMIF(Table8[[Código da Candidatura]:[Nº de membros]],Table13[[#This Row],[Cód.]],Table8[Nº de membros]))</f>
        <v/>
      </c>
      <c r="F48" s="241"/>
      <c r="G48" s="242"/>
      <c r="H48" s="242"/>
      <c r="I48" s="243" t="str">
        <f>IF(Table13[[#This Row],[Tipo de Beneficiário]]="","",COUNTIFS(Table8[Código da Candidatura],Table13[[#This Row],[Cód.]],Table8[Tipologia proposta *],"T0"))</f>
        <v/>
      </c>
      <c r="J48" s="243" t="str">
        <f>IF(Table13[[#This Row],[Tipo de Beneficiário]]="","",COUNTIFS(Table8[Código da Candidatura],Table13[[#This Row],[Cód.]],Table8[Tipologia proposta *],"T1"))</f>
        <v/>
      </c>
      <c r="K48" s="243" t="str">
        <f>IF(Table13[[#This Row],[Tipo de Beneficiário]]="","",COUNTIFS(Table8[Código da Candidatura],Table13[[#This Row],[Cód.]],Table8[Tipologia proposta *],"T2"))</f>
        <v/>
      </c>
      <c r="L48" s="243" t="str">
        <f>IF(Table13[[#This Row],[Tipo de Beneficiário]]="","",COUNTIFS(Table8[Código da Candidatura],Table13[[#This Row],[Cód.]],Table8[Tipologia proposta *],"T3"))</f>
        <v/>
      </c>
      <c r="M48" s="243" t="str">
        <f>IF(Table13[[#This Row],[Tipo de Beneficiário]]="","",COUNTIFS(Table8[Código da Candidatura],Table13[[#This Row],[Cód.]],Table8[Tipologia proposta *],"T4"))</f>
        <v/>
      </c>
      <c r="N48" s="243" t="str">
        <f>IF(Table13[[#This Row],[Tipo de Beneficiário]]="","",COUNTIFS(Table8[Código da Candidatura],Table13[[#This Row],[Cód.]],Table8[Tipologia proposta *],"T5"))</f>
        <v/>
      </c>
      <c r="O48" s="243" t="str">
        <f>IF(Table13[[#This Row],[Tipo de Beneficiário]]="","",COUNTIFS(Table8[Código da Candidatura],Table13[[#This Row],[Cód.]],Table8[Tipologia proposta *],"T6"))</f>
        <v/>
      </c>
      <c r="P48" s="243" t="str">
        <f>IF(Table13[[#This Row],[Tipo de Beneficiário]]="","",COUNTIFS(Table8[Código da Candidatura],Table13[[#This Row],[Cód.]],Table8[Tipologia proposta *],"T7"))</f>
        <v/>
      </c>
      <c r="Q48" s="243" t="str">
        <f>IF(Table13[[#This Row],[Tipo de Beneficiário]]="","",COUNTIFS(Table8[Código da Candidatura],Table13[[#This Row],[Cód.]],Table8[Tipologia proposta *],"Unid. Resid."))</f>
        <v/>
      </c>
      <c r="R48" s="244">
        <f>SUM(Table13[[#This Row],[T0]:[Unid. resid.]])</f>
        <v>0</v>
      </c>
      <c r="S48" s="245" t="str">
        <f>IF(OR(Table13[[#This Row],[Tipo de Beneficiário]]="",Table13[[#This Row],[Identificação da Entidade]]="",Table13[[#This Row],[Tipo de Solução Habitacional]]=""),"NÃO","")</f>
        <v>NÃO</v>
      </c>
      <c r="T48" s="118" t="e">
        <f>VLOOKUP(Table13[[#This Row],[Tipo de Beneficiário]],Table3[],3,FALSE)</f>
        <v>#N/A</v>
      </c>
      <c r="X48" s="46"/>
    </row>
    <row r="49" spans="1:24" x14ac:dyDescent="0.25">
      <c r="A49" s="237" t="str">
        <f>auxiliar!C45</f>
        <v>44</v>
      </c>
      <c r="B49" s="238"/>
      <c r="C49" s="239"/>
      <c r="D49" s="212" t="str">
        <f>IF(Table13[[#This Row],[Tipo de Beneficiário]]="","",COUNTIF(Table8[Código da Candidatura],Table13[[#This Row],[Cód.]]))</f>
        <v/>
      </c>
      <c r="E49" s="240" t="str">
        <f>IF(Table13[[#This Row],[Tipo de Beneficiário]]="","",SUMIF(Table8[[Código da Candidatura]:[Nº de membros]],Table13[[#This Row],[Cód.]],Table8[Nº de membros]))</f>
        <v/>
      </c>
      <c r="F49" s="241"/>
      <c r="G49" s="242"/>
      <c r="H49" s="242"/>
      <c r="I49" s="243" t="str">
        <f>IF(Table13[[#This Row],[Tipo de Beneficiário]]="","",COUNTIFS(Table8[Código da Candidatura],Table13[[#This Row],[Cód.]],Table8[Tipologia proposta *],"T0"))</f>
        <v/>
      </c>
      <c r="J49" s="243" t="str">
        <f>IF(Table13[[#This Row],[Tipo de Beneficiário]]="","",COUNTIFS(Table8[Código da Candidatura],Table13[[#This Row],[Cód.]],Table8[Tipologia proposta *],"T1"))</f>
        <v/>
      </c>
      <c r="K49" s="243" t="str">
        <f>IF(Table13[[#This Row],[Tipo de Beneficiário]]="","",COUNTIFS(Table8[Código da Candidatura],Table13[[#This Row],[Cód.]],Table8[Tipologia proposta *],"T2"))</f>
        <v/>
      </c>
      <c r="L49" s="243" t="str">
        <f>IF(Table13[[#This Row],[Tipo de Beneficiário]]="","",COUNTIFS(Table8[Código da Candidatura],Table13[[#This Row],[Cód.]],Table8[Tipologia proposta *],"T3"))</f>
        <v/>
      </c>
      <c r="M49" s="243" t="str">
        <f>IF(Table13[[#This Row],[Tipo de Beneficiário]]="","",COUNTIFS(Table8[Código da Candidatura],Table13[[#This Row],[Cód.]],Table8[Tipologia proposta *],"T4"))</f>
        <v/>
      </c>
      <c r="N49" s="243" t="str">
        <f>IF(Table13[[#This Row],[Tipo de Beneficiário]]="","",COUNTIFS(Table8[Código da Candidatura],Table13[[#This Row],[Cód.]],Table8[Tipologia proposta *],"T5"))</f>
        <v/>
      </c>
      <c r="O49" s="243" t="str">
        <f>IF(Table13[[#This Row],[Tipo de Beneficiário]]="","",COUNTIFS(Table8[Código da Candidatura],Table13[[#This Row],[Cód.]],Table8[Tipologia proposta *],"T6"))</f>
        <v/>
      </c>
      <c r="P49" s="243" t="str">
        <f>IF(Table13[[#This Row],[Tipo de Beneficiário]]="","",COUNTIFS(Table8[Código da Candidatura],Table13[[#This Row],[Cód.]],Table8[Tipologia proposta *],"T7"))</f>
        <v/>
      </c>
      <c r="Q49" s="243" t="str">
        <f>IF(Table13[[#This Row],[Tipo de Beneficiário]]="","",COUNTIFS(Table8[Código da Candidatura],Table13[[#This Row],[Cód.]],Table8[Tipologia proposta *],"Unid. Resid."))</f>
        <v/>
      </c>
      <c r="R49" s="244">
        <f>SUM(Table13[[#This Row],[T0]:[Unid. resid.]])</f>
        <v>0</v>
      </c>
      <c r="S49" s="245" t="str">
        <f>IF(OR(Table13[[#This Row],[Tipo de Beneficiário]]="",Table13[[#This Row],[Identificação da Entidade]]="",Table13[[#This Row],[Tipo de Solução Habitacional]]=""),"NÃO","")</f>
        <v>NÃO</v>
      </c>
      <c r="T49" s="118" t="e">
        <f>VLOOKUP(Table13[[#This Row],[Tipo de Beneficiário]],Table3[],3,FALSE)</f>
        <v>#N/A</v>
      </c>
      <c r="X49" s="46"/>
    </row>
    <row r="50" spans="1:24" x14ac:dyDescent="0.25">
      <c r="A50" s="237" t="str">
        <f>auxiliar!C46</f>
        <v>45</v>
      </c>
      <c r="B50" s="238"/>
      <c r="C50" s="239"/>
      <c r="D50" s="212" t="str">
        <f>IF(Table13[[#This Row],[Tipo de Beneficiário]]="","",COUNTIF(Table8[Código da Candidatura],Table13[[#This Row],[Cód.]]))</f>
        <v/>
      </c>
      <c r="E50" s="240" t="str">
        <f>IF(Table13[[#This Row],[Tipo de Beneficiário]]="","",SUMIF(Table8[[Código da Candidatura]:[Nº de membros]],Table13[[#This Row],[Cód.]],Table8[Nº de membros]))</f>
        <v/>
      </c>
      <c r="F50" s="241"/>
      <c r="G50" s="242"/>
      <c r="H50" s="242"/>
      <c r="I50" s="243" t="str">
        <f>IF(Table13[[#This Row],[Tipo de Beneficiário]]="","",COUNTIFS(Table8[Código da Candidatura],Table13[[#This Row],[Cód.]],Table8[Tipologia proposta *],"T0"))</f>
        <v/>
      </c>
      <c r="J50" s="243" t="str">
        <f>IF(Table13[[#This Row],[Tipo de Beneficiário]]="","",COUNTIFS(Table8[Código da Candidatura],Table13[[#This Row],[Cód.]],Table8[Tipologia proposta *],"T1"))</f>
        <v/>
      </c>
      <c r="K50" s="243" t="str">
        <f>IF(Table13[[#This Row],[Tipo de Beneficiário]]="","",COUNTIFS(Table8[Código da Candidatura],Table13[[#This Row],[Cód.]],Table8[Tipologia proposta *],"T2"))</f>
        <v/>
      </c>
      <c r="L50" s="243" t="str">
        <f>IF(Table13[[#This Row],[Tipo de Beneficiário]]="","",COUNTIFS(Table8[Código da Candidatura],Table13[[#This Row],[Cód.]],Table8[Tipologia proposta *],"T3"))</f>
        <v/>
      </c>
      <c r="M50" s="243" t="str">
        <f>IF(Table13[[#This Row],[Tipo de Beneficiário]]="","",COUNTIFS(Table8[Código da Candidatura],Table13[[#This Row],[Cód.]],Table8[Tipologia proposta *],"T4"))</f>
        <v/>
      </c>
      <c r="N50" s="243" t="str">
        <f>IF(Table13[[#This Row],[Tipo de Beneficiário]]="","",COUNTIFS(Table8[Código da Candidatura],Table13[[#This Row],[Cód.]],Table8[Tipologia proposta *],"T5"))</f>
        <v/>
      </c>
      <c r="O50" s="243" t="str">
        <f>IF(Table13[[#This Row],[Tipo de Beneficiário]]="","",COUNTIFS(Table8[Código da Candidatura],Table13[[#This Row],[Cód.]],Table8[Tipologia proposta *],"T6"))</f>
        <v/>
      </c>
      <c r="P50" s="243" t="str">
        <f>IF(Table13[[#This Row],[Tipo de Beneficiário]]="","",COUNTIFS(Table8[Código da Candidatura],Table13[[#This Row],[Cód.]],Table8[Tipologia proposta *],"T7"))</f>
        <v/>
      </c>
      <c r="Q50" s="243" t="str">
        <f>IF(Table13[[#This Row],[Tipo de Beneficiário]]="","",COUNTIFS(Table8[Código da Candidatura],Table13[[#This Row],[Cód.]],Table8[Tipologia proposta *],"Unid. Resid."))</f>
        <v/>
      </c>
      <c r="R50" s="244">
        <f>SUM(Table13[[#This Row],[T0]:[Unid. resid.]])</f>
        <v>0</v>
      </c>
      <c r="S50" s="245" t="str">
        <f>IF(OR(Table13[[#This Row],[Tipo de Beneficiário]]="",Table13[[#This Row],[Identificação da Entidade]]="",Table13[[#This Row],[Tipo de Solução Habitacional]]=""),"NÃO","")</f>
        <v>NÃO</v>
      </c>
      <c r="T50" s="118" t="e">
        <f>VLOOKUP(Table13[[#This Row],[Tipo de Beneficiário]],Table3[],3,FALSE)</f>
        <v>#N/A</v>
      </c>
      <c r="X50" s="46"/>
    </row>
    <row r="51" spans="1:24" x14ac:dyDescent="0.25">
      <c r="A51" s="237" t="str">
        <f>auxiliar!C47</f>
        <v>46</v>
      </c>
      <c r="B51" s="238"/>
      <c r="C51" s="239"/>
      <c r="D51" s="212" t="str">
        <f>IF(Table13[[#This Row],[Tipo de Beneficiário]]="","",COUNTIF(Table8[Código da Candidatura],Table13[[#This Row],[Cód.]]))</f>
        <v/>
      </c>
      <c r="E51" s="240" t="str">
        <f>IF(Table13[[#This Row],[Tipo de Beneficiário]]="","",SUMIF(Table8[[Código da Candidatura]:[Nº de membros]],Table13[[#This Row],[Cód.]],Table8[Nº de membros]))</f>
        <v/>
      </c>
      <c r="F51" s="241"/>
      <c r="G51" s="242"/>
      <c r="H51" s="242"/>
      <c r="I51" s="243" t="str">
        <f>IF(Table13[[#This Row],[Tipo de Beneficiário]]="","",COUNTIFS(Table8[Código da Candidatura],Table13[[#This Row],[Cód.]],Table8[Tipologia proposta *],"T0"))</f>
        <v/>
      </c>
      <c r="J51" s="243" t="str">
        <f>IF(Table13[[#This Row],[Tipo de Beneficiário]]="","",COUNTIFS(Table8[Código da Candidatura],Table13[[#This Row],[Cód.]],Table8[Tipologia proposta *],"T1"))</f>
        <v/>
      </c>
      <c r="K51" s="243" t="str">
        <f>IF(Table13[[#This Row],[Tipo de Beneficiário]]="","",COUNTIFS(Table8[Código da Candidatura],Table13[[#This Row],[Cód.]],Table8[Tipologia proposta *],"T2"))</f>
        <v/>
      </c>
      <c r="L51" s="243" t="str">
        <f>IF(Table13[[#This Row],[Tipo de Beneficiário]]="","",COUNTIFS(Table8[Código da Candidatura],Table13[[#This Row],[Cód.]],Table8[Tipologia proposta *],"T3"))</f>
        <v/>
      </c>
      <c r="M51" s="243" t="str">
        <f>IF(Table13[[#This Row],[Tipo de Beneficiário]]="","",COUNTIFS(Table8[Código da Candidatura],Table13[[#This Row],[Cód.]],Table8[Tipologia proposta *],"T4"))</f>
        <v/>
      </c>
      <c r="N51" s="243" t="str">
        <f>IF(Table13[[#This Row],[Tipo de Beneficiário]]="","",COUNTIFS(Table8[Código da Candidatura],Table13[[#This Row],[Cód.]],Table8[Tipologia proposta *],"T5"))</f>
        <v/>
      </c>
      <c r="O51" s="243" t="str">
        <f>IF(Table13[[#This Row],[Tipo de Beneficiário]]="","",COUNTIFS(Table8[Código da Candidatura],Table13[[#This Row],[Cód.]],Table8[Tipologia proposta *],"T6"))</f>
        <v/>
      </c>
      <c r="P51" s="243" t="str">
        <f>IF(Table13[[#This Row],[Tipo de Beneficiário]]="","",COUNTIFS(Table8[Código da Candidatura],Table13[[#This Row],[Cód.]],Table8[Tipologia proposta *],"T7"))</f>
        <v/>
      </c>
      <c r="Q51" s="243" t="str">
        <f>IF(Table13[[#This Row],[Tipo de Beneficiário]]="","",COUNTIFS(Table8[Código da Candidatura],Table13[[#This Row],[Cód.]],Table8[Tipologia proposta *],"Unid. Resid."))</f>
        <v/>
      </c>
      <c r="R51" s="244">
        <f>SUM(Table13[[#This Row],[T0]:[Unid. resid.]])</f>
        <v>0</v>
      </c>
      <c r="S51" s="245" t="str">
        <f>IF(OR(Table13[[#This Row],[Tipo de Beneficiário]]="",Table13[[#This Row],[Identificação da Entidade]]="",Table13[[#This Row],[Tipo de Solução Habitacional]]=""),"NÃO","")</f>
        <v>NÃO</v>
      </c>
      <c r="T51" s="118" t="e">
        <f>VLOOKUP(Table13[[#This Row],[Tipo de Beneficiário]],Table3[],3,FALSE)</f>
        <v>#N/A</v>
      </c>
      <c r="X51" s="46"/>
    </row>
    <row r="52" spans="1:24" x14ac:dyDescent="0.25">
      <c r="A52" s="237" t="str">
        <f>auxiliar!C48</f>
        <v>47</v>
      </c>
      <c r="B52" s="238"/>
      <c r="C52" s="239"/>
      <c r="D52" s="212" t="str">
        <f>IF(Table13[[#This Row],[Tipo de Beneficiário]]="","",COUNTIF(Table8[Código da Candidatura],Table13[[#This Row],[Cód.]]))</f>
        <v/>
      </c>
      <c r="E52" s="240" t="str">
        <f>IF(Table13[[#This Row],[Tipo de Beneficiário]]="","",SUMIF(Table8[[Código da Candidatura]:[Nº de membros]],Table13[[#This Row],[Cód.]],Table8[Nº de membros]))</f>
        <v/>
      </c>
      <c r="F52" s="241"/>
      <c r="G52" s="242"/>
      <c r="H52" s="242"/>
      <c r="I52" s="243" t="str">
        <f>IF(Table13[[#This Row],[Tipo de Beneficiário]]="","",COUNTIFS(Table8[Código da Candidatura],Table13[[#This Row],[Cód.]],Table8[Tipologia proposta *],"T0"))</f>
        <v/>
      </c>
      <c r="J52" s="243" t="str">
        <f>IF(Table13[[#This Row],[Tipo de Beneficiário]]="","",COUNTIFS(Table8[Código da Candidatura],Table13[[#This Row],[Cód.]],Table8[Tipologia proposta *],"T1"))</f>
        <v/>
      </c>
      <c r="K52" s="243" t="str">
        <f>IF(Table13[[#This Row],[Tipo de Beneficiário]]="","",COUNTIFS(Table8[Código da Candidatura],Table13[[#This Row],[Cód.]],Table8[Tipologia proposta *],"T2"))</f>
        <v/>
      </c>
      <c r="L52" s="243" t="str">
        <f>IF(Table13[[#This Row],[Tipo de Beneficiário]]="","",COUNTIFS(Table8[Código da Candidatura],Table13[[#This Row],[Cód.]],Table8[Tipologia proposta *],"T3"))</f>
        <v/>
      </c>
      <c r="M52" s="243" t="str">
        <f>IF(Table13[[#This Row],[Tipo de Beneficiário]]="","",COUNTIFS(Table8[Código da Candidatura],Table13[[#This Row],[Cód.]],Table8[Tipologia proposta *],"T4"))</f>
        <v/>
      </c>
      <c r="N52" s="243" t="str">
        <f>IF(Table13[[#This Row],[Tipo de Beneficiário]]="","",COUNTIFS(Table8[Código da Candidatura],Table13[[#This Row],[Cód.]],Table8[Tipologia proposta *],"T5"))</f>
        <v/>
      </c>
      <c r="O52" s="243" t="str">
        <f>IF(Table13[[#This Row],[Tipo de Beneficiário]]="","",COUNTIFS(Table8[Código da Candidatura],Table13[[#This Row],[Cód.]],Table8[Tipologia proposta *],"T6"))</f>
        <v/>
      </c>
      <c r="P52" s="243" t="str">
        <f>IF(Table13[[#This Row],[Tipo de Beneficiário]]="","",COUNTIFS(Table8[Código da Candidatura],Table13[[#This Row],[Cód.]],Table8[Tipologia proposta *],"T7"))</f>
        <v/>
      </c>
      <c r="Q52" s="243" t="str">
        <f>IF(Table13[[#This Row],[Tipo de Beneficiário]]="","",COUNTIFS(Table8[Código da Candidatura],Table13[[#This Row],[Cód.]],Table8[Tipologia proposta *],"Unid. Resid."))</f>
        <v/>
      </c>
      <c r="R52" s="244">
        <f>SUM(Table13[[#This Row],[T0]:[Unid. resid.]])</f>
        <v>0</v>
      </c>
      <c r="S52" s="245" t="str">
        <f>IF(OR(Table13[[#This Row],[Tipo de Beneficiário]]="",Table13[[#This Row],[Identificação da Entidade]]="",Table13[[#This Row],[Tipo de Solução Habitacional]]=""),"NÃO","")</f>
        <v>NÃO</v>
      </c>
      <c r="T52" s="118" t="e">
        <f>VLOOKUP(Table13[[#This Row],[Tipo de Beneficiário]],Table3[],3,FALSE)</f>
        <v>#N/A</v>
      </c>
      <c r="X52" s="46"/>
    </row>
    <row r="53" spans="1:24" x14ac:dyDescent="0.25">
      <c r="A53" s="237" t="str">
        <f>auxiliar!C49</f>
        <v>48</v>
      </c>
      <c r="B53" s="238"/>
      <c r="C53" s="239"/>
      <c r="D53" s="212" t="str">
        <f>IF(Table13[[#This Row],[Tipo de Beneficiário]]="","",COUNTIF(Table8[Código da Candidatura],Table13[[#This Row],[Cód.]]))</f>
        <v/>
      </c>
      <c r="E53" s="240" t="str">
        <f>IF(Table13[[#This Row],[Tipo de Beneficiário]]="","",SUMIF(Table8[[Código da Candidatura]:[Nº de membros]],Table13[[#This Row],[Cód.]],Table8[Nº de membros]))</f>
        <v/>
      </c>
      <c r="F53" s="241"/>
      <c r="G53" s="242"/>
      <c r="H53" s="242"/>
      <c r="I53" s="243" t="str">
        <f>IF(Table13[[#This Row],[Tipo de Beneficiário]]="","",COUNTIFS(Table8[Código da Candidatura],Table13[[#This Row],[Cód.]],Table8[Tipologia proposta *],"T0"))</f>
        <v/>
      </c>
      <c r="J53" s="243" t="str">
        <f>IF(Table13[[#This Row],[Tipo de Beneficiário]]="","",COUNTIFS(Table8[Código da Candidatura],Table13[[#This Row],[Cód.]],Table8[Tipologia proposta *],"T1"))</f>
        <v/>
      </c>
      <c r="K53" s="243" t="str">
        <f>IF(Table13[[#This Row],[Tipo de Beneficiário]]="","",COUNTIFS(Table8[Código da Candidatura],Table13[[#This Row],[Cód.]],Table8[Tipologia proposta *],"T2"))</f>
        <v/>
      </c>
      <c r="L53" s="243" t="str">
        <f>IF(Table13[[#This Row],[Tipo de Beneficiário]]="","",COUNTIFS(Table8[Código da Candidatura],Table13[[#This Row],[Cód.]],Table8[Tipologia proposta *],"T3"))</f>
        <v/>
      </c>
      <c r="M53" s="243" t="str">
        <f>IF(Table13[[#This Row],[Tipo de Beneficiário]]="","",COUNTIFS(Table8[Código da Candidatura],Table13[[#This Row],[Cód.]],Table8[Tipologia proposta *],"T4"))</f>
        <v/>
      </c>
      <c r="N53" s="243" t="str">
        <f>IF(Table13[[#This Row],[Tipo de Beneficiário]]="","",COUNTIFS(Table8[Código da Candidatura],Table13[[#This Row],[Cód.]],Table8[Tipologia proposta *],"T5"))</f>
        <v/>
      </c>
      <c r="O53" s="243" t="str">
        <f>IF(Table13[[#This Row],[Tipo de Beneficiário]]="","",COUNTIFS(Table8[Código da Candidatura],Table13[[#This Row],[Cód.]],Table8[Tipologia proposta *],"T6"))</f>
        <v/>
      </c>
      <c r="P53" s="243" t="str">
        <f>IF(Table13[[#This Row],[Tipo de Beneficiário]]="","",COUNTIFS(Table8[Código da Candidatura],Table13[[#This Row],[Cód.]],Table8[Tipologia proposta *],"T7"))</f>
        <v/>
      </c>
      <c r="Q53" s="243" t="str">
        <f>IF(Table13[[#This Row],[Tipo de Beneficiário]]="","",COUNTIFS(Table8[Código da Candidatura],Table13[[#This Row],[Cód.]],Table8[Tipologia proposta *],"Unid. Resid."))</f>
        <v/>
      </c>
      <c r="R53" s="244">
        <f>SUM(Table13[[#This Row],[T0]:[Unid. resid.]])</f>
        <v>0</v>
      </c>
      <c r="S53" s="245" t="str">
        <f>IF(OR(Table13[[#This Row],[Tipo de Beneficiário]]="",Table13[[#This Row],[Identificação da Entidade]]="",Table13[[#This Row],[Tipo de Solução Habitacional]]=""),"NÃO","")</f>
        <v>NÃO</v>
      </c>
      <c r="T53" s="118" t="e">
        <f>VLOOKUP(Table13[[#This Row],[Tipo de Beneficiário]],Table3[],3,FALSE)</f>
        <v>#N/A</v>
      </c>
      <c r="X53" s="46"/>
    </row>
    <row r="54" spans="1:24" x14ac:dyDescent="0.25">
      <c r="A54" s="237" t="str">
        <f>auxiliar!C50</f>
        <v>49</v>
      </c>
      <c r="B54" s="238"/>
      <c r="C54" s="239"/>
      <c r="D54" s="212" t="str">
        <f>IF(Table13[[#This Row],[Tipo de Beneficiário]]="","",COUNTIF(Table8[Código da Candidatura],Table13[[#This Row],[Cód.]]))</f>
        <v/>
      </c>
      <c r="E54" s="240" t="str">
        <f>IF(Table13[[#This Row],[Tipo de Beneficiário]]="","",SUMIF(Table8[[Código da Candidatura]:[Nº de membros]],Table13[[#This Row],[Cód.]],Table8[Nº de membros]))</f>
        <v/>
      </c>
      <c r="F54" s="241"/>
      <c r="G54" s="242"/>
      <c r="H54" s="242"/>
      <c r="I54" s="243" t="str">
        <f>IF(Table13[[#This Row],[Tipo de Beneficiário]]="","",COUNTIFS(Table8[Código da Candidatura],Table13[[#This Row],[Cód.]],Table8[Tipologia proposta *],"T0"))</f>
        <v/>
      </c>
      <c r="J54" s="243" t="str">
        <f>IF(Table13[[#This Row],[Tipo de Beneficiário]]="","",COUNTIFS(Table8[Código da Candidatura],Table13[[#This Row],[Cód.]],Table8[Tipologia proposta *],"T1"))</f>
        <v/>
      </c>
      <c r="K54" s="243" t="str">
        <f>IF(Table13[[#This Row],[Tipo de Beneficiário]]="","",COUNTIFS(Table8[Código da Candidatura],Table13[[#This Row],[Cód.]],Table8[Tipologia proposta *],"T2"))</f>
        <v/>
      </c>
      <c r="L54" s="243" t="str">
        <f>IF(Table13[[#This Row],[Tipo de Beneficiário]]="","",COUNTIFS(Table8[Código da Candidatura],Table13[[#This Row],[Cód.]],Table8[Tipologia proposta *],"T3"))</f>
        <v/>
      </c>
      <c r="M54" s="243" t="str">
        <f>IF(Table13[[#This Row],[Tipo de Beneficiário]]="","",COUNTIFS(Table8[Código da Candidatura],Table13[[#This Row],[Cód.]],Table8[Tipologia proposta *],"T4"))</f>
        <v/>
      </c>
      <c r="N54" s="243" t="str">
        <f>IF(Table13[[#This Row],[Tipo de Beneficiário]]="","",COUNTIFS(Table8[Código da Candidatura],Table13[[#This Row],[Cód.]],Table8[Tipologia proposta *],"T5"))</f>
        <v/>
      </c>
      <c r="O54" s="243" t="str">
        <f>IF(Table13[[#This Row],[Tipo de Beneficiário]]="","",COUNTIFS(Table8[Código da Candidatura],Table13[[#This Row],[Cód.]],Table8[Tipologia proposta *],"T6"))</f>
        <v/>
      </c>
      <c r="P54" s="243" t="str">
        <f>IF(Table13[[#This Row],[Tipo de Beneficiário]]="","",COUNTIFS(Table8[Código da Candidatura],Table13[[#This Row],[Cód.]],Table8[Tipologia proposta *],"T7"))</f>
        <v/>
      </c>
      <c r="Q54" s="243" t="str">
        <f>IF(Table13[[#This Row],[Tipo de Beneficiário]]="","",COUNTIFS(Table8[Código da Candidatura],Table13[[#This Row],[Cód.]],Table8[Tipologia proposta *],"Unid. Resid."))</f>
        <v/>
      </c>
      <c r="R54" s="244">
        <f>SUM(Table13[[#This Row],[T0]:[Unid. resid.]])</f>
        <v>0</v>
      </c>
      <c r="S54" s="245" t="str">
        <f>IF(OR(Table13[[#This Row],[Tipo de Beneficiário]]="",Table13[[#This Row],[Identificação da Entidade]]="",Table13[[#This Row],[Tipo de Solução Habitacional]]=""),"NÃO","")</f>
        <v>NÃO</v>
      </c>
      <c r="T54" s="118" t="e">
        <f>VLOOKUP(Table13[[#This Row],[Tipo de Beneficiário]],Table3[],3,FALSE)</f>
        <v>#N/A</v>
      </c>
      <c r="X54" s="46"/>
    </row>
    <row r="55" spans="1:24" x14ac:dyDescent="0.25">
      <c r="A55" s="237" t="str">
        <f>auxiliar!C51</f>
        <v>50</v>
      </c>
      <c r="B55" s="238"/>
      <c r="C55" s="239"/>
      <c r="D55" s="212" t="str">
        <f>IF(Table13[[#This Row],[Tipo de Beneficiário]]="","",COUNTIF(Table8[Código da Candidatura],Table13[[#This Row],[Cód.]]))</f>
        <v/>
      </c>
      <c r="E55" s="240" t="str">
        <f>IF(Table13[[#This Row],[Tipo de Beneficiário]]="","",SUMIF(Table8[[Código da Candidatura]:[Nº de membros]],Table13[[#This Row],[Cód.]],Table8[Nº de membros]))</f>
        <v/>
      </c>
      <c r="F55" s="241"/>
      <c r="G55" s="242"/>
      <c r="H55" s="242"/>
      <c r="I55" s="243" t="str">
        <f>IF(Table13[[#This Row],[Tipo de Beneficiário]]="","",COUNTIFS(Table8[Código da Candidatura],Table13[[#This Row],[Cód.]],Table8[Tipologia proposta *],"T0"))</f>
        <v/>
      </c>
      <c r="J55" s="243" t="str">
        <f>IF(Table13[[#This Row],[Tipo de Beneficiário]]="","",COUNTIFS(Table8[Código da Candidatura],Table13[[#This Row],[Cód.]],Table8[Tipologia proposta *],"T1"))</f>
        <v/>
      </c>
      <c r="K55" s="243" t="str">
        <f>IF(Table13[[#This Row],[Tipo de Beneficiário]]="","",COUNTIFS(Table8[Código da Candidatura],Table13[[#This Row],[Cód.]],Table8[Tipologia proposta *],"T2"))</f>
        <v/>
      </c>
      <c r="L55" s="243" t="str">
        <f>IF(Table13[[#This Row],[Tipo de Beneficiário]]="","",COUNTIFS(Table8[Código da Candidatura],Table13[[#This Row],[Cód.]],Table8[Tipologia proposta *],"T3"))</f>
        <v/>
      </c>
      <c r="M55" s="243" t="str">
        <f>IF(Table13[[#This Row],[Tipo de Beneficiário]]="","",COUNTIFS(Table8[Código da Candidatura],Table13[[#This Row],[Cód.]],Table8[Tipologia proposta *],"T4"))</f>
        <v/>
      </c>
      <c r="N55" s="243" t="str">
        <f>IF(Table13[[#This Row],[Tipo de Beneficiário]]="","",COUNTIFS(Table8[Código da Candidatura],Table13[[#This Row],[Cód.]],Table8[Tipologia proposta *],"T5"))</f>
        <v/>
      </c>
      <c r="O55" s="243" t="str">
        <f>IF(Table13[[#This Row],[Tipo de Beneficiário]]="","",COUNTIFS(Table8[Código da Candidatura],Table13[[#This Row],[Cód.]],Table8[Tipologia proposta *],"T6"))</f>
        <v/>
      </c>
      <c r="P55" s="243" t="str">
        <f>IF(Table13[[#This Row],[Tipo de Beneficiário]]="","",COUNTIFS(Table8[Código da Candidatura],Table13[[#This Row],[Cód.]],Table8[Tipologia proposta *],"T7"))</f>
        <v/>
      </c>
      <c r="Q55" s="243" t="str">
        <f>IF(Table13[[#This Row],[Tipo de Beneficiário]]="","",COUNTIFS(Table8[Código da Candidatura],Table13[[#This Row],[Cód.]],Table8[Tipologia proposta *],"Unid. Resid."))</f>
        <v/>
      </c>
      <c r="R55" s="244">
        <f>SUM(Table13[[#This Row],[T0]:[Unid. resid.]])</f>
        <v>0</v>
      </c>
      <c r="S55" s="245" t="str">
        <f>IF(OR(Table13[[#This Row],[Tipo de Beneficiário]]="",Table13[[#This Row],[Identificação da Entidade]]="",Table13[[#This Row],[Tipo de Solução Habitacional]]=""),"NÃO","")</f>
        <v>NÃO</v>
      </c>
      <c r="T55" s="118" t="e">
        <f>VLOOKUP(Table13[[#This Row],[Tipo de Beneficiário]],Table3[],3,FALSE)</f>
        <v>#N/A</v>
      </c>
      <c r="X55" s="46"/>
    </row>
    <row r="56" spans="1:24" x14ac:dyDescent="0.25">
      <c r="A56" s="237" t="str">
        <f>auxiliar!C52</f>
        <v>51</v>
      </c>
      <c r="B56" s="238"/>
      <c r="C56" s="239"/>
      <c r="D56" s="212" t="str">
        <f>IF(Table13[[#This Row],[Tipo de Beneficiário]]="","",COUNTIF(Table8[Código da Candidatura],Table13[[#This Row],[Cód.]]))</f>
        <v/>
      </c>
      <c r="E56" s="240" t="str">
        <f>IF(Table13[[#This Row],[Tipo de Beneficiário]]="","",SUMIF(Table8[[Código da Candidatura]:[Nº de membros]],Table13[[#This Row],[Cód.]],Table8[Nº de membros]))</f>
        <v/>
      </c>
      <c r="F56" s="241"/>
      <c r="G56" s="242"/>
      <c r="H56" s="242"/>
      <c r="I56" s="243" t="str">
        <f>IF(Table13[[#This Row],[Tipo de Beneficiário]]="","",COUNTIFS(Table8[Código da Candidatura],Table13[[#This Row],[Cód.]],Table8[Tipologia proposta *],"T0"))</f>
        <v/>
      </c>
      <c r="J56" s="243" t="str">
        <f>IF(Table13[[#This Row],[Tipo de Beneficiário]]="","",COUNTIFS(Table8[Código da Candidatura],Table13[[#This Row],[Cód.]],Table8[Tipologia proposta *],"T1"))</f>
        <v/>
      </c>
      <c r="K56" s="243" t="str">
        <f>IF(Table13[[#This Row],[Tipo de Beneficiário]]="","",COUNTIFS(Table8[Código da Candidatura],Table13[[#This Row],[Cód.]],Table8[Tipologia proposta *],"T2"))</f>
        <v/>
      </c>
      <c r="L56" s="243" t="str">
        <f>IF(Table13[[#This Row],[Tipo de Beneficiário]]="","",COUNTIFS(Table8[Código da Candidatura],Table13[[#This Row],[Cód.]],Table8[Tipologia proposta *],"T3"))</f>
        <v/>
      </c>
      <c r="M56" s="243" t="str">
        <f>IF(Table13[[#This Row],[Tipo de Beneficiário]]="","",COUNTIFS(Table8[Código da Candidatura],Table13[[#This Row],[Cód.]],Table8[Tipologia proposta *],"T4"))</f>
        <v/>
      </c>
      <c r="N56" s="243" t="str">
        <f>IF(Table13[[#This Row],[Tipo de Beneficiário]]="","",COUNTIFS(Table8[Código da Candidatura],Table13[[#This Row],[Cód.]],Table8[Tipologia proposta *],"T5"))</f>
        <v/>
      </c>
      <c r="O56" s="243" t="str">
        <f>IF(Table13[[#This Row],[Tipo de Beneficiário]]="","",COUNTIFS(Table8[Código da Candidatura],Table13[[#This Row],[Cód.]],Table8[Tipologia proposta *],"T6"))</f>
        <v/>
      </c>
      <c r="P56" s="243" t="str">
        <f>IF(Table13[[#This Row],[Tipo de Beneficiário]]="","",COUNTIFS(Table8[Código da Candidatura],Table13[[#This Row],[Cód.]],Table8[Tipologia proposta *],"T7"))</f>
        <v/>
      </c>
      <c r="Q56" s="243" t="str">
        <f>IF(Table13[[#This Row],[Tipo de Beneficiário]]="","",COUNTIFS(Table8[Código da Candidatura],Table13[[#This Row],[Cód.]],Table8[Tipologia proposta *],"Unid. Resid."))</f>
        <v/>
      </c>
      <c r="R56" s="244">
        <f>SUM(Table13[[#This Row],[T0]:[Unid. resid.]])</f>
        <v>0</v>
      </c>
      <c r="S56" s="245" t="str">
        <f>IF(OR(Table13[[#This Row],[Tipo de Beneficiário]]="",Table13[[#This Row],[Identificação da Entidade]]="",Table13[[#This Row],[Tipo de Solução Habitacional]]=""),"NÃO","")</f>
        <v>NÃO</v>
      </c>
      <c r="T56" s="118" t="e">
        <f>VLOOKUP(Table13[[#This Row],[Tipo de Beneficiário]],Table3[],3,FALSE)</f>
        <v>#N/A</v>
      </c>
      <c r="X56" s="46"/>
    </row>
    <row r="57" spans="1:24" x14ac:dyDescent="0.25">
      <c r="A57" s="237" t="str">
        <f>auxiliar!C53</f>
        <v>52</v>
      </c>
      <c r="B57" s="238"/>
      <c r="C57" s="239"/>
      <c r="D57" s="212" t="str">
        <f>IF(Table13[[#This Row],[Tipo de Beneficiário]]="","",COUNTIF(Table8[Código da Candidatura],Table13[[#This Row],[Cód.]]))</f>
        <v/>
      </c>
      <c r="E57" s="240" t="str">
        <f>IF(Table13[[#This Row],[Tipo de Beneficiário]]="","",SUMIF(Table8[[Código da Candidatura]:[Nº de membros]],Table13[[#This Row],[Cód.]],Table8[Nº de membros]))</f>
        <v/>
      </c>
      <c r="F57" s="241"/>
      <c r="G57" s="242"/>
      <c r="H57" s="242"/>
      <c r="I57" s="243" t="str">
        <f>IF(Table13[[#This Row],[Tipo de Beneficiário]]="","",COUNTIFS(Table8[Código da Candidatura],Table13[[#This Row],[Cód.]],Table8[Tipologia proposta *],"T0"))</f>
        <v/>
      </c>
      <c r="J57" s="243" t="str">
        <f>IF(Table13[[#This Row],[Tipo de Beneficiário]]="","",COUNTIFS(Table8[Código da Candidatura],Table13[[#This Row],[Cód.]],Table8[Tipologia proposta *],"T1"))</f>
        <v/>
      </c>
      <c r="K57" s="243" t="str">
        <f>IF(Table13[[#This Row],[Tipo de Beneficiário]]="","",COUNTIFS(Table8[Código da Candidatura],Table13[[#This Row],[Cód.]],Table8[Tipologia proposta *],"T2"))</f>
        <v/>
      </c>
      <c r="L57" s="243" t="str">
        <f>IF(Table13[[#This Row],[Tipo de Beneficiário]]="","",COUNTIFS(Table8[Código da Candidatura],Table13[[#This Row],[Cód.]],Table8[Tipologia proposta *],"T3"))</f>
        <v/>
      </c>
      <c r="M57" s="243" t="str">
        <f>IF(Table13[[#This Row],[Tipo de Beneficiário]]="","",COUNTIFS(Table8[Código da Candidatura],Table13[[#This Row],[Cód.]],Table8[Tipologia proposta *],"T4"))</f>
        <v/>
      </c>
      <c r="N57" s="243" t="str">
        <f>IF(Table13[[#This Row],[Tipo de Beneficiário]]="","",COUNTIFS(Table8[Código da Candidatura],Table13[[#This Row],[Cód.]],Table8[Tipologia proposta *],"T5"))</f>
        <v/>
      </c>
      <c r="O57" s="243" t="str">
        <f>IF(Table13[[#This Row],[Tipo de Beneficiário]]="","",COUNTIFS(Table8[Código da Candidatura],Table13[[#This Row],[Cód.]],Table8[Tipologia proposta *],"T6"))</f>
        <v/>
      </c>
      <c r="P57" s="243" t="str">
        <f>IF(Table13[[#This Row],[Tipo de Beneficiário]]="","",COUNTIFS(Table8[Código da Candidatura],Table13[[#This Row],[Cód.]],Table8[Tipologia proposta *],"T7"))</f>
        <v/>
      </c>
      <c r="Q57" s="243" t="str">
        <f>IF(Table13[[#This Row],[Tipo de Beneficiário]]="","",COUNTIFS(Table8[Código da Candidatura],Table13[[#This Row],[Cód.]],Table8[Tipologia proposta *],"Unid. Resid."))</f>
        <v/>
      </c>
      <c r="R57" s="244">
        <f>SUM(Table13[[#This Row],[T0]:[Unid. resid.]])</f>
        <v>0</v>
      </c>
      <c r="S57" s="245" t="str">
        <f>IF(OR(Table13[[#This Row],[Tipo de Beneficiário]]="",Table13[[#This Row],[Identificação da Entidade]]="",Table13[[#This Row],[Tipo de Solução Habitacional]]=""),"NÃO","")</f>
        <v>NÃO</v>
      </c>
      <c r="T57" s="118" t="e">
        <f>VLOOKUP(Table13[[#This Row],[Tipo de Beneficiário]],Table3[],3,FALSE)</f>
        <v>#N/A</v>
      </c>
      <c r="X57" s="46"/>
    </row>
    <row r="58" spans="1:24" x14ac:dyDescent="0.25">
      <c r="A58" s="237" t="str">
        <f>auxiliar!C54</f>
        <v>53</v>
      </c>
      <c r="B58" s="238"/>
      <c r="C58" s="239"/>
      <c r="D58" s="212" t="str">
        <f>IF(Table13[[#This Row],[Tipo de Beneficiário]]="","",COUNTIF(Table8[Código da Candidatura],Table13[[#This Row],[Cód.]]))</f>
        <v/>
      </c>
      <c r="E58" s="240" t="str">
        <f>IF(Table13[[#This Row],[Tipo de Beneficiário]]="","",SUMIF(Table8[[Código da Candidatura]:[Nº de membros]],Table13[[#This Row],[Cód.]],Table8[Nº de membros]))</f>
        <v/>
      </c>
      <c r="F58" s="241"/>
      <c r="G58" s="242"/>
      <c r="H58" s="242"/>
      <c r="I58" s="243" t="str">
        <f>IF(Table13[[#This Row],[Tipo de Beneficiário]]="","",COUNTIFS(Table8[Código da Candidatura],Table13[[#This Row],[Cód.]],Table8[Tipologia proposta *],"T0"))</f>
        <v/>
      </c>
      <c r="J58" s="243" t="str">
        <f>IF(Table13[[#This Row],[Tipo de Beneficiário]]="","",COUNTIFS(Table8[Código da Candidatura],Table13[[#This Row],[Cód.]],Table8[Tipologia proposta *],"T1"))</f>
        <v/>
      </c>
      <c r="K58" s="243" t="str">
        <f>IF(Table13[[#This Row],[Tipo de Beneficiário]]="","",COUNTIFS(Table8[Código da Candidatura],Table13[[#This Row],[Cód.]],Table8[Tipologia proposta *],"T2"))</f>
        <v/>
      </c>
      <c r="L58" s="243" t="str">
        <f>IF(Table13[[#This Row],[Tipo de Beneficiário]]="","",COUNTIFS(Table8[Código da Candidatura],Table13[[#This Row],[Cód.]],Table8[Tipologia proposta *],"T3"))</f>
        <v/>
      </c>
      <c r="M58" s="243" t="str">
        <f>IF(Table13[[#This Row],[Tipo de Beneficiário]]="","",COUNTIFS(Table8[Código da Candidatura],Table13[[#This Row],[Cód.]],Table8[Tipologia proposta *],"T4"))</f>
        <v/>
      </c>
      <c r="N58" s="243" t="str">
        <f>IF(Table13[[#This Row],[Tipo de Beneficiário]]="","",COUNTIFS(Table8[Código da Candidatura],Table13[[#This Row],[Cód.]],Table8[Tipologia proposta *],"T5"))</f>
        <v/>
      </c>
      <c r="O58" s="243" t="str">
        <f>IF(Table13[[#This Row],[Tipo de Beneficiário]]="","",COUNTIFS(Table8[Código da Candidatura],Table13[[#This Row],[Cód.]],Table8[Tipologia proposta *],"T6"))</f>
        <v/>
      </c>
      <c r="P58" s="243" t="str">
        <f>IF(Table13[[#This Row],[Tipo de Beneficiário]]="","",COUNTIFS(Table8[Código da Candidatura],Table13[[#This Row],[Cód.]],Table8[Tipologia proposta *],"T7"))</f>
        <v/>
      </c>
      <c r="Q58" s="243" t="str">
        <f>IF(Table13[[#This Row],[Tipo de Beneficiário]]="","",COUNTIFS(Table8[Código da Candidatura],Table13[[#This Row],[Cód.]],Table8[Tipologia proposta *],"Unid. Resid."))</f>
        <v/>
      </c>
      <c r="R58" s="244">
        <f>SUM(Table13[[#This Row],[T0]:[Unid. resid.]])</f>
        <v>0</v>
      </c>
      <c r="S58" s="245" t="str">
        <f>IF(OR(Table13[[#This Row],[Tipo de Beneficiário]]="",Table13[[#This Row],[Identificação da Entidade]]="",Table13[[#This Row],[Tipo de Solução Habitacional]]=""),"NÃO","")</f>
        <v>NÃO</v>
      </c>
      <c r="T58" s="118" t="e">
        <f>VLOOKUP(Table13[[#This Row],[Tipo de Beneficiário]],Table3[],3,FALSE)</f>
        <v>#N/A</v>
      </c>
      <c r="X58" s="46"/>
    </row>
    <row r="59" spans="1:24" x14ac:dyDescent="0.25">
      <c r="A59" s="237" t="str">
        <f>auxiliar!C55</f>
        <v>54</v>
      </c>
      <c r="B59" s="238"/>
      <c r="C59" s="239"/>
      <c r="D59" s="212" t="str">
        <f>IF(Table13[[#This Row],[Tipo de Beneficiário]]="","",COUNTIF(Table8[Código da Candidatura],Table13[[#This Row],[Cód.]]))</f>
        <v/>
      </c>
      <c r="E59" s="240" t="str">
        <f>IF(Table13[[#This Row],[Tipo de Beneficiário]]="","",SUMIF(Table8[[Código da Candidatura]:[Nº de membros]],Table13[[#This Row],[Cód.]],Table8[Nº de membros]))</f>
        <v/>
      </c>
      <c r="F59" s="241"/>
      <c r="G59" s="242"/>
      <c r="H59" s="242"/>
      <c r="I59" s="243" t="str">
        <f>IF(Table13[[#This Row],[Tipo de Beneficiário]]="","",COUNTIFS(Table8[Código da Candidatura],Table13[[#This Row],[Cód.]],Table8[Tipologia proposta *],"T0"))</f>
        <v/>
      </c>
      <c r="J59" s="243" t="str">
        <f>IF(Table13[[#This Row],[Tipo de Beneficiário]]="","",COUNTIFS(Table8[Código da Candidatura],Table13[[#This Row],[Cód.]],Table8[Tipologia proposta *],"T1"))</f>
        <v/>
      </c>
      <c r="K59" s="243" t="str">
        <f>IF(Table13[[#This Row],[Tipo de Beneficiário]]="","",COUNTIFS(Table8[Código da Candidatura],Table13[[#This Row],[Cód.]],Table8[Tipologia proposta *],"T2"))</f>
        <v/>
      </c>
      <c r="L59" s="243" t="str">
        <f>IF(Table13[[#This Row],[Tipo de Beneficiário]]="","",COUNTIFS(Table8[Código da Candidatura],Table13[[#This Row],[Cód.]],Table8[Tipologia proposta *],"T3"))</f>
        <v/>
      </c>
      <c r="M59" s="243" t="str">
        <f>IF(Table13[[#This Row],[Tipo de Beneficiário]]="","",COUNTIFS(Table8[Código da Candidatura],Table13[[#This Row],[Cód.]],Table8[Tipologia proposta *],"T4"))</f>
        <v/>
      </c>
      <c r="N59" s="243" t="str">
        <f>IF(Table13[[#This Row],[Tipo de Beneficiário]]="","",COUNTIFS(Table8[Código da Candidatura],Table13[[#This Row],[Cód.]],Table8[Tipologia proposta *],"T5"))</f>
        <v/>
      </c>
      <c r="O59" s="243" t="str">
        <f>IF(Table13[[#This Row],[Tipo de Beneficiário]]="","",COUNTIFS(Table8[Código da Candidatura],Table13[[#This Row],[Cód.]],Table8[Tipologia proposta *],"T6"))</f>
        <v/>
      </c>
      <c r="P59" s="243" t="str">
        <f>IF(Table13[[#This Row],[Tipo de Beneficiário]]="","",COUNTIFS(Table8[Código da Candidatura],Table13[[#This Row],[Cód.]],Table8[Tipologia proposta *],"T7"))</f>
        <v/>
      </c>
      <c r="Q59" s="243" t="str">
        <f>IF(Table13[[#This Row],[Tipo de Beneficiário]]="","",COUNTIFS(Table8[Código da Candidatura],Table13[[#This Row],[Cód.]],Table8[Tipologia proposta *],"Unid. Resid."))</f>
        <v/>
      </c>
      <c r="R59" s="244">
        <f>SUM(Table13[[#This Row],[T0]:[Unid. resid.]])</f>
        <v>0</v>
      </c>
      <c r="S59" s="245" t="str">
        <f>IF(OR(Table13[[#This Row],[Tipo de Beneficiário]]="",Table13[[#This Row],[Identificação da Entidade]]="",Table13[[#This Row],[Tipo de Solução Habitacional]]=""),"NÃO","")</f>
        <v>NÃO</v>
      </c>
      <c r="T59" s="118" t="e">
        <f>VLOOKUP(Table13[[#This Row],[Tipo de Beneficiário]],Table3[],3,FALSE)</f>
        <v>#N/A</v>
      </c>
      <c r="X59" s="46"/>
    </row>
    <row r="60" spans="1:24" x14ac:dyDescent="0.25">
      <c r="A60" s="237" t="str">
        <f>auxiliar!C56</f>
        <v>55</v>
      </c>
      <c r="B60" s="238"/>
      <c r="C60" s="239"/>
      <c r="D60" s="212" t="str">
        <f>IF(Table13[[#This Row],[Tipo de Beneficiário]]="","",COUNTIF(Table8[Código da Candidatura],Table13[[#This Row],[Cód.]]))</f>
        <v/>
      </c>
      <c r="E60" s="240" t="str">
        <f>IF(Table13[[#This Row],[Tipo de Beneficiário]]="","",SUMIF(Table8[[Código da Candidatura]:[Nº de membros]],Table13[[#This Row],[Cód.]],Table8[Nº de membros]))</f>
        <v/>
      </c>
      <c r="F60" s="241"/>
      <c r="G60" s="242"/>
      <c r="H60" s="242"/>
      <c r="I60" s="243" t="str">
        <f>IF(Table13[[#This Row],[Tipo de Beneficiário]]="","",COUNTIFS(Table8[Código da Candidatura],Table13[[#This Row],[Cód.]],Table8[Tipologia proposta *],"T0"))</f>
        <v/>
      </c>
      <c r="J60" s="243" t="str">
        <f>IF(Table13[[#This Row],[Tipo de Beneficiário]]="","",COUNTIFS(Table8[Código da Candidatura],Table13[[#This Row],[Cód.]],Table8[Tipologia proposta *],"T1"))</f>
        <v/>
      </c>
      <c r="K60" s="243" t="str">
        <f>IF(Table13[[#This Row],[Tipo de Beneficiário]]="","",COUNTIFS(Table8[Código da Candidatura],Table13[[#This Row],[Cód.]],Table8[Tipologia proposta *],"T2"))</f>
        <v/>
      </c>
      <c r="L60" s="243" t="str">
        <f>IF(Table13[[#This Row],[Tipo de Beneficiário]]="","",COUNTIFS(Table8[Código da Candidatura],Table13[[#This Row],[Cód.]],Table8[Tipologia proposta *],"T3"))</f>
        <v/>
      </c>
      <c r="M60" s="243" t="str">
        <f>IF(Table13[[#This Row],[Tipo de Beneficiário]]="","",COUNTIFS(Table8[Código da Candidatura],Table13[[#This Row],[Cód.]],Table8[Tipologia proposta *],"T4"))</f>
        <v/>
      </c>
      <c r="N60" s="243" t="str">
        <f>IF(Table13[[#This Row],[Tipo de Beneficiário]]="","",COUNTIFS(Table8[Código da Candidatura],Table13[[#This Row],[Cód.]],Table8[Tipologia proposta *],"T5"))</f>
        <v/>
      </c>
      <c r="O60" s="243" t="str">
        <f>IF(Table13[[#This Row],[Tipo de Beneficiário]]="","",COUNTIFS(Table8[Código da Candidatura],Table13[[#This Row],[Cód.]],Table8[Tipologia proposta *],"T6"))</f>
        <v/>
      </c>
      <c r="P60" s="243" t="str">
        <f>IF(Table13[[#This Row],[Tipo de Beneficiário]]="","",COUNTIFS(Table8[Código da Candidatura],Table13[[#This Row],[Cód.]],Table8[Tipologia proposta *],"T7"))</f>
        <v/>
      </c>
      <c r="Q60" s="243" t="str">
        <f>IF(Table13[[#This Row],[Tipo de Beneficiário]]="","",COUNTIFS(Table8[Código da Candidatura],Table13[[#This Row],[Cód.]],Table8[Tipologia proposta *],"Unid. Resid."))</f>
        <v/>
      </c>
      <c r="R60" s="244">
        <f>SUM(Table13[[#This Row],[T0]:[Unid. resid.]])</f>
        <v>0</v>
      </c>
      <c r="S60" s="245" t="str">
        <f>IF(OR(Table13[[#This Row],[Tipo de Beneficiário]]="",Table13[[#This Row],[Identificação da Entidade]]="",Table13[[#This Row],[Tipo de Solução Habitacional]]=""),"NÃO","")</f>
        <v>NÃO</v>
      </c>
      <c r="T60" s="118" t="e">
        <f>VLOOKUP(Table13[[#This Row],[Tipo de Beneficiário]],Table3[],3,FALSE)</f>
        <v>#N/A</v>
      </c>
      <c r="X60" s="46"/>
    </row>
    <row r="61" spans="1:24" x14ac:dyDescent="0.25">
      <c r="A61" s="237" t="str">
        <f>auxiliar!C57</f>
        <v>56</v>
      </c>
      <c r="B61" s="238"/>
      <c r="C61" s="239"/>
      <c r="D61" s="212" t="str">
        <f>IF(Table13[[#This Row],[Tipo de Beneficiário]]="","",COUNTIF(Table8[Código da Candidatura],Table13[[#This Row],[Cód.]]))</f>
        <v/>
      </c>
      <c r="E61" s="240" t="str">
        <f>IF(Table13[[#This Row],[Tipo de Beneficiário]]="","",SUMIF(Table8[[Código da Candidatura]:[Nº de membros]],Table13[[#This Row],[Cód.]],Table8[Nº de membros]))</f>
        <v/>
      </c>
      <c r="F61" s="241"/>
      <c r="G61" s="242"/>
      <c r="H61" s="242"/>
      <c r="I61" s="243" t="str">
        <f>IF(Table13[[#This Row],[Tipo de Beneficiário]]="","",COUNTIFS(Table8[Código da Candidatura],Table13[[#This Row],[Cód.]],Table8[Tipologia proposta *],"T0"))</f>
        <v/>
      </c>
      <c r="J61" s="243" t="str">
        <f>IF(Table13[[#This Row],[Tipo de Beneficiário]]="","",COUNTIFS(Table8[Código da Candidatura],Table13[[#This Row],[Cód.]],Table8[Tipologia proposta *],"T1"))</f>
        <v/>
      </c>
      <c r="K61" s="243" t="str">
        <f>IF(Table13[[#This Row],[Tipo de Beneficiário]]="","",COUNTIFS(Table8[Código da Candidatura],Table13[[#This Row],[Cód.]],Table8[Tipologia proposta *],"T2"))</f>
        <v/>
      </c>
      <c r="L61" s="243" t="str">
        <f>IF(Table13[[#This Row],[Tipo de Beneficiário]]="","",COUNTIFS(Table8[Código da Candidatura],Table13[[#This Row],[Cód.]],Table8[Tipologia proposta *],"T3"))</f>
        <v/>
      </c>
      <c r="M61" s="243" t="str">
        <f>IF(Table13[[#This Row],[Tipo de Beneficiário]]="","",COUNTIFS(Table8[Código da Candidatura],Table13[[#This Row],[Cód.]],Table8[Tipologia proposta *],"T4"))</f>
        <v/>
      </c>
      <c r="N61" s="243" t="str">
        <f>IF(Table13[[#This Row],[Tipo de Beneficiário]]="","",COUNTIFS(Table8[Código da Candidatura],Table13[[#This Row],[Cód.]],Table8[Tipologia proposta *],"T5"))</f>
        <v/>
      </c>
      <c r="O61" s="243" t="str">
        <f>IF(Table13[[#This Row],[Tipo de Beneficiário]]="","",COUNTIFS(Table8[Código da Candidatura],Table13[[#This Row],[Cód.]],Table8[Tipologia proposta *],"T6"))</f>
        <v/>
      </c>
      <c r="P61" s="243" t="str">
        <f>IF(Table13[[#This Row],[Tipo de Beneficiário]]="","",COUNTIFS(Table8[Código da Candidatura],Table13[[#This Row],[Cód.]],Table8[Tipologia proposta *],"T7"))</f>
        <v/>
      </c>
      <c r="Q61" s="243" t="str">
        <f>IF(Table13[[#This Row],[Tipo de Beneficiário]]="","",COUNTIFS(Table8[Código da Candidatura],Table13[[#This Row],[Cód.]],Table8[Tipologia proposta *],"Unid. Resid."))</f>
        <v/>
      </c>
      <c r="R61" s="244">
        <f>SUM(Table13[[#This Row],[T0]:[Unid. resid.]])</f>
        <v>0</v>
      </c>
      <c r="S61" s="245" t="str">
        <f>IF(OR(Table13[[#This Row],[Tipo de Beneficiário]]="",Table13[[#This Row],[Identificação da Entidade]]="",Table13[[#This Row],[Tipo de Solução Habitacional]]=""),"NÃO","")</f>
        <v>NÃO</v>
      </c>
      <c r="T61" s="118" t="e">
        <f>VLOOKUP(Table13[[#This Row],[Tipo de Beneficiário]],Table3[],3,FALSE)</f>
        <v>#N/A</v>
      </c>
      <c r="X61" s="46"/>
    </row>
    <row r="62" spans="1:24" x14ac:dyDescent="0.25">
      <c r="A62" s="237" t="str">
        <f>auxiliar!C58</f>
        <v>57</v>
      </c>
      <c r="B62" s="238"/>
      <c r="C62" s="239"/>
      <c r="D62" s="212" t="str">
        <f>IF(Table13[[#This Row],[Tipo de Beneficiário]]="","",COUNTIF(Table8[Código da Candidatura],Table13[[#This Row],[Cód.]]))</f>
        <v/>
      </c>
      <c r="E62" s="240" t="str">
        <f>IF(Table13[[#This Row],[Tipo de Beneficiário]]="","",SUMIF(Table8[[Código da Candidatura]:[Nº de membros]],Table13[[#This Row],[Cód.]],Table8[Nº de membros]))</f>
        <v/>
      </c>
      <c r="F62" s="241"/>
      <c r="G62" s="242"/>
      <c r="H62" s="242"/>
      <c r="I62" s="243" t="str">
        <f>IF(Table13[[#This Row],[Tipo de Beneficiário]]="","",COUNTIFS(Table8[Código da Candidatura],Table13[[#This Row],[Cód.]],Table8[Tipologia proposta *],"T0"))</f>
        <v/>
      </c>
      <c r="J62" s="243" t="str">
        <f>IF(Table13[[#This Row],[Tipo de Beneficiário]]="","",COUNTIFS(Table8[Código da Candidatura],Table13[[#This Row],[Cód.]],Table8[Tipologia proposta *],"T1"))</f>
        <v/>
      </c>
      <c r="K62" s="243" t="str">
        <f>IF(Table13[[#This Row],[Tipo de Beneficiário]]="","",COUNTIFS(Table8[Código da Candidatura],Table13[[#This Row],[Cód.]],Table8[Tipologia proposta *],"T2"))</f>
        <v/>
      </c>
      <c r="L62" s="243" t="str">
        <f>IF(Table13[[#This Row],[Tipo de Beneficiário]]="","",COUNTIFS(Table8[Código da Candidatura],Table13[[#This Row],[Cód.]],Table8[Tipologia proposta *],"T3"))</f>
        <v/>
      </c>
      <c r="M62" s="243" t="str">
        <f>IF(Table13[[#This Row],[Tipo de Beneficiário]]="","",COUNTIFS(Table8[Código da Candidatura],Table13[[#This Row],[Cód.]],Table8[Tipologia proposta *],"T4"))</f>
        <v/>
      </c>
      <c r="N62" s="243" t="str">
        <f>IF(Table13[[#This Row],[Tipo de Beneficiário]]="","",COUNTIFS(Table8[Código da Candidatura],Table13[[#This Row],[Cód.]],Table8[Tipologia proposta *],"T5"))</f>
        <v/>
      </c>
      <c r="O62" s="243" t="str">
        <f>IF(Table13[[#This Row],[Tipo de Beneficiário]]="","",COUNTIFS(Table8[Código da Candidatura],Table13[[#This Row],[Cód.]],Table8[Tipologia proposta *],"T6"))</f>
        <v/>
      </c>
      <c r="P62" s="243" t="str">
        <f>IF(Table13[[#This Row],[Tipo de Beneficiário]]="","",COUNTIFS(Table8[Código da Candidatura],Table13[[#This Row],[Cód.]],Table8[Tipologia proposta *],"T7"))</f>
        <v/>
      </c>
      <c r="Q62" s="243" t="str">
        <f>IF(Table13[[#This Row],[Tipo de Beneficiário]]="","",COUNTIFS(Table8[Código da Candidatura],Table13[[#This Row],[Cód.]],Table8[Tipologia proposta *],"Unid. Resid."))</f>
        <v/>
      </c>
      <c r="R62" s="244">
        <f>SUM(Table13[[#This Row],[T0]:[Unid. resid.]])</f>
        <v>0</v>
      </c>
      <c r="S62" s="245" t="str">
        <f>IF(OR(Table13[[#This Row],[Tipo de Beneficiário]]="",Table13[[#This Row],[Identificação da Entidade]]="",Table13[[#This Row],[Tipo de Solução Habitacional]]=""),"NÃO","")</f>
        <v>NÃO</v>
      </c>
      <c r="T62" s="118" t="e">
        <f>VLOOKUP(Table13[[#This Row],[Tipo de Beneficiário]],Table3[],3,FALSE)</f>
        <v>#N/A</v>
      </c>
      <c r="X62" s="46"/>
    </row>
    <row r="63" spans="1:24" x14ac:dyDescent="0.25">
      <c r="A63" s="237" t="str">
        <f>auxiliar!C59</f>
        <v>58</v>
      </c>
      <c r="B63" s="238"/>
      <c r="C63" s="239"/>
      <c r="D63" s="212" t="str">
        <f>IF(Table13[[#This Row],[Tipo de Beneficiário]]="","",COUNTIF(Table8[Código da Candidatura],Table13[[#This Row],[Cód.]]))</f>
        <v/>
      </c>
      <c r="E63" s="240" t="str">
        <f>IF(Table13[[#This Row],[Tipo de Beneficiário]]="","",SUMIF(Table8[[Código da Candidatura]:[Nº de membros]],Table13[[#This Row],[Cód.]],Table8[Nº de membros]))</f>
        <v/>
      </c>
      <c r="F63" s="241"/>
      <c r="G63" s="242"/>
      <c r="H63" s="242"/>
      <c r="I63" s="243" t="str">
        <f>IF(Table13[[#This Row],[Tipo de Beneficiário]]="","",COUNTIFS(Table8[Código da Candidatura],Table13[[#This Row],[Cód.]],Table8[Tipologia proposta *],"T0"))</f>
        <v/>
      </c>
      <c r="J63" s="243" t="str">
        <f>IF(Table13[[#This Row],[Tipo de Beneficiário]]="","",COUNTIFS(Table8[Código da Candidatura],Table13[[#This Row],[Cód.]],Table8[Tipologia proposta *],"T1"))</f>
        <v/>
      </c>
      <c r="K63" s="243" t="str">
        <f>IF(Table13[[#This Row],[Tipo de Beneficiário]]="","",COUNTIFS(Table8[Código da Candidatura],Table13[[#This Row],[Cód.]],Table8[Tipologia proposta *],"T2"))</f>
        <v/>
      </c>
      <c r="L63" s="243" t="str">
        <f>IF(Table13[[#This Row],[Tipo de Beneficiário]]="","",COUNTIFS(Table8[Código da Candidatura],Table13[[#This Row],[Cód.]],Table8[Tipologia proposta *],"T3"))</f>
        <v/>
      </c>
      <c r="M63" s="243" t="str">
        <f>IF(Table13[[#This Row],[Tipo de Beneficiário]]="","",COUNTIFS(Table8[Código da Candidatura],Table13[[#This Row],[Cód.]],Table8[Tipologia proposta *],"T4"))</f>
        <v/>
      </c>
      <c r="N63" s="243" t="str">
        <f>IF(Table13[[#This Row],[Tipo de Beneficiário]]="","",COUNTIFS(Table8[Código da Candidatura],Table13[[#This Row],[Cód.]],Table8[Tipologia proposta *],"T5"))</f>
        <v/>
      </c>
      <c r="O63" s="243" t="str">
        <f>IF(Table13[[#This Row],[Tipo de Beneficiário]]="","",COUNTIFS(Table8[Código da Candidatura],Table13[[#This Row],[Cód.]],Table8[Tipologia proposta *],"T6"))</f>
        <v/>
      </c>
      <c r="P63" s="243" t="str">
        <f>IF(Table13[[#This Row],[Tipo de Beneficiário]]="","",COUNTIFS(Table8[Código da Candidatura],Table13[[#This Row],[Cód.]],Table8[Tipologia proposta *],"T7"))</f>
        <v/>
      </c>
      <c r="Q63" s="243" t="str">
        <f>IF(Table13[[#This Row],[Tipo de Beneficiário]]="","",COUNTIFS(Table8[Código da Candidatura],Table13[[#This Row],[Cód.]],Table8[Tipologia proposta *],"Unid. Resid."))</f>
        <v/>
      </c>
      <c r="R63" s="244">
        <f>SUM(Table13[[#This Row],[T0]:[Unid. resid.]])</f>
        <v>0</v>
      </c>
      <c r="S63" s="245" t="str">
        <f>IF(OR(Table13[[#This Row],[Tipo de Beneficiário]]="",Table13[[#This Row],[Identificação da Entidade]]="",Table13[[#This Row],[Tipo de Solução Habitacional]]=""),"NÃO","")</f>
        <v>NÃO</v>
      </c>
      <c r="T63" s="118" t="e">
        <f>VLOOKUP(Table13[[#This Row],[Tipo de Beneficiário]],Table3[],3,FALSE)</f>
        <v>#N/A</v>
      </c>
      <c r="X63" s="46"/>
    </row>
    <row r="64" spans="1:24" x14ac:dyDescent="0.25">
      <c r="A64" s="237" t="str">
        <f>auxiliar!C60</f>
        <v>59</v>
      </c>
      <c r="B64" s="238"/>
      <c r="C64" s="239"/>
      <c r="D64" s="212" t="str">
        <f>IF(Table13[[#This Row],[Tipo de Beneficiário]]="","",COUNTIF(Table8[Código da Candidatura],Table13[[#This Row],[Cód.]]))</f>
        <v/>
      </c>
      <c r="E64" s="240" t="str">
        <f>IF(Table13[[#This Row],[Tipo de Beneficiário]]="","",SUMIF(Table8[[Código da Candidatura]:[Nº de membros]],Table13[[#This Row],[Cód.]],Table8[Nº de membros]))</f>
        <v/>
      </c>
      <c r="F64" s="241"/>
      <c r="G64" s="242"/>
      <c r="H64" s="242"/>
      <c r="I64" s="243" t="str">
        <f>IF(Table13[[#This Row],[Tipo de Beneficiário]]="","",COUNTIFS(Table8[Código da Candidatura],Table13[[#This Row],[Cód.]],Table8[Tipologia proposta *],"T0"))</f>
        <v/>
      </c>
      <c r="J64" s="243" t="str">
        <f>IF(Table13[[#This Row],[Tipo de Beneficiário]]="","",COUNTIFS(Table8[Código da Candidatura],Table13[[#This Row],[Cód.]],Table8[Tipologia proposta *],"T1"))</f>
        <v/>
      </c>
      <c r="K64" s="243" t="str">
        <f>IF(Table13[[#This Row],[Tipo de Beneficiário]]="","",COUNTIFS(Table8[Código da Candidatura],Table13[[#This Row],[Cód.]],Table8[Tipologia proposta *],"T2"))</f>
        <v/>
      </c>
      <c r="L64" s="243" t="str">
        <f>IF(Table13[[#This Row],[Tipo de Beneficiário]]="","",COUNTIFS(Table8[Código da Candidatura],Table13[[#This Row],[Cód.]],Table8[Tipologia proposta *],"T3"))</f>
        <v/>
      </c>
      <c r="M64" s="243" t="str">
        <f>IF(Table13[[#This Row],[Tipo de Beneficiário]]="","",COUNTIFS(Table8[Código da Candidatura],Table13[[#This Row],[Cód.]],Table8[Tipologia proposta *],"T4"))</f>
        <v/>
      </c>
      <c r="N64" s="243" t="str">
        <f>IF(Table13[[#This Row],[Tipo de Beneficiário]]="","",COUNTIFS(Table8[Código da Candidatura],Table13[[#This Row],[Cód.]],Table8[Tipologia proposta *],"T5"))</f>
        <v/>
      </c>
      <c r="O64" s="243" t="str">
        <f>IF(Table13[[#This Row],[Tipo de Beneficiário]]="","",COUNTIFS(Table8[Código da Candidatura],Table13[[#This Row],[Cód.]],Table8[Tipologia proposta *],"T6"))</f>
        <v/>
      </c>
      <c r="P64" s="243" t="str">
        <f>IF(Table13[[#This Row],[Tipo de Beneficiário]]="","",COUNTIFS(Table8[Código da Candidatura],Table13[[#This Row],[Cód.]],Table8[Tipologia proposta *],"T7"))</f>
        <v/>
      </c>
      <c r="Q64" s="243" t="str">
        <f>IF(Table13[[#This Row],[Tipo de Beneficiário]]="","",COUNTIFS(Table8[Código da Candidatura],Table13[[#This Row],[Cód.]],Table8[Tipologia proposta *],"Unid. Resid."))</f>
        <v/>
      </c>
      <c r="R64" s="244">
        <f>SUM(Table13[[#This Row],[T0]:[Unid. resid.]])</f>
        <v>0</v>
      </c>
      <c r="S64" s="245" t="str">
        <f>IF(OR(Table13[[#This Row],[Tipo de Beneficiário]]="",Table13[[#This Row],[Identificação da Entidade]]="",Table13[[#This Row],[Tipo de Solução Habitacional]]=""),"NÃO","")</f>
        <v>NÃO</v>
      </c>
      <c r="T64" s="118" t="e">
        <f>VLOOKUP(Table13[[#This Row],[Tipo de Beneficiário]],Table3[],3,FALSE)</f>
        <v>#N/A</v>
      </c>
      <c r="X64" s="46"/>
    </row>
    <row r="65" spans="1:24" x14ac:dyDescent="0.25">
      <c r="A65" s="237" t="str">
        <f>auxiliar!C61</f>
        <v>60</v>
      </c>
      <c r="B65" s="238"/>
      <c r="C65" s="239"/>
      <c r="D65" s="212" t="str">
        <f>IF(Table13[[#This Row],[Tipo de Beneficiário]]="","",COUNTIF(Table8[Código da Candidatura],Table13[[#This Row],[Cód.]]))</f>
        <v/>
      </c>
      <c r="E65" s="240" t="str">
        <f>IF(Table13[[#This Row],[Tipo de Beneficiário]]="","",SUMIF(Table8[[Código da Candidatura]:[Nº de membros]],Table13[[#This Row],[Cód.]],Table8[Nº de membros]))</f>
        <v/>
      </c>
      <c r="F65" s="241"/>
      <c r="G65" s="242"/>
      <c r="H65" s="242"/>
      <c r="I65" s="243" t="str">
        <f>IF(Table13[[#This Row],[Tipo de Beneficiário]]="","",COUNTIFS(Table8[Código da Candidatura],Table13[[#This Row],[Cód.]],Table8[Tipologia proposta *],"T0"))</f>
        <v/>
      </c>
      <c r="J65" s="243" t="str">
        <f>IF(Table13[[#This Row],[Tipo de Beneficiário]]="","",COUNTIFS(Table8[Código da Candidatura],Table13[[#This Row],[Cód.]],Table8[Tipologia proposta *],"T1"))</f>
        <v/>
      </c>
      <c r="K65" s="243" t="str">
        <f>IF(Table13[[#This Row],[Tipo de Beneficiário]]="","",COUNTIFS(Table8[Código da Candidatura],Table13[[#This Row],[Cód.]],Table8[Tipologia proposta *],"T2"))</f>
        <v/>
      </c>
      <c r="L65" s="243" t="str">
        <f>IF(Table13[[#This Row],[Tipo de Beneficiário]]="","",COUNTIFS(Table8[Código da Candidatura],Table13[[#This Row],[Cód.]],Table8[Tipologia proposta *],"T3"))</f>
        <v/>
      </c>
      <c r="M65" s="243" t="str">
        <f>IF(Table13[[#This Row],[Tipo de Beneficiário]]="","",COUNTIFS(Table8[Código da Candidatura],Table13[[#This Row],[Cód.]],Table8[Tipologia proposta *],"T4"))</f>
        <v/>
      </c>
      <c r="N65" s="243" t="str">
        <f>IF(Table13[[#This Row],[Tipo de Beneficiário]]="","",COUNTIFS(Table8[Código da Candidatura],Table13[[#This Row],[Cód.]],Table8[Tipologia proposta *],"T5"))</f>
        <v/>
      </c>
      <c r="O65" s="243" t="str">
        <f>IF(Table13[[#This Row],[Tipo de Beneficiário]]="","",COUNTIFS(Table8[Código da Candidatura],Table13[[#This Row],[Cód.]],Table8[Tipologia proposta *],"T6"))</f>
        <v/>
      </c>
      <c r="P65" s="243" t="str">
        <f>IF(Table13[[#This Row],[Tipo de Beneficiário]]="","",COUNTIFS(Table8[Código da Candidatura],Table13[[#This Row],[Cód.]],Table8[Tipologia proposta *],"T7"))</f>
        <v/>
      </c>
      <c r="Q65" s="243" t="str">
        <f>IF(Table13[[#This Row],[Tipo de Beneficiário]]="","",COUNTIFS(Table8[Código da Candidatura],Table13[[#This Row],[Cód.]],Table8[Tipologia proposta *],"Unid. Resid."))</f>
        <v/>
      </c>
      <c r="R65" s="244">
        <f>SUM(Table13[[#This Row],[T0]:[Unid. resid.]])</f>
        <v>0</v>
      </c>
      <c r="S65" s="245" t="str">
        <f>IF(OR(Table13[[#This Row],[Tipo de Beneficiário]]="",Table13[[#This Row],[Identificação da Entidade]]="",Table13[[#This Row],[Tipo de Solução Habitacional]]=""),"NÃO","")</f>
        <v>NÃO</v>
      </c>
      <c r="T65" s="118" t="e">
        <f>VLOOKUP(Table13[[#This Row],[Tipo de Beneficiário]],Table3[],3,FALSE)</f>
        <v>#N/A</v>
      </c>
      <c r="X65" s="46"/>
    </row>
    <row r="66" spans="1:24" x14ac:dyDescent="0.25">
      <c r="A66" s="237" t="str">
        <f>auxiliar!C62</f>
        <v>61</v>
      </c>
      <c r="B66" s="238"/>
      <c r="C66" s="239"/>
      <c r="D66" s="212" t="str">
        <f>IF(Table13[[#This Row],[Tipo de Beneficiário]]="","",COUNTIF(Table8[Código da Candidatura],Table13[[#This Row],[Cód.]]))</f>
        <v/>
      </c>
      <c r="E66" s="240" t="str">
        <f>IF(Table13[[#This Row],[Tipo de Beneficiário]]="","",SUMIF(Table8[[Código da Candidatura]:[Nº de membros]],Table13[[#This Row],[Cód.]],Table8[Nº de membros]))</f>
        <v/>
      </c>
      <c r="F66" s="241"/>
      <c r="G66" s="242"/>
      <c r="H66" s="242"/>
      <c r="I66" s="243" t="str">
        <f>IF(Table13[[#This Row],[Tipo de Beneficiário]]="","",COUNTIFS(Table8[Código da Candidatura],Table13[[#This Row],[Cód.]],Table8[Tipologia proposta *],"T0"))</f>
        <v/>
      </c>
      <c r="J66" s="243" t="str">
        <f>IF(Table13[[#This Row],[Tipo de Beneficiário]]="","",COUNTIFS(Table8[Código da Candidatura],Table13[[#This Row],[Cód.]],Table8[Tipologia proposta *],"T1"))</f>
        <v/>
      </c>
      <c r="K66" s="243" t="str">
        <f>IF(Table13[[#This Row],[Tipo de Beneficiário]]="","",COUNTIFS(Table8[Código da Candidatura],Table13[[#This Row],[Cód.]],Table8[Tipologia proposta *],"T2"))</f>
        <v/>
      </c>
      <c r="L66" s="243" t="str">
        <f>IF(Table13[[#This Row],[Tipo de Beneficiário]]="","",COUNTIFS(Table8[Código da Candidatura],Table13[[#This Row],[Cód.]],Table8[Tipologia proposta *],"T3"))</f>
        <v/>
      </c>
      <c r="M66" s="243" t="str">
        <f>IF(Table13[[#This Row],[Tipo de Beneficiário]]="","",COUNTIFS(Table8[Código da Candidatura],Table13[[#This Row],[Cód.]],Table8[Tipologia proposta *],"T4"))</f>
        <v/>
      </c>
      <c r="N66" s="243" t="str">
        <f>IF(Table13[[#This Row],[Tipo de Beneficiário]]="","",COUNTIFS(Table8[Código da Candidatura],Table13[[#This Row],[Cód.]],Table8[Tipologia proposta *],"T5"))</f>
        <v/>
      </c>
      <c r="O66" s="243" t="str">
        <f>IF(Table13[[#This Row],[Tipo de Beneficiário]]="","",COUNTIFS(Table8[Código da Candidatura],Table13[[#This Row],[Cód.]],Table8[Tipologia proposta *],"T6"))</f>
        <v/>
      </c>
      <c r="P66" s="243" t="str">
        <f>IF(Table13[[#This Row],[Tipo de Beneficiário]]="","",COUNTIFS(Table8[Código da Candidatura],Table13[[#This Row],[Cód.]],Table8[Tipologia proposta *],"T7"))</f>
        <v/>
      </c>
      <c r="Q66" s="243" t="str">
        <f>IF(Table13[[#This Row],[Tipo de Beneficiário]]="","",COUNTIFS(Table8[Código da Candidatura],Table13[[#This Row],[Cód.]],Table8[Tipologia proposta *],"Unid. Resid."))</f>
        <v/>
      </c>
      <c r="R66" s="244">
        <f>SUM(Table13[[#This Row],[T0]:[Unid. resid.]])</f>
        <v>0</v>
      </c>
      <c r="S66" s="245" t="str">
        <f>IF(OR(Table13[[#This Row],[Tipo de Beneficiário]]="",Table13[[#This Row],[Identificação da Entidade]]="",Table13[[#This Row],[Tipo de Solução Habitacional]]=""),"NÃO","")</f>
        <v>NÃO</v>
      </c>
      <c r="T66" s="118" t="e">
        <f>VLOOKUP(Table13[[#This Row],[Tipo de Beneficiário]],Table3[],3,FALSE)</f>
        <v>#N/A</v>
      </c>
      <c r="X66" s="46"/>
    </row>
    <row r="67" spans="1:24" x14ac:dyDescent="0.25">
      <c r="A67" s="237" t="str">
        <f>auxiliar!C63</f>
        <v>62</v>
      </c>
      <c r="B67" s="238"/>
      <c r="C67" s="239"/>
      <c r="D67" s="212" t="str">
        <f>IF(Table13[[#This Row],[Tipo de Beneficiário]]="","",COUNTIF(Table8[Código da Candidatura],Table13[[#This Row],[Cód.]]))</f>
        <v/>
      </c>
      <c r="E67" s="240" t="str">
        <f>IF(Table13[[#This Row],[Tipo de Beneficiário]]="","",SUMIF(Table8[[Código da Candidatura]:[Nº de membros]],Table13[[#This Row],[Cód.]],Table8[Nº de membros]))</f>
        <v/>
      </c>
      <c r="F67" s="241"/>
      <c r="G67" s="242"/>
      <c r="H67" s="242"/>
      <c r="I67" s="243" t="str">
        <f>IF(Table13[[#This Row],[Tipo de Beneficiário]]="","",COUNTIFS(Table8[Código da Candidatura],Table13[[#This Row],[Cód.]],Table8[Tipologia proposta *],"T0"))</f>
        <v/>
      </c>
      <c r="J67" s="243" t="str">
        <f>IF(Table13[[#This Row],[Tipo de Beneficiário]]="","",COUNTIFS(Table8[Código da Candidatura],Table13[[#This Row],[Cód.]],Table8[Tipologia proposta *],"T1"))</f>
        <v/>
      </c>
      <c r="K67" s="243" t="str">
        <f>IF(Table13[[#This Row],[Tipo de Beneficiário]]="","",COUNTIFS(Table8[Código da Candidatura],Table13[[#This Row],[Cód.]],Table8[Tipologia proposta *],"T2"))</f>
        <v/>
      </c>
      <c r="L67" s="243" t="str">
        <f>IF(Table13[[#This Row],[Tipo de Beneficiário]]="","",COUNTIFS(Table8[Código da Candidatura],Table13[[#This Row],[Cód.]],Table8[Tipologia proposta *],"T3"))</f>
        <v/>
      </c>
      <c r="M67" s="243" t="str">
        <f>IF(Table13[[#This Row],[Tipo de Beneficiário]]="","",COUNTIFS(Table8[Código da Candidatura],Table13[[#This Row],[Cód.]],Table8[Tipologia proposta *],"T4"))</f>
        <v/>
      </c>
      <c r="N67" s="243" t="str">
        <f>IF(Table13[[#This Row],[Tipo de Beneficiário]]="","",COUNTIFS(Table8[Código da Candidatura],Table13[[#This Row],[Cód.]],Table8[Tipologia proposta *],"T5"))</f>
        <v/>
      </c>
      <c r="O67" s="243" t="str">
        <f>IF(Table13[[#This Row],[Tipo de Beneficiário]]="","",COUNTIFS(Table8[Código da Candidatura],Table13[[#This Row],[Cód.]],Table8[Tipologia proposta *],"T6"))</f>
        <v/>
      </c>
      <c r="P67" s="243" t="str">
        <f>IF(Table13[[#This Row],[Tipo de Beneficiário]]="","",COUNTIFS(Table8[Código da Candidatura],Table13[[#This Row],[Cód.]],Table8[Tipologia proposta *],"T7"))</f>
        <v/>
      </c>
      <c r="Q67" s="243" t="str">
        <f>IF(Table13[[#This Row],[Tipo de Beneficiário]]="","",COUNTIFS(Table8[Código da Candidatura],Table13[[#This Row],[Cód.]],Table8[Tipologia proposta *],"Unid. Resid."))</f>
        <v/>
      </c>
      <c r="R67" s="244">
        <f>SUM(Table13[[#This Row],[T0]:[Unid. resid.]])</f>
        <v>0</v>
      </c>
      <c r="S67" s="245" t="str">
        <f>IF(OR(Table13[[#This Row],[Tipo de Beneficiário]]="",Table13[[#This Row],[Identificação da Entidade]]="",Table13[[#This Row],[Tipo de Solução Habitacional]]=""),"NÃO","")</f>
        <v>NÃO</v>
      </c>
      <c r="T67" s="118" t="e">
        <f>VLOOKUP(Table13[[#This Row],[Tipo de Beneficiário]],Table3[],3,FALSE)</f>
        <v>#N/A</v>
      </c>
      <c r="X67" s="46"/>
    </row>
    <row r="68" spans="1:24" x14ac:dyDescent="0.25">
      <c r="A68" s="237" t="str">
        <f>auxiliar!C64</f>
        <v>63</v>
      </c>
      <c r="B68" s="238"/>
      <c r="C68" s="239"/>
      <c r="D68" s="212" t="str">
        <f>IF(Table13[[#This Row],[Tipo de Beneficiário]]="","",COUNTIF(Table8[Código da Candidatura],Table13[[#This Row],[Cód.]]))</f>
        <v/>
      </c>
      <c r="E68" s="240" t="str">
        <f>IF(Table13[[#This Row],[Tipo de Beneficiário]]="","",SUMIF(Table8[[Código da Candidatura]:[Nº de membros]],Table13[[#This Row],[Cód.]],Table8[Nº de membros]))</f>
        <v/>
      </c>
      <c r="F68" s="241"/>
      <c r="G68" s="242"/>
      <c r="H68" s="242"/>
      <c r="I68" s="243" t="str">
        <f>IF(Table13[[#This Row],[Tipo de Beneficiário]]="","",COUNTIFS(Table8[Código da Candidatura],Table13[[#This Row],[Cód.]],Table8[Tipologia proposta *],"T0"))</f>
        <v/>
      </c>
      <c r="J68" s="243" t="str">
        <f>IF(Table13[[#This Row],[Tipo de Beneficiário]]="","",COUNTIFS(Table8[Código da Candidatura],Table13[[#This Row],[Cód.]],Table8[Tipologia proposta *],"T1"))</f>
        <v/>
      </c>
      <c r="K68" s="243" t="str">
        <f>IF(Table13[[#This Row],[Tipo de Beneficiário]]="","",COUNTIFS(Table8[Código da Candidatura],Table13[[#This Row],[Cód.]],Table8[Tipologia proposta *],"T2"))</f>
        <v/>
      </c>
      <c r="L68" s="243" t="str">
        <f>IF(Table13[[#This Row],[Tipo de Beneficiário]]="","",COUNTIFS(Table8[Código da Candidatura],Table13[[#This Row],[Cód.]],Table8[Tipologia proposta *],"T3"))</f>
        <v/>
      </c>
      <c r="M68" s="243" t="str">
        <f>IF(Table13[[#This Row],[Tipo de Beneficiário]]="","",COUNTIFS(Table8[Código da Candidatura],Table13[[#This Row],[Cód.]],Table8[Tipologia proposta *],"T4"))</f>
        <v/>
      </c>
      <c r="N68" s="243" t="str">
        <f>IF(Table13[[#This Row],[Tipo de Beneficiário]]="","",COUNTIFS(Table8[Código da Candidatura],Table13[[#This Row],[Cód.]],Table8[Tipologia proposta *],"T5"))</f>
        <v/>
      </c>
      <c r="O68" s="243" t="str">
        <f>IF(Table13[[#This Row],[Tipo de Beneficiário]]="","",COUNTIFS(Table8[Código da Candidatura],Table13[[#This Row],[Cód.]],Table8[Tipologia proposta *],"T6"))</f>
        <v/>
      </c>
      <c r="P68" s="243" t="str">
        <f>IF(Table13[[#This Row],[Tipo de Beneficiário]]="","",COUNTIFS(Table8[Código da Candidatura],Table13[[#This Row],[Cód.]],Table8[Tipologia proposta *],"T7"))</f>
        <v/>
      </c>
      <c r="Q68" s="243" t="str">
        <f>IF(Table13[[#This Row],[Tipo de Beneficiário]]="","",COUNTIFS(Table8[Código da Candidatura],Table13[[#This Row],[Cód.]],Table8[Tipologia proposta *],"Unid. Resid."))</f>
        <v/>
      </c>
      <c r="R68" s="244">
        <f>SUM(Table13[[#This Row],[T0]:[Unid. resid.]])</f>
        <v>0</v>
      </c>
      <c r="S68" s="245" t="str">
        <f>IF(OR(Table13[[#This Row],[Tipo de Beneficiário]]="",Table13[[#This Row],[Identificação da Entidade]]="",Table13[[#This Row],[Tipo de Solução Habitacional]]=""),"NÃO","")</f>
        <v>NÃO</v>
      </c>
      <c r="T68" s="118" t="e">
        <f>VLOOKUP(Table13[[#This Row],[Tipo de Beneficiário]],Table3[],3,FALSE)</f>
        <v>#N/A</v>
      </c>
      <c r="X68" s="46"/>
    </row>
    <row r="69" spans="1:24" x14ac:dyDescent="0.25">
      <c r="A69" s="237" t="str">
        <f>auxiliar!C65</f>
        <v>64</v>
      </c>
      <c r="B69" s="238"/>
      <c r="C69" s="239"/>
      <c r="D69" s="212" t="str">
        <f>IF(Table13[[#This Row],[Tipo de Beneficiário]]="","",COUNTIF(Table8[Código da Candidatura],Table13[[#This Row],[Cód.]]))</f>
        <v/>
      </c>
      <c r="E69" s="240" t="str">
        <f>IF(Table13[[#This Row],[Tipo de Beneficiário]]="","",SUMIF(Table8[[Código da Candidatura]:[Nº de membros]],Table13[[#This Row],[Cód.]],Table8[Nº de membros]))</f>
        <v/>
      </c>
      <c r="F69" s="241"/>
      <c r="G69" s="242"/>
      <c r="H69" s="242"/>
      <c r="I69" s="243" t="str">
        <f>IF(Table13[[#This Row],[Tipo de Beneficiário]]="","",COUNTIFS(Table8[Código da Candidatura],Table13[[#This Row],[Cód.]],Table8[Tipologia proposta *],"T0"))</f>
        <v/>
      </c>
      <c r="J69" s="243" t="str">
        <f>IF(Table13[[#This Row],[Tipo de Beneficiário]]="","",COUNTIFS(Table8[Código da Candidatura],Table13[[#This Row],[Cód.]],Table8[Tipologia proposta *],"T1"))</f>
        <v/>
      </c>
      <c r="K69" s="243" t="str">
        <f>IF(Table13[[#This Row],[Tipo de Beneficiário]]="","",COUNTIFS(Table8[Código da Candidatura],Table13[[#This Row],[Cód.]],Table8[Tipologia proposta *],"T2"))</f>
        <v/>
      </c>
      <c r="L69" s="243" t="str">
        <f>IF(Table13[[#This Row],[Tipo de Beneficiário]]="","",COUNTIFS(Table8[Código da Candidatura],Table13[[#This Row],[Cód.]],Table8[Tipologia proposta *],"T3"))</f>
        <v/>
      </c>
      <c r="M69" s="243" t="str">
        <f>IF(Table13[[#This Row],[Tipo de Beneficiário]]="","",COUNTIFS(Table8[Código da Candidatura],Table13[[#This Row],[Cód.]],Table8[Tipologia proposta *],"T4"))</f>
        <v/>
      </c>
      <c r="N69" s="243" t="str">
        <f>IF(Table13[[#This Row],[Tipo de Beneficiário]]="","",COUNTIFS(Table8[Código da Candidatura],Table13[[#This Row],[Cód.]],Table8[Tipologia proposta *],"T5"))</f>
        <v/>
      </c>
      <c r="O69" s="243" t="str">
        <f>IF(Table13[[#This Row],[Tipo de Beneficiário]]="","",COUNTIFS(Table8[Código da Candidatura],Table13[[#This Row],[Cód.]],Table8[Tipologia proposta *],"T6"))</f>
        <v/>
      </c>
      <c r="P69" s="243" t="str">
        <f>IF(Table13[[#This Row],[Tipo de Beneficiário]]="","",COUNTIFS(Table8[Código da Candidatura],Table13[[#This Row],[Cód.]],Table8[Tipologia proposta *],"T7"))</f>
        <v/>
      </c>
      <c r="Q69" s="243" t="str">
        <f>IF(Table13[[#This Row],[Tipo de Beneficiário]]="","",COUNTIFS(Table8[Código da Candidatura],Table13[[#This Row],[Cód.]],Table8[Tipologia proposta *],"Unid. Resid."))</f>
        <v/>
      </c>
      <c r="R69" s="244">
        <f>SUM(Table13[[#This Row],[T0]:[Unid. resid.]])</f>
        <v>0</v>
      </c>
      <c r="S69" s="245" t="str">
        <f>IF(OR(Table13[[#This Row],[Tipo de Beneficiário]]="",Table13[[#This Row],[Identificação da Entidade]]="",Table13[[#This Row],[Tipo de Solução Habitacional]]=""),"NÃO","")</f>
        <v>NÃO</v>
      </c>
      <c r="T69" s="118" t="e">
        <f>VLOOKUP(Table13[[#This Row],[Tipo de Beneficiário]],Table3[],3,FALSE)</f>
        <v>#N/A</v>
      </c>
      <c r="X69" s="46"/>
    </row>
    <row r="70" spans="1:24" x14ac:dyDescent="0.25">
      <c r="A70" s="237" t="str">
        <f>auxiliar!C66</f>
        <v>65</v>
      </c>
      <c r="B70" s="238"/>
      <c r="C70" s="239"/>
      <c r="D70" s="212" t="str">
        <f>IF(Table13[[#This Row],[Tipo de Beneficiário]]="","",COUNTIF(Table8[Código da Candidatura],Table13[[#This Row],[Cód.]]))</f>
        <v/>
      </c>
      <c r="E70" s="240" t="str">
        <f>IF(Table13[[#This Row],[Tipo de Beneficiário]]="","",SUMIF(Table8[[Código da Candidatura]:[Nº de membros]],Table13[[#This Row],[Cód.]],Table8[Nº de membros]))</f>
        <v/>
      </c>
      <c r="F70" s="241"/>
      <c r="G70" s="242"/>
      <c r="H70" s="242"/>
      <c r="I70" s="243" t="str">
        <f>IF(Table13[[#This Row],[Tipo de Beneficiário]]="","",COUNTIFS(Table8[Código da Candidatura],Table13[[#This Row],[Cód.]],Table8[Tipologia proposta *],"T0"))</f>
        <v/>
      </c>
      <c r="J70" s="243" t="str">
        <f>IF(Table13[[#This Row],[Tipo de Beneficiário]]="","",COUNTIFS(Table8[Código da Candidatura],Table13[[#This Row],[Cód.]],Table8[Tipologia proposta *],"T1"))</f>
        <v/>
      </c>
      <c r="K70" s="243" t="str">
        <f>IF(Table13[[#This Row],[Tipo de Beneficiário]]="","",COUNTIFS(Table8[Código da Candidatura],Table13[[#This Row],[Cód.]],Table8[Tipologia proposta *],"T2"))</f>
        <v/>
      </c>
      <c r="L70" s="243" t="str">
        <f>IF(Table13[[#This Row],[Tipo de Beneficiário]]="","",COUNTIFS(Table8[Código da Candidatura],Table13[[#This Row],[Cód.]],Table8[Tipologia proposta *],"T3"))</f>
        <v/>
      </c>
      <c r="M70" s="243" t="str">
        <f>IF(Table13[[#This Row],[Tipo de Beneficiário]]="","",COUNTIFS(Table8[Código da Candidatura],Table13[[#This Row],[Cód.]],Table8[Tipologia proposta *],"T4"))</f>
        <v/>
      </c>
      <c r="N70" s="243" t="str">
        <f>IF(Table13[[#This Row],[Tipo de Beneficiário]]="","",COUNTIFS(Table8[Código da Candidatura],Table13[[#This Row],[Cód.]],Table8[Tipologia proposta *],"T5"))</f>
        <v/>
      </c>
      <c r="O70" s="243" t="str">
        <f>IF(Table13[[#This Row],[Tipo de Beneficiário]]="","",COUNTIFS(Table8[Código da Candidatura],Table13[[#This Row],[Cód.]],Table8[Tipologia proposta *],"T6"))</f>
        <v/>
      </c>
      <c r="P70" s="243" t="str">
        <f>IF(Table13[[#This Row],[Tipo de Beneficiário]]="","",COUNTIFS(Table8[Código da Candidatura],Table13[[#This Row],[Cód.]],Table8[Tipologia proposta *],"T7"))</f>
        <v/>
      </c>
      <c r="Q70" s="243" t="str">
        <f>IF(Table13[[#This Row],[Tipo de Beneficiário]]="","",COUNTIFS(Table8[Código da Candidatura],Table13[[#This Row],[Cód.]],Table8[Tipologia proposta *],"Unid. Resid."))</f>
        <v/>
      </c>
      <c r="R70" s="244">
        <f>SUM(Table13[[#This Row],[T0]:[Unid. resid.]])</f>
        <v>0</v>
      </c>
      <c r="S70" s="245" t="str">
        <f>IF(OR(Table13[[#This Row],[Tipo de Beneficiário]]="",Table13[[#This Row],[Identificação da Entidade]]="",Table13[[#This Row],[Tipo de Solução Habitacional]]=""),"NÃO","")</f>
        <v>NÃO</v>
      </c>
      <c r="T70" s="118" t="e">
        <f>VLOOKUP(Table13[[#This Row],[Tipo de Beneficiário]],Table3[],3,FALSE)</f>
        <v>#N/A</v>
      </c>
      <c r="X70" s="46"/>
    </row>
    <row r="71" spans="1:24" x14ac:dyDescent="0.25">
      <c r="A71" s="237" t="str">
        <f>auxiliar!C67</f>
        <v>66</v>
      </c>
      <c r="B71" s="238"/>
      <c r="C71" s="239"/>
      <c r="D71" s="212" t="str">
        <f>IF(Table13[[#This Row],[Tipo de Beneficiário]]="","",COUNTIF(Table8[Código da Candidatura],Table13[[#This Row],[Cód.]]))</f>
        <v/>
      </c>
      <c r="E71" s="240" t="str">
        <f>IF(Table13[[#This Row],[Tipo de Beneficiário]]="","",SUMIF(Table8[[Código da Candidatura]:[Nº de membros]],Table13[[#This Row],[Cód.]],Table8[Nº de membros]))</f>
        <v/>
      </c>
      <c r="F71" s="241"/>
      <c r="G71" s="242"/>
      <c r="H71" s="242"/>
      <c r="I71" s="243" t="str">
        <f>IF(Table13[[#This Row],[Tipo de Beneficiário]]="","",COUNTIFS(Table8[Código da Candidatura],Table13[[#This Row],[Cód.]],Table8[Tipologia proposta *],"T0"))</f>
        <v/>
      </c>
      <c r="J71" s="243" t="str">
        <f>IF(Table13[[#This Row],[Tipo de Beneficiário]]="","",COUNTIFS(Table8[Código da Candidatura],Table13[[#This Row],[Cód.]],Table8[Tipologia proposta *],"T1"))</f>
        <v/>
      </c>
      <c r="K71" s="243" t="str">
        <f>IF(Table13[[#This Row],[Tipo de Beneficiário]]="","",COUNTIFS(Table8[Código da Candidatura],Table13[[#This Row],[Cód.]],Table8[Tipologia proposta *],"T2"))</f>
        <v/>
      </c>
      <c r="L71" s="243" t="str">
        <f>IF(Table13[[#This Row],[Tipo de Beneficiário]]="","",COUNTIFS(Table8[Código da Candidatura],Table13[[#This Row],[Cód.]],Table8[Tipologia proposta *],"T3"))</f>
        <v/>
      </c>
      <c r="M71" s="243" t="str">
        <f>IF(Table13[[#This Row],[Tipo de Beneficiário]]="","",COUNTIFS(Table8[Código da Candidatura],Table13[[#This Row],[Cód.]],Table8[Tipologia proposta *],"T4"))</f>
        <v/>
      </c>
      <c r="N71" s="243" t="str">
        <f>IF(Table13[[#This Row],[Tipo de Beneficiário]]="","",COUNTIFS(Table8[Código da Candidatura],Table13[[#This Row],[Cód.]],Table8[Tipologia proposta *],"T5"))</f>
        <v/>
      </c>
      <c r="O71" s="243" t="str">
        <f>IF(Table13[[#This Row],[Tipo de Beneficiário]]="","",COUNTIFS(Table8[Código da Candidatura],Table13[[#This Row],[Cód.]],Table8[Tipologia proposta *],"T6"))</f>
        <v/>
      </c>
      <c r="P71" s="243" t="str">
        <f>IF(Table13[[#This Row],[Tipo de Beneficiário]]="","",COUNTIFS(Table8[Código da Candidatura],Table13[[#This Row],[Cód.]],Table8[Tipologia proposta *],"T7"))</f>
        <v/>
      </c>
      <c r="Q71" s="243" t="str">
        <f>IF(Table13[[#This Row],[Tipo de Beneficiário]]="","",COUNTIFS(Table8[Código da Candidatura],Table13[[#This Row],[Cód.]],Table8[Tipologia proposta *],"Unid. Resid."))</f>
        <v/>
      </c>
      <c r="R71" s="244">
        <f>SUM(Table13[[#This Row],[T0]:[Unid. resid.]])</f>
        <v>0</v>
      </c>
      <c r="S71" s="245" t="str">
        <f>IF(OR(Table13[[#This Row],[Tipo de Beneficiário]]="",Table13[[#This Row],[Identificação da Entidade]]="",Table13[[#This Row],[Tipo de Solução Habitacional]]=""),"NÃO","")</f>
        <v>NÃO</v>
      </c>
      <c r="T71" s="118" t="e">
        <f>VLOOKUP(Table13[[#This Row],[Tipo de Beneficiário]],Table3[],3,FALSE)</f>
        <v>#N/A</v>
      </c>
      <c r="X71" s="46"/>
    </row>
    <row r="72" spans="1:24" x14ac:dyDescent="0.25">
      <c r="A72" s="237" t="str">
        <f>auxiliar!C68</f>
        <v>67</v>
      </c>
      <c r="B72" s="238"/>
      <c r="C72" s="239"/>
      <c r="D72" s="212" t="str">
        <f>IF(Table13[[#This Row],[Tipo de Beneficiário]]="","",COUNTIF(Table8[Código da Candidatura],Table13[[#This Row],[Cód.]]))</f>
        <v/>
      </c>
      <c r="E72" s="240" t="str">
        <f>IF(Table13[[#This Row],[Tipo de Beneficiário]]="","",SUMIF(Table8[[Código da Candidatura]:[Nº de membros]],Table13[[#This Row],[Cód.]],Table8[Nº de membros]))</f>
        <v/>
      </c>
      <c r="F72" s="241"/>
      <c r="G72" s="242"/>
      <c r="H72" s="242"/>
      <c r="I72" s="243" t="str">
        <f>IF(Table13[[#This Row],[Tipo de Beneficiário]]="","",COUNTIFS(Table8[Código da Candidatura],Table13[[#This Row],[Cód.]],Table8[Tipologia proposta *],"T0"))</f>
        <v/>
      </c>
      <c r="J72" s="243" t="str">
        <f>IF(Table13[[#This Row],[Tipo de Beneficiário]]="","",COUNTIFS(Table8[Código da Candidatura],Table13[[#This Row],[Cód.]],Table8[Tipologia proposta *],"T1"))</f>
        <v/>
      </c>
      <c r="K72" s="243" t="str">
        <f>IF(Table13[[#This Row],[Tipo de Beneficiário]]="","",COUNTIFS(Table8[Código da Candidatura],Table13[[#This Row],[Cód.]],Table8[Tipologia proposta *],"T2"))</f>
        <v/>
      </c>
      <c r="L72" s="243" t="str">
        <f>IF(Table13[[#This Row],[Tipo de Beneficiário]]="","",COUNTIFS(Table8[Código da Candidatura],Table13[[#This Row],[Cód.]],Table8[Tipologia proposta *],"T3"))</f>
        <v/>
      </c>
      <c r="M72" s="243" t="str">
        <f>IF(Table13[[#This Row],[Tipo de Beneficiário]]="","",COUNTIFS(Table8[Código da Candidatura],Table13[[#This Row],[Cód.]],Table8[Tipologia proposta *],"T4"))</f>
        <v/>
      </c>
      <c r="N72" s="243" t="str">
        <f>IF(Table13[[#This Row],[Tipo de Beneficiário]]="","",COUNTIFS(Table8[Código da Candidatura],Table13[[#This Row],[Cód.]],Table8[Tipologia proposta *],"T5"))</f>
        <v/>
      </c>
      <c r="O72" s="243" t="str">
        <f>IF(Table13[[#This Row],[Tipo de Beneficiário]]="","",COUNTIFS(Table8[Código da Candidatura],Table13[[#This Row],[Cód.]],Table8[Tipologia proposta *],"T6"))</f>
        <v/>
      </c>
      <c r="P72" s="243" t="str">
        <f>IF(Table13[[#This Row],[Tipo de Beneficiário]]="","",COUNTIFS(Table8[Código da Candidatura],Table13[[#This Row],[Cód.]],Table8[Tipologia proposta *],"T7"))</f>
        <v/>
      </c>
      <c r="Q72" s="243" t="str">
        <f>IF(Table13[[#This Row],[Tipo de Beneficiário]]="","",COUNTIFS(Table8[Código da Candidatura],Table13[[#This Row],[Cód.]],Table8[Tipologia proposta *],"Unid. Resid."))</f>
        <v/>
      </c>
      <c r="R72" s="244">
        <f>SUM(Table13[[#This Row],[T0]:[Unid. resid.]])</f>
        <v>0</v>
      </c>
      <c r="S72" s="245" t="str">
        <f>IF(OR(Table13[[#This Row],[Tipo de Beneficiário]]="",Table13[[#This Row],[Identificação da Entidade]]="",Table13[[#This Row],[Tipo de Solução Habitacional]]=""),"NÃO","")</f>
        <v>NÃO</v>
      </c>
      <c r="T72" s="118" t="e">
        <f>VLOOKUP(Table13[[#This Row],[Tipo de Beneficiário]],Table3[],3,FALSE)</f>
        <v>#N/A</v>
      </c>
      <c r="X72" s="46"/>
    </row>
    <row r="73" spans="1:24" x14ac:dyDescent="0.25">
      <c r="A73" s="237" t="str">
        <f>auxiliar!C69</f>
        <v>68</v>
      </c>
      <c r="B73" s="238"/>
      <c r="C73" s="239"/>
      <c r="D73" s="212" t="str">
        <f>IF(Table13[[#This Row],[Tipo de Beneficiário]]="","",COUNTIF(Table8[Código da Candidatura],Table13[[#This Row],[Cód.]]))</f>
        <v/>
      </c>
      <c r="E73" s="240" t="str">
        <f>IF(Table13[[#This Row],[Tipo de Beneficiário]]="","",SUMIF(Table8[[Código da Candidatura]:[Nº de membros]],Table13[[#This Row],[Cód.]],Table8[Nº de membros]))</f>
        <v/>
      </c>
      <c r="F73" s="241"/>
      <c r="G73" s="242"/>
      <c r="H73" s="242"/>
      <c r="I73" s="243" t="str">
        <f>IF(Table13[[#This Row],[Tipo de Beneficiário]]="","",COUNTIFS(Table8[Código da Candidatura],Table13[[#This Row],[Cód.]],Table8[Tipologia proposta *],"T0"))</f>
        <v/>
      </c>
      <c r="J73" s="243" t="str">
        <f>IF(Table13[[#This Row],[Tipo de Beneficiário]]="","",COUNTIFS(Table8[Código da Candidatura],Table13[[#This Row],[Cód.]],Table8[Tipologia proposta *],"T1"))</f>
        <v/>
      </c>
      <c r="K73" s="243" t="str">
        <f>IF(Table13[[#This Row],[Tipo de Beneficiário]]="","",COUNTIFS(Table8[Código da Candidatura],Table13[[#This Row],[Cód.]],Table8[Tipologia proposta *],"T2"))</f>
        <v/>
      </c>
      <c r="L73" s="243" t="str">
        <f>IF(Table13[[#This Row],[Tipo de Beneficiário]]="","",COUNTIFS(Table8[Código da Candidatura],Table13[[#This Row],[Cód.]],Table8[Tipologia proposta *],"T3"))</f>
        <v/>
      </c>
      <c r="M73" s="243" t="str">
        <f>IF(Table13[[#This Row],[Tipo de Beneficiário]]="","",COUNTIFS(Table8[Código da Candidatura],Table13[[#This Row],[Cód.]],Table8[Tipologia proposta *],"T4"))</f>
        <v/>
      </c>
      <c r="N73" s="243" t="str">
        <f>IF(Table13[[#This Row],[Tipo de Beneficiário]]="","",COUNTIFS(Table8[Código da Candidatura],Table13[[#This Row],[Cód.]],Table8[Tipologia proposta *],"T5"))</f>
        <v/>
      </c>
      <c r="O73" s="243" t="str">
        <f>IF(Table13[[#This Row],[Tipo de Beneficiário]]="","",COUNTIFS(Table8[Código da Candidatura],Table13[[#This Row],[Cód.]],Table8[Tipologia proposta *],"T6"))</f>
        <v/>
      </c>
      <c r="P73" s="243" t="str">
        <f>IF(Table13[[#This Row],[Tipo de Beneficiário]]="","",COUNTIFS(Table8[Código da Candidatura],Table13[[#This Row],[Cód.]],Table8[Tipologia proposta *],"T7"))</f>
        <v/>
      </c>
      <c r="Q73" s="243" t="str">
        <f>IF(Table13[[#This Row],[Tipo de Beneficiário]]="","",COUNTIFS(Table8[Código da Candidatura],Table13[[#This Row],[Cód.]],Table8[Tipologia proposta *],"Unid. Resid."))</f>
        <v/>
      </c>
      <c r="R73" s="244">
        <f>SUM(Table13[[#This Row],[T0]:[Unid. resid.]])</f>
        <v>0</v>
      </c>
      <c r="S73" s="245" t="str">
        <f>IF(OR(Table13[[#This Row],[Tipo de Beneficiário]]="",Table13[[#This Row],[Identificação da Entidade]]="",Table13[[#This Row],[Tipo de Solução Habitacional]]=""),"NÃO","")</f>
        <v>NÃO</v>
      </c>
      <c r="T73" s="118" t="e">
        <f>VLOOKUP(Table13[[#This Row],[Tipo de Beneficiário]],Table3[],3,FALSE)</f>
        <v>#N/A</v>
      </c>
      <c r="X73" s="46"/>
    </row>
    <row r="74" spans="1:24" x14ac:dyDescent="0.25">
      <c r="A74" s="237" t="str">
        <f>auxiliar!C70</f>
        <v>69</v>
      </c>
      <c r="B74" s="238"/>
      <c r="C74" s="239"/>
      <c r="D74" s="212" t="str">
        <f>IF(Table13[[#This Row],[Tipo de Beneficiário]]="","",COUNTIF(Table8[Código da Candidatura],Table13[[#This Row],[Cód.]]))</f>
        <v/>
      </c>
      <c r="E74" s="240" t="str">
        <f>IF(Table13[[#This Row],[Tipo de Beneficiário]]="","",SUMIF(Table8[[Código da Candidatura]:[Nº de membros]],Table13[[#This Row],[Cód.]],Table8[Nº de membros]))</f>
        <v/>
      </c>
      <c r="F74" s="241"/>
      <c r="G74" s="242"/>
      <c r="H74" s="242"/>
      <c r="I74" s="243" t="str">
        <f>IF(Table13[[#This Row],[Tipo de Beneficiário]]="","",COUNTIFS(Table8[Código da Candidatura],Table13[[#This Row],[Cód.]],Table8[Tipologia proposta *],"T0"))</f>
        <v/>
      </c>
      <c r="J74" s="243" t="str">
        <f>IF(Table13[[#This Row],[Tipo de Beneficiário]]="","",COUNTIFS(Table8[Código da Candidatura],Table13[[#This Row],[Cód.]],Table8[Tipologia proposta *],"T1"))</f>
        <v/>
      </c>
      <c r="K74" s="243" t="str">
        <f>IF(Table13[[#This Row],[Tipo de Beneficiário]]="","",COUNTIFS(Table8[Código da Candidatura],Table13[[#This Row],[Cód.]],Table8[Tipologia proposta *],"T2"))</f>
        <v/>
      </c>
      <c r="L74" s="243" t="str">
        <f>IF(Table13[[#This Row],[Tipo de Beneficiário]]="","",COUNTIFS(Table8[Código da Candidatura],Table13[[#This Row],[Cód.]],Table8[Tipologia proposta *],"T3"))</f>
        <v/>
      </c>
      <c r="M74" s="243" t="str">
        <f>IF(Table13[[#This Row],[Tipo de Beneficiário]]="","",COUNTIFS(Table8[Código da Candidatura],Table13[[#This Row],[Cód.]],Table8[Tipologia proposta *],"T4"))</f>
        <v/>
      </c>
      <c r="N74" s="243" t="str">
        <f>IF(Table13[[#This Row],[Tipo de Beneficiário]]="","",COUNTIFS(Table8[Código da Candidatura],Table13[[#This Row],[Cód.]],Table8[Tipologia proposta *],"T5"))</f>
        <v/>
      </c>
      <c r="O74" s="243" t="str">
        <f>IF(Table13[[#This Row],[Tipo de Beneficiário]]="","",COUNTIFS(Table8[Código da Candidatura],Table13[[#This Row],[Cód.]],Table8[Tipologia proposta *],"T6"))</f>
        <v/>
      </c>
      <c r="P74" s="243" t="str">
        <f>IF(Table13[[#This Row],[Tipo de Beneficiário]]="","",COUNTIFS(Table8[Código da Candidatura],Table13[[#This Row],[Cód.]],Table8[Tipologia proposta *],"T7"))</f>
        <v/>
      </c>
      <c r="Q74" s="243" t="str">
        <f>IF(Table13[[#This Row],[Tipo de Beneficiário]]="","",COUNTIFS(Table8[Código da Candidatura],Table13[[#This Row],[Cód.]],Table8[Tipologia proposta *],"Unid. Resid."))</f>
        <v/>
      </c>
      <c r="R74" s="244">
        <f>SUM(Table13[[#This Row],[T0]:[Unid. resid.]])</f>
        <v>0</v>
      </c>
      <c r="S74" s="245" t="str">
        <f>IF(OR(Table13[[#This Row],[Tipo de Beneficiário]]="",Table13[[#This Row],[Identificação da Entidade]]="",Table13[[#This Row],[Tipo de Solução Habitacional]]=""),"NÃO","")</f>
        <v>NÃO</v>
      </c>
      <c r="T74" s="118" t="e">
        <f>VLOOKUP(Table13[[#This Row],[Tipo de Beneficiário]],Table3[],3,FALSE)</f>
        <v>#N/A</v>
      </c>
      <c r="X74" s="46"/>
    </row>
    <row r="75" spans="1:24" x14ac:dyDescent="0.25">
      <c r="A75" s="237" t="str">
        <f>auxiliar!C71</f>
        <v>70</v>
      </c>
      <c r="B75" s="238"/>
      <c r="C75" s="239"/>
      <c r="D75" s="212" t="str">
        <f>IF(Table13[[#This Row],[Tipo de Beneficiário]]="","",COUNTIF(Table8[Código da Candidatura],Table13[[#This Row],[Cód.]]))</f>
        <v/>
      </c>
      <c r="E75" s="240" t="str">
        <f>IF(Table13[[#This Row],[Tipo de Beneficiário]]="","",SUMIF(Table8[[Código da Candidatura]:[Nº de membros]],Table13[[#This Row],[Cód.]],Table8[Nº de membros]))</f>
        <v/>
      </c>
      <c r="F75" s="241"/>
      <c r="G75" s="242"/>
      <c r="H75" s="242"/>
      <c r="I75" s="243" t="str">
        <f>IF(Table13[[#This Row],[Tipo de Beneficiário]]="","",COUNTIFS(Table8[Código da Candidatura],Table13[[#This Row],[Cód.]],Table8[Tipologia proposta *],"T0"))</f>
        <v/>
      </c>
      <c r="J75" s="243" t="str">
        <f>IF(Table13[[#This Row],[Tipo de Beneficiário]]="","",COUNTIFS(Table8[Código da Candidatura],Table13[[#This Row],[Cód.]],Table8[Tipologia proposta *],"T1"))</f>
        <v/>
      </c>
      <c r="K75" s="243" t="str">
        <f>IF(Table13[[#This Row],[Tipo de Beneficiário]]="","",COUNTIFS(Table8[Código da Candidatura],Table13[[#This Row],[Cód.]],Table8[Tipologia proposta *],"T2"))</f>
        <v/>
      </c>
      <c r="L75" s="243" t="str">
        <f>IF(Table13[[#This Row],[Tipo de Beneficiário]]="","",COUNTIFS(Table8[Código da Candidatura],Table13[[#This Row],[Cód.]],Table8[Tipologia proposta *],"T3"))</f>
        <v/>
      </c>
      <c r="M75" s="243" t="str">
        <f>IF(Table13[[#This Row],[Tipo de Beneficiário]]="","",COUNTIFS(Table8[Código da Candidatura],Table13[[#This Row],[Cód.]],Table8[Tipologia proposta *],"T4"))</f>
        <v/>
      </c>
      <c r="N75" s="243" t="str">
        <f>IF(Table13[[#This Row],[Tipo de Beneficiário]]="","",COUNTIFS(Table8[Código da Candidatura],Table13[[#This Row],[Cód.]],Table8[Tipologia proposta *],"T5"))</f>
        <v/>
      </c>
      <c r="O75" s="243" t="str">
        <f>IF(Table13[[#This Row],[Tipo de Beneficiário]]="","",COUNTIFS(Table8[Código da Candidatura],Table13[[#This Row],[Cód.]],Table8[Tipologia proposta *],"T6"))</f>
        <v/>
      </c>
      <c r="P75" s="243" t="str">
        <f>IF(Table13[[#This Row],[Tipo de Beneficiário]]="","",COUNTIFS(Table8[Código da Candidatura],Table13[[#This Row],[Cód.]],Table8[Tipologia proposta *],"T7"))</f>
        <v/>
      </c>
      <c r="Q75" s="243" t="str">
        <f>IF(Table13[[#This Row],[Tipo de Beneficiário]]="","",COUNTIFS(Table8[Código da Candidatura],Table13[[#This Row],[Cód.]],Table8[Tipologia proposta *],"Unid. Resid."))</f>
        <v/>
      </c>
      <c r="R75" s="244">
        <f>SUM(Table13[[#This Row],[T0]:[Unid. resid.]])</f>
        <v>0</v>
      </c>
      <c r="S75" s="245" t="str">
        <f>IF(OR(Table13[[#This Row],[Tipo de Beneficiário]]="",Table13[[#This Row],[Identificação da Entidade]]="",Table13[[#This Row],[Tipo de Solução Habitacional]]=""),"NÃO","")</f>
        <v>NÃO</v>
      </c>
      <c r="T75" s="118" t="e">
        <f>VLOOKUP(Table13[[#This Row],[Tipo de Beneficiário]],Table3[],3,FALSE)</f>
        <v>#N/A</v>
      </c>
      <c r="X75" s="46"/>
    </row>
    <row r="76" spans="1:24" x14ac:dyDescent="0.25">
      <c r="A76" s="237" t="str">
        <f>auxiliar!C72</f>
        <v>71</v>
      </c>
      <c r="B76" s="238"/>
      <c r="C76" s="239"/>
      <c r="D76" s="212" t="str">
        <f>IF(Table13[[#This Row],[Tipo de Beneficiário]]="","",COUNTIF(Table8[Código da Candidatura],Table13[[#This Row],[Cód.]]))</f>
        <v/>
      </c>
      <c r="E76" s="240" t="str">
        <f>IF(Table13[[#This Row],[Tipo de Beneficiário]]="","",SUMIF(Table8[[Código da Candidatura]:[Nº de membros]],Table13[[#This Row],[Cód.]],Table8[Nº de membros]))</f>
        <v/>
      </c>
      <c r="F76" s="241"/>
      <c r="G76" s="242"/>
      <c r="H76" s="242"/>
      <c r="I76" s="243" t="str">
        <f>IF(Table13[[#This Row],[Tipo de Beneficiário]]="","",COUNTIFS(Table8[Código da Candidatura],Table13[[#This Row],[Cód.]],Table8[Tipologia proposta *],"T0"))</f>
        <v/>
      </c>
      <c r="J76" s="243" t="str">
        <f>IF(Table13[[#This Row],[Tipo de Beneficiário]]="","",COUNTIFS(Table8[Código da Candidatura],Table13[[#This Row],[Cód.]],Table8[Tipologia proposta *],"T1"))</f>
        <v/>
      </c>
      <c r="K76" s="243" t="str">
        <f>IF(Table13[[#This Row],[Tipo de Beneficiário]]="","",COUNTIFS(Table8[Código da Candidatura],Table13[[#This Row],[Cód.]],Table8[Tipologia proposta *],"T2"))</f>
        <v/>
      </c>
      <c r="L76" s="243" t="str">
        <f>IF(Table13[[#This Row],[Tipo de Beneficiário]]="","",COUNTIFS(Table8[Código da Candidatura],Table13[[#This Row],[Cód.]],Table8[Tipologia proposta *],"T3"))</f>
        <v/>
      </c>
      <c r="M76" s="243" t="str">
        <f>IF(Table13[[#This Row],[Tipo de Beneficiário]]="","",COUNTIFS(Table8[Código da Candidatura],Table13[[#This Row],[Cód.]],Table8[Tipologia proposta *],"T4"))</f>
        <v/>
      </c>
      <c r="N76" s="243" t="str">
        <f>IF(Table13[[#This Row],[Tipo de Beneficiário]]="","",COUNTIFS(Table8[Código da Candidatura],Table13[[#This Row],[Cód.]],Table8[Tipologia proposta *],"T5"))</f>
        <v/>
      </c>
      <c r="O76" s="243" t="str">
        <f>IF(Table13[[#This Row],[Tipo de Beneficiário]]="","",COUNTIFS(Table8[Código da Candidatura],Table13[[#This Row],[Cód.]],Table8[Tipologia proposta *],"T6"))</f>
        <v/>
      </c>
      <c r="P76" s="243" t="str">
        <f>IF(Table13[[#This Row],[Tipo de Beneficiário]]="","",COUNTIFS(Table8[Código da Candidatura],Table13[[#This Row],[Cód.]],Table8[Tipologia proposta *],"T7"))</f>
        <v/>
      </c>
      <c r="Q76" s="243" t="str">
        <f>IF(Table13[[#This Row],[Tipo de Beneficiário]]="","",COUNTIFS(Table8[Código da Candidatura],Table13[[#This Row],[Cód.]],Table8[Tipologia proposta *],"Unid. Resid."))</f>
        <v/>
      </c>
      <c r="R76" s="244">
        <f>SUM(Table13[[#This Row],[T0]:[Unid. resid.]])</f>
        <v>0</v>
      </c>
      <c r="S76" s="245" t="str">
        <f>IF(OR(Table13[[#This Row],[Tipo de Beneficiário]]="",Table13[[#This Row],[Identificação da Entidade]]="",Table13[[#This Row],[Tipo de Solução Habitacional]]=""),"NÃO","")</f>
        <v>NÃO</v>
      </c>
      <c r="T76" s="118" t="e">
        <f>VLOOKUP(Table13[[#This Row],[Tipo de Beneficiário]],Table3[],3,FALSE)</f>
        <v>#N/A</v>
      </c>
      <c r="X76" s="46"/>
    </row>
    <row r="77" spans="1:24" x14ac:dyDescent="0.25">
      <c r="A77" s="237" t="str">
        <f>auxiliar!C73</f>
        <v>72</v>
      </c>
      <c r="B77" s="238"/>
      <c r="C77" s="239"/>
      <c r="D77" s="212" t="str">
        <f>IF(Table13[[#This Row],[Tipo de Beneficiário]]="","",COUNTIF(Table8[Código da Candidatura],Table13[[#This Row],[Cód.]]))</f>
        <v/>
      </c>
      <c r="E77" s="240" t="str">
        <f>IF(Table13[[#This Row],[Tipo de Beneficiário]]="","",SUMIF(Table8[[Código da Candidatura]:[Nº de membros]],Table13[[#This Row],[Cód.]],Table8[Nº de membros]))</f>
        <v/>
      </c>
      <c r="F77" s="241"/>
      <c r="G77" s="242"/>
      <c r="H77" s="242"/>
      <c r="I77" s="243" t="str">
        <f>IF(Table13[[#This Row],[Tipo de Beneficiário]]="","",COUNTIFS(Table8[Código da Candidatura],Table13[[#This Row],[Cód.]],Table8[Tipologia proposta *],"T0"))</f>
        <v/>
      </c>
      <c r="J77" s="243" t="str">
        <f>IF(Table13[[#This Row],[Tipo de Beneficiário]]="","",COUNTIFS(Table8[Código da Candidatura],Table13[[#This Row],[Cód.]],Table8[Tipologia proposta *],"T1"))</f>
        <v/>
      </c>
      <c r="K77" s="243" t="str">
        <f>IF(Table13[[#This Row],[Tipo de Beneficiário]]="","",COUNTIFS(Table8[Código da Candidatura],Table13[[#This Row],[Cód.]],Table8[Tipologia proposta *],"T2"))</f>
        <v/>
      </c>
      <c r="L77" s="243" t="str">
        <f>IF(Table13[[#This Row],[Tipo de Beneficiário]]="","",COUNTIFS(Table8[Código da Candidatura],Table13[[#This Row],[Cód.]],Table8[Tipologia proposta *],"T3"))</f>
        <v/>
      </c>
      <c r="M77" s="243" t="str">
        <f>IF(Table13[[#This Row],[Tipo de Beneficiário]]="","",COUNTIFS(Table8[Código da Candidatura],Table13[[#This Row],[Cód.]],Table8[Tipologia proposta *],"T4"))</f>
        <v/>
      </c>
      <c r="N77" s="243" t="str">
        <f>IF(Table13[[#This Row],[Tipo de Beneficiário]]="","",COUNTIFS(Table8[Código da Candidatura],Table13[[#This Row],[Cód.]],Table8[Tipologia proposta *],"T5"))</f>
        <v/>
      </c>
      <c r="O77" s="243" t="str">
        <f>IF(Table13[[#This Row],[Tipo de Beneficiário]]="","",COUNTIFS(Table8[Código da Candidatura],Table13[[#This Row],[Cód.]],Table8[Tipologia proposta *],"T6"))</f>
        <v/>
      </c>
      <c r="P77" s="243" t="str">
        <f>IF(Table13[[#This Row],[Tipo de Beneficiário]]="","",COUNTIFS(Table8[Código da Candidatura],Table13[[#This Row],[Cód.]],Table8[Tipologia proposta *],"T7"))</f>
        <v/>
      </c>
      <c r="Q77" s="243" t="str">
        <f>IF(Table13[[#This Row],[Tipo de Beneficiário]]="","",COUNTIFS(Table8[Código da Candidatura],Table13[[#This Row],[Cód.]],Table8[Tipologia proposta *],"Unid. Resid."))</f>
        <v/>
      </c>
      <c r="R77" s="244">
        <f>SUM(Table13[[#This Row],[T0]:[Unid. resid.]])</f>
        <v>0</v>
      </c>
      <c r="S77" s="245" t="str">
        <f>IF(OR(Table13[[#This Row],[Tipo de Beneficiário]]="",Table13[[#This Row],[Identificação da Entidade]]="",Table13[[#This Row],[Tipo de Solução Habitacional]]=""),"NÃO","")</f>
        <v>NÃO</v>
      </c>
      <c r="T77" s="118" t="e">
        <f>VLOOKUP(Table13[[#This Row],[Tipo de Beneficiário]],Table3[],3,FALSE)</f>
        <v>#N/A</v>
      </c>
      <c r="X77" s="46"/>
    </row>
    <row r="78" spans="1:24" x14ac:dyDescent="0.25">
      <c r="A78" s="237" t="str">
        <f>auxiliar!C74</f>
        <v>73</v>
      </c>
      <c r="B78" s="238"/>
      <c r="C78" s="239"/>
      <c r="D78" s="212" t="str">
        <f>IF(Table13[[#This Row],[Tipo de Beneficiário]]="","",COUNTIF(Table8[Código da Candidatura],Table13[[#This Row],[Cód.]]))</f>
        <v/>
      </c>
      <c r="E78" s="240" t="str">
        <f>IF(Table13[[#This Row],[Tipo de Beneficiário]]="","",SUMIF(Table8[[Código da Candidatura]:[Nº de membros]],Table13[[#This Row],[Cód.]],Table8[Nº de membros]))</f>
        <v/>
      </c>
      <c r="F78" s="241"/>
      <c r="G78" s="242"/>
      <c r="H78" s="242"/>
      <c r="I78" s="243" t="str">
        <f>IF(Table13[[#This Row],[Tipo de Beneficiário]]="","",COUNTIFS(Table8[Código da Candidatura],Table13[[#This Row],[Cód.]],Table8[Tipologia proposta *],"T0"))</f>
        <v/>
      </c>
      <c r="J78" s="243" t="str">
        <f>IF(Table13[[#This Row],[Tipo de Beneficiário]]="","",COUNTIFS(Table8[Código da Candidatura],Table13[[#This Row],[Cód.]],Table8[Tipologia proposta *],"T1"))</f>
        <v/>
      </c>
      <c r="K78" s="243" t="str">
        <f>IF(Table13[[#This Row],[Tipo de Beneficiário]]="","",COUNTIFS(Table8[Código da Candidatura],Table13[[#This Row],[Cód.]],Table8[Tipologia proposta *],"T2"))</f>
        <v/>
      </c>
      <c r="L78" s="243" t="str">
        <f>IF(Table13[[#This Row],[Tipo de Beneficiário]]="","",COUNTIFS(Table8[Código da Candidatura],Table13[[#This Row],[Cód.]],Table8[Tipologia proposta *],"T3"))</f>
        <v/>
      </c>
      <c r="M78" s="243" t="str">
        <f>IF(Table13[[#This Row],[Tipo de Beneficiário]]="","",COUNTIFS(Table8[Código da Candidatura],Table13[[#This Row],[Cód.]],Table8[Tipologia proposta *],"T4"))</f>
        <v/>
      </c>
      <c r="N78" s="243" t="str">
        <f>IF(Table13[[#This Row],[Tipo de Beneficiário]]="","",COUNTIFS(Table8[Código da Candidatura],Table13[[#This Row],[Cód.]],Table8[Tipologia proposta *],"T5"))</f>
        <v/>
      </c>
      <c r="O78" s="243" t="str">
        <f>IF(Table13[[#This Row],[Tipo de Beneficiário]]="","",COUNTIFS(Table8[Código da Candidatura],Table13[[#This Row],[Cód.]],Table8[Tipologia proposta *],"T6"))</f>
        <v/>
      </c>
      <c r="P78" s="243" t="str">
        <f>IF(Table13[[#This Row],[Tipo de Beneficiário]]="","",COUNTIFS(Table8[Código da Candidatura],Table13[[#This Row],[Cód.]],Table8[Tipologia proposta *],"T7"))</f>
        <v/>
      </c>
      <c r="Q78" s="243" t="str">
        <f>IF(Table13[[#This Row],[Tipo de Beneficiário]]="","",COUNTIFS(Table8[Código da Candidatura],Table13[[#This Row],[Cód.]],Table8[Tipologia proposta *],"Unid. Resid."))</f>
        <v/>
      </c>
      <c r="R78" s="244">
        <f>SUM(Table13[[#This Row],[T0]:[Unid. resid.]])</f>
        <v>0</v>
      </c>
      <c r="S78" s="245" t="str">
        <f>IF(OR(Table13[[#This Row],[Tipo de Beneficiário]]="",Table13[[#This Row],[Identificação da Entidade]]="",Table13[[#This Row],[Tipo de Solução Habitacional]]=""),"NÃO","")</f>
        <v>NÃO</v>
      </c>
      <c r="T78" s="118" t="e">
        <f>VLOOKUP(Table13[[#This Row],[Tipo de Beneficiário]],Table3[],3,FALSE)</f>
        <v>#N/A</v>
      </c>
      <c r="X78" s="46"/>
    </row>
    <row r="79" spans="1:24" x14ac:dyDescent="0.25">
      <c r="A79" s="237" t="str">
        <f>auxiliar!C75</f>
        <v>74</v>
      </c>
      <c r="B79" s="238"/>
      <c r="C79" s="239"/>
      <c r="D79" s="212" t="str">
        <f>IF(Table13[[#This Row],[Tipo de Beneficiário]]="","",COUNTIF(Table8[Código da Candidatura],Table13[[#This Row],[Cód.]]))</f>
        <v/>
      </c>
      <c r="E79" s="240" t="str">
        <f>IF(Table13[[#This Row],[Tipo de Beneficiário]]="","",SUMIF(Table8[[Código da Candidatura]:[Nº de membros]],Table13[[#This Row],[Cód.]],Table8[Nº de membros]))</f>
        <v/>
      </c>
      <c r="F79" s="241"/>
      <c r="G79" s="242"/>
      <c r="H79" s="242"/>
      <c r="I79" s="243" t="str">
        <f>IF(Table13[[#This Row],[Tipo de Beneficiário]]="","",COUNTIFS(Table8[Código da Candidatura],Table13[[#This Row],[Cód.]],Table8[Tipologia proposta *],"T0"))</f>
        <v/>
      </c>
      <c r="J79" s="243" t="str">
        <f>IF(Table13[[#This Row],[Tipo de Beneficiário]]="","",COUNTIFS(Table8[Código da Candidatura],Table13[[#This Row],[Cód.]],Table8[Tipologia proposta *],"T1"))</f>
        <v/>
      </c>
      <c r="K79" s="243" t="str">
        <f>IF(Table13[[#This Row],[Tipo de Beneficiário]]="","",COUNTIFS(Table8[Código da Candidatura],Table13[[#This Row],[Cód.]],Table8[Tipologia proposta *],"T2"))</f>
        <v/>
      </c>
      <c r="L79" s="243" t="str">
        <f>IF(Table13[[#This Row],[Tipo de Beneficiário]]="","",COUNTIFS(Table8[Código da Candidatura],Table13[[#This Row],[Cód.]],Table8[Tipologia proposta *],"T3"))</f>
        <v/>
      </c>
      <c r="M79" s="243" t="str">
        <f>IF(Table13[[#This Row],[Tipo de Beneficiário]]="","",COUNTIFS(Table8[Código da Candidatura],Table13[[#This Row],[Cód.]],Table8[Tipologia proposta *],"T4"))</f>
        <v/>
      </c>
      <c r="N79" s="243" t="str">
        <f>IF(Table13[[#This Row],[Tipo de Beneficiário]]="","",COUNTIFS(Table8[Código da Candidatura],Table13[[#This Row],[Cód.]],Table8[Tipologia proposta *],"T5"))</f>
        <v/>
      </c>
      <c r="O79" s="243" t="str">
        <f>IF(Table13[[#This Row],[Tipo de Beneficiário]]="","",COUNTIFS(Table8[Código da Candidatura],Table13[[#This Row],[Cód.]],Table8[Tipologia proposta *],"T6"))</f>
        <v/>
      </c>
      <c r="P79" s="243" t="str">
        <f>IF(Table13[[#This Row],[Tipo de Beneficiário]]="","",COUNTIFS(Table8[Código da Candidatura],Table13[[#This Row],[Cód.]],Table8[Tipologia proposta *],"T7"))</f>
        <v/>
      </c>
      <c r="Q79" s="243" t="str">
        <f>IF(Table13[[#This Row],[Tipo de Beneficiário]]="","",COUNTIFS(Table8[Código da Candidatura],Table13[[#This Row],[Cód.]],Table8[Tipologia proposta *],"Unid. Resid."))</f>
        <v/>
      </c>
      <c r="R79" s="244">
        <f>SUM(Table13[[#This Row],[T0]:[Unid. resid.]])</f>
        <v>0</v>
      </c>
      <c r="S79" s="245" t="str">
        <f>IF(OR(Table13[[#This Row],[Tipo de Beneficiário]]="",Table13[[#This Row],[Identificação da Entidade]]="",Table13[[#This Row],[Tipo de Solução Habitacional]]=""),"NÃO","")</f>
        <v>NÃO</v>
      </c>
      <c r="T79" s="118" t="e">
        <f>VLOOKUP(Table13[[#This Row],[Tipo de Beneficiário]],Table3[],3,FALSE)</f>
        <v>#N/A</v>
      </c>
      <c r="X79" s="46"/>
    </row>
    <row r="80" spans="1:24" x14ac:dyDescent="0.25">
      <c r="A80" s="237" t="str">
        <f>auxiliar!C76</f>
        <v>75</v>
      </c>
      <c r="B80" s="238"/>
      <c r="C80" s="239"/>
      <c r="D80" s="212" t="str">
        <f>IF(Table13[[#This Row],[Tipo de Beneficiário]]="","",COUNTIF(Table8[Código da Candidatura],Table13[[#This Row],[Cód.]]))</f>
        <v/>
      </c>
      <c r="E80" s="240" t="str">
        <f>IF(Table13[[#This Row],[Tipo de Beneficiário]]="","",SUMIF(Table8[[Código da Candidatura]:[Nº de membros]],Table13[[#This Row],[Cód.]],Table8[Nº de membros]))</f>
        <v/>
      </c>
      <c r="F80" s="241"/>
      <c r="G80" s="242"/>
      <c r="H80" s="242"/>
      <c r="I80" s="243" t="str">
        <f>IF(Table13[[#This Row],[Tipo de Beneficiário]]="","",COUNTIFS(Table8[Código da Candidatura],Table13[[#This Row],[Cód.]],Table8[Tipologia proposta *],"T0"))</f>
        <v/>
      </c>
      <c r="J80" s="243" t="str">
        <f>IF(Table13[[#This Row],[Tipo de Beneficiário]]="","",COUNTIFS(Table8[Código da Candidatura],Table13[[#This Row],[Cód.]],Table8[Tipologia proposta *],"T1"))</f>
        <v/>
      </c>
      <c r="K80" s="243" t="str">
        <f>IF(Table13[[#This Row],[Tipo de Beneficiário]]="","",COUNTIFS(Table8[Código da Candidatura],Table13[[#This Row],[Cód.]],Table8[Tipologia proposta *],"T2"))</f>
        <v/>
      </c>
      <c r="L80" s="243" t="str">
        <f>IF(Table13[[#This Row],[Tipo de Beneficiário]]="","",COUNTIFS(Table8[Código da Candidatura],Table13[[#This Row],[Cód.]],Table8[Tipologia proposta *],"T3"))</f>
        <v/>
      </c>
      <c r="M80" s="243" t="str">
        <f>IF(Table13[[#This Row],[Tipo de Beneficiário]]="","",COUNTIFS(Table8[Código da Candidatura],Table13[[#This Row],[Cód.]],Table8[Tipologia proposta *],"T4"))</f>
        <v/>
      </c>
      <c r="N80" s="243" t="str">
        <f>IF(Table13[[#This Row],[Tipo de Beneficiário]]="","",COUNTIFS(Table8[Código da Candidatura],Table13[[#This Row],[Cód.]],Table8[Tipologia proposta *],"T5"))</f>
        <v/>
      </c>
      <c r="O80" s="243" t="str">
        <f>IF(Table13[[#This Row],[Tipo de Beneficiário]]="","",COUNTIFS(Table8[Código da Candidatura],Table13[[#This Row],[Cód.]],Table8[Tipologia proposta *],"T6"))</f>
        <v/>
      </c>
      <c r="P80" s="243" t="str">
        <f>IF(Table13[[#This Row],[Tipo de Beneficiário]]="","",COUNTIFS(Table8[Código da Candidatura],Table13[[#This Row],[Cód.]],Table8[Tipologia proposta *],"T7"))</f>
        <v/>
      </c>
      <c r="Q80" s="243" t="str">
        <f>IF(Table13[[#This Row],[Tipo de Beneficiário]]="","",COUNTIFS(Table8[Código da Candidatura],Table13[[#This Row],[Cód.]],Table8[Tipologia proposta *],"Unid. Resid."))</f>
        <v/>
      </c>
      <c r="R80" s="244">
        <f>SUM(Table13[[#This Row],[T0]:[Unid. resid.]])</f>
        <v>0</v>
      </c>
      <c r="S80" s="245" t="str">
        <f>IF(OR(Table13[[#This Row],[Tipo de Beneficiário]]="",Table13[[#This Row],[Identificação da Entidade]]="",Table13[[#This Row],[Tipo de Solução Habitacional]]=""),"NÃO","")</f>
        <v>NÃO</v>
      </c>
      <c r="T80" s="118" t="e">
        <f>VLOOKUP(Table13[[#This Row],[Tipo de Beneficiário]],Table3[],3,FALSE)</f>
        <v>#N/A</v>
      </c>
      <c r="X80" s="46"/>
    </row>
    <row r="81" spans="1:24" x14ac:dyDescent="0.25">
      <c r="A81" s="237" t="str">
        <f>auxiliar!C77</f>
        <v>76</v>
      </c>
      <c r="B81" s="238"/>
      <c r="C81" s="239"/>
      <c r="D81" s="212" t="str">
        <f>IF(Table13[[#This Row],[Tipo de Beneficiário]]="","",COUNTIF(Table8[Código da Candidatura],Table13[[#This Row],[Cód.]]))</f>
        <v/>
      </c>
      <c r="E81" s="240" t="str">
        <f>IF(Table13[[#This Row],[Tipo de Beneficiário]]="","",SUMIF(Table8[[Código da Candidatura]:[Nº de membros]],Table13[[#This Row],[Cód.]],Table8[Nº de membros]))</f>
        <v/>
      </c>
      <c r="F81" s="241"/>
      <c r="G81" s="242"/>
      <c r="H81" s="242"/>
      <c r="I81" s="243" t="str">
        <f>IF(Table13[[#This Row],[Tipo de Beneficiário]]="","",COUNTIFS(Table8[Código da Candidatura],Table13[[#This Row],[Cód.]],Table8[Tipologia proposta *],"T0"))</f>
        <v/>
      </c>
      <c r="J81" s="243" t="str">
        <f>IF(Table13[[#This Row],[Tipo de Beneficiário]]="","",COUNTIFS(Table8[Código da Candidatura],Table13[[#This Row],[Cód.]],Table8[Tipologia proposta *],"T1"))</f>
        <v/>
      </c>
      <c r="K81" s="243" t="str">
        <f>IF(Table13[[#This Row],[Tipo de Beneficiário]]="","",COUNTIFS(Table8[Código da Candidatura],Table13[[#This Row],[Cód.]],Table8[Tipologia proposta *],"T2"))</f>
        <v/>
      </c>
      <c r="L81" s="243" t="str">
        <f>IF(Table13[[#This Row],[Tipo de Beneficiário]]="","",COUNTIFS(Table8[Código da Candidatura],Table13[[#This Row],[Cód.]],Table8[Tipologia proposta *],"T3"))</f>
        <v/>
      </c>
      <c r="M81" s="243" t="str">
        <f>IF(Table13[[#This Row],[Tipo de Beneficiário]]="","",COUNTIFS(Table8[Código da Candidatura],Table13[[#This Row],[Cód.]],Table8[Tipologia proposta *],"T4"))</f>
        <v/>
      </c>
      <c r="N81" s="243" t="str">
        <f>IF(Table13[[#This Row],[Tipo de Beneficiário]]="","",COUNTIFS(Table8[Código da Candidatura],Table13[[#This Row],[Cód.]],Table8[Tipologia proposta *],"T5"))</f>
        <v/>
      </c>
      <c r="O81" s="243" t="str">
        <f>IF(Table13[[#This Row],[Tipo de Beneficiário]]="","",COUNTIFS(Table8[Código da Candidatura],Table13[[#This Row],[Cód.]],Table8[Tipologia proposta *],"T6"))</f>
        <v/>
      </c>
      <c r="P81" s="243" t="str">
        <f>IF(Table13[[#This Row],[Tipo de Beneficiário]]="","",COUNTIFS(Table8[Código da Candidatura],Table13[[#This Row],[Cód.]],Table8[Tipologia proposta *],"T7"))</f>
        <v/>
      </c>
      <c r="Q81" s="243" t="str">
        <f>IF(Table13[[#This Row],[Tipo de Beneficiário]]="","",COUNTIFS(Table8[Código da Candidatura],Table13[[#This Row],[Cód.]],Table8[Tipologia proposta *],"Unid. Resid."))</f>
        <v/>
      </c>
      <c r="R81" s="244">
        <f>SUM(Table13[[#This Row],[T0]:[Unid. resid.]])</f>
        <v>0</v>
      </c>
      <c r="S81" s="245" t="str">
        <f>IF(OR(Table13[[#This Row],[Tipo de Beneficiário]]="",Table13[[#This Row],[Identificação da Entidade]]="",Table13[[#This Row],[Tipo de Solução Habitacional]]=""),"NÃO","")</f>
        <v>NÃO</v>
      </c>
      <c r="T81" s="118" t="e">
        <f>VLOOKUP(Table13[[#This Row],[Tipo de Beneficiário]],Table3[],3,FALSE)</f>
        <v>#N/A</v>
      </c>
      <c r="X81" s="46"/>
    </row>
    <row r="82" spans="1:24" x14ac:dyDescent="0.25">
      <c r="A82" s="237" t="str">
        <f>auxiliar!C78</f>
        <v>77</v>
      </c>
      <c r="B82" s="238"/>
      <c r="C82" s="239"/>
      <c r="D82" s="212" t="str">
        <f>IF(Table13[[#This Row],[Tipo de Beneficiário]]="","",COUNTIF(Table8[Código da Candidatura],Table13[[#This Row],[Cód.]]))</f>
        <v/>
      </c>
      <c r="E82" s="240" t="str">
        <f>IF(Table13[[#This Row],[Tipo de Beneficiário]]="","",SUMIF(Table8[[Código da Candidatura]:[Nº de membros]],Table13[[#This Row],[Cód.]],Table8[Nº de membros]))</f>
        <v/>
      </c>
      <c r="F82" s="241"/>
      <c r="G82" s="242"/>
      <c r="H82" s="242"/>
      <c r="I82" s="243" t="str">
        <f>IF(Table13[[#This Row],[Tipo de Beneficiário]]="","",COUNTIFS(Table8[Código da Candidatura],Table13[[#This Row],[Cód.]],Table8[Tipologia proposta *],"T0"))</f>
        <v/>
      </c>
      <c r="J82" s="243" t="str">
        <f>IF(Table13[[#This Row],[Tipo de Beneficiário]]="","",COUNTIFS(Table8[Código da Candidatura],Table13[[#This Row],[Cód.]],Table8[Tipologia proposta *],"T1"))</f>
        <v/>
      </c>
      <c r="K82" s="243" t="str">
        <f>IF(Table13[[#This Row],[Tipo de Beneficiário]]="","",COUNTIFS(Table8[Código da Candidatura],Table13[[#This Row],[Cód.]],Table8[Tipologia proposta *],"T2"))</f>
        <v/>
      </c>
      <c r="L82" s="243" t="str">
        <f>IF(Table13[[#This Row],[Tipo de Beneficiário]]="","",COUNTIFS(Table8[Código da Candidatura],Table13[[#This Row],[Cód.]],Table8[Tipologia proposta *],"T3"))</f>
        <v/>
      </c>
      <c r="M82" s="243" t="str">
        <f>IF(Table13[[#This Row],[Tipo de Beneficiário]]="","",COUNTIFS(Table8[Código da Candidatura],Table13[[#This Row],[Cód.]],Table8[Tipologia proposta *],"T4"))</f>
        <v/>
      </c>
      <c r="N82" s="243" t="str">
        <f>IF(Table13[[#This Row],[Tipo de Beneficiário]]="","",COUNTIFS(Table8[Código da Candidatura],Table13[[#This Row],[Cód.]],Table8[Tipologia proposta *],"T5"))</f>
        <v/>
      </c>
      <c r="O82" s="243" t="str">
        <f>IF(Table13[[#This Row],[Tipo de Beneficiário]]="","",COUNTIFS(Table8[Código da Candidatura],Table13[[#This Row],[Cód.]],Table8[Tipologia proposta *],"T6"))</f>
        <v/>
      </c>
      <c r="P82" s="243" t="str">
        <f>IF(Table13[[#This Row],[Tipo de Beneficiário]]="","",COUNTIFS(Table8[Código da Candidatura],Table13[[#This Row],[Cód.]],Table8[Tipologia proposta *],"T7"))</f>
        <v/>
      </c>
      <c r="Q82" s="243" t="str">
        <f>IF(Table13[[#This Row],[Tipo de Beneficiário]]="","",COUNTIFS(Table8[Código da Candidatura],Table13[[#This Row],[Cód.]],Table8[Tipologia proposta *],"Unid. Resid."))</f>
        <v/>
      </c>
      <c r="R82" s="244">
        <f>SUM(Table13[[#This Row],[T0]:[Unid. resid.]])</f>
        <v>0</v>
      </c>
      <c r="S82" s="245" t="str">
        <f>IF(OR(Table13[[#This Row],[Tipo de Beneficiário]]="",Table13[[#This Row],[Identificação da Entidade]]="",Table13[[#This Row],[Tipo de Solução Habitacional]]=""),"NÃO","")</f>
        <v>NÃO</v>
      </c>
      <c r="T82" s="118" t="e">
        <f>VLOOKUP(Table13[[#This Row],[Tipo de Beneficiário]],Table3[],3,FALSE)</f>
        <v>#N/A</v>
      </c>
      <c r="X82" s="46"/>
    </row>
    <row r="83" spans="1:24" x14ac:dyDescent="0.25">
      <c r="A83" s="237" t="str">
        <f>auxiliar!C79</f>
        <v>78</v>
      </c>
      <c r="B83" s="238"/>
      <c r="C83" s="239"/>
      <c r="D83" s="212" t="str">
        <f>IF(Table13[[#This Row],[Tipo de Beneficiário]]="","",COUNTIF(Table8[Código da Candidatura],Table13[[#This Row],[Cód.]]))</f>
        <v/>
      </c>
      <c r="E83" s="240" t="str">
        <f>IF(Table13[[#This Row],[Tipo de Beneficiário]]="","",SUMIF(Table8[[Código da Candidatura]:[Nº de membros]],Table13[[#This Row],[Cód.]],Table8[Nº de membros]))</f>
        <v/>
      </c>
      <c r="F83" s="241"/>
      <c r="G83" s="242"/>
      <c r="H83" s="242"/>
      <c r="I83" s="243" t="str">
        <f>IF(Table13[[#This Row],[Tipo de Beneficiário]]="","",COUNTIFS(Table8[Código da Candidatura],Table13[[#This Row],[Cód.]],Table8[Tipologia proposta *],"T0"))</f>
        <v/>
      </c>
      <c r="J83" s="243" t="str">
        <f>IF(Table13[[#This Row],[Tipo de Beneficiário]]="","",COUNTIFS(Table8[Código da Candidatura],Table13[[#This Row],[Cód.]],Table8[Tipologia proposta *],"T1"))</f>
        <v/>
      </c>
      <c r="K83" s="243" t="str">
        <f>IF(Table13[[#This Row],[Tipo de Beneficiário]]="","",COUNTIFS(Table8[Código da Candidatura],Table13[[#This Row],[Cód.]],Table8[Tipologia proposta *],"T2"))</f>
        <v/>
      </c>
      <c r="L83" s="243" t="str">
        <f>IF(Table13[[#This Row],[Tipo de Beneficiário]]="","",COUNTIFS(Table8[Código da Candidatura],Table13[[#This Row],[Cód.]],Table8[Tipologia proposta *],"T3"))</f>
        <v/>
      </c>
      <c r="M83" s="243" t="str">
        <f>IF(Table13[[#This Row],[Tipo de Beneficiário]]="","",COUNTIFS(Table8[Código da Candidatura],Table13[[#This Row],[Cód.]],Table8[Tipologia proposta *],"T4"))</f>
        <v/>
      </c>
      <c r="N83" s="243" t="str">
        <f>IF(Table13[[#This Row],[Tipo de Beneficiário]]="","",COUNTIFS(Table8[Código da Candidatura],Table13[[#This Row],[Cód.]],Table8[Tipologia proposta *],"T5"))</f>
        <v/>
      </c>
      <c r="O83" s="243" t="str">
        <f>IF(Table13[[#This Row],[Tipo de Beneficiário]]="","",COUNTIFS(Table8[Código da Candidatura],Table13[[#This Row],[Cód.]],Table8[Tipologia proposta *],"T6"))</f>
        <v/>
      </c>
      <c r="P83" s="243" t="str">
        <f>IF(Table13[[#This Row],[Tipo de Beneficiário]]="","",COUNTIFS(Table8[Código da Candidatura],Table13[[#This Row],[Cód.]],Table8[Tipologia proposta *],"T7"))</f>
        <v/>
      </c>
      <c r="Q83" s="243" t="str">
        <f>IF(Table13[[#This Row],[Tipo de Beneficiário]]="","",COUNTIFS(Table8[Código da Candidatura],Table13[[#This Row],[Cód.]],Table8[Tipologia proposta *],"Unid. Resid."))</f>
        <v/>
      </c>
      <c r="R83" s="244">
        <f>SUM(Table13[[#This Row],[T0]:[Unid. resid.]])</f>
        <v>0</v>
      </c>
      <c r="S83" s="245" t="str">
        <f>IF(OR(Table13[[#This Row],[Tipo de Beneficiário]]="",Table13[[#This Row],[Identificação da Entidade]]="",Table13[[#This Row],[Tipo de Solução Habitacional]]=""),"NÃO","")</f>
        <v>NÃO</v>
      </c>
      <c r="T83" s="118" t="e">
        <f>VLOOKUP(Table13[[#This Row],[Tipo de Beneficiário]],Table3[],3,FALSE)</f>
        <v>#N/A</v>
      </c>
      <c r="X83" s="46"/>
    </row>
    <row r="84" spans="1:24" x14ac:dyDescent="0.25">
      <c r="A84" s="237" t="str">
        <f>auxiliar!C80</f>
        <v>79</v>
      </c>
      <c r="B84" s="238"/>
      <c r="C84" s="239"/>
      <c r="D84" s="212" t="str">
        <f>IF(Table13[[#This Row],[Tipo de Beneficiário]]="","",COUNTIF(Table8[Código da Candidatura],Table13[[#This Row],[Cód.]]))</f>
        <v/>
      </c>
      <c r="E84" s="240" t="str">
        <f>IF(Table13[[#This Row],[Tipo de Beneficiário]]="","",SUMIF(Table8[[Código da Candidatura]:[Nº de membros]],Table13[[#This Row],[Cód.]],Table8[Nº de membros]))</f>
        <v/>
      </c>
      <c r="F84" s="241"/>
      <c r="G84" s="242"/>
      <c r="H84" s="242"/>
      <c r="I84" s="243" t="str">
        <f>IF(Table13[[#This Row],[Tipo de Beneficiário]]="","",COUNTIFS(Table8[Código da Candidatura],Table13[[#This Row],[Cód.]],Table8[Tipologia proposta *],"T0"))</f>
        <v/>
      </c>
      <c r="J84" s="243" t="str">
        <f>IF(Table13[[#This Row],[Tipo de Beneficiário]]="","",COUNTIFS(Table8[Código da Candidatura],Table13[[#This Row],[Cód.]],Table8[Tipologia proposta *],"T1"))</f>
        <v/>
      </c>
      <c r="K84" s="243" t="str">
        <f>IF(Table13[[#This Row],[Tipo de Beneficiário]]="","",COUNTIFS(Table8[Código da Candidatura],Table13[[#This Row],[Cód.]],Table8[Tipologia proposta *],"T2"))</f>
        <v/>
      </c>
      <c r="L84" s="243" t="str">
        <f>IF(Table13[[#This Row],[Tipo de Beneficiário]]="","",COUNTIFS(Table8[Código da Candidatura],Table13[[#This Row],[Cód.]],Table8[Tipologia proposta *],"T3"))</f>
        <v/>
      </c>
      <c r="M84" s="243" t="str">
        <f>IF(Table13[[#This Row],[Tipo de Beneficiário]]="","",COUNTIFS(Table8[Código da Candidatura],Table13[[#This Row],[Cód.]],Table8[Tipologia proposta *],"T4"))</f>
        <v/>
      </c>
      <c r="N84" s="243" t="str">
        <f>IF(Table13[[#This Row],[Tipo de Beneficiário]]="","",COUNTIFS(Table8[Código da Candidatura],Table13[[#This Row],[Cód.]],Table8[Tipologia proposta *],"T5"))</f>
        <v/>
      </c>
      <c r="O84" s="243" t="str">
        <f>IF(Table13[[#This Row],[Tipo de Beneficiário]]="","",COUNTIFS(Table8[Código da Candidatura],Table13[[#This Row],[Cód.]],Table8[Tipologia proposta *],"T6"))</f>
        <v/>
      </c>
      <c r="P84" s="243" t="str">
        <f>IF(Table13[[#This Row],[Tipo de Beneficiário]]="","",COUNTIFS(Table8[Código da Candidatura],Table13[[#This Row],[Cód.]],Table8[Tipologia proposta *],"T7"))</f>
        <v/>
      </c>
      <c r="Q84" s="243" t="str">
        <f>IF(Table13[[#This Row],[Tipo de Beneficiário]]="","",COUNTIFS(Table8[Código da Candidatura],Table13[[#This Row],[Cód.]],Table8[Tipologia proposta *],"Unid. Resid."))</f>
        <v/>
      </c>
      <c r="R84" s="244">
        <f>SUM(Table13[[#This Row],[T0]:[Unid. resid.]])</f>
        <v>0</v>
      </c>
      <c r="S84" s="245" t="str">
        <f>IF(OR(Table13[[#This Row],[Tipo de Beneficiário]]="",Table13[[#This Row],[Identificação da Entidade]]="",Table13[[#This Row],[Tipo de Solução Habitacional]]=""),"NÃO","")</f>
        <v>NÃO</v>
      </c>
      <c r="T84" s="118" t="e">
        <f>VLOOKUP(Table13[[#This Row],[Tipo de Beneficiário]],Table3[],3,FALSE)</f>
        <v>#N/A</v>
      </c>
      <c r="X84" s="46"/>
    </row>
    <row r="85" spans="1:24" x14ac:dyDescent="0.25">
      <c r="A85" s="237" t="str">
        <f>auxiliar!C81</f>
        <v>80</v>
      </c>
      <c r="B85" s="238"/>
      <c r="C85" s="239"/>
      <c r="D85" s="212" t="str">
        <f>IF(Table13[[#This Row],[Tipo de Beneficiário]]="","",COUNTIF(Table8[Código da Candidatura],Table13[[#This Row],[Cód.]]))</f>
        <v/>
      </c>
      <c r="E85" s="240" t="str">
        <f>IF(Table13[[#This Row],[Tipo de Beneficiário]]="","",SUMIF(Table8[[Código da Candidatura]:[Nº de membros]],Table13[[#This Row],[Cód.]],Table8[Nº de membros]))</f>
        <v/>
      </c>
      <c r="F85" s="241"/>
      <c r="G85" s="242"/>
      <c r="H85" s="242"/>
      <c r="I85" s="243" t="str">
        <f>IF(Table13[[#This Row],[Tipo de Beneficiário]]="","",COUNTIFS(Table8[Código da Candidatura],Table13[[#This Row],[Cód.]],Table8[Tipologia proposta *],"T0"))</f>
        <v/>
      </c>
      <c r="J85" s="243" t="str">
        <f>IF(Table13[[#This Row],[Tipo de Beneficiário]]="","",COUNTIFS(Table8[Código da Candidatura],Table13[[#This Row],[Cód.]],Table8[Tipologia proposta *],"T1"))</f>
        <v/>
      </c>
      <c r="K85" s="243" t="str">
        <f>IF(Table13[[#This Row],[Tipo de Beneficiário]]="","",COUNTIFS(Table8[Código da Candidatura],Table13[[#This Row],[Cód.]],Table8[Tipologia proposta *],"T2"))</f>
        <v/>
      </c>
      <c r="L85" s="243" t="str">
        <f>IF(Table13[[#This Row],[Tipo de Beneficiário]]="","",COUNTIFS(Table8[Código da Candidatura],Table13[[#This Row],[Cód.]],Table8[Tipologia proposta *],"T3"))</f>
        <v/>
      </c>
      <c r="M85" s="243" t="str">
        <f>IF(Table13[[#This Row],[Tipo de Beneficiário]]="","",COUNTIFS(Table8[Código da Candidatura],Table13[[#This Row],[Cód.]],Table8[Tipologia proposta *],"T4"))</f>
        <v/>
      </c>
      <c r="N85" s="243" t="str">
        <f>IF(Table13[[#This Row],[Tipo de Beneficiário]]="","",COUNTIFS(Table8[Código da Candidatura],Table13[[#This Row],[Cód.]],Table8[Tipologia proposta *],"T5"))</f>
        <v/>
      </c>
      <c r="O85" s="243" t="str">
        <f>IF(Table13[[#This Row],[Tipo de Beneficiário]]="","",COUNTIFS(Table8[Código da Candidatura],Table13[[#This Row],[Cód.]],Table8[Tipologia proposta *],"T6"))</f>
        <v/>
      </c>
      <c r="P85" s="243" t="str">
        <f>IF(Table13[[#This Row],[Tipo de Beneficiário]]="","",COUNTIFS(Table8[Código da Candidatura],Table13[[#This Row],[Cód.]],Table8[Tipologia proposta *],"T7"))</f>
        <v/>
      </c>
      <c r="Q85" s="243" t="str">
        <f>IF(Table13[[#This Row],[Tipo de Beneficiário]]="","",COUNTIFS(Table8[Código da Candidatura],Table13[[#This Row],[Cód.]],Table8[Tipologia proposta *],"Unid. Resid."))</f>
        <v/>
      </c>
      <c r="R85" s="244">
        <f>SUM(Table13[[#This Row],[T0]:[Unid. resid.]])</f>
        <v>0</v>
      </c>
      <c r="S85" s="245" t="str">
        <f>IF(OR(Table13[[#This Row],[Tipo de Beneficiário]]="",Table13[[#This Row],[Identificação da Entidade]]="",Table13[[#This Row],[Tipo de Solução Habitacional]]=""),"NÃO","")</f>
        <v>NÃO</v>
      </c>
      <c r="T85" s="118" t="e">
        <f>VLOOKUP(Table13[[#This Row],[Tipo de Beneficiário]],Table3[],3,FALSE)</f>
        <v>#N/A</v>
      </c>
      <c r="X85" s="46"/>
    </row>
    <row r="86" spans="1:24" x14ac:dyDescent="0.25">
      <c r="A86" s="237" t="str">
        <f>auxiliar!C82</f>
        <v>81</v>
      </c>
      <c r="B86" s="238"/>
      <c r="C86" s="239"/>
      <c r="D86" s="212" t="str">
        <f>IF(Table13[[#This Row],[Tipo de Beneficiário]]="","",COUNTIF(Table8[Código da Candidatura],Table13[[#This Row],[Cód.]]))</f>
        <v/>
      </c>
      <c r="E86" s="240" t="str">
        <f>IF(Table13[[#This Row],[Tipo de Beneficiário]]="","",SUMIF(Table8[[Código da Candidatura]:[Nº de membros]],Table13[[#This Row],[Cód.]],Table8[Nº de membros]))</f>
        <v/>
      </c>
      <c r="F86" s="241"/>
      <c r="G86" s="242"/>
      <c r="H86" s="242"/>
      <c r="I86" s="243" t="str">
        <f>IF(Table13[[#This Row],[Tipo de Beneficiário]]="","",COUNTIFS(Table8[Código da Candidatura],Table13[[#This Row],[Cód.]],Table8[Tipologia proposta *],"T0"))</f>
        <v/>
      </c>
      <c r="J86" s="243" t="str">
        <f>IF(Table13[[#This Row],[Tipo de Beneficiário]]="","",COUNTIFS(Table8[Código da Candidatura],Table13[[#This Row],[Cód.]],Table8[Tipologia proposta *],"T1"))</f>
        <v/>
      </c>
      <c r="K86" s="243" t="str">
        <f>IF(Table13[[#This Row],[Tipo de Beneficiário]]="","",COUNTIFS(Table8[Código da Candidatura],Table13[[#This Row],[Cód.]],Table8[Tipologia proposta *],"T2"))</f>
        <v/>
      </c>
      <c r="L86" s="243" t="str">
        <f>IF(Table13[[#This Row],[Tipo de Beneficiário]]="","",COUNTIFS(Table8[Código da Candidatura],Table13[[#This Row],[Cód.]],Table8[Tipologia proposta *],"T3"))</f>
        <v/>
      </c>
      <c r="M86" s="243" t="str">
        <f>IF(Table13[[#This Row],[Tipo de Beneficiário]]="","",COUNTIFS(Table8[Código da Candidatura],Table13[[#This Row],[Cód.]],Table8[Tipologia proposta *],"T4"))</f>
        <v/>
      </c>
      <c r="N86" s="243" t="str">
        <f>IF(Table13[[#This Row],[Tipo de Beneficiário]]="","",COUNTIFS(Table8[Código da Candidatura],Table13[[#This Row],[Cód.]],Table8[Tipologia proposta *],"T5"))</f>
        <v/>
      </c>
      <c r="O86" s="243" t="str">
        <f>IF(Table13[[#This Row],[Tipo de Beneficiário]]="","",COUNTIFS(Table8[Código da Candidatura],Table13[[#This Row],[Cód.]],Table8[Tipologia proposta *],"T6"))</f>
        <v/>
      </c>
      <c r="P86" s="243" t="str">
        <f>IF(Table13[[#This Row],[Tipo de Beneficiário]]="","",COUNTIFS(Table8[Código da Candidatura],Table13[[#This Row],[Cód.]],Table8[Tipologia proposta *],"T7"))</f>
        <v/>
      </c>
      <c r="Q86" s="243" t="str">
        <f>IF(Table13[[#This Row],[Tipo de Beneficiário]]="","",COUNTIFS(Table8[Código da Candidatura],Table13[[#This Row],[Cód.]],Table8[Tipologia proposta *],"Unid. Resid."))</f>
        <v/>
      </c>
      <c r="R86" s="244">
        <f>SUM(Table13[[#This Row],[T0]:[Unid. resid.]])</f>
        <v>0</v>
      </c>
      <c r="S86" s="245" t="str">
        <f>IF(OR(Table13[[#This Row],[Tipo de Beneficiário]]="",Table13[[#This Row],[Identificação da Entidade]]="",Table13[[#This Row],[Tipo de Solução Habitacional]]=""),"NÃO","")</f>
        <v>NÃO</v>
      </c>
      <c r="T86" s="118" t="e">
        <f>VLOOKUP(Table13[[#This Row],[Tipo de Beneficiário]],Table3[],3,FALSE)</f>
        <v>#N/A</v>
      </c>
      <c r="X86" s="46"/>
    </row>
    <row r="87" spans="1:24" x14ac:dyDescent="0.25">
      <c r="A87" s="237" t="str">
        <f>auxiliar!C83</f>
        <v>82</v>
      </c>
      <c r="B87" s="238"/>
      <c r="C87" s="239"/>
      <c r="D87" s="212" t="str">
        <f>IF(Table13[[#This Row],[Tipo de Beneficiário]]="","",COUNTIF(Table8[Código da Candidatura],Table13[[#This Row],[Cód.]]))</f>
        <v/>
      </c>
      <c r="E87" s="240" t="str">
        <f>IF(Table13[[#This Row],[Tipo de Beneficiário]]="","",SUMIF(Table8[[Código da Candidatura]:[Nº de membros]],Table13[[#This Row],[Cód.]],Table8[Nº de membros]))</f>
        <v/>
      </c>
      <c r="F87" s="241"/>
      <c r="G87" s="242"/>
      <c r="H87" s="242"/>
      <c r="I87" s="243" t="str">
        <f>IF(Table13[[#This Row],[Tipo de Beneficiário]]="","",COUNTIFS(Table8[Código da Candidatura],Table13[[#This Row],[Cód.]],Table8[Tipologia proposta *],"T0"))</f>
        <v/>
      </c>
      <c r="J87" s="243" t="str">
        <f>IF(Table13[[#This Row],[Tipo de Beneficiário]]="","",COUNTIFS(Table8[Código da Candidatura],Table13[[#This Row],[Cód.]],Table8[Tipologia proposta *],"T1"))</f>
        <v/>
      </c>
      <c r="K87" s="243" t="str">
        <f>IF(Table13[[#This Row],[Tipo de Beneficiário]]="","",COUNTIFS(Table8[Código da Candidatura],Table13[[#This Row],[Cód.]],Table8[Tipologia proposta *],"T2"))</f>
        <v/>
      </c>
      <c r="L87" s="243" t="str">
        <f>IF(Table13[[#This Row],[Tipo de Beneficiário]]="","",COUNTIFS(Table8[Código da Candidatura],Table13[[#This Row],[Cód.]],Table8[Tipologia proposta *],"T3"))</f>
        <v/>
      </c>
      <c r="M87" s="243" t="str">
        <f>IF(Table13[[#This Row],[Tipo de Beneficiário]]="","",COUNTIFS(Table8[Código da Candidatura],Table13[[#This Row],[Cód.]],Table8[Tipologia proposta *],"T4"))</f>
        <v/>
      </c>
      <c r="N87" s="243" t="str">
        <f>IF(Table13[[#This Row],[Tipo de Beneficiário]]="","",COUNTIFS(Table8[Código da Candidatura],Table13[[#This Row],[Cód.]],Table8[Tipologia proposta *],"T5"))</f>
        <v/>
      </c>
      <c r="O87" s="243" t="str">
        <f>IF(Table13[[#This Row],[Tipo de Beneficiário]]="","",COUNTIFS(Table8[Código da Candidatura],Table13[[#This Row],[Cód.]],Table8[Tipologia proposta *],"T6"))</f>
        <v/>
      </c>
      <c r="P87" s="243" t="str">
        <f>IF(Table13[[#This Row],[Tipo de Beneficiário]]="","",COUNTIFS(Table8[Código da Candidatura],Table13[[#This Row],[Cód.]],Table8[Tipologia proposta *],"T7"))</f>
        <v/>
      </c>
      <c r="Q87" s="243" t="str">
        <f>IF(Table13[[#This Row],[Tipo de Beneficiário]]="","",COUNTIFS(Table8[Código da Candidatura],Table13[[#This Row],[Cód.]],Table8[Tipologia proposta *],"Unid. Resid."))</f>
        <v/>
      </c>
      <c r="R87" s="244">
        <f>SUM(Table13[[#This Row],[T0]:[Unid. resid.]])</f>
        <v>0</v>
      </c>
      <c r="S87" s="245" t="str">
        <f>IF(OR(Table13[[#This Row],[Tipo de Beneficiário]]="",Table13[[#This Row],[Identificação da Entidade]]="",Table13[[#This Row],[Tipo de Solução Habitacional]]=""),"NÃO","")</f>
        <v>NÃO</v>
      </c>
      <c r="T87" s="118" t="e">
        <f>VLOOKUP(Table13[[#This Row],[Tipo de Beneficiário]],Table3[],3,FALSE)</f>
        <v>#N/A</v>
      </c>
      <c r="X87" s="46"/>
    </row>
    <row r="88" spans="1:24" x14ac:dyDescent="0.25">
      <c r="A88" s="237" t="str">
        <f>auxiliar!C84</f>
        <v>83</v>
      </c>
      <c r="B88" s="238"/>
      <c r="C88" s="239"/>
      <c r="D88" s="212" t="str">
        <f>IF(Table13[[#This Row],[Tipo de Beneficiário]]="","",COUNTIF(Table8[Código da Candidatura],Table13[[#This Row],[Cód.]]))</f>
        <v/>
      </c>
      <c r="E88" s="240" t="str">
        <f>IF(Table13[[#This Row],[Tipo de Beneficiário]]="","",SUMIF(Table8[[Código da Candidatura]:[Nº de membros]],Table13[[#This Row],[Cód.]],Table8[Nº de membros]))</f>
        <v/>
      </c>
      <c r="F88" s="241"/>
      <c r="G88" s="242"/>
      <c r="H88" s="242"/>
      <c r="I88" s="243" t="str">
        <f>IF(Table13[[#This Row],[Tipo de Beneficiário]]="","",COUNTIFS(Table8[Código da Candidatura],Table13[[#This Row],[Cód.]],Table8[Tipologia proposta *],"T0"))</f>
        <v/>
      </c>
      <c r="J88" s="243" t="str">
        <f>IF(Table13[[#This Row],[Tipo de Beneficiário]]="","",COUNTIFS(Table8[Código da Candidatura],Table13[[#This Row],[Cód.]],Table8[Tipologia proposta *],"T1"))</f>
        <v/>
      </c>
      <c r="K88" s="243" t="str">
        <f>IF(Table13[[#This Row],[Tipo de Beneficiário]]="","",COUNTIFS(Table8[Código da Candidatura],Table13[[#This Row],[Cód.]],Table8[Tipologia proposta *],"T2"))</f>
        <v/>
      </c>
      <c r="L88" s="243" t="str">
        <f>IF(Table13[[#This Row],[Tipo de Beneficiário]]="","",COUNTIFS(Table8[Código da Candidatura],Table13[[#This Row],[Cód.]],Table8[Tipologia proposta *],"T3"))</f>
        <v/>
      </c>
      <c r="M88" s="243" t="str">
        <f>IF(Table13[[#This Row],[Tipo de Beneficiário]]="","",COUNTIFS(Table8[Código da Candidatura],Table13[[#This Row],[Cód.]],Table8[Tipologia proposta *],"T4"))</f>
        <v/>
      </c>
      <c r="N88" s="243" t="str">
        <f>IF(Table13[[#This Row],[Tipo de Beneficiário]]="","",COUNTIFS(Table8[Código da Candidatura],Table13[[#This Row],[Cód.]],Table8[Tipologia proposta *],"T5"))</f>
        <v/>
      </c>
      <c r="O88" s="243" t="str">
        <f>IF(Table13[[#This Row],[Tipo de Beneficiário]]="","",COUNTIFS(Table8[Código da Candidatura],Table13[[#This Row],[Cód.]],Table8[Tipologia proposta *],"T6"))</f>
        <v/>
      </c>
      <c r="P88" s="243" t="str">
        <f>IF(Table13[[#This Row],[Tipo de Beneficiário]]="","",COUNTIFS(Table8[Código da Candidatura],Table13[[#This Row],[Cód.]],Table8[Tipologia proposta *],"T7"))</f>
        <v/>
      </c>
      <c r="Q88" s="243" t="str">
        <f>IF(Table13[[#This Row],[Tipo de Beneficiário]]="","",COUNTIFS(Table8[Código da Candidatura],Table13[[#This Row],[Cód.]],Table8[Tipologia proposta *],"Unid. Resid."))</f>
        <v/>
      </c>
      <c r="R88" s="244">
        <f>SUM(Table13[[#This Row],[T0]:[Unid. resid.]])</f>
        <v>0</v>
      </c>
      <c r="S88" s="245" t="str">
        <f>IF(OR(Table13[[#This Row],[Tipo de Beneficiário]]="",Table13[[#This Row],[Identificação da Entidade]]="",Table13[[#This Row],[Tipo de Solução Habitacional]]=""),"NÃO","")</f>
        <v>NÃO</v>
      </c>
      <c r="T88" s="118" t="e">
        <f>VLOOKUP(Table13[[#This Row],[Tipo de Beneficiário]],Table3[],3,FALSE)</f>
        <v>#N/A</v>
      </c>
      <c r="X88" s="46"/>
    </row>
    <row r="89" spans="1:24" x14ac:dyDescent="0.25">
      <c r="A89" s="237" t="str">
        <f>auxiliar!C85</f>
        <v>84</v>
      </c>
      <c r="B89" s="238"/>
      <c r="C89" s="239"/>
      <c r="D89" s="212" t="str">
        <f>IF(Table13[[#This Row],[Tipo de Beneficiário]]="","",COUNTIF(Table8[Código da Candidatura],Table13[[#This Row],[Cód.]]))</f>
        <v/>
      </c>
      <c r="E89" s="240" t="str">
        <f>IF(Table13[[#This Row],[Tipo de Beneficiário]]="","",SUMIF(Table8[[Código da Candidatura]:[Nº de membros]],Table13[[#This Row],[Cód.]],Table8[Nº de membros]))</f>
        <v/>
      </c>
      <c r="F89" s="241"/>
      <c r="G89" s="242"/>
      <c r="H89" s="242"/>
      <c r="I89" s="243" t="str">
        <f>IF(Table13[[#This Row],[Tipo de Beneficiário]]="","",COUNTIFS(Table8[Código da Candidatura],Table13[[#This Row],[Cód.]],Table8[Tipologia proposta *],"T0"))</f>
        <v/>
      </c>
      <c r="J89" s="243" t="str">
        <f>IF(Table13[[#This Row],[Tipo de Beneficiário]]="","",COUNTIFS(Table8[Código da Candidatura],Table13[[#This Row],[Cód.]],Table8[Tipologia proposta *],"T1"))</f>
        <v/>
      </c>
      <c r="K89" s="243" t="str">
        <f>IF(Table13[[#This Row],[Tipo de Beneficiário]]="","",COUNTIFS(Table8[Código da Candidatura],Table13[[#This Row],[Cód.]],Table8[Tipologia proposta *],"T2"))</f>
        <v/>
      </c>
      <c r="L89" s="243" t="str">
        <f>IF(Table13[[#This Row],[Tipo de Beneficiário]]="","",COUNTIFS(Table8[Código da Candidatura],Table13[[#This Row],[Cód.]],Table8[Tipologia proposta *],"T3"))</f>
        <v/>
      </c>
      <c r="M89" s="243" t="str">
        <f>IF(Table13[[#This Row],[Tipo de Beneficiário]]="","",COUNTIFS(Table8[Código da Candidatura],Table13[[#This Row],[Cód.]],Table8[Tipologia proposta *],"T4"))</f>
        <v/>
      </c>
      <c r="N89" s="243" t="str">
        <f>IF(Table13[[#This Row],[Tipo de Beneficiário]]="","",COUNTIFS(Table8[Código da Candidatura],Table13[[#This Row],[Cód.]],Table8[Tipologia proposta *],"T5"))</f>
        <v/>
      </c>
      <c r="O89" s="243" t="str">
        <f>IF(Table13[[#This Row],[Tipo de Beneficiário]]="","",COUNTIFS(Table8[Código da Candidatura],Table13[[#This Row],[Cód.]],Table8[Tipologia proposta *],"T6"))</f>
        <v/>
      </c>
      <c r="P89" s="243" t="str">
        <f>IF(Table13[[#This Row],[Tipo de Beneficiário]]="","",COUNTIFS(Table8[Código da Candidatura],Table13[[#This Row],[Cód.]],Table8[Tipologia proposta *],"T7"))</f>
        <v/>
      </c>
      <c r="Q89" s="243" t="str">
        <f>IF(Table13[[#This Row],[Tipo de Beneficiário]]="","",COUNTIFS(Table8[Código da Candidatura],Table13[[#This Row],[Cód.]],Table8[Tipologia proposta *],"Unid. Resid."))</f>
        <v/>
      </c>
      <c r="R89" s="244">
        <f>SUM(Table13[[#This Row],[T0]:[Unid. resid.]])</f>
        <v>0</v>
      </c>
      <c r="S89" s="245" t="str">
        <f>IF(OR(Table13[[#This Row],[Tipo de Beneficiário]]="",Table13[[#This Row],[Identificação da Entidade]]="",Table13[[#This Row],[Tipo de Solução Habitacional]]=""),"NÃO","")</f>
        <v>NÃO</v>
      </c>
      <c r="T89" s="118" t="e">
        <f>VLOOKUP(Table13[[#This Row],[Tipo de Beneficiário]],Table3[],3,FALSE)</f>
        <v>#N/A</v>
      </c>
      <c r="X89" s="46"/>
    </row>
    <row r="90" spans="1:24" x14ac:dyDescent="0.25">
      <c r="A90" s="237" t="str">
        <f>auxiliar!C86</f>
        <v>85</v>
      </c>
      <c r="B90" s="238"/>
      <c r="C90" s="239"/>
      <c r="D90" s="212" t="str">
        <f>IF(Table13[[#This Row],[Tipo de Beneficiário]]="","",COUNTIF(Table8[Código da Candidatura],Table13[[#This Row],[Cód.]]))</f>
        <v/>
      </c>
      <c r="E90" s="240" t="str">
        <f>IF(Table13[[#This Row],[Tipo de Beneficiário]]="","",SUMIF(Table8[[Código da Candidatura]:[Nº de membros]],Table13[[#This Row],[Cód.]],Table8[Nº de membros]))</f>
        <v/>
      </c>
      <c r="F90" s="241"/>
      <c r="G90" s="242"/>
      <c r="H90" s="242"/>
      <c r="I90" s="243" t="str">
        <f>IF(Table13[[#This Row],[Tipo de Beneficiário]]="","",COUNTIFS(Table8[Código da Candidatura],Table13[[#This Row],[Cód.]],Table8[Tipologia proposta *],"T0"))</f>
        <v/>
      </c>
      <c r="J90" s="243" t="str">
        <f>IF(Table13[[#This Row],[Tipo de Beneficiário]]="","",COUNTIFS(Table8[Código da Candidatura],Table13[[#This Row],[Cód.]],Table8[Tipologia proposta *],"T1"))</f>
        <v/>
      </c>
      <c r="K90" s="243" t="str">
        <f>IF(Table13[[#This Row],[Tipo de Beneficiário]]="","",COUNTIFS(Table8[Código da Candidatura],Table13[[#This Row],[Cód.]],Table8[Tipologia proposta *],"T2"))</f>
        <v/>
      </c>
      <c r="L90" s="243" t="str">
        <f>IF(Table13[[#This Row],[Tipo de Beneficiário]]="","",COUNTIFS(Table8[Código da Candidatura],Table13[[#This Row],[Cód.]],Table8[Tipologia proposta *],"T3"))</f>
        <v/>
      </c>
      <c r="M90" s="243" t="str">
        <f>IF(Table13[[#This Row],[Tipo de Beneficiário]]="","",COUNTIFS(Table8[Código da Candidatura],Table13[[#This Row],[Cód.]],Table8[Tipologia proposta *],"T4"))</f>
        <v/>
      </c>
      <c r="N90" s="243" t="str">
        <f>IF(Table13[[#This Row],[Tipo de Beneficiário]]="","",COUNTIFS(Table8[Código da Candidatura],Table13[[#This Row],[Cód.]],Table8[Tipologia proposta *],"T5"))</f>
        <v/>
      </c>
      <c r="O90" s="243" t="str">
        <f>IF(Table13[[#This Row],[Tipo de Beneficiário]]="","",COUNTIFS(Table8[Código da Candidatura],Table13[[#This Row],[Cód.]],Table8[Tipologia proposta *],"T6"))</f>
        <v/>
      </c>
      <c r="P90" s="243" t="str">
        <f>IF(Table13[[#This Row],[Tipo de Beneficiário]]="","",COUNTIFS(Table8[Código da Candidatura],Table13[[#This Row],[Cód.]],Table8[Tipologia proposta *],"T7"))</f>
        <v/>
      </c>
      <c r="Q90" s="243" t="str">
        <f>IF(Table13[[#This Row],[Tipo de Beneficiário]]="","",COUNTIFS(Table8[Código da Candidatura],Table13[[#This Row],[Cód.]],Table8[Tipologia proposta *],"Unid. Resid."))</f>
        <v/>
      </c>
      <c r="R90" s="244">
        <f>SUM(Table13[[#This Row],[T0]:[Unid. resid.]])</f>
        <v>0</v>
      </c>
      <c r="S90" s="245" t="str">
        <f>IF(OR(Table13[[#This Row],[Tipo de Beneficiário]]="",Table13[[#This Row],[Identificação da Entidade]]="",Table13[[#This Row],[Tipo de Solução Habitacional]]=""),"NÃO","")</f>
        <v>NÃO</v>
      </c>
      <c r="T90" s="118" t="e">
        <f>VLOOKUP(Table13[[#This Row],[Tipo de Beneficiário]],Table3[],3,FALSE)</f>
        <v>#N/A</v>
      </c>
      <c r="X90" s="46"/>
    </row>
    <row r="91" spans="1:24" x14ac:dyDescent="0.25">
      <c r="A91" s="237" t="str">
        <f>auxiliar!C87</f>
        <v>86</v>
      </c>
      <c r="B91" s="238"/>
      <c r="C91" s="239"/>
      <c r="D91" s="212" t="str">
        <f>IF(Table13[[#This Row],[Tipo de Beneficiário]]="","",COUNTIF(Table8[Código da Candidatura],Table13[[#This Row],[Cód.]]))</f>
        <v/>
      </c>
      <c r="E91" s="240" t="str">
        <f>IF(Table13[[#This Row],[Tipo de Beneficiário]]="","",SUMIF(Table8[[Código da Candidatura]:[Nº de membros]],Table13[[#This Row],[Cód.]],Table8[Nº de membros]))</f>
        <v/>
      </c>
      <c r="F91" s="241"/>
      <c r="G91" s="242"/>
      <c r="H91" s="242"/>
      <c r="I91" s="243" t="str">
        <f>IF(Table13[[#This Row],[Tipo de Beneficiário]]="","",COUNTIFS(Table8[Código da Candidatura],Table13[[#This Row],[Cód.]],Table8[Tipologia proposta *],"T0"))</f>
        <v/>
      </c>
      <c r="J91" s="243" t="str">
        <f>IF(Table13[[#This Row],[Tipo de Beneficiário]]="","",COUNTIFS(Table8[Código da Candidatura],Table13[[#This Row],[Cód.]],Table8[Tipologia proposta *],"T1"))</f>
        <v/>
      </c>
      <c r="K91" s="243" t="str">
        <f>IF(Table13[[#This Row],[Tipo de Beneficiário]]="","",COUNTIFS(Table8[Código da Candidatura],Table13[[#This Row],[Cód.]],Table8[Tipologia proposta *],"T2"))</f>
        <v/>
      </c>
      <c r="L91" s="243" t="str">
        <f>IF(Table13[[#This Row],[Tipo de Beneficiário]]="","",COUNTIFS(Table8[Código da Candidatura],Table13[[#This Row],[Cód.]],Table8[Tipologia proposta *],"T3"))</f>
        <v/>
      </c>
      <c r="M91" s="243" t="str">
        <f>IF(Table13[[#This Row],[Tipo de Beneficiário]]="","",COUNTIFS(Table8[Código da Candidatura],Table13[[#This Row],[Cód.]],Table8[Tipologia proposta *],"T4"))</f>
        <v/>
      </c>
      <c r="N91" s="243" t="str">
        <f>IF(Table13[[#This Row],[Tipo de Beneficiário]]="","",COUNTIFS(Table8[Código da Candidatura],Table13[[#This Row],[Cód.]],Table8[Tipologia proposta *],"T5"))</f>
        <v/>
      </c>
      <c r="O91" s="243" t="str">
        <f>IF(Table13[[#This Row],[Tipo de Beneficiário]]="","",COUNTIFS(Table8[Código da Candidatura],Table13[[#This Row],[Cód.]],Table8[Tipologia proposta *],"T6"))</f>
        <v/>
      </c>
      <c r="P91" s="243" t="str">
        <f>IF(Table13[[#This Row],[Tipo de Beneficiário]]="","",COUNTIFS(Table8[Código da Candidatura],Table13[[#This Row],[Cód.]],Table8[Tipologia proposta *],"T7"))</f>
        <v/>
      </c>
      <c r="Q91" s="243" t="str">
        <f>IF(Table13[[#This Row],[Tipo de Beneficiário]]="","",COUNTIFS(Table8[Código da Candidatura],Table13[[#This Row],[Cód.]],Table8[Tipologia proposta *],"Unid. Resid."))</f>
        <v/>
      </c>
      <c r="R91" s="244">
        <f>SUM(Table13[[#This Row],[T0]:[Unid. resid.]])</f>
        <v>0</v>
      </c>
      <c r="S91" s="245" t="str">
        <f>IF(OR(Table13[[#This Row],[Tipo de Beneficiário]]="",Table13[[#This Row],[Identificação da Entidade]]="",Table13[[#This Row],[Tipo de Solução Habitacional]]=""),"NÃO","")</f>
        <v>NÃO</v>
      </c>
      <c r="T91" s="118" t="e">
        <f>VLOOKUP(Table13[[#This Row],[Tipo de Beneficiário]],Table3[],3,FALSE)</f>
        <v>#N/A</v>
      </c>
      <c r="X91" s="46"/>
    </row>
    <row r="92" spans="1:24" x14ac:dyDescent="0.25">
      <c r="A92" s="237" t="str">
        <f>auxiliar!C88</f>
        <v>87</v>
      </c>
      <c r="B92" s="238"/>
      <c r="C92" s="239"/>
      <c r="D92" s="212" t="str">
        <f>IF(Table13[[#This Row],[Tipo de Beneficiário]]="","",COUNTIF(Table8[Código da Candidatura],Table13[[#This Row],[Cód.]]))</f>
        <v/>
      </c>
      <c r="E92" s="240" t="str">
        <f>IF(Table13[[#This Row],[Tipo de Beneficiário]]="","",SUMIF(Table8[[Código da Candidatura]:[Nº de membros]],Table13[[#This Row],[Cód.]],Table8[Nº de membros]))</f>
        <v/>
      </c>
      <c r="F92" s="241"/>
      <c r="G92" s="242"/>
      <c r="H92" s="242"/>
      <c r="I92" s="243" t="str">
        <f>IF(Table13[[#This Row],[Tipo de Beneficiário]]="","",COUNTIFS(Table8[Código da Candidatura],Table13[[#This Row],[Cód.]],Table8[Tipologia proposta *],"T0"))</f>
        <v/>
      </c>
      <c r="J92" s="243" t="str">
        <f>IF(Table13[[#This Row],[Tipo de Beneficiário]]="","",COUNTIFS(Table8[Código da Candidatura],Table13[[#This Row],[Cód.]],Table8[Tipologia proposta *],"T1"))</f>
        <v/>
      </c>
      <c r="K92" s="243" t="str">
        <f>IF(Table13[[#This Row],[Tipo de Beneficiário]]="","",COUNTIFS(Table8[Código da Candidatura],Table13[[#This Row],[Cód.]],Table8[Tipologia proposta *],"T2"))</f>
        <v/>
      </c>
      <c r="L92" s="243" t="str">
        <f>IF(Table13[[#This Row],[Tipo de Beneficiário]]="","",COUNTIFS(Table8[Código da Candidatura],Table13[[#This Row],[Cód.]],Table8[Tipologia proposta *],"T3"))</f>
        <v/>
      </c>
      <c r="M92" s="243" t="str">
        <f>IF(Table13[[#This Row],[Tipo de Beneficiário]]="","",COUNTIFS(Table8[Código da Candidatura],Table13[[#This Row],[Cód.]],Table8[Tipologia proposta *],"T4"))</f>
        <v/>
      </c>
      <c r="N92" s="243" t="str">
        <f>IF(Table13[[#This Row],[Tipo de Beneficiário]]="","",COUNTIFS(Table8[Código da Candidatura],Table13[[#This Row],[Cód.]],Table8[Tipologia proposta *],"T5"))</f>
        <v/>
      </c>
      <c r="O92" s="243" t="str">
        <f>IF(Table13[[#This Row],[Tipo de Beneficiário]]="","",COUNTIFS(Table8[Código da Candidatura],Table13[[#This Row],[Cód.]],Table8[Tipologia proposta *],"T6"))</f>
        <v/>
      </c>
      <c r="P92" s="243" t="str">
        <f>IF(Table13[[#This Row],[Tipo de Beneficiário]]="","",COUNTIFS(Table8[Código da Candidatura],Table13[[#This Row],[Cód.]],Table8[Tipologia proposta *],"T7"))</f>
        <v/>
      </c>
      <c r="Q92" s="243" t="str">
        <f>IF(Table13[[#This Row],[Tipo de Beneficiário]]="","",COUNTIFS(Table8[Código da Candidatura],Table13[[#This Row],[Cód.]],Table8[Tipologia proposta *],"Unid. Resid."))</f>
        <v/>
      </c>
      <c r="R92" s="244">
        <f>SUM(Table13[[#This Row],[T0]:[Unid. resid.]])</f>
        <v>0</v>
      </c>
      <c r="S92" s="245" t="str">
        <f>IF(OR(Table13[[#This Row],[Tipo de Beneficiário]]="",Table13[[#This Row],[Identificação da Entidade]]="",Table13[[#This Row],[Tipo de Solução Habitacional]]=""),"NÃO","")</f>
        <v>NÃO</v>
      </c>
      <c r="T92" s="118" t="e">
        <f>VLOOKUP(Table13[[#This Row],[Tipo de Beneficiário]],Table3[],3,FALSE)</f>
        <v>#N/A</v>
      </c>
      <c r="X92" s="46"/>
    </row>
    <row r="93" spans="1:24" x14ac:dyDescent="0.25">
      <c r="A93" s="237" t="str">
        <f>auxiliar!C89</f>
        <v>88</v>
      </c>
      <c r="B93" s="238"/>
      <c r="C93" s="239"/>
      <c r="D93" s="212" t="str">
        <f>IF(Table13[[#This Row],[Tipo de Beneficiário]]="","",COUNTIF(Table8[Código da Candidatura],Table13[[#This Row],[Cód.]]))</f>
        <v/>
      </c>
      <c r="E93" s="240" t="str">
        <f>IF(Table13[[#This Row],[Tipo de Beneficiário]]="","",SUMIF(Table8[[Código da Candidatura]:[Nº de membros]],Table13[[#This Row],[Cód.]],Table8[Nº de membros]))</f>
        <v/>
      </c>
      <c r="F93" s="241"/>
      <c r="G93" s="242"/>
      <c r="H93" s="242"/>
      <c r="I93" s="243" t="str">
        <f>IF(Table13[[#This Row],[Tipo de Beneficiário]]="","",COUNTIFS(Table8[Código da Candidatura],Table13[[#This Row],[Cód.]],Table8[Tipologia proposta *],"T0"))</f>
        <v/>
      </c>
      <c r="J93" s="243" t="str">
        <f>IF(Table13[[#This Row],[Tipo de Beneficiário]]="","",COUNTIFS(Table8[Código da Candidatura],Table13[[#This Row],[Cód.]],Table8[Tipologia proposta *],"T1"))</f>
        <v/>
      </c>
      <c r="K93" s="243" t="str">
        <f>IF(Table13[[#This Row],[Tipo de Beneficiário]]="","",COUNTIFS(Table8[Código da Candidatura],Table13[[#This Row],[Cód.]],Table8[Tipologia proposta *],"T2"))</f>
        <v/>
      </c>
      <c r="L93" s="243" t="str">
        <f>IF(Table13[[#This Row],[Tipo de Beneficiário]]="","",COUNTIFS(Table8[Código da Candidatura],Table13[[#This Row],[Cód.]],Table8[Tipologia proposta *],"T3"))</f>
        <v/>
      </c>
      <c r="M93" s="243" t="str">
        <f>IF(Table13[[#This Row],[Tipo de Beneficiário]]="","",COUNTIFS(Table8[Código da Candidatura],Table13[[#This Row],[Cód.]],Table8[Tipologia proposta *],"T4"))</f>
        <v/>
      </c>
      <c r="N93" s="243" t="str">
        <f>IF(Table13[[#This Row],[Tipo de Beneficiário]]="","",COUNTIFS(Table8[Código da Candidatura],Table13[[#This Row],[Cód.]],Table8[Tipologia proposta *],"T5"))</f>
        <v/>
      </c>
      <c r="O93" s="243" t="str">
        <f>IF(Table13[[#This Row],[Tipo de Beneficiário]]="","",COUNTIFS(Table8[Código da Candidatura],Table13[[#This Row],[Cód.]],Table8[Tipologia proposta *],"T6"))</f>
        <v/>
      </c>
      <c r="P93" s="243" t="str">
        <f>IF(Table13[[#This Row],[Tipo de Beneficiário]]="","",COUNTIFS(Table8[Código da Candidatura],Table13[[#This Row],[Cód.]],Table8[Tipologia proposta *],"T7"))</f>
        <v/>
      </c>
      <c r="Q93" s="243" t="str">
        <f>IF(Table13[[#This Row],[Tipo de Beneficiário]]="","",COUNTIFS(Table8[Código da Candidatura],Table13[[#This Row],[Cód.]],Table8[Tipologia proposta *],"Unid. Resid."))</f>
        <v/>
      </c>
      <c r="R93" s="244">
        <f>SUM(Table13[[#This Row],[T0]:[Unid. resid.]])</f>
        <v>0</v>
      </c>
      <c r="S93" s="245" t="str">
        <f>IF(OR(Table13[[#This Row],[Tipo de Beneficiário]]="",Table13[[#This Row],[Identificação da Entidade]]="",Table13[[#This Row],[Tipo de Solução Habitacional]]=""),"NÃO","")</f>
        <v>NÃO</v>
      </c>
      <c r="T93" s="118" t="e">
        <f>VLOOKUP(Table13[[#This Row],[Tipo de Beneficiário]],Table3[],3,FALSE)</f>
        <v>#N/A</v>
      </c>
      <c r="X93" s="46"/>
    </row>
    <row r="94" spans="1:24" x14ac:dyDescent="0.25">
      <c r="A94" s="237" t="str">
        <f>auxiliar!C90</f>
        <v>89</v>
      </c>
      <c r="B94" s="238"/>
      <c r="C94" s="239"/>
      <c r="D94" s="212" t="str">
        <f>IF(Table13[[#This Row],[Tipo de Beneficiário]]="","",COUNTIF(Table8[Código da Candidatura],Table13[[#This Row],[Cód.]]))</f>
        <v/>
      </c>
      <c r="E94" s="240" t="str">
        <f>IF(Table13[[#This Row],[Tipo de Beneficiário]]="","",SUMIF(Table8[[Código da Candidatura]:[Nº de membros]],Table13[[#This Row],[Cód.]],Table8[Nº de membros]))</f>
        <v/>
      </c>
      <c r="F94" s="241"/>
      <c r="G94" s="242"/>
      <c r="H94" s="242"/>
      <c r="I94" s="243" t="str">
        <f>IF(Table13[[#This Row],[Tipo de Beneficiário]]="","",COUNTIFS(Table8[Código da Candidatura],Table13[[#This Row],[Cód.]],Table8[Tipologia proposta *],"T0"))</f>
        <v/>
      </c>
      <c r="J94" s="243" t="str">
        <f>IF(Table13[[#This Row],[Tipo de Beneficiário]]="","",COUNTIFS(Table8[Código da Candidatura],Table13[[#This Row],[Cód.]],Table8[Tipologia proposta *],"T1"))</f>
        <v/>
      </c>
      <c r="K94" s="243" t="str">
        <f>IF(Table13[[#This Row],[Tipo de Beneficiário]]="","",COUNTIFS(Table8[Código da Candidatura],Table13[[#This Row],[Cód.]],Table8[Tipologia proposta *],"T2"))</f>
        <v/>
      </c>
      <c r="L94" s="243" t="str">
        <f>IF(Table13[[#This Row],[Tipo de Beneficiário]]="","",COUNTIFS(Table8[Código da Candidatura],Table13[[#This Row],[Cód.]],Table8[Tipologia proposta *],"T3"))</f>
        <v/>
      </c>
      <c r="M94" s="243" t="str">
        <f>IF(Table13[[#This Row],[Tipo de Beneficiário]]="","",COUNTIFS(Table8[Código da Candidatura],Table13[[#This Row],[Cód.]],Table8[Tipologia proposta *],"T4"))</f>
        <v/>
      </c>
      <c r="N94" s="243" t="str">
        <f>IF(Table13[[#This Row],[Tipo de Beneficiário]]="","",COUNTIFS(Table8[Código da Candidatura],Table13[[#This Row],[Cód.]],Table8[Tipologia proposta *],"T5"))</f>
        <v/>
      </c>
      <c r="O94" s="243" t="str">
        <f>IF(Table13[[#This Row],[Tipo de Beneficiário]]="","",COUNTIFS(Table8[Código da Candidatura],Table13[[#This Row],[Cód.]],Table8[Tipologia proposta *],"T6"))</f>
        <v/>
      </c>
      <c r="P94" s="243" t="str">
        <f>IF(Table13[[#This Row],[Tipo de Beneficiário]]="","",COUNTIFS(Table8[Código da Candidatura],Table13[[#This Row],[Cód.]],Table8[Tipologia proposta *],"T7"))</f>
        <v/>
      </c>
      <c r="Q94" s="243" t="str">
        <f>IF(Table13[[#This Row],[Tipo de Beneficiário]]="","",COUNTIFS(Table8[Código da Candidatura],Table13[[#This Row],[Cód.]],Table8[Tipologia proposta *],"Unid. Resid."))</f>
        <v/>
      </c>
      <c r="R94" s="244">
        <f>SUM(Table13[[#This Row],[T0]:[Unid. resid.]])</f>
        <v>0</v>
      </c>
      <c r="S94" s="245" t="str">
        <f>IF(OR(Table13[[#This Row],[Tipo de Beneficiário]]="",Table13[[#This Row],[Identificação da Entidade]]="",Table13[[#This Row],[Tipo de Solução Habitacional]]=""),"NÃO","")</f>
        <v>NÃO</v>
      </c>
      <c r="T94" s="118" t="e">
        <f>VLOOKUP(Table13[[#This Row],[Tipo de Beneficiário]],Table3[],3,FALSE)</f>
        <v>#N/A</v>
      </c>
      <c r="X94" s="46"/>
    </row>
    <row r="95" spans="1:24" x14ac:dyDescent="0.25">
      <c r="A95" s="237" t="str">
        <f>auxiliar!C91</f>
        <v>90</v>
      </c>
      <c r="B95" s="238"/>
      <c r="C95" s="239"/>
      <c r="D95" s="212" t="str">
        <f>IF(Table13[[#This Row],[Tipo de Beneficiário]]="","",COUNTIF(Table8[Código da Candidatura],Table13[[#This Row],[Cód.]]))</f>
        <v/>
      </c>
      <c r="E95" s="240" t="str">
        <f>IF(Table13[[#This Row],[Tipo de Beneficiário]]="","",SUMIF(Table8[[Código da Candidatura]:[Nº de membros]],Table13[[#This Row],[Cód.]],Table8[Nº de membros]))</f>
        <v/>
      </c>
      <c r="F95" s="241"/>
      <c r="G95" s="242"/>
      <c r="H95" s="242"/>
      <c r="I95" s="243" t="str">
        <f>IF(Table13[[#This Row],[Tipo de Beneficiário]]="","",COUNTIFS(Table8[Código da Candidatura],Table13[[#This Row],[Cód.]],Table8[Tipologia proposta *],"T0"))</f>
        <v/>
      </c>
      <c r="J95" s="243" t="str">
        <f>IF(Table13[[#This Row],[Tipo de Beneficiário]]="","",COUNTIFS(Table8[Código da Candidatura],Table13[[#This Row],[Cód.]],Table8[Tipologia proposta *],"T1"))</f>
        <v/>
      </c>
      <c r="K95" s="243" t="str">
        <f>IF(Table13[[#This Row],[Tipo de Beneficiário]]="","",COUNTIFS(Table8[Código da Candidatura],Table13[[#This Row],[Cód.]],Table8[Tipologia proposta *],"T2"))</f>
        <v/>
      </c>
      <c r="L95" s="243" t="str">
        <f>IF(Table13[[#This Row],[Tipo de Beneficiário]]="","",COUNTIFS(Table8[Código da Candidatura],Table13[[#This Row],[Cód.]],Table8[Tipologia proposta *],"T3"))</f>
        <v/>
      </c>
      <c r="M95" s="243" t="str">
        <f>IF(Table13[[#This Row],[Tipo de Beneficiário]]="","",COUNTIFS(Table8[Código da Candidatura],Table13[[#This Row],[Cód.]],Table8[Tipologia proposta *],"T4"))</f>
        <v/>
      </c>
      <c r="N95" s="243" t="str">
        <f>IF(Table13[[#This Row],[Tipo de Beneficiário]]="","",COUNTIFS(Table8[Código da Candidatura],Table13[[#This Row],[Cód.]],Table8[Tipologia proposta *],"T5"))</f>
        <v/>
      </c>
      <c r="O95" s="243" t="str">
        <f>IF(Table13[[#This Row],[Tipo de Beneficiário]]="","",COUNTIFS(Table8[Código da Candidatura],Table13[[#This Row],[Cód.]],Table8[Tipologia proposta *],"T6"))</f>
        <v/>
      </c>
      <c r="P95" s="243" t="str">
        <f>IF(Table13[[#This Row],[Tipo de Beneficiário]]="","",COUNTIFS(Table8[Código da Candidatura],Table13[[#This Row],[Cód.]],Table8[Tipologia proposta *],"T7"))</f>
        <v/>
      </c>
      <c r="Q95" s="243" t="str">
        <f>IF(Table13[[#This Row],[Tipo de Beneficiário]]="","",COUNTIFS(Table8[Código da Candidatura],Table13[[#This Row],[Cód.]],Table8[Tipologia proposta *],"Unid. Resid."))</f>
        <v/>
      </c>
      <c r="R95" s="244">
        <f>SUM(Table13[[#This Row],[T0]:[Unid. resid.]])</f>
        <v>0</v>
      </c>
      <c r="S95" s="245" t="str">
        <f>IF(OR(Table13[[#This Row],[Tipo de Beneficiário]]="",Table13[[#This Row],[Identificação da Entidade]]="",Table13[[#This Row],[Tipo de Solução Habitacional]]=""),"NÃO","")</f>
        <v>NÃO</v>
      </c>
      <c r="T95" s="118" t="e">
        <f>VLOOKUP(Table13[[#This Row],[Tipo de Beneficiário]],Table3[],3,FALSE)</f>
        <v>#N/A</v>
      </c>
      <c r="X95" s="46"/>
    </row>
    <row r="96" spans="1:24" x14ac:dyDescent="0.25">
      <c r="A96" s="237" t="str">
        <f>auxiliar!C92</f>
        <v>91</v>
      </c>
      <c r="B96" s="238"/>
      <c r="C96" s="239"/>
      <c r="D96" s="212" t="str">
        <f>IF(Table13[[#This Row],[Tipo de Beneficiário]]="","",COUNTIF(Table8[Código da Candidatura],Table13[[#This Row],[Cód.]]))</f>
        <v/>
      </c>
      <c r="E96" s="240" t="str">
        <f>IF(Table13[[#This Row],[Tipo de Beneficiário]]="","",SUMIF(Table8[[Código da Candidatura]:[Nº de membros]],Table13[[#This Row],[Cód.]],Table8[Nº de membros]))</f>
        <v/>
      </c>
      <c r="F96" s="241"/>
      <c r="G96" s="242"/>
      <c r="H96" s="242"/>
      <c r="I96" s="243" t="str">
        <f>IF(Table13[[#This Row],[Tipo de Beneficiário]]="","",COUNTIFS(Table8[Código da Candidatura],Table13[[#This Row],[Cód.]],Table8[Tipologia proposta *],"T0"))</f>
        <v/>
      </c>
      <c r="J96" s="243" t="str">
        <f>IF(Table13[[#This Row],[Tipo de Beneficiário]]="","",COUNTIFS(Table8[Código da Candidatura],Table13[[#This Row],[Cód.]],Table8[Tipologia proposta *],"T1"))</f>
        <v/>
      </c>
      <c r="K96" s="243" t="str">
        <f>IF(Table13[[#This Row],[Tipo de Beneficiário]]="","",COUNTIFS(Table8[Código da Candidatura],Table13[[#This Row],[Cód.]],Table8[Tipologia proposta *],"T2"))</f>
        <v/>
      </c>
      <c r="L96" s="243" t="str">
        <f>IF(Table13[[#This Row],[Tipo de Beneficiário]]="","",COUNTIFS(Table8[Código da Candidatura],Table13[[#This Row],[Cód.]],Table8[Tipologia proposta *],"T3"))</f>
        <v/>
      </c>
      <c r="M96" s="243" t="str">
        <f>IF(Table13[[#This Row],[Tipo de Beneficiário]]="","",COUNTIFS(Table8[Código da Candidatura],Table13[[#This Row],[Cód.]],Table8[Tipologia proposta *],"T4"))</f>
        <v/>
      </c>
      <c r="N96" s="243" t="str">
        <f>IF(Table13[[#This Row],[Tipo de Beneficiário]]="","",COUNTIFS(Table8[Código da Candidatura],Table13[[#This Row],[Cód.]],Table8[Tipologia proposta *],"T5"))</f>
        <v/>
      </c>
      <c r="O96" s="243" t="str">
        <f>IF(Table13[[#This Row],[Tipo de Beneficiário]]="","",COUNTIFS(Table8[Código da Candidatura],Table13[[#This Row],[Cód.]],Table8[Tipologia proposta *],"T6"))</f>
        <v/>
      </c>
      <c r="P96" s="243" t="str">
        <f>IF(Table13[[#This Row],[Tipo de Beneficiário]]="","",COUNTIFS(Table8[Código da Candidatura],Table13[[#This Row],[Cód.]],Table8[Tipologia proposta *],"T7"))</f>
        <v/>
      </c>
      <c r="Q96" s="243" t="str">
        <f>IF(Table13[[#This Row],[Tipo de Beneficiário]]="","",COUNTIFS(Table8[Código da Candidatura],Table13[[#This Row],[Cód.]],Table8[Tipologia proposta *],"Unid. Resid."))</f>
        <v/>
      </c>
      <c r="R96" s="244">
        <f>SUM(Table13[[#This Row],[T0]:[Unid. resid.]])</f>
        <v>0</v>
      </c>
      <c r="S96" s="245" t="str">
        <f>IF(OR(Table13[[#This Row],[Tipo de Beneficiário]]="",Table13[[#This Row],[Identificação da Entidade]]="",Table13[[#This Row],[Tipo de Solução Habitacional]]=""),"NÃO","")</f>
        <v>NÃO</v>
      </c>
      <c r="T96" s="118" t="e">
        <f>VLOOKUP(Table13[[#This Row],[Tipo de Beneficiário]],Table3[],3,FALSE)</f>
        <v>#N/A</v>
      </c>
      <c r="X96" s="46"/>
    </row>
    <row r="97" spans="1:24" x14ac:dyDescent="0.25">
      <c r="A97" s="237" t="str">
        <f>auxiliar!C93</f>
        <v>92</v>
      </c>
      <c r="B97" s="238"/>
      <c r="C97" s="239"/>
      <c r="D97" s="212" t="str">
        <f>IF(Table13[[#This Row],[Tipo de Beneficiário]]="","",COUNTIF(Table8[Código da Candidatura],Table13[[#This Row],[Cód.]]))</f>
        <v/>
      </c>
      <c r="E97" s="240" t="str">
        <f>IF(Table13[[#This Row],[Tipo de Beneficiário]]="","",SUMIF(Table8[[Código da Candidatura]:[Nº de membros]],Table13[[#This Row],[Cód.]],Table8[Nº de membros]))</f>
        <v/>
      </c>
      <c r="F97" s="241"/>
      <c r="G97" s="242"/>
      <c r="H97" s="242"/>
      <c r="I97" s="243" t="str">
        <f>IF(Table13[[#This Row],[Tipo de Beneficiário]]="","",COUNTIFS(Table8[Código da Candidatura],Table13[[#This Row],[Cód.]],Table8[Tipologia proposta *],"T0"))</f>
        <v/>
      </c>
      <c r="J97" s="243" t="str">
        <f>IF(Table13[[#This Row],[Tipo de Beneficiário]]="","",COUNTIFS(Table8[Código da Candidatura],Table13[[#This Row],[Cód.]],Table8[Tipologia proposta *],"T1"))</f>
        <v/>
      </c>
      <c r="K97" s="243" t="str">
        <f>IF(Table13[[#This Row],[Tipo de Beneficiário]]="","",COUNTIFS(Table8[Código da Candidatura],Table13[[#This Row],[Cód.]],Table8[Tipologia proposta *],"T2"))</f>
        <v/>
      </c>
      <c r="L97" s="243" t="str">
        <f>IF(Table13[[#This Row],[Tipo de Beneficiário]]="","",COUNTIFS(Table8[Código da Candidatura],Table13[[#This Row],[Cód.]],Table8[Tipologia proposta *],"T3"))</f>
        <v/>
      </c>
      <c r="M97" s="243" t="str">
        <f>IF(Table13[[#This Row],[Tipo de Beneficiário]]="","",COUNTIFS(Table8[Código da Candidatura],Table13[[#This Row],[Cód.]],Table8[Tipologia proposta *],"T4"))</f>
        <v/>
      </c>
      <c r="N97" s="243" t="str">
        <f>IF(Table13[[#This Row],[Tipo de Beneficiário]]="","",COUNTIFS(Table8[Código da Candidatura],Table13[[#This Row],[Cód.]],Table8[Tipologia proposta *],"T5"))</f>
        <v/>
      </c>
      <c r="O97" s="243" t="str">
        <f>IF(Table13[[#This Row],[Tipo de Beneficiário]]="","",COUNTIFS(Table8[Código da Candidatura],Table13[[#This Row],[Cód.]],Table8[Tipologia proposta *],"T6"))</f>
        <v/>
      </c>
      <c r="P97" s="243" t="str">
        <f>IF(Table13[[#This Row],[Tipo de Beneficiário]]="","",COUNTIFS(Table8[Código da Candidatura],Table13[[#This Row],[Cód.]],Table8[Tipologia proposta *],"T7"))</f>
        <v/>
      </c>
      <c r="Q97" s="243" t="str">
        <f>IF(Table13[[#This Row],[Tipo de Beneficiário]]="","",COUNTIFS(Table8[Código da Candidatura],Table13[[#This Row],[Cód.]],Table8[Tipologia proposta *],"Unid. Resid."))</f>
        <v/>
      </c>
      <c r="R97" s="244">
        <f>SUM(Table13[[#This Row],[T0]:[Unid. resid.]])</f>
        <v>0</v>
      </c>
      <c r="S97" s="245" t="str">
        <f>IF(OR(Table13[[#This Row],[Tipo de Beneficiário]]="",Table13[[#This Row],[Identificação da Entidade]]="",Table13[[#This Row],[Tipo de Solução Habitacional]]=""),"NÃO","")</f>
        <v>NÃO</v>
      </c>
      <c r="T97" s="118" t="e">
        <f>VLOOKUP(Table13[[#This Row],[Tipo de Beneficiário]],Table3[],3,FALSE)</f>
        <v>#N/A</v>
      </c>
      <c r="X97" s="46"/>
    </row>
    <row r="98" spans="1:24" x14ac:dyDescent="0.25">
      <c r="A98" s="237" t="str">
        <f>auxiliar!C94</f>
        <v>93</v>
      </c>
      <c r="B98" s="238"/>
      <c r="C98" s="239"/>
      <c r="D98" s="212" t="str">
        <f>IF(Table13[[#This Row],[Tipo de Beneficiário]]="","",COUNTIF(Table8[Código da Candidatura],Table13[[#This Row],[Cód.]]))</f>
        <v/>
      </c>
      <c r="E98" s="240" t="str">
        <f>IF(Table13[[#This Row],[Tipo de Beneficiário]]="","",SUMIF(Table8[[Código da Candidatura]:[Nº de membros]],Table13[[#This Row],[Cód.]],Table8[Nº de membros]))</f>
        <v/>
      </c>
      <c r="F98" s="241"/>
      <c r="G98" s="242"/>
      <c r="H98" s="242"/>
      <c r="I98" s="243" t="str">
        <f>IF(Table13[[#This Row],[Tipo de Beneficiário]]="","",COUNTIFS(Table8[Código da Candidatura],Table13[[#This Row],[Cód.]],Table8[Tipologia proposta *],"T0"))</f>
        <v/>
      </c>
      <c r="J98" s="243" t="str">
        <f>IF(Table13[[#This Row],[Tipo de Beneficiário]]="","",COUNTIFS(Table8[Código da Candidatura],Table13[[#This Row],[Cód.]],Table8[Tipologia proposta *],"T1"))</f>
        <v/>
      </c>
      <c r="K98" s="243" t="str">
        <f>IF(Table13[[#This Row],[Tipo de Beneficiário]]="","",COUNTIFS(Table8[Código da Candidatura],Table13[[#This Row],[Cód.]],Table8[Tipologia proposta *],"T2"))</f>
        <v/>
      </c>
      <c r="L98" s="243" t="str">
        <f>IF(Table13[[#This Row],[Tipo de Beneficiário]]="","",COUNTIFS(Table8[Código da Candidatura],Table13[[#This Row],[Cód.]],Table8[Tipologia proposta *],"T3"))</f>
        <v/>
      </c>
      <c r="M98" s="243" t="str">
        <f>IF(Table13[[#This Row],[Tipo de Beneficiário]]="","",COUNTIFS(Table8[Código da Candidatura],Table13[[#This Row],[Cód.]],Table8[Tipologia proposta *],"T4"))</f>
        <v/>
      </c>
      <c r="N98" s="243" t="str">
        <f>IF(Table13[[#This Row],[Tipo de Beneficiário]]="","",COUNTIFS(Table8[Código da Candidatura],Table13[[#This Row],[Cód.]],Table8[Tipologia proposta *],"T5"))</f>
        <v/>
      </c>
      <c r="O98" s="243" t="str">
        <f>IF(Table13[[#This Row],[Tipo de Beneficiário]]="","",COUNTIFS(Table8[Código da Candidatura],Table13[[#This Row],[Cód.]],Table8[Tipologia proposta *],"T6"))</f>
        <v/>
      </c>
      <c r="P98" s="243" t="str">
        <f>IF(Table13[[#This Row],[Tipo de Beneficiário]]="","",COUNTIFS(Table8[Código da Candidatura],Table13[[#This Row],[Cód.]],Table8[Tipologia proposta *],"T7"))</f>
        <v/>
      </c>
      <c r="Q98" s="243" t="str">
        <f>IF(Table13[[#This Row],[Tipo de Beneficiário]]="","",COUNTIFS(Table8[Código da Candidatura],Table13[[#This Row],[Cód.]],Table8[Tipologia proposta *],"Unid. Resid."))</f>
        <v/>
      </c>
      <c r="R98" s="244">
        <f>SUM(Table13[[#This Row],[T0]:[Unid. resid.]])</f>
        <v>0</v>
      </c>
      <c r="S98" s="245" t="str">
        <f>IF(OR(Table13[[#This Row],[Tipo de Beneficiário]]="",Table13[[#This Row],[Identificação da Entidade]]="",Table13[[#This Row],[Tipo de Solução Habitacional]]=""),"NÃO","")</f>
        <v>NÃO</v>
      </c>
      <c r="T98" s="118" t="e">
        <f>VLOOKUP(Table13[[#This Row],[Tipo de Beneficiário]],Table3[],3,FALSE)</f>
        <v>#N/A</v>
      </c>
      <c r="X98" s="46"/>
    </row>
    <row r="99" spans="1:24" x14ac:dyDescent="0.25">
      <c r="A99" s="237" t="str">
        <f>auxiliar!C95</f>
        <v>94</v>
      </c>
      <c r="B99" s="238"/>
      <c r="C99" s="239"/>
      <c r="D99" s="212" t="str">
        <f>IF(Table13[[#This Row],[Tipo de Beneficiário]]="","",COUNTIF(Table8[Código da Candidatura],Table13[[#This Row],[Cód.]]))</f>
        <v/>
      </c>
      <c r="E99" s="240" t="str">
        <f>IF(Table13[[#This Row],[Tipo de Beneficiário]]="","",SUMIF(Table8[[Código da Candidatura]:[Nº de membros]],Table13[[#This Row],[Cód.]],Table8[Nº de membros]))</f>
        <v/>
      </c>
      <c r="F99" s="241"/>
      <c r="G99" s="242"/>
      <c r="H99" s="242"/>
      <c r="I99" s="243" t="str">
        <f>IF(Table13[[#This Row],[Tipo de Beneficiário]]="","",COUNTIFS(Table8[Código da Candidatura],Table13[[#This Row],[Cód.]],Table8[Tipologia proposta *],"T0"))</f>
        <v/>
      </c>
      <c r="J99" s="243" t="str">
        <f>IF(Table13[[#This Row],[Tipo de Beneficiário]]="","",COUNTIFS(Table8[Código da Candidatura],Table13[[#This Row],[Cód.]],Table8[Tipologia proposta *],"T1"))</f>
        <v/>
      </c>
      <c r="K99" s="243" t="str">
        <f>IF(Table13[[#This Row],[Tipo de Beneficiário]]="","",COUNTIFS(Table8[Código da Candidatura],Table13[[#This Row],[Cód.]],Table8[Tipologia proposta *],"T2"))</f>
        <v/>
      </c>
      <c r="L99" s="243" t="str">
        <f>IF(Table13[[#This Row],[Tipo de Beneficiário]]="","",COUNTIFS(Table8[Código da Candidatura],Table13[[#This Row],[Cód.]],Table8[Tipologia proposta *],"T3"))</f>
        <v/>
      </c>
      <c r="M99" s="243" t="str">
        <f>IF(Table13[[#This Row],[Tipo de Beneficiário]]="","",COUNTIFS(Table8[Código da Candidatura],Table13[[#This Row],[Cód.]],Table8[Tipologia proposta *],"T4"))</f>
        <v/>
      </c>
      <c r="N99" s="243" t="str">
        <f>IF(Table13[[#This Row],[Tipo de Beneficiário]]="","",COUNTIFS(Table8[Código da Candidatura],Table13[[#This Row],[Cód.]],Table8[Tipologia proposta *],"T5"))</f>
        <v/>
      </c>
      <c r="O99" s="243" t="str">
        <f>IF(Table13[[#This Row],[Tipo de Beneficiário]]="","",COUNTIFS(Table8[Código da Candidatura],Table13[[#This Row],[Cód.]],Table8[Tipologia proposta *],"T6"))</f>
        <v/>
      </c>
      <c r="P99" s="243" t="str">
        <f>IF(Table13[[#This Row],[Tipo de Beneficiário]]="","",COUNTIFS(Table8[Código da Candidatura],Table13[[#This Row],[Cód.]],Table8[Tipologia proposta *],"T7"))</f>
        <v/>
      </c>
      <c r="Q99" s="243" t="str">
        <f>IF(Table13[[#This Row],[Tipo de Beneficiário]]="","",COUNTIFS(Table8[Código da Candidatura],Table13[[#This Row],[Cód.]],Table8[Tipologia proposta *],"Unid. Resid."))</f>
        <v/>
      </c>
      <c r="R99" s="244">
        <f>SUM(Table13[[#This Row],[T0]:[Unid. resid.]])</f>
        <v>0</v>
      </c>
      <c r="S99" s="245" t="str">
        <f>IF(OR(Table13[[#This Row],[Tipo de Beneficiário]]="",Table13[[#This Row],[Identificação da Entidade]]="",Table13[[#This Row],[Tipo de Solução Habitacional]]=""),"NÃO","")</f>
        <v>NÃO</v>
      </c>
      <c r="T99" s="118" t="e">
        <f>VLOOKUP(Table13[[#This Row],[Tipo de Beneficiário]],Table3[],3,FALSE)</f>
        <v>#N/A</v>
      </c>
      <c r="X99" s="46"/>
    </row>
    <row r="100" spans="1:24" x14ac:dyDescent="0.25">
      <c r="A100" s="237" t="str">
        <f>auxiliar!C96</f>
        <v>95</v>
      </c>
      <c r="B100" s="238"/>
      <c r="C100" s="239"/>
      <c r="D100" s="212" t="str">
        <f>IF(Table13[[#This Row],[Tipo de Beneficiário]]="","",COUNTIF(Table8[Código da Candidatura],Table13[[#This Row],[Cód.]]))</f>
        <v/>
      </c>
      <c r="E100" s="240" t="str">
        <f>IF(Table13[[#This Row],[Tipo de Beneficiário]]="","",SUMIF(Table8[[Código da Candidatura]:[Nº de membros]],Table13[[#This Row],[Cód.]],Table8[Nº de membros]))</f>
        <v/>
      </c>
      <c r="F100" s="241"/>
      <c r="G100" s="242"/>
      <c r="H100" s="242"/>
      <c r="I100" s="243" t="str">
        <f>IF(Table13[[#This Row],[Tipo de Beneficiário]]="","",COUNTIFS(Table8[Código da Candidatura],Table13[[#This Row],[Cód.]],Table8[Tipologia proposta *],"T0"))</f>
        <v/>
      </c>
      <c r="J100" s="243" t="str">
        <f>IF(Table13[[#This Row],[Tipo de Beneficiário]]="","",COUNTIFS(Table8[Código da Candidatura],Table13[[#This Row],[Cód.]],Table8[Tipologia proposta *],"T1"))</f>
        <v/>
      </c>
      <c r="K100" s="243" t="str">
        <f>IF(Table13[[#This Row],[Tipo de Beneficiário]]="","",COUNTIFS(Table8[Código da Candidatura],Table13[[#This Row],[Cód.]],Table8[Tipologia proposta *],"T2"))</f>
        <v/>
      </c>
      <c r="L100" s="243" t="str">
        <f>IF(Table13[[#This Row],[Tipo de Beneficiário]]="","",COUNTIFS(Table8[Código da Candidatura],Table13[[#This Row],[Cód.]],Table8[Tipologia proposta *],"T3"))</f>
        <v/>
      </c>
      <c r="M100" s="243" t="str">
        <f>IF(Table13[[#This Row],[Tipo de Beneficiário]]="","",COUNTIFS(Table8[Código da Candidatura],Table13[[#This Row],[Cód.]],Table8[Tipologia proposta *],"T4"))</f>
        <v/>
      </c>
      <c r="N100" s="243" t="str">
        <f>IF(Table13[[#This Row],[Tipo de Beneficiário]]="","",COUNTIFS(Table8[Código da Candidatura],Table13[[#This Row],[Cód.]],Table8[Tipologia proposta *],"T5"))</f>
        <v/>
      </c>
      <c r="O100" s="243" t="str">
        <f>IF(Table13[[#This Row],[Tipo de Beneficiário]]="","",COUNTIFS(Table8[Código da Candidatura],Table13[[#This Row],[Cód.]],Table8[Tipologia proposta *],"T6"))</f>
        <v/>
      </c>
      <c r="P100" s="243" t="str">
        <f>IF(Table13[[#This Row],[Tipo de Beneficiário]]="","",COUNTIFS(Table8[Código da Candidatura],Table13[[#This Row],[Cód.]],Table8[Tipologia proposta *],"T7"))</f>
        <v/>
      </c>
      <c r="Q100" s="243" t="str">
        <f>IF(Table13[[#This Row],[Tipo de Beneficiário]]="","",COUNTIFS(Table8[Código da Candidatura],Table13[[#This Row],[Cód.]],Table8[Tipologia proposta *],"Unid. Resid."))</f>
        <v/>
      </c>
      <c r="R100" s="244">
        <f>SUM(Table13[[#This Row],[T0]:[Unid. resid.]])</f>
        <v>0</v>
      </c>
      <c r="S100" s="245" t="str">
        <f>IF(OR(Table13[[#This Row],[Tipo de Beneficiário]]="",Table13[[#This Row],[Identificação da Entidade]]="",Table13[[#This Row],[Tipo de Solução Habitacional]]=""),"NÃO","")</f>
        <v>NÃO</v>
      </c>
      <c r="T100" s="118" t="e">
        <f>VLOOKUP(Table13[[#This Row],[Tipo de Beneficiário]],Table3[],3,FALSE)</f>
        <v>#N/A</v>
      </c>
      <c r="X100" s="46"/>
    </row>
    <row r="101" spans="1:24" x14ac:dyDescent="0.25">
      <c r="A101" s="237" t="str">
        <f>auxiliar!C97</f>
        <v>96</v>
      </c>
      <c r="B101" s="238"/>
      <c r="C101" s="239"/>
      <c r="D101" s="212" t="str">
        <f>IF(Table13[[#This Row],[Tipo de Beneficiário]]="","",COUNTIF(Table8[Código da Candidatura],Table13[[#This Row],[Cód.]]))</f>
        <v/>
      </c>
      <c r="E101" s="240" t="str">
        <f>IF(Table13[[#This Row],[Tipo de Beneficiário]]="","",SUMIF(Table8[[Código da Candidatura]:[Nº de membros]],Table13[[#This Row],[Cód.]],Table8[Nº de membros]))</f>
        <v/>
      </c>
      <c r="F101" s="241"/>
      <c r="G101" s="242"/>
      <c r="H101" s="242"/>
      <c r="I101" s="243" t="str">
        <f>IF(Table13[[#This Row],[Tipo de Beneficiário]]="","",COUNTIFS(Table8[Código da Candidatura],Table13[[#This Row],[Cód.]],Table8[Tipologia proposta *],"T0"))</f>
        <v/>
      </c>
      <c r="J101" s="243" t="str">
        <f>IF(Table13[[#This Row],[Tipo de Beneficiário]]="","",COUNTIFS(Table8[Código da Candidatura],Table13[[#This Row],[Cód.]],Table8[Tipologia proposta *],"T1"))</f>
        <v/>
      </c>
      <c r="K101" s="243" t="str">
        <f>IF(Table13[[#This Row],[Tipo de Beneficiário]]="","",COUNTIFS(Table8[Código da Candidatura],Table13[[#This Row],[Cód.]],Table8[Tipologia proposta *],"T2"))</f>
        <v/>
      </c>
      <c r="L101" s="243" t="str">
        <f>IF(Table13[[#This Row],[Tipo de Beneficiário]]="","",COUNTIFS(Table8[Código da Candidatura],Table13[[#This Row],[Cód.]],Table8[Tipologia proposta *],"T3"))</f>
        <v/>
      </c>
      <c r="M101" s="243" t="str">
        <f>IF(Table13[[#This Row],[Tipo de Beneficiário]]="","",COUNTIFS(Table8[Código da Candidatura],Table13[[#This Row],[Cód.]],Table8[Tipologia proposta *],"T4"))</f>
        <v/>
      </c>
      <c r="N101" s="243" t="str">
        <f>IF(Table13[[#This Row],[Tipo de Beneficiário]]="","",COUNTIFS(Table8[Código da Candidatura],Table13[[#This Row],[Cód.]],Table8[Tipologia proposta *],"T5"))</f>
        <v/>
      </c>
      <c r="O101" s="243" t="str">
        <f>IF(Table13[[#This Row],[Tipo de Beneficiário]]="","",COUNTIFS(Table8[Código da Candidatura],Table13[[#This Row],[Cód.]],Table8[Tipologia proposta *],"T6"))</f>
        <v/>
      </c>
      <c r="P101" s="243" t="str">
        <f>IF(Table13[[#This Row],[Tipo de Beneficiário]]="","",COUNTIFS(Table8[Código da Candidatura],Table13[[#This Row],[Cód.]],Table8[Tipologia proposta *],"T7"))</f>
        <v/>
      </c>
      <c r="Q101" s="243" t="str">
        <f>IF(Table13[[#This Row],[Tipo de Beneficiário]]="","",COUNTIFS(Table8[Código da Candidatura],Table13[[#This Row],[Cód.]],Table8[Tipologia proposta *],"Unid. Resid."))</f>
        <v/>
      </c>
      <c r="R101" s="244">
        <f>SUM(Table13[[#This Row],[T0]:[Unid. resid.]])</f>
        <v>0</v>
      </c>
      <c r="S101" s="245" t="str">
        <f>IF(OR(Table13[[#This Row],[Tipo de Beneficiário]]="",Table13[[#This Row],[Identificação da Entidade]]="",Table13[[#This Row],[Tipo de Solução Habitacional]]=""),"NÃO","")</f>
        <v>NÃO</v>
      </c>
      <c r="T101" s="118" t="e">
        <f>VLOOKUP(Table13[[#This Row],[Tipo de Beneficiário]],Table3[],3,FALSE)</f>
        <v>#N/A</v>
      </c>
      <c r="X101" s="46"/>
    </row>
    <row r="102" spans="1:24" x14ac:dyDescent="0.25">
      <c r="A102" s="237" t="str">
        <f>auxiliar!C98</f>
        <v>97</v>
      </c>
      <c r="B102" s="238"/>
      <c r="C102" s="239"/>
      <c r="D102" s="212" t="str">
        <f>IF(Table13[[#This Row],[Tipo de Beneficiário]]="","",COUNTIF(Table8[Código da Candidatura],Table13[[#This Row],[Cód.]]))</f>
        <v/>
      </c>
      <c r="E102" s="240" t="str">
        <f>IF(Table13[[#This Row],[Tipo de Beneficiário]]="","",SUMIF(Table8[[Código da Candidatura]:[Nº de membros]],Table13[[#This Row],[Cód.]],Table8[Nº de membros]))</f>
        <v/>
      </c>
      <c r="F102" s="241"/>
      <c r="G102" s="242"/>
      <c r="H102" s="242"/>
      <c r="I102" s="243" t="str">
        <f>IF(Table13[[#This Row],[Tipo de Beneficiário]]="","",COUNTIFS(Table8[Código da Candidatura],Table13[[#This Row],[Cód.]],Table8[Tipologia proposta *],"T0"))</f>
        <v/>
      </c>
      <c r="J102" s="243" t="str">
        <f>IF(Table13[[#This Row],[Tipo de Beneficiário]]="","",COUNTIFS(Table8[Código da Candidatura],Table13[[#This Row],[Cód.]],Table8[Tipologia proposta *],"T1"))</f>
        <v/>
      </c>
      <c r="K102" s="243" t="str">
        <f>IF(Table13[[#This Row],[Tipo de Beneficiário]]="","",COUNTIFS(Table8[Código da Candidatura],Table13[[#This Row],[Cód.]],Table8[Tipologia proposta *],"T2"))</f>
        <v/>
      </c>
      <c r="L102" s="243" t="str">
        <f>IF(Table13[[#This Row],[Tipo de Beneficiário]]="","",COUNTIFS(Table8[Código da Candidatura],Table13[[#This Row],[Cód.]],Table8[Tipologia proposta *],"T3"))</f>
        <v/>
      </c>
      <c r="M102" s="243" t="str">
        <f>IF(Table13[[#This Row],[Tipo de Beneficiário]]="","",COUNTIFS(Table8[Código da Candidatura],Table13[[#This Row],[Cód.]],Table8[Tipologia proposta *],"T4"))</f>
        <v/>
      </c>
      <c r="N102" s="243" t="str">
        <f>IF(Table13[[#This Row],[Tipo de Beneficiário]]="","",COUNTIFS(Table8[Código da Candidatura],Table13[[#This Row],[Cód.]],Table8[Tipologia proposta *],"T5"))</f>
        <v/>
      </c>
      <c r="O102" s="243" t="str">
        <f>IF(Table13[[#This Row],[Tipo de Beneficiário]]="","",COUNTIFS(Table8[Código da Candidatura],Table13[[#This Row],[Cód.]],Table8[Tipologia proposta *],"T6"))</f>
        <v/>
      </c>
      <c r="P102" s="243" t="str">
        <f>IF(Table13[[#This Row],[Tipo de Beneficiário]]="","",COUNTIFS(Table8[Código da Candidatura],Table13[[#This Row],[Cód.]],Table8[Tipologia proposta *],"T7"))</f>
        <v/>
      </c>
      <c r="Q102" s="243" t="str">
        <f>IF(Table13[[#This Row],[Tipo de Beneficiário]]="","",COUNTIFS(Table8[Código da Candidatura],Table13[[#This Row],[Cód.]],Table8[Tipologia proposta *],"Unid. Resid."))</f>
        <v/>
      </c>
      <c r="R102" s="244">
        <f>SUM(Table13[[#This Row],[T0]:[Unid. resid.]])</f>
        <v>0</v>
      </c>
      <c r="S102" s="245" t="str">
        <f>IF(OR(Table13[[#This Row],[Tipo de Beneficiário]]="",Table13[[#This Row],[Identificação da Entidade]]="",Table13[[#This Row],[Tipo de Solução Habitacional]]=""),"NÃO","")</f>
        <v>NÃO</v>
      </c>
      <c r="T102" s="118" t="e">
        <f>VLOOKUP(Table13[[#This Row],[Tipo de Beneficiário]],Table3[],3,FALSE)</f>
        <v>#N/A</v>
      </c>
      <c r="X102" s="46"/>
    </row>
    <row r="103" spans="1:24" x14ac:dyDescent="0.25">
      <c r="A103" s="237" t="str">
        <f>auxiliar!C99</f>
        <v>98</v>
      </c>
      <c r="B103" s="238"/>
      <c r="C103" s="239"/>
      <c r="D103" s="212" t="str">
        <f>IF(Table13[[#This Row],[Tipo de Beneficiário]]="","",COUNTIF(Table8[Código da Candidatura],Table13[[#This Row],[Cód.]]))</f>
        <v/>
      </c>
      <c r="E103" s="240" t="str">
        <f>IF(Table13[[#This Row],[Tipo de Beneficiário]]="","",SUMIF(Table8[[Código da Candidatura]:[Nº de membros]],Table13[[#This Row],[Cód.]],Table8[Nº de membros]))</f>
        <v/>
      </c>
      <c r="F103" s="241"/>
      <c r="G103" s="242"/>
      <c r="H103" s="242"/>
      <c r="I103" s="243" t="str">
        <f>IF(Table13[[#This Row],[Tipo de Beneficiário]]="","",COUNTIFS(Table8[Código da Candidatura],Table13[[#This Row],[Cód.]],Table8[Tipologia proposta *],"T0"))</f>
        <v/>
      </c>
      <c r="J103" s="243" t="str">
        <f>IF(Table13[[#This Row],[Tipo de Beneficiário]]="","",COUNTIFS(Table8[Código da Candidatura],Table13[[#This Row],[Cód.]],Table8[Tipologia proposta *],"T1"))</f>
        <v/>
      </c>
      <c r="K103" s="243" t="str">
        <f>IF(Table13[[#This Row],[Tipo de Beneficiário]]="","",COUNTIFS(Table8[Código da Candidatura],Table13[[#This Row],[Cód.]],Table8[Tipologia proposta *],"T2"))</f>
        <v/>
      </c>
      <c r="L103" s="243" t="str">
        <f>IF(Table13[[#This Row],[Tipo de Beneficiário]]="","",COUNTIFS(Table8[Código da Candidatura],Table13[[#This Row],[Cód.]],Table8[Tipologia proposta *],"T3"))</f>
        <v/>
      </c>
      <c r="M103" s="243" t="str">
        <f>IF(Table13[[#This Row],[Tipo de Beneficiário]]="","",COUNTIFS(Table8[Código da Candidatura],Table13[[#This Row],[Cód.]],Table8[Tipologia proposta *],"T4"))</f>
        <v/>
      </c>
      <c r="N103" s="243" t="str">
        <f>IF(Table13[[#This Row],[Tipo de Beneficiário]]="","",COUNTIFS(Table8[Código da Candidatura],Table13[[#This Row],[Cód.]],Table8[Tipologia proposta *],"T5"))</f>
        <v/>
      </c>
      <c r="O103" s="243" t="str">
        <f>IF(Table13[[#This Row],[Tipo de Beneficiário]]="","",COUNTIFS(Table8[Código da Candidatura],Table13[[#This Row],[Cód.]],Table8[Tipologia proposta *],"T6"))</f>
        <v/>
      </c>
      <c r="P103" s="243" t="str">
        <f>IF(Table13[[#This Row],[Tipo de Beneficiário]]="","",COUNTIFS(Table8[Código da Candidatura],Table13[[#This Row],[Cód.]],Table8[Tipologia proposta *],"T7"))</f>
        <v/>
      </c>
      <c r="Q103" s="243" t="str">
        <f>IF(Table13[[#This Row],[Tipo de Beneficiário]]="","",COUNTIFS(Table8[Código da Candidatura],Table13[[#This Row],[Cód.]],Table8[Tipologia proposta *],"Unid. Resid."))</f>
        <v/>
      </c>
      <c r="R103" s="244">
        <f>SUM(Table13[[#This Row],[T0]:[Unid. resid.]])</f>
        <v>0</v>
      </c>
      <c r="S103" s="245" t="str">
        <f>IF(OR(Table13[[#This Row],[Tipo de Beneficiário]]="",Table13[[#This Row],[Identificação da Entidade]]="",Table13[[#This Row],[Tipo de Solução Habitacional]]=""),"NÃO","")</f>
        <v>NÃO</v>
      </c>
      <c r="T103" s="118" t="e">
        <f>VLOOKUP(Table13[[#This Row],[Tipo de Beneficiário]],Table3[],3,FALSE)</f>
        <v>#N/A</v>
      </c>
      <c r="X103" s="46"/>
    </row>
    <row r="104" spans="1:24" x14ac:dyDescent="0.25">
      <c r="A104" s="237" t="str">
        <f>auxiliar!C100</f>
        <v>99</v>
      </c>
      <c r="B104" s="238"/>
      <c r="C104" s="239"/>
      <c r="D104" s="212" t="str">
        <f>IF(Table13[[#This Row],[Tipo de Beneficiário]]="","",COUNTIF(Table8[Código da Candidatura],Table13[[#This Row],[Cód.]]))</f>
        <v/>
      </c>
      <c r="E104" s="240" t="str">
        <f>IF(Table13[[#This Row],[Tipo de Beneficiário]]="","",SUMIF(Table8[[Código da Candidatura]:[Nº de membros]],Table13[[#This Row],[Cód.]],Table8[Nº de membros]))</f>
        <v/>
      </c>
      <c r="F104" s="241"/>
      <c r="G104" s="242"/>
      <c r="H104" s="242"/>
      <c r="I104" s="243" t="str">
        <f>IF(Table13[[#This Row],[Tipo de Beneficiário]]="","",COUNTIFS(Table8[Código da Candidatura],Table13[[#This Row],[Cód.]],Table8[Tipologia proposta *],"T0"))</f>
        <v/>
      </c>
      <c r="J104" s="243" t="str">
        <f>IF(Table13[[#This Row],[Tipo de Beneficiário]]="","",COUNTIFS(Table8[Código da Candidatura],Table13[[#This Row],[Cód.]],Table8[Tipologia proposta *],"T1"))</f>
        <v/>
      </c>
      <c r="K104" s="243" t="str">
        <f>IF(Table13[[#This Row],[Tipo de Beneficiário]]="","",COUNTIFS(Table8[Código da Candidatura],Table13[[#This Row],[Cód.]],Table8[Tipologia proposta *],"T2"))</f>
        <v/>
      </c>
      <c r="L104" s="243" t="str">
        <f>IF(Table13[[#This Row],[Tipo de Beneficiário]]="","",COUNTIFS(Table8[Código da Candidatura],Table13[[#This Row],[Cód.]],Table8[Tipologia proposta *],"T3"))</f>
        <v/>
      </c>
      <c r="M104" s="243" t="str">
        <f>IF(Table13[[#This Row],[Tipo de Beneficiário]]="","",COUNTIFS(Table8[Código da Candidatura],Table13[[#This Row],[Cód.]],Table8[Tipologia proposta *],"T4"))</f>
        <v/>
      </c>
      <c r="N104" s="243" t="str">
        <f>IF(Table13[[#This Row],[Tipo de Beneficiário]]="","",COUNTIFS(Table8[Código da Candidatura],Table13[[#This Row],[Cód.]],Table8[Tipologia proposta *],"T5"))</f>
        <v/>
      </c>
      <c r="O104" s="243" t="str">
        <f>IF(Table13[[#This Row],[Tipo de Beneficiário]]="","",COUNTIFS(Table8[Código da Candidatura],Table13[[#This Row],[Cód.]],Table8[Tipologia proposta *],"T6"))</f>
        <v/>
      </c>
      <c r="P104" s="243" t="str">
        <f>IF(Table13[[#This Row],[Tipo de Beneficiário]]="","",COUNTIFS(Table8[Código da Candidatura],Table13[[#This Row],[Cód.]],Table8[Tipologia proposta *],"T7"))</f>
        <v/>
      </c>
      <c r="Q104" s="243" t="str">
        <f>IF(Table13[[#This Row],[Tipo de Beneficiário]]="","",COUNTIFS(Table8[Código da Candidatura],Table13[[#This Row],[Cód.]],Table8[Tipologia proposta *],"Unid. Resid."))</f>
        <v/>
      </c>
      <c r="R104" s="244">
        <f>SUM(Table13[[#This Row],[T0]:[Unid. resid.]])</f>
        <v>0</v>
      </c>
      <c r="S104" s="245" t="str">
        <f>IF(OR(Table13[[#This Row],[Tipo de Beneficiário]]="",Table13[[#This Row],[Identificação da Entidade]]="",Table13[[#This Row],[Tipo de Solução Habitacional]]=""),"NÃO","")</f>
        <v>NÃO</v>
      </c>
      <c r="T104" s="118" t="e">
        <f>VLOOKUP(Table13[[#This Row],[Tipo de Beneficiário]],Table3[],3,FALSE)</f>
        <v>#N/A</v>
      </c>
      <c r="X104" s="46"/>
    </row>
    <row r="105" spans="1:24" x14ac:dyDescent="0.25">
      <c r="A105" s="237" t="str">
        <f>auxiliar!C101</f>
        <v>100</v>
      </c>
      <c r="B105" s="238"/>
      <c r="C105" s="239"/>
      <c r="D105" s="212" t="str">
        <f>IF(Table13[[#This Row],[Tipo de Beneficiário]]="","",COUNTIF(Table8[Código da Candidatura],Table13[[#This Row],[Cód.]]))</f>
        <v/>
      </c>
      <c r="E105" s="240" t="str">
        <f>IF(Table13[[#This Row],[Tipo de Beneficiário]]="","",SUMIF(Table8[[Código da Candidatura]:[Nº de membros]],Table13[[#This Row],[Cód.]],Table8[Nº de membros]))</f>
        <v/>
      </c>
      <c r="F105" s="241"/>
      <c r="G105" s="242"/>
      <c r="H105" s="242"/>
      <c r="I105" s="243" t="str">
        <f>IF(Table13[[#This Row],[Tipo de Beneficiário]]="","",COUNTIFS(Table8[Código da Candidatura],Table13[[#This Row],[Cód.]],Table8[Tipologia proposta *],"T0"))</f>
        <v/>
      </c>
      <c r="J105" s="243" t="str">
        <f>IF(Table13[[#This Row],[Tipo de Beneficiário]]="","",COUNTIFS(Table8[Código da Candidatura],Table13[[#This Row],[Cód.]],Table8[Tipologia proposta *],"T1"))</f>
        <v/>
      </c>
      <c r="K105" s="243" t="str">
        <f>IF(Table13[[#This Row],[Tipo de Beneficiário]]="","",COUNTIFS(Table8[Código da Candidatura],Table13[[#This Row],[Cód.]],Table8[Tipologia proposta *],"T2"))</f>
        <v/>
      </c>
      <c r="L105" s="243" t="str">
        <f>IF(Table13[[#This Row],[Tipo de Beneficiário]]="","",COUNTIFS(Table8[Código da Candidatura],Table13[[#This Row],[Cód.]],Table8[Tipologia proposta *],"T3"))</f>
        <v/>
      </c>
      <c r="M105" s="243" t="str">
        <f>IF(Table13[[#This Row],[Tipo de Beneficiário]]="","",COUNTIFS(Table8[Código da Candidatura],Table13[[#This Row],[Cód.]],Table8[Tipologia proposta *],"T4"))</f>
        <v/>
      </c>
      <c r="N105" s="243" t="str">
        <f>IF(Table13[[#This Row],[Tipo de Beneficiário]]="","",COUNTIFS(Table8[Código da Candidatura],Table13[[#This Row],[Cód.]],Table8[Tipologia proposta *],"T5"))</f>
        <v/>
      </c>
      <c r="O105" s="243" t="str">
        <f>IF(Table13[[#This Row],[Tipo de Beneficiário]]="","",COUNTIFS(Table8[Código da Candidatura],Table13[[#This Row],[Cód.]],Table8[Tipologia proposta *],"T6"))</f>
        <v/>
      </c>
      <c r="P105" s="243" t="str">
        <f>IF(Table13[[#This Row],[Tipo de Beneficiário]]="","",COUNTIFS(Table8[Código da Candidatura],Table13[[#This Row],[Cód.]],Table8[Tipologia proposta *],"T7"))</f>
        <v/>
      </c>
      <c r="Q105" s="243" t="str">
        <f>IF(Table13[[#This Row],[Tipo de Beneficiário]]="","",COUNTIFS(Table8[Código da Candidatura],Table13[[#This Row],[Cód.]],Table8[Tipologia proposta *],"Unid. Resid."))</f>
        <v/>
      </c>
      <c r="R105" s="244">
        <f>SUM(Table13[[#This Row],[T0]:[Unid. resid.]])</f>
        <v>0</v>
      </c>
      <c r="S105" s="245" t="str">
        <f>IF(OR(Table13[[#This Row],[Tipo de Beneficiário]]="",Table13[[#This Row],[Identificação da Entidade]]="",Table13[[#This Row],[Tipo de Solução Habitacional]]=""),"NÃO","")</f>
        <v>NÃO</v>
      </c>
      <c r="T105" s="118" t="e">
        <f>VLOOKUP(Table13[[#This Row],[Tipo de Beneficiário]],Table3[],3,FALSE)</f>
        <v>#N/A</v>
      </c>
      <c r="X105" s="46"/>
    </row>
    <row r="106" spans="1:24" x14ac:dyDescent="0.25">
      <c r="A106" s="237" t="str">
        <f>auxiliar!C102</f>
        <v>101</v>
      </c>
      <c r="B106" s="238"/>
      <c r="C106" s="239"/>
      <c r="D106" s="212" t="str">
        <f>IF(Table13[[#This Row],[Tipo de Beneficiário]]="","",COUNTIF(Table8[Código da Candidatura],Table13[[#This Row],[Cód.]]))</f>
        <v/>
      </c>
      <c r="E106" s="240" t="str">
        <f>IF(Table13[[#This Row],[Tipo de Beneficiário]]="","",SUMIF(Table8[[Código da Candidatura]:[Nº de membros]],Table13[[#This Row],[Cód.]],Table8[Nº de membros]))</f>
        <v/>
      </c>
      <c r="F106" s="241"/>
      <c r="G106" s="242"/>
      <c r="H106" s="242"/>
      <c r="I106" s="243" t="str">
        <f>IF(Table13[[#This Row],[Tipo de Beneficiário]]="","",COUNTIFS(Table8[Código da Candidatura],Table13[[#This Row],[Cód.]],Table8[Tipologia proposta *],"T0"))</f>
        <v/>
      </c>
      <c r="J106" s="243" t="str">
        <f>IF(Table13[[#This Row],[Tipo de Beneficiário]]="","",COUNTIFS(Table8[Código da Candidatura],Table13[[#This Row],[Cód.]],Table8[Tipologia proposta *],"T1"))</f>
        <v/>
      </c>
      <c r="K106" s="243" t="str">
        <f>IF(Table13[[#This Row],[Tipo de Beneficiário]]="","",COUNTIFS(Table8[Código da Candidatura],Table13[[#This Row],[Cód.]],Table8[Tipologia proposta *],"T2"))</f>
        <v/>
      </c>
      <c r="L106" s="243" t="str">
        <f>IF(Table13[[#This Row],[Tipo de Beneficiário]]="","",COUNTIFS(Table8[Código da Candidatura],Table13[[#This Row],[Cód.]],Table8[Tipologia proposta *],"T3"))</f>
        <v/>
      </c>
      <c r="M106" s="243" t="str">
        <f>IF(Table13[[#This Row],[Tipo de Beneficiário]]="","",COUNTIFS(Table8[Código da Candidatura],Table13[[#This Row],[Cód.]],Table8[Tipologia proposta *],"T4"))</f>
        <v/>
      </c>
      <c r="N106" s="243" t="str">
        <f>IF(Table13[[#This Row],[Tipo de Beneficiário]]="","",COUNTIFS(Table8[Código da Candidatura],Table13[[#This Row],[Cód.]],Table8[Tipologia proposta *],"T5"))</f>
        <v/>
      </c>
      <c r="O106" s="243" t="str">
        <f>IF(Table13[[#This Row],[Tipo de Beneficiário]]="","",COUNTIFS(Table8[Código da Candidatura],Table13[[#This Row],[Cód.]],Table8[Tipologia proposta *],"T6"))</f>
        <v/>
      </c>
      <c r="P106" s="243" t="str">
        <f>IF(Table13[[#This Row],[Tipo de Beneficiário]]="","",COUNTIFS(Table8[Código da Candidatura],Table13[[#This Row],[Cód.]],Table8[Tipologia proposta *],"T7"))</f>
        <v/>
      </c>
      <c r="Q106" s="243" t="str">
        <f>IF(Table13[[#This Row],[Tipo de Beneficiário]]="","",COUNTIFS(Table8[Código da Candidatura],Table13[[#This Row],[Cód.]],Table8[Tipologia proposta *],"Unid. Resid."))</f>
        <v/>
      </c>
      <c r="R106" s="244">
        <f>SUM(Table13[[#This Row],[T0]:[Unid. resid.]])</f>
        <v>0</v>
      </c>
      <c r="S106" s="245" t="str">
        <f>IF(OR(Table13[[#This Row],[Tipo de Beneficiário]]="",Table13[[#This Row],[Identificação da Entidade]]="",Table13[[#This Row],[Tipo de Solução Habitacional]]=""),"NÃO","")</f>
        <v>NÃO</v>
      </c>
      <c r="T106" s="118" t="e">
        <f>VLOOKUP(Table13[[#This Row],[Tipo de Beneficiário]],Table3[],3,FALSE)</f>
        <v>#N/A</v>
      </c>
      <c r="X106" s="46"/>
    </row>
    <row r="107" spans="1:24" x14ac:dyDescent="0.25">
      <c r="A107" s="237" t="str">
        <f>auxiliar!C103</f>
        <v>102</v>
      </c>
      <c r="B107" s="238"/>
      <c r="C107" s="239"/>
      <c r="D107" s="212" t="str">
        <f>IF(Table13[[#This Row],[Tipo de Beneficiário]]="","",COUNTIF(Table8[Código da Candidatura],Table13[[#This Row],[Cód.]]))</f>
        <v/>
      </c>
      <c r="E107" s="240" t="str">
        <f>IF(Table13[[#This Row],[Tipo de Beneficiário]]="","",SUMIF(Table8[[Código da Candidatura]:[Nº de membros]],Table13[[#This Row],[Cód.]],Table8[Nº de membros]))</f>
        <v/>
      </c>
      <c r="F107" s="241"/>
      <c r="G107" s="242"/>
      <c r="H107" s="242"/>
      <c r="I107" s="243" t="str">
        <f>IF(Table13[[#This Row],[Tipo de Beneficiário]]="","",COUNTIFS(Table8[Código da Candidatura],Table13[[#This Row],[Cód.]],Table8[Tipologia proposta *],"T0"))</f>
        <v/>
      </c>
      <c r="J107" s="243" t="str">
        <f>IF(Table13[[#This Row],[Tipo de Beneficiário]]="","",COUNTIFS(Table8[Código da Candidatura],Table13[[#This Row],[Cód.]],Table8[Tipologia proposta *],"T1"))</f>
        <v/>
      </c>
      <c r="K107" s="243" t="str">
        <f>IF(Table13[[#This Row],[Tipo de Beneficiário]]="","",COUNTIFS(Table8[Código da Candidatura],Table13[[#This Row],[Cód.]],Table8[Tipologia proposta *],"T2"))</f>
        <v/>
      </c>
      <c r="L107" s="243" t="str">
        <f>IF(Table13[[#This Row],[Tipo de Beneficiário]]="","",COUNTIFS(Table8[Código da Candidatura],Table13[[#This Row],[Cód.]],Table8[Tipologia proposta *],"T3"))</f>
        <v/>
      </c>
      <c r="M107" s="243" t="str">
        <f>IF(Table13[[#This Row],[Tipo de Beneficiário]]="","",COUNTIFS(Table8[Código da Candidatura],Table13[[#This Row],[Cód.]],Table8[Tipologia proposta *],"T4"))</f>
        <v/>
      </c>
      <c r="N107" s="243" t="str">
        <f>IF(Table13[[#This Row],[Tipo de Beneficiário]]="","",COUNTIFS(Table8[Código da Candidatura],Table13[[#This Row],[Cód.]],Table8[Tipologia proposta *],"T5"))</f>
        <v/>
      </c>
      <c r="O107" s="243" t="str">
        <f>IF(Table13[[#This Row],[Tipo de Beneficiário]]="","",COUNTIFS(Table8[Código da Candidatura],Table13[[#This Row],[Cód.]],Table8[Tipologia proposta *],"T6"))</f>
        <v/>
      </c>
      <c r="P107" s="243" t="str">
        <f>IF(Table13[[#This Row],[Tipo de Beneficiário]]="","",COUNTIFS(Table8[Código da Candidatura],Table13[[#This Row],[Cód.]],Table8[Tipologia proposta *],"T7"))</f>
        <v/>
      </c>
      <c r="Q107" s="243" t="str">
        <f>IF(Table13[[#This Row],[Tipo de Beneficiário]]="","",COUNTIFS(Table8[Código da Candidatura],Table13[[#This Row],[Cód.]],Table8[Tipologia proposta *],"Unid. Resid."))</f>
        <v/>
      </c>
      <c r="R107" s="244">
        <f>SUM(Table13[[#This Row],[T0]:[Unid. resid.]])</f>
        <v>0</v>
      </c>
      <c r="S107" s="245" t="str">
        <f>IF(OR(Table13[[#This Row],[Tipo de Beneficiário]]="",Table13[[#This Row],[Identificação da Entidade]]="",Table13[[#This Row],[Tipo de Solução Habitacional]]=""),"NÃO","")</f>
        <v>NÃO</v>
      </c>
      <c r="T107" s="118" t="e">
        <f>VLOOKUP(Table13[[#This Row],[Tipo de Beneficiário]],Table3[],3,FALSE)</f>
        <v>#N/A</v>
      </c>
      <c r="X107" s="46"/>
    </row>
    <row r="108" spans="1:24" x14ac:dyDescent="0.25">
      <c r="A108" s="237" t="str">
        <f>auxiliar!C104</f>
        <v>103</v>
      </c>
      <c r="B108" s="238"/>
      <c r="C108" s="239"/>
      <c r="D108" s="212" t="str">
        <f>IF(Table13[[#This Row],[Tipo de Beneficiário]]="","",COUNTIF(Table8[Código da Candidatura],Table13[[#This Row],[Cód.]]))</f>
        <v/>
      </c>
      <c r="E108" s="240" t="str">
        <f>IF(Table13[[#This Row],[Tipo de Beneficiário]]="","",SUMIF(Table8[[Código da Candidatura]:[Nº de membros]],Table13[[#This Row],[Cód.]],Table8[Nº de membros]))</f>
        <v/>
      </c>
      <c r="F108" s="241"/>
      <c r="G108" s="242"/>
      <c r="H108" s="242"/>
      <c r="I108" s="243" t="str">
        <f>IF(Table13[[#This Row],[Tipo de Beneficiário]]="","",COUNTIFS(Table8[Código da Candidatura],Table13[[#This Row],[Cód.]],Table8[Tipologia proposta *],"T0"))</f>
        <v/>
      </c>
      <c r="J108" s="243" t="str">
        <f>IF(Table13[[#This Row],[Tipo de Beneficiário]]="","",COUNTIFS(Table8[Código da Candidatura],Table13[[#This Row],[Cód.]],Table8[Tipologia proposta *],"T1"))</f>
        <v/>
      </c>
      <c r="K108" s="243" t="str">
        <f>IF(Table13[[#This Row],[Tipo de Beneficiário]]="","",COUNTIFS(Table8[Código da Candidatura],Table13[[#This Row],[Cód.]],Table8[Tipologia proposta *],"T2"))</f>
        <v/>
      </c>
      <c r="L108" s="243" t="str">
        <f>IF(Table13[[#This Row],[Tipo de Beneficiário]]="","",COUNTIFS(Table8[Código da Candidatura],Table13[[#This Row],[Cód.]],Table8[Tipologia proposta *],"T3"))</f>
        <v/>
      </c>
      <c r="M108" s="243" t="str">
        <f>IF(Table13[[#This Row],[Tipo de Beneficiário]]="","",COUNTIFS(Table8[Código da Candidatura],Table13[[#This Row],[Cód.]],Table8[Tipologia proposta *],"T4"))</f>
        <v/>
      </c>
      <c r="N108" s="243" t="str">
        <f>IF(Table13[[#This Row],[Tipo de Beneficiário]]="","",COUNTIFS(Table8[Código da Candidatura],Table13[[#This Row],[Cód.]],Table8[Tipologia proposta *],"T5"))</f>
        <v/>
      </c>
      <c r="O108" s="243" t="str">
        <f>IF(Table13[[#This Row],[Tipo de Beneficiário]]="","",COUNTIFS(Table8[Código da Candidatura],Table13[[#This Row],[Cód.]],Table8[Tipologia proposta *],"T6"))</f>
        <v/>
      </c>
      <c r="P108" s="243" t="str">
        <f>IF(Table13[[#This Row],[Tipo de Beneficiário]]="","",COUNTIFS(Table8[Código da Candidatura],Table13[[#This Row],[Cód.]],Table8[Tipologia proposta *],"T7"))</f>
        <v/>
      </c>
      <c r="Q108" s="243" t="str">
        <f>IF(Table13[[#This Row],[Tipo de Beneficiário]]="","",COUNTIFS(Table8[Código da Candidatura],Table13[[#This Row],[Cód.]],Table8[Tipologia proposta *],"Unid. Resid."))</f>
        <v/>
      </c>
      <c r="R108" s="244">
        <f>SUM(Table13[[#This Row],[T0]:[Unid. resid.]])</f>
        <v>0</v>
      </c>
      <c r="S108" s="245" t="str">
        <f>IF(OR(Table13[[#This Row],[Tipo de Beneficiário]]="",Table13[[#This Row],[Identificação da Entidade]]="",Table13[[#This Row],[Tipo de Solução Habitacional]]=""),"NÃO","")</f>
        <v>NÃO</v>
      </c>
      <c r="T108" s="118" t="e">
        <f>VLOOKUP(Table13[[#This Row],[Tipo de Beneficiário]],Table3[],3,FALSE)</f>
        <v>#N/A</v>
      </c>
      <c r="X108" s="46"/>
    </row>
    <row r="109" spans="1:24" x14ac:dyDescent="0.25">
      <c r="A109" s="237" t="str">
        <f>auxiliar!C105</f>
        <v>104</v>
      </c>
      <c r="B109" s="238"/>
      <c r="C109" s="239"/>
      <c r="D109" s="212" t="str">
        <f>IF(Table13[[#This Row],[Tipo de Beneficiário]]="","",COUNTIF(Table8[Código da Candidatura],Table13[[#This Row],[Cód.]]))</f>
        <v/>
      </c>
      <c r="E109" s="240" t="str">
        <f>IF(Table13[[#This Row],[Tipo de Beneficiário]]="","",SUMIF(Table8[[Código da Candidatura]:[Nº de membros]],Table13[[#This Row],[Cód.]],Table8[Nº de membros]))</f>
        <v/>
      </c>
      <c r="F109" s="241"/>
      <c r="G109" s="242"/>
      <c r="H109" s="242"/>
      <c r="I109" s="243" t="str">
        <f>IF(Table13[[#This Row],[Tipo de Beneficiário]]="","",COUNTIFS(Table8[Código da Candidatura],Table13[[#This Row],[Cód.]],Table8[Tipologia proposta *],"T0"))</f>
        <v/>
      </c>
      <c r="J109" s="243" t="str">
        <f>IF(Table13[[#This Row],[Tipo de Beneficiário]]="","",COUNTIFS(Table8[Código da Candidatura],Table13[[#This Row],[Cód.]],Table8[Tipologia proposta *],"T1"))</f>
        <v/>
      </c>
      <c r="K109" s="243" t="str">
        <f>IF(Table13[[#This Row],[Tipo de Beneficiário]]="","",COUNTIFS(Table8[Código da Candidatura],Table13[[#This Row],[Cód.]],Table8[Tipologia proposta *],"T2"))</f>
        <v/>
      </c>
      <c r="L109" s="243" t="str">
        <f>IF(Table13[[#This Row],[Tipo de Beneficiário]]="","",COUNTIFS(Table8[Código da Candidatura],Table13[[#This Row],[Cód.]],Table8[Tipologia proposta *],"T3"))</f>
        <v/>
      </c>
      <c r="M109" s="243" t="str">
        <f>IF(Table13[[#This Row],[Tipo de Beneficiário]]="","",COUNTIFS(Table8[Código da Candidatura],Table13[[#This Row],[Cód.]],Table8[Tipologia proposta *],"T4"))</f>
        <v/>
      </c>
      <c r="N109" s="243" t="str">
        <f>IF(Table13[[#This Row],[Tipo de Beneficiário]]="","",COUNTIFS(Table8[Código da Candidatura],Table13[[#This Row],[Cód.]],Table8[Tipologia proposta *],"T5"))</f>
        <v/>
      </c>
      <c r="O109" s="243" t="str">
        <f>IF(Table13[[#This Row],[Tipo de Beneficiário]]="","",COUNTIFS(Table8[Código da Candidatura],Table13[[#This Row],[Cód.]],Table8[Tipologia proposta *],"T6"))</f>
        <v/>
      </c>
      <c r="P109" s="243" t="str">
        <f>IF(Table13[[#This Row],[Tipo de Beneficiário]]="","",COUNTIFS(Table8[Código da Candidatura],Table13[[#This Row],[Cód.]],Table8[Tipologia proposta *],"T7"))</f>
        <v/>
      </c>
      <c r="Q109" s="243" t="str">
        <f>IF(Table13[[#This Row],[Tipo de Beneficiário]]="","",COUNTIFS(Table8[Código da Candidatura],Table13[[#This Row],[Cód.]],Table8[Tipologia proposta *],"Unid. Resid."))</f>
        <v/>
      </c>
      <c r="R109" s="244">
        <f>SUM(Table13[[#This Row],[T0]:[Unid. resid.]])</f>
        <v>0</v>
      </c>
      <c r="S109" s="245" t="str">
        <f>IF(OR(Table13[[#This Row],[Tipo de Beneficiário]]="",Table13[[#This Row],[Identificação da Entidade]]="",Table13[[#This Row],[Tipo de Solução Habitacional]]=""),"NÃO","")</f>
        <v>NÃO</v>
      </c>
      <c r="T109" s="118" t="e">
        <f>VLOOKUP(Table13[[#This Row],[Tipo de Beneficiário]],Table3[],3,FALSE)</f>
        <v>#N/A</v>
      </c>
      <c r="X109" s="46"/>
    </row>
    <row r="110" spans="1:24" x14ac:dyDescent="0.25">
      <c r="A110" s="237" t="str">
        <f>auxiliar!C106</f>
        <v>105</v>
      </c>
      <c r="B110" s="238"/>
      <c r="C110" s="239"/>
      <c r="D110" s="212" t="str">
        <f>IF(Table13[[#This Row],[Tipo de Beneficiário]]="","",COUNTIF(Table8[Código da Candidatura],Table13[[#This Row],[Cód.]]))</f>
        <v/>
      </c>
      <c r="E110" s="240" t="str">
        <f>IF(Table13[[#This Row],[Tipo de Beneficiário]]="","",SUMIF(Table8[[Código da Candidatura]:[Nº de membros]],Table13[[#This Row],[Cód.]],Table8[Nº de membros]))</f>
        <v/>
      </c>
      <c r="F110" s="241"/>
      <c r="G110" s="242"/>
      <c r="H110" s="242"/>
      <c r="I110" s="243" t="str">
        <f>IF(Table13[[#This Row],[Tipo de Beneficiário]]="","",COUNTIFS(Table8[Código da Candidatura],Table13[[#This Row],[Cód.]],Table8[Tipologia proposta *],"T0"))</f>
        <v/>
      </c>
      <c r="J110" s="243" t="str">
        <f>IF(Table13[[#This Row],[Tipo de Beneficiário]]="","",COUNTIFS(Table8[Código da Candidatura],Table13[[#This Row],[Cód.]],Table8[Tipologia proposta *],"T1"))</f>
        <v/>
      </c>
      <c r="K110" s="243" t="str">
        <f>IF(Table13[[#This Row],[Tipo de Beneficiário]]="","",COUNTIFS(Table8[Código da Candidatura],Table13[[#This Row],[Cód.]],Table8[Tipologia proposta *],"T2"))</f>
        <v/>
      </c>
      <c r="L110" s="243" t="str">
        <f>IF(Table13[[#This Row],[Tipo de Beneficiário]]="","",COUNTIFS(Table8[Código da Candidatura],Table13[[#This Row],[Cód.]],Table8[Tipologia proposta *],"T3"))</f>
        <v/>
      </c>
      <c r="M110" s="243" t="str">
        <f>IF(Table13[[#This Row],[Tipo de Beneficiário]]="","",COUNTIFS(Table8[Código da Candidatura],Table13[[#This Row],[Cód.]],Table8[Tipologia proposta *],"T4"))</f>
        <v/>
      </c>
      <c r="N110" s="243" t="str">
        <f>IF(Table13[[#This Row],[Tipo de Beneficiário]]="","",COUNTIFS(Table8[Código da Candidatura],Table13[[#This Row],[Cód.]],Table8[Tipologia proposta *],"T5"))</f>
        <v/>
      </c>
      <c r="O110" s="243" t="str">
        <f>IF(Table13[[#This Row],[Tipo de Beneficiário]]="","",COUNTIFS(Table8[Código da Candidatura],Table13[[#This Row],[Cód.]],Table8[Tipologia proposta *],"T6"))</f>
        <v/>
      </c>
      <c r="P110" s="243" t="str">
        <f>IF(Table13[[#This Row],[Tipo de Beneficiário]]="","",COUNTIFS(Table8[Código da Candidatura],Table13[[#This Row],[Cód.]],Table8[Tipologia proposta *],"T7"))</f>
        <v/>
      </c>
      <c r="Q110" s="243" t="str">
        <f>IF(Table13[[#This Row],[Tipo de Beneficiário]]="","",COUNTIFS(Table8[Código da Candidatura],Table13[[#This Row],[Cód.]],Table8[Tipologia proposta *],"Unid. Resid."))</f>
        <v/>
      </c>
      <c r="R110" s="244">
        <f>SUM(Table13[[#This Row],[T0]:[Unid. resid.]])</f>
        <v>0</v>
      </c>
      <c r="S110" s="245" t="str">
        <f>IF(OR(Table13[[#This Row],[Tipo de Beneficiário]]="",Table13[[#This Row],[Identificação da Entidade]]="",Table13[[#This Row],[Tipo de Solução Habitacional]]=""),"NÃO","")</f>
        <v>NÃO</v>
      </c>
      <c r="T110" s="118" t="e">
        <f>VLOOKUP(Table13[[#This Row],[Tipo de Beneficiário]],Table3[],3,FALSE)</f>
        <v>#N/A</v>
      </c>
      <c r="X110" s="46"/>
    </row>
    <row r="111" spans="1:24" x14ac:dyDescent="0.25">
      <c r="A111" s="237" t="str">
        <f>auxiliar!C107</f>
        <v>106</v>
      </c>
      <c r="B111" s="238"/>
      <c r="C111" s="239"/>
      <c r="D111" s="212" t="str">
        <f>IF(Table13[[#This Row],[Tipo de Beneficiário]]="","",COUNTIF(Table8[Código da Candidatura],Table13[[#This Row],[Cód.]]))</f>
        <v/>
      </c>
      <c r="E111" s="240" t="str">
        <f>IF(Table13[[#This Row],[Tipo de Beneficiário]]="","",SUMIF(Table8[[Código da Candidatura]:[Nº de membros]],Table13[[#This Row],[Cód.]],Table8[Nº de membros]))</f>
        <v/>
      </c>
      <c r="F111" s="241"/>
      <c r="G111" s="242"/>
      <c r="H111" s="242"/>
      <c r="I111" s="243" t="str">
        <f>IF(Table13[[#This Row],[Tipo de Beneficiário]]="","",COUNTIFS(Table8[Código da Candidatura],Table13[[#This Row],[Cód.]],Table8[Tipologia proposta *],"T0"))</f>
        <v/>
      </c>
      <c r="J111" s="243" t="str">
        <f>IF(Table13[[#This Row],[Tipo de Beneficiário]]="","",COUNTIFS(Table8[Código da Candidatura],Table13[[#This Row],[Cód.]],Table8[Tipologia proposta *],"T1"))</f>
        <v/>
      </c>
      <c r="K111" s="243" t="str">
        <f>IF(Table13[[#This Row],[Tipo de Beneficiário]]="","",COUNTIFS(Table8[Código da Candidatura],Table13[[#This Row],[Cód.]],Table8[Tipologia proposta *],"T2"))</f>
        <v/>
      </c>
      <c r="L111" s="243" t="str">
        <f>IF(Table13[[#This Row],[Tipo de Beneficiário]]="","",COUNTIFS(Table8[Código da Candidatura],Table13[[#This Row],[Cód.]],Table8[Tipologia proposta *],"T3"))</f>
        <v/>
      </c>
      <c r="M111" s="243" t="str">
        <f>IF(Table13[[#This Row],[Tipo de Beneficiário]]="","",COUNTIFS(Table8[Código da Candidatura],Table13[[#This Row],[Cód.]],Table8[Tipologia proposta *],"T4"))</f>
        <v/>
      </c>
      <c r="N111" s="243" t="str">
        <f>IF(Table13[[#This Row],[Tipo de Beneficiário]]="","",COUNTIFS(Table8[Código da Candidatura],Table13[[#This Row],[Cód.]],Table8[Tipologia proposta *],"T5"))</f>
        <v/>
      </c>
      <c r="O111" s="243" t="str">
        <f>IF(Table13[[#This Row],[Tipo de Beneficiário]]="","",COUNTIFS(Table8[Código da Candidatura],Table13[[#This Row],[Cód.]],Table8[Tipologia proposta *],"T6"))</f>
        <v/>
      </c>
      <c r="P111" s="243" t="str">
        <f>IF(Table13[[#This Row],[Tipo de Beneficiário]]="","",COUNTIFS(Table8[Código da Candidatura],Table13[[#This Row],[Cód.]],Table8[Tipologia proposta *],"T7"))</f>
        <v/>
      </c>
      <c r="Q111" s="243" t="str">
        <f>IF(Table13[[#This Row],[Tipo de Beneficiário]]="","",COUNTIFS(Table8[Código da Candidatura],Table13[[#This Row],[Cód.]],Table8[Tipologia proposta *],"Unid. Resid."))</f>
        <v/>
      </c>
      <c r="R111" s="244">
        <f>SUM(Table13[[#This Row],[T0]:[Unid. resid.]])</f>
        <v>0</v>
      </c>
      <c r="S111" s="245" t="str">
        <f>IF(OR(Table13[[#This Row],[Tipo de Beneficiário]]="",Table13[[#This Row],[Identificação da Entidade]]="",Table13[[#This Row],[Tipo de Solução Habitacional]]=""),"NÃO","")</f>
        <v>NÃO</v>
      </c>
      <c r="T111" s="118" t="e">
        <f>VLOOKUP(Table13[[#This Row],[Tipo de Beneficiário]],Table3[],3,FALSE)</f>
        <v>#N/A</v>
      </c>
      <c r="X111" s="46"/>
    </row>
    <row r="112" spans="1:24" x14ac:dyDescent="0.25">
      <c r="A112" s="237" t="str">
        <f>auxiliar!C108</f>
        <v>107</v>
      </c>
      <c r="B112" s="238"/>
      <c r="C112" s="239"/>
      <c r="D112" s="212" t="str">
        <f>IF(Table13[[#This Row],[Tipo de Beneficiário]]="","",COUNTIF(Table8[Código da Candidatura],Table13[[#This Row],[Cód.]]))</f>
        <v/>
      </c>
      <c r="E112" s="240" t="str">
        <f>IF(Table13[[#This Row],[Tipo de Beneficiário]]="","",SUMIF(Table8[[Código da Candidatura]:[Nº de membros]],Table13[[#This Row],[Cód.]],Table8[Nº de membros]))</f>
        <v/>
      </c>
      <c r="F112" s="241"/>
      <c r="G112" s="242"/>
      <c r="H112" s="242"/>
      <c r="I112" s="243" t="str">
        <f>IF(Table13[[#This Row],[Tipo de Beneficiário]]="","",COUNTIFS(Table8[Código da Candidatura],Table13[[#This Row],[Cód.]],Table8[Tipologia proposta *],"T0"))</f>
        <v/>
      </c>
      <c r="J112" s="243" t="str">
        <f>IF(Table13[[#This Row],[Tipo de Beneficiário]]="","",COUNTIFS(Table8[Código da Candidatura],Table13[[#This Row],[Cód.]],Table8[Tipologia proposta *],"T1"))</f>
        <v/>
      </c>
      <c r="K112" s="243" t="str">
        <f>IF(Table13[[#This Row],[Tipo de Beneficiário]]="","",COUNTIFS(Table8[Código da Candidatura],Table13[[#This Row],[Cód.]],Table8[Tipologia proposta *],"T2"))</f>
        <v/>
      </c>
      <c r="L112" s="243" t="str">
        <f>IF(Table13[[#This Row],[Tipo de Beneficiário]]="","",COUNTIFS(Table8[Código da Candidatura],Table13[[#This Row],[Cód.]],Table8[Tipologia proposta *],"T3"))</f>
        <v/>
      </c>
      <c r="M112" s="243" t="str">
        <f>IF(Table13[[#This Row],[Tipo de Beneficiário]]="","",COUNTIFS(Table8[Código da Candidatura],Table13[[#This Row],[Cód.]],Table8[Tipologia proposta *],"T4"))</f>
        <v/>
      </c>
      <c r="N112" s="243" t="str">
        <f>IF(Table13[[#This Row],[Tipo de Beneficiário]]="","",COUNTIFS(Table8[Código da Candidatura],Table13[[#This Row],[Cód.]],Table8[Tipologia proposta *],"T5"))</f>
        <v/>
      </c>
      <c r="O112" s="243" t="str">
        <f>IF(Table13[[#This Row],[Tipo de Beneficiário]]="","",COUNTIFS(Table8[Código da Candidatura],Table13[[#This Row],[Cód.]],Table8[Tipologia proposta *],"T6"))</f>
        <v/>
      </c>
      <c r="P112" s="243" t="str">
        <f>IF(Table13[[#This Row],[Tipo de Beneficiário]]="","",COUNTIFS(Table8[Código da Candidatura],Table13[[#This Row],[Cód.]],Table8[Tipologia proposta *],"T7"))</f>
        <v/>
      </c>
      <c r="Q112" s="243" t="str">
        <f>IF(Table13[[#This Row],[Tipo de Beneficiário]]="","",COUNTIFS(Table8[Código da Candidatura],Table13[[#This Row],[Cód.]],Table8[Tipologia proposta *],"Unid. Resid."))</f>
        <v/>
      </c>
      <c r="R112" s="244">
        <f>SUM(Table13[[#This Row],[T0]:[Unid. resid.]])</f>
        <v>0</v>
      </c>
      <c r="S112" s="245" t="str">
        <f>IF(OR(Table13[[#This Row],[Tipo de Beneficiário]]="",Table13[[#This Row],[Identificação da Entidade]]="",Table13[[#This Row],[Tipo de Solução Habitacional]]=""),"NÃO","")</f>
        <v>NÃO</v>
      </c>
      <c r="T112" s="118" t="e">
        <f>VLOOKUP(Table13[[#This Row],[Tipo de Beneficiário]],Table3[],3,FALSE)</f>
        <v>#N/A</v>
      </c>
      <c r="X112" s="46"/>
    </row>
    <row r="113" spans="1:24" x14ac:dyDescent="0.25">
      <c r="A113" s="237" t="str">
        <f>auxiliar!C109</f>
        <v>108</v>
      </c>
      <c r="B113" s="238"/>
      <c r="C113" s="239"/>
      <c r="D113" s="212" t="str">
        <f>IF(Table13[[#This Row],[Tipo de Beneficiário]]="","",COUNTIF(Table8[Código da Candidatura],Table13[[#This Row],[Cód.]]))</f>
        <v/>
      </c>
      <c r="E113" s="240" t="str">
        <f>IF(Table13[[#This Row],[Tipo de Beneficiário]]="","",SUMIF(Table8[[Código da Candidatura]:[Nº de membros]],Table13[[#This Row],[Cód.]],Table8[Nº de membros]))</f>
        <v/>
      </c>
      <c r="F113" s="241"/>
      <c r="G113" s="242"/>
      <c r="H113" s="242"/>
      <c r="I113" s="243" t="str">
        <f>IF(Table13[[#This Row],[Tipo de Beneficiário]]="","",COUNTIFS(Table8[Código da Candidatura],Table13[[#This Row],[Cód.]],Table8[Tipologia proposta *],"T0"))</f>
        <v/>
      </c>
      <c r="J113" s="243" t="str">
        <f>IF(Table13[[#This Row],[Tipo de Beneficiário]]="","",COUNTIFS(Table8[Código da Candidatura],Table13[[#This Row],[Cód.]],Table8[Tipologia proposta *],"T1"))</f>
        <v/>
      </c>
      <c r="K113" s="243" t="str">
        <f>IF(Table13[[#This Row],[Tipo de Beneficiário]]="","",COUNTIFS(Table8[Código da Candidatura],Table13[[#This Row],[Cód.]],Table8[Tipologia proposta *],"T2"))</f>
        <v/>
      </c>
      <c r="L113" s="243" t="str">
        <f>IF(Table13[[#This Row],[Tipo de Beneficiário]]="","",COUNTIFS(Table8[Código da Candidatura],Table13[[#This Row],[Cód.]],Table8[Tipologia proposta *],"T3"))</f>
        <v/>
      </c>
      <c r="M113" s="243" t="str">
        <f>IF(Table13[[#This Row],[Tipo de Beneficiário]]="","",COUNTIFS(Table8[Código da Candidatura],Table13[[#This Row],[Cód.]],Table8[Tipologia proposta *],"T4"))</f>
        <v/>
      </c>
      <c r="N113" s="243" t="str">
        <f>IF(Table13[[#This Row],[Tipo de Beneficiário]]="","",COUNTIFS(Table8[Código da Candidatura],Table13[[#This Row],[Cód.]],Table8[Tipologia proposta *],"T5"))</f>
        <v/>
      </c>
      <c r="O113" s="243" t="str">
        <f>IF(Table13[[#This Row],[Tipo de Beneficiário]]="","",COUNTIFS(Table8[Código da Candidatura],Table13[[#This Row],[Cód.]],Table8[Tipologia proposta *],"T6"))</f>
        <v/>
      </c>
      <c r="P113" s="243" t="str">
        <f>IF(Table13[[#This Row],[Tipo de Beneficiário]]="","",COUNTIFS(Table8[Código da Candidatura],Table13[[#This Row],[Cód.]],Table8[Tipologia proposta *],"T7"))</f>
        <v/>
      </c>
      <c r="Q113" s="243" t="str">
        <f>IF(Table13[[#This Row],[Tipo de Beneficiário]]="","",COUNTIFS(Table8[Código da Candidatura],Table13[[#This Row],[Cód.]],Table8[Tipologia proposta *],"Unid. Resid."))</f>
        <v/>
      </c>
      <c r="R113" s="244">
        <f>SUM(Table13[[#This Row],[T0]:[Unid. resid.]])</f>
        <v>0</v>
      </c>
      <c r="S113" s="245" t="str">
        <f>IF(OR(Table13[[#This Row],[Tipo de Beneficiário]]="",Table13[[#This Row],[Identificação da Entidade]]="",Table13[[#This Row],[Tipo de Solução Habitacional]]=""),"NÃO","")</f>
        <v>NÃO</v>
      </c>
      <c r="T113" s="118" t="e">
        <f>VLOOKUP(Table13[[#This Row],[Tipo de Beneficiário]],Table3[],3,FALSE)</f>
        <v>#N/A</v>
      </c>
      <c r="X113" s="46"/>
    </row>
    <row r="114" spans="1:24" x14ac:dyDescent="0.25">
      <c r="A114" s="237" t="str">
        <f>auxiliar!C110</f>
        <v>109</v>
      </c>
      <c r="B114" s="238"/>
      <c r="C114" s="239"/>
      <c r="D114" s="212" t="str">
        <f>IF(Table13[[#This Row],[Tipo de Beneficiário]]="","",COUNTIF(Table8[Código da Candidatura],Table13[[#This Row],[Cód.]]))</f>
        <v/>
      </c>
      <c r="E114" s="240" t="str">
        <f>IF(Table13[[#This Row],[Tipo de Beneficiário]]="","",SUMIF(Table8[[Código da Candidatura]:[Nº de membros]],Table13[[#This Row],[Cód.]],Table8[Nº de membros]))</f>
        <v/>
      </c>
      <c r="F114" s="241"/>
      <c r="G114" s="242"/>
      <c r="H114" s="242"/>
      <c r="I114" s="243" t="str">
        <f>IF(Table13[[#This Row],[Tipo de Beneficiário]]="","",COUNTIFS(Table8[Código da Candidatura],Table13[[#This Row],[Cód.]],Table8[Tipologia proposta *],"T0"))</f>
        <v/>
      </c>
      <c r="J114" s="243" t="str">
        <f>IF(Table13[[#This Row],[Tipo de Beneficiário]]="","",COUNTIFS(Table8[Código da Candidatura],Table13[[#This Row],[Cód.]],Table8[Tipologia proposta *],"T1"))</f>
        <v/>
      </c>
      <c r="K114" s="243" t="str">
        <f>IF(Table13[[#This Row],[Tipo de Beneficiário]]="","",COUNTIFS(Table8[Código da Candidatura],Table13[[#This Row],[Cód.]],Table8[Tipologia proposta *],"T2"))</f>
        <v/>
      </c>
      <c r="L114" s="243" t="str">
        <f>IF(Table13[[#This Row],[Tipo de Beneficiário]]="","",COUNTIFS(Table8[Código da Candidatura],Table13[[#This Row],[Cód.]],Table8[Tipologia proposta *],"T3"))</f>
        <v/>
      </c>
      <c r="M114" s="243" t="str">
        <f>IF(Table13[[#This Row],[Tipo de Beneficiário]]="","",COUNTIFS(Table8[Código da Candidatura],Table13[[#This Row],[Cód.]],Table8[Tipologia proposta *],"T4"))</f>
        <v/>
      </c>
      <c r="N114" s="243" t="str">
        <f>IF(Table13[[#This Row],[Tipo de Beneficiário]]="","",COUNTIFS(Table8[Código da Candidatura],Table13[[#This Row],[Cód.]],Table8[Tipologia proposta *],"T5"))</f>
        <v/>
      </c>
      <c r="O114" s="243" t="str">
        <f>IF(Table13[[#This Row],[Tipo de Beneficiário]]="","",COUNTIFS(Table8[Código da Candidatura],Table13[[#This Row],[Cód.]],Table8[Tipologia proposta *],"T6"))</f>
        <v/>
      </c>
      <c r="P114" s="243" t="str">
        <f>IF(Table13[[#This Row],[Tipo de Beneficiário]]="","",COUNTIFS(Table8[Código da Candidatura],Table13[[#This Row],[Cód.]],Table8[Tipologia proposta *],"T7"))</f>
        <v/>
      </c>
      <c r="Q114" s="243" t="str">
        <f>IF(Table13[[#This Row],[Tipo de Beneficiário]]="","",COUNTIFS(Table8[Código da Candidatura],Table13[[#This Row],[Cód.]],Table8[Tipologia proposta *],"Unid. Resid."))</f>
        <v/>
      </c>
      <c r="R114" s="244">
        <f>SUM(Table13[[#This Row],[T0]:[Unid. resid.]])</f>
        <v>0</v>
      </c>
      <c r="S114" s="245" t="str">
        <f>IF(OR(Table13[[#This Row],[Tipo de Beneficiário]]="",Table13[[#This Row],[Identificação da Entidade]]="",Table13[[#This Row],[Tipo de Solução Habitacional]]=""),"NÃO","")</f>
        <v>NÃO</v>
      </c>
      <c r="T114" s="118" t="e">
        <f>VLOOKUP(Table13[[#This Row],[Tipo de Beneficiário]],Table3[],3,FALSE)</f>
        <v>#N/A</v>
      </c>
      <c r="X114" s="46"/>
    </row>
    <row r="115" spans="1:24" x14ac:dyDescent="0.25">
      <c r="A115" s="237" t="str">
        <f>auxiliar!C111</f>
        <v>110</v>
      </c>
      <c r="B115" s="238"/>
      <c r="C115" s="239"/>
      <c r="D115" s="212" t="str">
        <f>IF(Table13[[#This Row],[Tipo de Beneficiário]]="","",COUNTIF(Table8[Código da Candidatura],Table13[[#This Row],[Cód.]]))</f>
        <v/>
      </c>
      <c r="E115" s="240" t="str">
        <f>IF(Table13[[#This Row],[Tipo de Beneficiário]]="","",SUMIF(Table8[[Código da Candidatura]:[Nº de membros]],Table13[[#This Row],[Cód.]],Table8[Nº de membros]))</f>
        <v/>
      </c>
      <c r="F115" s="241"/>
      <c r="G115" s="242"/>
      <c r="H115" s="242"/>
      <c r="I115" s="243" t="str">
        <f>IF(Table13[[#This Row],[Tipo de Beneficiário]]="","",COUNTIFS(Table8[Código da Candidatura],Table13[[#This Row],[Cód.]],Table8[Tipologia proposta *],"T0"))</f>
        <v/>
      </c>
      <c r="J115" s="243" t="str">
        <f>IF(Table13[[#This Row],[Tipo de Beneficiário]]="","",COUNTIFS(Table8[Código da Candidatura],Table13[[#This Row],[Cód.]],Table8[Tipologia proposta *],"T1"))</f>
        <v/>
      </c>
      <c r="K115" s="243" t="str">
        <f>IF(Table13[[#This Row],[Tipo de Beneficiário]]="","",COUNTIFS(Table8[Código da Candidatura],Table13[[#This Row],[Cód.]],Table8[Tipologia proposta *],"T2"))</f>
        <v/>
      </c>
      <c r="L115" s="243" t="str">
        <f>IF(Table13[[#This Row],[Tipo de Beneficiário]]="","",COUNTIFS(Table8[Código da Candidatura],Table13[[#This Row],[Cód.]],Table8[Tipologia proposta *],"T3"))</f>
        <v/>
      </c>
      <c r="M115" s="243" t="str">
        <f>IF(Table13[[#This Row],[Tipo de Beneficiário]]="","",COUNTIFS(Table8[Código da Candidatura],Table13[[#This Row],[Cód.]],Table8[Tipologia proposta *],"T4"))</f>
        <v/>
      </c>
      <c r="N115" s="243" t="str">
        <f>IF(Table13[[#This Row],[Tipo de Beneficiário]]="","",COUNTIFS(Table8[Código da Candidatura],Table13[[#This Row],[Cód.]],Table8[Tipologia proposta *],"T5"))</f>
        <v/>
      </c>
      <c r="O115" s="243" t="str">
        <f>IF(Table13[[#This Row],[Tipo de Beneficiário]]="","",COUNTIFS(Table8[Código da Candidatura],Table13[[#This Row],[Cód.]],Table8[Tipologia proposta *],"T6"))</f>
        <v/>
      </c>
      <c r="P115" s="243" t="str">
        <f>IF(Table13[[#This Row],[Tipo de Beneficiário]]="","",COUNTIFS(Table8[Código da Candidatura],Table13[[#This Row],[Cód.]],Table8[Tipologia proposta *],"T7"))</f>
        <v/>
      </c>
      <c r="Q115" s="243" t="str">
        <f>IF(Table13[[#This Row],[Tipo de Beneficiário]]="","",COUNTIFS(Table8[Código da Candidatura],Table13[[#This Row],[Cód.]],Table8[Tipologia proposta *],"Unid. Resid."))</f>
        <v/>
      </c>
      <c r="R115" s="244">
        <f>SUM(Table13[[#This Row],[T0]:[Unid. resid.]])</f>
        <v>0</v>
      </c>
      <c r="S115" s="245" t="str">
        <f>IF(OR(Table13[[#This Row],[Tipo de Beneficiário]]="",Table13[[#This Row],[Identificação da Entidade]]="",Table13[[#This Row],[Tipo de Solução Habitacional]]=""),"NÃO","")</f>
        <v>NÃO</v>
      </c>
      <c r="T115" s="118" t="e">
        <f>VLOOKUP(Table13[[#This Row],[Tipo de Beneficiário]],Table3[],3,FALSE)</f>
        <v>#N/A</v>
      </c>
      <c r="X115" s="46"/>
    </row>
    <row r="116" spans="1:24" x14ac:dyDescent="0.25">
      <c r="A116" s="237" t="str">
        <f>auxiliar!C112</f>
        <v>111</v>
      </c>
      <c r="B116" s="238"/>
      <c r="C116" s="239"/>
      <c r="D116" s="212" t="str">
        <f>IF(Table13[[#This Row],[Tipo de Beneficiário]]="","",COUNTIF(Table8[Código da Candidatura],Table13[[#This Row],[Cód.]]))</f>
        <v/>
      </c>
      <c r="E116" s="240" t="str">
        <f>IF(Table13[[#This Row],[Tipo de Beneficiário]]="","",SUMIF(Table8[[Código da Candidatura]:[Nº de membros]],Table13[[#This Row],[Cód.]],Table8[Nº de membros]))</f>
        <v/>
      </c>
      <c r="F116" s="241"/>
      <c r="G116" s="242"/>
      <c r="H116" s="242"/>
      <c r="I116" s="243" t="str">
        <f>IF(Table13[[#This Row],[Tipo de Beneficiário]]="","",COUNTIFS(Table8[Código da Candidatura],Table13[[#This Row],[Cód.]],Table8[Tipologia proposta *],"T0"))</f>
        <v/>
      </c>
      <c r="J116" s="243" t="str">
        <f>IF(Table13[[#This Row],[Tipo de Beneficiário]]="","",COUNTIFS(Table8[Código da Candidatura],Table13[[#This Row],[Cód.]],Table8[Tipologia proposta *],"T1"))</f>
        <v/>
      </c>
      <c r="K116" s="243" t="str">
        <f>IF(Table13[[#This Row],[Tipo de Beneficiário]]="","",COUNTIFS(Table8[Código da Candidatura],Table13[[#This Row],[Cód.]],Table8[Tipologia proposta *],"T2"))</f>
        <v/>
      </c>
      <c r="L116" s="243" t="str">
        <f>IF(Table13[[#This Row],[Tipo de Beneficiário]]="","",COUNTIFS(Table8[Código da Candidatura],Table13[[#This Row],[Cód.]],Table8[Tipologia proposta *],"T3"))</f>
        <v/>
      </c>
      <c r="M116" s="243" t="str">
        <f>IF(Table13[[#This Row],[Tipo de Beneficiário]]="","",COUNTIFS(Table8[Código da Candidatura],Table13[[#This Row],[Cód.]],Table8[Tipologia proposta *],"T4"))</f>
        <v/>
      </c>
      <c r="N116" s="243" t="str">
        <f>IF(Table13[[#This Row],[Tipo de Beneficiário]]="","",COUNTIFS(Table8[Código da Candidatura],Table13[[#This Row],[Cód.]],Table8[Tipologia proposta *],"T5"))</f>
        <v/>
      </c>
      <c r="O116" s="243" t="str">
        <f>IF(Table13[[#This Row],[Tipo de Beneficiário]]="","",COUNTIFS(Table8[Código da Candidatura],Table13[[#This Row],[Cód.]],Table8[Tipologia proposta *],"T6"))</f>
        <v/>
      </c>
      <c r="P116" s="243" t="str">
        <f>IF(Table13[[#This Row],[Tipo de Beneficiário]]="","",COUNTIFS(Table8[Código da Candidatura],Table13[[#This Row],[Cód.]],Table8[Tipologia proposta *],"T7"))</f>
        <v/>
      </c>
      <c r="Q116" s="243" t="str">
        <f>IF(Table13[[#This Row],[Tipo de Beneficiário]]="","",COUNTIFS(Table8[Código da Candidatura],Table13[[#This Row],[Cód.]],Table8[Tipologia proposta *],"Unid. Resid."))</f>
        <v/>
      </c>
      <c r="R116" s="244">
        <f>SUM(Table13[[#This Row],[T0]:[Unid. resid.]])</f>
        <v>0</v>
      </c>
      <c r="S116" s="245" t="str">
        <f>IF(OR(Table13[[#This Row],[Tipo de Beneficiário]]="",Table13[[#This Row],[Identificação da Entidade]]="",Table13[[#This Row],[Tipo de Solução Habitacional]]=""),"NÃO","")</f>
        <v>NÃO</v>
      </c>
      <c r="T116" s="118" t="e">
        <f>VLOOKUP(Table13[[#This Row],[Tipo de Beneficiário]],Table3[],3,FALSE)</f>
        <v>#N/A</v>
      </c>
      <c r="X116" s="46"/>
    </row>
    <row r="117" spans="1:24" x14ac:dyDescent="0.25">
      <c r="A117" s="237" t="str">
        <f>auxiliar!C113</f>
        <v>112</v>
      </c>
      <c r="B117" s="238"/>
      <c r="C117" s="239"/>
      <c r="D117" s="212" t="str">
        <f>IF(Table13[[#This Row],[Tipo de Beneficiário]]="","",COUNTIF(Table8[Código da Candidatura],Table13[[#This Row],[Cód.]]))</f>
        <v/>
      </c>
      <c r="E117" s="240" t="str">
        <f>IF(Table13[[#This Row],[Tipo de Beneficiário]]="","",SUMIF(Table8[[Código da Candidatura]:[Nº de membros]],Table13[[#This Row],[Cód.]],Table8[Nº de membros]))</f>
        <v/>
      </c>
      <c r="F117" s="241"/>
      <c r="G117" s="242"/>
      <c r="H117" s="242"/>
      <c r="I117" s="243" t="str">
        <f>IF(Table13[[#This Row],[Tipo de Beneficiário]]="","",COUNTIFS(Table8[Código da Candidatura],Table13[[#This Row],[Cód.]],Table8[Tipologia proposta *],"T0"))</f>
        <v/>
      </c>
      <c r="J117" s="243" t="str">
        <f>IF(Table13[[#This Row],[Tipo de Beneficiário]]="","",COUNTIFS(Table8[Código da Candidatura],Table13[[#This Row],[Cód.]],Table8[Tipologia proposta *],"T1"))</f>
        <v/>
      </c>
      <c r="K117" s="243" t="str">
        <f>IF(Table13[[#This Row],[Tipo de Beneficiário]]="","",COUNTIFS(Table8[Código da Candidatura],Table13[[#This Row],[Cód.]],Table8[Tipologia proposta *],"T2"))</f>
        <v/>
      </c>
      <c r="L117" s="243" t="str">
        <f>IF(Table13[[#This Row],[Tipo de Beneficiário]]="","",COUNTIFS(Table8[Código da Candidatura],Table13[[#This Row],[Cód.]],Table8[Tipologia proposta *],"T3"))</f>
        <v/>
      </c>
      <c r="M117" s="243" t="str">
        <f>IF(Table13[[#This Row],[Tipo de Beneficiário]]="","",COUNTIFS(Table8[Código da Candidatura],Table13[[#This Row],[Cód.]],Table8[Tipologia proposta *],"T4"))</f>
        <v/>
      </c>
      <c r="N117" s="243" t="str">
        <f>IF(Table13[[#This Row],[Tipo de Beneficiário]]="","",COUNTIFS(Table8[Código da Candidatura],Table13[[#This Row],[Cód.]],Table8[Tipologia proposta *],"T5"))</f>
        <v/>
      </c>
      <c r="O117" s="243" t="str">
        <f>IF(Table13[[#This Row],[Tipo de Beneficiário]]="","",COUNTIFS(Table8[Código da Candidatura],Table13[[#This Row],[Cód.]],Table8[Tipologia proposta *],"T6"))</f>
        <v/>
      </c>
      <c r="P117" s="243" t="str">
        <f>IF(Table13[[#This Row],[Tipo de Beneficiário]]="","",COUNTIFS(Table8[Código da Candidatura],Table13[[#This Row],[Cód.]],Table8[Tipologia proposta *],"T7"))</f>
        <v/>
      </c>
      <c r="Q117" s="243" t="str">
        <f>IF(Table13[[#This Row],[Tipo de Beneficiário]]="","",COUNTIFS(Table8[Código da Candidatura],Table13[[#This Row],[Cód.]],Table8[Tipologia proposta *],"Unid. Resid."))</f>
        <v/>
      </c>
      <c r="R117" s="244">
        <f>SUM(Table13[[#This Row],[T0]:[Unid. resid.]])</f>
        <v>0</v>
      </c>
      <c r="S117" s="245" t="str">
        <f>IF(OR(Table13[[#This Row],[Tipo de Beneficiário]]="",Table13[[#This Row],[Identificação da Entidade]]="",Table13[[#This Row],[Tipo de Solução Habitacional]]=""),"NÃO","")</f>
        <v>NÃO</v>
      </c>
      <c r="T117" s="118" t="e">
        <f>VLOOKUP(Table13[[#This Row],[Tipo de Beneficiário]],Table3[],3,FALSE)</f>
        <v>#N/A</v>
      </c>
      <c r="X117" s="46"/>
    </row>
    <row r="118" spans="1:24" x14ac:dyDescent="0.25">
      <c r="A118" s="237" t="str">
        <f>auxiliar!C114</f>
        <v>113</v>
      </c>
      <c r="B118" s="238"/>
      <c r="C118" s="239"/>
      <c r="D118" s="212" t="str">
        <f>IF(Table13[[#This Row],[Tipo de Beneficiário]]="","",COUNTIF(Table8[Código da Candidatura],Table13[[#This Row],[Cód.]]))</f>
        <v/>
      </c>
      <c r="E118" s="240" t="str">
        <f>IF(Table13[[#This Row],[Tipo de Beneficiário]]="","",SUMIF(Table8[[Código da Candidatura]:[Nº de membros]],Table13[[#This Row],[Cód.]],Table8[Nº de membros]))</f>
        <v/>
      </c>
      <c r="F118" s="241"/>
      <c r="G118" s="242"/>
      <c r="H118" s="242"/>
      <c r="I118" s="243" t="str">
        <f>IF(Table13[[#This Row],[Tipo de Beneficiário]]="","",COUNTIFS(Table8[Código da Candidatura],Table13[[#This Row],[Cód.]],Table8[Tipologia proposta *],"T0"))</f>
        <v/>
      </c>
      <c r="J118" s="243" t="str">
        <f>IF(Table13[[#This Row],[Tipo de Beneficiário]]="","",COUNTIFS(Table8[Código da Candidatura],Table13[[#This Row],[Cód.]],Table8[Tipologia proposta *],"T1"))</f>
        <v/>
      </c>
      <c r="K118" s="243" t="str">
        <f>IF(Table13[[#This Row],[Tipo de Beneficiário]]="","",COUNTIFS(Table8[Código da Candidatura],Table13[[#This Row],[Cód.]],Table8[Tipologia proposta *],"T2"))</f>
        <v/>
      </c>
      <c r="L118" s="243" t="str">
        <f>IF(Table13[[#This Row],[Tipo de Beneficiário]]="","",COUNTIFS(Table8[Código da Candidatura],Table13[[#This Row],[Cód.]],Table8[Tipologia proposta *],"T3"))</f>
        <v/>
      </c>
      <c r="M118" s="243" t="str">
        <f>IF(Table13[[#This Row],[Tipo de Beneficiário]]="","",COUNTIFS(Table8[Código da Candidatura],Table13[[#This Row],[Cód.]],Table8[Tipologia proposta *],"T4"))</f>
        <v/>
      </c>
      <c r="N118" s="243" t="str">
        <f>IF(Table13[[#This Row],[Tipo de Beneficiário]]="","",COUNTIFS(Table8[Código da Candidatura],Table13[[#This Row],[Cód.]],Table8[Tipologia proposta *],"T5"))</f>
        <v/>
      </c>
      <c r="O118" s="243" t="str">
        <f>IF(Table13[[#This Row],[Tipo de Beneficiário]]="","",COUNTIFS(Table8[Código da Candidatura],Table13[[#This Row],[Cód.]],Table8[Tipologia proposta *],"T6"))</f>
        <v/>
      </c>
      <c r="P118" s="243" t="str">
        <f>IF(Table13[[#This Row],[Tipo de Beneficiário]]="","",COUNTIFS(Table8[Código da Candidatura],Table13[[#This Row],[Cód.]],Table8[Tipologia proposta *],"T7"))</f>
        <v/>
      </c>
      <c r="Q118" s="243" t="str">
        <f>IF(Table13[[#This Row],[Tipo de Beneficiário]]="","",COUNTIFS(Table8[Código da Candidatura],Table13[[#This Row],[Cód.]],Table8[Tipologia proposta *],"Unid. Resid."))</f>
        <v/>
      </c>
      <c r="R118" s="244">
        <f>SUM(Table13[[#This Row],[T0]:[Unid. resid.]])</f>
        <v>0</v>
      </c>
      <c r="S118" s="245" t="str">
        <f>IF(OR(Table13[[#This Row],[Tipo de Beneficiário]]="",Table13[[#This Row],[Identificação da Entidade]]="",Table13[[#This Row],[Tipo de Solução Habitacional]]=""),"NÃO","")</f>
        <v>NÃO</v>
      </c>
      <c r="T118" s="118" t="e">
        <f>VLOOKUP(Table13[[#This Row],[Tipo de Beneficiário]],Table3[],3,FALSE)</f>
        <v>#N/A</v>
      </c>
      <c r="X118" s="46"/>
    </row>
    <row r="119" spans="1:24" x14ac:dyDescent="0.25">
      <c r="A119" s="237" t="str">
        <f>auxiliar!C115</f>
        <v>114</v>
      </c>
      <c r="B119" s="238"/>
      <c r="C119" s="239"/>
      <c r="D119" s="212" t="str">
        <f>IF(Table13[[#This Row],[Tipo de Beneficiário]]="","",COUNTIF(Table8[Código da Candidatura],Table13[[#This Row],[Cód.]]))</f>
        <v/>
      </c>
      <c r="E119" s="240" t="str">
        <f>IF(Table13[[#This Row],[Tipo de Beneficiário]]="","",SUMIF(Table8[[Código da Candidatura]:[Nº de membros]],Table13[[#This Row],[Cód.]],Table8[Nº de membros]))</f>
        <v/>
      </c>
      <c r="F119" s="241"/>
      <c r="G119" s="242"/>
      <c r="H119" s="242"/>
      <c r="I119" s="243" t="str">
        <f>IF(Table13[[#This Row],[Tipo de Beneficiário]]="","",COUNTIFS(Table8[Código da Candidatura],Table13[[#This Row],[Cód.]],Table8[Tipologia proposta *],"T0"))</f>
        <v/>
      </c>
      <c r="J119" s="243" t="str">
        <f>IF(Table13[[#This Row],[Tipo de Beneficiário]]="","",COUNTIFS(Table8[Código da Candidatura],Table13[[#This Row],[Cód.]],Table8[Tipologia proposta *],"T1"))</f>
        <v/>
      </c>
      <c r="K119" s="243" t="str">
        <f>IF(Table13[[#This Row],[Tipo de Beneficiário]]="","",COUNTIFS(Table8[Código da Candidatura],Table13[[#This Row],[Cód.]],Table8[Tipologia proposta *],"T2"))</f>
        <v/>
      </c>
      <c r="L119" s="243" t="str">
        <f>IF(Table13[[#This Row],[Tipo de Beneficiário]]="","",COUNTIFS(Table8[Código da Candidatura],Table13[[#This Row],[Cód.]],Table8[Tipologia proposta *],"T3"))</f>
        <v/>
      </c>
      <c r="M119" s="243" t="str">
        <f>IF(Table13[[#This Row],[Tipo de Beneficiário]]="","",COUNTIFS(Table8[Código da Candidatura],Table13[[#This Row],[Cód.]],Table8[Tipologia proposta *],"T4"))</f>
        <v/>
      </c>
      <c r="N119" s="243" t="str">
        <f>IF(Table13[[#This Row],[Tipo de Beneficiário]]="","",COUNTIFS(Table8[Código da Candidatura],Table13[[#This Row],[Cód.]],Table8[Tipologia proposta *],"T5"))</f>
        <v/>
      </c>
      <c r="O119" s="243" t="str">
        <f>IF(Table13[[#This Row],[Tipo de Beneficiário]]="","",COUNTIFS(Table8[Código da Candidatura],Table13[[#This Row],[Cód.]],Table8[Tipologia proposta *],"T6"))</f>
        <v/>
      </c>
      <c r="P119" s="243" t="str">
        <f>IF(Table13[[#This Row],[Tipo de Beneficiário]]="","",COUNTIFS(Table8[Código da Candidatura],Table13[[#This Row],[Cód.]],Table8[Tipologia proposta *],"T7"))</f>
        <v/>
      </c>
      <c r="Q119" s="243" t="str">
        <f>IF(Table13[[#This Row],[Tipo de Beneficiário]]="","",COUNTIFS(Table8[Código da Candidatura],Table13[[#This Row],[Cód.]],Table8[Tipologia proposta *],"Unid. Resid."))</f>
        <v/>
      </c>
      <c r="R119" s="244">
        <f>SUM(Table13[[#This Row],[T0]:[Unid. resid.]])</f>
        <v>0</v>
      </c>
      <c r="S119" s="245" t="str">
        <f>IF(OR(Table13[[#This Row],[Tipo de Beneficiário]]="",Table13[[#This Row],[Identificação da Entidade]]="",Table13[[#This Row],[Tipo de Solução Habitacional]]=""),"NÃO","")</f>
        <v>NÃO</v>
      </c>
      <c r="T119" s="118" t="e">
        <f>VLOOKUP(Table13[[#This Row],[Tipo de Beneficiário]],Table3[],3,FALSE)</f>
        <v>#N/A</v>
      </c>
      <c r="X119" s="46"/>
    </row>
    <row r="120" spans="1:24" x14ac:dyDescent="0.25">
      <c r="A120" s="237" t="str">
        <f>auxiliar!C116</f>
        <v>115</v>
      </c>
      <c r="B120" s="238"/>
      <c r="C120" s="239"/>
      <c r="D120" s="212" t="str">
        <f>IF(Table13[[#This Row],[Tipo de Beneficiário]]="","",COUNTIF(Table8[Código da Candidatura],Table13[[#This Row],[Cód.]]))</f>
        <v/>
      </c>
      <c r="E120" s="240" t="str">
        <f>IF(Table13[[#This Row],[Tipo de Beneficiário]]="","",SUMIF(Table8[[Código da Candidatura]:[Nº de membros]],Table13[[#This Row],[Cód.]],Table8[Nº de membros]))</f>
        <v/>
      </c>
      <c r="F120" s="241"/>
      <c r="G120" s="242"/>
      <c r="H120" s="242"/>
      <c r="I120" s="243" t="str">
        <f>IF(Table13[[#This Row],[Tipo de Beneficiário]]="","",COUNTIFS(Table8[Código da Candidatura],Table13[[#This Row],[Cód.]],Table8[Tipologia proposta *],"T0"))</f>
        <v/>
      </c>
      <c r="J120" s="243" t="str">
        <f>IF(Table13[[#This Row],[Tipo de Beneficiário]]="","",COUNTIFS(Table8[Código da Candidatura],Table13[[#This Row],[Cód.]],Table8[Tipologia proposta *],"T1"))</f>
        <v/>
      </c>
      <c r="K120" s="243" t="str">
        <f>IF(Table13[[#This Row],[Tipo de Beneficiário]]="","",COUNTIFS(Table8[Código da Candidatura],Table13[[#This Row],[Cód.]],Table8[Tipologia proposta *],"T2"))</f>
        <v/>
      </c>
      <c r="L120" s="243" t="str">
        <f>IF(Table13[[#This Row],[Tipo de Beneficiário]]="","",COUNTIFS(Table8[Código da Candidatura],Table13[[#This Row],[Cód.]],Table8[Tipologia proposta *],"T3"))</f>
        <v/>
      </c>
      <c r="M120" s="243" t="str">
        <f>IF(Table13[[#This Row],[Tipo de Beneficiário]]="","",COUNTIFS(Table8[Código da Candidatura],Table13[[#This Row],[Cód.]],Table8[Tipologia proposta *],"T4"))</f>
        <v/>
      </c>
      <c r="N120" s="243" t="str">
        <f>IF(Table13[[#This Row],[Tipo de Beneficiário]]="","",COUNTIFS(Table8[Código da Candidatura],Table13[[#This Row],[Cód.]],Table8[Tipologia proposta *],"T5"))</f>
        <v/>
      </c>
      <c r="O120" s="243" t="str">
        <f>IF(Table13[[#This Row],[Tipo de Beneficiário]]="","",COUNTIFS(Table8[Código da Candidatura],Table13[[#This Row],[Cód.]],Table8[Tipologia proposta *],"T6"))</f>
        <v/>
      </c>
      <c r="P120" s="243" t="str">
        <f>IF(Table13[[#This Row],[Tipo de Beneficiário]]="","",COUNTIFS(Table8[Código da Candidatura],Table13[[#This Row],[Cód.]],Table8[Tipologia proposta *],"T7"))</f>
        <v/>
      </c>
      <c r="Q120" s="243" t="str">
        <f>IF(Table13[[#This Row],[Tipo de Beneficiário]]="","",COUNTIFS(Table8[Código da Candidatura],Table13[[#This Row],[Cód.]],Table8[Tipologia proposta *],"Unid. Resid."))</f>
        <v/>
      </c>
      <c r="R120" s="244">
        <f>SUM(Table13[[#This Row],[T0]:[Unid. resid.]])</f>
        <v>0</v>
      </c>
      <c r="S120" s="245" t="str">
        <f>IF(OR(Table13[[#This Row],[Tipo de Beneficiário]]="",Table13[[#This Row],[Identificação da Entidade]]="",Table13[[#This Row],[Tipo de Solução Habitacional]]=""),"NÃO","")</f>
        <v>NÃO</v>
      </c>
      <c r="T120" s="118" t="e">
        <f>VLOOKUP(Table13[[#This Row],[Tipo de Beneficiário]],Table3[],3,FALSE)</f>
        <v>#N/A</v>
      </c>
      <c r="X120" s="46"/>
    </row>
    <row r="121" spans="1:24" x14ac:dyDescent="0.25">
      <c r="A121" s="237" t="str">
        <f>auxiliar!C117</f>
        <v>116</v>
      </c>
      <c r="B121" s="238"/>
      <c r="C121" s="239"/>
      <c r="D121" s="212" t="str">
        <f>IF(Table13[[#This Row],[Tipo de Beneficiário]]="","",COUNTIF(Table8[Código da Candidatura],Table13[[#This Row],[Cód.]]))</f>
        <v/>
      </c>
      <c r="E121" s="240" t="str">
        <f>IF(Table13[[#This Row],[Tipo de Beneficiário]]="","",SUMIF(Table8[[Código da Candidatura]:[Nº de membros]],Table13[[#This Row],[Cód.]],Table8[Nº de membros]))</f>
        <v/>
      </c>
      <c r="F121" s="241"/>
      <c r="G121" s="242"/>
      <c r="H121" s="242"/>
      <c r="I121" s="243" t="str">
        <f>IF(Table13[[#This Row],[Tipo de Beneficiário]]="","",COUNTIFS(Table8[Código da Candidatura],Table13[[#This Row],[Cód.]],Table8[Tipologia proposta *],"T0"))</f>
        <v/>
      </c>
      <c r="J121" s="243" t="str">
        <f>IF(Table13[[#This Row],[Tipo de Beneficiário]]="","",COUNTIFS(Table8[Código da Candidatura],Table13[[#This Row],[Cód.]],Table8[Tipologia proposta *],"T1"))</f>
        <v/>
      </c>
      <c r="K121" s="243" t="str">
        <f>IF(Table13[[#This Row],[Tipo de Beneficiário]]="","",COUNTIFS(Table8[Código da Candidatura],Table13[[#This Row],[Cód.]],Table8[Tipologia proposta *],"T2"))</f>
        <v/>
      </c>
      <c r="L121" s="243" t="str">
        <f>IF(Table13[[#This Row],[Tipo de Beneficiário]]="","",COUNTIFS(Table8[Código da Candidatura],Table13[[#This Row],[Cód.]],Table8[Tipologia proposta *],"T3"))</f>
        <v/>
      </c>
      <c r="M121" s="243" t="str">
        <f>IF(Table13[[#This Row],[Tipo de Beneficiário]]="","",COUNTIFS(Table8[Código da Candidatura],Table13[[#This Row],[Cód.]],Table8[Tipologia proposta *],"T4"))</f>
        <v/>
      </c>
      <c r="N121" s="243" t="str">
        <f>IF(Table13[[#This Row],[Tipo de Beneficiário]]="","",COUNTIFS(Table8[Código da Candidatura],Table13[[#This Row],[Cód.]],Table8[Tipologia proposta *],"T5"))</f>
        <v/>
      </c>
      <c r="O121" s="243" t="str">
        <f>IF(Table13[[#This Row],[Tipo de Beneficiário]]="","",COUNTIFS(Table8[Código da Candidatura],Table13[[#This Row],[Cód.]],Table8[Tipologia proposta *],"T6"))</f>
        <v/>
      </c>
      <c r="P121" s="243" t="str">
        <f>IF(Table13[[#This Row],[Tipo de Beneficiário]]="","",COUNTIFS(Table8[Código da Candidatura],Table13[[#This Row],[Cód.]],Table8[Tipologia proposta *],"T7"))</f>
        <v/>
      </c>
      <c r="Q121" s="243" t="str">
        <f>IF(Table13[[#This Row],[Tipo de Beneficiário]]="","",COUNTIFS(Table8[Código da Candidatura],Table13[[#This Row],[Cód.]],Table8[Tipologia proposta *],"Unid. Resid."))</f>
        <v/>
      </c>
      <c r="R121" s="244">
        <f>SUM(Table13[[#This Row],[T0]:[Unid. resid.]])</f>
        <v>0</v>
      </c>
      <c r="S121" s="245" t="str">
        <f>IF(OR(Table13[[#This Row],[Tipo de Beneficiário]]="",Table13[[#This Row],[Identificação da Entidade]]="",Table13[[#This Row],[Tipo de Solução Habitacional]]=""),"NÃO","")</f>
        <v>NÃO</v>
      </c>
      <c r="T121" s="118" t="e">
        <f>VLOOKUP(Table13[[#This Row],[Tipo de Beneficiário]],Table3[],3,FALSE)</f>
        <v>#N/A</v>
      </c>
      <c r="X121" s="46"/>
    </row>
    <row r="122" spans="1:24" x14ac:dyDescent="0.25">
      <c r="A122" s="237" t="str">
        <f>auxiliar!C118</f>
        <v>117</v>
      </c>
      <c r="B122" s="238"/>
      <c r="C122" s="239"/>
      <c r="D122" s="212" t="str">
        <f>IF(Table13[[#This Row],[Tipo de Beneficiário]]="","",COUNTIF(Table8[Código da Candidatura],Table13[[#This Row],[Cód.]]))</f>
        <v/>
      </c>
      <c r="E122" s="240" t="str">
        <f>IF(Table13[[#This Row],[Tipo de Beneficiário]]="","",SUMIF(Table8[[Código da Candidatura]:[Nº de membros]],Table13[[#This Row],[Cód.]],Table8[Nº de membros]))</f>
        <v/>
      </c>
      <c r="F122" s="241"/>
      <c r="G122" s="242"/>
      <c r="H122" s="242"/>
      <c r="I122" s="243" t="str">
        <f>IF(Table13[[#This Row],[Tipo de Beneficiário]]="","",COUNTIFS(Table8[Código da Candidatura],Table13[[#This Row],[Cód.]],Table8[Tipologia proposta *],"T0"))</f>
        <v/>
      </c>
      <c r="J122" s="243" t="str">
        <f>IF(Table13[[#This Row],[Tipo de Beneficiário]]="","",COUNTIFS(Table8[Código da Candidatura],Table13[[#This Row],[Cód.]],Table8[Tipologia proposta *],"T1"))</f>
        <v/>
      </c>
      <c r="K122" s="243" t="str">
        <f>IF(Table13[[#This Row],[Tipo de Beneficiário]]="","",COUNTIFS(Table8[Código da Candidatura],Table13[[#This Row],[Cód.]],Table8[Tipologia proposta *],"T2"))</f>
        <v/>
      </c>
      <c r="L122" s="243" t="str">
        <f>IF(Table13[[#This Row],[Tipo de Beneficiário]]="","",COUNTIFS(Table8[Código da Candidatura],Table13[[#This Row],[Cód.]],Table8[Tipologia proposta *],"T3"))</f>
        <v/>
      </c>
      <c r="M122" s="243" t="str">
        <f>IF(Table13[[#This Row],[Tipo de Beneficiário]]="","",COUNTIFS(Table8[Código da Candidatura],Table13[[#This Row],[Cód.]],Table8[Tipologia proposta *],"T4"))</f>
        <v/>
      </c>
      <c r="N122" s="243" t="str">
        <f>IF(Table13[[#This Row],[Tipo de Beneficiário]]="","",COUNTIFS(Table8[Código da Candidatura],Table13[[#This Row],[Cód.]],Table8[Tipologia proposta *],"T5"))</f>
        <v/>
      </c>
      <c r="O122" s="243" t="str">
        <f>IF(Table13[[#This Row],[Tipo de Beneficiário]]="","",COUNTIFS(Table8[Código da Candidatura],Table13[[#This Row],[Cód.]],Table8[Tipologia proposta *],"T6"))</f>
        <v/>
      </c>
      <c r="P122" s="243" t="str">
        <f>IF(Table13[[#This Row],[Tipo de Beneficiário]]="","",COUNTIFS(Table8[Código da Candidatura],Table13[[#This Row],[Cód.]],Table8[Tipologia proposta *],"T7"))</f>
        <v/>
      </c>
      <c r="Q122" s="243" t="str">
        <f>IF(Table13[[#This Row],[Tipo de Beneficiário]]="","",COUNTIFS(Table8[Código da Candidatura],Table13[[#This Row],[Cód.]],Table8[Tipologia proposta *],"Unid. Resid."))</f>
        <v/>
      </c>
      <c r="R122" s="244">
        <f>SUM(Table13[[#This Row],[T0]:[Unid. resid.]])</f>
        <v>0</v>
      </c>
      <c r="S122" s="245" t="str">
        <f>IF(OR(Table13[[#This Row],[Tipo de Beneficiário]]="",Table13[[#This Row],[Identificação da Entidade]]="",Table13[[#This Row],[Tipo de Solução Habitacional]]=""),"NÃO","")</f>
        <v>NÃO</v>
      </c>
      <c r="T122" s="118" t="e">
        <f>VLOOKUP(Table13[[#This Row],[Tipo de Beneficiário]],Table3[],3,FALSE)</f>
        <v>#N/A</v>
      </c>
      <c r="X122" s="46"/>
    </row>
    <row r="123" spans="1:24" x14ac:dyDescent="0.25">
      <c r="A123" s="237" t="str">
        <f>auxiliar!C119</f>
        <v>118</v>
      </c>
      <c r="B123" s="238"/>
      <c r="C123" s="239"/>
      <c r="D123" s="212" t="str">
        <f>IF(Table13[[#This Row],[Tipo de Beneficiário]]="","",COUNTIF(Table8[Código da Candidatura],Table13[[#This Row],[Cód.]]))</f>
        <v/>
      </c>
      <c r="E123" s="240" t="str">
        <f>IF(Table13[[#This Row],[Tipo de Beneficiário]]="","",SUMIF(Table8[[Código da Candidatura]:[Nº de membros]],Table13[[#This Row],[Cód.]],Table8[Nº de membros]))</f>
        <v/>
      </c>
      <c r="F123" s="241"/>
      <c r="G123" s="242"/>
      <c r="H123" s="242"/>
      <c r="I123" s="243" t="str">
        <f>IF(Table13[[#This Row],[Tipo de Beneficiário]]="","",COUNTIFS(Table8[Código da Candidatura],Table13[[#This Row],[Cód.]],Table8[Tipologia proposta *],"T0"))</f>
        <v/>
      </c>
      <c r="J123" s="243" t="str">
        <f>IF(Table13[[#This Row],[Tipo de Beneficiário]]="","",COUNTIFS(Table8[Código da Candidatura],Table13[[#This Row],[Cód.]],Table8[Tipologia proposta *],"T1"))</f>
        <v/>
      </c>
      <c r="K123" s="243" t="str">
        <f>IF(Table13[[#This Row],[Tipo de Beneficiário]]="","",COUNTIFS(Table8[Código da Candidatura],Table13[[#This Row],[Cód.]],Table8[Tipologia proposta *],"T2"))</f>
        <v/>
      </c>
      <c r="L123" s="243" t="str">
        <f>IF(Table13[[#This Row],[Tipo de Beneficiário]]="","",COUNTIFS(Table8[Código da Candidatura],Table13[[#This Row],[Cód.]],Table8[Tipologia proposta *],"T3"))</f>
        <v/>
      </c>
      <c r="M123" s="243" t="str">
        <f>IF(Table13[[#This Row],[Tipo de Beneficiário]]="","",COUNTIFS(Table8[Código da Candidatura],Table13[[#This Row],[Cód.]],Table8[Tipologia proposta *],"T4"))</f>
        <v/>
      </c>
      <c r="N123" s="243" t="str">
        <f>IF(Table13[[#This Row],[Tipo de Beneficiário]]="","",COUNTIFS(Table8[Código da Candidatura],Table13[[#This Row],[Cód.]],Table8[Tipologia proposta *],"T5"))</f>
        <v/>
      </c>
      <c r="O123" s="243" t="str">
        <f>IF(Table13[[#This Row],[Tipo de Beneficiário]]="","",COUNTIFS(Table8[Código da Candidatura],Table13[[#This Row],[Cód.]],Table8[Tipologia proposta *],"T6"))</f>
        <v/>
      </c>
      <c r="P123" s="243" t="str">
        <f>IF(Table13[[#This Row],[Tipo de Beneficiário]]="","",COUNTIFS(Table8[Código da Candidatura],Table13[[#This Row],[Cód.]],Table8[Tipologia proposta *],"T7"))</f>
        <v/>
      </c>
      <c r="Q123" s="243" t="str">
        <f>IF(Table13[[#This Row],[Tipo de Beneficiário]]="","",COUNTIFS(Table8[Código da Candidatura],Table13[[#This Row],[Cód.]],Table8[Tipologia proposta *],"Unid. Resid."))</f>
        <v/>
      </c>
      <c r="R123" s="244">
        <f>SUM(Table13[[#This Row],[T0]:[Unid. resid.]])</f>
        <v>0</v>
      </c>
      <c r="S123" s="245" t="str">
        <f>IF(OR(Table13[[#This Row],[Tipo de Beneficiário]]="",Table13[[#This Row],[Identificação da Entidade]]="",Table13[[#This Row],[Tipo de Solução Habitacional]]=""),"NÃO","")</f>
        <v>NÃO</v>
      </c>
      <c r="T123" s="118" t="e">
        <f>VLOOKUP(Table13[[#This Row],[Tipo de Beneficiário]],Table3[],3,FALSE)</f>
        <v>#N/A</v>
      </c>
      <c r="X123" s="46"/>
    </row>
    <row r="124" spans="1:24" x14ac:dyDescent="0.25">
      <c r="A124" s="237" t="str">
        <f>auxiliar!C120</f>
        <v>119</v>
      </c>
      <c r="B124" s="238"/>
      <c r="C124" s="239"/>
      <c r="D124" s="212" t="str">
        <f>IF(Table13[[#This Row],[Tipo de Beneficiário]]="","",COUNTIF(Table8[Código da Candidatura],Table13[[#This Row],[Cód.]]))</f>
        <v/>
      </c>
      <c r="E124" s="240" t="str">
        <f>IF(Table13[[#This Row],[Tipo de Beneficiário]]="","",SUMIF(Table8[[Código da Candidatura]:[Nº de membros]],Table13[[#This Row],[Cód.]],Table8[Nº de membros]))</f>
        <v/>
      </c>
      <c r="F124" s="241"/>
      <c r="G124" s="242"/>
      <c r="H124" s="242"/>
      <c r="I124" s="243" t="str">
        <f>IF(Table13[[#This Row],[Tipo de Beneficiário]]="","",COUNTIFS(Table8[Código da Candidatura],Table13[[#This Row],[Cód.]],Table8[Tipologia proposta *],"T0"))</f>
        <v/>
      </c>
      <c r="J124" s="243" t="str">
        <f>IF(Table13[[#This Row],[Tipo de Beneficiário]]="","",COUNTIFS(Table8[Código da Candidatura],Table13[[#This Row],[Cód.]],Table8[Tipologia proposta *],"T1"))</f>
        <v/>
      </c>
      <c r="K124" s="243" t="str">
        <f>IF(Table13[[#This Row],[Tipo de Beneficiário]]="","",COUNTIFS(Table8[Código da Candidatura],Table13[[#This Row],[Cód.]],Table8[Tipologia proposta *],"T2"))</f>
        <v/>
      </c>
      <c r="L124" s="243" t="str">
        <f>IF(Table13[[#This Row],[Tipo de Beneficiário]]="","",COUNTIFS(Table8[Código da Candidatura],Table13[[#This Row],[Cód.]],Table8[Tipologia proposta *],"T3"))</f>
        <v/>
      </c>
      <c r="M124" s="243" t="str">
        <f>IF(Table13[[#This Row],[Tipo de Beneficiário]]="","",COUNTIFS(Table8[Código da Candidatura],Table13[[#This Row],[Cód.]],Table8[Tipologia proposta *],"T4"))</f>
        <v/>
      </c>
      <c r="N124" s="243" t="str">
        <f>IF(Table13[[#This Row],[Tipo de Beneficiário]]="","",COUNTIFS(Table8[Código da Candidatura],Table13[[#This Row],[Cód.]],Table8[Tipologia proposta *],"T5"))</f>
        <v/>
      </c>
      <c r="O124" s="243" t="str">
        <f>IF(Table13[[#This Row],[Tipo de Beneficiário]]="","",COUNTIFS(Table8[Código da Candidatura],Table13[[#This Row],[Cód.]],Table8[Tipologia proposta *],"T6"))</f>
        <v/>
      </c>
      <c r="P124" s="243" t="str">
        <f>IF(Table13[[#This Row],[Tipo de Beneficiário]]="","",COUNTIFS(Table8[Código da Candidatura],Table13[[#This Row],[Cód.]],Table8[Tipologia proposta *],"T7"))</f>
        <v/>
      </c>
      <c r="Q124" s="243" t="str">
        <f>IF(Table13[[#This Row],[Tipo de Beneficiário]]="","",COUNTIFS(Table8[Código da Candidatura],Table13[[#This Row],[Cód.]],Table8[Tipologia proposta *],"Unid. Resid."))</f>
        <v/>
      </c>
      <c r="R124" s="244">
        <f>SUM(Table13[[#This Row],[T0]:[Unid. resid.]])</f>
        <v>0</v>
      </c>
      <c r="S124" s="245" t="str">
        <f>IF(OR(Table13[[#This Row],[Tipo de Beneficiário]]="",Table13[[#This Row],[Identificação da Entidade]]="",Table13[[#This Row],[Tipo de Solução Habitacional]]=""),"NÃO","")</f>
        <v>NÃO</v>
      </c>
      <c r="T124" s="118" t="e">
        <f>VLOOKUP(Table13[[#This Row],[Tipo de Beneficiário]],Table3[],3,FALSE)</f>
        <v>#N/A</v>
      </c>
      <c r="X124" s="46"/>
    </row>
    <row r="125" spans="1:24" x14ac:dyDescent="0.25">
      <c r="A125" s="237" t="str">
        <f>auxiliar!C121</f>
        <v>120</v>
      </c>
      <c r="B125" s="238"/>
      <c r="C125" s="239"/>
      <c r="D125" s="212" t="str">
        <f>IF(Table13[[#This Row],[Tipo de Beneficiário]]="","",COUNTIF(Table8[Código da Candidatura],Table13[[#This Row],[Cód.]]))</f>
        <v/>
      </c>
      <c r="E125" s="240" t="str">
        <f>IF(Table13[[#This Row],[Tipo de Beneficiário]]="","",SUMIF(Table8[[Código da Candidatura]:[Nº de membros]],Table13[[#This Row],[Cód.]],Table8[Nº de membros]))</f>
        <v/>
      </c>
      <c r="F125" s="241"/>
      <c r="G125" s="242"/>
      <c r="H125" s="242"/>
      <c r="I125" s="243" t="str">
        <f>IF(Table13[[#This Row],[Tipo de Beneficiário]]="","",COUNTIFS(Table8[Código da Candidatura],Table13[[#This Row],[Cód.]],Table8[Tipologia proposta *],"T0"))</f>
        <v/>
      </c>
      <c r="J125" s="243" t="str">
        <f>IF(Table13[[#This Row],[Tipo de Beneficiário]]="","",COUNTIFS(Table8[Código da Candidatura],Table13[[#This Row],[Cód.]],Table8[Tipologia proposta *],"T1"))</f>
        <v/>
      </c>
      <c r="K125" s="243" t="str">
        <f>IF(Table13[[#This Row],[Tipo de Beneficiário]]="","",COUNTIFS(Table8[Código da Candidatura],Table13[[#This Row],[Cód.]],Table8[Tipologia proposta *],"T2"))</f>
        <v/>
      </c>
      <c r="L125" s="243" t="str">
        <f>IF(Table13[[#This Row],[Tipo de Beneficiário]]="","",COUNTIFS(Table8[Código da Candidatura],Table13[[#This Row],[Cód.]],Table8[Tipologia proposta *],"T3"))</f>
        <v/>
      </c>
      <c r="M125" s="243" t="str">
        <f>IF(Table13[[#This Row],[Tipo de Beneficiário]]="","",COUNTIFS(Table8[Código da Candidatura],Table13[[#This Row],[Cód.]],Table8[Tipologia proposta *],"T4"))</f>
        <v/>
      </c>
      <c r="N125" s="243" t="str">
        <f>IF(Table13[[#This Row],[Tipo de Beneficiário]]="","",COUNTIFS(Table8[Código da Candidatura],Table13[[#This Row],[Cód.]],Table8[Tipologia proposta *],"T5"))</f>
        <v/>
      </c>
      <c r="O125" s="243" t="str">
        <f>IF(Table13[[#This Row],[Tipo de Beneficiário]]="","",COUNTIFS(Table8[Código da Candidatura],Table13[[#This Row],[Cód.]],Table8[Tipologia proposta *],"T6"))</f>
        <v/>
      </c>
      <c r="P125" s="243" t="str">
        <f>IF(Table13[[#This Row],[Tipo de Beneficiário]]="","",COUNTIFS(Table8[Código da Candidatura],Table13[[#This Row],[Cód.]],Table8[Tipologia proposta *],"T7"))</f>
        <v/>
      </c>
      <c r="Q125" s="243" t="str">
        <f>IF(Table13[[#This Row],[Tipo de Beneficiário]]="","",COUNTIFS(Table8[Código da Candidatura],Table13[[#This Row],[Cód.]],Table8[Tipologia proposta *],"Unid. Resid."))</f>
        <v/>
      </c>
      <c r="R125" s="244">
        <f>SUM(Table13[[#This Row],[T0]:[Unid. resid.]])</f>
        <v>0</v>
      </c>
      <c r="S125" s="245" t="str">
        <f>IF(OR(Table13[[#This Row],[Tipo de Beneficiário]]="",Table13[[#This Row],[Identificação da Entidade]]="",Table13[[#This Row],[Tipo de Solução Habitacional]]=""),"NÃO","")</f>
        <v>NÃO</v>
      </c>
      <c r="T125" s="118" t="e">
        <f>VLOOKUP(Table13[[#This Row],[Tipo de Beneficiário]],Table3[],3,FALSE)</f>
        <v>#N/A</v>
      </c>
      <c r="X125" s="46"/>
    </row>
    <row r="126" spans="1:24" x14ac:dyDescent="0.25">
      <c r="A126" s="237" t="str">
        <f>auxiliar!C122</f>
        <v>121</v>
      </c>
      <c r="B126" s="238"/>
      <c r="C126" s="239"/>
      <c r="D126" s="212" t="str">
        <f>IF(Table13[[#This Row],[Tipo de Beneficiário]]="","",COUNTIF(Table8[Código da Candidatura],Table13[[#This Row],[Cód.]]))</f>
        <v/>
      </c>
      <c r="E126" s="240" t="str">
        <f>IF(Table13[[#This Row],[Tipo de Beneficiário]]="","",SUMIF(Table8[[Código da Candidatura]:[Nº de membros]],Table13[[#This Row],[Cód.]],Table8[Nº de membros]))</f>
        <v/>
      </c>
      <c r="F126" s="241"/>
      <c r="G126" s="242"/>
      <c r="H126" s="242"/>
      <c r="I126" s="243" t="str">
        <f>IF(Table13[[#This Row],[Tipo de Beneficiário]]="","",COUNTIFS(Table8[Código da Candidatura],Table13[[#This Row],[Cód.]],Table8[Tipologia proposta *],"T0"))</f>
        <v/>
      </c>
      <c r="J126" s="243" t="str">
        <f>IF(Table13[[#This Row],[Tipo de Beneficiário]]="","",COUNTIFS(Table8[Código da Candidatura],Table13[[#This Row],[Cód.]],Table8[Tipologia proposta *],"T1"))</f>
        <v/>
      </c>
      <c r="K126" s="243" t="str">
        <f>IF(Table13[[#This Row],[Tipo de Beneficiário]]="","",COUNTIFS(Table8[Código da Candidatura],Table13[[#This Row],[Cód.]],Table8[Tipologia proposta *],"T2"))</f>
        <v/>
      </c>
      <c r="L126" s="243" t="str">
        <f>IF(Table13[[#This Row],[Tipo de Beneficiário]]="","",COUNTIFS(Table8[Código da Candidatura],Table13[[#This Row],[Cód.]],Table8[Tipologia proposta *],"T3"))</f>
        <v/>
      </c>
      <c r="M126" s="243" t="str">
        <f>IF(Table13[[#This Row],[Tipo de Beneficiário]]="","",COUNTIFS(Table8[Código da Candidatura],Table13[[#This Row],[Cód.]],Table8[Tipologia proposta *],"T4"))</f>
        <v/>
      </c>
      <c r="N126" s="243" t="str">
        <f>IF(Table13[[#This Row],[Tipo de Beneficiário]]="","",COUNTIFS(Table8[Código da Candidatura],Table13[[#This Row],[Cód.]],Table8[Tipologia proposta *],"T5"))</f>
        <v/>
      </c>
      <c r="O126" s="243" t="str">
        <f>IF(Table13[[#This Row],[Tipo de Beneficiário]]="","",COUNTIFS(Table8[Código da Candidatura],Table13[[#This Row],[Cód.]],Table8[Tipologia proposta *],"T6"))</f>
        <v/>
      </c>
      <c r="P126" s="243" t="str">
        <f>IF(Table13[[#This Row],[Tipo de Beneficiário]]="","",COUNTIFS(Table8[Código da Candidatura],Table13[[#This Row],[Cód.]],Table8[Tipologia proposta *],"T7"))</f>
        <v/>
      </c>
      <c r="Q126" s="243" t="str">
        <f>IF(Table13[[#This Row],[Tipo de Beneficiário]]="","",COUNTIFS(Table8[Código da Candidatura],Table13[[#This Row],[Cód.]],Table8[Tipologia proposta *],"Unid. Resid."))</f>
        <v/>
      </c>
      <c r="R126" s="244">
        <f>SUM(Table13[[#This Row],[T0]:[Unid. resid.]])</f>
        <v>0</v>
      </c>
      <c r="S126" s="245" t="str">
        <f>IF(OR(Table13[[#This Row],[Tipo de Beneficiário]]="",Table13[[#This Row],[Identificação da Entidade]]="",Table13[[#This Row],[Tipo de Solução Habitacional]]=""),"NÃO","")</f>
        <v>NÃO</v>
      </c>
      <c r="T126" s="118" t="e">
        <f>VLOOKUP(Table13[[#This Row],[Tipo de Beneficiário]],Table3[],3,FALSE)</f>
        <v>#N/A</v>
      </c>
      <c r="X126" s="46"/>
    </row>
    <row r="127" spans="1:24" x14ac:dyDescent="0.25">
      <c r="A127" s="237" t="str">
        <f>auxiliar!C123</f>
        <v>122</v>
      </c>
      <c r="B127" s="238"/>
      <c r="C127" s="239"/>
      <c r="D127" s="212" t="str">
        <f>IF(Table13[[#This Row],[Tipo de Beneficiário]]="","",COUNTIF(Table8[Código da Candidatura],Table13[[#This Row],[Cód.]]))</f>
        <v/>
      </c>
      <c r="E127" s="240" t="str">
        <f>IF(Table13[[#This Row],[Tipo de Beneficiário]]="","",SUMIF(Table8[[Código da Candidatura]:[Nº de membros]],Table13[[#This Row],[Cód.]],Table8[Nº de membros]))</f>
        <v/>
      </c>
      <c r="F127" s="241"/>
      <c r="G127" s="242"/>
      <c r="H127" s="242"/>
      <c r="I127" s="243" t="str">
        <f>IF(Table13[[#This Row],[Tipo de Beneficiário]]="","",COUNTIFS(Table8[Código da Candidatura],Table13[[#This Row],[Cód.]],Table8[Tipologia proposta *],"T0"))</f>
        <v/>
      </c>
      <c r="J127" s="243" t="str">
        <f>IF(Table13[[#This Row],[Tipo de Beneficiário]]="","",COUNTIFS(Table8[Código da Candidatura],Table13[[#This Row],[Cód.]],Table8[Tipologia proposta *],"T1"))</f>
        <v/>
      </c>
      <c r="K127" s="243" t="str">
        <f>IF(Table13[[#This Row],[Tipo de Beneficiário]]="","",COUNTIFS(Table8[Código da Candidatura],Table13[[#This Row],[Cód.]],Table8[Tipologia proposta *],"T2"))</f>
        <v/>
      </c>
      <c r="L127" s="243" t="str">
        <f>IF(Table13[[#This Row],[Tipo de Beneficiário]]="","",COUNTIFS(Table8[Código da Candidatura],Table13[[#This Row],[Cód.]],Table8[Tipologia proposta *],"T3"))</f>
        <v/>
      </c>
      <c r="M127" s="243" t="str">
        <f>IF(Table13[[#This Row],[Tipo de Beneficiário]]="","",COUNTIFS(Table8[Código da Candidatura],Table13[[#This Row],[Cód.]],Table8[Tipologia proposta *],"T4"))</f>
        <v/>
      </c>
      <c r="N127" s="243" t="str">
        <f>IF(Table13[[#This Row],[Tipo de Beneficiário]]="","",COUNTIFS(Table8[Código da Candidatura],Table13[[#This Row],[Cód.]],Table8[Tipologia proposta *],"T5"))</f>
        <v/>
      </c>
      <c r="O127" s="243" t="str">
        <f>IF(Table13[[#This Row],[Tipo de Beneficiário]]="","",COUNTIFS(Table8[Código da Candidatura],Table13[[#This Row],[Cód.]],Table8[Tipologia proposta *],"T6"))</f>
        <v/>
      </c>
      <c r="P127" s="243" t="str">
        <f>IF(Table13[[#This Row],[Tipo de Beneficiário]]="","",COUNTIFS(Table8[Código da Candidatura],Table13[[#This Row],[Cód.]],Table8[Tipologia proposta *],"T7"))</f>
        <v/>
      </c>
      <c r="Q127" s="243" t="str">
        <f>IF(Table13[[#This Row],[Tipo de Beneficiário]]="","",COUNTIFS(Table8[Código da Candidatura],Table13[[#This Row],[Cód.]],Table8[Tipologia proposta *],"Unid. Resid."))</f>
        <v/>
      </c>
      <c r="R127" s="244">
        <f>SUM(Table13[[#This Row],[T0]:[Unid. resid.]])</f>
        <v>0</v>
      </c>
      <c r="S127" s="245" t="str">
        <f>IF(OR(Table13[[#This Row],[Tipo de Beneficiário]]="",Table13[[#This Row],[Identificação da Entidade]]="",Table13[[#This Row],[Tipo de Solução Habitacional]]=""),"NÃO","")</f>
        <v>NÃO</v>
      </c>
      <c r="T127" s="118" t="e">
        <f>VLOOKUP(Table13[[#This Row],[Tipo de Beneficiário]],Table3[],3,FALSE)</f>
        <v>#N/A</v>
      </c>
      <c r="X127" s="46"/>
    </row>
    <row r="128" spans="1:24" x14ac:dyDescent="0.25">
      <c r="A128" s="237" t="str">
        <f>auxiliar!C124</f>
        <v>123</v>
      </c>
      <c r="B128" s="238"/>
      <c r="C128" s="239"/>
      <c r="D128" s="212" t="str">
        <f>IF(Table13[[#This Row],[Tipo de Beneficiário]]="","",COUNTIF(Table8[Código da Candidatura],Table13[[#This Row],[Cód.]]))</f>
        <v/>
      </c>
      <c r="E128" s="240" t="str">
        <f>IF(Table13[[#This Row],[Tipo de Beneficiário]]="","",SUMIF(Table8[[Código da Candidatura]:[Nº de membros]],Table13[[#This Row],[Cód.]],Table8[Nº de membros]))</f>
        <v/>
      </c>
      <c r="F128" s="241"/>
      <c r="G128" s="242"/>
      <c r="H128" s="242"/>
      <c r="I128" s="243" t="str">
        <f>IF(Table13[[#This Row],[Tipo de Beneficiário]]="","",COUNTIFS(Table8[Código da Candidatura],Table13[[#This Row],[Cód.]],Table8[Tipologia proposta *],"T0"))</f>
        <v/>
      </c>
      <c r="J128" s="243" t="str">
        <f>IF(Table13[[#This Row],[Tipo de Beneficiário]]="","",COUNTIFS(Table8[Código da Candidatura],Table13[[#This Row],[Cód.]],Table8[Tipologia proposta *],"T1"))</f>
        <v/>
      </c>
      <c r="K128" s="243" t="str">
        <f>IF(Table13[[#This Row],[Tipo de Beneficiário]]="","",COUNTIFS(Table8[Código da Candidatura],Table13[[#This Row],[Cód.]],Table8[Tipologia proposta *],"T2"))</f>
        <v/>
      </c>
      <c r="L128" s="243" t="str">
        <f>IF(Table13[[#This Row],[Tipo de Beneficiário]]="","",COUNTIFS(Table8[Código da Candidatura],Table13[[#This Row],[Cód.]],Table8[Tipologia proposta *],"T3"))</f>
        <v/>
      </c>
      <c r="M128" s="243" t="str">
        <f>IF(Table13[[#This Row],[Tipo de Beneficiário]]="","",COUNTIFS(Table8[Código da Candidatura],Table13[[#This Row],[Cód.]],Table8[Tipologia proposta *],"T4"))</f>
        <v/>
      </c>
      <c r="N128" s="243" t="str">
        <f>IF(Table13[[#This Row],[Tipo de Beneficiário]]="","",COUNTIFS(Table8[Código da Candidatura],Table13[[#This Row],[Cód.]],Table8[Tipologia proposta *],"T5"))</f>
        <v/>
      </c>
      <c r="O128" s="243" t="str">
        <f>IF(Table13[[#This Row],[Tipo de Beneficiário]]="","",COUNTIFS(Table8[Código da Candidatura],Table13[[#This Row],[Cód.]],Table8[Tipologia proposta *],"T6"))</f>
        <v/>
      </c>
      <c r="P128" s="243" t="str">
        <f>IF(Table13[[#This Row],[Tipo de Beneficiário]]="","",COUNTIFS(Table8[Código da Candidatura],Table13[[#This Row],[Cód.]],Table8[Tipologia proposta *],"T7"))</f>
        <v/>
      </c>
      <c r="Q128" s="243" t="str">
        <f>IF(Table13[[#This Row],[Tipo de Beneficiário]]="","",COUNTIFS(Table8[Código da Candidatura],Table13[[#This Row],[Cód.]],Table8[Tipologia proposta *],"Unid. Resid."))</f>
        <v/>
      </c>
      <c r="R128" s="244">
        <f>SUM(Table13[[#This Row],[T0]:[Unid. resid.]])</f>
        <v>0</v>
      </c>
      <c r="S128" s="245" t="str">
        <f>IF(OR(Table13[[#This Row],[Tipo de Beneficiário]]="",Table13[[#This Row],[Identificação da Entidade]]="",Table13[[#This Row],[Tipo de Solução Habitacional]]=""),"NÃO","")</f>
        <v>NÃO</v>
      </c>
      <c r="T128" s="118" t="e">
        <f>VLOOKUP(Table13[[#This Row],[Tipo de Beneficiário]],Table3[],3,FALSE)</f>
        <v>#N/A</v>
      </c>
      <c r="X128" s="46"/>
    </row>
    <row r="129" spans="1:24" x14ac:dyDescent="0.25">
      <c r="A129" s="237" t="str">
        <f>auxiliar!C125</f>
        <v>124</v>
      </c>
      <c r="B129" s="238"/>
      <c r="C129" s="239"/>
      <c r="D129" s="212" t="str">
        <f>IF(Table13[[#This Row],[Tipo de Beneficiário]]="","",COUNTIF(Table8[Código da Candidatura],Table13[[#This Row],[Cód.]]))</f>
        <v/>
      </c>
      <c r="E129" s="240" t="str">
        <f>IF(Table13[[#This Row],[Tipo de Beneficiário]]="","",SUMIF(Table8[[Código da Candidatura]:[Nº de membros]],Table13[[#This Row],[Cód.]],Table8[Nº de membros]))</f>
        <v/>
      </c>
      <c r="F129" s="241"/>
      <c r="G129" s="242"/>
      <c r="H129" s="242"/>
      <c r="I129" s="243" t="str">
        <f>IF(Table13[[#This Row],[Tipo de Beneficiário]]="","",COUNTIFS(Table8[Código da Candidatura],Table13[[#This Row],[Cód.]],Table8[Tipologia proposta *],"T0"))</f>
        <v/>
      </c>
      <c r="J129" s="243" t="str">
        <f>IF(Table13[[#This Row],[Tipo de Beneficiário]]="","",COUNTIFS(Table8[Código da Candidatura],Table13[[#This Row],[Cód.]],Table8[Tipologia proposta *],"T1"))</f>
        <v/>
      </c>
      <c r="K129" s="243" t="str">
        <f>IF(Table13[[#This Row],[Tipo de Beneficiário]]="","",COUNTIFS(Table8[Código da Candidatura],Table13[[#This Row],[Cód.]],Table8[Tipologia proposta *],"T2"))</f>
        <v/>
      </c>
      <c r="L129" s="243" t="str">
        <f>IF(Table13[[#This Row],[Tipo de Beneficiário]]="","",COUNTIFS(Table8[Código da Candidatura],Table13[[#This Row],[Cód.]],Table8[Tipologia proposta *],"T3"))</f>
        <v/>
      </c>
      <c r="M129" s="243" t="str">
        <f>IF(Table13[[#This Row],[Tipo de Beneficiário]]="","",COUNTIFS(Table8[Código da Candidatura],Table13[[#This Row],[Cód.]],Table8[Tipologia proposta *],"T4"))</f>
        <v/>
      </c>
      <c r="N129" s="243" t="str">
        <f>IF(Table13[[#This Row],[Tipo de Beneficiário]]="","",COUNTIFS(Table8[Código da Candidatura],Table13[[#This Row],[Cód.]],Table8[Tipologia proposta *],"T5"))</f>
        <v/>
      </c>
      <c r="O129" s="243" t="str">
        <f>IF(Table13[[#This Row],[Tipo de Beneficiário]]="","",COUNTIFS(Table8[Código da Candidatura],Table13[[#This Row],[Cód.]],Table8[Tipologia proposta *],"T6"))</f>
        <v/>
      </c>
      <c r="P129" s="243" t="str">
        <f>IF(Table13[[#This Row],[Tipo de Beneficiário]]="","",COUNTIFS(Table8[Código da Candidatura],Table13[[#This Row],[Cód.]],Table8[Tipologia proposta *],"T7"))</f>
        <v/>
      </c>
      <c r="Q129" s="243" t="str">
        <f>IF(Table13[[#This Row],[Tipo de Beneficiário]]="","",COUNTIFS(Table8[Código da Candidatura],Table13[[#This Row],[Cód.]],Table8[Tipologia proposta *],"Unid. Resid."))</f>
        <v/>
      </c>
      <c r="R129" s="244">
        <f>SUM(Table13[[#This Row],[T0]:[Unid. resid.]])</f>
        <v>0</v>
      </c>
      <c r="S129" s="245" t="str">
        <f>IF(OR(Table13[[#This Row],[Tipo de Beneficiário]]="",Table13[[#This Row],[Identificação da Entidade]]="",Table13[[#This Row],[Tipo de Solução Habitacional]]=""),"NÃO","")</f>
        <v>NÃO</v>
      </c>
      <c r="T129" s="118" t="e">
        <f>VLOOKUP(Table13[[#This Row],[Tipo de Beneficiário]],Table3[],3,FALSE)</f>
        <v>#N/A</v>
      </c>
      <c r="X129" s="46"/>
    </row>
    <row r="130" spans="1:24" x14ac:dyDescent="0.25">
      <c r="A130" s="237" t="str">
        <f>auxiliar!C126</f>
        <v>125</v>
      </c>
      <c r="B130" s="238"/>
      <c r="C130" s="239"/>
      <c r="D130" s="212" t="str">
        <f>IF(Table13[[#This Row],[Tipo de Beneficiário]]="","",COUNTIF(Table8[Código da Candidatura],Table13[[#This Row],[Cód.]]))</f>
        <v/>
      </c>
      <c r="E130" s="240" t="str">
        <f>IF(Table13[[#This Row],[Tipo de Beneficiário]]="","",SUMIF(Table8[[Código da Candidatura]:[Nº de membros]],Table13[[#This Row],[Cód.]],Table8[Nº de membros]))</f>
        <v/>
      </c>
      <c r="F130" s="241"/>
      <c r="G130" s="242"/>
      <c r="H130" s="242"/>
      <c r="I130" s="243" t="str">
        <f>IF(Table13[[#This Row],[Tipo de Beneficiário]]="","",COUNTIFS(Table8[Código da Candidatura],Table13[[#This Row],[Cód.]],Table8[Tipologia proposta *],"T0"))</f>
        <v/>
      </c>
      <c r="J130" s="243" t="str">
        <f>IF(Table13[[#This Row],[Tipo de Beneficiário]]="","",COUNTIFS(Table8[Código da Candidatura],Table13[[#This Row],[Cód.]],Table8[Tipologia proposta *],"T1"))</f>
        <v/>
      </c>
      <c r="K130" s="243" t="str">
        <f>IF(Table13[[#This Row],[Tipo de Beneficiário]]="","",COUNTIFS(Table8[Código da Candidatura],Table13[[#This Row],[Cód.]],Table8[Tipologia proposta *],"T2"))</f>
        <v/>
      </c>
      <c r="L130" s="243" t="str">
        <f>IF(Table13[[#This Row],[Tipo de Beneficiário]]="","",COUNTIFS(Table8[Código da Candidatura],Table13[[#This Row],[Cód.]],Table8[Tipologia proposta *],"T3"))</f>
        <v/>
      </c>
      <c r="M130" s="243" t="str">
        <f>IF(Table13[[#This Row],[Tipo de Beneficiário]]="","",COUNTIFS(Table8[Código da Candidatura],Table13[[#This Row],[Cód.]],Table8[Tipologia proposta *],"T4"))</f>
        <v/>
      </c>
      <c r="N130" s="243" t="str">
        <f>IF(Table13[[#This Row],[Tipo de Beneficiário]]="","",COUNTIFS(Table8[Código da Candidatura],Table13[[#This Row],[Cód.]],Table8[Tipologia proposta *],"T5"))</f>
        <v/>
      </c>
      <c r="O130" s="243" t="str">
        <f>IF(Table13[[#This Row],[Tipo de Beneficiário]]="","",COUNTIFS(Table8[Código da Candidatura],Table13[[#This Row],[Cód.]],Table8[Tipologia proposta *],"T6"))</f>
        <v/>
      </c>
      <c r="P130" s="243" t="str">
        <f>IF(Table13[[#This Row],[Tipo de Beneficiário]]="","",COUNTIFS(Table8[Código da Candidatura],Table13[[#This Row],[Cód.]],Table8[Tipologia proposta *],"T7"))</f>
        <v/>
      </c>
      <c r="Q130" s="243" t="str">
        <f>IF(Table13[[#This Row],[Tipo de Beneficiário]]="","",COUNTIFS(Table8[Código da Candidatura],Table13[[#This Row],[Cód.]],Table8[Tipologia proposta *],"Unid. Resid."))</f>
        <v/>
      </c>
      <c r="R130" s="244">
        <f>SUM(Table13[[#This Row],[T0]:[Unid. resid.]])</f>
        <v>0</v>
      </c>
      <c r="S130" s="245" t="str">
        <f>IF(OR(Table13[[#This Row],[Tipo de Beneficiário]]="",Table13[[#This Row],[Identificação da Entidade]]="",Table13[[#This Row],[Tipo de Solução Habitacional]]=""),"NÃO","")</f>
        <v>NÃO</v>
      </c>
      <c r="T130" s="118" t="e">
        <f>VLOOKUP(Table13[[#This Row],[Tipo de Beneficiário]],Table3[],3,FALSE)</f>
        <v>#N/A</v>
      </c>
      <c r="X130" s="46"/>
    </row>
    <row r="131" spans="1:24" x14ac:dyDescent="0.25">
      <c r="A131" s="237" t="str">
        <f>auxiliar!C127</f>
        <v>126</v>
      </c>
      <c r="B131" s="238"/>
      <c r="C131" s="239"/>
      <c r="D131" s="212" t="str">
        <f>IF(Table13[[#This Row],[Tipo de Beneficiário]]="","",COUNTIF(Table8[Código da Candidatura],Table13[[#This Row],[Cód.]]))</f>
        <v/>
      </c>
      <c r="E131" s="240" t="str">
        <f>IF(Table13[[#This Row],[Tipo de Beneficiário]]="","",SUMIF(Table8[[Código da Candidatura]:[Nº de membros]],Table13[[#This Row],[Cód.]],Table8[Nº de membros]))</f>
        <v/>
      </c>
      <c r="F131" s="241"/>
      <c r="G131" s="242"/>
      <c r="H131" s="242"/>
      <c r="I131" s="243" t="str">
        <f>IF(Table13[[#This Row],[Tipo de Beneficiário]]="","",COUNTIFS(Table8[Código da Candidatura],Table13[[#This Row],[Cód.]],Table8[Tipologia proposta *],"T0"))</f>
        <v/>
      </c>
      <c r="J131" s="243" t="str">
        <f>IF(Table13[[#This Row],[Tipo de Beneficiário]]="","",COUNTIFS(Table8[Código da Candidatura],Table13[[#This Row],[Cód.]],Table8[Tipologia proposta *],"T1"))</f>
        <v/>
      </c>
      <c r="K131" s="243" t="str">
        <f>IF(Table13[[#This Row],[Tipo de Beneficiário]]="","",COUNTIFS(Table8[Código da Candidatura],Table13[[#This Row],[Cód.]],Table8[Tipologia proposta *],"T2"))</f>
        <v/>
      </c>
      <c r="L131" s="243" t="str">
        <f>IF(Table13[[#This Row],[Tipo de Beneficiário]]="","",COUNTIFS(Table8[Código da Candidatura],Table13[[#This Row],[Cód.]],Table8[Tipologia proposta *],"T3"))</f>
        <v/>
      </c>
      <c r="M131" s="243" t="str">
        <f>IF(Table13[[#This Row],[Tipo de Beneficiário]]="","",COUNTIFS(Table8[Código da Candidatura],Table13[[#This Row],[Cód.]],Table8[Tipologia proposta *],"T4"))</f>
        <v/>
      </c>
      <c r="N131" s="243" t="str">
        <f>IF(Table13[[#This Row],[Tipo de Beneficiário]]="","",COUNTIFS(Table8[Código da Candidatura],Table13[[#This Row],[Cód.]],Table8[Tipologia proposta *],"T5"))</f>
        <v/>
      </c>
      <c r="O131" s="243" t="str">
        <f>IF(Table13[[#This Row],[Tipo de Beneficiário]]="","",COUNTIFS(Table8[Código da Candidatura],Table13[[#This Row],[Cód.]],Table8[Tipologia proposta *],"T6"))</f>
        <v/>
      </c>
      <c r="P131" s="243" t="str">
        <f>IF(Table13[[#This Row],[Tipo de Beneficiário]]="","",COUNTIFS(Table8[Código da Candidatura],Table13[[#This Row],[Cód.]],Table8[Tipologia proposta *],"T7"))</f>
        <v/>
      </c>
      <c r="Q131" s="243" t="str">
        <f>IF(Table13[[#This Row],[Tipo de Beneficiário]]="","",COUNTIFS(Table8[Código da Candidatura],Table13[[#This Row],[Cód.]],Table8[Tipologia proposta *],"Unid. Resid."))</f>
        <v/>
      </c>
      <c r="R131" s="244">
        <f>SUM(Table13[[#This Row],[T0]:[Unid. resid.]])</f>
        <v>0</v>
      </c>
      <c r="S131" s="245" t="str">
        <f>IF(OR(Table13[[#This Row],[Tipo de Beneficiário]]="",Table13[[#This Row],[Identificação da Entidade]]="",Table13[[#This Row],[Tipo de Solução Habitacional]]=""),"NÃO","")</f>
        <v>NÃO</v>
      </c>
      <c r="T131" s="118" t="e">
        <f>VLOOKUP(Table13[[#This Row],[Tipo de Beneficiário]],Table3[],3,FALSE)</f>
        <v>#N/A</v>
      </c>
      <c r="X131" s="46"/>
    </row>
    <row r="132" spans="1:24" x14ac:dyDescent="0.25">
      <c r="A132" s="237" t="str">
        <f>auxiliar!C128</f>
        <v>127</v>
      </c>
      <c r="B132" s="238"/>
      <c r="C132" s="239"/>
      <c r="D132" s="212" t="str">
        <f>IF(Table13[[#This Row],[Tipo de Beneficiário]]="","",COUNTIF(Table8[Código da Candidatura],Table13[[#This Row],[Cód.]]))</f>
        <v/>
      </c>
      <c r="E132" s="240" t="str">
        <f>IF(Table13[[#This Row],[Tipo de Beneficiário]]="","",SUMIF(Table8[[Código da Candidatura]:[Nº de membros]],Table13[[#This Row],[Cód.]],Table8[Nº de membros]))</f>
        <v/>
      </c>
      <c r="F132" s="241"/>
      <c r="G132" s="242"/>
      <c r="H132" s="242"/>
      <c r="I132" s="243" t="str">
        <f>IF(Table13[[#This Row],[Tipo de Beneficiário]]="","",COUNTIFS(Table8[Código da Candidatura],Table13[[#This Row],[Cód.]],Table8[Tipologia proposta *],"T0"))</f>
        <v/>
      </c>
      <c r="J132" s="243" t="str">
        <f>IF(Table13[[#This Row],[Tipo de Beneficiário]]="","",COUNTIFS(Table8[Código da Candidatura],Table13[[#This Row],[Cód.]],Table8[Tipologia proposta *],"T1"))</f>
        <v/>
      </c>
      <c r="K132" s="243" t="str">
        <f>IF(Table13[[#This Row],[Tipo de Beneficiário]]="","",COUNTIFS(Table8[Código da Candidatura],Table13[[#This Row],[Cód.]],Table8[Tipologia proposta *],"T2"))</f>
        <v/>
      </c>
      <c r="L132" s="243" t="str">
        <f>IF(Table13[[#This Row],[Tipo de Beneficiário]]="","",COUNTIFS(Table8[Código da Candidatura],Table13[[#This Row],[Cód.]],Table8[Tipologia proposta *],"T3"))</f>
        <v/>
      </c>
      <c r="M132" s="243" t="str">
        <f>IF(Table13[[#This Row],[Tipo de Beneficiário]]="","",COUNTIFS(Table8[Código da Candidatura],Table13[[#This Row],[Cód.]],Table8[Tipologia proposta *],"T4"))</f>
        <v/>
      </c>
      <c r="N132" s="243" t="str">
        <f>IF(Table13[[#This Row],[Tipo de Beneficiário]]="","",COUNTIFS(Table8[Código da Candidatura],Table13[[#This Row],[Cód.]],Table8[Tipologia proposta *],"T5"))</f>
        <v/>
      </c>
      <c r="O132" s="243" t="str">
        <f>IF(Table13[[#This Row],[Tipo de Beneficiário]]="","",COUNTIFS(Table8[Código da Candidatura],Table13[[#This Row],[Cód.]],Table8[Tipologia proposta *],"T6"))</f>
        <v/>
      </c>
      <c r="P132" s="243" t="str">
        <f>IF(Table13[[#This Row],[Tipo de Beneficiário]]="","",COUNTIFS(Table8[Código da Candidatura],Table13[[#This Row],[Cód.]],Table8[Tipologia proposta *],"T7"))</f>
        <v/>
      </c>
      <c r="Q132" s="243" t="str">
        <f>IF(Table13[[#This Row],[Tipo de Beneficiário]]="","",COUNTIFS(Table8[Código da Candidatura],Table13[[#This Row],[Cód.]],Table8[Tipologia proposta *],"Unid. Resid."))</f>
        <v/>
      </c>
      <c r="R132" s="244">
        <f>SUM(Table13[[#This Row],[T0]:[Unid. resid.]])</f>
        <v>0</v>
      </c>
      <c r="S132" s="245" t="str">
        <f>IF(OR(Table13[[#This Row],[Tipo de Beneficiário]]="",Table13[[#This Row],[Identificação da Entidade]]="",Table13[[#This Row],[Tipo de Solução Habitacional]]=""),"NÃO","")</f>
        <v>NÃO</v>
      </c>
      <c r="T132" s="118" t="e">
        <f>VLOOKUP(Table13[[#This Row],[Tipo de Beneficiário]],Table3[],3,FALSE)</f>
        <v>#N/A</v>
      </c>
      <c r="X132" s="46"/>
    </row>
    <row r="133" spans="1:24" x14ac:dyDescent="0.25">
      <c r="A133" s="237" t="str">
        <f>auxiliar!C129</f>
        <v>128</v>
      </c>
      <c r="B133" s="238"/>
      <c r="C133" s="239"/>
      <c r="D133" s="212" t="str">
        <f>IF(Table13[[#This Row],[Tipo de Beneficiário]]="","",COUNTIF(Table8[Código da Candidatura],Table13[[#This Row],[Cód.]]))</f>
        <v/>
      </c>
      <c r="E133" s="240" t="str">
        <f>IF(Table13[[#This Row],[Tipo de Beneficiário]]="","",SUMIF(Table8[[Código da Candidatura]:[Nº de membros]],Table13[[#This Row],[Cód.]],Table8[Nº de membros]))</f>
        <v/>
      </c>
      <c r="F133" s="241"/>
      <c r="G133" s="242"/>
      <c r="H133" s="242"/>
      <c r="I133" s="243" t="str">
        <f>IF(Table13[[#This Row],[Tipo de Beneficiário]]="","",COUNTIFS(Table8[Código da Candidatura],Table13[[#This Row],[Cód.]],Table8[Tipologia proposta *],"T0"))</f>
        <v/>
      </c>
      <c r="J133" s="243" t="str">
        <f>IF(Table13[[#This Row],[Tipo de Beneficiário]]="","",COUNTIFS(Table8[Código da Candidatura],Table13[[#This Row],[Cód.]],Table8[Tipologia proposta *],"T1"))</f>
        <v/>
      </c>
      <c r="K133" s="243" t="str">
        <f>IF(Table13[[#This Row],[Tipo de Beneficiário]]="","",COUNTIFS(Table8[Código da Candidatura],Table13[[#This Row],[Cód.]],Table8[Tipologia proposta *],"T2"))</f>
        <v/>
      </c>
      <c r="L133" s="243" t="str">
        <f>IF(Table13[[#This Row],[Tipo de Beneficiário]]="","",COUNTIFS(Table8[Código da Candidatura],Table13[[#This Row],[Cód.]],Table8[Tipologia proposta *],"T3"))</f>
        <v/>
      </c>
      <c r="M133" s="243" t="str">
        <f>IF(Table13[[#This Row],[Tipo de Beneficiário]]="","",COUNTIFS(Table8[Código da Candidatura],Table13[[#This Row],[Cód.]],Table8[Tipologia proposta *],"T4"))</f>
        <v/>
      </c>
      <c r="N133" s="243" t="str">
        <f>IF(Table13[[#This Row],[Tipo de Beneficiário]]="","",COUNTIFS(Table8[Código da Candidatura],Table13[[#This Row],[Cód.]],Table8[Tipologia proposta *],"T5"))</f>
        <v/>
      </c>
      <c r="O133" s="243" t="str">
        <f>IF(Table13[[#This Row],[Tipo de Beneficiário]]="","",COUNTIFS(Table8[Código da Candidatura],Table13[[#This Row],[Cód.]],Table8[Tipologia proposta *],"T6"))</f>
        <v/>
      </c>
      <c r="P133" s="243" t="str">
        <f>IF(Table13[[#This Row],[Tipo de Beneficiário]]="","",COUNTIFS(Table8[Código da Candidatura],Table13[[#This Row],[Cód.]],Table8[Tipologia proposta *],"T7"))</f>
        <v/>
      </c>
      <c r="Q133" s="243" t="str">
        <f>IF(Table13[[#This Row],[Tipo de Beneficiário]]="","",COUNTIFS(Table8[Código da Candidatura],Table13[[#This Row],[Cód.]],Table8[Tipologia proposta *],"Unid. Resid."))</f>
        <v/>
      </c>
      <c r="R133" s="244">
        <f>SUM(Table13[[#This Row],[T0]:[Unid. resid.]])</f>
        <v>0</v>
      </c>
      <c r="S133" s="245" t="str">
        <f>IF(OR(Table13[[#This Row],[Tipo de Beneficiário]]="",Table13[[#This Row],[Identificação da Entidade]]="",Table13[[#This Row],[Tipo de Solução Habitacional]]=""),"NÃO","")</f>
        <v>NÃO</v>
      </c>
      <c r="T133" s="118" t="e">
        <f>VLOOKUP(Table13[[#This Row],[Tipo de Beneficiário]],Table3[],3,FALSE)</f>
        <v>#N/A</v>
      </c>
      <c r="X133" s="46"/>
    </row>
    <row r="134" spans="1:24" x14ac:dyDescent="0.25">
      <c r="A134" s="237" t="str">
        <f>auxiliar!C130</f>
        <v>129</v>
      </c>
      <c r="B134" s="238"/>
      <c r="C134" s="239"/>
      <c r="D134" s="212" t="str">
        <f>IF(Table13[[#This Row],[Tipo de Beneficiário]]="","",COUNTIF(Table8[Código da Candidatura],Table13[[#This Row],[Cód.]]))</f>
        <v/>
      </c>
      <c r="E134" s="240" t="str">
        <f>IF(Table13[[#This Row],[Tipo de Beneficiário]]="","",SUMIF(Table8[[Código da Candidatura]:[Nº de membros]],Table13[[#This Row],[Cód.]],Table8[Nº de membros]))</f>
        <v/>
      </c>
      <c r="F134" s="241"/>
      <c r="G134" s="242"/>
      <c r="H134" s="242"/>
      <c r="I134" s="243" t="str">
        <f>IF(Table13[[#This Row],[Tipo de Beneficiário]]="","",COUNTIFS(Table8[Código da Candidatura],Table13[[#This Row],[Cód.]],Table8[Tipologia proposta *],"T0"))</f>
        <v/>
      </c>
      <c r="J134" s="243" t="str">
        <f>IF(Table13[[#This Row],[Tipo de Beneficiário]]="","",COUNTIFS(Table8[Código da Candidatura],Table13[[#This Row],[Cód.]],Table8[Tipologia proposta *],"T1"))</f>
        <v/>
      </c>
      <c r="K134" s="243" t="str">
        <f>IF(Table13[[#This Row],[Tipo de Beneficiário]]="","",COUNTIFS(Table8[Código da Candidatura],Table13[[#This Row],[Cód.]],Table8[Tipologia proposta *],"T2"))</f>
        <v/>
      </c>
      <c r="L134" s="243" t="str">
        <f>IF(Table13[[#This Row],[Tipo de Beneficiário]]="","",COUNTIFS(Table8[Código da Candidatura],Table13[[#This Row],[Cód.]],Table8[Tipologia proposta *],"T3"))</f>
        <v/>
      </c>
      <c r="M134" s="243" t="str">
        <f>IF(Table13[[#This Row],[Tipo de Beneficiário]]="","",COUNTIFS(Table8[Código da Candidatura],Table13[[#This Row],[Cód.]],Table8[Tipologia proposta *],"T4"))</f>
        <v/>
      </c>
      <c r="N134" s="243" t="str">
        <f>IF(Table13[[#This Row],[Tipo de Beneficiário]]="","",COUNTIFS(Table8[Código da Candidatura],Table13[[#This Row],[Cód.]],Table8[Tipologia proposta *],"T5"))</f>
        <v/>
      </c>
      <c r="O134" s="243" t="str">
        <f>IF(Table13[[#This Row],[Tipo de Beneficiário]]="","",COUNTIFS(Table8[Código da Candidatura],Table13[[#This Row],[Cód.]],Table8[Tipologia proposta *],"T6"))</f>
        <v/>
      </c>
      <c r="P134" s="243" t="str">
        <f>IF(Table13[[#This Row],[Tipo de Beneficiário]]="","",COUNTIFS(Table8[Código da Candidatura],Table13[[#This Row],[Cód.]],Table8[Tipologia proposta *],"T7"))</f>
        <v/>
      </c>
      <c r="Q134" s="243" t="str">
        <f>IF(Table13[[#This Row],[Tipo de Beneficiário]]="","",COUNTIFS(Table8[Código da Candidatura],Table13[[#This Row],[Cód.]],Table8[Tipologia proposta *],"Unid. Resid."))</f>
        <v/>
      </c>
      <c r="R134" s="244">
        <f>SUM(Table13[[#This Row],[T0]:[Unid. resid.]])</f>
        <v>0</v>
      </c>
      <c r="S134" s="245" t="str">
        <f>IF(OR(Table13[[#This Row],[Tipo de Beneficiário]]="",Table13[[#This Row],[Identificação da Entidade]]="",Table13[[#This Row],[Tipo de Solução Habitacional]]=""),"NÃO","")</f>
        <v>NÃO</v>
      </c>
      <c r="T134" s="118" t="e">
        <f>VLOOKUP(Table13[[#This Row],[Tipo de Beneficiário]],Table3[],3,FALSE)</f>
        <v>#N/A</v>
      </c>
      <c r="X134" s="46"/>
    </row>
    <row r="135" spans="1:24" x14ac:dyDescent="0.25">
      <c r="A135" s="237" t="str">
        <f>auxiliar!C131</f>
        <v>130</v>
      </c>
      <c r="B135" s="238"/>
      <c r="C135" s="239"/>
      <c r="D135" s="212" t="str">
        <f>IF(Table13[[#This Row],[Tipo de Beneficiário]]="","",COUNTIF(Table8[Código da Candidatura],Table13[[#This Row],[Cód.]]))</f>
        <v/>
      </c>
      <c r="E135" s="240" t="str">
        <f>IF(Table13[[#This Row],[Tipo de Beneficiário]]="","",SUMIF(Table8[[Código da Candidatura]:[Nº de membros]],Table13[[#This Row],[Cód.]],Table8[Nº de membros]))</f>
        <v/>
      </c>
      <c r="F135" s="241"/>
      <c r="G135" s="242"/>
      <c r="H135" s="242"/>
      <c r="I135" s="243" t="str">
        <f>IF(Table13[[#This Row],[Tipo de Beneficiário]]="","",COUNTIFS(Table8[Código da Candidatura],Table13[[#This Row],[Cód.]],Table8[Tipologia proposta *],"T0"))</f>
        <v/>
      </c>
      <c r="J135" s="243" t="str">
        <f>IF(Table13[[#This Row],[Tipo de Beneficiário]]="","",COUNTIFS(Table8[Código da Candidatura],Table13[[#This Row],[Cód.]],Table8[Tipologia proposta *],"T1"))</f>
        <v/>
      </c>
      <c r="K135" s="243" t="str">
        <f>IF(Table13[[#This Row],[Tipo de Beneficiário]]="","",COUNTIFS(Table8[Código da Candidatura],Table13[[#This Row],[Cód.]],Table8[Tipologia proposta *],"T2"))</f>
        <v/>
      </c>
      <c r="L135" s="243" t="str">
        <f>IF(Table13[[#This Row],[Tipo de Beneficiário]]="","",COUNTIFS(Table8[Código da Candidatura],Table13[[#This Row],[Cód.]],Table8[Tipologia proposta *],"T3"))</f>
        <v/>
      </c>
      <c r="M135" s="243" t="str">
        <f>IF(Table13[[#This Row],[Tipo de Beneficiário]]="","",COUNTIFS(Table8[Código da Candidatura],Table13[[#This Row],[Cód.]],Table8[Tipologia proposta *],"T4"))</f>
        <v/>
      </c>
      <c r="N135" s="243" t="str">
        <f>IF(Table13[[#This Row],[Tipo de Beneficiário]]="","",COUNTIFS(Table8[Código da Candidatura],Table13[[#This Row],[Cód.]],Table8[Tipologia proposta *],"T5"))</f>
        <v/>
      </c>
      <c r="O135" s="243" t="str">
        <f>IF(Table13[[#This Row],[Tipo de Beneficiário]]="","",COUNTIFS(Table8[Código da Candidatura],Table13[[#This Row],[Cód.]],Table8[Tipologia proposta *],"T6"))</f>
        <v/>
      </c>
      <c r="P135" s="243" t="str">
        <f>IF(Table13[[#This Row],[Tipo de Beneficiário]]="","",COUNTIFS(Table8[Código da Candidatura],Table13[[#This Row],[Cód.]],Table8[Tipologia proposta *],"T7"))</f>
        <v/>
      </c>
      <c r="Q135" s="243" t="str">
        <f>IF(Table13[[#This Row],[Tipo de Beneficiário]]="","",COUNTIFS(Table8[Código da Candidatura],Table13[[#This Row],[Cód.]],Table8[Tipologia proposta *],"Unid. Resid."))</f>
        <v/>
      </c>
      <c r="R135" s="244">
        <f>SUM(Table13[[#This Row],[T0]:[Unid. resid.]])</f>
        <v>0</v>
      </c>
      <c r="S135" s="245" t="str">
        <f>IF(OR(Table13[[#This Row],[Tipo de Beneficiário]]="",Table13[[#This Row],[Identificação da Entidade]]="",Table13[[#This Row],[Tipo de Solução Habitacional]]=""),"NÃO","")</f>
        <v>NÃO</v>
      </c>
      <c r="T135" s="118" t="e">
        <f>VLOOKUP(Table13[[#This Row],[Tipo de Beneficiário]],Table3[],3,FALSE)</f>
        <v>#N/A</v>
      </c>
      <c r="X135" s="46"/>
    </row>
    <row r="136" spans="1:24" x14ac:dyDescent="0.25">
      <c r="A136" s="237" t="str">
        <f>auxiliar!C132</f>
        <v>131</v>
      </c>
      <c r="B136" s="238"/>
      <c r="C136" s="239"/>
      <c r="D136" s="212" t="str">
        <f>IF(Table13[[#This Row],[Tipo de Beneficiário]]="","",COUNTIF(Table8[Código da Candidatura],Table13[[#This Row],[Cód.]]))</f>
        <v/>
      </c>
      <c r="E136" s="240" t="str">
        <f>IF(Table13[[#This Row],[Tipo de Beneficiário]]="","",SUMIF(Table8[[Código da Candidatura]:[Nº de membros]],Table13[[#This Row],[Cód.]],Table8[Nº de membros]))</f>
        <v/>
      </c>
      <c r="F136" s="241"/>
      <c r="G136" s="242"/>
      <c r="H136" s="242"/>
      <c r="I136" s="243" t="str">
        <f>IF(Table13[[#This Row],[Tipo de Beneficiário]]="","",COUNTIFS(Table8[Código da Candidatura],Table13[[#This Row],[Cód.]],Table8[Tipologia proposta *],"T0"))</f>
        <v/>
      </c>
      <c r="J136" s="243" t="str">
        <f>IF(Table13[[#This Row],[Tipo de Beneficiário]]="","",COUNTIFS(Table8[Código da Candidatura],Table13[[#This Row],[Cód.]],Table8[Tipologia proposta *],"T1"))</f>
        <v/>
      </c>
      <c r="K136" s="243" t="str">
        <f>IF(Table13[[#This Row],[Tipo de Beneficiário]]="","",COUNTIFS(Table8[Código da Candidatura],Table13[[#This Row],[Cód.]],Table8[Tipologia proposta *],"T2"))</f>
        <v/>
      </c>
      <c r="L136" s="243" t="str">
        <f>IF(Table13[[#This Row],[Tipo de Beneficiário]]="","",COUNTIFS(Table8[Código da Candidatura],Table13[[#This Row],[Cód.]],Table8[Tipologia proposta *],"T3"))</f>
        <v/>
      </c>
      <c r="M136" s="243" t="str">
        <f>IF(Table13[[#This Row],[Tipo de Beneficiário]]="","",COUNTIFS(Table8[Código da Candidatura],Table13[[#This Row],[Cód.]],Table8[Tipologia proposta *],"T4"))</f>
        <v/>
      </c>
      <c r="N136" s="243" t="str">
        <f>IF(Table13[[#This Row],[Tipo de Beneficiário]]="","",COUNTIFS(Table8[Código da Candidatura],Table13[[#This Row],[Cód.]],Table8[Tipologia proposta *],"T5"))</f>
        <v/>
      </c>
      <c r="O136" s="243" t="str">
        <f>IF(Table13[[#This Row],[Tipo de Beneficiário]]="","",COUNTIFS(Table8[Código da Candidatura],Table13[[#This Row],[Cód.]],Table8[Tipologia proposta *],"T6"))</f>
        <v/>
      </c>
      <c r="P136" s="243" t="str">
        <f>IF(Table13[[#This Row],[Tipo de Beneficiário]]="","",COUNTIFS(Table8[Código da Candidatura],Table13[[#This Row],[Cód.]],Table8[Tipologia proposta *],"T7"))</f>
        <v/>
      </c>
      <c r="Q136" s="243" t="str">
        <f>IF(Table13[[#This Row],[Tipo de Beneficiário]]="","",COUNTIFS(Table8[Código da Candidatura],Table13[[#This Row],[Cód.]],Table8[Tipologia proposta *],"Unid. Resid."))</f>
        <v/>
      </c>
      <c r="R136" s="244">
        <f>SUM(Table13[[#This Row],[T0]:[Unid. resid.]])</f>
        <v>0</v>
      </c>
      <c r="S136" s="245" t="str">
        <f>IF(OR(Table13[[#This Row],[Tipo de Beneficiário]]="",Table13[[#This Row],[Identificação da Entidade]]="",Table13[[#This Row],[Tipo de Solução Habitacional]]=""),"NÃO","")</f>
        <v>NÃO</v>
      </c>
      <c r="T136" s="118" t="e">
        <f>VLOOKUP(Table13[[#This Row],[Tipo de Beneficiário]],Table3[],3,FALSE)</f>
        <v>#N/A</v>
      </c>
      <c r="X136" s="46"/>
    </row>
    <row r="137" spans="1:24" x14ac:dyDescent="0.25">
      <c r="A137" s="237" t="str">
        <f>auxiliar!C133</f>
        <v>132</v>
      </c>
      <c r="B137" s="238"/>
      <c r="C137" s="239"/>
      <c r="D137" s="212" t="str">
        <f>IF(Table13[[#This Row],[Tipo de Beneficiário]]="","",COUNTIF(Table8[Código da Candidatura],Table13[[#This Row],[Cód.]]))</f>
        <v/>
      </c>
      <c r="E137" s="240" t="str">
        <f>IF(Table13[[#This Row],[Tipo de Beneficiário]]="","",SUMIF(Table8[[Código da Candidatura]:[Nº de membros]],Table13[[#This Row],[Cód.]],Table8[Nº de membros]))</f>
        <v/>
      </c>
      <c r="F137" s="241"/>
      <c r="G137" s="242"/>
      <c r="H137" s="242"/>
      <c r="I137" s="243" t="str">
        <f>IF(Table13[[#This Row],[Tipo de Beneficiário]]="","",COUNTIFS(Table8[Código da Candidatura],Table13[[#This Row],[Cód.]],Table8[Tipologia proposta *],"T0"))</f>
        <v/>
      </c>
      <c r="J137" s="243" t="str">
        <f>IF(Table13[[#This Row],[Tipo de Beneficiário]]="","",COUNTIFS(Table8[Código da Candidatura],Table13[[#This Row],[Cód.]],Table8[Tipologia proposta *],"T1"))</f>
        <v/>
      </c>
      <c r="K137" s="243" t="str">
        <f>IF(Table13[[#This Row],[Tipo de Beneficiário]]="","",COUNTIFS(Table8[Código da Candidatura],Table13[[#This Row],[Cód.]],Table8[Tipologia proposta *],"T2"))</f>
        <v/>
      </c>
      <c r="L137" s="243" t="str">
        <f>IF(Table13[[#This Row],[Tipo de Beneficiário]]="","",COUNTIFS(Table8[Código da Candidatura],Table13[[#This Row],[Cód.]],Table8[Tipologia proposta *],"T3"))</f>
        <v/>
      </c>
      <c r="M137" s="243" t="str">
        <f>IF(Table13[[#This Row],[Tipo de Beneficiário]]="","",COUNTIFS(Table8[Código da Candidatura],Table13[[#This Row],[Cód.]],Table8[Tipologia proposta *],"T4"))</f>
        <v/>
      </c>
      <c r="N137" s="243" t="str">
        <f>IF(Table13[[#This Row],[Tipo de Beneficiário]]="","",COUNTIFS(Table8[Código da Candidatura],Table13[[#This Row],[Cód.]],Table8[Tipologia proposta *],"T5"))</f>
        <v/>
      </c>
      <c r="O137" s="243" t="str">
        <f>IF(Table13[[#This Row],[Tipo de Beneficiário]]="","",COUNTIFS(Table8[Código da Candidatura],Table13[[#This Row],[Cód.]],Table8[Tipologia proposta *],"T6"))</f>
        <v/>
      </c>
      <c r="P137" s="243" t="str">
        <f>IF(Table13[[#This Row],[Tipo de Beneficiário]]="","",COUNTIFS(Table8[Código da Candidatura],Table13[[#This Row],[Cód.]],Table8[Tipologia proposta *],"T7"))</f>
        <v/>
      </c>
      <c r="Q137" s="243" t="str">
        <f>IF(Table13[[#This Row],[Tipo de Beneficiário]]="","",COUNTIFS(Table8[Código da Candidatura],Table13[[#This Row],[Cód.]],Table8[Tipologia proposta *],"Unid. Resid."))</f>
        <v/>
      </c>
      <c r="R137" s="244">
        <f>SUM(Table13[[#This Row],[T0]:[Unid. resid.]])</f>
        <v>0</v>
      </c>
      <c r="S137" s="245" t="str">
        <f>IF(OR(Table13[[#This Row],[Tipo de Beneficiário]]="",Table13[[#This Row],[Identificação da Entidade]]="",Table13[[#This Row],[Tipo de Solução Habitacional]]=""),"NÃO","")</f>
        <v>NÃO</v>
      </c>
      <c r="T137" s="118" t="e">
        <f>VLOOKUP(Table13[[#This Row],[Tipo de Beneficiário]],Table3[],3,FALSE)</f>
        <v>#N/A</v>
      </c>
      <c r="X137" s="46"/>
    </row>
    <row r="138" spans="1:24" x14ac:dyDescent="0.25">
      <c r="A138" s="237" t="str">
        <f>auxiliar!C134</f>
        <v>133</v>
      </c>
      <c r="B138" s="238"/>
      <c r="C138" s="239"/>
      <c r="D138" s="212" t="str">
        <f>IF(Table13[[#This Row],[Tipo de Beneficiário]]="","",COUNTIF(Table8[Código da Candidatura],Table13[[#This Row],[Cód.]]))</f>
        <v/>
      </c>
      <c r="E138" s="240" t="str">
        <f>IF(Table13[[#This Row],[Tipo de Beneficiário]]="","",SUMIF(Table8[[Código da Candidatura]:[Nº de membros]],Table13[[#This Row],[Cód.]],Table8[Nº de membros]))</f>
        <v/>
      </c>
      <c r="F138" s="241"/>
      <c r="G138" s="242"/>
      <c r="H138" s="242"/>
      <c r="I138" s="243" t="str">
        <f>IF(Table13[[#This Row],[Tipo de Beneficiário]]="","",COUNTIFS(Table8[Código da Candidatura],Table13[[#This Row],[Cód.]],Table8[Tipologia proposta *],"T0"))</f>
        <v/>
      </c>
      <c r="J138" s="243" t="str">
        <f>IF(Table13[[#This Row],[Tipo de Beneficiário]]="","",COUNTIFS(Table8[Código da Candidatura],Table13[[#This Row],[Cód.]],Table8[Tipologia proposta *],"T1"))</f>
        <v/>
      </c>
      <c r="K138" s="243" t="str">
        <f>IF(Table13[[#This Row],[Tipo de Beneficiário]]="","",COUNTIFS(Table8[Código da Candidatura],Table13[[#This Row],[Cód.]],Table8[Tipologia proposta *],"T2"))</f>
        <v/>
      </c>
      <c r="L138" s="243" t="str">
        <f>IF(Table13[[#This Row],[Tipo de Beneficiário]]="","",COUNTIFS(Table8[Código da Candidatura],Table13[[#This Row],[Cód.]],Table8[Tipologia proposta *],"T3"))</f>
        <v/>
      </c>
      <c r="M138" s="243" t="str">
        <f>IF(Table13[[#This Row],[Tipo de Beneficiário]]="","",COUNTIFS(Table8[Código da Candidatura],Table13[[#This Row],[Cód.]],Table8[Tipologia proposta *],"T4"))</f>
        <v/>
      </c>
      <c r="N138" s="243" t="str">
        <f>IF(Table13[[#This Row],[Tipo de Beneficiário]]="","",COUNTIFS(Table8[Código da Candidatura],Table13[[#This Row],[Cód.]],Table8[Tipologia proposta *],"T5"))</f>
        <v/>
      </c>
      <c r="O138" s="243" t="str">
        <f>IF(Table13[[#This Row],[Tipo de Beneficiário]]="","",COUNTIFS(Table8[Código da Candidatura],Table13[[#This Row],[Cód.]],Table8[Tipologia proposta *],"T6"))</f>
        <v/>
      </c>
      <c r="P138" s="243" t="str">
        <f>IF(Table13[[#This Row],[Tipo de Beneficiário]]="","",COUNTIFS(Table8[Código da Candidatura],Table13[[#This Row],[Cód.]],Table8[Tipologia proposta *],"T7"))</f>
        <v/>
      </c>
      <c r="Q138" s="243" t="str">
        <f>IF(Table13[[#This Row],[Tipo de Beneficiário]]="","",COUNTIFS(Table8[Código da Candidatura],Table13[[#This Row],[Cód.]],Table8[Tipologia proposta *],"Unid. Resid."))</f>
        <v/>
      </c>
      <c r="R138" s="244">
        <f>SUM(Table13[[#This Row],[T0]:[Unid. resid.]])</f>
        <v>0</v>
      </c>
      <c r="S138" s="245" t="str">
        <f>IF(OR(Table13[[#This Row],[Tipo de Beneficiário]]="",Table13[[#This Row],[Identificação da Entidade]]="",Table13[[#This Row],[Tipo de Solução Habitacional]]=""),"NÃO","")</f>
        <v>NÃO</v>
      </c>
      <c r="T138" s="118" t="e">
        <f>VLOOKUP(Table13[[#This Row],[Tipo de Beneficiário]],Table3[],3,FALSE)</f>
        <v>#N/A</v>
      </c>
      <c r="X138" s="46"/>
    </row>
    <row r="139" spans="1:24" x14ac:dyDescent="0.25">
      <c r="A139" s="237" t="str">
        <f>auxiliar!C135</f>
        <v>134</v>
      </c>
      <c r="B139" s="238"/>
      <c r="C139" s="239"/>
      <c r="D139" s="212" t="str">
        <f>IF(Table13[[#This Row],[Tipo de Beneficiário]]="","",COUNTIF(Table8[Código da Candidatura],Table13[[#This Row],[Cód.]]))</f>
        <v/>
      </c>
      <c r="E139" s="240" t="str">
        <f>IF(Table13[[#This Row],[Tipo de Beneficiário]]="","",SUMIF(Table8[[Código da Candidatura]:[Nº de membros]],Table13[[#This Row],[Cód.]],Table8[Nº de membros]))</f>
        <v/>
      </c>
      <c r="F139" s="241"/>
      <c r="G139" s="242"/>
      <c r="H139" s="242"/>
      <c r="I139" s="243" t="str">
        <f>IF(Table13[[#This Row],[Tipo de Beneficiário]]="","",COUNTIFS(Table8[Código da Candidatura],Table13[[#This Row],[Cód.]],Table8[Tipologia proposta *],"T0"))</f>
        <v/>
      </c>
      <c r="J139" s="243" t="str">
        <f>IF(Table13[[#This Row],[Tipo de Beneficiário]]="","",COUNTIFS(Table8[Código da Candidatura],Table13[[#This Row],[Cód.]],Table8[Tipologia proposta *],"T1"))</f>
        <v/>
      </c>
      <c r="K139" s="243" t="str">
        <f>IF(Table13[[#This Row],[Tipo de Beneficiário]]="","",COUNTIFS(Table8[Código da Candidatura],Table13[[#This Row],[Cód.]],Table8[Tipologia proposta *],"T2"))</f>
        <v/>
      </c>
      <c r="L139" s="243" t="str">
        <f>IF(Table13[[#This Row],[Tipo de Beneficiário]]="","",COUNTIFS(Table8[Código da Candidatura],Table13[[#This Row],[Cód.]],Table8[Tipologia proposta *],"T3"))</f>
        <v/>
      </c>
      <c r="M139" s="243" t="str">
        <f>IF(Table13[[#This Row],[Tipo de Beneficiário]]="","",COUNTIFS(Table8[Código da Candidatura],Table13[[#This Row],[Cód.]],Table8[Tipologia proposta *],"T4"))</f>
        <v/>
      </c>
      <c r="N139" s="243" t="str">
        <f>IF(Table13[[#This Row],[Tipo de Beneficiário]]="","",COUNTIFS(Table8[Código da Candidatura],Table13[[#This Row],[Cód.]],Table8[Tipologia proposta *],"T5"))</f>
        <v/>
      </c>
      <c r="O139" s="243" t="str">
        <f>IF(Table13[[#This Row],[Tipo de Beneficiário]]="","",COUNTIFS(Table8[Código da Candidatura],Table13[[#This Row],[Cód.]],Table8[Tipologia proposta *],"T6"))</f>
        <v/>
      </c>
      <c r="P139" s="243" t="str">
        <f>IF(Table13[[#This Row],[Tipo de Beneficiário]]="","",COUNTIFS(Table8[Código da Candidatura],Table13[[#This Row],[Cód.]],Table8[Tipologia proposta *],"T7"))</f>
        <v/>
      </c>
      <c r="Q139" s="243" t="str">
        <f>IF(Table13[[#This Row],[Tipo de Beneficiário]]="","",COUNTIFS(Table8[Código da Candidatura],Table13[[#This Row],[Cód.]],Table8[Tipologia proposta *],"Unid. Resid."))</f>
        <v/>
      </c>
      <c r="R139" s="244">
        <f>SUM(Table13[[#This Row],[T0]:[Unid. resid.]])</f>
        <v>0</v>
      </c>
      <c r="S139" s="245" t="str">
        <f>IF(OR(Table13[[#This Row],[Tipo de Beneficiário]]="",Table13[[#This Row],[Identificação da Entidade]]="",Table13[[#This Row],[Tipo de Solução Habitacional]]=""),"NÃO","")</f>
        <v>NÃO</v>
      </c>
      <c r="T139" s="118" t="e">
        <f>VLOOKUP(Table13[[#This Row],[Tipo de Beneficiário]],Table3[],3,FALSE)</f>
        <v>#N/A</v>
      </c>
      <c r="X139" s="46"/>
    </row>
    <row r="140" spans="1:24" x14ac:dyDescent="0.25">
      <c r="A140" s="237" t="str">
        <f>auxiliar!C136</f>
        <v>135</v>
      </c>
      <c r="B140" s="238"/>
      <c r="C140" s="239"/>
      <c r="D140" s="212" t="str">
        <f>IF(Table13[[#This Row],[Tipo de Beneficiário]]="","",COUNTIF(Table8[Código da Candidatura],Table13[[#This Row],[Cód.]]))</f>
        <v/>
      </c>
      <c r="E140" s="240" t="str">
        <f>IF(Table13[[#This Row],[Tipo de Beneficiário]]="","",SUMIF(Table8[[Código da Candidatura]:[Nº de membros]],Table13[[#This Row],[Cód.]],Table8[Nº de membros]))</f>
        <v/>
      </c>
      <c r="F140" s="241"/>
      <c r="G140" s="242"/>
      <c r="H140" s="242"/>
      <c r="I140" s="243" t="str">
        <f>IF(Table13[[#This Row],[Tipo de Beneficiário]]="","",COUNTIFS(Table8[Código da Candidatura],Table13[[#This Row],[Cód.]],Table8[Tipologia proposta *],"T0"))</f>
        <v/>
      </c>
      <c r="J140" s="243" t="str">
        <f>IF(Table13[[#This Row],[Tipo de Beneficiário]]="","",COUNTIFS(Table8[Código da Candidatura],Table13[[#This Row],[Cód.]],Table8[Tipologia proposta *],"T1"))</f>
        <v/>
      </c>
      <c r="K140" s="243" t="str">
        <f>IF(Table13[[#This Row],[Tipo de Beneficiário]]="","",COUNTIFS(Table8[Código da Candidatura],Table13[[#This Row],[Cód.]],Table8[Tipologia proposta *],"T2"))</f>
        <v/>
      </c>
      <c r="L140" s="243" t="str">
        <f>IF(Table13[[#This Row],[Tipo de Beneficiário]]="","",COUNTIFS(Table8[Código da Candidatura],Table13[[#This Row],[Cód.]],Table8[Tipologia proposta *],"T3"))</f>
        <v/>
      </c>
      <c r="M140" s="243" t="str">
        <f>IF(Table13[[#This Row],[Tipo de Beneficiário]]="","",COUNTIFS(Table8[Código da Candidatura],Table13[[#This Row],[Cód.]],Table8[Tipologia proposta *],"T4"))</f>
        <v/>
      </c>
      <c r="N140" s="243" t="str">
        <f>IF(Table13[[#This Row],[Tipo de Beneficiário]]="","",COUNTIFS(Table8[Código da Candidatura],Table13[[#This Row],[Cód.]],Table8[Tipologia proposta *],"T5"))</f>
        <v/>
      </c>
      <c r="O140" s="243" t="str">
        <f>IF(Table13[[#This Row],[Tipo de Beneficiário]]="","",COUNTIFS(Table8[Código da Candidatura],Table13[[#This Row],[Cód.]],Table8[Tipologia proposta *],"T6"))</f>
        <v/>
      </c>
      <c r="P140" s="243" t="str">
        <f>IF(Table13[[#This Row],[Tipo de Beneficiário]]="","",COUNTIFS(Table8[Código da Candidatura],Table13[[#This Row],[Cód.]],Table8[Tipologia proposta *],"T7"))</f>
        <v/>
      </c>
      <c r="Q140" s="243" t="str">
        <f>IF(Table13[[#This Row],[Tipo de Beneficiário]]="","",COUNTIFS(Table8[Código da Candidatura],Table13[[#This Row],[Cód.]],Table8[Tipologia proposta *],"Unid. Resid."))</f>
        <v/>
      </c>
      <c r="R140" s="244">
        <f>SUM(Table13[[#This Row],[T0]:[Unid. resid.]])</f>
        <v>0</v>
      </c>
      <c r="S140" s="245" t="str">
        <f>IF(OR(Table13[[#This Row],[Tipo de Beneficiário]]="",Table13[[#This Row],[Identificação da Entidade]]="",Table13[[#This Row],[Tipo de Solução Habitacional]]=""),"NÃO","")</f>
        <v>NÃO</v>
      </c>
      <c r="T140" s="118" t="e">
        <f>VLOOKUP(Table13[[#This Row],[Tipo de Beneficiário]],Table3[],3,FALSE)</f>
        <v>#N/A</v>
      </c>
      <c r="X140" s="46"/>
    </row>
    <row r="141" spans="1:24" x14ac:dyDescent="0.25">
      <c r="A141" s="237" t="str">
        <f>auxiliar!C137</f>
        <v>136</v>
      </c>
      <c r="B141" s="238"/>
      <c r="C141" s="239"/>
      <c r="D141" s="212" t="str">
        <f>IF(Table13[[#This Row],[Tipo de Beneficiário]]="","",COUNTIF(Table8[Código da Candidatura],Table13[[#This Row],[Cód.]]))</f>
        <v/>
      </c>
      <c r="E141" s="240" t="str">
        <f>IF(Table13[[#This Row],[Tipo de Beneficiário]]="","",SUMIF(Table8[[Código da Candidatura]:[Nº de membros]],Table13[[#This Row],[Cód.]],Table8[Nº de membros]))</f>
        <v/>
      </c>
      <c r="F141" s="241"/>
      <c r="G141" s="242"/>
      <c r="H141" s="242"/>
      <c r="I141" s="243" t="str">
        <f>IF(Table13[[#This Row],[Tipo de Beneficiário]]="","",COUNTIFS(Table8[Código da Candidatura],Table13[[#This Row],[Cód.]],Table8[Tipologia proposta *],"T0"))</f>
        <v/>
      </c>
      <c r="J141" s="243" t="str">
        <f>IF(Table13[[#This Row],[Tipo de Beneficiário]]="","",COUNTIFS(Table8[Código da Candidatura],Table13[[#This Row],[Cód.]],Table8[Tipologia proposta *],"T1"))</f>
        <v/>
      </c>
      <c r="K141" s="243" t="str">
        <f>IF(Table13[[#This Row],[Tipo de Beneficiário]]="","",COUNTIFS(Table8[Código da Candidatura],Table13[[#This Row],[Cód.]],Table8[Tipologia proposta *],"T2"))</f>
        <v/>
      </c>
      <c r="L141" s="243" t="str">
        <f>IF(Table13[[#This Row],[Tipo de Beneficiário]]="","",COUNTIFS(Table8[Código da Candidatura],Table13[[#This Row],[Cód.]],Table8[Tipologia proposta *],"T3"))</f>
        <v/>
      </c>
      <c r="M141" s="243" t="str">
        <f>IF(Table13[[#This Row],[Tipo de Beneficiário]]="","",COUNTIFS(Table8[Código da Candidatura],Table13[[#This Row],[Cód.]],Table8[Tipologia proposta *],"T4"))</f>
        <v/>
      </c>
      <c r="N141" s="243" t="str">
        <f>IF(Table13[[#This Row],[Tipo de Beneficiário]]="","",COUNTIFS(Table8[Código da Candidatura],Table13[[#This Row],[Cód.]],Table8[Tipologia proposta *],"T5"))</f>
        <v/>
      </c>
      <c r="O141" s="243" t="str">
        <f>IF(Table13[[#This Row],[Tipo de Beneficiário]]="","",COUNTIFS(Table8[Código da Candidatura],Table13[[#This Row],[Cód.]],Table8[Tipologia proposta *],"T6"))</f>
        <v/>
      </c>
      <c r="P141" s="243" t="str">
        <f>IF(Table13[[#This Row],[Tipo de Beneficiário]]="","",COUNTIFS(Table8[Código da Candidatura],Table13[[#This Row],[Cód.]],Table8[Tipologia proposta *],"T7"))</f>
        <v/>
      </c>
      <c r="Q141" s="243" t="str">
        <f>IF(Table13[[#This Row],[Tipo de Beneficiário]]="","",COUNTIFS(Table8[Código da Candidatura],Table13[[#This Row],[Cód.]],Table8[Tipologia proposta *],"Unid. Resid."))</f>
        <v/>
      </c>
      <c r="R141" s="244">
        <f>SUM(Table13[[#This Row],[T0]:[Unid. resid.]])</f>
        <v>0</v>
      </c>
      <c r="S141" s="245" t="str">
        <f>IF(OR(Table13[[#This Row],[Tipo de Beneficiário]]="",Table13[[#This Row],[Identificação da Entidade]]="",Table13[[#This Row],[Tipo de Solução Habitacional]]=""),"NÃO","")</f>
        <v>NÃO</v>
      </c>
      <c r="T141" s="118" t="e">
        <f>VLOOKUP(Table13[[#This Row],[Tipo de Beneficiário]],Table3[],3,FALSE)</f>
        <v>#N/A</v>
      </c>
      <c r="X141" s="46"/>
    </row>
    <row r="142" spans="1:24" x14ac:dyDescent="0.25">
      <c r="A142" s="237" t="str">
        <f>auxiliar!C138</f>
        <v>137</v>
      </c>
      <c r="B142" s="238"/>
      <c r="C142" s="239"/>
      <c r="D142" s="212" t="str">
        <f>IF(Table13[[#This Row],[Tipo de Beneficiário]]="","",COUNTIF(Table8[Código da Candidatura],Table13[[#This Row],[Cód.]]))</f>
        <v/>
      </c>
      <c r="E142" s="240" t="str">
        <f>IF(Table13[[#This Row],[Tipo de Beneficiário]]="","",SUMIF(Table8[[Código da Candidatura]:[Nº de membros]],Table13[[#This Row],[Cód.]],Table8[Nº de membros]))</f>
        <v/>
      </c>
      <c r="F142" s="241"/>
      <c r="G142" s="242"/>
      <c r="H142" s="242"/>
      <c r="I142" s="243" t="str">
        <f>IF(Table13[[#This Row],[Tipo de Beneficiário]]="","",COUNTIFS(Table8[Código da Candidatura],Table13[[#This Row],[Cód.]],Table8[Tipologia proposta *],"T0"))</f>
        <v/>
      </c>
      <c r="J142" s="243" t="str">
        <f>IF(Table13[[#This Row],[Tipo de Beneficiário]]="","",COUNTIFS(Table8[Código da Candidatura],Table13[[#This Row],[Cód.]],Table8[Tipologia proposta *],"T1"))</f>
        <v/>
      </c>
      <c r="K142" s="243" t="str">
        <f>IF(Table13[[#This Row],[Tipo de Beneficiário]]="","",COUNTIFS(Table8[Código da Candidatura],Table13[[#This Row],[Cód.]],Table8[Tipologia proposta *],"T2"))</f>
        <v/>
      </c>
      <c r="L142" s="243" t="str">
        <f>IF(Table13[[#This Row],[Tipo de Beneficiário]]="","",COUNTIFS(Table8[Código da Candidatura],Table13[[#This Row],[Cód.]],Table8[Tipologia proposta *],"T3"))</f>
        <v/>
      </c>
      <c r="M142" s="243" t="str">
        <f>IF(Table13[[#This Row],[Tipo de Beneficiário]]="","",COUNTIFS(Table8[Código da Candidatura],Table13[[#This Row],[Cód.]],Table8[Tipologia proposta *],"T4"))</f>
        <v/>
      </c>
      <c r="N142" s="243" t="str">
        <f>IF(Table13[[#This Row],[Tipo de Beneficiário]]="","",COUNTIFS(Table8[Código da Candidatura],Table13[[#This Row],[Cód.]],Table8[Tipologia proposta *],"T5"))</f>
        <v/>
      </c>
      <c r="O142" s="243" t="str">
        <f>IF(Table13[[#This Row],[Tipo de Beneficiário]]="","",COUNTIFS(Table8[Código da Candidatura],Table13[[#This Row],[Cód.]],Table8[Tipologia proposta *],"T6"))</f>
        <v/>
      </c>
      <c r="P142" s="243" t="str">
        <f>IF(Table13[[#This Row],[Tipo de Beneficiário]]="","",COUNTIFS(Table8[Código da Candidatura],Table13[[#This Row],[Cód.]],Table8[Tipologia proposta *],"T7"))</f>
        <v/>
      </c>
      <c r="Q142" s="243" t="str">
        <f>IF(Table13[[#This Row],[Tipo de Beneficiário]]="","",COUNTIFS(Table8[Código da Candidatura],Table13[[#This Row],[Cód.]],Table8[Tipologia proposta *],"Unid. Resid."))</f>
        <v/>
      </c>
      <c r="R142" s="244">
        <f>SUM(Table13[[#This Row],[T0]:[Unid. resid.]])</f>
        <v>0</v>
      </c>
      <c r="S142" s="245" t="str">
        <f>IF(OR(Table13[[#This Row],[Tipo de Beneficiário]]="",Table13[[#This Row],[Identificação da Entidade]]="",Table13[[#This Row],[Tipo de Solução Habitacional]]=""),"NÃO","")</f>
        <v>NÃO</v>
      </c>
      <c r="T142" s="118" t="e">
        <f>VLOOKUP(Table13[[#This Row],[Tipo de Beneficiário]],Table3[],3,FALSE)</f>
        <v>#N/A</v>
      </c>
      <c r="X142" s="46"/>
    </row>
    <row r="143" spans="1:24" x14ac:dyDescent="0.25">
      <c r="A143" s="237" t="str">
        <f>auxiliar!C139</f>
        <v>138</v>
      </c>
      <c r="B143" s="238"/>
      <c r="C143" s="239"/>
      <c r="D143" s="212" t="str">
        <f>IF(Table13[[#This Row],[Tipo de Beneficiário]]="","",COUNTIF(Table8[Código da Candidatura],Table13[[#This Row],[Cód.]]))</f>
        <v/>
      </c>
      <c r="E143" s="240" t="str">
        <f>IF(Table13[[#This Row],[Tipo de Beneficiário]]="","",SUMIF(Table8[[Código da Candidatura]:[Nº de membros]],Table13[[#This Row],[Cód.]],Table8[Nº de membros]))</f>
        <v/>
      </c>
      <c r="F143" s="241"/>
      <c r="G143" s="242"/>
      <c r="H143" s="242"/>
      <c r="I143" s="243" t="str">
        <f>IF(Table13[[#This Row],[Tipo de Beneficiário]]="","",COUNTIFS(Table8[Código da Candidatura],Table13[[#This Row],[Cód.]],Table8[Tipologia proposta *],"T0"))</f>
        <v/>
      </c>
      <c r="J143" s="243" t="str">
        <f>IF(Table13[[#This Row],[Tipo de Beneficiário]]="","",COUNTIFS(Table8[Código da Candidatura],Table13[[#This Row],[Cód.]],Table8[Tipologia proposta *],"T1"))</f>
        <v/>
      </c>
      <c r="K143" s="243" t="str">
        <f>IF(Table13[[#This Row],[Tipo de Beneficiário]]="","",COUNTIFS(Table8[Código da Candidatura],Table13[[#This Row],[Cód.]],Table8[Tipologia proposta *],"T2"))</f>
        <v/>
      </c>
      <c r="L143" s="243" t="str">
        <f>IF(Table13[[#This Row],[Tipo de Beneficiário]]="","",COUNTIFS(Table8[Código da Candidatura],Table13[[#This Row],[Cód.]],Table8[Tipologia proposta *],"T3"))</f>
        <v/>
      </c>
      <c r="M143" s="243" t="str">
        <f>IF(Table13[[#This Row],[Tipo de Beneficiário]]="","",COUNTIFS(Table8[Código da Candidatura],Table13[[#This Row],[Cód.]],Table8[Tipologia proposta *],"T4"))</f>
        <v/>
      </c>
      <c r="N143" s="243" t="str">
        <f>IF(Table13[[#This Row],[Tipo de Beneficiário]]="","",COUNTIFS(Table8[Código da Candidatura],Table13[[#This Row],[Cód.]],Table8[Tipologia proposta *],"T5"))</f>
        <v/>
      </c>
      <c r="O143" s="243" t="str">
        <f>IF(Table13[[#This Row],[Tipo de Beneficiário]]="","",COUNTIFS(Table8[Código da Candidatura],Table13[[#This Row],[Cód.]],Table8[Tipologia proposta *],"T6"))</f>
        <v/>
      </c>
      <c r="P143" s="243" t="str">
        <f>IF(Table13[[#This Row],[Tipo de Beneficiário]]="","",COUNTIFS(Table8[Código da Candidatura],Table13[[#This Row],[Cód.]],Table8[Tipologia proposta *],"T7"))</f>
        <v/>
      </c>
      <c r="Q143" s="243" t="str">
        <f>IF(Table13[[#This Row],[Tipo de Beneficiário]]="","",COUNTIFS(Table8[Código da Candidatura],Table13[[#This Row],[Cód.]],Table8[Tipologia proposta *],"Unid. Resid."))</f>
        <v/>
      </c>
      <c r="R143" s="244">
        <f>SUM(Table13[[#This Row],[T0]:[Unid. resid.]])</f>
        <v>0</v>
      </c>
      <c r="S143" s="245" t="str">
        <f>IF(OR(Table13[[#This Row],[Tipo de Beneficiário]]="",Table13[[#This Row],[Identificação da Entidade]]="",Table13[[#This Row],[Tipo de Solução Habitacional]]=""),"NÃO","")</f>
        <v>NÃO</v>
      </c>
      <c r="T143" s="118" t="e">
        <f>VLOOKUP(Table13[[#This Row],[Tipo de Beneficiário]],Table3[],3,FALSE)</f>
        <v>#N/A</v>
      </c>
      <c r="X143" s="46"/>
    </row>
    <row r="144" spans="1:24" x14ac:dyDescent="0.25">
      <c r="A144" s="237" t="str">
        <f>auxiliar!C140</f>
        <v>139</v>
      </c>
      <c r="B144" s="238"/>
      <c r="C144" s="239"/>
      <c r="D144" s="212" t="str">
        <f>IF(Table13[[#This Row],[Tipo de Beneficiário]]="","",COUNTIF(Table8[Código da Candidatura],Table13[[#This Row],[Cód.]]))</f>
        <v/>
      </c>
      <c r="E144" s="240" t="str">
        <f>IF(Table13[[#This Row],[Tipo de Beneficiário]]="","",SUMIF(Table8[[Código da Candidatura]:[Nº de membros]],Table13[[#This Row],[Cód.]],Table8[Nº de membros]))</f>
        <v/>
      </c>
      <c r="F144" s="241"/>
      <c r="G144" s="242"/>
      <c r="H144" s="242"/>
      <c r="I144" s="243" t="str">
        <f>IF(Table13[[#This Row],[Tipo de Beneficiário]]="","",COUNTIFS(Table8[Código da Candidatura],Table13[[#This Row],[Cód.]],Table8[Tipologia proposta *],"T0"))</f>
        <v/>
      </c>
      <c r="J144" s="243" t="str">
        <f>IF(Table13[[#This Row],[Tipo de Beneficiário]]="","",COUNTIFS(Table8[Código da Candidatura],Table13[[#This Row],[Cód.]],Table8[Tipologia proposta *],"T1"))</f>
        <v/>
      </c>
      <c r="K144" s="243" t="str">
        <f>IF(Table13[[#This Row],[Tipo de Beneficiário]]="","",COUNTIFS(Table8[Código da Candidatura],Table13[[#This Row],[Cód.]],Table8[Tipologia proposta *],"T2"))</f>
        <v/>
      </c>
      <c r="L144" s="243" t="str">
        <f>IF(Table13[[#This Row],[Tipo de Beneficiário]]="","",COUNTIFS(Table8[Código da Candidatura],Table13[[#This Row],[Cód.]],Table8[Tipologia proposta *],"T3"))</f>
        <v/>
      </c>
      <c r="M144" s="243" t="str">
        <f>IF(Table13[[#This Row],[Tipo de Beneficiário]]="","",COUNTIFS(Table8[Código da Candidatura],Table13[[#This Row],[Cód.]],Table8[Tipologia proposta *],"T4"))</f>
        <v/>
      </c>
      <c r="N144" s="243" t="str">
        <f>IF(Table13[[#This Row],[Tipo de Beneficiário]]="","",COUNTIFS(Table8[Código da Candidatura],Table13[[#This Row],[Cód.]],Table8[Tipologia proposta *],"T5"))</f>
        <v/>
      </c>
      <c r="O144" s="243" t="str">
        <f>IF(Table13[[#This Row],[Tipo de Beneficiário]]="","",COUNTIFS(Table8[Código da Candidatura],Table13[[#This Row],[Cód.]],Table8[Tipologia proposta *],"T6"))</f>
        <v/>
      </c>
      <c r="P144" s="243" t="str">
        <f>IF(Table13[[#This Row],[Tipo de Beneficiário]]="","",COUNTIFS(Table8[Código da Candidatura],Table13[[#This Row],[Cód.]],Table8[Tipologia proposta *],"T7"))</f>
        <v/>
      </c>
      <c r="Q144" s="243" t="str">
        <f>IF(Table13[[#This Row],[Tipo de Beneficiário]]="","",COUNTIFS(Table8[Código da Candidatura],Table13[[#This Row],[Cód.]],Table8[Tipologia proposta *],"Unid. Resid."))</f>
        <v/>
      </c>
      <c r="R144" s="244">
        <f>SUM(Table13[[#This Row],[T0]:[Unid. resid.]])</f>
        <v>0</v>
      </c>
      <c r="S144" s="245" t="str">
        <f>IF(OR(Table13[[#This Row],[Tipo de Beneficiário]]="",Table13[[#This Row],[Identificação da Entidade]]="",Table13[[#This Row],[Tipo de Solução Habitacional]]=""),"NÃO","")</f>
        <v>NÃO</v>
      </c>
      <c r="T144" s="118" t="e">
        <f>VLOOKUP(Table13[[#This Row],[Tipo de Beneficiário]],Table3[],3,FALSE)</f>
        <v>#N/A</v>
      </c>
      <c r="X144" s="46"/>
    </row>
    <row r="145" spans="1:24" x14ac:dyDescent="0.25">
      <c r="A145" s="237" t="str">
        <f>auxiliar!C141</f>
        <v>140</v>
      </c>
      <c r="B145" s="238"/>
      <c r="C145" s="239"/>
      <c r="D145" s="212" t="str">
        <f>IF(Table13[[#This Row],[Tipo de Beneficiário]]="","",COUNTIF(Table8[Código da Candidatura],Table13[[#This Row],[Cód.]]))</f>
        <v/>
      </c>
      <c r="E145" s="240" t="str">
        <f>IF(Table13[[#This Row],[Tipo de Beneficiário]]="","",SUMIF(Table8[[Código da Candidatura]:[Nº de membros]],Table13[[#This Row],[Cód.]],Table8[Nº de membros]))</f>
        <v/>
      </c>
      <c r="F145" s="241"/>
      <c r="G145" s="242"/>
      <c r="H145" s="242"/>
      <c r="I145" s="243" t="str">
        <f>IF(Table13[[#This Row],[Tipo de Beneficiário]]="","",COUNTIFS(Table8[Código da Candidatura],Table13[[#This Row],[Cód.]],Table8[Tipologia proposta *],"T0"))</f>
        <v/>
      </c>
      <c r="J145" s="243" t="str">
        <f>IF(Table13[[#This Row],[Tipo de Beneficiário]]="","",COUNTIFS(Table8[Código da Candidatura],Table13[[#This Row],[Cód.]],Table8[Tipologia proposta *],"T1"))</f>
        <v/>
      </c>
      <c r="K145" s="243" t="str">
        <f>IF(Table13[[#This Row],[Tipo de Beneficiário]]="","",COUNTIFS(Table8[Código da Candidatura],Table13[[#This Row],[Cód.]],Table8[Tipologia proposta *],"T2"))</f>
        <v/>
      </c>
      <c r="L145" s="243" t="str">
        <f>IF(Table13[[#This Row],[Tipo de Beneficiário]]="","",COUNTIFS(Table8[Código da Candidatura],Table13[[#This Row],[Cód.]],Table8[Tipologia proposta *],"T3"))</f>
        <v/>
      </c>
      <c r="M145" s="243" t="str">
        <f>IF(Table13[[#This Row],[Tipo de Beneficiário]]="","",COUNTIFS(Table8[Código da Candidatura],Table13[[#This Row],[Cód.]],Table8[Tipologia proposta *],"T4"))</f>
        <v/>
      </c>
      <c r="N145" s="243" t="str">
        <f>IF(Table13[[#This Row],[Tipo de Beneficiário]]="","",COUNTIFS(Table8[Código da Candidatura],Table13[[#This Row],[Cód.]],Table8[Tipologia proposta *],"T5"))</f>
        <v/>
      </c>
      <c r="O145" s="243" t="str">
        <f>IF(Table13[[#This Row],[Tipo de Beneficiário]]="","",COUNTIFS(Table8[Código da Candidatura],Table13[[#This Row],[Cód.]],Table8[Tipologia proposta *],"T6"))</f>
        <v/>
      </c>
      <c r="P145" s="243" t="str">
        <f>IF(Table13[[#This Row],[Tipo de Beneficiário]]="","",COUNTIFS(Table8[Código da Candidatura],Table13[[#This Row],[Cód.]],Table8[Tipologia proposta *],"T7"))</f>
        <v/>
      </c>
      <c r="Q145" s="243" t="str">
        <f>IF(Table13[[#This Row],[Tipo de Beneficiário]]="","",COUNTIFS(Table8[Código da Candidatura],Table13[[#This Row],[Cód.]],Table8[Tipologia proposta *],"Unid. Resid."))</f>
        <v/>
      </c>
      <c r="R145" s="244">
        <f>SUM(Table13[[#This Row],[T0]:[Unid. resid.]])</f>
        <v>0</v>
      </c>
      <c r="S145" s="245" t="str">
        <f>IF(OR(Table13[[#This Row],[Tipo de Beneficiário]]="",Table13[[#This Row],[Identificação da Entidade]]="",Table13[[#This Row],[Tipo de Solução Habitacional]]=""),"NÃO","")</f>
        <v>NÃO</v>
      </c>
      <c r="T145" s="118" t="e">
        <f>VLOOKUP(Table13[[#This Row],[Tipo de Beneficiário]],Table3[],3,FALSE)</f>
        <v>#N/A</v>
      </c>
      <c r="X145" s="46"/>
    </row>
    <row r="146" spans="1:24" x14ac:dyDescent="0.25">
      <c r="A146" s="237" t="str">
        <f>auxiliar!C142</f>
        <v>141</v>
      </c>
      <c r="B146" s="238"/>
      <c r="C146" s="239"/>
      <c r="D146" s="212" t="str">
        <f>IF(Table13[[#This Row],[Tipo de Beneficiário]]="","",COUNTIF(Table8[Código da Candidatura],Table13[[#This Row],[Cód.]]))</f>
        <v/>
      </c>
      <c r="E146" s="240" t="str">
        <f>IF(Table13[[#This Row],[Tipo de Beneficiário]]="","",SUMIF(Table8[[Código da Candidatura]:[Nº de membros]],Table13[[#This Row],[Cód.]],Table8[Nº de membros]))</f>
        <v/>
      </c>
      <c r="F146" s="241"/>
      <c r="G146" s="242"/>
      <c r="H146" s="242"/>
      <c r="I146" s="243" t="str">
        <f>IF(Table13[[#This Row],[Tipo de Beneficiário]]="","",COUNTIFS(Table8[Código da Candidatura],Table13[[#This Row],[Cód.]],Table8[Tipologia proposta *],"T0"))</f>
        <v/>
      </c>
      <c r="J146" s="243" t="str">
        <f>IF(Table13[[#This Row],[Tipo de Beneficiário]]="","",COUNTIFS(Table8[Código da Candidatura],Table13[[#This Row],[Cód.]],Table8[Tipologia proposta *],"T1"))</f>
        <v/>
      </c>
      <c r="K146" s="243" t="str">
        <f>IF(Table13[[#This Row],[Tipo de Beneficiário]]="","",COUNTIFS(Table8[Código da Candidatura],Table13[[#This Row],[Cód.]],Table8[Tipologia proposta *],"T2"))</f>
        <v/>
      </c>
      <c r="L146" s="243" t="str">
        <f>IF(Table13[[#This Row],[Tipo de Beneficiário]]="","",COUNTIFS(Table8[Código da Candidatura],Table13[[#This Row],[Cód.]],Table8[Tipologia proposta *],"T3"))</f>
        <v/>
      </c>
      <c r="M146" s="243" t="str">
        <f>IF(Table13[[#This Row],[Tipo de Beneficiário]]="","",COUNTIFS(Table8[Código da Candidatura],Table13[[#This Row],[Cód.]],Table8[Tipologia proposta *],"T4"))</f>
        <v/>
      </c>
      <c r="N146" s="243" t="str">
        <f>IF(Table13[[#This Row],[Tipo de Beneficiário]]="","",COUNTIFS(Table8[Código da Candidatura],Table13[[#This Row],[Cód.]],Table8[Tipologia proposta *],"T5"))</f>
        <v/>
      </c>
      <c r="O146" s="243" t="str">
        <f>IF(Table13[[#This Row],[Tipo de Beneficiário]]="","",COUNTIFS(Table8[Código da Candidatura],Table13[[#This Row],[Cód.]],Table8[Tipologia proposta *],"T6"))</f>
        <v/>
      </c>
      <c r="P146" s="243" t="str">
        <f>IF(Table13[[#This Row],[Tipo de Beneficiário]]="","",COUNTIFS(Table8[Código da Candidatura],Table13[[#This Row],[Cód.]],Table8[Tipologia proposta *],"T7"))</f>
        <v/>
      </c>
      <c r="Q146" s="243" t="str">
        <f>IF(Table13[[#This Row],[Tipo de Beneficiário]]="","",COUNTIFS(Table8[Código da Candidatura],Table13[[#This Row],[Cód.]],Table8[Tipologia proposta *],"Unid. Resid."))</f>
        <v/>
      </c>
      <c r="R146" s="244">
        <f>SUM(Table13[[#This Row],[T0]:[Unid. resid.]])</f>
        <v>0</v>
      </c>
      <c r="S146" s="245" t="str">
        <f>IF(OR(Table13[[#This Row],[Tipo de Beneficiário]]="",Table13[[#This Row],[Identificação da Entidade]]="",Table13[[#This Row],[Tipo de Solução Habitacional]]=""),"NÃO","")</f>
        <v>NÃO</v>
      </c>
      <c r="T146" s="118" t="e">
        <f>VLOOKUP(Table13[[#This Row],[Tipo de Beneficiário]],Table3[],3,FALSE)</f>
        <v>#N/A</v>
      </c>
      <c r="X146" s="46"/>
    </row>
    <row r="147" spans="1:24" x14ac:dyDescent="0.25">
      <c r="A147" s="237" t="str">
        <f>auxiliar!C143</f>
        <v>142</v>
      </c>
      <c r="B147" s="238"/>
      <c r="C147" s="239"/>
      <c r="D147" s="212" t="str">
        <f>IF(Table13[[#This Row],[Tipo de Beneficiário]]="","",COUNTIF(Table8[Código da Candidatura],Table13[[#This Row],[Cód.]]))</f>
        <v/>
      </c>
      <c r="E147" s="240" t="str">
        <f>IF(Table13[[#This Row],[Tipo de Beneficiário]]="","",SUMIF(Table8[[Código da Candidatura]:[Nº de membros]],Table13[[#This Row],[Cód.]],Table8[Nº de membros]))</f>
        <v/>
      </c>
      <c r="F147" s="241"/>
      <c r="G147" s="242"/>
      <c r="H147" s="242"/>
      <c r="I147" s="243" t="str">
        <f>IF(Table13[[#This Row],[Tipo de Beneficiário]]="","",COUNTIFS(Table8[Código da Candidatura],Table13[[#This Row],[Cód.]],Table8[Tipologia proposta *],"T0"))</f>
        <v/>
      </c>
      <c r="J147" s="243" t="str">
        <f>IF(Table13[[#This Row],[Tipo de Beneficiário]]="","",COUNTIFS(Table8[Código da Candidatura],Table13[[#This Row],[Cód.]],Table8[Tipologia proposta *],"T1"))</f>
        <v/>
      </c>
      <c r="K147" s="243" t="str">
        <f>IF(Table13[[#This Row],[Tipo de Beneficiário]]="","",COUNTIFS(Table8[Código da Candidatura],Table13[[#This Row],[Cód.]],Table8[Tipologia proposta *],"T2"))</f>
        <v/>
      </c>
      <c r="L147" s="243" t="str">
        <f>IF(Table13[[#This Row],[Tipo de Beneficiário]]="","",COUNTIFS(Table8[Código da Candidatura],Table13[[#This Row],[Cód.]],Table8[Tipologia proposta *],"T3"))</f>
        <v/>
      </c>
      <c r="M147" s="243" t="str">
        <f>IF(Table13[[#This Row],[Tipo de Beneficiário]]="","",COUNTIFS(Table8[Código da Candidatura],Table13[[#This Row],[Cód.]],Table8[Tipologia proposta *],"T4"))</f>
        <v/>
      </c>
      <c r="N147" s="243" t="str">
        <f>IF(Table13[[#This Row],[Tipo de Beneficiário]]="","",COUNTIFS(Table8[Código da Candidatura],Table13[[#This Row],[Cód.]],Table8[Tipologia proposta *],"T5"))</f>
        <v/>
      </c>
      <c r="O147" s="243" t="str">
        <f>IF(Table13[[#This Row],[Tipo de Beneficiário]]="","",COUNTIFS(Table8[Código da Candidatura],Table13[[#This Row],[Cód.]],Table8[Tipologia proposta *],"T6"))</f>
        <v/>
      </c>
      <c r="P147" s="243" t="str">
        <f>IF(Table13[[#This Row],[Tipo de Beneficiário]]="","",COUNTIFS(Table8[Código da Candidatura],Table13[[#This Row],[Cód.]],Table8[Tipologia proposta *],"T7"))</f>
        <v/>
      </c>
      <c r="Q147" s="243" t="str">
        <f>IF(Table13[[#This Row],[Tipo de Beneficiário]]="","",COUNTIFS(Table8[Código da Candidatura],Table13[[#This Row],[Cód.]],Table8[Tipologia proposta *],"Unid. Resid."))</f>
        <v/>
      </c>
      <c r="R147" s="244">
        <f>SUM(Table13[[#This Row],[T0]:[Unid. resid.]])</f>
        <v>0</v>
      </c>
      <c r="S147" s="245" t="str">
        <f>IF(OR(Table13[[#This Row],[Tipo de Beneficiário]]="",Table13[[#This Row],[Identificação da Entidade]]="",Table13[[#This Row],[Tipo de Solução Habitacional]]=""),"NÃO","")</f>
        <v>NÃO</v>
      </c>
      <c r="T147" s="118" t="e">
        <f>VLOOKUP(Table13[[#This Row],[Tipo de Beneficiário]],Table3[],3,FALSE)</f>
        <v>#N/A</v>
      </c>
      <c r="X147" s="46"/>
    </row>
    <row r="148" spans="1:24" x14ac:dyDescent="0.25">
      <c r="A148" s="237" t="str">
        <f>auxiliar!C144</f>
        <v>143</v>
      </c>
      <c r="B148" s="238"/>
      <c r="C148" s="239"/>
      <c r="D148" s="212" t="str">
        <f>IF(Table13[[#This Row],[Tipo de Beneficiário]]="","",COUNTIF(Table8[Código da Candidatura],Table13[[#This Row],[Cód.]]))</f>
        <v/>
      </c>
      <c r="E148" s="240" t="str">
        <f>IF(Table13[[#This Row],[Tipo de Beneficiário]]="","",SUMIF(Table8[[Código da Candidatura]:[Nº de membros]],Table13[[#This Row],[Cód.]],Table8[Nº de membros]))</f>
        <v/>
      </c>
      <c r="F148" s="241"/>
      <c r="G148" s="242"/>
      <c r="H148" s="242"/>
      <c r="I148" s="243" t="str">
        <f>IF(Table13[[#This Row],[Tipo de Beneficiário]]="","",COUNTIFS(Table8[Código da Candidatura],Table13[[#This Row],[Cód.]],Table8[Tipologia proposta *],"T0"))</f>
        <v/>
      </c>
      <c r="J148" s="243" t="str">
        <f>IF(Table13[[#This Row],[Tipo de Beneficiário]]="","",COUNTIFS(Table8[Código da Candidatura],Table13[[#This Row],[Cód.]],Table8[Tipologia proposta *],"T1"))</f>
        <v/>
      </c>
      <c r="K148" s="243" t="str">
        <f>IF(Table13[[#This Row],[Tipo de Beneficiário]]="","",COUNTIFS(Table8[Código da Candidatura],Table13[[#This Row],[Cód.]],Table8[Tipologia proposta *],"T2"))</f>
        <v/>
      </c>
      <c r="L148" s="243" t="str">
        <f>IF(Table13[[#This Row],[Tipo de Beneficiário]]="","",COUNTIFS(Table8[Código da Candidatura],Table13[[#This Row],[Cód.]],Table8[Tipologia proposta *],"T3"))</f>
        <v/>
      </c>
      <c r="M148" s="243" t="str">
        <f>IF(Table13[[#This Row],[Tipo de Beneficiário]]="","",COUNTIFS(Table8[Código da Candidatura],Table13[[#This Row],[Cód.]],Table8[Tipologia proposta *],"T4"))</f>
        <v/>
      </c>
      <c r="N148" s="243" t="str">
        <f>IF(Table13[[#This Row],[Tipo de Beneficiário]]="","",COUNTIFS(Table8[Código da Candidatura],Table13[[#This Row],[Cód.]],Table8[Tipologia proposta *],"T5"))</f>
        <v/>
      </c>
      <c r="O148" s="243" t="str">
        <f>IF(Table13[[#This Row],[Tipo de Beneficiário]]="","",COUNTIFS(Table8[Código da Candidatura],Table13[[#This Row],[Cód.]],Table8[Tipologia proposta *],"T6"))</f>
        <v/>
      </c>
      <c r="P148" s="243" t="str">
        <f>IF(Table13[[#This Row],[Tipo de Beneficiário]]="","",COUNTIFS(Table8[Código da Candidatura],Table13[[#This Row],[Cód.]],Table8[Tipologia proposta *],"T7"))</f>
        <v/>
      </c>
      <c r="Q148" s="243" t="str">
        <f>IF(Table13[[#This Row],[Tipo de Beneficiário]]="","",COUNTIFS(Table8[Código da Candidatura],Table13[[#This Row],[Cód.]],Table8[Tipologia proposta *],"Unid. Resid."))</f>
        <v/>
      </c>
      <c r="R148" s="244">
        <f>SUM(Table13[[#This Row],[T0]:[Unid. resid.]])</f>
        <v>0</v>
      </c>
      <c r="S148" s="245" t="str">
        <f>IF(OR(Table13[[#This Row],[Tipo de Beneficiário]]="",Table13[[#This Row],[Identificação da Entidade]]="",Table13[[#This Row],[Tipo de Solução Habitacional]]=""),"NÃO","")</f>
        <v>NÃO</v>
      </c>
      <c r="T148" s="118" t="e">
        <f>VLOOKUP(Table13[[#This Row],[Tipo de Beneficiário]],Table3[],3,FALSE)</f>
        <v>#N/A</v>
      </c>
      <c r="X148" s="46"/>
    </row>
    <row r="149" spans="1:24" x14ac:dyDescent="0.25">
      <c r="A149" s="237" t="str">
        <f>auxiliar!C145</f>
        <v>144</v>
      </c>
      <c r="B149" s="238"/>
      <c r="C149" s="239"/>
      <c r="D149" s="212" t="str">
        <f>IF(Table13[[#This Row],[Tipo de Beneficiário]]="","",COUNTIF(Table8[Código da Candidatura],Table13[[#This Row],[Cód.]]))</f>
        <v/>
      </c>
      <c r="E149" s="240" t="str">
        <f>IF(Table13[[#This Row],[Tipo de Beneficiário]]="","",SUMIF(Table8[[Código da Candidatura]:[Nº de membros]],Table13[[#This Row],[Cód.]],Table8[Nº de membros]))</f>
        <v/>
      </c>
      <c r="F149" s="241"/>
      <c r="G149" s="242"/>
      <c r="H149" s="242"/>
      <c r="I149" s="243" t="str">
        <f>IF(Table13[[#This Row],[Tipo de Beneficiário]]="","",COUNTIFS(Table8[Código da Candidatura],Table13[[#This Row],[Cód.]],Table8[Tipologia proposta *],"T0"))</f>
        <v/>
      </c>
      <c r="J149" s="243" t="str">
        <f>IF(Table13[[#This Row],[Tipo de Beneficiário]]="","",COUNTIFS(Table8[Código da Candidatura],Table13[[#This Row],[Cód.]],Table8[Tipologia proposta *],"T1"))</f>
        <v/>
      </c>
      <c r="K149" s="243" t="str">
        <f>IF(Table13[[#This Row],[Tipo de Beneficiário]]="","",COUNTIFS(Table8[Código da Candidatura],Table13[[#This Row],[Cód.]],Table8[Tipologia proposta *],"T2"))</f>
        <v/>
      </c>
      <c r="L149" s="243" t="str">
        <f>IF(Table13[[#This Row],[Tipo de Beneficiário]]="","",COUNTIFS(Table8[Código da Candidatura],Table13[[#This Row],[Cód.]],Table8[Tipologia proposta *],"T3"))</f>
        <v/>
      </c>
      <c r="M149" s="243" t="str">
        <f>IF(Table13[[#This Row],[Tipo de Beneficiário]]="","",COUNTIFS(Table8[Código da Candidatura],Table13[[#This Row],[Cód.]],Table8[Tipologia proposta *],"T4"))</f>
        <v/>
      </c>
      <c r="N149" s="243" t="str">
        <f>IF(Table13[[#This Row],[Tipo de Beneficiário]]="","",COUNTIFS(Table8[Código da Candidatura],Table13[[#This Row],[Cód.]],Table8[Tipologia proposta *],"T5"))</f>
        <v/>
      </c>
      <c r="O149" s="243" t="str">
        <f>IF(Table13[[#This Row],[Tipo de Beneficiário]]="","",COUNTIFS(Table8[Código da Candidatura],Table13[[#This Row],[Cód.]],Table8[Tipologia proposta *],"T6"))</f>
        <v/>
      </c>
      <c r="P149" s="243" t="str">
        <f>IF(Table13[[#This Row],[Tipo de Beneficiário]]="","",COUNTIFS(Table8[Código da Candidatura],Table13[[#This Row],[Cód.]],Table8[Tipologia proposta *],"T7"))</f>
        <v/>
      </c>
      <c r="Q149" s="243" t="str">
        <f>IF(Table13[[#This Row],[Tipo de Beneficiário]]="","",COUNTIFS(Table8[Código da Candidatura],Table13[[#This Row],[Cód.]],Table8[Tipologia proposta *],"Unid. Resid."))</f>
        <v/>
      </c>
      <c r="R149" s="244">
        <f>SUM(Table13[[#This Row],[T0]:[Unid. resid.]])</f>
        <v>0</v>
      </c>
      <c r="S149" s="245" t="str">
        <f>IF(OR(Table13[[#This Row],[Tipo de Beneficiário]]="",Table13[[#This Row],[Identificação da Entidade]]="",Table13[[#This Row],[Tipo de Solução Habitacional]]=""),"NÃO","")</f>
        <v>NÃO</v>
      </c>
      <c r="T149" s="118" t="e">
        <f>VLOOKUP(Table13[[#This Row],[Tipo de Beneficiário]],Table3[],3,FALSE)</f>
        <v>#N/A</v>
      </c>
      <c r="X149" s="46"/>
    </row>
    <row r="150" spans="1:24" x14ac:dyDescent="0.25">
      <c r="A150" s="237" t="str">
        <f>auxiliar!C146</f>
        <v>145</v>
      </c>
      <c r="B150" s="238"/>
      <c r="C150" s="239"/>
      <c r="D150" s="212" t="str">
        <f>IF(Table13[[#This Row],[Tipo de Beneficiário]]="","",COUNTIF(Table8[Código da Candidatura],Table13[[#This Row],[Cód.]]))</f>
        <v/>
      </c>
      <c r="E150" s="240" t="str">
        <f>IF(Table13[[#This Row],[Tipo de Beneficiário]]="","",SUMIF(Table8[[Código da Candidatura]:[Nº de membros]],Table13[[#This Row],[Cód.]],Table8[Nº de membros]))</f>
        <v/>
      </c>
      <c r="F150" s="241"/>
      <c r="G150" s="242"/>
      <c r="H150" s="242"/>
      <c r="I150" s="243" t="str">
        <f>IF(Table13[[#This Row],[Tipo de Beneficiário]]="","",COUNTIFS(Table8[Código da Candidatura],Table13[[#This Row],[Cód.]],Table8[Tipologia proposta *],"T0"))</f>
        <v/>
      </c>
      <c r="J150" s="243" t="str">
        <f>IF(Table13[[#This Row],[Tipo de Beneficiário]]="","",COUNTIFS(Table8[Código da Candidatura],Table13[[#This Row],[Cód.]],Table8[Tipologia proposta *],"T1"))</f>
        <v/>
      </c>
      <c r="K150" s="243" t="str">
        <f>IF(Table13[[#This Row],[Tipo de Beneficiário]]="","",COUNTIFS(Table8[Código da Candidatura],Table13[[#This Row],[Cód.]],Table8[Tipologia proposta *],"T2"))</f>
        <v/>
      </c>
      <c r="L150" s="243" t="str">
        <f>IF(Table13[[#This Row],[Tipo de Beneficiário]]="","",COUNTIFS(Table8[Código da Candidatura],Table13[[#This Row],[Cód.]],Table8[Tipologia proposta *],"T3"))</f>
        <v/>
      </c>
      <c r="M150" s="243" t="str">
        <f>IF(Table13[[#This Row],[Tipo de Beneficiário]]="","",COUNTIFS(Table8[Código da Candidatura],Table13[[#This Row],[Cód.]],Table8[Tipologia proposta *],"T4"))</f>
        <v/>
      </c>
      <c r="N150" s="243" t="str">
        <f>IF(Table13[[#This Row],[Tipo de Beneficiário]]="","",COUNTIFS(Table8[Código da Candidatura],Table13[[#This Row],[Cód.]],Table8[Tipologia proposta *],"T5"))</f>
        <v/>
      </c>
      <c r="O150" s="243" t="str">
        <f>IF(Table13[[#This Row],[Tipo de Beneficiário]]="","",COUNTIFS(Table8[Código da Candidatura],Table13[[#This Row],[Cód.]],Table8[Tipologia proposta *],"T6"))</f>
        <v/>
      </c>
      <c r="P150" s="243" t="str">
        <f>IF(Table13[[#This Row],[Tipo de Beneficiário]]="","",COUNTIFS(Table8[Código da Candidatura],Table13[[#This Row],[Cód.]],Table8[Tipologia proposta *],"T7"))</f>
        <v/>
      </c>
      <c r="Q150" s="243" t="str">
        <f>IF(Table13[[#This Row],[Tipo de Beneficiário]]="","",COUNTIFS(Table8[Código da Candidatura],Table13[[#This Row],[Cód.]],Table8[Tipologia proposta *],"Unid. Resid."))</f>
        <v/>
      </c>
      <c r="R150" s="244">
        <f>SUM(Table13[[#This Row],[T0]:[Unid. resid.]])</f>
        <v>0</v>
      </c>
      <c r="S150" s="245" t="str">
        <f>IF(OR(Table13[[#This Row],[Tipo de Beneficiário]]="",Table13[[#This Row],[Identificação da Entidade]]="",Table13[[#This Row],[Tipo de Solução Habitacional]]=""),"NÃO","")</f>
        <v>NÃO</v>
      </c>
      <c r="T150" s="118" t="e">
        <f>VLOOKUP(Table13[[#This Row],[Tipo de Beneficiário]],Table3[],3,FALSE)</f>
        <v>#N/A</v>
      </c>
      <c r="X150" s="46"/>
    </row>
    <row r="151" spans="1:24" x14ac:dyDescent="0.25">
      <c r="A151" s="237" t="str">
        <f>auxiliar!C147</f>
        <v>146</v>
      </c>
      <c r="B151" s="238"/>
      <c r="C151" s="239"/>
      <c r="D151" s="212" t="str">
        <f>IF(Table13[[#This Row],[Tipo de Beneficiário]]="","",COUNTIF(Table8[Código da Candidatura],Table13[[#This Row],[Cód.]]))</f>
        <v/>
      </c>
      <c r="E151" s="240" t="str">
        <f>IF(Table13[[#This Row],[Tipo de Beneficiário]]="","",SUMIF(Table8[[Código da Candidatura]:[Nº de membros]],Table13[[#This Row],[Cód.]],Table8[Nº de membros]))</f>
        <v/>
      </c>
      <c r="F151" s="241"/>
      <c r="G151" s="242"/>
      <c r="H151" s="242"/>
      <c r="I151" s="243" t="str">
        <f>IF(Table13[[#This Row],[Tipo de Beneficiário]]="","",COUNTIFS(Table8[Código da Candidatura],Table13[[#This Row],[Cód.]],Table8[Tipologia proposta *],"T0"))</f>
        <v/>
      </c>
      <c r="J151" s="243" t="str">
        <f>IF(Table13[[#This Row],[Tipo de Beneficiário]]="","",COUNTIFS(Table8[Código da Candidatura],Table13[[#This Row],[Cód.]],Table8[Tipologia proposta *],"T1"))</f>
        <v/>
      </c>
      <c r="K151" s="243" t="str">
        <f>IF(Table13[[#This Row],[Tipo de Beneficiário]]="","",COUNTIFS(Table8[Código da Candidatura],Table13[[#This Row],[Cód.]],Table8[Tipologia proposta *],"T2"))</f>
        <v/>
      </c>
      <c r="L151" s="243" t="str">
        <f>IF(Table13[[#This Row],[Tipo de Beneficiário]]="","",COUNTIFS(Table8[Código da Candidatura],Table13[[#This Row],[Cód.]],Table8[Tipologia proposta *],"T3"))</f>
        <v/>
      </c>
      <c r="M151" s="243" t="str">
        <f>IF(Table13[[#This Row],[Tipo de Beneficiário]]="","",COUNTIFS(Table8[Código da Candidatura],Table13[[#This Row],[Cód.]],Table8[Tipologia proposta *],"T4"))</f>
        <v/>
      </c>
      <c r="N151" s="243" t="str">
        <f>IF(Table13[[#This Row],[Tipo de Beneficiário]]="","",COUNTIFS(Table8[Código da Candidatura],Table13[[#This Row],[Cód.]],Table8[Tipologia proposta *],"T5"))</f>
        <v/>
      </c>
      <c r="O151" s="243" t="str">
        <f>IF(Table13[[#This Row],[Tipo de Beneficiário]]="","",COUNTIFS(Table8[Código da Candidatura],Table13[[#This Row],[Cód.]],Table8[Tipologia proposta *],"T6"))</f>
        <v/>
      </c>
      <c r="P151" s="243" t="str">
        <f>IF(Table13[[#This Row],[Tipo de Beneficiário]]="","",COUNTIFS(Table8[Código da Candidatura],Table13[[#This Row],[Cód.]],Table8[Tipologia proposta *],"T7"))</f>
        <v/>
      </c>
      <c r="Q151" s="243" t="str">
        <f>IF(Table13[[#This Row],[Tipo de Beneficiário]]="","",COUNTIFS(Table8[Código da Candidatura],Table13[[#This Row],[Cód.]],Table8[Tipologia proposta *],"Unid. Resid."))</f>
        <v/>
      </c>
      <c r="R151" s="244">
        <f>SUM(Table13[[#This Row],[T0]:[Unid. resid.]])</f>
        <v>0</v>
      </c>
      <c r="S151" s="245" t="str">
        <f>IF(OR(Table13[[#This Row],[Tipo de Beneficiário]]="",Table13[[#This Row],[Identificação da Entidade]]="",Table13[[#This Row],[Tipo de Solução Habitacional]]=""),"NÃO","")</f>
        <v>NÃO</v>
      </c>
      <c r="T151" s="118" t="e">
        <f>VLOOKUP(Table13[[#This Row],[Tipo de Beneficiário]],Table3[],3,FALSE)</f>
        <v>#N/A</v>
      </c>
      <c r="X151" s="46"/>
    </row>
    <row r="152" spans="1:24" x14ac:dyDescent="0.25">
      <c r="A152" s="237" t="str">
        <f>auxiliar!C148</f>
        <v>147</v>
      </c>
      <c r="B152" s="238"/>
      <c r="C152" s="239"/>
      <c r="D152" s="212" t="str">
        <f>IF(Table13[[#This Row],[Tipo de Beneficiário]]="","",COUNTIF(Table8[Código da Candidatura],Table13[[#This Row],[Cód.]]))</f>
        <v/>
      </c>
      <c r="E152" s="240" t="str">
        <f>IF(Table13[[#This Row],[Tipo de Beneficiário]]="","",SUMIF(Table8[[Código da Candidatura]:[Nº de membros]],Table13[[#This Row],[Cód.]],Table8[Nº de membros]))</f>
        <v/>
      </c>
      <c r="F152" s="241"/>
      <c r="G152" s="242"/>
      <c r="H152" s="242"/>
      <c r="I152" s="243" t="str">
        <f>IF(Table13[[#This Row],[Tipo de Beneficiário]]="","",COUNTIFS(Table8[Código da Candidatura],Table13[[#This Row],[Cód.]],Table8[Tipologia proposta *],"T0"))</f>
        <v/>
      </c>
      <c r="J152" s="243" t="str">
        <f>IF(Table13[[#This Row],[Tipo de Beneficiário]]="","",COUNTIFS(Table8[Código da Candidatura],Table13[[#This Row],[Cód.]],Table8[Tipologia proposta *],"T1"))</f>
        <v/>
      </c>
      <c r="K152" s="243" t="str">
        <f>IF(Table13[[#This Row],[Tipo de Beneficiário]]="","",COUNTIFS(Table8[Código da Candidatura],Table13[[#This Row],[Cód.]],Table8[Tipologia proposta *],"T2"))</f>
        <v/>
      </c>
      <c r="L152" s="243" t="str">
        <f>IF(Table13[[#This Row],[Tipo de Beneficiário]]="","",COUNTIFS(Table8[Código da Candidatura],Table13[[#This Row],[Cód.]],Table8[Tipologia proposta *],"T3"))</f>
        <v/>
      </c>
      <c r="M152" s="243" t="str">
        <f>IF(Table13[[#This Row],[Tipo de Beneficiário]]="","",COUNTIFS(Table8[Código da Candidatura],Table13[[#This Row],[Cód.]],Table8[Tipologia proposta *],"T4"))</f>
        <v/>
      </c>
      <c r="N152" s="243" t="str">
        <f>IF(Table13[[#This Row],[Tipo de Beneficiário]]="","",COUNTIFS(Table8[Código da Candidatura],Table13[[#This Row],[Cód.]],Table8[Tipologia proposta *],"T5"))</f>
        <v/>
      </c>
      <c r="O152" s="243" t="str">
        <f>IF(Table13[[#This Row],[Tipo de Beneficiário]]="","",COUNTIFS(Table8[Código da Candidatura],Table13[[#This Row],[Cód.]],Table8[Tipologia proposta *],"T6"))</f>
        <v/>
      </c>
      <c r="P152" s="243" t="str">
        <f>IF(Table13[[#This Row],[Tipo de Beneficiário]]="","",COUNTIFS(Table8[Código da Candidatura],Table13[[#This Row],[Cód.]],Table8[Tipologia proposta *],"T7"))</f>
        <v/>
      </c>
      <c r="Q152" s="243" t="str">
        <f>IF(Table13[[#This Row],[Tipo de Beneficiário]]="","",COUNTIFS(Table8[Código da Candidatura],Table13[[#This Row],[Cód.]],Table8[Tipologia proposta *],"Unid. Resid."))</f>
        <v/>
      </c>
      <c r="R152" s="244">
        <f>SUM(Table13[[#This Row],[T0]:[Unid. resid.]])</f>
        <v>0</v>
      </c>
      <c r="S152" s="245" t="str">
        <f>IF(OR(Table13[[#This Row],[Tipo de Beneficiário]]="",Table13[[#This Row],[Identificação da Entidade]]="",Table13[[#This Row],[Tipo de Solução Habitacional]]=""),"NÃO","")</f>
        <v>NÃO</v>
      </c>
      <c r="T152" s="118" t="e">
        <f>VLOOKUP(Table13[[#This Row],[Tipo de Beneficiário]],Table3[],3,FALSE)</f>
        <v>#N/A</v>
      </c>
      <c r="X152" s="46"/>
    </row>
    <row r="153" spans="1:24" x14ac:dyDescent="0.25">
      <c r="A153" s="237" t="str">
        <f>auxiliar!C149</f>
        <v>148</v>
      </c>
      <c r="B153" s="238"/>
      <c r="C153" s="239"/>
      <c r="D153" s="212" t="str">
        <f>IF(Table13[[#This Row],[Tipo de Beneficiário]]="","",COUNTIF(Table8[Código da Candidatura],Table13[[#This Row],[Cód.]]))</f>
        <v/>
      </c>
      <c r="E153" s="240" t="str">
        <f>IF(Table13[[#This Row],[Tipo de Beneficiário]]="","",SUMIF(Table8[[Código da Candidatura]:[Nº de membros]],Table13[[#This Row],[Cód.]],Table8[Nº de membros]))</f>
        <v/>
      </c>
      <c r="F153" s="241"/>
      <c r="G153" s="242"/>
      <c r="H153" s="242"/>
      <c r="I153" s="243" t="str">
        <f>IF(Table13[[#This Row],[Tipo de Beneficiário]]="","",COUNTIFS(Table8[Código da Candidatura],Table13[[#This Row],[Cód.]],Table8[Tipologia proposta *],"T0"))</f>
        <v/>
      </c>
      <c r="J153" s="243" t="str">
        <f>IF(Table13[[#This Row],[Tipo de Beneficiário]]="","",COUNTIFS(Table8[Código da Candidatura],Table13[[#This Row],[Cód.]],Table8[Tipologia proposta *],"T1"))</f>
        <v/>
      </c>
      <c r="K153" s="243" t="str">
        <f>IF(Table13[[#This Row],[Tipo de Beneficiário]]="","",COUNTIFS(Table8[Código da Candidatura],Table13[[#This Row],[Cód.]],Table8[Tipologia proposta *],"T2"))</f>
        <v/>
      </c>
      <c r="L153" s="243" t="str">
        <f>IF(Table13[[#This Row],[Tipo de Beneficiário]]="","",COUNTIFS(Table8[Código da Candidatura],Table13[[#This Row],[Cód.]],Table8[Tipologia proposta *],"T3"))</f>
        <v/>
      </c>
      <c r="M153" s="243" t="str">
        <f>IF(Table13[[#This Row],[Tipo de Beneficiário]]="","",COUNTIFS(Table8[Código da Candidatura],Table13[[#This Row],[Cód.]],Table8[Tipologia proposta *],"T4"))</f>
        <v/>
      </c>
      <c r="N153" s="243" t="str">
        <f>IF(Table13[[#This Row],[Tipo de Beneficiário]]="","",COUNTIFS(Table8[Código da Candidatura],Table13[[#This Row],[Cód.]],Table8[Tipologia proposta *],"T5"))</f>
        <v/>
      </c>
      <c r="O153" s="243" t="str">
        <f>IF(Table13[[#This Row],[Tipo de Beneficiário]]="","",COUNTIFS(Table8[Código da Candidatura],Table13[[#This Row],[Cód.]],Table8[Tipologia proposta *],"T6"))</f>
        <v/>
      </c>
      <c r="P153" s="243" t="str">
        <f>IF(Table13[[#This Row],[Tipo de Beneficiário]]="","",COUNTIFS(Table8[Código da Candidatura],Table13[[#This Row],[Cód.]],Table8[Tipologia proposta *],"T7"))</f>
        <v/>
      </c>
      <c r="Q153" s="243" t="str">
        <f>IF(Table13[[#This Row],[Tipo de Beneficiário]]="","",COUNTIFS(Table8[Código da Candidatura],Table13[[#This Row],[Cód.]],Table8[Tipologia proposta *],"Unid. Resid."))</f>
        <v/>
      </c>
      <c r="R153" s="244">
        <f>SUM(Table13[[#This Row],[T0]:[Unid. resid.]])</f>
        <v>0</v>
      </c>
      <c r="S153" s="245" t="str">
        <f>IF(OR(Table13[[#This Row],[Tipo de Beneficiário]]="",Table13[[#This Row],[Identificação da Entidade]]="",Table13[[#This Row],[Tipo de Solução Habitacional]]=""),"NÃO","")</f>
        <v>NÃO</v>
      </c>
      <c r="T153" s="118" t="e">
        <f>VLOOKUP(Table13[[#This Row],[Tipo de Beneficiário]],Table3[],3,FALSE)</f>
        <v>#N/A</v>
      </c>
      <c r="X153" s="46"/>
    </row>
    <row r="154" spans="1:24" x14ac:dyDescent="0.25">
      <c r="A154" s="237" t="str">
        <f>auxiliar!C150</f>
        <v>149</v>
      </c>
      <c r="B154" s="238"/>
      <c r="C154" s="239"/>
      <c r="D154" s="212" t="str">
        <f>IF(Table13[[#This Row],[Tipo de Beneficiário]]="","",COUNTIF(Table8[Código da Candidatura],Table13[[#This Row],[Cód.]]))</f>
        <v/>
      </c>
      <c r="E154" s="240" t="str">
        <f>IF(Table13[[#This Row],[Tipo de Beneficiário]]="","",SUMIF(Table8[[Código da Candidatura]:[Nº de membros]],Table13[[#This Row],[Cód.]],Table8[Nº de membros]))</f>
        <v/>
      </c>
      <c r="F154" s="241"/>
      <c r="G154" s="242"/>
      <c r="H154" s="242"/>
      <c r="I154" s="243" t="str">
        <f>IF(Table13[[#This Row],[Tipo de Beneficiário]]="","",COUNTIFS(Table8[Código da Candidatura],Table13[[#This Row],[Cód.]],Table8[Tipologia proposta *],"T0"))</f>
        <v/>
      </c>
      <c r="J154" s="243" t="str">
        <f>IF(Table13[[#This Row],[Tipo de Beneficiário]]="","",COUNTIFS(Table8[Código da Candidatura],Table13[[#This Row],[Cód.]],Table8[Tipologia proposta *],"T1"))</f>
        <v/>
      </c>
      <c r="K154" s="243" t="str">
        <f>IF(Table13[[#This Row],[Tipo de Beneficiário]]="","",COUNTIFS(Table8[Código da Candidatura],Table13[[#This Row],[Cód.]],Table8[Tipologia proposta *],"T2"))</f>
        <v/>
      </c>
      <c r="L154" s="243" t="str">
        <f>IF(Table13[[#This Row],[Tipo de Beneficiário]]="","",COUNTIFS(Table8[Código da Candidatura],Table13[[#This Row],[Cód.]],Table8[Tipologia proposta *],"T3"))</f>
        <v/>
      </c>
      <c r="M154" s="243" t="str">
        <f>IF(Table13[[#This Row],[Tipo de Beneficiário]]="","",COUNTIFS(Table8[Código da Candidatura],Table13[[#This Row],[Cód.]],Table8[Tipologia proposta *],"T4"))</f>
        <v/>
      </c>
      <c r="N154" s="243" t="str">
        <f>IF(Table13[[#This Row],[Tipo de Beneficiário]]="","",COUNTIFS(Table8[Código da Candidatura],Table13[[#This Row],[Cód.]],Table8[Tipologia proposta *],"T5"))</f>
        <v/>
      </c>
      <c r="O154" s="243" t="str">
        <f>IF(Table13[[#This Row],[Tipo de Beneficiário]]="","",COUNTIFS(Table8[Código da Candidatura],Table13[[#This Row],[Cód.]],Table8[Tipologia proposta *],"T6"))</f>
        <v/>
      </c>
      <c r="P154" s="243" t="str">
        <f>IF(Table13[[#This Row],[Tipo de Beneficiário]]="","",COUNTIFS(Table8[Código da Candidatura],Table13[[#This Row],[Cód.]],Table8[Tipologia proposta *],"T7"))</f>
        <v/>
      </c>
      <c r="Q154" s="243" t="str">
        <f>IF(Table13[[#This Row],[Tipo de Beneficiário]]="","",COUNTIFS(Table8[Código da Candidatura],Table13[[#This Row],[Cód.]],Table8[Tipologia proposta *],"Unid. Resid."))</f>
        <v/>
      </c>
      <c r="R154" s="244">
        <f>SUM(Table13[[#This Row],[T0]:[Unid. resid.]])</f>
        <v>0</v>
      </c>
      <c r="S154" s="245" t="str">
        <f>IF(OR(Table13[[#This Row],[Tipo de Beneficiário]]="",Table13[[#This Row],[Identificação da Entidade]]="",Table13[[#This Row],[Tipo de Solução Habitacional]]=""),"NÃO","")</f>
        <v>NÃO</v>
      </c>
      <c r="T154" s="118" t="e">
        <f>VLOOKUP(Table13[[#This Row],[Tipo de Beneficiário]],Table3[],3,FALSE)</f>
        <v>#N/A</v>
      </c>
      <c r="X154" s="46"/>
    </row>
    <row r="155" spans="1:24" x14ac:dyDescent="0.25">
      <c r="A155" s="237" t="str">
        <f>auxiliar!C151</f>
        <v>150</v>
      </c>
      <c r="B155" s="238"/>
      <c r="C155" s="239"/>
      <c r="D155" s="212" t="str">
        <f>IF(Table13[[#This Row],[Tipo de Beneficiário]]="","",COUNTIF(Table8[Código da Candidatura],Table13[[#This Row],[Cód.]]))</f>
        <v/>
      </c>
      <c r="E155" s="240" t="str">
        <f>IF(Table13[[#This Row],[Tipo de Beneficiário]]="","",SUMIF(Table8[[Código da Candidatura]:[Nº de membros]],Table13[[#This Row],[Cód.]],Table8[Nº de membros]))</f>
        <v/>
      </c>
      <c r="F155" s="241"/>
      <c r="G155" s="242"/>
      <c r="H155" s="242"/>
      <c r="I155" s="243" t="str">
        <f>IF(Table13[[#This Row],[Tipo de Beneficiário]]="","",COUNTIFS(Table8[Código da Candidatura],Table13[[#This Row],[Cód.]],Table8[Tipologia proposta *],"T0"))</f>
        <v/>
      </c>
      <c r="J155" s="243" t="str">
        <f>IF(Table13[[#This Row],[Tipo de Beneficiário]]="","",COUNTIFS(Table8[Código da Candidatura],Table13[[#This Row],[Cód.]],Table8[Tipologia proposta *],"T1"))</f>
        <v/>
      </c>
      <c r="K155" s="243" t="str">
        <f>IF(Table13[[#This Row],[Tipo de Beneficiário]]="","",COUNTIFS(Table8[Código da Candidatura],Table13[[#This Row],[Cód.]],Table8[Tipologia proposta *],"T2"))</f>
        <v/>
      </c>
      <c r="L155" s="243" t="str">
        <f>IF(Table13[[#This Row],[Tipo de Beneficiário]]="","",COUNTIFS(Table8[Código da Candidatura],Table13[[#This Row],[Cód.]],Table8[Tipologia proposta *],"T3"))</f>
        <v/>
      </c>
      <c r="M155" s="243" t="str">
        <f>IF(Table13[[#This Row],[Tipo de Beneficiário]]="","",COUNTIFS(Table8[Código da Candidatura],Table13[[#This Row],[Cód.]],Table8[Tipologia proposta *],"T4"))</f>
        <v/>
      </c>
      <c r="N155" s="243" t="str">
        <f>IF(Table13[[#This Row],[Tipo de Beneficiário]]="","",COUNTIFS(Table8[Código da Candidatura],Table13[[#This Row],[Cód.]],Table8[Tipologia proposta *],"T5"))</f>
        <v/>
      </c>
      <c r="O155" s="243" t="str">
        <f>IF(Table13[[#This Row],[Tipo de Beneficiário]]="","",COUNTIFS(Table8[Código da Candidatura],Table13[[#This Row],[Cód.]],Table8[Tipologia proposta *],"T6"))</f>
        <v/>
      </c>
      <c r="P155" s="243" t="str">
        <f>IF(Table13[[#This Row],[Tipo de Beneficiário]]="","",COUNTIFS(Table8[Código da Candidatura],Table13[[#This Row],[Cód.]],Table8[Tipologia proposta *],"T7"))</f>
        <v/>
      </c>
      <c r="Q155" s="243" t="str">
        <f>IF(Table13[[#This Row],[Tipo de Beneficiário]]="","",COUNTIFS(Table8[Código da Candidatura],Table13[[#This Row],[Cód.]],Table8[Tipologia proposta *],"Unid. Resid."))</f>
        <v/>
      </c>
      <c r="R155" s="244">
        <f>SUM(Table13[[#This Row],[T0]:[Unid. resid.]])</f>
        <v>0</v>
      </c>
      <c r="S155" s="245" t="str">
        <f>IF(OR(Table13[[#This Row],[Tipo de Beneficiário]]="",Table13[[#This Row],[Identificação da Entidade]]="",Table13[[#This Row],[Tipo de Solução Habitacional]]=""),"NÃO","")</f>
        <v>NÃO</v>
      </c>
      <c r="T155" s="118" t="e">
        <f>VLOOKUP(Table13[[#This Row],[Tipo de Beneficiário]],Table3[],3,FALSE)</f>
        <v>#N/A</v>
      </c>
      <c r="X155" s="46"/>
    </row>
    <row r="156" spans="1:24" x14ac:dyDescent="0.25">
      <c r="A156" s="237" t="str">
        <f>auxiliar!C152</f>
        <v>151</v>
      </c>
      <c r="B156" s="238"/>
      <c r="C156" s="239"/>
      <c r="D156" s="212" t="str">
        <f>IF(Table13[[#This Row],[Tipo de Beneficiário]]="","",COUNTIF(Table8[Código da Candidatura],Table13[[#This Row],[Cód.]]))</f>
        <v/>
      </c>
      <c r="E156" s="240" t="str">
        <f>IF(Table13[[#This Row],[Tipo de Beneficiário]]="","",SUMIF(Table8[[Código da Candidatura]:[Nº de membros]],Table13[[#This Row],[Cód.]],Table8[Nº de membros]))</f>
        <v/>
      </c>
      <c r="F156" s="241"/>
      <c r="G156" s="242"/>
      <c r="H156" s="242"/>
      <c r="I156" s="243" t="str">
        <f>IF(Table13[[#This Row],[Tipo de Beneficiário]]="","",COUNTIFS(Table8[Código da Candidatura],Table13[[#This Row],[Cód.]],Table8[Tipologia proposta *],"T0"))</f>
        <v/>
      </c>
      <c r="J156" s="243" t="str">
        <f>IF(Table13[[#This Row],[Tipo de Beneficiário]]="","",COUNTIFS(Table8[Código da Candidatura],Table13[[#This Row],[Cód.]],Table8[Tipologia proposta *],"T1"))</f>
        <v/>
      </c>
      <c r="K156" s="243" t="str">
        <f>IF(Table13[[#This Row],[Tipo de Beneficiário]]="","",COUNTIFS(Table8[Código da Candidatura],Table13[[#This Row],[Cód.]],Table8[Tipologia proposta *],"T2"))</f>
        <v/>
      </c>
      <c r="L156" s="243" t="str">
        <f>IF(Table13[[#This Row],[Tipo de Beneficiário]]="","",COUNTIFS(Table8[Código da Candidatura],Table13[[#This Row],[Cód.]],Table8[Tipologia proposta *],"T3"))</f>
        <v/>
      </c>
      <c r="M156" s="243" t="str">
        <f>IF(Table13[[#This Row],[Tipo de Beneficiário]]="","",COUNTIFS(Table8[Código da Candidatura],Table13[[#This Row],[Cód.]],Table8[Tipologia proposta *],"T4"))</f>
        <v/>
      </c>
      <c r="N156" s="243" t="str">
        <f>IF(Table13[[#This Row],[Tipo de Beneficiário]]="","",COUNTIFS(Table8[Código da Candidatura],Table13[[#This Row],[Cód.]],Table8[Tipologia proposta *],"T5"))</f>
        <v/>
      </c>
      <c r="O156" s="243" t="str">
        <f>IF(Table13[[#This Row],[Tipo de Beneficiário]]="","",COUNTIFS(Table8[Código da Candidatura],Table13[[#This Row],[Cód.]],Table8[Tipologia proposta *],"T6"))</f>
        <v/>
      </c>
      <c r="P156" s="243" t="str">
        <f>IF(Table13[[#This Row],[Tipo de Beneficiário]]="","",COUNTIFS(Table8[Código da Candidatura],Table13[[#This Row],[Cód.]],Table8[Tipologia proposta *],"T7"))</f>
        <v/>
      </c>
      <c r="Q156" s="243" t="str">
        <f>IF(Table13[[#This Row],[Tipo de Beneficiário]]="","",COUNTIFS(Table8[Código da Candidatura],Table13[[#This Row],[Cód.]],Table8[Tipologia proposta *],"Unid. Resid."))</f>
        <v/>
      </c>
      <c r="R156" s="244">
        <f>SUM(Table13[[#This Row],[T0]:[Unid. resid.]])</f>
        <v>0</v>
      </c>
      <c r="S156" s="245" t="str">
        <f>IF(OR(Table13[[#This Row],[Tipo de Beneficiário]]="",Table13[[#This Row],[Identificação da Entidade]]="",Table13[[#This Row],[Tipo de Solução Habitacional]]=""),"NÃO","")</f>
        <v>NÃO</v>
      </c>
      <c r="T156" s="118" t="e">
        <f>VLOOKUP(Table13[[#This Row],[Tipo de Beneficiário]],Table3[],3,FALSE)</f>
        <v>#N/A</v>
      </c>
      <c r="X156" s="46"/>
    </row>
    <row r="157" spans="1:24" x14ac:dyDescent="0.25">
      <c r="A157" s="237" t="str">
        <f>auxiliar!C153</f>
        <v>152</v>
      </c>
      <c r="B157" s="238"/>
      <c r="C157" s="239"/>
      <c r="D157" s="212" t="str">
        <f>IF(Table13[[#This Row],[Tipo de Beneficiário]]="","",COUNTIF(Table8[Código da Candidatura],Table13[[#This Row],[Cód.]]))</f>
        <v/>
      </c>
      <c r="E157" s="240" t="str">
        <f>IF(Table13[[#This Row],[Tipo de Beneficiário]]="","",SUMIF(Table8[[Código da Candidatura]:[Nº de membros]],Table13[[#This Row],[Cód.]],Table8[Nº de membros]))</f>
        <v/>
      </c>
      <c r="F157" s="241"/>
      <c r="G157" s="242"/>
      <c r="H157" s="242"/>
      <c r="I157" s="243" t="str">
        <f>IF(Table13[[#This Row],[Tipo de Beneficiário]]="","",COUNTIFS(Table8[Código da Candidatura],Table13[[#This Row],[Cód.]],Table8[Tipologia proposta *],"T0"))</f>
        <v/>
      </c>
      <c r="J157" s="243" t="str">
        <f>IF(Table13[[#This Row],[Tipo de Beneficiário]]="","",COUNTIFS(Table8[Código da Candidatura],Table13[[#This Row],[Cód.]],Table8[Tipologia proposta *],"T1"))</f>
        <v/>
      </c>
      <c r="K157" s="243" t="str">
        <f>IF(Table13[[#This Row],[Tipo de Beneficiário]]="","",COUNTIFS(Table8[Código da Candidatura],Table13[[#This Row],[Cód.]],Table8[Tipologia proposta *],"T2"))</f>
        <v/>
      </c>
      <c r="L157" s="243" t="str">
        <f>IF(Table13[[#This Row],[Tipo de Beneficiário]]="","",COUNTIFS(Table8[Código da Candidatura],Table13[[#This Row],[Cód.]],Table8[Tipologia proposta *],"T3"))</f>
        <v/>
      </c>
      <c r="M157" s="243" t="str">
        <f>IF(Table13[[#This Row],[Tipo de Beneficiário]]="","",COUNTIFS(Table8[Código da Candidatura],Table13[[#This Row],[Cód.]],Table8[Tipologia proposta *],"T4"))</f>
        <v/>
      </c>
      <c r="N157" s="243" t="str">
        <f>IF(Table13[[#This Row],[Tipo de Beneficiário]]="","",COUNTIFS(Table8[Código da Candidatura],Table13[[#This Row],[Cód.]],Table8[Tipologia proposta *],"T5"))</f>
        <v/>
      </c>
      <c r="O157" s="243" t="str">
        <f>IF(Table13[[#This Row],[Tipo de Beneficiário]]="","",COUNTIFS(Table8[Código da Candidatura],Table13[[#This Row],[Cód.]],Table8[Tipologia proposta *],"T6"))</f>
        <v/>
      </c>
      <c r="P157" s="243" t="str">
        <f>IF(Table13[[#This Row],[Tipo de Beneficiário]]="","",COUNTIFS(Table8[Código da Candidatura],Table13[[#This Row],[Cód.]],Table8[Tipologia proposta *],"T7"))</f>
        <v/>
      </c>
      <c r="Q157" s="243" t="str">
        <f>IF(Table13[[#This Row],[Tipo de Beneficiário]]="","",COUNTIFS(Table8[Código da Candidatura],Table13[[#This Row],[Cód.]],Table8[Tipologia proposta *],"Unid. Resid."))</f>
        <v/>
      </c>
      <c r="R157" s="244">
        <f>SUM(Table13[[#This Row],[T0]:[Unid. resid.]])</f>
        <v>0</v>
      </c>
      <c r="S157" s="245" t="str">
        <f>IF(OR(Table13[[#This Row],[Tipo de Beneficiário]]="",Table13[[#This Row],[Identificação da Entidade]]="",Table13[[#This Row],[Tipo de Solução Habitacional]]=""),"NÃO","")</f>
        <v>NÃO</v>
      </c>
      <c r="T157" s="118" t="e">
        <f>VLOOKUP(Table13[[#This Row],[Tipo de Beneficiário]],Table3[],3,FALSE)</f>
        <v>#N/A</v>
      </c>
      <c r="X157" s="46"/>
    </row>
    <row r="158" spans="1:24" x14ac:dyDescent="0.25">
      <c r="A158" s="237" t="str">
        <f>auxiliar!C154</f>
        <v>153</v>
      </c>
      <c r="B158" s="238"/>
      <c r="C158" s="239"/>
      <c r="D158" s="212" t="str">
        <f>IF(Table13[[#This Row],[Tipo de Beneficiário]]="","",COUNTIF(Table8[Código da Candidatura],Table13[[#This Row],[Cód.]]))</f>
        <v/>
      </c>
      <c r="E158" s="240" t="str">
        <f>IF(Table13[[#This Row],[Tipo de Beneficiário]]="","",SUMIF(Table8[[Código da Candidatura]:[Nº de membros]],Table13[[#This Row],[Cód.]],Table8[Nº de membros]))</f>
        <v/>
      </c>
      <c r="F158" s="241"/>
      <c r="G158" s="242"/>
      <c r="H158" s="242"/>
      <c r="I158" s="243" t="str">
        <f>IF(Table13[[#This Row],[Tipo de Beneficiário]]="","",COUNTIFS(Table8[Código da Candidatura],Table13[[#This Row],[Cód.]],Table8[Tipologia proposta *],"T0"))</f>
        <v/>
      </c>
      <c r="J158" s="243" t="str">
        <f>IF(Table13[[#This Row],[Tipo de Beneficiário]]="","",COUNTIFS(Table8[Código da Candidatura],Table13[[#This Row],[Cód.]],Table8[Tipologia proposta *],"T1"))</f>
        <v/>
      </c>
      <c r="K158" s="243" t="str">
        <f>IF(Table13[[#This Row],[Tipo de Beneficiário]]="","",COUNTIFS(Table8[Código da Candidatura],Table13[[#This Row],[Cód.]],Table8[Tipologia proposta *],"T2"))</f>
        <v/>
      </c>
      <c r="L158" s="243" t="str">
        <f>IF(Table13[[#This Row],[Tipo de Beneficiário]]="","",COUNTIFS(Table8[Código da Candidatura],Table13[[#This Row],[Cód.]],Table8[Tipologia proposta *],"T3"))</f>
        <v/>
      </c>
      <c r="M158" s="243" t="str">
        <f>IF(Table13[[#This Row],[Tipo de Beneficiário]]="","",COUNTIFS(Table8[Código da Candidatura],Table13[[#This Row],[Cód.]],Table8[Tipologia proposta *],"T4"))</f>
        <v/>
      </c>
      <c r="N158" s="243" t="str">
        <f>IF(Table13[[#This Row],[Tipo de Beneficiário]]="","",COUNTIFS(Table8[Código da Candidatura],Table13[[#This Row],[Cód.]],Table8[Tipologia proposta *],"T5"))</f>
        <v/>
      </c>
      <c r="O158" s="243" t="str">
        <f>IF(Table13[[#This Row],[Tipo de Beneficiário]]="","",COUNTIFS(Table8[Código da Candidatura],Table13[[#This Row],[Cód.]],Table8[Tipologia proposta *],"T6"))</f>
        <v/>
      </c>
      <c r="P158" s="243" t="str">
        <f>IF(Table13[[#This Row],[Tipo de Beneficiário]]="","",COUNTIFS(Table8[Código da Candidatura],Table13[[#This Row],[Cód.]],Table8[Tipologia proposta *],"T7"))</f>
        <v/>
      </c>
      <c r="Q158" s="243" t="str">
        <f>IF(Table13[[#This Row],[Tipo de Beneficiário]]="","",COUNTIFS(Table8[Código da Candidatura],Table13[[#This Row],[Cód.]],Table8[Tipologia proposta *],"Unid. Resid."))</f>
        <v/>
      </c>
      <c r="R158" s="244">
        <f>SUM(Table13[[#This Row],[T0]:[Unid. resid.]])</f>
        <v>0</v>
      </c>
      <c r="S158" s="245" t="str">
        <f>IF(OR(Table13[[#This Row],[Tipo de Beneficiário]]="",Table13[[#This Row],[Identificação da Entidade]]="",Table13[[#This Row],[Tipo de Solução Habitacional]]=""),"NÃO","")</f>
        <v>NÃO</v>
      </c>
      <c r="T158" s="118" t="e">
        <f>VLOOKUP(Table13[[#This Row],[Tipo de Beneficiário]],Table3[],3,FALSE)</f>
        <v>#N/A</v>
      </c>
      <c r="X158" s="46"/>
    </row>
    <row r="159" spans="1:24" x14ac:dyDescent="0.25">
      <c r="A159" s="237" t="str">
        <f>auxiliar!C155</f>
        <v>154</v>
      </c>
      <c r="B159" s="238"/>
      <c r="C159" s="239"/>
      <c r="D159" s="212" t="str">
        <f>IF(Table13[[#This Row],[Tipo de Beneficiário]]="","",COUNTIF(Table8[Código da Candidatura],Table13[[#This Row],[Cód.]]))</f>
        <v/>
      </c>
      <c r="E159" s="240" t="str">
        <f>IF(Table13[[#This Row],[Tipo de Beneficiário]]="","",SUMIF(Table8[[Código da Candidatura]:[Nº de membros]],Table13[[#This Row],[Cód.]],Table8[Nº de membros]))</f>
        <v/>
      </c>
      <c r="F159" s="241"/>
      <c r="G159" s="242"/>
      <c r="H159" s="242"/>
      <c r="I159" s="243" t="str">
        <f>IF(Table13[[#This Row],[Tipo de Beneficiário]]="","",COUNTIFS(Table8[Código da Candidatura],Table13[[#This Row],[Cód.]],Table8[Tipologia proposta *],"T0"))</f>
        <v/>
      </c>
      <c r="J159" s="243" t="str">
        <f>IF(Table13[[#This Row],[Tipo de Beneficiário]]="","",COUNTIFS(Table8[Código da Candidatura],Table13[[#This Row],[Cód.]],Table8[Tipologia proposta *],"T1"))</f>
        <v/>
      </c>
      <c r="K159" s="243" t="str">
        <f>IF(Table13[[#This Row],[Tipo de Beneficiário]]="","",COUNTIFS(Table8[Código da Candidatura],Table13[[#This Row],[Cód.]],Table8[Tipologia proposta *],"T2"))</f>
        <v/>
      </c>
      <c r="L159" s="243" t="str">
        <f>IF(Table13[[#This Row],[Tipo de Beneficiário]]="","",COUNTIFS(Table8[Código da Candidatura],Table13[[#This Row],[Cód.]],Table8[Tipologia proposta *],"T3"))</f>
        <v/>
      </c>
      <c r="M159" s="243" t="str">
        <f>IF(Table13[[#This Row],[Tipo de Beneficiário]]="","",COUNTIFS(Table8[Código da Candidatura],Table13[[#This Row],[Cód.]],Table8[Tipologia proposta *],"T4"))</f>
        <v/>
      </c>
      <c r="N159" s="243" t="str">
        <f>IF(Table13[[#This Row],[Tipo de Beneficiário]]="","",COUNTIFS(Table8[Código da Candidatura],Table13[[#This Row],[Cód.]],Table8[Tipologia proposta *],"T5"))</f>
        <v/>
      </c>
      <c r="O159" s="243" t="str">
        <f>IF(Table13[[#This Row],[Tipo de Beneficiário]]="","",COUNTIFS(Table8[Código da Candidatura],Table13[[#This Row],[Cód.]],Table8[Tipologia proposta *],"T6"))</f>
        <v/>
      </c>
      <c r="P159" s="243" t="str">
        <f>IF(Table13[[#This Row],[Tipo de Beneficiário]]="","",COUNTIFS(Table8[Código da Candidatura],Table13[[#This Row],[Cód.]],Table8[Tipologia proposta *],"T7"))</f>
        <v/>
      </c>
      <c r="Q159" s="243" t="str">
        <f>IF(Table13[[#This Row],[Tipo de Beneficiário]]="","",COUNTIFS(Table8[Código da Candidatura],Table13[[#This Row],[Cód.]],Table8[Tipologia proposta *],"Unid. Resid."))</f>
        <v/>
      </c>
      <c r="R159" s="244">
        <f>SUM(Table13[[#This Row],[T0]:[Unid. resid.]])</f>
        <v>0</v>
      </c>
      <c r="S159" s="245" t="str">
        <f>IF(OR(Table13[[#This Row],[Tipo de Beneficiário]]="",Table13[[#This Row],[Identificação da Entidade]]="",Table13[[#This Row],[Tipo de Solução Habitacional]]=""),"NÃO","")</f>
        <v>NÃO</v>
      </c>
      <c r="T159" s="118" t="e">
        <f>VLOOKUP(Table13[[#This Row],[Tipo de Beneficiário]],Table3[],3,FALSE)</f>
        <v>#N/A</v>
      </c>
      <c r="X159" s="46"/>
    </row>
    <row r="160" spans="1:24" x14ac:dyDescent="0.25">
      <c r="A160" s="237" t="str">
        <f>auxiliar!C156</f>
        <v>155</v>
      </c>
      <c r="B160" s="238"/>
      <c r="C160" s="239"/>
      <c r="D160" s="212" t="str">
        <f>IF(Table13[[#This Row],[Tipo de Beneficiário]]="","",COUNTIF(Table8[Código da Candidatura],Table13[[#This Row],[Cód.]]))</f>
        <v/>
      </c>
      <c r="E160" s="240" t="str">
        <f>IF(Table13[[#This Row],[Tipo de Beneficiário]]="","",SUMIF(Table8[[Código da Candidatura]:[Nº de membros]],Table13[[#This Row],[Cód.]],Table8[Nº de membros]))</f>
        <v/>
      </c>
      <c r="F160" s="241"/>
      <c r="G160" s="242"/>
      <c r="H160" s="242"/>
      <c r="I160" s="243" t="str">
        <f>IF(Table13[[#This Row],[Tipo de Beneficiário]]="","",COUNTIFS(Table8[Código da Candidatura],Table13[[#This Row],[Cód.]],Table8[Tipologia proposta *],"T0"))</f>
        <v/>
      </c>
      <c r="J160" s="243" t="str">
        <f>IF(Table13[[#This Row],[Tipo de Beneficiário]]="","",COUNTIFS(Table8[Código da Candidatura],Table13[[#This Row],[Cód.]],Table8[Tipologia proposta *],"T1"))</f>
        <v/>
      </c>
      <c r="K160" s="243" t="str">
        <f>IF(Table13[[#This Row],[Tipo de Beneficiário]]="","",COUNTIFS(Table8[Código da Candidatura],Table13[[#This Row],[Cód.]],Table8[Tipologia proposta *],"T2"))</f>
        <v/>
      </c>
      <c r="L160" s="243" t="str">
        <f>IF(Table13[[#This Row],[Tipo de Beneficiário]]="","",COUNTIFS(Table8[Código da Candidatura],Table13[[#This Row],[Cód.]],Table8[Tipologia proposta *],"T3"))</f>
        <v/>
      </c>
      <c r="M160" s="243" t="str">
        <f>IF(Table13[[#This Row],[Tipo de Beneficiário]]="","",COUNTIFS(Table8[Código da Candidatura],Table13[[#This Row],[Cód.]],Table8[Tipologia proposta *],"T4"))</f>
        <v/>
      </c>
      <c r="N160" s="243" t="str">
        <f>IF(Table13[[#This Row],[Tipo de Beneficiário]]="","",COUNTIFS(Table8[Código da Candidatura],Table13[[#This Row],[Cód.]],Table8[Tipologia proposta *],"T5"))</f>
        <v/>
      </c>
      <c r="O160" s="243" t="str">
        <f>IF(Table13[[#This Row],[Tipo de Beneficiário]]="","",COUNTIFS(Table8[Código da Candidatura],Table13[[#This Row],[Cód.]],Table8[Tipologia proposta *],"T6"))</f>
        <v/>
      </c>
      <c r="P160" s="243" t="str">
        <f>IF(Table13[[#This Row],[Tipo de Beneficiário]]="","",COUNTIFS(Table8[Código da Candidatura],Table13[[#This Row],[Cód.]],Table8[Tipologia proposta *],"T7"))</f>
        <v/>
      </c>
      <c r="Q160" s="243" t="str">
        <f>IF(Table13[[#This Row],[Tipo de Beneficiário]]="","",COUNTIFS(Table8[Código da Candidatura],Table13[[#This Row],[Cód.]],Table8[Tipologia proposta *],"Unid. Resid."))</f>
        <v/>
      </c>
      <c r="R160" s="244">
        <f>SUM(Table13[[#This Row],[T0]:[Unid. resid.]])</f>
        <v>0</v>
      </c>
      <c r="S160" s="245" t="str">
        <f>IF(OR(Table13[[#This Row],[Tipo de Beneficiário]]="",Table13[[#This Row],[Identificação da Entidade]]="",Table13[[#This Row],[Tipo de Solução Habitacional]]=""),"NÃO","")</f>
        <v>NÃO</v>
      </c>
      <c r="T160" s="118" t="e">
        <f>VLOOKUP(Table13[[#This Row],[Tipo de Beneficiário]],Table3[],3,FALSE)</f>
        <v>#N/A</v>
      </c>
      <c r="X160" s="46"/>
    </row>
    <row r="161" spans="1:24" x14ac:dyDescent="0.25">
      <c r="A161" s="237" t="str">
        <f>auxiliar!C157</f>
        <v>156</v>
      </c>
      <c r="B161" s="238"/>
      <c r="C161" s="239"/>
      <c r="D161" s="212" t="str">
        <f>IF(Table13[[#This Row],[Tipo de Beneficiário]]="","",COUNTIF(Table8[Código da Candidatura],Table13[[#This Row],[Cód.]]))</f>
        <v/>
      </c>
      <c r="E161" s="240" t="str">
        <f>IF(Table13[[#This Row],[Tipo de Beneficiário]]="","",SUMIF(Table8[[Código da Candidatura]:[Nº de membros]],Table13[[#This Row],[Cód.]],Table8[Nº de membros]))</f>
        <v/>
      </c>
      <c r="F161" s="241"/>
      <c r="G161" s="242"/>
      <c r="H161" s="242"/>
      <c r="I161" s="243" t="str">
        <f>IF(Table13[[#This Row],[Tipo de Beneficiário]]="","",COUNTIFS(Table8[Código da Candidatura],Table13[[#This Row],[Cód.]],Table8[Tipologia proposta *],"T0"))</f>
        <v/>
      </c>
      <c r="J161" s="243" t="str">
        <f>IF(Table13[[#This Row],[Tipo de Beneficiário]]="","",COUNTIFS(Table8[Código da Candidatura],Table13[[#This Row],[Cód.]],Table8[Tipologia proposta *],"T1"))</f>
        <v/>
      </c>
      <c r="K161" s="243" t="str">
        <f>IF(Table13[[#This Row],[Tipo de Beneficiário]]="","",COUNTIFS(Table8[Código da Candidatura],Table13[[#This Row],[Cód.]],Table8[Tipologia proposta *],"T2"))</f>
        <v/>
      </c>
      <c r="L161" s="243" t="str">
        <f>IF(Table13[[#This Row],[Tipo de Beneficiário]]="","",COUNTIFS(Table8[Código da Candidatura],Table13[[#This Row],[Cód.]],Table8[Tipologia proposta *],"T3"))</f>
        <v/>
      </c>
      <c r="M161" s="243" t="str">
        <f>IF(Table13[[#This Row],[Tipo de Beneficiário]]="","",COUNTIFS(Table8[Código da Candidatura],Table13[[#This Row],[Cód.]],Table8[Tipologia proposta *],"T4"))</f>
        <v/>
      </c>
      <c r="N161" s="243" t="str">
        <f>IF(Table13[[#This Row],[Tipo de Beneficiário]]="","",COUNTIFS(Table8[Código da Candidatura],Table13[[#This Row],[Cód.]],Table8[Tipologia proposta *],"T5"))</f>
        <v/>
      </c>
      <c r="O161" s="243" t="str">
        <f>IF(Table13[[#This Row],[Tipo de Beneficiário]]="","",COUNTIFS(Table8[Código da Candidatura],Table13[[#This Row],[Cód.]],Table8[Tipologia proposta *],"T6"))</f>
        <v/>
      </c>
      <c r="P161" s="243" t="str">
        <f>IF(Table13[[#This Row],[Tipo de Beneficiário]]="","",COUNTIFS(Table8[Código da Candidatura],Table13[[#This Row],[Cód.]],Table8[Tipologia proposta *],"T7"))</f>
        <v/>
      </c>
      <c r="Q161" s="243" t="str">
        <f>IF(Table13[[#This Row],[Tipo de Beneficiário]]="","",COUNTIFS(Table8[Código da Candidatura],Table13[[#This Row],[Cód.]],Table8[Tipologia proposta *],"Unid. Resid."))</f>
        <v/>
      </c>
      <c r="R161" s="244">
        <f>SUM(Table13[[#This Row],[T0]:[Unid. resid.]])</f>
        <v>0</v>
      </c>
      <c r="S161" s="245" t="str">
        <f>IF(OR(Table13[[#This Row],[Tipo de Beneficiário]]="",Table13[[#This Row],[Identificação da Entidade]]="",Table13[[#This Row],[Tipo de Solução Habitacional]]=""),"NÃO","")</f>
        <v>NÃO</v>
      </c>
      <c r="T161" s="118" t="e">
        <f>VLOOKUP(Table13[[#This Row],[Tipo de Beneficiário]],Table3[],3,FALSE)</f>
        <v>#N/A</v>
      </c>
      <c r="X161" s="46"/>
    </row>
    <row r="162" spans="1:24" x14ac:dyDescent="0.25">
      <c r="A162" s="237" t="str">
        <f>auxiliar!C158</f>
        <v>157</v>
      </c>
      <c r="B162" s="238"/>
      <c r="C162" s="239"/>
      <c r="D162" s="212" t="str">
        <f>IF(Table13[[#This Row],[Tipo de Beneficiário]]="","",COUNTIF(Table8[Código da Candidatura],Table13[[#This Row],[Cód.]]))</f>
        <v/>
      </c>
      <c r="E162" s="240" t="str">
        <f>IF(Table13[[#This Row],[Tipo de Beneficiário]]="","",SUMIF(Table8[[Código da Candidatura]:[Nº de membros]],Table13[[#This Row],[Cód.]],Table8[Nº de membros]))</f>
        <v/>
      </c>
      <c r="F162" s="241"/>
      <c r="G162" s="242"/>
      <c r="H162" s="242"/>
      <c r="I162" s="243" t="str">
        <f>IF(Table13[[#This Row],[Tipo de Beneficiário]]="","",COUNTIFS(Table8[Código da Candidatura],Table13[[#This Row],[Cód.]],Table8[Tipologia proposta *],"T0"))</f>
        <v/>
      </c>
      <c r="J162" s="243" t="str">
        <f>IF(Table13[[#This Row],[Tipo de Beneficiário]]="","",COUNTIFS(Table8[Código da Candidatura],Table13[[#This Row],[Cód.]],Table8[Tipologia proposta *],"T1"))</f>
        <v/>
      </c>
      <c r="K162" s="243" t="str">
        <f>IF(Table13[[#This Row],[Tipo de Beneficiário]]="","",COUNTIFS(Table8[Código da Candidatura],Table13[[#This Row],[Cód.]],Table8[Tipologia proposta *],"T2"))</f>
        <v/>
      </c>
      <c r="L162" s="243" t="str">
        <f>IF(Table13[[#This Row],[Tipo de Beneficiário]]="","",COUNTIFS(Table8[Código da Candidatura],Table13[[#This Row],[Cód.]],Table8[Tipologia proposta *],"T3"))</f>
        <v/>
      </c>
      <c r="M162" s="243" t="str">
        <f>IF(Table13[[#This Row],[Tipo de Beneficiário]]="","",COUNTIFS(Table8[Código da Candidatura],Table13[[#This Row],[Cód.]],Table8[Tipologia proposta *],"T4"))</f>
        <v/>
      </c>
      <c r="N162" s="243" t="str">
        <f>IF(Table13[[#This Row],[Tipo de Beneficiário]]="","",COUNTIFS(Table8[Código da Candidatura],Table13[[#This Row],[Cód.]],Table8[Tipologia proposta *],"T5"))</f>
        <v/>
      </c>
      <c r="O162" s="243" t="str">
        <f>IF(Table13[[#This Row],[Tipo de Beneficiário]]="","",COUNTIFS(Table8[Código da Candidatura],Table13[[#This Row],[Cód.]],Table8[Tipologia proposta *],"T6"))</f>
        <v/>
      </c>
      <c r="P162" s="243" t="str">
        <f>IF(Table13[[#This Row],[Tipo de Beneficiário]]="","",COUNTIFS(Table8[Código da Candidatura],Table13[[#This Row],[Cód.]],Table8[Tipologia proposta *],"T7"))</f>
        <v/>
      </c>
      <c r="Q162" s="243" t="str">
        <f>IF(Table13[[#This Row],[Tipo de Beneficiário]]="","",COUNTIFS(Table8[Código da Candidatura],Table13[[#This Row],[Cód.]],Table8[Tipologia proposta *],"Unid. Resid."))</f>
        <v/>
      </c>
      <c r="R162" s="244">
        <f>SUM(Table13[[#This Row],[T0]:[Unid. resid.]])</f>
        <v>0</v>
      </c>
      <c r="S162" s="245" t="str">
        <f>IF(OR(Table13[[#This Row],[Tipo de Beneficiário]]="",Table13[[#This Row],[Identificação da Entidade]]="",Table13[[#This Row],[Tipo de Solução Habitacional]]=""),"NÃO","")</f>
        <v>NÃO</v>
      </c>
      <c r="T162" s="118" t="e">
        <f>VLOOKUP(Table13[[#This Row],[Tipo de Beneficiário]],Table3[],3,FALSE)</f>
        <v>#N/A</v>
      </c>
      <c r="X162" s="46"/>
    </row>
    <row r="163" spans="1:24" x14ac:dyDescent="0.25">
      <c r="A163" s="237" t="str">
        <f>auxiliar!C159</f>
        <v>158</v>
      </c>
      <c r="B163" s="238"/>
      <c r="C163" s="239"/>
      <c r="D163" s="212" t="str">
        <f>IF(Table13[[#This Row],[Tipo de Beneficiário]]="","",COUNTIF(Table8[Código da Candidatura],Table13[[#This Row],[Cód.]]))</f>
        <v/>
      </c>
      <c r="E163" s="240" t="str">
        <f>IF(Table13[[#This Row],[Tipo de Beneficiário]]="","",SUMIF(Table8[[Código da Candidatura]:[Nº de membros]],Table13[[#This Row],[Cód.]],Table8[Nº de membros]))</f>
        <v/>
      </c>
      <c r="F163" s="241"/>
      <c r="G163" s="242"/>
      <c r="H163" s="242"/>
      <c r="I163" s="243" t="str">
        <f>IF(Table13[[#This Row],[Tipo de Beneficiário]]="","",COUNTIFS(Table8[Código da Candidatura],Table13[[#This Row],[Cód.]],Table8[Tipologia proposta *],"T0"))</f>
        <v/>
      </c>
      <c r="J163" s="243" t="str">
        <f>IF(Table13[[#This Row],[Tipo de Beneficiário]]="","",COUNTIFS(Table8[Código da Candidatura],Table13[[#This Row],[Cód.]],Table8[Tipologia proposta *],"T1"))</f>
        <v/>
      </c>
      <c r="K163" s="243" t="str">
        <f>IF(Table13[[#This Row],[Tipo de Beneficiário]]="","",COUNTIFS(Table8[Código da Candidatura],Table13[[#This Row],[Cód.]],Table8[Tipologia proposta *],"T2"))</f>
        <v/>
      </c>
      <c r="L163" s="243" t="str">
        <f>IF(Table13[[#This Row],[Tipo de Beneficiário]]="","",COUNTIFS(Table8[Código da Candidatura],Table13[[#This Row],[Cód.]],Table8[Tipologia proposta *],"T3"))</f>
        <v/>
      </c>
      <c r="M163" s="243" t="str">
        <f>IF(Table13[[#This Row],[Tipo de Beneficiário]]="","",COUNTIFS(Table8[Código da Candidatura],Table13[[#This Row],[Cód.]],Table8[Tipologia proposta *],"T4"))</f>
        <v/>
      </c>
      <c r="N163" s="243" t="str">
        <f>IF(Table13[[#This Row],[Tipo de Beneficiário]]="","",COUNTIFS(Table8[Código da Candidatura],Table13[[#This Row],[Cód.]],Table8[Tipologia proposta *],"T5"))</f>
        <v/>
      </c>
      <c r="O163" s="243" t="str">
        <f>IF(Table13[[#This Row],[Tipo de Beneficiário]]="","",COUNTIFS(Table8[Código da Candidatura],Table13[[#This Row],[Cód.]],Table8[Tipologia proposta *],"T6"))</f>
        <v/>
      </c>
      <c r="P163" s="243" t="str">
        <f>IF(Table13[[#This Row],[Tipo de Beneficiário]]="","",COUNTIFS(Table8[Código da Candidatura],Table13[[#This Row],[Cód.]],Table8[Tipologia proposta *],"T7"))</f>
        <v/>
      </c>
      <c r="Q163" s="243" t="str">
        <f>IF(Table13[[#This Row],[Tipo de Beneficiário]]="","",COUNTIFS(Table8[Código da Candidatura],Table13[[#This Row],[Cód.]],Table8[Tipologia proposta *],"Unid. Resid."))</f>
        <v/>
      </c>
      <c r="R163" s="244">
        <f>SUM(Table13[[#This Row],[T0]:[Unid. resid.]])</f>
        <v>0</v>
      </c>
      <c r="S163" s="245" t="str">
        <f>IF(OR(Table13[[#This Row],[Tipo de Beneficiário]]="",Table13[[#This Row],[Identificação da Entidade]]="",Table13[[#This Row],[Tipo de Solução Habitacional]]=""),"NÃO","")</f>
        <v>NÃO</v>
      </c>
      <c r="T163" s="118" t="e">
        <f>VLOOKUP(Table13[[#This Row],[Tipo de Beneficiário]],Table3[],3,FALSE)</f>
        <v>#N/A</v>
      </c>
      <c r="X163" s="46"/>
    </row>
    <row r="164" spans="1:24" x14ac:dyDescent="0.25">
      <c r="A164" s="237" t="str">
        <f>auxiliar!C160</f>
        <v>159</v>
      </c>
      <c r="B164" s="238"/>
      <c r="C164" s="239"/>
      <c r="D164" s="212" t="str">
        <f>IF(Table13[[#This Row],[Tipo de Beneficiário]]="","",COUNTIF(Table8[Código da Candidatura],Table13[[#This Row],[Cód.]]))</f>
        <v/>
      </c>
      <c r="E164" s="240" t="str">
        <f>IF(Table13[[#This Row],[Tipo de Beneficiário]]="","",SUMIF(Table8[[Código da Candidatura]:[Nº de membros]],Table13[[#This Row],[Cód.]],Table8[Nº de membros]))</f>
        <v/>
      </c>
      <c r="F164" s="241"/>
      <c r="G164" s="242"/>
      <c r="H164" s="242"/>
      <c r="I164" s="243" t="str">
        <f>IF(Table13[[#This Row],[Tipo de Beneficiário]]="","",COUNTIFS(Table8[Código da Candidatura],Table13[[#This Row],[Cód.]],Table8[Tipologia proposta *],"T0"))</f>
        <v/>
      </c>
      <c r="J164" s="243" t="str">
        <f>IF(Table13[[#This Row],[Tipo de Beneficiário]]="","",COUNTIFS(Table8[Código da Candidatura],Table13[[#This Row],[Cód.]],Table8[Tipologia proposta *],"T1"))</f>
        <v/>
      </c>
      <c r="K164" s="243" t="str">
        <f>IF(Table13[[#This Row],[Tipo de Beneficiário]]="","",COUNTIFS(Table8[Código da Candidatura],Table13[[#This Row],[Cód.]],Table8[Tipologia proposta *],"T2"))</f>
        <v/>
      </c>
      <c r="L164" s="243" t="str">
        <f>IF(Table13[[#This Row],[Tipo de Beneficiário]]="","",COUNTIFS(Table8[Código da Candidatura],Table13[[#This Row],[Cód.]],Table8[Tipologia proposta *],"T3"))</f>
        <v/>
      </c>
      <c r="M164" s="243" t="str">
        <f>IF(Table13[[#This Row],[Tipo de Beneficiário]]="","",COUNTIFS(Table8[Código da Candidatura],Table13[[#This Row],[Cód.]],Table8[Tipologia proposta *],"T4"))</f>
        <v/>
      </c>
      <c r="N164" s="243" t="str">
        <f>IF(Table13[[#This Row],[Tipo de Beneficiário]]="","",COUNTIFS(Table8[Código da Candidatura],Table13[[#This Row],[Cód.]],Table8[Tipologia proposta *],"T5"))</f>
        <v/>
      </c>
      <c r="O164" s="243" t="str">
        <f>IF(Table13[[#This Row],[Tipo de Beneficiário]]="","",COUNTIFS(Table8[Código da Candidatura],Table13[[#This Row],[Cód.]],Table8[Tipologia proposta *],"T6"))</f>
        <v/>
      </c>
      <c r="P164" s="243" t="str">
        <f>IF(Table13[[#This Row],[Tipo de Beneficiário]]="","",COUNTIFS(Table8[Código da Candidatura],Table13[[#This Row],[Cód.]],Table8[Tipologia proposta *],"T7"))</f>
        <v/>
      </c>
      <c r="Q164" s="243" t="str">
        <f>IF(Table13[[#This Row],[Tipo de Beneficiário]]="","",COUNTIFS(Table8[Código da Candidatura],Table13[[#This Row],[Cód.]],Table8[Tipologia proposta *],"Unid. Resid."))</f>
        <v/>
      </c>
      <c r="R164" s="244">
        <f>SUM(Table13[[#This Row],[T0]:[Unid. resid.]])</f>
        <v>0</v>
      </c>
      <c r="S164" s="245" t="str">
        <f>IF(OR(Table13[[#This Row],[Tipo de Beneficiário]]="",Table13[[#This Row],[Identificação da Entidade]]="",Table13[[#This Row],[Tipo de Solução Habitacional]]=""),"NÃO","")</f>
        <v>NÃO</v>
      </c>
      <c r="T164" s="118" t="e">
        <f>VLOOKUP(Table13[[#This Row],[Tipo de Beneficiário]],Table3[],3,FALSE)</f>
        <v>#N/A</v>
      </c>
      <c r="X164" s="46"/>
    </row>
    <row r="165" spans="1:24" x14ac:dyDescent="0.25">
      <c r="A165" s="237" t="str">
        <f>auxiliar!C161</f>
        <v>160</v>
      </c>
      <c r="B165" s="238"/>
      <c r="C165" s="239"/>
      <c r="D165" s="212" t="str">
        <f>IF(Table13[[#This Row],[Tipo de Beneficiário]]="","",COUNTIF(Table8[Código da Candidatura],Table13[[#This Row],[Cód.]]))</f>
        <v/>
      </c>
      <c r="E165" s="240" t="str">
        <f>IF(Table13[[#This Row],[Tipo de Beneficiário]]="","",SUMIF(Table8[[Código da Candidatura]:[Nº de membros]],Table13[[#This Row],[Cód.]],Table8[Nº de membros]))</f>
        <v/>
      </c>
      <c r="F165" s="241"/>
      <c r="G165" s="242"/>
      <c r="H165" s="242"/>
      <c r="I165" s="243" t="str">
        <f>IF(Table13[[#This Row],[Tipo de Beneficiário]]="","",COUNTIFS(Table8[Código da Candidatura],Table13[[#This Row],[Cód.]],Table8[Tipologia proposta *],"T0"))</f>
        <v/>
      </c>
      <c r="J165" s="243" t="str">
        <f>IF(Table13[[#This Row],[Tipo de Beneficiário]]="","",COUNTIFS(Table8[Código da Candidatura],Table13[[#This Row],[Cód.]],Table8[Tipologia proposta *],"T1"))</f>
        <v/>
      </c>
      <c r="K165" s="243" t="str">
        <f>IF(Table13[[#This Row],[Tipo de Beneficiário]]="","",COUNTIFS(Table8[Código da Candidatura],Table13[[#This Row],[Cód.]],Table8[Tipologia proposta *],"T2"))</f>
        <v/>
      </c>
      <c r="L165" s="243" t="str">
        <f>IF(Table13[[#This Row],[Tipo de Beneficiário]]="","",COUNTIFS(Table8[Código da Candidatura],Table13[[#This Row],[Cód.]],Table8[Tipologia proposta *],"T3"))</f>
        <v/>
      </c>
      <c r="M165" s="243" t="str">
        <f>IF(Table13[[#This Row],[Tipo de Beneficiário]]="","",COUNTIFS(Table8[Código da Candidatura],Table13[[#This Row],[Cód.]],Table8[Tipologia proposta *],"T4"))</f>
        <v/>
      </c>
      <c r="N165" s="243" t="str">
        <f>IF(Table13[[#This Row],[Tipo de Beneficiário]]="","",COUNTIFS(Table8[Código da Candidatura],Table13[[#This Row],[Cód.]],Table8[Tipologia proposta *],"T5"))</f>
        <v/>
      </c>
      <c r="O165" s="243" t="str">
        <f>IF(Table13[[#This Row],[Tipo de Beneficiário]]="","",COUNTIFS(Table8[Código da Candidatura],Table13[[#This Row],[Cód.]],Table8[Tipologia proposta *],"T6"))</f>
        <v/>
      </c>
      <c r="P165" s="243" t="str">
        <f>IF(Table13[[#This Row],[Tipo de Beneficiário]]="","",COUNTIFS(Table8[Código da Candidatura],Table13[[#This Row],[Cód.]],Table8[Tipologia proposta *],"T7"))</f>
        <v/>
      </c>
      <c r="Q165" s="243" t="str">
        <f>IF(Table13[[#This Row],[Tipo de Beneficiário]]="","",COUNTIFS(Table8[Código da Candidatura],Table13[[#This Row],[Cód.]],Table8[Tipologia proposta *],"Unid. Resid."))</f>
        <v/>
      </c>
      <c r="R165" s="244">
        <f>SUM(Table13[[#This Row],[T0]:[Unid. resid.]])</f>
        <v>0</v>
      </c>
      <c r="S165" s="245" t="str">
        <f>IF(OR(Table13[[#This Row],[Tipo de Beneficiário]]="",Table13[[#This Row],[Identificação da Entidade]]="",Table13[[#This Row],[Tipo de Solução Habitacional]]=""),"NÃO","")</f>
        <v>NÃO</v>
      </c>
      <c r="T165" s="118" t="e">
        <f>VLOOKUP(Table13[[#This Row],[Tipo de Beneficiário]],Table3[],3,FALSE)</f>
        <v>#N/A</v>
      </c>
      <c r="X165" s="46"/>
    </row>
    <row r="166" spans="1:24" x14ac:dyDescent="0.25">
      <c r="A166" s="237" t="str">
        <f>auxiliar!C162</f>
        <v>161</v>
      </c>
      <c r="B166" s="238"/>
      <c r="C166" s="239"/>
      <c r="D166" s="212" t="str">
        <f>IF(Table13[[#This Row],[Tipo de Beneficiário]]="","",COUNTIF(Table8[Código da Candidatura],Table13[[#This Row],[Cód.]]))</f>
        <v/>
      </c>
      <c r="E166" s="240" t="str">
        <f>IF(Table13[[#This Row],[Tipo de Beneficiário]]="","",SUMIF(Table8[[Código da Candidatura]:[Nº de membros]],Table13[[#This Row],[Cód.]],Table8[Nº de membros]))</f>
        <v/>
      </c>
      <c r="F166" s="241"/>
      <c r="G166" s="242"/>
      <c r="H166" s="242"/>
      <c r="I166" s="243" t="str">
        <f>IF(Table13[[#This Row],[Tipo de Beneficiário]]="","",COUNTIFS(Table8[Código da Candidatura],Table13[[#This Row],[Cód.]],Table8[Tipologia proposta *],"T0"))</f>
        <v/>
      </c>
      <c r="J166" s="243" t="str">
        <f>IF(Table13[[#This Row],[Tipo de Beneficiário]]="","",COUNTIFS(Table8[Código da Candidatura],Table13[[#This Row],[Cód.]],Table8[Tipologia proposta *],"T1"))</f>
        <v/>
      </c>
      <c r="K166" s="243" t="str">
        <f>IF(Table13[[#This Row],[Tipo de Beneficiário]]="","",COUNTIFS(Table8[Código da Candidatura],Table13[[#This Row],[Cód.]],Table8[Tipologia proposta *],"T2"))</f>
        <v/>
      </c>
      <c r="L166" s="243" t="str">
        <f>IF(Table13[[#This Row],[Tipo de Beneficiário]]="","",COUNTIFS(Table8[Código da Candidatura],Table13[[#This Row],[Cód.]],Table8[Tipologia proposta *],"T3"))</f>
        <v/>
      </c>
      <c r="M166" s="243" t="str">
        <f>IF(Table13[[#This Row],[Tipo de Beneficiário]]="","",COUNTIFS(Table8[Código da Candidatura],Table13[[#This Row],[Cód.]],Table8[Tipologia proposta *],"T4"))</f>
        <v/>
      </c>
      <c r="N166" s="243" t="str">
        <f>IF(Table13[[#This Row],[Tipo de Beneficiário]]="","",COUNTIFS(Table8[Código da Candidatura],Table13[[#This Row],[Cód.]],Table8[Tipologia proposta *],"T5"))</f>
        <v/>
      </c>
      <c r="O166" s="243" t="str">
        <f>IF(Table13[[#This Row],[Tipo de Beneficiário]]="","",COUNTIFS(Table8[Código da Candidatura],Table13[[#This Row],[Cód.]],Table8[Tipologia proposta *],"T6"))</f>
        <v/>
      </c>
      <c r="P166" s="243" t="str">
        <f>IF(Table13[[#This Row],[Tipo de Beneficiário]]="","",COUNTIFS(Table8[Código da Candidatura],Table13[[#This Row],[Cód.]],Table8[Tipologia proposta *],"T7"))</f>
        <v/>
      </c>
      <c r="Q166" s="243" t="str">
        <f>IF(Table13[[#This Row],[Tipo de Beneficiário]]="","",COUNTIFS(Table8[Código da Candidatura],Table13[[#This Row],[Cód.]],Table8[Tipologia proposta *],"Unid. Resid."))</f>
        <v/>
      </c>
      <c r="R166" s="244">
        <f>SUM(Table13[[#This Row],[T0]:[Unid. resid.]])</f>
        <v>0</v>
      </c>
      <c r="S166" s="245" t="str">
        <f>IF(OR(Table13[[#This Row],[Tipo de Beneficiário]]="",Table13[[#This Row],[Identificação da Entidade]]="",Table13[[#This Row],[Tipo de Solução Habitacional]]=""),"NÃO","")</f>
        <v>NÃO</v>
      </c>
      <c r="T166" s="118" t="e">
        <f>VLOOKUP(Table13[[#This Row],[Tipo de Beneficiário]],Table3[],3,FALSE)</f>
        <v>#N/A</v>
      </c>
      <c r="X166" s="46"/>
    </row>
    <row r="167" spans="1:24" x14ac:dyDescent="0.25">
      <c r="A167" s="237" t="str">
        <f>auxiliar!C163</f>
        <v>162</v>
      </c>
      <c r="B167" s="238"/>
      <c r="C167" s="239"/>
      <c r="D167" s="212" t="str">
        <f>IF(Table13[[#This Row],[Tipo de Beneficiário]]="","",COUNTIF(Table8[Código da Candidatura],Table13[[#This Row],[Cód.]]))</f>
        <v/>
      </c>
      <c r="E167" s="240" t="str">
        <f>IF(Table13[[#This Row],[Tipo de Beneficiário]]="","",SUMIF(Table8[[Código da Candidatura]:[Nº de membros]],Table13[[#This Row],[Cód.]],Table8[Nº de membros]))</f>
        <v/>
      </c>
      <c r="F167" s="241"/>
      <c r="G167" s="242"/>
      <c r="H167" s="242"/>
      <c r="I167" s="243" t="str">
        <f>IF(Table13[[#This Row],[Tipo de Beneficiário]]="","",COUNTIFS(Table8[Código da Candidatura],Table13[[#This Row],[Cód.]],Table8[Tipologia proposta *],"T0"))</f>
        <v/>
      </c>
      <c r="J167" s="243" t="str">
        <f>IF(Table13[[#This Row],[Tipo de Beneficiário]]="","",COUNTIFS(Table8[Código da Candidatura],Table13[[#This Row],[Cód.]],Table8[Tipologia proposta *],"T1"))</f>
        <v/>
      </c>
      <c r="K167" s="243" t="str">
        <f>IF(Table13[[#This Row],[Tipo de Beneficiário]]="","",COUNTIFS(Table8[Código da Candidatura],Table13[[#This Row],[Cód.]],Table8[Tipologia proposta *],"T2"))</f>
        <v/>
      </c>
      <c r="L167" s="243" t="str">
        <f>IF(Table13[[#This Row],[Tipo de Beneficiário]]="","",COUNTIFS(Table8[Código da Candidatura],Table13[[#This Row],[Cód.]],Table8[Tipologia proposta *],"T3"))</f>
        <v/>
      </c>
      <c r="M167" s="243" t="str">
        <f>IF(Table13[[#This Row],[Tipo de Beneficiário]]="","",COUNTIFS(Table8[Código da Candidatura],Table13[[#This Row],[Cód.]],Table8[Tipologia proposta *],"T4"))</f>
        <v/>
      </c>
      <c r="N167" s="243" t="str">
        <f>IF(Table13[[#This Row],[Tipo de Beneficiário]]="","",COUNTIFS(Table8[Código da Candidatura],Table13[[#This Row],[Cód.]],Table8[Tipologia proposta *],"T5"))</f>
        <v/>
      </c>
      <c r="O167" s="243" t="str">
        <f>IF(Table13[[#This Row],[Tipo de Beneficiário]]="","",COUNTIFS(Table8[Código da Candidatura],Table13[[#This Row],[Cód.]],Table8[Tipologia proposta *],"T6"))</f>
        <v/>
      </c>
      <c r="P167" s="243" t="str">
        <f>IF(Table13[[#This Row],[Tipo de Beneficiário]]="","",COUNTIFS(Table8[Código da Candidatura],Table13[[#This Row],[Cód.]],Table8[Tipologia proposta *],"T7"))</f>
        <v/>
      </c>
      <c r="Q167" s="243" t="str">
        <f>IF(Table13[[#This Row],[Tipo de Beneficiário]]="","",COUNTIFS(Table8[Código da Candidatura],Table13[[#This Row],[Cód.]],Table8[Tipologia proposta *],"Unid. Resid."))</f>
        <v/>
      </c>
      <c r="R167" s="244">
        <f>SUM(Table13[[#This Row],[T0]:[Unid. resid.]])</f>
        <v>0</v>
      </c>
      <c r="S167" s="245" t="str">
        <f>IF(OR(Table13[[#This Row],[Tipo de Beneficiário]]="",Table13[[#This Row],[Identificação da Entidade]]="",Table13[[#This Row],[Tipo de Solução Habitacional]]=""),"NÃO","")</f>
        <v>NÃO</v>
      </c>
      <c r="T167" s="118" t="e">
        <f>VLOOKUP(Table13[[#This Row],[Tipo de Beneficiário]],Table3[],3,FALSE)</f>
        <v>#N/A</v>
      </c>
      <c r="X167" s="46"/>
    </row>
    <row r="168" spans="1:24" x14ac:dyDescent="0.25">
      <c r="A168" s="237" t="str">
        <f>auxiliar!C164</f>
        <v>163</v>
      </c>
      <c r="B168" s="238"/>
      <c r="C168" s="239"/>
      <c r="D168" s="212" t="str">
        <f>IF(Table13[[#This Row],[Tipo de Beneficiário]]="","",COUNTIF(Table8[Código da Candidatura],Table13[[#This Row],[Cód.]]))</f>
        <v/>
      </c>
      <c r="E168" s="240" t="str">
        <f>IF(Table13[[#This Row],[Tipo de Beneficiário]]="","",SUMIF(Table8[[Código da Candidatura]:[Nº de membros]],Table13[[#This Row],[Cód.]],Table8[Nº de membros]))</f>
        <v/>
      </c>
      <c r="F168" s="241"/>
      <c r="G168" s="242"/>
      <c r="H168" s="242"/>
      <c r="I168" s="243" t="str">
        <f>IF(Table13[[#This Row],[Tipo de Beneficiário]]="","",COUNTIFS(Table8[Código da Candidatura],Table13[[#This Row],[Cód.]],Table8[Tipologia proposta *],"T0"))</f>
        <v/>
      </c>
      <c r="J168" s="243" t="str">
        <f>IF(Table13[[#This Row],[Tipo de Beneficiário]]="","",COUNTIFS(Table8[Código da Candidatura],Table13[[#This Row],[Cód.]],Table8[Tipologia proposta *],"T1"))</f>
        <v/>
      </c>
      <c r="K168" s="243" t="str">
        <f>IF(Table13[[#This Row],[Tipo de Beneficiário]]="","",COUNTIFS(Table8[Código da Candidatura],Table13[[#This Row],[Cód.]],Table8[Tipologia proposta *],"T2"))</f>
        <v/>
      </c>
      <c r="L168" s="243" t="str">
        <f>IF(Table13[[#This Row],[Tipo de Beneficiário]]="","",COUNTIFS(Table8[Código da Candidatura],Table13[[#This Row],[Cód.]],Table8[Tipologia proposta *],"T3"))</f>
        <v/>
      </c>
      <c r="M168" s="243" t="str">
        <f>IF(Table13[[#This Row],[Tipo de Beneficiário]]="","",COUNTIFS(Table8[Código da Candidatura],Table13[[#This Row],[Cód.]],Table8[Tipologia proposta *],"T4"))</f>
        <v/>
      </c>
      <c r="N168" s="243" t="str">
        <f>IF(Table13[[#This Row],[Tipo de Beneficiário]]="","",COUNTIFS(Table8[Código da Candidatura],Table13[[#This Row],[Cód.]],Table8[Tipologia proposta *],"T5"))</f>
        <v/>
      </c>
      <c r="O168" s="243" t="str">
        <f>IF(Table13[[#This Row],[Tipo de Beneficiário]]="","",COUNTIFS(Table8[Código da Candidatura],Table13[[#This Row],[Cód.]],Table8[Tipologia proposta *],"T6"))</f>
        <v/>
      </c>
      <c r="P168" s="243" t="str">
        <f>IF(Table13[[#This Row],[Tipo de Beneficiário]]="","",COUNTIFS(Table8[Código da Candidatura],Table13[[#This Row],[Cód.]],Table8[Tipologia proposta *],"T7"))</f>
        <v/>
      </c>
      <c r="Q168" s="243" t="str">
        <f>IF(Table13[[#This Row],[Tipo de Beneficiário]]="","",COUNTIFS(Table8[Código da Candidatura],Table13[[#This Row],[Cód.]],Table8[Tipologia proposta *],"Unid. Resid."))</f>
        <v/>
      </c>
      <c r="R168" s="244">
        <f>SUM(Table13[[#This Row],[T0]:[Unid. resid.]])</f>
        <v>0</v>
      </c>
      <c r="S168" s="245" t="str">
        <f>IF(OR(Table13[[#This Row],[Tipo de Beneficiário]]="",Table13[[#This Row],[Identificação da Entidade]]="",Table13[[#This Row],[Tipo de Solução Habitacional]]=""),"NÃO","")</f>
        <v>NÃO</v>
      </c>
      <c r="T168" s="118" t="e">
        <f>VLOOKUP(Table13[[#This Row],[Tipo de Beneficiário]],Table3[],3,FALSE)</f>
        <v>#N/A</v>
      </c>
      <c r="X168" s="46"/>
    </row>
    <row r="169" spans="1:24" x14ac:dyDescent="0.25">
      <c r="A169" s="237" t="str">
        <f>auxiliar!C165</f>
        <v>164</v>
      </c>
      <c r="B169" s="238"/>
      <c r="C169" s="239"/>
      <c r="D169" s="212" t="str">
        <f>IF(Table13[[#This Row],[Tipo de Beneficiário]]="","",COUNTIF(Table8[Código da Candidatura],Table13[[#This Row],[Cód.]]))</f>
        <v/>
      </c>
      <c r="E169" s="240" t="str">
        <f>IF(Table13[[#This Row],[Tipo de Beneficiário]]="","",SUMIF(Table8[[Código da Candidatura]:[Nº de membros]],Table13[[#This Row],[Cód.]],Table8[Nº de membros]))</f>
        <v/>
      </c>
      <c r="F169" s="241"/>
      <c r="G169" s="242"/>
      <c r="H169" s="242"/>
      <c r="I169" s="243" t="str">
        <f>IF(Table13[[#This Row],[Tipo de Beneficiário]]="","",COUNTIFS(Table8[Código da Candidatura],Table13[[#This Row],[Cód.]],Table8[Tipologia proposta *],"T0"))</f>
        <v/>
      </c>
      <c r="J169" s="243" t="str">
        <f>IF(Table13[[#This Row],[Tipo de Beneficiário]]="","",COUNTIFS(Table8[Código da Candidatura],Table13[[#This Row],[Cód.]],Table8[Tipologia proposta *],"T1"))</f>
        <v/>
      </c>
      <c r="K169" s="243" t="str">
        <f>IF(Table13[[#This Row],[Tipo de Beneficiário]]="","",COUNTIFS(Table8[Código da Candidatura],Table13[[#This Row],[Cód.]],Table8[Tipologia proposta *],"T2"))</f>
        <v/>
      </c>
      <c r="L169" s="243" t="str">
        <f>IF(Table13[[#This Row],[Tipo de Beneficiário]]="","",COUNTIFS(Table8[Código da Candidatura],Table13[[#This Row],[Cód.]],Table8[Tipologia proposta *],"T3"))</f>
        <v/>
      </c>
      <c r="M169" s="243" t="str">
        <f>IF(Table13[[#This Row],[Tipo de Beneficiário]]="","",COUNTIFS(Table8[Código da Candidatura],Table13[[#This Row],[Cód.]],Table8[Tipologia proposta *],"T4"))</f>
        <v/>
      </c>
      <c r="N169" s="243" t="str">
        <f>IF(Table13[[#This Row],[Tipo de Beneficiário]]="","",COUNTIFS(Table8[Código da Candidatura],Table13[[#This Row],[Cód.]],Table8[Tipologia proposta *],"T5"))</f>
        <v/>
      </c>
      <c r="O169" s="243" t="str">
        <f>IF(Table13[[#This Row],[Tipo de Beneficiário]]="","",COUNTIFS(Table8[Código da Candidatura],Table13[[#This Row],[Cód.]],Table8[Tipologia proposta *],"T6"))</f>
        <v/>
      </c>
      <c r="P169" s="243" t="str">
        <f>IF(Table13[[#This Row],[Tipo de Beneficiário]]="","",COUNTIFS(Table8[Código da Candidatura],Table13[[#This Row],[Cód.]],Table8[Tipologia proposta *],"T7"))</f>
        <v/>
      </c>
      <c r="Q169" s="243" t="str">
        <f>IF(Table13[[#This Row],[Tipo de Beneficiário]]="","",COUNTIFS(Table8[Código da Candidatura],Table13[[#This Row],[Cód.]],Table8[Tipologia proposta *],"Unid. Resid."))</f>
        <v/>
      </c>
      <c r="R169" s="244">
        <f>SUM(Table13[[#This Row],[T0]:[Unid. resid.]])</f>
        <v>0</v>
      </c>
      <c r="S169" s="245" t="str">
        <f>IF(OR(Table13[[#This Row],[Tipo de Beneficiário]]="",Table13[[#This Row],[Identificação da Entidade]]="",Table13[[#This Row],[Tipo de Solução Habitacional]]=""),"NÃO","")</f>
        <v>NÃO</v>
      </c>
      <c r="T169" s="118" t="e">
        <f>VLOOKUP(Table13[[#This Row],[Tipo de Beneficiário]],Table3[],3,FALSE)</f>
        <v>#N/A</v>
      </c>
      <c r="X169" s="46"/>
    </row>
    <row r="170" spans="1:24" x14ac:dyDescent="0.25">
      <c r="A170" s="237" t="str">
        <f>auxiliar!C166</f>
        <v>165</v>
      </c>
      <c r="B170" s="238"/>
      <c r="C170" s="239"/>
      <c r="D170" s="212" t="str">
        <f>IF(Table13[[#This Row],[Tipo de Beneficiário]]="","",COUNTIF(Table8[Código da Candidatura],Table13[[#This Row],[Cód.]]))</f>
        <v/>
      </c>
      <c r="E170" s="240" t="str">
        <f>IF(Table13[[#This Row],[Tipo de Beneficiário]]="","",SUMIF(Table8[[Código da Candidatura]:[Nº de membros]],Table13[[#This Row],[Cód.]],Table8[Nº de membros]))</f>
        <v/>
      </c>
      <c r="F170" s="241"/>
      <c r="G170" s="242"/>
      <c r="H170" s="242"/>
      <c r="I170" s="243" t="str">
        <f>IF(Table13[[#This Row],[Tipo de Beneficiário]]="","",COUNTIFS(Table8[Código da Candidatura],Table13[[#This Row],[Cód.]],Table8[Tipologia proposta *],"T0"))</f>
        <v/>
      </c>
      <c r="J170" s="243" t="str">
        <f>IF(Table13[[#This Row],[Tipo de Beneficiário]]="","",COUNTIFS(Table8[Código da Candidatura],Table13[[#This Row],[Cód.]],Table8[Tipologia proposta *],"T1"))</f>
        <v/>
      </c>
      <c r="K170" s="243" t="str">
        <f>IF(Table13[[#This Row],[Tipo de Beneficiário]]="","",COUNTIFS(Table8[Código da Candidatura],Table13[[#This Row],[Cód.]],Table8[Tipologia proposta *],"T2"))</f>
        <v/>
      </c>
      <c r="L170" s="243" t="str">
        <f>IF(Table13[[#This Row],[Tipo de Beneficiário]]="","",COUNTIFS(Table8[Código da Candidatura],Table13[[#This Row],[Cód.]],Table8[Tipologia proposta *],"T3"))</f>
        <v/>
      </c>
      <c r="M170" s="243" t="str">
        <f>IF(Table13[[#This Row],[Tipo de Beneficiário]]="","",COUNTIFS(Table8[Código da Candidatura],Table13[[#This Row],[Cód.]],Table8[Tipologia proposta *],"T4"))</f>
        <v/>
      </c>
      <c r="N170" s="243" t="str">
        <f>IF(Table13[[#This Row],[Tipo de Beneficiário]]="","",COUNTIFS(Table8[Código da Candidatura],Table13[[#This Row],[Cód.]],Table8[Tipologia proposta *],"T5"))</f>
        <v/>
      </c>
      <c r="O170" s="243" t="str">
        <f>IF(Table13[[#This Row],[Tipo de Beneficiário]]="","",COUNTIFS(Table8[Código da Candidatura],Table13[[#This Row],[Cód.]],Table8[Tipologia proposta *],"T6"))</f>
        <v/>
      </c>
      <c r="P170" s="243" t="str">
        <f>IF(Table13[[#This Row],[Tipo de Beneficiário]]="","",COUNTIFS(Table8[Código da Candidatura],Table13[[#This Row],[Cód.]],Table8[Tipologia proposta *],"T7"))</f>
        <v/>
      </c>
      <c r="Q170" s="243" t="str">
        <f>IF(Table13[[#This Row],[Tipo de Beneficiário]]="","",COUNTIFS(Table8[Código da Candidatura],Table13[[#This Row],[Cód.]],Table8[Tipologia proposta *],"Unid. Resid."))</f>
        <v/>
      </c>
      <c r="R170" s="244">
        <f>SUM(Table13[[#This Row],[T0]:[Unid. resid.]])</f>
        <v>0</v>
      </c>
      <c r="S170" s="245" t="str">
        <f>IF(OR(Table13[[#This Row],[Tipo de Beneficiário]]="",Table13[[#This Row],[Identificação da Entidade]]="",Table13[[#This Row],[Tipo de Solução Habitacional]]=""),"NÃO","")</f>
        <v>NÃO</v>
      </c>
      <c r="T170" s="118" t="e">
        <f>VLOOKUP(Table13[[#This Row],[Tipo de Beneficiário]],Table3[],3,FALSE)</f>
        <v>#N/A</v>
      </c>
      <c r="X170" s="46"/>
    </row>
    <row r="171" spans="1:24" x14ac:dyDescent="0.25">
      <c r="A171" s="237" t="str">
        <f>auxiliar!C167</f>
        <v>166</v>
      </c>
      <c r="B171" s="238"/>
      <c r="C171" s="239"/>
      <c r="D171" s="212" t="str">
        <f>IF(Table13[[#This Row],[Tipo de Beneficiário]]="","",COUNTIF(Table8[Código da Candidatura],Table13[[#This Row],[Cód.]]))</f>
        <v/>
      </c>
      <c r="E171" s="240" t="str">
        <f>IF(Table13[[#This Row],[Tipo de Beneficiário]]="","",SUMIF(Table8[[Código da Candidatura]:[Nº de membros]],Table13[[#This Row],[Cód.]],Table8[Nº de membros]))</f>
        <v/>
      </c>
      <c r="F171" s="241"/>
      <c r="G171" s="242"/>
      <c r="H171" s="242"/>
      <c r="I171" s="243" t="str">
        <f>IF(Table13[[#This Row],[Tipo de Beneficiário]]="","",COUNTIFS(Table8[Código da Candidatura],Table13[[#This Row],[Cód.]],Table8[Tipologia proposta *],"T0"))</f>
        <v/>
      </c>
      <c r="J171" s="243" t="str">
        <f>IF(Table13[[#This Row],[Tipo de Beneficiário]]="","",COUNTIFS(Table8[Código da Candidatura],Table13[[#This Row],[Cód.]],Table8[Tipologia proposta *],"T1"))</f>
        <v/>
      </c>
      <c r="K171" s="243" t="str">
        <f>IF(Table13[[#This Row],[Tipo de Beneficiário]]="","",COUNTIFS(Table8[Código da Candidatura],Table13[[#This Row],[Cód.]],Table8[Tipologia proposta *],"T2"))</f>
        <v/>
      </c>
      <c r="L171" s="243" t="str">
        <f>IF(Table13[[#This Row],[Tipo de Beneficiário]]="","",COUNTIFS(Table8[Código da Candidatura],Table13[[#This Row],[Cód.]],Table8[Tipologia proposta *],"T3"))</f>
        <v/>
      </c>
      <c r="M171" s="243" t="str">
        <f>IF(Table13[[#This Row],[Tipo de Beneficiário]]="","",COUNTIFS(Table8[Código da Candidatura],Table13[[#This Row],[Cód.]],Table8[Tipologia proposta *],"T4"))</f>
        <v/>
      </c>
      <c r="N171" s="243" t="str">
        <f>IF(Table13[[#This Row],[Tipo de Beneficiário]]="","",COUNTIFS(Table8[Código da Candidatura],Table13[[#This Row],[Cód.]],Table8[Tipologia proposta *],"T5"))</f>
        <v/>
      </c>
      <c r="O171" s="243" t="str">
        <f>IF(Table13[[#This Row],[Tipo de Beneficiário]]="","",COUNTIFS(Table8[Código da Candidatura],Table13[[#This Row],[Cód.]],Table8[Tipologia proposta *],"T6"))</f>
        <v/>
      </c>
      <c r="P171" s="243" t="str">
        <f>IF(Table13[[#This Row],[Tipo de Beneficiário]]="","",COUNTIFS(Table8[Código da Candidatura],Table13[[#This Row],[Cód.]],Table8[Tipologia proposta *],"T7"))</f>
        <v/>
      </c>
      <c r="Q171" s="243" t="str">
        <f>IF(Table13[[#This Row],[Tipo de Beneficiário]]="","",COUNTIFS(Table8[Código da Candidatura],Table13[[#This Row],[Cód.]],Table8[Tipologia proposta *],"Unid. Resid."))</f>
        <v/>
      </c>
      <c r="R171" s="244">
        <f>SUM(Table13[[#This Row],[T0]:[Unid. resid.]])</f>
        <v>0</v>
      </c>
      <c r="S171" s="245" t="str">
        <f>IF(OR(Table13[[#This Row],[Tipo de Beneficiário]]="",Table13[[#This Row],[Identificação da Entidade]]="",Table13[[#This Row],[Tipo de Solução Habitacional]]=""),"NÃO","")</f>
        <v>NÃO</v>
      </c>
      <c r="T171" s="118" t="e">
        <f>VLOOKUP(Table13[[#This Row],[Tipo de Beneficiário]],Table3[],3,FALSE)</f>
        <v>#N/A</v>
      </c>
      <c r="X171" s="46"/>
    </row>
    <row r="172" spans="1:24" x14ac:dyDescent="0.25">
      <c r="A172" s="237" t="str">
        <f>auxiliar!C168</f>
        <v>167</v>
      </c>
      <c r="B172" s="238"/>
      <c r="C172" s="239"/>
      <c r="D172" s="212" t="str">
        <f>IF(Table13[[#This Row],[Tipo de Beneficiário]]="","",COUNTIF(Table8[Código da Candidatura],Table13[[#This Row],[Cód.]]))</f>
        <v/>
      </c>
      <c r="E172" s="240" t="str">
        <f>IF(Table13[[#This Row],[Tipo de Beneficiário]]="","",SUMIF(Table8[[Código da Candidatura]:[Nº de membros]],Table13[[#This Row],[Cód.]],Table8[Nº de membros]))</f>
        <v/>
      </c>
      <c r="F172" s="241"/>
      <c r="G172" s="242"/>
      <c r="H172" s="242"/>
      <c r="I172" s="243" t="str">
        <f>IF(Table13[[#This Row],[Tipo de Beneficiário]]="","",COUNTIFS(Table8[Código da Candidatura],Table13[[#This Row],[Cód.]],Table8[Tipologia proposta *],"T0"))</f>
        <v/>
      </c>
      <c r="J172" s="243" t="str">
        <f>IF(Table13[[#This Row],[Tipo de Beneficiário]]="","",COUNTIFS(Table8[Código da Candidatura],Table13[[#This Row],[Cód.]],Table8[Tipologia proposta *],"T1"))</f>
        <v/>
      </c>
      <c r="K172" s="243" t="str">
        <f>IF(Table13[[#This Row],[Tipo de Beneficiário]]="","",COUNTIFS(Table8[Código da Candidatura],Table13[[#This Row],[Cód.]],Table8[Tipologia proposta *],"T2"))</f>
        <v/>
      </c>
      <c r="L172" s="243" t="str">
        <f>IF(Table13[[#This Row],[Tipo de Beneficiário]]="","",COUNTIFS(Table8[Código da Candidatura],Table13[[#This Row],[Cód.]],Table8[Tipologia proposta *],"T3"))</f>
        <v/>
      </c>
      <c r="M172" s="243" t="str">
        <f>IF(Table13[[#This Row],[Tipo de Beneficiário]]="","",COUNTIFS(Table8[Código da Candidatura],Table13[[#This Row],[Cód.]],Table8[Tipologia proposta *],"T4"))</f>
        <v/>
      </c>
      <c r="N172" s="243" t="str">
        <f>IF(Table13[[#This Row],[Tipo de Beneficiário]]="","",COUNTIFS(Table8[Código da Candidatura],Table13[[#This Row],[Cód.]],Table8[Tipologia proposta *],"T5"))</f>
        <v/>
      </c>
      <c r="O172" s="243" t="str">
        <f>IF(Table13[[#This Row],[Tipo de Beneficiário]]="","",COUNTIFS(Table8[Código da Candidatura],Table13[[#This Row],[Cód.]],Table8[Tipologia proposta *],"T6"))</f>
        <v/>
      </c>
      <c r="P172" s="243" t="str">
        <f>IF(Table13[[#This Row],[Tipo de Beneficiário]]="","",COUNTIFS(Table8[Código da Candidatura],Table13[[#This Row],[Cód.]],Table8[Tipologia proposta *],"T7"))</f>
        <v/>
      </c>
      <c r="Q172" s="243" t="str">
        <f>IF(Table13[[#This Row],[Tipo de Beneficiário]]="","",COUNTIFS(Table8[Código da Candidatura],Table13[[#This Row],[Cód.]],Table8[Tipologia proposta *],"Unid. Resid."))</f>
        <v/>
      </c>
      <c r="R172" s="244">
        <f>SUM(Table13[[#This Row],[T0]:[Unid. resid.]])</f>
        <v>0</v>
      </c>
      <c r="S172" s="245" t="str">
        <f>IF(OR(Table13[[#This Row],[Tipo de Beneficiário]]="",Table13[[#This Row],[Identificação da Entidade]]="",Table13[[#This Row],[Tipo de Solução Habitacional]]=""),"NÃO","")</f>
        <v>NÃO</v>
      </c>
      <c r="T172" s="118" t="e">
        <f>VLOOKUP(Table13[[#This Row],[Tipo de Beneficiário]],Table3[],3,FALSE)</f>
        <v>#N/A</v>
      </c>
      <c r="X172" s="46"/>
    </row>
    <row r="173" spans="1:24" x14ac:dyDescent="0.25">
      <c r="A173" s="237" t="str">
        <f>auxiliar!C169</f>
        <v>168</v>
      </c>
      <c r="B173" s="238"/>
      <c r="C173" s="239"/>
      <c r="D173" s="212" t="str">
        <f>IF(Table13[[#This Row],[Tipo de Beneficiário]]="","",COUNTIF(Table8[Código da Candidatura],Table13[[#This Row],[Cód.]]))</f>
        <v/>
      </c>
      <c r="E173" s="240" t="str">
        <f>IF(Table13[[#This Row],[Tipo de Beneficiário]]="","",SUMIF(Table8[[Código da Candidatura]:[Nº de membros]],Table13[[#This Row],[Cód.]],Table8[Nº de membros]))</f>
        <v/>
      </c>
      <c r="F173" s="241"/>
      <c r="G173" s="242"/>
      <c r="H173" s="242"/>
      <c r="I173" s="243" t="str">
        <f>IF(Table13[[#This Row],[Tipo de Beneficiário]]="","",COUNTIFS(Table8[Código da Candidatura],Table13[[#This Row],[Cód.]],Table8[Tipologia proposta *],"T0"))</f>
        <v/>
      </c>
      <c r="J173" s="243" t="str">
        <f>IF(Table13[[#This Row],[Tipo de Beneficiário]]="","",COUNTIFS(Table8[Código da Candidatura],Table13[[#This Row],[Cód.]],Table8[Tipologia proposta *],"T1"))</f>
        <v/>
      </c>
      <c r="K173" s="243" t="str">
        <f>IF(Table13[[#This Row],[Tipo de Beneficiário]]="","",COUNTIFS(Table8[Código da Candidatura],Table13[[#This Row],[Cód.]],Table8[Tipologia proposta *],"T2"))</f>
        <v/>
      </c>
      <c r="L173" s="243" t="str">
        <f>IF(Table13[[#This Row],[Tipo de Beneficiário]]="","",COUNTIFS(Table8[Código da Candidatura],Table13[[#This Row],[Cód.]],Table8[Tipologia proposta *],"T3"))</f>
        <v/>
      </c>
      <c r="M173" s="243" t="str">
        <f>IF(Table13[[#This Row],[Tipo de Beneficiário]]="","",COUNTIFS(Table8[Código da Candidatura],Table13[[#This Row],[Cód.]],Table8[Tipologia proposta *],"T4"))</f>
        <v/>
      </c>
      <c r="N173" s="243" t="str">
        <f>IF(Table13[[#This Row],[Tipo de Beneficiário]]="","",COUNTIFS(Table8[Código da Candidatura],Table13[[#This Row],[Cód.]],Table8[Tipologia proposta *],"T5"))</f>
        <v/>
      </c>
      <c r="O173" s="243" t="str">
        <f>IF(Table13[[#This Row],[Tipo de Beneficiário]]="","",COUNTIFS(Table8[Código da Candidatura],Table13[[#This Row],[Cód.]],Table8[Tipologia proposta *],"T6"))</f>
        <v/>
      </c>
      <c r="P173" s="243" t="str">
        <f>IF(Table13[[#This Row],[Tipo de Beneficiário]]="","",COUNTIFS(Table8[Código da Candidatura],Table13[[#This Row],[Cód.]],Table8[Tipologia proposta *],"T7"))</f>
        <v/>
      </c>
      <c r="Q173" s="243" t="str">
        <f>IF(Table13[[#This Row],[Tipo de Beneficiário]]="","",COUNTIFS(Table8[Código da Candidatura],Table13[[#This Row],[Cód.]],Table8[Tipologia proposta *],"Unid. Resid."))</f>
        <v/>
      </c>
      <c r="R173" s="244">
        <f>SUM(Table13[[#This Row],[T0]:[Unid. resid.]])</f>
        <v>0</v>
      </c>
      <c r="S173" s="245" t="str">
        <f>IF(OR(Table13[[#This Row],[Tipo de Beneficiário]]="",Table13[[#This Row],[Identificação da Entidade]]="",Table13[[#This Row],[Tipo de Solução Habitacional]]=""),"NÃO","")</f>
        <v>NÃO</v>
      </c>
      <c r="T173" s="118" t="e">
        <f>VLOOKUP(Table13[[#This Row],[Tipo de Beneficiário]],Table3[],3,FALSE)</f>
        <v>#N/A</v>
      </c>
      <c r="X173" s="46"/>
    </row>
    <row r="174" spans="1:24" x14ac:dyDescent="0.25">
      <c r="A174" s="237" t="str">
        <f>auxiliar!C170</f>
        <v>169</v>
      </c>
      <c r="B174" s="238"/>
      <c r="C174" s="239"/>
      <c r="D174" s="212" t="str">
        <f>IF(Table13[[#This Row],[Tipo de Beneficiário]]="","",COUNTIF(Table8[Código da Candidatura],Table13[[#This Row],[Cód.]]))</f>
        <v/>
      </c>
      <c r="E174" s="240" t="str">
        <f>IF(Table13[[#This Row],[Tipo de Beneficiário]]="","",SUMIF(Table8[[Código da Candidatura]:[Nº de membros]],Table13[[#This Row],[Cód.]],Table8[Nº de membros]))</f>
        <v/>
      </c>
      <c r="F174" s="241"/>
      <c r="G174" s="242"/>
      <c r="H174" s="242"/>
      <c r="I174" s="243" t="str">
        <f>IF(Table13[[#This Row],[Tipo de Beneficiário]]="","",COUNTIFS(Table8[Código da Candidatura],Table13[[#This Row],[Cód.]],Table8[Tipologia proposta *],"T0"))</f>
        <v/>
      </c>
      <c r="J174" s="243" t="str">
        <f>IF(Table13[[#This Row],[Tipo de Beneficiário]]="","",COUNTIFS(Table8[Código da Candidatura],Table13[[#This Row],[Cód.]],Table8[Tipologia proposta *],"T1"))</f>
        <v/>
      </c>
      <c r="K174" s="243" t="str">
        <f>IF(Table13[[#This Row],[Tipo de Beneficiário]]="","",COUNTIFS(Table8[Código da Candidatura],Table13[[#This Row],[Cód.]],Table8[Tipologia proposta *],"T2"))</f>
        <v/>
      </c>
      <c r="L174" s="243" t="str">
        <f>IF(Table13[[#This Row],[Tipo de Beneficiário]]="","",COUNTIFS(Table8[Código da Candidatura],Table13[[#This Row],[Cód.]],Table8[Tipologia proposta *],"T3"))</f>
        <v/>
      </c>
      <c r="M174" s="243" t="str">
        <f>IF(Table13[[#This Row],[Tipo de Beneficiário]]="","",COUNTIFS(Table8[Código da Candidatura],Table13[[#This Row],[Cód.]],Table8[Tipologia proposta *],"T4"))</f>
        <v/>
      </c>
      <c r="N174" s="243" t="str">
        <f>IF(Table13[[#This Row],[Tipo de Beneficiário]]="","",COUNTIFS(Table8[Código da Candidatura],Table13[[#This Row],[Cód.]],Table8[Tipologia proposta *],"T5"))</f>
        <v/>
      </c>
      <c r="O174" s="243" t="str">
        <f>IF(Table13[[#This Row],[Tipo de Beneficiário]]="","",COUNTIFS(Table8[Código da Candidatura],Table13[[#This Row],[Cód.]],Table8[Tipologia proposta *],"T6"))</f>
        <v/>
      </c>
      <c r="P174" s="243" t="str">
        <f>IF(Table13[[#This Row],[Tipo de Beneficiário]]="","",COUNTIFS(Table8[Código da Candidatura],Table13[[#This Row],[Cód.]],Table8[Tipologia proposta *],"T7"))</f>
        <v/>
      </c>
      <c r="Q174" s="243" t="str">
        <f>IF(Table13[[#This Row],[Tipo de Beneficiário]]="","",COUNTIFS(Table8[Código da Candidatura],Table13[[#This Row],[Cód.]],Table8[Tipologia proposta *],"Unid. Resid."))</f>
        <v/>
      </c>
      <c r="R174" s="244">
        <f>SUM(Table13[[#This Row],[T0]:[Unid. resid.]])</f>
        <v>0</v>
      </c>
      <c r="S174" s="245" t="str">
        <f>IF(OR(Table13[[#This Row],[Tipo de Beneficiário]]="",Table13[[#This Row],[Identificação da Entidade]]="",Table13[[#This Row],[Tipo de Solução Habitacional]]=""),"NÃO","")</f>
        <v>NÃO</v>
      </c>
      <c r="T174" s="118" t="e">
        <f>VLOOKUP(Table13[[#This Row],[Tipo de Beneficiário]],Table3[],3,FALSE)</f>
        <v>#N/A</v>
      </c>
      <c r="X174" s="46"/>
    </row>
    <row r="175" spans="1:24" x14ac:dyDescent="0.25">
      <c r="A175" s="237" t="str">
        <f>auxiliar!C171</f>
        <v>170</v>
      </c>
      <c r="B175" s="238"/>
      <c r="C175" s="239"/>
      <c r="D175" s="212" t="str">
        <f>IF(Table13[[#This Row],[Tipo de Beneficiário]]="","",COUNTIF(Table8[Código da Candidatura],Table13[[#This Row],[Cód.]]))</f>
        <v/>
      </c>
      <c r="E175" s="240" t="str">
        <f>IF(Table13[[#This Row],[Tipo de Beneficiário]]="","",SUMIF(Table8[[Código da Candidatura]:[Nº de membros]],Table13[[#This Row],[Cód.]],Table8[Nº de membros]))</f>
        <v/>
      </c>
      <c r="F175" s="241"/>
      <c r="G175" s="242"/>
      <c r="H175" s="242"/>
      <c r="I175" s="243" t="str">
        <f>IF(Table13[[#This Row],[Tipo de Beneficiário]]="","",COUNTIFS(Table8[Código da Candidatura],Table13[[#This Row],[Cód.]],Table8[Tipologia proposta *],"T0"))</f>
        <v/>
      </c>
      <c r="J175" s="243" t="str">
        <f>IF(Table13[[#This Row],[Tipo de Beneficiário]]="","",COUNTIFS(Table8[Código da Candidatura],Table13[[#This Row],[Cód.]],Table8[Tipologia proposta *],"T1"))</f>
        <v/>
      </c>
      <c r="K175" s="243" t="str">
        <f>IF(Table13[[#This Row],[Tipo de Beneficiário]]="","",COUNTIFS(Table8[Código da Candidatura],Table13[[#This Row],[Cód.]],Table8[Tipologia proposta *],"T2"))</f>
        <v/>
      </c>
      <c r="L175" s="243" t="str">
        <f>IF(Table13[[#This Row],[Tipo de Beneficiário]]="","",COUNTIFS(Table8[Código da Candidatura],Table13[[#This Row],[Cód.]],Table8[Tipologia proposta *],"T3"))</f>
        <v/>
      </c>
      <c r="M175" s="243" t="str">
        <f>IF(Table13[[#This Row],[Tipo de Beneficiário]]="","",COUNTIFS(Table8[Código da Candidatura],Table13[[#This Row],[Cód.]],Table8[Tipologia proposta *],"T4"))</f>
        <v/>
      </c>
      <c r="N175" s="243" t="str">
        <f>IF(Table13[[#This Row],[Tipo de Beneficiário]]="","",COUNTIFS(Table8[Código da Candidatura],Table13[[#This Row],[Cód.]],Table8[Tipologia proposta *],"T5"))</f>
        <v/>
      </c>
      <c r="O175" s="243" t="str">
        <f>IF(Table13[[#This Row],[Tipo de Beneficiário]]="","",COUNTIFS(Table8[Código da Candidatura],Table13[[#This Row],[Cód.]],Table8[Tipologia proposta *],"T6"))</f>
        <v/>
      </c>
      <c r="P175" s="243" t="str">
        <f>IF(Table13[[#This Row],[Tipo de Beneficiário]]="","",COUNTIFS(Table8[Código da Candidatura],Table13[[#This Row],[Cód.]],Table8[Tipologia proposta *],"T7"))</f>
        <v/>
      </c>
      <c r="Q175" s="243" t="str">
        <f>IF(Table13[[#This Row],[Tipo de Beneficiário]]="","",COUNTIFS(Table8[Código da Candidatura],Table13[[#This Row],[Cód.]],Table8[Tipologia proposta *],"Unid. Resid."))</f>
        <v/>
      </c>
      <c r="R175" s="244">
        <f>SUM(Table13[[#This Row],[T0]:[Unid. resid.]])</f>
        <v>0</v>
      </c>
      <c r="S175" s="245" t="str">
        <f>IF(OR(Table13[[#This Row],[Tipo de Beneficiário]]="",Table13[[#This Row],[Identificação da Entidade]]="",Table13[[#This Row],[Tipo de Solução Habitacional]]=""),"NÃO","")</f>
        <v>NÃO</v>
      </c>
      <c r="T175" s="118" t="e">
        <f>VLOOKUP(Table13[[#This Row],[Tipo de Beneficiário]],Table3[],3,FALSE)</f>
        <v>#N/A</v>
      </c>
      <c r="X175" s="46"/>
    </row>
    <row r="176" spans="1:24" x14ac:dyDescent="0.25">
      <c r="A176" s="237" t="str">
        <f>auxiliar!C172</f>
        <v>171</v>
      </c>
      <c r="B176" s="238"/>
      <c r="C176" s="239"/>
      <c r="D176" s="212" t="str">
        <f>IF(Table13[[#This Row],[Tipo de Beneficiário]]="","",COUNTIF(Table8[Código da Candidatura],Table13[[#This Row],[Cód.]]))</f>
        <v/>
      </c>
      <c r="E176" s="240" t="str">
        <f>IF(Table13[[#This Row],[Tipo de Beneficiário]]="","",SUMIF(Table8[[Código da Candidatura]:[Nº de membros]],Table13[[#This Row],[Cód.]],Table8[Nº de membros]))</f>
        <v/>
      </c>
      <c r="F176" s="241"/>
      <c r="G176" s="242"/>
      <c r="H176" s="242"/>
      <c r="I176" s="243" t="str">
        <f>IF(Table13[[#This Row],[Tipo de Beneficiário]]="","",COUNTIFS(Table8[Código da Candidatura],Table13[[#This Row],[Cód.]],Table8[Tipologia proposta *],"T0"))</f>
        <v/>
      </c>
      <c r="J176" s="243" t="str">
        <f>IF(Table13[[#This Row],[Tipo de Beneficiário]]="","",COUNTIFS(Table8[Código da Candidatura],Table13[[#This Row],[Cód.]],Table8[Tipologia proposta *],"T1"))</f>
        <v/>
      </c>
      <c r="K176" s="243" t="str">
        <f>IF(Table13[[#This Row],[Tipo de Beneficiário]]="","",COUNTIFS(Table8[Código da Candidatura],Table13[[#This Row],[Cód.]],Table8[Tipologia proposta *],"T2"))</f>
        <v/>
      </c>
      <c r="L176" s="243" t="str">
        <f>IF(Table13[[#This Row],[Tipo de Beneficiário]]="","",COUNTIFS(Table8[Código da Candidatura],Table13[[#This Row],[Cód.]],Table8[Tipologia proposta *],"T3"))</f>
        <v/>
      </c>
      <c r="M176" s="243" t="str">
        <f>IF(Table13[[#This Row],[Tipo de Beneficiário]]="","",COUNTIFS(Table8[Código da Candidatura],Table13[[#This Row],[Cód.]],Table8[Tipologia proposta *],"T4"))</f>
        <v/>
      </c>
      <c r="N176" s="243" t="str">
        <f>IF(Table13[[#This Row],[Tipo de Beneficiário]]="","",COUNTIFS(Table8[Código da Candidatura],Table13[[#This Row],[Cód.]],Table8[Tipologia proposta *],"T5"))</f>
        <v/>
      </c>
      <c r="O176" s="243" t="str">
        <f>IF(Table13[[#This Row],[Tipo de Beneficiário]]="","",COUNTIFS(Table8[Código da Candidatura],Table13[[#This Row],[Cód.]],Table8[Tipologia proposta *],"T6"))</f>
        <v/>
      </c>
      <c r="P176" s="243" t="str">
        <f>IF(Table13[[#This Row],[Tipo de Beneficiário]]="","",COUNTIFS(Table8[Código da Candidatura],Table13[[#This Row],[Cód.]],Table8[Tipologia proposta *],"T7"))</f>
        <v/>
      </c>
      <c r="Q176" s="243" t="str">
        <f>IF(Table13[[#This Row],[Tipo de Beneficiário]]="","",COUNTIFS(Table8[Código da Candidatura],Table13[[#This Row],[Cód.]],Table8[Tipologia proposta *],"Unid. Resid."))</f>
        <v/>
      </c>
      <c r="R176" s="244">
        <f>SUM(Table13[[#This Row],[T0]:[Unid. resid.]])</f>
        <v>0</v>
      </c>
      <c r="S176" s="245" t="str">
        <f>IF(OR(Table13[[#This Row],[Tipo de Beneficiário]]="",Table13[[#This Row],[Identificação da Entidade]]="",Table13[[#This Row],[Tipo de Solução Habitacional]]=""),"NÃO","")</f>
        <v>NÃO</v>
      </c>
      <c r="T176" s="118" t="e">
        <f>VLOOKUP(Table13[[#This Row],[Tipo de Beneficiário]],Table3[],3,FALSE)</f>
        <v>#N/A</v>
      </c>
      <c r="X176" s="46"/>
    </row>
    <row r="177" spans="1:24" x14ac:dyDescent="0.25">
      <c r="A177" s="237" t="str">
        <f>auxiliar!C173</f>
        <v>172</v>
      </c>
      <c r="B177" s="238"/>
      <c r="C177" s="239"/>
      <c r="D177" s="212" t="str">
        <f>IF(Table13[[#This Row],[Tipo de Beneficiário]]="","",COUNTIF(Table8[Código da Candidatura],Table13[[#This Row],[Cód.]]))</f>
        <v/>
      </c>
      <c r="E177" s="240" t="str">
        <f>IF(Table13[[#This Row],[Tipo de Beneficiário]]="","",SUMIF(Table8[[Código da Candidatura]:[Nº de membros]],Table13[[#This Row],[Cód.]],Table8[Nº de membros]))</f>
        <v/>
      </c>
      <c r="F177" s="241"/>
      <c r="G177" s="242"/>
      <c r="H177" s="242"/>
      <c r="I177" s="243" t="str">
        <f>IF(Table13[[#This Row],[Tipo de Beneficiário]]="","",COUNTIFS(Table8[Código da Candidatura],Table13[[#This Row],[Cód.]],Table8[Tipologia proposta *],"T0"))</f>
        <v/>
      </c>
      <c r="J177" s="243" t="str">
        <f>IF(Table13[[#This Row],[Tipo de Beneficiário]]="","",COUNTIFS(Table8[Código da Candidatura],Table13[[#This Row],[Cód.]],Table8[Tipologia proposta *],"T1"))</f>
        <v/>
      </c>
      <c r="K177" s="243" t="str">
        <f>IF(Table13[[#This Row],[Tipo de Beneficiário]]="","",COUNTIFS(Table8[Código da Candidatura],Table13[[#This Row],[Cód.]],Table8[Tipologia proposta *],"T2"))</f>
        <v/>
      </c>
      <c r="L177" s="243" t="str">
        <f>IF(Table13[[#This Row],[Tipo de Beneficiário]]="","",COUNTIFS(Table8[Código da Candidatura],Table13[[#This Row],[Cód.]],Table8[Tipologia proposta *],"T3"))</f>
        <v/>
      </c>
      <c r="M177" s="243" t="str">
        <f>IF(Table13[[#This Row],[Tipo de Beneficiário]]="","",COUNTIFS(Table8[Código da Candidatura],Table13[[#This Row],[Cód.]],Table8[Tipologia proposta *],"T4"))</f>
        <v/>
      </c>
      <c r="N177" s="243" t="str">
        <f>IF(Table13[[#This Row],[Tipo de Beneficiário]]="","",COUNTIFS(Table8[Código da Candidatura],Table13[[#This Row],[Cód.]],Table8[Tipologia proposta *],"T5"))</f>
        <v/>
      </c>
      <c r="O177" s="243" t="str">
        <f>IF(Table13[[#This Row],[Tipo de Beneficiário]]="","",COUNTIFS(Table8[Código da Candidatura],Table13[[#This Row],[Cód.]],Table8[Tipologia proposta *],"T6"))</f>
        <v/>
      </c>
      <c r="P177" s="243" t="str">
        <f>IF(Table13[[#This Row],[Tipo de Beneficiário]]="","",COUNTIFS(Table8[Código da Candidatura],Table13[[#This Row],[Cód.]],Table8[Tipologia proposta *],"T7"))</f>
        <v/>
      </c>
      <c r="Q177" s="243" t="str">
        <f>IF(Table13[[#This Row],[Tipo de Beneficiário]]="","",COUNTIFS(Table8[Código da Candidatura],Table13[[#This Row],[Cód.]],Table8[Tipologia proposta *],"Unid. Resid."))</f>
        <v/>
      </c>
      <c r="R177" s="244">
        <f>SUM(Table13[[#This Row],[T0]:[Unid. resid.]])</f>
        <v>0</v>
      </c>
      <c r="S177" s="245" t="str">
        <f>IF(OR(Table13[[#This Row],[Tipo de Beneficiário]]="",Table13[[#This Row],[Identificação da Entidade]]="",Table13[[#This Row],[Tipo de Solução Habitacional]]=""),"NÃO","")</f>
        <v>NÃO</v>
      </c>
      <c r="T177" s="118" t="e">
        <f>VLOOKUP(Table13[[#This Row],[Tipo de Beneficiário]],Table3[],3,FALSE)</f>
        <v>#N/A</v>
      </c>
      <c r="X177" s="46"/>
    </row>
    <row r="178" spans="1:24" x14ac:dyDescent="0.25">
      <c r="A178" s="237" t="str">
        <f>auxiliar!C174</f>
        <v>173</v>
      </c>
      <c r="B178" s="238"/>
      <c r="C178" s="239"/>
      <c r="D178" s="212" t="str">
        <f>IF(Table13[[#This Row],[Tipo de Beneficiário]]="","",COUNTIF(Table8[Código da Candidatura],Table13[[#This Row],[Cód.]]))</f>
        <v/>
      </c>
      <c r="E178" s="240" t="str">
        <f>IF(Table13[[#This Row],[Tipo de Beneficiário]]="","",SUMIF(Table8[[Código da Candidatura]:[Nº de membros]],Table13[[#This Row],[Cód.]],Table8[Nº de membros]))</f>
        <v/>
      </c>
      <c r="F178" s="241"/>
      <c r="G178" s="242"/>
      <c r="H178" s="242"/>
      <c r="I178" s="243" t="str">
        <f>IF(Table13[[#This Row],[Tipo de Beneficiário]]="","",COUNTIFS(Table8[Código da Candidatura],Table13[[#This Row],[Cód.]],Table8[Tipologia proposta *],"T0"))</f>
        <v/>
      </c>
      <c r="J178" s="243" t="str">
        <f>IF(Table13[[#This Row],[Tipo de Beneficiário]]="","",COUNTIFS(Table8[Código da Candidatura],Table13[[#This Row],[Cód.]],Table8[Tipologia proposta *],"T1"))</f>
        <v/>
      </c>
      <c r="K178" s="243" t="str">
        <f>IF(Table13[[#This Row],[Tipo de Beneficiário]]="","",COUNTIFS(Table8[Código da Candidatura],Table13[[#This Row],[Cód.]],Table8[Tipologia proposta *],"T2"))</f>
        <v/>
      </c>
      <c r="L178" s="243" t="str">
        <f>IF(Table13[[#This Row],[Tipo de Beneficiário]]="","",COUNTIFS(Table8[Código da Candidatura],Table13[[#This Row],[Cód.]],Table8[Tipologia proposta *],"T3"))</f>
        <v/>
      </c>
      <c r="M178" s="243" t="str">
        <f>IF(Table13[[#This Row],[Tipo de Beneficiário]]="","",COUNTIFS(Table8[Código da Candidatura],Table13[[#This Row],[Cód.]],Table8[Tipologia proposta *],"T4"))</f>
        <v/>
      </c>
      <c r="N178" s="243" t="str">
        <f>IF(Table13[[#This Row],[Tipo de Beneficiário]]="","",COUNTIFS(Table8[Código da Candidatura],Table13[[#This Row],[Cód.]],Table8[Tipologia proposta *],"T5"))</f>
        <v/>
      </c>
      <c r="O178" s="243" t="str">
        <f>IF(Table13[[#This Row],[Tipo de Beneficiário]]="","",COUNTIFS(Table8[Código da Candidatura],Table13[[#This Row],[Cód.]],Table8[Tipologia proposta *],"T6"))</f>
        <v/>
      </c>
      <c r="P178" s="243" t="str">
        <f>IF(Table13[[#This Row],[Tipo de Beneficiário]]="","",COUNTIFS(Table8[Código da Candidatura],Table13[[#This Row],[Cód.]],Table8[Tipologia proposta *],"T7"))</f>
        <v/>
      </c>
      <c r="Q178" s="243" t="str">
        <f>IF(Table13[[#This Row],[Tipo de Beneficiário]]="","",COUNTIFS(Table8[Código da Candidatura],Table13[[#This Row],[Cód.]],Table8[Tipologia proposta *],"Unid. Resid."))</f>
        <v/>
      </c>
      <c r="R178" s="244">
        <f>SUM(Table13[[#This Row],[T0]:[Unid. resid.]])</f>
        <v>0</v>
      </c>
      <c r="S178" s="245" t="str">
        <f>IF(OR(Table13[[#This Row],[Tipo de Beneficiário]]="",Table13[[#This Row],[Identificação da Entidade]]="",Table13[[#This Row],[Tipo de Solução Habitacional]]=""),"NÃO","")</f>
        <v>NÃO</v>
      </c>
      <c r="T178" s="118" t="e">
        <f>VLOOKUP(Table13[[#This Row],[Tipo de Beneficiário]],Table3[],3,FALSE)</f>
        <v>#N/A</v>
      </c>
      <c r="X178" s="46"/>
    </row>
    <row r="179" spans="1:24" x14ac:dyDescent="0.25">
      <c r="A179" s="237" t="str">
        <f>auxiliar!C175</f>
        <v>174</v>
      </c>
      <c r="B179" s="238"/>
      <c r="C179" s="239"/>
      <c r="D179" s="212" t="str">
        <f>IF(Table13[[#This Row],[Tipo de Beneficiário]]="","",COUNTIF(Table8[Código da Candidatura],Table13[[#This Row],[Cód.]]))</f>
        <v/>
      </c>
      <c r="E179" s="240" t="str">
        <f>IF(Table13[[#This Row],[Tipo de Beneficiário]]="","",SUMIF(Table8[[Código da Candidatura]:[Nº de membros]],Table13[[#This Row],[Cód.]],Table8[Nº de membros]))</f>
        <v/>
      </c>
      <c r="F179" s="241"/>
      <c r="G179" s="242"/>
      <c r="H179" s="242"/>
      <c r="I179" s="243" t="str">
        <f>IF(Table13[[#This Row],[Tipo de Beneficiário]]="","",COUNTIFS(Table8[Código da Candidatura],Table13[[#This Row],[Cód.]],Table8[Tipologia proposta *],"T0"))</f>
        <v/>
      </c>
      <c r="J179" s="243" t="str">
        <f>IF(Table13[[#This Row],[Tipo de Beneficiário]]="","",COUNTIFS(Table8[Código da Candidatura],Table13[[#This Row],[Cód.]],Table8[Tipologia proposta *],"T1"))</f>
        <v/>
      </c>
      <c r="K179" s="243" t="str">
        <f>IF(Table13[[#This Row],[Tipo de Beneficiário]]="","",COUNTIFS(Table8[Código da Candidatura],Table13[[#This Row],[Cód.]],Table8[Tipologia proposta *],"T2"))</f>
        <v/>
      </c>
      <c r="L179" s="243" t="str">
        <f>IF(Table13[[#This Row],[Tipo de Beneficiário]]="","",COUNTIFS(Table8[Código da Candidatura],Table13[[#This Row],[Cód.]],Table8[Tipologia proposta *],"T3"))</f>
        <v/>
      </c>
      <c r="M179" s="243" t="str">
        <f>IF(Table13[[#This Row],[Tipo de Beneficiário]]="","",COUNTIFS(Table8[Código da Candidatura],Table13[[#This Row],[Cód.]],Table8[Tipologia proposta *],"T4"))</f>
        <v/>
      </c>
      <c r="N179" s="243" t="str">
        <f>IF(Table13[[#This Row],[Tipo de Beneficiário]]="","",COUNTIFS(Table8[Código da Candidatura],Table13[[#This Row],[Cód.]],Table8[Tipologia proposta *],"T5"))</f>
        <v/>
      </c>
      <c r="O179" s="243" t="str">
        <f>IF(Table13[[#This Row],[Tipo de Beneficiário]]="","",COUNTIFS(Table8[Código da Candidatura],Table13[[#This Row],[Cód.]],Table8[Tipologia proposta *],"T6"))</f>
        <v/>
      </c>
      <c r="P179" s="243" t="str">
        <f>IF(Table13[[#This Row],[Tipo de Beneficiário]]="","",COUNTIFS(Table8[Código da Candidatura],Table13[[#This Row],[Cód.]],Table8[Tipologia proposta *],"T7"))</f>
        <v/>
      </c>
      <c r="Q179" s="243" t="str">
        <f>IF(Table13[[#This Row],[Tipo de Beneficiário]]="","",COUNTIFS(Table8[Código da Candidatura],Table13[[#This Row],[Cód.]],Table8[Tipologia proposta *],"Unid. Resid."))</f>
        <v/>
      </c>
      <c r="R179" s="244">
        <f>SUM(Table13[[#This Row],[T0]:[Unid. resid.]])</f>
        <v>0</v>
      </c>
      <c r="S179" s="245" t="str">
        <f>IF(OR(Table13[[#This Row],[Tipo de Beneficiário]]="",Table13[[#This Row],[Identificação da Entidade]]="",Table13[[#This Row],[Tipo de Solução Habitacional]]=""),"NÃO","")</f>
        <v>NÃO</v>
      </c>
      <c r="T179" s="118" t="e">
        <f>VLOOKUP(Table13[[#This Row],[Tipo de Beneficiário]],Table3[],3,FALSE)</f>
        <v>#N/A</v>
      </c>
      <c r="X179" s="46"/>
    </row>
    <row r="180" spans="1:24" x14ac:dyDescent="0.25">
      <c r="A180" s="237" t="str">
        <f>auxiliar!C176</f>
        <v>175</v>
      </c>
      <c r="B180" s="238"/>
      <c r="C180" s="239"/>
      <c r="D180" s="212" t="str">
        <f>IF(Table13[[#This Row],[Tipo de Beneficiário]]="","",COUNTIF(Table8[Código da Candidatura],Table13[[#This Row],[Cód.]]))</f>
        <v/>
      </c>
      <c r="E180" s="240" t="str">
        <f>IF(Table13[[#This Row],[Tipo de Beneficiário]]="","",SUMIF(Table8[[Código da Candidatura]:[Nº de membros]],Table13[[#This Row],[Cód.]],Table8[Nº de membros]))</f>
        <v/>
      </c>
      <c r="F180" s="241"/>
      <c r="G180" s="242"/>
      <c r="H180" s="242"/>
      <c r="I180" s="243" t="str">
        <f>IF(Table13[[#This Row],[Tipo de Beneficiário]]="","",COUNTIFS(Table8[Código da Candidatura],Table13[[#This Row],[Cód.]],Table8[Tipologia proposta *],"T0"))</f>
        <v/>
      </c>
      <c r="J180" s="243" t="str">
        <f>IF(Table13[[#This Row],[Tipo de Beneficiário]]="","",COUNTIFS(Table8[Código da Candidatura],Table13[[#This Row],[Cód.]],Table8[Tipologia proposta *],"T1"))</f>
        <v/>
      </c>
      <c r="K180" s="243" t="str">
        <f>IF(Table13[[#This Row],[Tipo de Beneficiário]]="","",COUNTIFS(Table8[Código da Candidatura],Table13[[#This Row],[Cód.]],Table8[Tipologia proposta *],"T2"))</f>
        <v/>
      </c>
      <c r="L180" s="243" t="str">
        <f>IF(Table13[[#This Row],[Tipo de Beneficiário]]="","",COUNTIFS(Table8[Código da Candidatura],Table13[[#This Row],[Cód.]],Table8[Tipologia proposta *],"T3"))</f>
        <v/>
      </c>
      <c r="M180" s="243" t="str">
        <f>IF(Table13[[#This Row],[Tipo de Beneficiário]]="","",COUNTIFS(Table8[Código da Candidatura],Table13[[#This Row],[Cód.]],Table8[Tipologia proposta *],"T4"))</f>
        <v/>
      </c>
      <c r="N180" s="243" t="str">
        <f>IF(Table13[[#This Row],[Tipo de Beneficiário]]="","",COUNTIFS(Table8[Código da Candidatura],Table13[[#This Row],[Cód.]],Table8[Tipologia proposta *],"T5"))</f>
        <v/>
      </c>
      <c r="O180" s="243" t="str">
        <f>IF(Table13[[#This Row],[Tipo de Beneficiário]]="","",COUNTIFS(Table8[Código da Candidatura],Table13[[#This Row],[Cód.]],Table8[Tipologia proposta *],"T6"))</f>
        <v/>
      </c>
      <c r="P180" s="243" t="str">
        <f>IF(Table13[[#This Row],[Tipo de Beneficiário]]="","",COUNTIFS(Table8[Código da Candidatura],Table13[[#This Row],[Cód.]],Table8[Tipologia proposta *],"T7"))</f>
        <v/>
      </c>
      <c r="Q180" s="243" t="str">
        <f>IF(Table13[[#This Row],[Tipo de Beneficiário]]="","",COUNTIFS(Table8[Código da Candidatura],Table13[[#This Row],[Cód.]],Table8[Tipologia proposta *],"Unid. Resid."))</f>
        <v/>
      </c>
      <c r="R180" s="244">
        <f>SUM(Table13[[#This Row],[T0]:[Unid. resid.]])</f>
        <v>0</v>
      </c>
      <c r="S180" s="245" t="str">
        <f>IF(OR(Table13[[#This Row],[Tipo de Beneficiário]]="",Table13[[#This Row],[Identificação da Entidade]]="",Table13[[#This Row],[Tipo de Solução Habitacional]]=""),"NÃO","")</f>
        <v>NÃO</v>
      </c>
      <c r="T180" s="118" t="e">
        <f>VLOOKUP(Table13[[#This Row],[Tipo de Beneficiário]],Table3[],3,FALSE)</f>
        <v>#N/A</v>
      </c>
      <c r="X180" s="46"/>
    </row>
    <row r="181" spans="1:24" x14ac:dyDescent="0.25">
      <c r="A181" s="237" t="str">
        <f>auxiliar!C177</f>
        <v>176</v>
      </c>
      <c r="B181" s="238"/>
      <c r="C181" s="239"/>
      <c r="D181" s="212" t="str">
        <f>IF(Table13[[#This Row],[Tipo de Beneficiário]]="","",COUNTIF(Table8[Código da Candidatura],Table13[[#This Row],[Cód.]]))</f>
        <v/>
      </c>
      <c r="E181" s="240" t="str">
        <f>IF(Table13[[#This Row],[Tipo de Beneficiário]]="","",SUMIF(Table8[[Código da Candidatura]:[Nº de membros]],Table13[[#This Row],[Cód.]],Table8[Nº de membros]))</f>
        <v/>
      </c>
      <c r="F181" s="241"/>
      <c r="G181" s="242"/>
      <c r="H181" s="242"/>
      <c r="I181" s="243" t="str">
        <f>IF(Table13[[#This Row],[Tipo de Beneficiário]]="","",COUNTIFS(Table8[Código da Candidatura],Table13[[#This Row],[Cód.]],Table8[Tipologia proposta *],"T0"))</f>
        <v/>
      </c>
      <c r="J181" s="243" t="str">
        <f>IF(Table13[[#This Row],[Tipo de Beneficiário]]="","",COUNTIFS(Table8[Código da Candidatura],Table13[[#This Row],[Cód.]],Table8[Tipologia proposta *],"T1"))</f>
        <v/>
      </c>
      <c r="K181" s="243" t="str">
        <f>IF(Table13[[#This Row],[Tipo de Beneficiário]]="","",COUNTIFS(Table8[Código da Candidatura],Table13[[#This Row],[Cód.]],Table8[Tipologia proposta *],"T2"))</f>
        <v/>
      </c>
      <c r="L181" s="243" t="str">
        <f>IF(Table13[[#This Row],[Tipo de Beneficiário]]="","",COUNTIFS(Table8[Código da Candidatura],Table13[[#This Row],[Cód.]],Table8[Tipologia proposta *],"T3"))</f>
        <v/>
      </c>
      <c r="M181" s="243" t="str">
        <f>IF(Table13[[#This Row],[Tipo de Beneficiário]]="","",COUNTIFS(Table8[Código da Candidatura],Table13[[#This Row],[Cód.]],Table8[Tipologia proposta *],"T4"))</f>
        <v/>
      </c>
      <c r="N181" s="243" t="str">
        <f>IF(Table13[[#This Row],[Tipo de Beneficiário]]="","",COUNTIFS(Table8[Código da Candidatura],Table13[[#This Row],[Cód.]],Table8[Tipologia proposta *],"T5"))</f>
        <v/>
      </c>
      <c r="O181" s="243" t="str">
        <f>IF(Table13[[#This Row],[Tipo de Beneficiário]]="","",COUNTIFS(Table8[Código da Candidatura],Table13[[#This Row],[Cód.]],Table8[Tipologia proposta *],"T6"))</f>
        <v/>
      </c>
      <c r="P181" s="243" t="str">
        <f>IF(Table13[[#This Row],[Tipo de Beneficiário]]="","",COUNTIFS(Table8[Código da Candidatura],Table13[[#This Row],[Cód.]],Table8[Tipologia proposta *],"T7"))</f>
        <v/>
      </c>
      <c r="Q181" s="243" t="str">
        <f>IF(Table13[[#This Row],[Tipo de Beneficiário]]="","",COUNTIFS(Table8[Código da Candidatura],Table13[[#This Row],[Cód.]],Table8[Tipologia proposta *],"Unid. Resid."))</f>
        <v/>
      </c>
      <c r="R181" s="244">
        <f>SUM(Table13[[#This Row],[T0]:[Unid. resid.]])</f>
        <v>0</v>
      </c>
      <c r="S181" s="245" t="str">
        <f>IF(OR(Table13[[#This Row],[Tipo de Beneficiário]]="",Table13[[#This Row],[Identificação da Entidade]]="",Table13[[#This Row],[Tipo de Solução Habitacional]]=""),"NÃO","")</f>
        <v>NÃO</v>
      </c>
      <c r="T181" s="118" t="e">
        <f>VLOOKUP(Table13[[#This Row],[Tipo de Beneficiário]],Table3[],3,FALSE)</f>
        <v>#N/A</v>
      </c>
      <c r="X181" s="46"/>
    </row>
    <row r="182" spans="1:24" x14ac:dyDescent="0.25">
      <c r="A182" s="237" t="str">
        <f>auxiliar!C178</f>
        <v>177</v>
      </c>
      <c r="B182" s="238"/>
      <c r="C182" s="239"/>
      <c r="D182" s="212" t="str">
        <f>IF(Table13[[#This Row],[Tipo de Beneficiário]]="","",COUNTIF(Table8[Código da Candidatura],Table13[[#This Row],[Cód.]]))</f>
        <v/>
      </c>
      <c r="E182" s="240" t="str">
        <f>IF(Table13[[#This Row],[Tipo de Beneficiário]]="","",SUMIF(Table8[[Código da Candidatura]:[Nº de membros]],Table13[[#This Row],[Cód.]],Table8[Nº de membros]))</f>
        <v/>
      </c>
      <c r="F182" s="241"/>
      <c r="G182" s="242"/>
      <c r="H182" s="242"/>
      <c r="I182" s="243" t="str">
        <f>IF(Table13[[#This Row],[Tipo de Beneficiário]]="","",COUNTIFS(Table8[Código da Candidatura],Table13[[#This Row],[Cód.]],Table8[Tipologia proposta *],"T0"))</f>
        <v/>
      </c>
      <c r="J182" s="243" t="str">
        <f>IF(Table13[[#This Row],[Tipo de Beneficiário]]="","",COUNTIFS(Table8[Código da Candidatura],Table13[[#This Row],[Cód.]],Table8[Tipologia proposta *],"T1"))</f>
        <v/>
      </c>
      <c r="K182" s="243" t="str">
        <f>IF(Table13[[#This Row],[Tipo de Beneficiário]]="","",COUNTIFS(Table8[Código da Candidatura],Table13[[#This Row],[Cód.]],Table8[Tipologia proposta *],"T2"))</f>
        <v/>
      </c>
      <c r="L182" s="243" t="str">
        <f>IF(Table13[[#This Row],[Tipo de Beneficiário]]="","",COUNTIFS(Table8[Código da Candidatura],Table13[[#This Row],[Cód.]],Table8[Tipologia proposta *],"T3"))</f>
        <v/>
      </c>
      <c r="M182" s="243" t="str">
        <f>IF(Table13[[#This Row],[Tipo de Beneficiário]]="","",COUNTIFS(Table8[Código da Candidatura],Table13[[#This Row],[Cód.]],Table8[Tipologia proposta *],"T4"))</f>
        <v/>
      </c>
      <c r="N182" s="243" t="str">
        <f>IF(Table13[[#This Row],[Tipo de Beneficiário]]="","",COUNTIFS(Table8[Código da Candidatura],Table13[[#This Row],[Cód.]],Table8[Tipologia proposta *],"T5"))</f>
        <v/>
      </c>
      <c r="O182" s="243" t="str">
        <f>IF(Table13[[#This Row],[Tipo de Beneficiário]]="","",COUNTIFS(Table8[Código da Candidatura],Table13[[#This Row],[Cód.]],Table8[Tipologia proposta *],"T6"))</f>
        <v/>
      </c>
      <c r="P182" s="243" t="str">
        <f>IF(Table13[[#This Row],[Tipo de Beneficiário]]="","",COUNTIFS(Table8[Código da Candidatura],Table13[[#This Row],[Cód.]],Table8[Tipologia proposta *],"T7"))</f>
        <v/>
      </c>
      <c r="Q182" s="243" t="str">
        <f>IF(Table13[[#This Row],[Tipo de Beneficiário]]="","",COUNTIFS(Table8[Código da Candidatura],Table13[[#This Row],[Cód.]],Table8[Tipologia proposta *],"Unid. Resid."))</f>
        <v/>
      </c>
      <c r="R182" s="244">
        <f>SUM(Table13[[#This Row],[T0]:[Unid. resid.]])</f>
        <v>0</v>
      </c>
      <c r="S182" s="245" t="str">
        <f>IF(OR(Table13[[#This Row],[Tipo de Beneficiário]]="",Table13[[#This Row],[Identificação da Entidade]]="",Table13[[#This Row],[Tipo de Solução Habitacional]]=""),"NÃO","")</f>
        <v>NÃO</v>
      </c>
      <c r="T182" s="118" t="e">
        <f>VLOOKUP(Table13[[#This Row],[Tipo de Beneficiário]],Table3[],3,FALSE)</f>
        <v>#N/A</v>
      </c>
      <c r="X182" s="46"/>
    </row>
    <row r="183" spans="1:24" x14ac:dyDescent="0.25">
      <c r="A183" s="237" t="str">
        <f>auxiliar!C179</f>
        <v>178</v>
      </c>
      <c r="B183" s="238"/>
      <c r="C183" s="239"/>
      <c r="D183" s="212" t="str">
        <f>IF(Table13[[#This Row],[Tipo de Beneficiário]]="","",COUNTIF(Table8[Código da Candidatura],Table13[[#This Row],[Cód.]]))</f>
        <v/>
      </c>
      <c r="E183" s="240" t="str">
        <f>IF(Table13[[#This Row],[Tipo de Beneficiário]]="","",SUMIF(Table8[[Código da Candidatura]:[Nº de membros]],Table13[[#This Row],[Cód.]],Table8[Nº de membros]))</f>
        <v/>
      </c>
      <c r="F183" s="241"/>
      <c r="G183" s="242"/>
      <c r="H183" s="242"/>
      <c r="I183" s="243" t="str">
        <f>IF(Table13[[#This Row],[Tipo de Beneficiário]]="","",COUNTIFS(Table8[Código da Candidatura],Table13[[#This Row],[Cód.]],Table8[Tipologia proposta *],"T0"))</f>
        <v/>
      </c>
      <c r="J183" s="243" t="str">
        <f>IF(Table13[[#This Row],[Tipo de Beneficiário]]="","",COUNTIFS(Table8[Código da Candidatura],Table13[[#This Row],[Cód.]],Table8[Tipologia proposta *],"T1"))</f>
        <v/>
      </c>
      <c r="K183" s="243" t="str">
        <f>IF(Table13[[#This Row],[Tipo de Beneficiário]]="","",COUNTIFS(Table8[Código da Candidatura],Table13[[#This Row],[Cód.]],Table8[Tipologia proposta *],"T2"))</f>
        <v/>
      </c>
      <c r="L183" s="243" t="str">
        <f>IF(Table13[[#This Row],[Tipo de Beneficiário]]="","",COUNTIFS(Table8[Código da Candidatura],Table13[[#This Row],[Cód.]],Table8[Tipologia proposta *],"T3"))</f>
        <v/>
      </c>
      <c r="M183" s="243" t="str">
        <f>IF(Table13[[#This Row],[Tipo de Beneficiário]]="","",COUNTIFS(Table8[Código da Candidatura],Table13[[#This Row],[Cód.]],Table8[Tipologia proposta *],"T4"))</f>
        <v/>
      </c>
      <c r="N183" s="243" t="str">
        <f>IF(Table13[[#This Row],[Tipo de Beneficiário]]="","",COUNTIFS(Table8[Código da Candidatura],Table13[[#This Row],[Cód.]],Table8[Tipologia proposta *],"T5"))</f>
        <v/>
      </c>
      <c r="O183" s="243" t="str">
        <f>IF(Table13[[#This Row],[Tipo de Beneficiário]]="","",COUNTIFS(Table8[Código da Candidatura],Table13[[#This Row],[Cód.]],Table8[Tipologia proposta *],"T6"))</f>
        <v/>
      </c>
      <c r="P183" s="243" t="str">
        <f>IF(Table13[[#This Row],[Tipo de Beneficiário]]="","",COUNTIFS(Table8[Código da Candidatura],Table13[[#This Row],[Cód.]],Table8[Tipologia proposta *],"T7"))</f>
        <v/>
      </c>
      <c r="Q183" s="243" t="str">
        <f>IF(Table13[[#This Row],[Tipo de Beneficiário]]="","",COUNTIFS(Table8[Código da Candidatura],Table13[[#This Row],[Cód.]],Table8[Tipologia proposta *],"Unid. Resid."))</f>
        <v/>
      </c>
      <c r="R183" s="244">
        <f>SUM(Table13[[#This Row],[T0]:[Unid. resid.]])</f>
        <v>0</v>
      </c>
      <c r="S183" s="245" t="str">
        <f>IF(OR(Table13[[#This Row],[Tipo de Beneficiário]]="",Table13[[#This Row],[Identificação da Entidade]]="",Table13[[#This Row],[Tipo de Solução Habitacional]]=""),"NÃO","")</f>
        <v>NÃO</v>
      </c>
      <c r="T183" s="118" t="e">
        <f>VLOOKUP(Table13[[#This Row],[Tipo de Beneficiário]],Table3[],3,FALSE)</f>
        <v>#N/A</v>
      </c>
      <c r="X183" s="46"/>
    </row>
    <row r="184" spans="1:24" x14ac:dyDescent="0.25">
      <c r="A184" s="237" t="str">
        <f>auxiliar!C180</f>
        <v>179</v>
      </c>
      <c r="B184" s="238"/>
      <c r="C184" s="239"/>
      <c r="D184" s="212" t="str">
        <f>IF(Table13[[#This Row],[Tipo de Beneficiário]]="","",COUNTIF(Table8[Código da Candidatura],Table13[[#This Row],[Cód.]]))</f>
        <v/>
      </c>
      <c r="E184" s="240" t="str">
        <f>IF(Table13[[#This Row],[Tipo de Beneficiário]]="","",SUMIF(Table8[[Código da Candidatura]:[Nº de membros]],Table13[[#This Row],[Cód.]],Table8[Nº de membros]))</f>
        <v/>
      </c>
      <c r="F184" s="241"/>
      <c r="G184" s="242"/>
      <c r="H184" s="242"/>
      <c r="I184" s="243" t="str">
        <f>IF(Table13[[#This Row],[Tipo de Beneficiário]]="","",COUNTIFS(Table8[Código da Candidatura],Table13[[#This Row],[Cód.]],Table8[Tipologia proposta *],"T0"))</f>
        <v/>
      </c>
      <c r="J184" s="243" t="str">
        <f>IF(Table13[[#This Row],[Tipo de Beneficiário]]="","",COUNTIFS(Table8[Código da Candidatura],Table13[[#This Row],[Cód.]],Table8[Tipologia proposta *],"T1"))</f>
        <v/>
      </c>
      <c r="K184" s="243" t="str">
        <f>IF(Table13[[#This Row],[Tipo de Beneficiário]]="","",COUNTIFS(Table8[Código da Candidatura],Table13[[#This Row],[Cód.]],Table8[Tipologia proposta *],"T2"))</f>
        <v/>
      </c>
      <c r="L184" s="243" t="str">
        <f>IF(Table13[[#This Row],[Tipo de Beneficiário]]="","",COUNTIFS(Table8[Código da Candidatura],Table13[[#This Row],[Cód.]],Table8[Tipologia proposta *],"T3"))</f>
        <v/>
      </c>
      <c r="M184" s="243" t="str">
        <f>IF(Table13[[#This Row],[Tipo de Beneficiário]]="","",COUNTIFS(Table8[Código da Candidatura],Table13[[#This Row],[Cód.]],Table8[Tipologia proposta *],"T4"))</f>
        <v/>
      </c>
      <c r="N184" s="243" t="str">
        <f>IF(Table13[[#This Row],[Tipo de Beneficiário]]="","",COUNTIFS(Table8[Código da Candidatura],Table13[[#This Row],[Cód.]],Table8[Tipologia proposta *],"T5"))</f>
        <v/>
      </c>
      <c r="O184" s="243" t="str">
        <f>IF(Table13[[#This Row],[Tipo de Beneficiário]]="","",COUNTIFS(Table8[Código da Candidatura],Table13[[#This Row],[Cód.]],Table8[Tipologia proposta *],"T6"))</f>
        <v/>
      </c>
      <c r="P184" s="243" t="str">
        <f>IF(Table13[[#This Row],[Tipo de Beneficiário]]="","",COUNTIFS(Table8[Código da Candidatura],Table13[[#This Row],[Cód.]],Table8[Tipologia proposta *],"T7"))</f>
        <v/>
      </c>
      <c r="Q184" s="243" t="str">
        <f>IF(Table13[[#This Row],[Tipo de Beneficiário]]="","",COUNTIFS(Table8[Código da Candidatura],Table13[[#This Row],[Cód.]],Table8[Tipologia proposta *],"Unid. Resid."))</f>
        <v/>
      </c>
      <c r="R184" s="244">
        <f>SUM(Table13[[#This Row],[T0]:[Unid. resid.]])</f>
        <v>0</v>
      </c>
      <c r="S184" s="245" t="str">
        <f>IF(OR(Table13[[#This Row],[Tipo de Beneficiário]]="",Table13[[#This Row],[Identificação da Entidade]]="",Table13[[#This Row],[Tipo de Solução Habitacional]]=""),"NÃO","")</f>
        <v>NÃO</v>
      </c>
      <c r="T184" s="118" t="e">
        <f>VLOOKUP(Table13[[#This Row],[Tipo de Beneficiário]],Table3[],3,FALSE)</f>
        <v>#N/A</v>
      </c>
      <c r="X184" s="46"/>
    </row>
    <row r="185" spans="1:24" x14ac:dyDescent="0.25">
      <c r="A185" s="237" t="str">
        <f>auxiliar!C181</f>
        <v>180</v>
      </c>
      <c r="B185" s="238"/>
      <c r="C185" s="239"/>
      <c r="D185" s="212" t="str">
        <f>IF(Table13[[#This Row],[Tipo de Beneficiário]]="","",COUNTIF(Table8[Código da Candidatura],Table13[[#This Row],[Cód.]]))</f>
        <v/>
      </c>
      <c r="E185" s="240" t="str">
        <f>IF(Table13[[#This Row],[Tipo de Beneficiário]]="","",SUMIF(Table8[[Código da Candidatura]:[Nº de membros]],Table13[[#This Row],[Cód.]],Table8[Nº de membros]))</f>
        <v/>
      </c>
      <c r="F185" s="241"/>
      <c r="G185" s="242"/>
      <c r="H185" s="242"/>
      <c r="I185" s="243" t="str">
        <f>IF(Table13[[#This Row],[Tipo de Beneficiário]]="","",COUNTIFS(Table8[Código da Candidatura],Table13[[#This Row],[Cód.]],Table8[Tipologia proposta *],"T0"))</f>
        <v/>
      </c>
      <c r="J185" s="243" t="str">
        <f>IF(Table13[[#This Row],[Tipo de Beneficiário]]="","",COUNTIFS(Table8[Código da Candidatura],Table13[[#This Row],[Cód.]],Table8[Tipologia proposta *],"T1"))</f>
        <v/>
      </c>
      <c r="K185" s="243" t="str">
        <f>IF(Table13[[#This Row],[Tipo de Beneficiário]]="","",COUNTIFS(Table8[Código da Candidatura],Table13[[#This Row],[Cód.]],Table8[Tipologia proposta *],"T2"))</f>
        <v/>
      </c>
      <c r="L185" s="243" t="str">
        <f>IF(Table13[[#This Row],[Tipo de Beneficiário]]="","",COUNTIFS(Table8[Código da Candidatura],Table13[[#This Row],[Cód.]],Table8[Tipologia proposta *],"T3"))</f>
        <v/>
      </c>
      <c r="M185" s="243" t="str">
        <f>IF(Table13[[#This Row],[Tipo de Beneficiário]]="","",COUNTIFS(Table8[Código da Candidatura],Table13[[#This Row],[Cód.]],Table8[Tipologia proposta *],"T4"))</f>
        <v/>
      </c>
      <c r="N185" s="243" t="str">
        <f>IF(Table13[[#This Row],[Tipo de Beneficiário]]="","",COUNTIFS(Table8[Código da Candidatura],Table13[[#This Row],[Cód.]],Table8[Tipologia proposta *],"T5"))</f>
        <v/>
      </c>
      <c r="O185" s="243" t="str">
        <f>IF(Table13[[#This Row],[Tipo de Beneficiário]]="","",COUNTIFS(Table8[Código da Candidatura],Table13[[#This Row],[Cód.]],Table8[Tipologia proposta *],"T6"))</f>
        <v/>
      </c>
      <c r="P185" s="243" t="str">
        <f>IF(Table13[[#This Row],[Tipo de Beneficiário]]="","",COUNTIFS(Table8[Código da Candidatura],Table13[[#This Row],[Cód.]],Table8[Tipologia proposta *],"T7"))</f>
        <v/>
      </c>
      <c r="Q185" s="243" t="str">
        <f>IF(Table13[[#This Row],[Tipo de Beneficiário]]="","",COUNTIFS(Table8[Código da Candidatura],Table13[[#This Row],[Cód.]],Table8[Tipologia proposta *],"Unid. Resid."))</f>
        <v/>
      </c>
      <c r="R185" s="244">
        <f>SUM(Table13[[#This Row],[T0]:[Unid. resid.]])</f>
        <v>0</v>
      </c>
      <c r="S185" s="245" t="str">
        <f>IF(OR(Table13[[#This Row],[Tipo de Beneficiário]]="",Table13[[#This Row],[Identificação da Entidade]]="",Table13[[#This Row],[Tipo de Solução Habitacional]]=""),"NÃO","")</f>
        <v>NÃO</v>
      </c>
      <c r="T185" s="118" t="e">
        <f>VLOOKUP(Table13[[#This Row],[Tipo de Beneficiário]],Table3[],3,FALSE)</f>
        <v>#N/A</v>
      </c>
      <c r="X185" s="46"/>
    </row>
    <row r="186" spans="1:24" x14ac:dyDescent="0.25">
      <c r="A186" s="237" t="str">
        <f>auxiliar!C182</f>
        <v>181</v>
      </c>
      <c r="B186" s="238"/>
      <c r="C186" s="239"/>
      <c r="D186" s="212" t="str">
        <f>IF(Table13[[#This Row],[Tipo de Beneficiário]]="","",COUNTIF(Table8[Código da Candidatura],Table13[[#This Row],[Cód.]]))</f>
        <v/>
      </c>
      <c r="E186" s="240" t="str">
        <f>IF(Table13[[#This Row],[Tipo de Beneficiário]]="","",SUMIF(Table8[[Código da Candidatura]:[Nº de membros]],Table13[[#This Row],[Cód.]],Table8[Nº de membros]))</f>
        <v/>
      </c>
      <c r="F186" s="241"/>
      <c r="G186" s="242"/>
      <c r="H186" s="242"/>
      <c r="I186" s="243" t="str">
        <f>IF(Table13[[#This Row],[Tipo de Beneficiário]]="","",COUNTIFS(Table8[Código da Candidatura],Table13[[#This Row],[Cód.]],Table8[Tipologia proposta *],"T0"))</f>
        <v/>
      </c>
      <c r="J186" s="243" t="str">
        <f>IF(Table13[[#This Row],[Tipo de Beneficiário]]="","",COUNTIFS(Table8[Código da Candidatura],Table13[[#This Row],[Cód.]],Table8[Tipologia proposta *],"T1"))</f>
        <v/>
      </c>
      <c r="K186" s="243" t="str">
        <f>IF(Table13[[#This Row],[Tipo de Beneficiário]]="","",COUNTIFS(Table8[Código da Candidatura],Table13[[#This Row],[Cód.]],Table8[Tipologia proposta *],"T2"))</f>
        <v/>
      </c>
      <c r="L186" s="243" t="str">
        <f>IF(Table13[[#This Row],[Tipo de Beneficiário]]="","",COUNTIFS(Table8[Código da Candidatura],Table13[[#This Row],[Cód.]],Table8[Tipologia proposta *],"T3"))</f>
        <v/>
      </c>
      <c r="M186" s="243" t="str">
        <f>IF(Table13[[#This Row],[Tipo de Beneficiário]]="","",COUNTIFS(Table8[Código da Candidatura],Table13[[#This Row],[Cód.]],Table8[Tipologia proposta *],"T4"))</f>
        <v/>
      </c>
      <c r="N186" s="243" t="str">
        <f>IF(Table13[[#This Row],[Tipo de Beneficiário]]="","",COUNTIFS(Table8[Código da Candidatura],Table13[[#This Row],[Cód.]],Table8[Tipologia proposta *],"T5"))</f>
        <v/>
      </c>
      <c r="O186" s="243" t="str">
        <f>IF(Table13[[#This Row],[Tipo de Beneficiário]]="","",COUNTIFS(Table8[Código da Candidatura],Table13[[#This Row],[Cód.]],Table8[Tipologia proposta *],"T6"))</f>
        <v/>
      </c>
      <c r="P186" s="243" t="str">
        <f>IF(Table13[[#This Row],[Tipo de Beneficiário]]="","",COUNTIFS(Table8[Código da Candidatura],Table13[[#This Row],[Cód.]],Table8[Tipologia proposta *],"T7"))</f>
        <v/>
      </c>
      <c r="Q186" s="243" t="str">
        <f>IF(Table13[[#This Row],[Tipo de Beneficiário]]="","",COUNTIFS(Table8[Código da Candidatura],Table13[[#This Row],[Cód.]],Table8[Tipologia proposta *],"Unid. Resid."))</f>
        <v/>
      </c>
      <c r="R186" s="244">
        <f>SUM(Table13[[#This Row],[T0]:[Unid. resid.]])</f>
        <v>0</v>
      </c>
      <c r="S186" s="245" t="str">
        <f>IF(OR(Table13[[#This Row],[Tipo de Beneficiário]]="",Table13[[#This Row],[Identificação da Entidade]]="",Table13[[#This Row],[Tipo de Solução Habitacional]]=""),"NÃO","")</f>
        <v>NÃO</v>
      </c>
      <c r="T186" s="118" t="e">
        <f>VLOOKUP(Table13[[#This Row],[Tipo de Beneficiário]],Table3[],3,FALSE)</f>
        <v>#N/A</v>
      </c>
      <c r="X186" s="46"/>
    </row>
    <row r="187" spans="1:24" x14ac:dyDescent="0.25">
      <c r="A187" s="237" t="str">
        <f>auxiliar!C183</f>
        <v>182</v>
      </c>
      <c r="B187" s="238"/>
      <c r="C187" s="239"/>
      <c r="D187" s="212" t="str">
        <f>IF(Table13[[#This Row],[Tipo de Beneficiário]]="","",COUNTIF(Table8[Código da Candidatura],Table13[[#This Row],[Cód.]]))</f>
        <v/>
      </c>
      <c r="E187" s="240" t="str">
        <f>IF(Table13[[#This Row],[Tipo de Beneficiário]]="","",SUMIF(Table8[[Código da Candidatura]:[Nº de membros]],Table13[[#This Row],[Cód.]],Table8[Nº de membros]))</f>
        <v/>
      </c>
      <c r="F187" s="241"/>
      <c r="G187" s="242"/>
      <c r="H187" s="242"/>
      <c r="I187" s="243" t="str">
        <f>IF(Table13[[#This Row],[Tipo de Beneficiário]]="","",COUNTIFS(Table8[Código da Candidatura],Table13[[#This Row],[Cód.]],Table8[Tipologia proposta *],"T0"))</f>
        <v/>
      </c>
      <c r="J187" s="243" t="str">
        <f>IF(Table13[[#This Row],[Tipo de Beneficiário]]="","",COUNTIFS(Table8[Código da Candidatura],Table13[[#This Row],[Cód.]],Table8[Tipologia proposta *],"T1"))</f>
        <v/>
      </c>
      <c r="K187" s="243" t="str">
        <f>IF(Table13[[#This Row],[Tipo de Beneficiário]]="","",COUNTIFS(Table8[Código da Candidatura],Table13[[#This Row],[Cód.]],Table8[Tipologia proposta *],"T2"))</f>
        <v/>
      </c>
      <c r="L187" s="243" t="str">
        <f>IF(Table13[[#This Row],[Tipo de Beneficiário]]="","",COUNTIFS(Table8[Código da Candidatura],Table13[[#This Row],[Cód.]],Table8[Tipologia proposta *],"T3"))</f>
        <v/>
      </c>
      <c r="M187" s="243" t="str">
        <f>IF(Table13[[#This Row],[Tipo de Beneficiário]]="","",COUNTIFS(Table8[Código da Candidatura],Table13[[#This Row],[Cód.]],Table8[Tipologia proposta *],"T4"))</f>
        <v/>
      </c>
      <c r="N187" s="243" t="str">
        <f>IF(Table13[[#This Row],[Tipo de Beneficiário]]="","",COUNTIFS(Table8[Código da Candidatura],Table13[[#This Row],[Cód.]],Table8[Tipologia proposta *],"T5"))</f>
        <v/>
      </c>
      <c r="O187" s="243" t="str">
        <f>IF(Table13[[#This Row],[Tipo de Beneficiário]]="","",COUNTIFS(Table8[Código da Candidatura],Table13[[#This Row],[Cód.]],Table8[Tipologia proposta *],"T6"))</f>
        <v/>
      </c>
      <c r="P187" s="243" t="str">
        <f>IF(Table13[[#This Row],[Tipo de Beneficiário]]="","",COUNTIFS(Table8[Código da Candidatura],Table13[[#This Row],[Cód.]],Table8[Tipologia proposta *],"T7"))</f>
        <v/>
      </c>
      <c r="Q187" s="243" t="str">
        <f>IF(Table13[[#This Row],[Tipo de Beneficiário]]="","",COUNTIFS(Table8[Código da Candidatura],Table13[[#This Row],[Cód.]],Table8[Tipologia proposta *],"Unid. Resid."))</f>
        <v/>
      </c>
      <c r="R187" s="244">
        <f>SUM(Table13[[#This Row],[T0]:[Unid. resid.]])</f>
        <v>0</v>
      </c>
      <c r="S187" s="245" t="str">
        <f>IF(OR(Table13[[#This Row],[Tipo de Beneficiário]]="",Table13[[#This Row],[Identificação da Entidade]]="",Table13[[#This Row],[Tipo de Solução Habitacional]]=""),"NÃO","")</f>
        <v>NÃO</v>
      </c>
      <c r="T187" s="118" t="e">
        <f>VLOOKUP(Table13[[#This Row],[Tipo de Beneficiário]],Table3[],3,FALSE)</f>
        <v>#N/A</v>
      </c>
      <c r="X187" s="46"/>
    </row>
    <row r="188" spans="1:24" x14ac:dyDescent="0.25">
      <c r="A188" s="237" t="str">
        <f>auxiliar!C184</f>
        <v>183</v>
      </c>
      <c r="B188" s="238"/>
      <c r="C188" s="239"/>
      <c r="D188" s="212" t="str">
        <f>IF(Table13[[#This Row],[Tipo de Beneficiário]]="","",COUNTIF(Table8[Código da Candidatura],Table13[[#This Row],[Cód.]]))</f>
        <v/>
      </c>
      <c r="E188" s="240" t="str">
        <f>IF(Table13[[#This Row],[Tipo de Beneficiário]]="","",SUMIF(Table8[[Código da Candidatura]:[Nº de membros]],Table13[[#This Row],[Cód.]],Table8[Nº de membros]))</f>
        <v/>
      </c>
      <c r="F188" s="241"/>
      <c r="G188" s="242"/>
      <c r="H188" s="242"/>
      <c r="I188" s="243" t="str">
        <f>IF(Table13[[#This Row],[Tipo de Beneficiário]]="","",COUNTIFS(Table8[Código da Candidatura],Table13[[#This Row],[Cód.]],Table8[Tipologia proposta *],"T0"))</f>
        <v/>
      </c>
      <c r="J188" s="243" t="str">
        <f>IF(Table13[[#This Row],[Tipo de Beneficiário]]="","",COUNTIFS(Table8[Código da Candidatura],Table13[[#This Row],[Cód.]],Table8[Tipologia proposta *],"T1"))</f>
        <v/>
      </c>
      <c r="K188" s="243" t="str">
        <f>IF(Table13[[#This Row],[Tipo de Beneficiário]]="","",COUNTIFS(Table8[Código da Candidatura],Table13[[#This Row],[Cód.]],Table8[Tipologia proposta *],"T2"))</f>
        <v/>
      </c>
      <c r="L188" s="243" t="str">
        <f>IF(Table13[[#This Row],[Tipo de Beneficiário]]="","",COUNTIFS(Table8[Código da Candidatura],Table13[[#This Row],[Cód.]],Table8[Tipologia proposta *],"T3"))</f>
        <v/>
      </c>
      <c r="M188" s="243" t="str">
        <f>IF(Table13[[#This Row],[Tipo de Beneficiário]]="","",COUNTIFS(Table8[Código da Candidatura],Table13[[#This Row],[Cód.]],Table8[Tipologia proposta *],"T4"))</f>
        <v/>
      </c>
      <c r="N188" s="243" t="str">
        <f>IF(Table13[[#This Row],[Tipo de Beneficiário]]="","",COUNTIFS(Table8[Código da Candidatura],Table13[[#This Row],[Cód.]],Table8[Tipologia proposta *],"T5"))</f>
        <v/>
      </c>
      <c r="O188" s="243" t="str">
        <f>IF(Table13[[#This Row],[Tipo de Beneficiário]]="","",COUNTIFS(Table8[Código da Candidatura],Table13[[#This Row],[Cód.]],Table8[Tipologia proposta *],"T6"))</f>
        <v/>
      </c>
      <c r="P188" s="243" t="str">
        <f>IF(Table13[[#This Row],[Tipo de Beneficiário]]="","",COUNTIFS(Table8[Código da Candidatura],Table13[[#This Row],[Cód.]],Table8[Tipologia proposta *],"T7"))</f>
        <v/>
      </c>
      <c r="Q188" s="243" t="str">
        <f>IF(Table13[[#This Row],[Tipo de Beneficiário]]="","",COUNTIFS(Table8[Código da Candidatura],Table13[[#This Row],[Cód.]],Table8[Tipologia proposta *],"Unid. Resid."))</f>
        <v/>
      </c>
      <c r="R188" s="244">
        <f>SUM(Table13[[#This Row],[T0]:[Unid. resid.]])</f>
        <v>0</v>
      </c>
      <c r="S188" s="245" t="str">
        <f>IF(OR(Table13[[#This Row],[Tipo de Beneficiário]]="",Table13[[#This Row],[Identificação da Entidade]]="",Table13[[#This Row],[Tipo de Solução Habitacional]]=""),"NÃO","")</f>
        <v>NÃO</v>
      </c>
      <c r="T188" s="118" t="e">
        <f>VLOOKUP(Table13[[#This Row],[Tipo de Beneficiário]],Table3[],3,FALSE)</f>
        <v>#N/A</v>
      </c>
      <c r="X188" s="46"/>
    </row>
    <row r="189" spans="1:24" x14ac:dyDescent="0.25">
      <c r="A189" s="237" t="str">
        <f>auxiliar!C185</f>
        <v>184</v>
      </c>
      <c r="B189" s="238"/>
      <c r="C189" s="239"/>
      <c r="D189" s="212" t="str">
        <f>IF(Table13[[#This Row],[Tipo de Beneficiário]]="","",COUNTIF(Table8[Código da Candidatura],Table13[[#This Row],[Cód.]]))</f>
        <v/>
      </c>
      <c r="E189" s="240" t="str">
        <f>IF(Table13[[#This Row],[Tipo de Beneficiário]]="","",SUMIF(Table8[[Código da Candidatura]:[Nº de membros]],Table13[[#This Row],[Cód.]],Table8[Nº de membros]))</f>
        <v/>
      </c>
      <c r="F189" s="241"/>
      <c r="G189" s="242"/>
      <c r="H189" s="242"/>
      <c r="I189" s="243" t="str">
        <f>IF(Table13[[#This Row],[Tipo de Beneficiário]]="","",COUNTIFS(Table8[Código da Candidatura],Table13[[#This Row],[Cód.]],Table8[Tipologia proposta *],"T0"))</f>
        <v/>
      </c>
      <c r="J189" s="243" t="str">
        <f>IF(Table13[[#This Row],[Tipo de Beneficiário]]="","",COUNTIFS(Table8[Código da Candidatura],Table13[[#This Row],[Cód.]],Table8[Tipologia proposta *],"T1"))</f>
        <v/>
      </c>
      <c r="K189" s="243" t="str">
        <f>IF(Table13[[#This Row],[Tipo de Beneficiário]]="","",COUNTIFS(Table8[Código da Candidatura],Table13[[#This Row],[Cód.]],Table8[Tipologia proposta *],"T2"))</f>
        <v/>
      </c>
      <c r="L189" s="243" t="str">
        <f>IF(Table13[[#This Row],[Tipo de Beneficiário]]="","",COUNTIFS(Table8[Código da Candidatura],Table13[[#This Row],[Cód.]],Table8[Tipologia proposta *],"T3"))</f>
        <v/>
      </c>
      <c r="M189" s="243" t="str">
        <f>IF(Table13[[#This Row],[Tipo de Beneficiário]]="","",COUNTIFS(Table8[Código da Candidatura],Table13[[#This Row],[Cód.]],Table8[Tipologia proposta *],"T4"))</f>
        <v/>
      </c>
      <c r="N189" s="243" t="str">
        <f>IF(Table13[[#This Row],[Tipo de Beneficiário]]="","",COUNTIFS(Table8[Código da Candidatura],Table13[[#This Row],[Cód.]],Table8[Tipologia proposta *],"T5"))</f>
        <v/>
      </c>
      <c r="O189" s="243" t="str">
        <f>IF(Table13[[#This Row],[Tipo de Beneficiário]]="","",COUNTIFS(Table8[Código da Candidatura],Table13[[#This Row],[Cód.]],Table8[Tipologia proposta *],"T6"))</f>
        <v/>
      </c>
      <c r="P189" s="243" t="str">
        <f>IF(Table13[[#This Row],[Tipo de Beneficiário]]="","",COUNTIFS(Table8[Código da Candidatura],Table13[[#This Row],[Cód.]],Table8[Tipologia proposta *],"T7"))</f>
        <v/>
      </c>
      <c r="Q189" s="243" t="str">
        <f>IF(Table13[[#This Row],[Tipo de Beneficiário]]="","",COUNTIFS(Table8[Código da Candidatura],Table13[[#This Row],[Cód.]],Table8[Tipologia proposta *],"Unid. Resid."))</f>
        <v/>
      </c>
      <c r="R189" s="244">
        <f>SUM(Table13[[#This Row],[T0]:[Unid. resid.]])</f>
        <v>0</v>
      </c>
      <c r="S189" s="245" t="str">
        <f>IF(OR(Table13[[#This Row],[Tipo de Beneficiário]]="",Table13[[#This Row],[Identificação da Entidade]]="",Table13[[#This Row],[Tipo de Solução Habitacional]]=""),"NÃO","")</f>
        <v>NÃO</v>
      </c>
      <c r="T189" s="118" t="e">
        <f>VLOOKUP(Table13[[#This Row],[Tipo de Beneficiário]],Table3[],3,FALSE)</f>
        <v>#N/A</v>
      </c>
      <c r="X189" s="46"/>
    </row>
    <row r="190" spans="1:24" x14ac:dyDescent="0.25">
      <c r="A190" s="237" t="str">
        <f>auxiliar!C186</f>
        <v>185</v>
      </c>
      <c r="B190" s="238"/>
      <c r="C190" s="239"/>
      <c r="D190" s="212" t="str">
        <f>IF(Table13[[#This Row],[Tipo de Beneficiário]]="","",COUNTIF(Table8[Código da Candidatura],Table13[[#This Row],[Cód.]]))</f>
        <v/>
      </c>
      <c r="E190" s="240" t="str">
        <f>IF(Table13[[#This Row],[Tipo de Beneficiário]]="","",SUMIF(Table8[[Código da Candidatura]:[Nº de membros]],Table13[[#This Row],[Cód.]],Table8[Nº de membros]))</f>
        <v/>
      </c>
      <c r="F190" s="241"/>
      <c r="G190" s="242"/>
      <c r="H190" s="242"/>
      <c r="I190" s="243" t="str">
        <f>IF(Table13[[#This Row],[Tipo de Beneficiário]]="","",COUNTIFS(Table8[Código da Candidatura],Table13[[#This Row],[Cód.]],Table8[Tipologia proposta *],"T0"))</f>
        <v/>
      </c>
      <c r="J190" s="243" t="str">
        <f>IF(Table13[[#This Row],[Tipo de Beneficiário]]="","",COUNTIFS(Table8[Código da Candidatura],Table13[[#This Row],[Cód.]],Table8[Tipologia proposta *],"T1"))</f>
        <v/>
      </c>
      <c r="K190" s="243" t="str">
        <f>IF(Table13[[#This Row],[Tipo de Beneficiário]]="","",COUNTIFS(Table8[Código da Candidatura],Table13[[#This Row],[Cód.]],Table8[Tipologia proposta *],"T2"))</f>
        <v/>
      </c>
      <c r="L190" s="243" t="str">
        <f>IF(Table13[[#This Row],[Tipo de Beneficiário]]="","",COUNTIFS(Table8[Código da Candidatura],Table13[[#This Row],[Cód.]],Table8[Tipologia proposta *],"T3"))</f>
        <v/>
      </c>
      <c r="M190" s="243" t="str">
        <f>IF(Table13[[#This Row],[Tipo de Beneficiário]]="","",COUNTIFS(Table8[Código da Candidatura],Table13[[#This Row],[Cód.]],Table8[Tipologia proposta *],"T4"))</f>
        <v/>
      </c>
      <c r="N190" s="243" t="str">
        <f>IF(Table13[[#This Row],[Tipo de Beneficiário]]="","",COUNTIFS(Table8[Código da Candidatura],Table13[[#This Row],[Cód.]],Table8[Tipologia proposta *],"T5"))</f>
        <v/>
      </c>
      <c r="O190" s="243" t="str">
        <f>IF(Table13[[#This Row],[Tipo de Beneficiário]]="","",COUNTIFS(Table8[Código da Candidatura],Table13[[#This Row],[Cód.]],Table8[Tipologia proposta *],"T6"))</f>
        <v/>
      </c>
      <c r="P190" s="243" t="str">
        <f>IF(Table13[[#This Row],[Tipo de Beneficiário]]="","",COUNTIFS(Table8[Código da Candidatura],Table13[[#This Row],[Cód.]],Table8[Tipologia proposta *],"T7"))</f>
        <v/>
      </c>
      <c r="Q190" s="243" t="str">
        <f>IF(Table13[[#This Row],[Tipo de Beneficiário]]="","",COUNTIFS(Table8[Código da Candidatura],Table13[[#This Row],[Cód.]],Table8[Tipologia proposta *],"Unid. Resid."))</f>
        <v/>
      </c>
      <c r="R190" s="244">
        <f>SUM(Table13[[#This Row],[T0]:[Unid. resid.]])</f>
        <v>0</v>
      </c>
      <c r="S190" s="245" t="str">
        <f>IF(OR(Table13[[#This Row],[Tipo de Beneficiário]]="",Table13[[#This Row],[Identificação da Entidade]]="",Table13[[#This Row],[Tipo de Solução Habitacional]]=""),"NÃO","")</f>
        <v>NÃO</v>
      </c>
      <c r="T190" s="118" t="e">
        <f>VLOOKUP(Table13[[#This Row],[Tipo de Beneficiário]],Table3[],3,FALSE)</f>
        <v>#N/A</v>
      </c>
      <c r="X190" s="46"/>
    </row>
    <row r="191" spans="1:24" x14ac:dyDescent="0.25">
      <c r="A191" s="237" t="str">
        <f>auxiliar!C187</f>
        <v>186</v>
      </c>
      <c r="B191" s="238"/>
      <c r="C191" s="239"/>
      <c r="D191" s="212" t="str">
        <f>IF(Table13[[#This Row],[Tipo de Beneficiário]]="","",COUNTIF(Table8[Código da Candidatura],Table13[[#This Row],[Cód.]]))</f>
        <v/>
      </c>
      <c r="E191" s="240" t="str">
        <f>IF(Table13[[#This Row],[Tipo de Beneficiário]]="","",SUMIF(Table8[[Código da Candidatura]:[Nº de membros]],Table13[[#This Row],[Cód.]],Table8[Nº de membros]))</f>
        <v/>
      </c>
      <c r="F191" s="241"/>
      <c r="G191" s="242"/>
      <c r="H191" s="242"/>
      <c r="I191" s="243" t="str">
        <f>IF(Table13[[#This Row],[Tipo de Beneficiário]]="","",COUNTIFS(Table8[Código da Candidatura],Table13[[#This Row],[Cód.]],Table8[Tipologia proposta *],"T0"))</f>
        <v/>
      </c>
      <c r="J191" s="243" t="str">
        <f>IF(Table13[[#This Row],[Tipo de Beneficiário]]="","",COUNTIFS(Table8[Código da Candidatura],Table13[[#This Row],[Cód.]],Table8[Tipologia proposta *],"T1"))</f>
        <v/>
      </c>
      <c r="K191" s="243" t="str">
        <f>IF(Table13[[#This Row],[Tipo de Beneficiário]]="","",COUNTIFS(Table8[Código da Candidatura],Table13[[#This Row],[Cód.]],Table8[Tipologia proposta *],"T2"))</f>
        <v/>
      </c>
      <c r="L191" s="243" t="str">
        <f>IF(Table13[[#This Row],[Tipo de Beneficiário]]="","",COUNTIFS(Table8[Código da Candidatura],Table13[[#This Row],[Cód.]],Table8[Tipologia proposta *],"T3"))</f>
        <v/>
      </c>
      <c r="M191" s="243" t="str">
        <f>IF(Table13[[#This Row],[Tipo de Beneficiário]]="","",COUNTIFS(Table8[Código da Candidatura],Table13[[#This Row],[Cód.]],Table8[Tipologia proposta *],"T4"))</f>
        <v/>
      </c>
      <c r="N191" s="243" t="str">
        <f>IF(Table13[[#This Row],[Tipo de Beneficiário]]="","",COUNTIFS(Table8[Código da Candidatura],Table13[[#This Row],[Cód.]],Table8[Tipologia proposta *],"T5"))</f>
        <v/>
      </c>
      <c r="O191" s="243" t="str">
        <f>IF(Table13[[#This Row],[Tipo de Beneficiário]]="","",COUNTIFS(Table8[Código da Candidatura],Table13[[#This Row],[Cód.]],Table8[Tipologia proposta *],"T6"))</f>
        <v/>
      </c>
      <c r="P191" s="243" t="str">
        <f>IF(Table13[[#This Row],[Tipo de Beneficiário]]="","",COUNTIFS(Table8[Código da Candidatura],Table13[[#This Row],[Cód.]],Table8[Tipologia proposta *],"T7"))</f>
        <v/>
      </c>
      <c r="Q191" s="243" t="str">
        <f>IF(Table13[[#This Row],[Tipo de Beneficiário]]="","",COUNTIFS(Table8[Código da Candidatura],Table13[[#This Row],[Cód.]],Table8[Tipologia proposta *],"Unid. Resid."))</f>
        <v/>
      </c>
      <c r="R191" s="244">
        <f>SUM(Table13[[#This Row],[T0]:[Unid. resid.]])</f>
        <v>0</v>
      </c>
      <c r="S191" s="245" t="str">
        <f>IF(OR(Table13[[#This Row],[Tipo de Beneficiário]]="",Table13[[#This Row],[Identificação da Entidade]]="",Table13[[#This Row],[Tipo de Solução Habitacional]]=""),"NÃO","")</f>
        <v>NÃO</v>
      </c>
      <c r="T191" s="118" t="e">
        <f>VLOOKUP(Table13[[#This Row],[Tipo de Beneficiário]],Table3[],3,FALSE)</f>
        <v>#N/A</v>
      </c>
      <c r="X191" s="46"/>
    </row>
    <row r="192" spans="1:24" x14ac:dyDescent="0.25">
      <c r="A192" s="237" t="str">
        <f>auxiliar!C188</f>
        <v>187</v>
      </c>
      <c r="B192" s="238"/>
      <c r="C192" s="239"/>
      <c r="D192" s="212" t="str">
        <f>IF(Table13[[#This Row],[Tipo de Beneficiário]]="","",COUNTIF(Table8[Código da Candidatura],Table13[[#This Row],[Cód.]]))</f>
        <v/>
      </c>
      <c r="E192" s="240" t="str">
        <f>IF(Table13[[#This Row],[Tipo de Beneficiário]]="","",SUMIF(Table8[[Código da Candidatura]:[Nº de membros]],Table13[[#This Row],[Cód.]],Table8[Nº de membros]))</f>
        <v/>
      </c>
      <c r="F192" s="241"/>
      <c r="G192" s="242"/>
      <c r="H192" s="242"/>
      <c r="I192" s="243" t="str">
        <f>IF(Table13[[#This Row],[Tipo de Beneficiário]]="","",COUNTIFS(Table8[Código da Candidatura],Table13[[#This Row],[Cód.]],Table8[Tipologia proposta *],"T0"))</f>
        <v/>
      </c>
      <c r="J192" s="243" t="str">
        <f>IF(Table13[[#This Row],[Tipo de Beneficiário]]="","",COUNTIFS(Table8[Código da Candidatura],Table13[[#This Row],[Cód.]],Table8[Tipologia proposta *],"T1"))</f>
        <v/>
      </c>
      <c r="K192" s="243" t="str">
        <f>IF(Table13[[#This Row],[Tipo de Beneficiário]]="","",COUNTIFS(Table8[Código da Candidatura],Table13[[#This Row],[Cód.]],Table8[Tipologia proposta *],"T2"))</f>
        <v/>
      </c>
      <c r="L192" s="243" t="str">
        <f>IF(Table13[[#This Row],[Tipo de Beneficiário]]="","",COUNTIFS(Table8[Código da Candidatura],Table13[[#This Row],[Cód.]],Table8[Tipologia proposta *],"T3"))</f>
        <v/>
      </c>
      <c r="M192" s="243" t="str">
        <f>IF(Table13[[#This Row],[Tipo de Beneficiário]]="","",COUNTIFS(Table8[Código da Candidatura],Table13[[#This Row],[Cód.]],Table8[Tipologia proposta *],"T4"))</f>
        <v/>
      </c>
      <c r="N192" s="243" t="str">
        <f>IF(Table13[[#This Row],[Tipo de Beneficiário]]="","",COUNTIFS(Table8[Código da Candidatura],Table13[[#This Row],[Cód.]],Table8[Tipologia proposta *],"T5"))</f>
        <v/>
      </c>
      <c r="O192" s="243" t="str">
        <f>IF(Table13[[#This Row],[Tipo de Beneficiário]]="","",COUNTIFS(Table8[Código da Candidatura],Table13[[#This Row],[Cód.]],Table8[Tipologia proposta *],"T6"))</f>
        <v/>
      </c>
      <c r="P192" s="243" t="str">
        <f>IF(Table13[[#This Row],[Tipo de Beneficiário]]="","",COUNTIFS(Table8[Código da Candidatura],Table13[[#This Row],[Cód.]],Table8[Tipologia proposta *],"T7"))</f>
        <v/>
      </c>
      <c r="Q192" s="243" t="str">
        <f>IF(Table13[[#This Row],[Tipo de Beneficiário]]="","",COUNTIFS(Table8[Código da Candidatura],Table13[[#This Row],[Cód.]],Table8[Tipologia proposta *],"Unid. Resid."))</f>
        <v/>
      </c>
      <c r="R192" s="244">
        <f>SUM(Table13[[#This Row],[T0]:[Unid. resid.]])</f>
        <v>0</v>
      </c>
      <c r="S192" s="245" t="str">
        <f>IF(OR(Table13[[#This Row],[Tipo de Beneficiário]]="",Table13[[#This Row],[Identificação da Entidade]]="",Table13[[#This Row],[Tipo de Solução Habitacional]]=""),"NÃO","")</f>
        <v>NÃO</v>
      </c>
      <c r="T192" s="118" t="e">
        <f>VLOOKUP(Table13[[#This Row],[Tipo de Beneficiário]],Table3[],3,FALSE)</f>
        <v>#N/A</v>
      </c>
      <c r="X192" s="46"/>
    </row>
    <row r="193" spans="1:24" x14ac:dyDescent="0.25">
      <c r="A193" s="237" t="str">
        <f>auxiliar!C189</f>
        <v>188</v>
      </c>
      <c r="B193" s="238"/>
      <c r="C193" s="239"/>
      <c r="D193" s="212" t="str">
        <f>IF(Table13[[#This Row],[Tipo de Beneficiário]]="","",COUNTIF(Table8[Código da Candidatura],Table13[[#This Row],[Cód.]]))</f>
        <v/>
      </c>
      <c r="E193" s="240" t="str">
        <f>IF(Table13[[#This Row],[Tipo de Beneficiário]]="","",SUMIF(Table8[[Código da Candidatura]:[Nº de membros]],Table13[[#This Row],[Cód.]],Table8[Nº de membros]))</f>
        <v/>
      </c>
      <c r="F193" s="241"/>
      <c r="G193" s="242"/>
      <c r="H193" s="242"/>
      <c r="I193" s="243" t="str">
        <f>IF(Table13[[#This Row],[Tipo de Beneficiário]]="","",COUNTIFS(Table8[Código da Candidatura],Table13[[#This Row],[Cód.]],Table8[Tipologia proposta *],"T0"))</f>
        <v/>
      </c>
      <c r="J193" s="243" t="str">
        <f>IF(Table13[[#This Row],[Tipo de Beneficiário]]="","",COUNTIFS(Table8[Código da Candidatura],Table13[[#This Row],[Cód.]],Table8[Tipologia proposta *],"T1"))</f>
        <v/>
      </c>
      <c r="K193" s="243" t="str">
        <f>IF(Table13[[#This Row],[Tipo de Beneficiário]]="","",COUNTIFS(Table8[Código da Candidatura],Table13[[#This Row],[Cód.]],Table8[Tipologia proposta *],"T2"))</f>
        <v/>
      </c>
      <c r="L193" s="243" t="str">
        <f>IF(Table13[[#This Row],[Tipo de Beneficiário]]="","",COUNTIFS(Table8[Código da Candidatura],Table13[[#This Row],[Cód.]],Table8[Tipologia proposta *],"T3"))</f>
        <v/>
      </c>
      <c r="M193" s="243" t="str">
        <f>IF(Table13[[#This Row],[Tipo de Beneficiário]]="","",COUNTIFS(Table8[Código da Candidatura],Table13[[#This Row],[Cód.]],Table8[Tipologia proposta *],"T4"))</f>
        <v/>
      </c>
      <c r="N193" s="243" t="str">
        <f>IF(Table13[[#This Row],[Tipo de Beneficiário]]="","",COUNTIFS(Table8[Código da Candidatura],Table13[[#This Row],[Cód.]],Table8[Tipologia proposta *],"T5"))</f>
        <v/>
      </c>
      <c r="O193" s="243" t="str">
        <f>IF(Table13[[#This Row],[Tipo de Beneficiário]]="","",COUNTIFS(Table8[Código da Candidatura],Table13[[#This Row],[Cód.]],Table8[Tipologia proposta *],"T6"))</f>
        <v/>
      </c>
      <c r="P193" s="243" t="str">
        <f>IF(Table13[[#This Row],[Tipo de Beneficiário]]="","",COUNTIFS(Table8[Código da Candidatura],Table13[[#This Row],[Cód.]],Table8[Tipologia proposta *],"T7"))</f>
        <v/>
      </c>
      <c r="Q193" s="243" t="str">
        <f>IF(Table13[[#This Row],[Tipo de Beneficiário]]="","",COUNTIFS(Table8[Código da Candidatura],Table13[[#This Row],[Cód.]],Table8[Tipologia proposta *],"Unid. Resid."))</f>
        <v/>
      </c>
      <c r="R193" s="244">
        <f>SUM(Table13[[#This Row],[T0]:[Unid. resid.]])</f>
        <v>0</v>
      </c>
      <c r="S193" s="245" t="str">
        <f>IF(OR(Table13[[#This Row],[Tipo de Beneficiário]]="",Table13[[#This Row],[Identificação da Entidade]]="",Table13[[#This Row],[Tipo de Solução Habitacional]]=""),"NÃO","")</f>
        <v>NÃO</v>
      </c>
      <c r="T193" s="118" t="e">
        <f>VLOOKUP(Table13[[#This Row],[Tipo de Beneficiário]],Table3[],3,FALSE)</f>
        <v>#N/A</v>
      </c>
      <c r="X193" s="46"/>
    </row>
    <row r="194" spans="1:24" x14ac:dyDescent="0.25">
      <c r="A194" s="237" t="str">
        <f>auxiliar!C190</f>
        <v>189</v>
      </c>
      <c r="B194" s="238"/>
      <c r="C194" s="239"/>
      <c r="D194" s="212" t="str">
        <f>IF(Table13[[#This Row],[Tipo de Beneficiário]]="","",COUNTIF(Table8[Código da Candidatura],Table13[[#This Row],[Cód.]]))</f>
        <v/>
      </c>
      <c r="E194" s="240" t="str">
        <f>IF(Table13[[#This Row],[Tipo de Beneficiário]]="","",SUMIF(Table8[[Código da Candidatura]:[Nº de membros]],Table13[[#This Row],[Cód.]],Table8[Nº de membros]))</f>
        <v/>
      </c>
      <c r="F194" s="241"/>
      <c r="G194" s="242"/>
      <c r="H194" s="242"/>
      <c r="I194" s="243" t="str">
        <f>IF(Table13[[#This Row],[Tipo de Beneficiário]]="","",COUNTIFS(Table8[Código da Candidatura],Table13[[#This Row],[Cód.]],Table8[Tipologia proposta *],"T0"))</f>
        <v/>
      </c>
      <c r="J194" s="243" t="str">
        <f>IF(Table13[[#This Row],[Tipo de Beneficiário]]="","",COUNTIFS(Table8[Código da Candidatura],Table13[[#This Row],[Cód.]],Table8[Tipologia proposta *],"T1"))</f>
        <v/>
      </c>
      <c r="K194" s="243" t="str">
        <f>IF(Table13[[#This Row],[Tipo de Beneficiário]]="","",COUNTIFS(Table8[Código da Candidatura],Table13[[#This Row],[Cód.]],Table8[Tipologia proposta *],"T2"))</f>
        <v/>
      </c>
      <c r="L194" s="243" t="str">
        <f>IF(Table13[[#This Row],[Tipo de Beneficiário]]="","",COUNTIFS(Table8[Código da Candidatura],Table13[[#This Row],[Cód.]],Table8[Tipologia proposta *],"T3"))</f>
        <v/>
      </c>
      <c r="M194" s="243" t="str">
        <f>IF(Table13[[#This Row],[Tipo de Beneficiário]]="","",COUNTIFS(Table8[Código da Candidatura],Table13[[#This Row],[Cód.]],Table8[Tipologia proposta *],"T4"))</f>
        <v/>
      </c>
      <c r="N194" s="243" t="str">
        <f>IF(Table13[[#This Row],[Tipo de Beneficiário]]="","",COUNTIFS(Table8[Código da Candidatura],Table13[[#This Row],[Cód.]],Table8[Tipologia proposta *],"T5"))</f>
        <v/>
      </c>
      <c r="O194" s="243" t="str">
        <f>IF(Table13[[#This Row],[Tipo de Beneficiário]]="","",COUNTIFS(Table8[Código da Candidatura],Table13[[#This Row],[Cód.]],Table8[Tipologia proposta *],"T6"))</f>
        <v/>
      </c>
      <c r="P194" s="243" t="str">
        <f>IF(Table13[[#This Row],[Tipo de Beneficiário]]="","",COUNTIFS(Table8[Código da Candidatura],Table13[[#This Row],[Cód.]],Table8[Tipologia proposta *],"T7"))</f>
        <v/>
      </c>
      <c r="Q194" s="243" t="str">
        <f>IF(Table13[[#This Row],[Tipo de Beneficiário]]="","",COUNTIFS(Table8[Código da Candidatura],Table13[[#This Row],[Cód.]],Table8[Tipologia proposta *],"Unid. Resid."))</f>
        <v/>
      </c>
      <c r="R194" s="244">
        <f>SUM(Table13[[#This Row],[T0]:[Unid. resid.]])</f>
        <v>0</v>
      </c>
      <c r="S194" s="245" t="str">
        <f>IF(OR(Table13[[#This Row],[Tipo de Beneficiário]]="",Table13[[#This Row],[Identificação da Entidade]]="",Table13[[#This Row],[Tipo de Solução Habitacional]]=""),"NÃO","")</f>
        <v>NÃO</v>
      </c>
      <c r="T194" s="118" t="e">
        <f>VLOOKUP(Table13[[#This Row],[Tipo de Beneficiário]],Table3[],3,FALSE)</f>
        <v>#N/A</v>
      </c>
      <c r="X194" s="46"/>
    </row>
    <row r="195" spans="1:24" x14ac:dyDescent="0.25">
      <c r="A195" s="237" t="str">
        <f>auxiliar!C191</f>
        <v>190</v>
      </c>
      <c r="B195" s="238"/>
      <c r="C195" s="239"/>
      <c r="D195" s="212" t="str">
        <f>IF(Table13[[#This Row],[Tipo de Beneficiário]]="","",COUNTIF(Table8[Código da Candidatura],Table13[[#This Row],[Cód.]]))</f>
        <v/>
      </c>
      <c r="E195" s="240" t="str">
        <f>IF(Table13[[#This Row],[Tipo de Beneficiário]]="","",SUMIF(Table8[[Código da Candidatura]:[Nº de membros]],Table13[[#This Row],[Cód.]],Table8[Nº de membros]))</f>
        <v/>
      </c>
      <c r="F195" s="241"/>
      <c r="G195" s="242"/>
      <c r="H195" s="242"/>
      <c r="I195" s="243" t="str">
        <f>IF(Table13[[#This Row],[Tipo de Beneficiário]]="","",COUNTIFS(Table8[Código da Candidatura],Table13[[#This Row],[Cód.]],Table8[Tipologia proposta *],"T0"))</f>
        <v/>
      </c>
      <c r="J195" s="243" t="str">
        <f>IF(Table13[[#This Row],[Tipo de Beneficiário]]="","",COUNTIFS(Table8[Código da Candidatura],Table13[[#This Row],[Cód.]],Table8[Tipologia proposta *],"T1"))</f>
        <v/>
      </c>
      <c r="K195" s="243" t="str">
        <f>IF(Table13[[#This Row],[Tipo de Beneficiário]]="","",COUNTIFS(Table8[Código da Candidatura],Table13[[#This Row],[Cód.]],Table8[Tipologia proposta *],"T2"))</f>
        <v/>
      </c>
      <c r="L195" s="243" t="str">
        <f>IF(Table13[[#This Row],[Tipo de Beneficiário]]="","",COUNTIFS(Table8[Código da Candidatura],Table13[[#This Row],[Cód.]],Table8[Tipologia proposta *],"T3"))</f>
        <v/>
      </c>
      <c r="M195" s="243" t="str">
        <f>IF(Table13[[#This Row],[Tipo de Beneficiário]]="","",COUNTIFS(Table8[Código da Candidatura],Table13[[#This Row],[Cód.]],Table8[Tipologia proposta *],"T4"))</f>
        <v/>
      </c>
      <c r="N195" s="243" t="str">
        <f>IF(Table13[[#This Row],[Tipo de Beneficiário]]="","",COUNTIFS(Table8[Código da Candidatura],Table13[[#This Row],[Cód.]],Table8[Tipologia proposta *],"T5"))</f>
        <v/>
      </c>
      <c r="O195" s="243" t="str">
        <f>IF(Table13[[#This Row],[Tipo de Beneficiário]]="","",COUNTIFS(Table8[Código da Candidatura],Table13[[#This Row],[Cód.]],Table8[Tipologia proposta *],"T6"))</f>
        <v/>
      </c>
      <c r="P195" s="243" t="str">
        <f>IF(Table13[[#This Row],[Tipo de Beneficiário]]="","",COUNTIFS(Table8[Código da Candidatura],Table13[[#This Row],[Cód.]],Table8[Tipologia proposta *],"T7"))</f>
        <v/>
      </c>
      <c r="Q195" s="243" t="str">
        <f>IF(Table13[[#This Row],[Tipo de Beneficiário]]="","",COUNTIFS(Table8[Código da Candidatura],Table13[[#This Row],[Cód.]],Table8[Tipologia proposta *],"Unid. Resid."))</f>
        <v/>
      </c>
      <c r="R195" s="244">
        <f>SUM(Table13[[#This Row],[T0]:[Unid. resid.]])</f>
        <v>0</v>
      </c>
      <c r="S195" s="245" t="str">
        <f>IF(OR(Table13[[#This Row],[Tipo de Beneficiário]]="",Table13[[#This Row],[Identificação da Entidade]]="",Table13[[#This Row],[Tipo de Solução Habitacional]]=""),"NÃO","")</f>
        <v>NÃO</v>
      </c>
      <c r="T195" s="118" t="e">
        <f>VLOOKUP(Table13[[#This Row],[Tipo de Beneficiário]],Table3[],3,FALSE)</f>
        <v>#N/A</v>
      </c>
      <c r="X195" s="46"/>
    </row>
    <row r="196" spans="1:24" x14ac:dyDescent="0.25">
      <c r="A196" s="237" t="str">
        <f>auxiliar!C192</f>
        <v>191</v>
      </c>
      <c r="B196" s="238"/>
      <c r="C196" s="239"/>
      <c r="D196" s="212" t="str">
        <f>IF(Table13[[#This Row],[Tipo de Beneficiário]]="","",COUNTIF(Table8[Código da Candidatura],Table13[[#This Row],[Cód.]]))</f>
        <v/>
      </c>
      <c r="E196" s="240" t="str">
        <f>IF(Table13[[#This Row],[Tipo de Beneficiário]]="","",SUMIF(Table8[[Código da Candidatura]:[Nº de membros]],Table13[[#This Row],[Cód.]],Table8[Nº de membros]))</f>
        <v/>
      </c>
      <c r="F196" s="241"/>
      <c r="G196" s="242"/>
      <c r="H196" s="242"/>
      <c r="I196" s="243" t="str">
        <f>IF(Table13[[#This Row],[Tipo de Beneficiário]]="","",COUNTIFS(Table8[Código da Candidatura],Table13[[#This Row],[Cód.]],Table8[Tipologia proposta *],"T0"))</f>
        <v/>
      </c>
      <c r="J196" s="243" t="str">
        <f>IF(Table13[[#This Row],[Tipo de Beneficiário]]="","",COUNTIFS(Table8[Código da Candidatura],Table13[[#This Row],[Cód.]],Table8[Tipologia proposta *],"T1"))</f>
        <v/>
      </c>
      <c r="K196" s="243" t="str">
        <f>IF(Table13[[#This Row],[Tipo de Beneficiário]]="","",COUNTIFS(Table8[Código da Candidatura],Table13[[#This Row],[Cód.]],Table8[Tipologia proposta *],"T2"))</f>
        <v/>
      </c>
      <c r="L196" s="243" t="str">
        <f>IF(Table13[[#This Row],[Tipo de Beneficiário]]="","",COUNTIFS(Table8[Código da Candidatura],Table13[[#This Row],[Cód.]],Table8[Tipologia proposta *],"T3"))</f>
        <v/>
      </c>
      <c r="M196" s="243" t="str">
        <f>IF(Table13[[#This Row],[Tipo de Beneficiário]]="","",COUNTIFS(Table8[Código da Candidatura],Table13[[#This Row],[Cód.]],Table8[Tipologia proposta *],"T4"))</f>
        <v/>
      </c>
      <c r="N196" s="243" t="str">
        <f>IF(Table13[[#This Row],[Tipo de Beneficiário]]="","",COUNTIFS(Table8[Código da Candidatura],Table13[[#This Row],[Cód.]],Table8[Tipologia proposta *],"T5"))</f>
        <v/>
      </c>
      <c r="O196" s="243" t="str">
        <f>IF(Table13[[#This Row],[Tipo de Beneficiário]]="","",COUNTIFS(Table8[Código da Candidatura],Table13[[#This Row],[Cód.]],Table8[Tipologia proposta *],"T6"))</f>
        <v/>
      </c>
      <c r="P196" s="243" t="str">
        <f>IF(Table13[[#This Row],[Tipo de Beneficiário]]="","",COUNTIFS(Table8[Código da Candidatura],Table13[[#This Row],[Cód.]],Table8[Tipologia proposta *],"T7"))</f>
        <v/>
      </c>
      <c r="Q196" s="243" t="str">
        <f>IF(Table13[[#This Row],[Tipo de Beneficiário]]="","",COUNTIFS(Table8[Código da Candidatura],Table13[[#This Row],[Cód.]],Table8[Tipologia proposta *],"Unid. Resid."))</f>
        <v/>
      </c>
      <c r="R196" s="244">
        <f>SUM(Table13[[#This Row],[T0]:[Unid. resid.]])</f>
        <v>0</v>
      </c>
      <c r="S196" s="245" t="str">
        <f>IF(OR(Table13[[#This Row],[Tipo de Beneficiário]]="",Table13[[#This Row],[Identificação da Entidade]]="",Table13[[#This Row],[Tipo de Solução Habitacional]]=""),"NÃO","")</f>
        <v>NÃO</v>
      </c>
      <c r="T196" s="118" t="e">
        <f>VLOOKUP(Table13[[#This Row],[Tipo de Beneficiário]],Table3[],3,FALSE)</f>
        <v>#N/A</v>
      </c>
      <c r="X196" s="46"/>
    </row>
    <row r="197" spans="1:24" x14ac:dyDescent="0.25">
      <c r="A197" s="237" t="str">
        <f>auxiliar!C193</f>
        <v>192</v>
      </c>
      <c r="B197" s="238"/>
      <c r="C197" s="239"/>
      <c r="D197" s="212" t="str">
        <f>IF(Table13[[#This Row],[Tipo de Beneficiário]]="","",COUNTIF(Table8[Código da Candidatura],Table13[[#This Row],[Cód.]]))</f>
        <v/>
      </c>
      <c r="E197" s="240" t="str">
        <f>IF(Table13[[#This Row],[Tipo de Beneficiário]]="","",SUMIF(Table8[[Código da Candidatura]:[Nº de membros]],Table13[[#This Row],[Cód.]],Table8[Nº de membros]))</f>
        <v/>
      </c>
      <c r="F197" s="241"/>
      <c r="G197" s="242"/>
      <c r="H197" s="242"/>
      <c r="I197" s="243" t="str">
        <f>IF(Table13[[#This Row],[Tipo de Beneficiário]]="","",COUNTIFS(Table8[Código da Candidatura],Table13[[#This Row],[Cód.]],Table8[Tipologia proposta *],"T0"))</f>
        <v/>
      </c>
      <c r="J197" s="243" t="str">
        <f>IF(Table13[[#This Row],[Tipo de Beneficiário]]="","",COUNTIFS(Table8[Código da Candidatura],Table13[[#This Row],[Cód.]],Table8[Tipologia proposta *],"T1"))</f>
        <v/>
      </c>
      <c r="K197" s="243" t="str">
        <f>IF(Table13[[#This Row],[Tipo de Beneficiário]]="","",COUNTIFS(Table8[Código da Candidatura],Table13[[#This Row],[Cód.]],Table8[Tipologia proposta *],"T2"))</f>
        <v/>
      </c>
      <c r="L197" s="243" t="str">
        <f>IF(Table13[[#This Row],[Tipo de Beneficiário]]="","",COUNTIFS(Table8[Código da Candidatura],Table13[[#This Row],[Cód.]],Table8[Tipologia proposta *],"T3"))</f>
        <v/>
      </c>
      <c r="M197" s="243" t="str">
        <f>IF(Table13[[#This Row],[Tipo de Beneficiário]]="","",COUNTIFS(Table8[Código da Candidatura],Table13[[#This Row],[Cód.]],Table8[Tipologia proposta *],"T4"))</f>
        <v/>
      </c>
      <c r="N197" s="243" t="str">
        <f>IF(Table13[[#This Row],[Tipo de Beneficiário]]="","",COUNTIFS(Table8[Código da Candidatura],Table13[[#This Row],[Cód.]],Table8[Tipologia proposta *],"T5"))</f>
        <v/>
      </c>
      <c r="O197" s="243" t="str">
        <f>IF(Table13[[#This Row],[Tipo de Beneficiário]]="","",COUNTIFS(Table8[Código da Candidatura],Table13[[#This Row],[Cód.]],Table8[Tipologia proposta *],"T6"))</f>
        <v/>
      </c>
      <c r="P197" s="243" t="str">
        <f>IF(Table13[[#This Row],[Tipo de Beneficiário]]="","",COUNTIFS(Table8[Código da Candidatura],Table13[[#This Row],[Cód.]],Table8[Tipologia proposta *],"T7"))</f>
        <v/>
      </c>
      <c r="Q197" s="243" t="str">
        <f>IF(Table13[[#This Row],[Tipo de Beneficiário]]="","",COUNTIFS(Table8[Código da Candidatura],Table13[[#This Row],[Cód.]],Table8[Tipologia proposta *],"Unid. Resid."))</f>
        <v/>
      </c>
      <c r="R197" s="244">
        <f>SUM(Table13[[#This Row],[T0]:[Unid. resid.]])</f>
        <v>0</v>
      </c>
      <c r="S197" s="245" t="str">
        <f>IF(OR(Table13[[#This Row],[Tipo de Beneficiário]]="",Table13[[#This Row],[Identificação da Entidade]]="",Table13[[#This Row],[Tipo de Solução Habitacional]]=""),"NÃO","")</f>
        <v>NÃO</v>
      </c>
      <c r="T197" s="118" t="e">
        <f>VLOOKUP(Table13[[#This Row],[Tipo de Beneficiário]],Table3[],3,FALSE)</f>
        <v>#N/A</v>
      </c>
      <c r="X197" s="46"/>
    </row>
    <row r="198" spans="1:24" x14ac:dyDescent="0.25">
      <c r="A198" s="237" t="str">
        <f>auxiliar!C194</f>
        <v>193</v>
      </c>
      <c r="B198" s="238"/>
      <c r="C198" s="239"/>
      <c r="D198" s="212" t="str">
        <f>IF(Table13[[#This Row],[Tipo de Beneficiário]]="","",COUNTIF(Table8[Código da Candidatura],Table13[[#This Row],[Cód.]]))</f>
        <v/>
      </c>
      <c r="E198" s="240" t="str">
        <f>IF(Table13[[#This Row],[Tipo de Beneficiário]]="","",SUMIF(Table8[[Código da Candidatura]:[Nº de membros]],Table13[[#This Row],[Cód.]],Table8[Nº de membros]))</f>
        <v/>
      </c>
      <c r="F198" s="241"/>
      <c r="G198" s="242"/>
      <c r="H198" s="242"/>
      <c r="I198" s="243" t="str">
        <f>IF(Table13[[#This Row],[Tipo de Beneficiário]]="","",COUNTIFS(Table8[Código da Candidatura],Table13[[#This Row],[Cód.]],Table8[Tipologia proposta *],"T0"))</f>
        <v/>
      </c>
      <c r="J198" s="243" t="str">
        <f>IF(Table13[[#This Row],[Tipo de Beneficiário]]="","",COUNTIFS(Table8[Código da Candidatura],Table13[[#This Row],[Cód.]],Table8[Tipologia proposta *],"T1"))</f>
        <v/>
      </c>
      <c r="K198" s="243" t="str">
        <f>IF(Table13[[#This Row],[Tipo de Beneficiário]]="","",COUNTIFS(Table8[Código da Candidatura],Table13[[#This Row],[Cód.]],Table8[Tipologia proposta *],"T2"))</f>
        <v/>
      </c>
      <c r="L198" s="243" t="str">
        <f>IF(Table13[[#This Row],[Tipo de Beneficiário]]="","",COUNTIFS(Table8[Código da Candidatura],Table13[[#This Row],[Cód.]],Table8[Tipologia proposta *],"T3"))</f>
        <v/>
      </c>
      <c r="M198" s="243" t="str">
        <f>IF(Table13[[#This Row],[Tipo de Beneficiário]]="","",COUNTIFS(Table8[Código da Candidatura],Table13[[#This Row],[Cód.]],Table8[Tipologia proposta *],"T4"))</f>
        <v/>
      </c>
      <c r="N198" s="243" t="str">
        <f>IF(Table13[[#This Row],[Tipo de Beneficiário]]="","",COUNTIFS(Table8[Código da Candidatura],Table13[[#This Row],[Cód.]],Table8[Tipologia proposta *],"T5"))</f>
        <v/>
      </c>
      <c r="O198" s="243" t="str">
        <f>IF(Table13[[#This Row],[Tipo de Beneficiário]]="","",COUNTIFS(Table8[Código da Candidatura],Table13[[#This Row],[Cód.]],Table8[Tipologia proposta *],"T6"))</f>
        <v/>
      </c>
      <c r="P198" s="243" t="str">
        <f>IF(Table13[[#This Row],[Tipo de Beneficiário]]="","",COUNTIFS(Table8[Código da Candidatura],Table13[[#This Row],[Cód.]],Table8[Tipologia proposta *],"T7"))</f>
        <v/>
      </c>
      <c r="Q198" s="243" t="str">
        <f>IF(Table13[[#This Row],[Tipo de Beneficiário]]="","",COUNTIFS(Table8[Código da Candidatura],Table13[[#This Row],[Cód.]],Table8[Tipologia proposta *],"Unid. Resid."))</f>
        <v/>
      </c>
      <c r="R198" s="244">
        <f>SUM(Table13[[#This Row],[T0]:[Unid. resid.]])</f>
        <v>0</v>
      </c>
      <c r="S198" s="245" t="str">
        <f>IF(OR(Table13[[#This Row],[Tipo de Beneficiário]]="",Table13[[#This Row],[Identificação da Entidade]]="",Table13[[#This Row],[Tipo de Solução Habitacional]]=""),"NÃO","")</f>
        <v>NÃO</v>
      </c>
      <c r="T198" s="118" t="e">
        <f>VLOOKUP(Table13[[#This Row],[Tipo de Beneficiário]],Table3[],3,FALSE)</f>
        <v>#N/A</v>
      </c>
      <c r="X198" s="46"/>
    </row>
    <row r="199" spans="1:24" x14ac:dyDescent="0.25">
      <c r="A199" s="237" t="str">
        <f>auxiliar!C195</f>
        <v>194</v>
      </c>
      <c r="B199" s="238"/>
      <c r="C199" s="239"/>
      <c r="D199" s="212" t="str">
        <f>IF(Table13[[#This Row],[Tipo de Beneficiário]]="","",COUNTIF(Table8[Código da Candidatura],Table13[[#This Row],[Cód.]]))</f>
        <v/>
      </c>
      <c r="E199" s="240" t="str">
        <f>IF(Table13[[#This Row],[Tipo de Beneficiário]]="","",SUMIF(Table8[[Código da Candidatura]:[Nº de membros]],Table13[[#This Row],[Cód.]],Table8[Nº de membros]))</f>
        <v/>
      </c>
      <c r="F199" s="241"/>
      <c r="G199" s="242"/>
      <c r="H199" s="242"/>
      <c r="I199" s="243" t="str">
        <f>IF(Table13[[#This Row],[Tipo de Beneficiário]]="","",COUNTIFS(Table8[Código da Candidatura],Table13[[#This Row],[Cód.]],Table8[Tipologia proposta *],"T0"))</f>
        <v/>
      </c>
      <c r="J199" s="243" t="str">
        <f>IF(Table13[[#This Row],[Tipo de Beneficiário]]="","",COUNTIFS(Table8[Código da Candidatura],Table13[[#This Row],[Cód.]],Table8[Tipologia proposta *],"T1"))</f>
        <v/>
      </c>
      <c r="K199" s="243" t="str">
        <f>IF(Table13[[#This Row],[Tipo de Beneficiário]]="","",COUNTIFS(Table8[Código da Candidatura],Table13[[#This Row],[Cód.]],Table8[Tipologia proposta *],"T2"))</f>
        <v/>
      </c>
      <c r="L199" s="243" t="str">
        <f>IF(Table13[[#This Row],[Tipo de Beneficiário]]="","",COUNTIFS(Table8[Código da Candidatura],Table13[[#This Row],[Cód.]],Table8[Tipologia proposta *],"T3"))</f>
        <v/>
      </c>
      <c r="M199" s="243" t="str">
        <f>IF(Table13[[#This Row],[Tipo de Beneficiário]]="","",COUNTIFS(Table8[Código da Candidatura],Table13[[#This Row],[Cód.]],Table8[Tipologia proposta *],"T4"))</f>
        <v/>
      </c>
      <c r="N199" s="243" t="str">
        <f>IF(Table13[[#This Row],[Tipo de Beneficiário]]="","",COUNTIFS(Table8[Código da Candidatura],Table13[[#This Row],[Cód.]],Table8[Tipologia proposta *],"T5"))</f>
        <v/>
      </c>
      <c r="O199" s="243" t="str">
        <f>IF(Table13[[#This Row],[Tipo de Beneficiário]]="","",COUNTIFS(Table8[Código da Candidatura],Table13[[#This Row],[Cód.]],Table8[Tipologia proposta *],"T6"))</f>
        <v/>
      </c>
      <c r="P199" s="243" t="str">
        <f>IF(Table13[[#This Row],[Tipo de Beneficiário]]="","",COUNTIFS(Table8[Código da Candidatura],Table13[[#This Row],[Cód.]],Table8[Tipologia proposta *],"T7"))</f>
        <v/>
      </c>
      <c r="Q199" s="243" t="str">
        <f>IF(Table13[[#This Row],[Tipo de Beneficiário]]="","",COUNTIFS(Table8[Código da Candidatura],Table13[[#This Row],[Cód.]],Table8[Tipologia proposta *],"Unid. Resid."))</f>
        <v/>
      </c>
      <c r="R199" s="244">
        <f>SUM(Table13[[#This Row],[T0]:[Unid. resid.]])</f>
        <v>0</v>
      </c>
      <c r="S199" s="245" t="str">
        <f>IF(OR(Table13[[#This Row],[Tipo de Beneficiário]]="",Table13[[#This Row],[Identificação da Entidade]]="",Table13[[#This Row],[Tipo de Solução Habitacional]]=""),"NÃO","")</f>
        <v>NÃO</v>
      </c>
      <c r="T199" s="118" t="e">
        <f>VLOOKUP(Table13[[#This Row],[Tipo de Beneficiário]],Table3[],3,FALSE)</f>
        <v>#N/A</v>
      </c>
      <c r="X199" s="46"/>
    </row>
    <row r="200" spans="1:24" x14ac:dyDescent="0.25">
      <c r="A200" s="237" t="str">
        <f>auxiliar!C196</f>
        <v>195</v>
      </c>
      <c r="B200" s="238"/>
      <c r="C200" s="239"/>
      <c r="D200" s="212" t="str">
        <f>IF(Table13[[#This Row],[Tipo de Beneficiário]]="","",COUNTIF(Table8[Código da Candidatura],Table13[[#This Row],[Cód.]]))</f>
        <v/>
      </c>
      <c r="E200" s="240" t="str">
        <f>IF(Table13[[#This Row],[Tipo de Beneficiário]]="","",SUMIF(Table8[[Código da Candidatura]:[Nº de membros]],Table13[[#This Row],[Cód.]],Table8[Nº de membros]))</f>
        <v/>
      </c>
      <c r="F200" s="241"/>
      <c r="G200" s="242"/>
      <c r="H200" s="242"/>
      <c r="I200" s="243" t="str">
        <f>IF(Table13[[#This Row],[Tipo de Beneficiário]]="","",COUNTIFS(Table8[Código da Candidatura],Table13[[#This Row],[Cód.]],Table8[Tipologia proposta *],"T0"))</f>
        <v/>
      </c>
      <c r="J200" s="243" t="str">
        <f>IF(Table13[[#This Row],[Tipo de Beneficiário]]="","",COUNTIFS(Table8[Código da Candidatura],Table13[[#This Row],[Cód.]],Table8[Tipologia proposta *],"T1"))</f>
        <v/>
      </c>
      <c r="K200" s="243" t="str">
        <f>IF(Table13[[#This Row],[Tipo de Beneficiário]]="","",COUNTIFS(Table8[Código da Candidatura],Table13[[#This Row],[Cód.]],Table8[Tipologia proposta *],"T2"))</f>
        <v/>
      </c>
      <c r="L200" s="243" t="str">
        <f>IF(Table13[[#This Row],[Tipo de Beneficiário]]="","",COUNTIFS(Table8[Código da Candidatura],Table13[[#This Row],[Cód.]],Table8[Tipologia proposta *],"T3"))</f>
        <v/>
      </c>
      <c r="M200" s="243" t="str">
        <f>IF(Table13[[#This Row],[Tipo de Beneficiário]]="","",COUNTIFS(Table8[Código da Candidatura],Table13[[#This Row],[Cód.]],Table8[Tipologia proposta *],"T4"))</f>
        <v/>
      </c>
      <c r="N200" s="243" t="str">
        <f>IF(Table13[[#This Row],[Tipo de Beneficiário]]="","",COUNTIFS(Table8[Código da Candidatura],Table13[[#This Row],[Cód.]],Table8[Tipologia proposta *],"T5"))</f>
        <v/>
      </c>
      <c r="O200" s="243" t="str">
        <f>IF(Table13[[#This Row],[Tipo de Beneficiário]]="","",COUNTIFS(Table8[Código da Candidatura],Table13[[#This Row],[Cód.]],Table8[Tipologia proposta *],"T6"))</f>
        <v/>
      </c>
      <c r="P200" s="243" t="str">
        <f>IF(Table13[[#This Row],[Tipo de Beneficiário]]="","",COUNTIFS(Table8[Código da Candidatura],Table13[[#This Row],[Cód.]],Table8[Tipologia proposta *],"T7"))</f>
        <v/>
      </c>
      <c r="Q200" s="243" t="str">
        <f>IF(Table13[[#This Row],[Tipo de Beneficiário]]="","",COUNTIFS(Table8[Código da Candidatura],Table13[[#This Row],[Cód.]],Table8[Tipologia proposta *],"Unid. Resid."))</f>
        <v/>
      </c>
      <c r="R200" s="244">
        <f>SUM(Table13[[#This Row],[T0]:[Unid. resid.]])</f>
        <v>0</v>
      </c>
      <c r="S200" s="245" t="str">
        <f>IF(OR(Table13[[#This Row],[Tipo de Beneficiário]]="",Table13[[#This Row],[Identificação da Entidade]]="",Table13[[#This Row],[Tipo de Solução Habitacional]]=""),"NÃO","")</f>
        <v>NÃO</v>
      </c>
      <c r="T200" s="118" t="e">
        <f>VLOOKUP(Table13[[#This Row],[Tipo de Beneficiário]],Table3[],3,FALSE)</f>
        <v>#N/A</v>
      </c>
      <c r="X200" s="46"/>
    </row>
    <row r="201" spans="1:24" x14ac:dyDescent="0.25">
      <c r="A201" s="237" t="str">
        <f>auxiliar!C197</f>
        <v>196</v>
      </c>
      <c r="B201" s="238"/>
      <c r="C201" s="239"/>
      <c r="D201" s="212" t="str">
        <f>IF(Table13[[#This Row],[Tipo de Beneficiário]]="","",COUNTIF(Table8[Código da Candidatura],Table13[[#This Row],[Cód.]]))</f>
        <v/>
      </c>
      <c r="E201" s="240" t="str">
        <f>IF(Table13[[#This Row],[Tipo de Beneficiário]]="","",SUMIF(Table8[[Código da Candidatura]:[Nº de membros]],Table13[[#This Row],[Cód.]],Table8[Nº de membros]))</f>
        <v/>
      </c>
      <c r="F201" s="241"/>
      <c r="G201" s="242"/>
      <c r="H201" s="242"/>
      <c r="I201" s="243" t="str">
        <f>IF(Table13[[#This Row],[Tipo de Beneficiário]]="","",COUNTIFS(Table8[Código da Candidatura],Table13[[#This Row],[Cód.]],Table8[Tipologia proposta *],"T0"))</f>
        <v/>
      </c>
      <c r="J201" s="243" t="str">
        <f>IF(Table13[[#This Row],[Tipo de Beneficiário]]="","",COUNTIFS(Table8[Código da Candidatura],Table13[[#This Row],[Cód.]],Table8[Tipologia proposta *],"T1"))</f>
        <v/>
      </c>
      <c r="K201" s="243" t="str">
        <f>IF(Table13[[#This Row],[Tipo de Beneficiário]]="","",COUNTIFS(Table8[Código da Candidatura],Table13[[#This Row],[Cód.]],Table8[Tipologia proposta *],"T2"))</f>
        <v/>
      </c>
      <c r="L201" s="243" t="str">
        <f>IF(Table13[[#This Row],[Tipo de Beneficiário]]="","",COUNTIFS(Table8[Código da Candidatura],Table13[[#This Row],[Cód.]],Table8[Tipologia proposta *],"T3"))</f>
        <v/>
      </c>
      <c r="M201" s="243" t="str">
        <f>IF(Table13[[#This Row],[Tipo de Beneficiário]]="","",COUNTIFS(Table8[Código da Candidatura],Table13[[#This Row],[Cód.]],Table8[Tipologia proposta *],"T4"))</f>
        <v/>
      </c>
      <c r="N201" s="243" t="str">
        <f>IF(Table13[[#This Row],[Tipo de Beneficiário]]="","",COUNTIFS(Table8[Código da Candidatura],Table13[[#This Row],[Cód.]],Table8[Tipologia proposta *],"T5"))</f>
        <v/>
      </c>
      <c r="O201" s="243" t="str">
        <f>IF(Table13[[#This Row],[Tipo de Beneficiário]]="","",COUNTIFS(Table8[Código da Candidatura],Table13[[#This Row],[Cód.]],Table8[Tipologia proposta *],"T6"))</f>
        <v/>
      </c>
      <c r="P201" s="243" t="str">
        <f>IF(Table13[[#This Row],[Tipo de Beneficiário]]="","",COUNTIFS(Table8[Código da Candidatura],Table13[[#This Row],[Cód.]],Table8[Tipologia proposta *],"T7"))</f>
        <v/>
      </c>
      <c r="Q201" s="243" t="str">
        <f>IF(Table13[[#This Row],[Tipo de Beneficiário]]="","",COUNTIFS(Table8[Código da Candidatura],Table13[[#This Row],[Cód.]],Table8[Tipologia proposta *],"Unid. Resid."))</f>
        <v/>
      </c>
      <c r="R201" s="244">
        <f>SUM(Table13[[#This Row],[T0]:[Unid. resid.]])</f>
        <v>0</v>
      </c>
      <c r="S201" s="245" t="str">
        <f>IF(OR(Table13[[#This Row],[Tipo de Beneficiário]]="",Table13[[#This Row],[Identificação da Entidade]]="",Table13[[#This Row],[Tipo de Solução Habitacional]]=""),"NÃO","")</f>
        <v>NÃO</v>
      </c>
      <c r="T201" s="118" t="e">
        <f>VLOOKUP(Table13[[#This Row],[Tipo de Beneficiário]],Table3[],3,FALSE)</f>
        <v>#N/A</v>
      </c>
      <c r="X201" s="46"/>
    </row>
    <row r="202" spans="1:24" x14ac:dyDescent="0.25">
      <c r="A202" s="237" t="str">
        <f>auxiliar!C198</f>
        <v>197</v>
      </c>
      <c r="B202" s="238"/>
      <c r="C202" s="239"/>
      <c r="D202" s="212" t="str">
        <f>IF(Table13[[#This Row],[Tipo de Beneficiário]]="","",COUNTIF(Table8[Código da Candidatura],Table13[[#This Row],[Cód.]]))</f>
        <v/>
      </c>
      <c r="E202" s="240" t="str">
        <f>IF(Table13[[#This Row],[Tipo de Beneficiário]]="","",SUMIF(Table8[[Código da Candidatura]:[Nº de membros]],Table13[[#This Row],[Cód.]],Table8[Nº de membros]))</f>
        <v/>
      </c>
      <c r="F202" s="241"/>
      <c r="G202" s="242"/>
      <c r="H202" s="242"/>
      <c r="I202" s="243" t="str">
        <f>IF(Table13[[#This Row],[Tipo de Beneficiário]]="","",COUNTIFS(Table8[Código da Candidatura],Table13[[#This Row],[Cód.]],Table8[Tipologia proposta *],"T0"))</f>
        <v/>
      </c>
      <c r="J202" s="243" t="str">
        <f>IF(Table13[[#This Row],[Tipo de Beneficiário]]="","",COUNTIFS(Table8[Código da Candidatura],Table13[[#This Row],[Cód.]],Table8[Tipologia proposta *],"T1"))</f>
        <v/>
      </c>
      <c r="K202" s="243" t="str">
        <f>IF(Table13[[#This Row],[Tipo de Beneficiário]]="","",COUNTIFS(Table8[Código da Candidatura],Table13[[#This Row],[Cód.]],Table8[Tipologia proposta *],"T2"))</f>
        <v/>
      </c>
      <c r="L202" s="243" t="str">
        <f>IF(Table13[[#This Row],[Tipo de Beneficiário]]="","",COUNTIFS(Table8[Código da Candidatura],Table13[[#This Row],[Cód.]],Table8[Tipologia proposta *],"T3"))</f>
        <v/>
      </c>
      <c r="M202" s="243" t="str">
        <f>IF(Table13[[#This Row],[Tipo de Beneficiário]]="","",COUNTIFS(Table8[Código da Candidatura],Table13[[#This Row],[Cód.]],Table8[Tipologia proposta *],"T4"))</f>
        <v/>
      </c>
      <c r="N202" s="243" t="str">
        <f>IF(Table13[[#This Row],[Tipo de Beneficiário]]="","",COUNTIFS(Table8[Código da Candidatura],Table13[[#This Row],[Cód.]],Table8[Tipologia proposta *],"T5"))</f>
        <v/>
      </c>
      <c r="O202" s="243" t="str">
        <f>IF(Table13[[#This Row],[Tipo de Beneficiário]]="","",COUNTIFS(Table8[Código da Candidatura],Table13[[#This Row],[Cód.]],Table8[Tipologia proposta *],"T6"))</f>
        <v/>
      </c>
      <c r="P202" s="243" t="str">
        <f>IF(Table13[[#This Row],[Tipo de Beneficiário]]="","",COUNTIFS(Table8[Código da Candidatura],Table13[[#This Row],[Cód.]],Table8[Tipologia proposta *],"T7"))</f>
        <v/>
      </c>
      <c r="Q202" s="243" t="str">
        <f>IF(Table13[[#This Row],[Tipo de Beneficiário]]="","",COUNTIFS(Table8[Código da Candidatura],Table13[[#This Row],[Cód.]],Table8[Tipologia proposta *],"Unid. Resid."))</f>
        <v/>
      </c>
      <c r="R202" s="244">
        <f>SUM(Table13[[#This Row],[T0]:[Unid. resid.]])</f>
        <v>0</v>
      </c>
      <c r="S202" s="245" t="str">
        <f>IF(OR(Table13[[#This Row],[Tipo de Beneficiário]]="",Table13[[#This Row],[Identificação da Entidade]]="",Table13[[#This Row],[Tipo de Solução Habitacional]]=""),"NÃO","")</f>
        <v>NÃO</v>
      </c>
      <c r="T202" s="118" t="e">
        <f>VLOOKUP(Table13[[#This Row],[Tipo de Beneficiário]],Table3[],3,FALSE)</f>
        <v>#N/A</v>
      </c>
      <c r="X202" s="46"/>
    </row>
    <row r="203" spans="1:24" x14ac:dyDescent="0.25">
      <c r="A203" s="237" t="str">
        <f>auxiliar!C199</f>
        <v>198</v>
      </c>
      <c r="B203" s="238"/>
      <c r="C203" s="239"/>
      <c r="D203" s="212" t="str">
        <f>IF(Table13[[#This Row],[Tipo de Beneficiário]]="","",COUNTIF(Table8[Código da Candidatura],Table13[[#This Row],[Cód.]]))</f>
        <v/>
      </c>
      <c r="E203" s="240" t="str">
        <f>IF(Table13[[#This Row],[Tipo de Beneficiário]]="","",SUMIF(Table8[[Código da Candidatura]:[Nº de membros]],Table13[[#This Row],[Cód.]],Table8[Nº de membros]))</f>
        <v/>
      </c>
      <c r="F203" s="241"/>
      <c r="G203" s="242"/>
      <c r="H203" s="242"/>
      <c r="I203" s="243" t="str">
        <f>IF(Table13[[#This Row],[Tipo de Beneficiário]]="","",COUNTIFS(Table8[Código da Candidatura],Table13[[#This Row],[Cód.]],Table8[Tipologia proposta *],"T0"))</f>
        <v/>
      </c>
      <c r="J203" s="243" t="str">
        <f>IF(Table13[[#This Row],[Tipo de Beneficiário]]="","",COUNTIFS(Table8[Código da Candidatura],Table13[[#This Row],[Cód.]],Table8[Tipologia proposta *],"T1"))</f>
        <v/>
      </c>
      <c r="K203" s="243" t="str">
        <f>IF(Table13[[#This Row],[Tipo de Beneficiário]]="","",COUNTIFS(Table8[Código da Candidatura],Table13[[#This Row],[Cód.]],Table8[Tipologia proposta *],"T2"))</f>
        <v/>
      </c>
      <c r="L203" s="243" t="str">
        <f>IF(Table13[[#This Row],[Tipo de Beneficiário]]="","",COUNTIFS(Table8[Código da Candidatura],Table13[[#This Row],[Cód.]],Table8[Tipologia proposta *],"T3"))</f>
        <v/>
      </c>
      <c r="M203" s="243" t="str">
        <f>IF(Table13[[#This Row],[Tipo de Beneficiário]]="","",COUNTIFS(Table8[Código da Candidatura],Table13[[#This Row],[Cód.]],Table8[Tipologia proposta *],"T4"))</f>
        <v/>
      </c>
      <c r="N203" s="243" t="str">
        <f>IF(Table13[[#This Row],[Tipo de Beneficiário]]="","",COUNTIFS(Table8[Código da Candidatura],Table13[[#This Row],[Cód.]],Table8[Tipologia proposta *],"T5"))</f>
        <v/>
      </c>
      <c r="O203" s="243" t="str">
        <f>IF(Table13[[#This Row],[Tipo de Beneficiário]]="","",COUNTIFS(Table8[Código da Candidatura],Table13[[#This Row],[Cód.]],Table8[Tipologia proposta *],"T6"))</f>
        <v/>
      </c>
      <c r="P203" s="243" t="str">
        <f>IF(Table13[[#This Row],[Tipo de Beneficiário]]="","",COUNTIFS(Table8[Código da Candidatura],Table13[[#This Row],[Cód.]],Table8[Tipologia proposta *],"T7"))</f>
        <v/>
      </c>
      <c r="Q203" s="243" t="str">
        <f>IF(Table13[[#This Row],[Tipo de Beneficiário]]="","",COUNTIFS(Table8[Código da Candidatura],Table13[[#This Row],[Cód.]],Table8[Tipologia proposta *],"Unid. Resid."))</f>
        <v/>
      </c>
      <c r="R203" s="244">
        <f>SUM(Table13[[#This Row],[T0]:[Unid. resid.]])</f>
        <v>0</v>
      </c>
      <c r="S203" s="245" t="str">
        <f>IF(OR(Table13[[#This Row],[Tipo de Beneficiário]]="",Table13[[#This Row],[Identificação da Entidade]]="",Table13[[#This Row],[Tipo de Solução Habitacional]]=""),"NÃO","")</f>
        <v>NÃO</v>
      </c>
      <c r="T203" s="118" t="e">
        <f>VLOOKUP(Table13[[#This Row],[Tipo de Beneficiário]],Table3[],3,FALSE)</f>
        <v>#N/A</v>
      </c>
      <c r="X203" s="46"/>
    </row>
    <row r="204" spans="1:24" x14ac:dyDescent="0.25">
      <c r="A204" s="237" t="str">
        <f>auxiliar!C200</f>
        <v>199</v>
      </c>
      <c r="B204" s="238"/>
      <c r="C204" s="239"/>
      <c r="D204" s="212" t="str">
        <f>IF(Table13[[#This Row],[Tipo de Beneficiário]]="","",COUNTIF(Table8[Código da Candidatura],Table13[[#This Row],[Cód.]]))</f>
        <v/>
      </c>
      <c r="E204" s="240" t="str">
        <f>IF(Table13[[#This Row],[Tipo de Beneficiário]]="","",SUMIF(Table8[[Código da Candidatura]:[Nº de membros]],Table13[[#This Row],[Cód.]],Table8[Nº de membros]))</f>
        <v/>
      </c>
      <c r="F204" s="241"/>
      <c r="G204" s="242"/>
      <c r="H204" s="242"/>
      <c r="I204" s="243" t="str">
        <f>IF(Table13[[#This Row],[Tipo de Beneficiário]]="","",COUNTIFS(Table8[Código da Candidatura],Table13[[#This Row],[Cód.]],Table8[Tipologia proposta *],"T0"))</f>
        <v/>
      </c>
      <c r="J204" s="243" t="str">
        <f>IF(Table13[[#This Row],[Tipo de Beneficiário]]="","",COUNTIFS(Table8[Código da Candidatura],Table13[[#This Row],[Cód.]],Table8[Tipologia proposta *],"T1"))</f>
        <v/>
      </c>
      <c r="K204" s="243" t="str">
        <f>IF(Table13[[#This Row],[Tipo de Beneficiário]]="","",COUNTIFS(Table8[Código da Candidatura],Table13[[#This Row],[Cód.]],Table8[Tipologia proposta *],"T2"))</f>
        <v/>
      </c>
      <c r="L204" s="243" t="str">
        <f>IF(Table13[[#This Row],[Tipo de Beneficiário]]="","",COUNTIFS(Table8[Código da Candidatura],Table13[[#This Row],[Cód.]],Table8[Tipologia proposta *],"T3"))</f>
        <v/>
      </c>
      <c r="M204" s="243" t="str">
        <f>IF(Table13[[#This Row],[Tipo de Beneficiário]]="","",COUNTIFS(Table8[Código da Candidatura],Table13[[#This Row],[Cód.]],Table8[Tipologia proposta *],"T4"))</f>
        <v/>
      </c>
      <c r="N204" s="243" t="str">
        <f>IF(Table13[[#This Row],[Tipo de Beneficiário]]="","",COUNTIFS(Table8[Código da Candidatura],Table13[[#This Row],[Cód.]],Table8[Tipologia proposta *],"T5"))</f>
        <v/>
      </c>
      <c r="O204" s="243" t="str">
        <f>IF(Table13[[#This Row],[Tipo de Beneficiário]]="","",COUNTIFS(Table8[Código da Candidatura],Table13[[#This Row],[Cód.]],Table8[Tipologia proposta *],"T6"))</f>
        <v/>
      </c>
      <c r="P204" s="243" t="str">
        <f>IF(Table13[[#This Row],[Tipo de Beneficiário]]="","",COUNTIFS(Table8[Código da Candidatura],Table13[[#This Row],[Cód.]],Table8[Tipologia proposta *],"T7"))</f>
        <v/>
      </c>
      <c r="Q204" s="243" t="str">
        <f>IF(Table13[[#This Row],[Tipo de Beneficiário]]="","",COUNTIFS(Table8[Código da Candidatura],Table13[[#This Row],[Cód.]],Table8[Tipologia proposta *],"Unid. Resid."))</f>
        <v/>
      </c>
      <c r="R204" s="244">
        <f>SUM(Table13[[#This Row],[T0]:[Unid. resid.]])</f>
        <v>0</v>
      </c>
      <c r="S204" s="245" t="str">
        <f>IF(OR(Table13[[#This Row],[Tipo de Beneficiário]]="",Table13[[#This Row],[Identificação da Entidade]]="",Table13[[#This Row],[Tipo de Solução Habitacional]]=""),"NÃO","")</f>
        <v>NÃO</v>
      </c>
      <c r="T204" s="118" t="e">
        <f>VLOOKUP(Table13[[#This Row],[Tipo de Beneficiário]],Table3[],3,FALSE)</f>
        <v>#N/A</v>
      </c>
      <c r="X204" s="46"/>
    </row>
    <row r="205" spans="1:24" x14ac:dyDescent="0.25">
      <c r="A205" s="237" t="str">
        <f>auxiliar!C201</f>
        <v>200</v>
      </c>
      <c r="B205" s="238"/>
      <c r="C205" s="239"/>
      <c r="D205" s="212" t="str">
        <f>IF(Table13[[#This Row],[Tipo de Beneficiário]]="","",COUNTIF(Table8[Código da Candidatura],Table13[[#This Row],[Cód.]]))</f>
        <v/>
      </c>
      <c r="E205" s="240" t="str">
        <f>IF(Table13[[#This Row],[Tipo de Beneficiário]]="","",SUMIF(Table8[[Código da Candidatura]:[Nº de membros]],Table13[[#This Row],[Cód.]],Table8[Nº de membros]))</f>
        <v/>
      </c>
      <c r="F205" s="241"/>
      <c r="G205" s="242"/>
      <c r="H205" s="242"/>
      <c r="I205" s="243" t="str">
        <f>IF(Table13[[#This Row],[Tipo de Beneficiário]]="","",COUNTIFS(Table8[Código da Candidatura],Table13[[#This Row],[Cód.]],Table8[Tipologia proposta *],"T0"))</f>
        <v/>
      </c>
      <c r="J205" s="243" t="str">
        <f>IF(Table13[[#This Row],[Tipo de Beneficiário]]="","",COUNTIFS(Table8[Código da Candidatura],Table13[[#This Row],[Cód.]],Table8[Tipologia proposta *],"T1"))</f>
        <v/>
      </c>
      <c r="K205" s="243" t="str">
        <f>IF(Table13[[#This Row],[Tipo de Beneficiário]]="","",COUNTIFS(Table8[Código da Candidatura],Table13[[#This Row],[Cód.]],Table8[Tipologia proposta *],"T2"))</f>
        <v/>
      </c>
      <c r="L205" s="243" t="str">
        <f>IF(Table13[[#This Row],[Tipo de Beneficiário]]="","",COUNTIFS(Table8[Código da Candidatura],Table13[[#This Row],[Cód.]],Table8[Tipologia proposta *],"T3"))</f>
        <v/>
      </c>
      <c r="M205" s="243" t="str">
        <f>IF(Table13[[#This Row],[Tipo de Beneficiário]]="","",COUNTIFS(Table8[Código da Candidatura],Table13[[#This Row],[Cód.]],Table8[Tipologia proposta *],"T4"))</f>
        <v/>
      </c>
      <c r="N205" s="243" t="str">
        <f>IF(Table13[[#This Row],[Tipo de Beneficiário]]="","",COUNTIFS(Table8[Código da Candidatura],Table13[[#This Row],[Cód.]],Table8[Tipologia proposta *],"T5"))</f>
        <v/>
      </c>
      <c r="O205" s="243" t="str">
        <f>IF(Table13[[#This Row],[Tipo de Beneficiário]]="","",COUNTIFS(Table8[Código da Candidatura],Table13[[#This Row],[Cód.]],Table8[Tipologia proposta *],"T6"))</f>
        <v/>
      </c>
      <c r="P205" s="243" t="str">
        <f>IF(Table13[[#This Row],[Tipo de Beneficiário]]="","",COUNTIFS(Table8[Código da Candidatura],Table13[[#This Row],[Cód.]],Table8[Tipologia proposta *],"T7"))</f>
        <v/>
      </c>
      <c r="Q205" s="243" t="str">
        <f>IF(Table13[[#This Row],[Tipo de Beneficiário]]="","",COUNTIFS(Table8[Código da Candidatura],Table13[[#This Row],[Cód.]],Table8[Tipologia proposta *],"Unid. Resid."))</f>
        <v/>
      </c>
      <c r="R205" s="244">
        <f>SUM(Table13[[#This Row],[T0]:[Unid. resid.]])</f>
        <v>0</v>
      </c>
      <c r="S205" s="245" t="str">
        <f>IF(OR(Table13[[#This Row],[Tipo de Beneficiário]]="",Table13[[#This Row],[Identificação da Entidade]]="",Table13[[#This Row],[Tipo de Solução Habitacional]]=""),"NÃO","")</f>
        <v>NÃO</v>
      </c>
      <c r="T205" s="118" t="e">
        <f>VLOOKUP(Table13[[#This Row],[Tipo de Beneficiário]],Table3[],3,FALSE)</f>
        <v>#N/A</v>
      </c>
      <c r="X205" s="46"/>
    </row>
    <row r="206" spans="1:24" x14ac:dyDescent="0.25">
      <c r="A206" s="237" t="str">
        <f>auxiliar!C202</f>
        <v>201</v>
      </c>
      <c r="B206" s="238"/>
      <c r="C206" s="239"/>
      <c r="D206" s="212" t="str">
        <f>IF(Table13[[#This Row],[Tipo de Beneficiário]]="","",COUNTIF(Table8[Código da Candidatura],Table13[[#This Row],[Cód.]]))</f>
        <v/>
      </c>
      <c r="E206" s="240" t="str">
        <f>IF(Table13[[#This Row],[Tipo de Beneficiário]]="","",SUMIF(Table8[[Código da Candidatura]:[Nº de membros]],Table13[[#This Row],[Cód.]],Table8[Nº de membros]))</f>
        <v/>
      </c>
      <c r="F206" s="241"/>
      <c r="G206" s="242"/>
      <c r="H206" s="242"/>
      <c r="I206" s="243" t="str">
        <f>IF(Table13[[#This Row],[Tipo de Beneficiário]]="","",COUNTIFS(Table8[Código da Candidatura],Table13[[#This Row],[Cód.]],Table8[Tipologia proposta *],"T0"))</f>
        <v/>
      </c>
      <c r="J206" s="243" t="str">
        <f>IF(Table13[[#This Row],[Tipo de Beneficiário]]="","",COUNTIFS(Table8[Código da Candidatura],Table13[[#This Row],[Cód.]],Table8[Tipologia proposta *],"T1"))</f>
        <v/>
      </c>
      <c r="K206" s="243" t="str">
        <f>IF(Table13[[#This Row],[Tipo de Beneficiário]]="","",COUNTIFS(Table8[Código da Candidatura],Table13[[#This Row],[Cód.]],Table8[Tipologia proposta *],"T2"))</f>
        <v/>
      </c>
      <c r="L206" s="243" t="str">
        <f>IF(Table13[[#This Row],[Tipo de Beneficiário]]="","",COUNTIFS(Table8[Código da Candidatura],Table13[[#This Row],[Cód.]],Table8[Tipologia proposta *],"T3"))</f>
        <v/>
      </c>
      <c r="M206" s="243" t="str">
        <f>IF(Table13[[#This Row],[Tipo de Beneficiário]]="","",COUNTIFS(Table8[Código da Candidatura],Table13[[#This Row],[Cód.]],Table8[Tipologia proposta *],"T4"))</f>
        <v/>
      </c>
      <c r="N206" s="243" t="str">
        <f>IF(Table13[[#This Row],[Tipo de Beneficiário]]="","",COUNTIFS(Table8[Código da Candidatura],Table13[[#This Row],[Cód.]],Table8[Tipologia proposta *],"T5"))</f>
        <v/>
      </c>
      <c r="O206" s="243" t="str">
        <f>IF(Table13[[#This Row],[Tipo de Beneficiário]]="","",COUNTIFS(Table8[Código da Candidatura],Table13[[#This Row],[Cód.]],Table8[Tipologia proposta *],"T6"))</f>
        <v/>
      </c>
      <c r="P206" s="243" t="str">
        <f>IF(Table13[[#This Row],[Tipo de Beneficiário]]="","",COUNTIFS(Table8[Código da Candidatura],Table13[[#This Row],[Cód.]],Table8[Tipologia proposta *],"T7"))</f>
        <v/>
      </c>
      <c r="Q206" s="243" t="str">
        <f>IF(Table13[[#This Row],[Tipo de Beneficiário]]="","",COUNTIFS(Table8[Código da Candidatura],Table13[[#This Row],[Cód.]],Table8[Tipologia proposta *],"Unid. Resid."))</f>
        <v/>
      </c>
      <c r="R206" s="244">
        <f>SUM(Table13[[#This Row],[T0]:[Unid. resid.]])</f>
        <v>0</v>
      </c>
      <c r="S206" s="245" t="str">
        <f>IF(OR(Table13[[#This Row],[Tipo de Beneficiário]]="",Table13[[#This Row],[Identificação da Entidade]]="",Table13[[#This Row],[Tipo de Solução Habitacional]]=""),"NÃO","")</f>
        <v>NÃO</v>
      </c>
      <c r="T206" s="118" t="e">
        <f>VLOOKUP(Table13[[#This Row],[Tipo de Beneficiário]],Table3[],3,FALSE)</f>
        <v>#N/A</v>
      </c>
      <c r="X206" s="46"/>
    </row>
    <row r="207" spans="1:24" x14ac:dyDescent="0.25">
      <c r="A207" s="237" t="str">
        <f>auxiliar!C203</f>
        <v>202</v>
      </c>
      <c r="B207" s="238"/>
      <c r="C207" s="239"/>
      <c r="D207" s="212" t="str">
        <f>IF(Table13[[#This Row],[Tipo de Beneficiário]]="","",COUNTIF(Table8[Código da Candidatura],Table13[[#This Row],[Cód.]]))</f>
        <v/>
      </c>
      <c r="E207" s="240" t="str">
        <f>IF(Table13[[#This Row],[Tipo de Beneficiário]]="","",SUMIF(Table8[[Código da Candidatura]:[Nº de membros]],Table13[[#This Row],[Cód.]],Table8[Nº de membros]))</f>
        <v/>
      </c>
      <c r="F207" s="241"/>
      <c r="G207" s="242"/>
      <c r="H207" s="242"/>
      <c r="I207" s="243" t="str">
        <f>IF(Table13[[#This Row],[Tipo de Beneficiário]]="","",COUNTIFS(Table8[Código da Candidatura],Table13[[#This Row],[Cód.]],Table8[Tipologia proposta *],"T0"))</f>
        <v/>
      </c>
      <c r="J207" s="243" t="str">
        <f>IF(Table13[[#This Row],[Tipo de Beneficiário]]="","",COUNTIFS(Table8[Código da Candidatura],Table13[[#This Row],[Cód.]],Table8[Tipologia proposta *],"T1"))</f>
        <v/>
      </c>
      <c r="K207" s="243" t="str">
        <f>IF(Table13[[#This Row],[Tipo de Beneficiário]]="","",COUNTIFS(Table8[Código da Candidatura],Table13[[#This Row],[Cód.]],Table8[Tipologia proposta *],"T2"))</f>
        <v/>
      </c>
      <c r="L207" s="243" t="str">
        <f>IF(Table13[[#This Row],[Tipo de Beneficiário]]="","",COUNTIFS(Table8[Código da Candidatura],Table13[[#This Row],[Cód.]],Table8[Tipologia proposta *],"T3"))</f>
        <v/>
      </c>
      <c r="M207" s="243" t="str">
        <f>IF(Table13[[#This Row],[Tipo de Beneficiário]]="","",COUNTIFS(Table8[Código da Candidatura],Table13[[#This Row],[Cód.]],Table8[Tipologia proposta *],"T4"))</f>
        <v/>
      </c>
      <c r="N207" s="243" t="str">
        <f>IF(Table13[[#This Row],[Tipo de Beneficiário]]="","",COUNTIFS(Table8[Código da Candidatura],Table13[[#This Row],[Cód.]],Table8[Tipologia proposta *],"T5"))</f>
        <v/>
      </c>
      <c r="O207" s="243" t="str">
        <f>IF(Table13[[#This Row],[Tipo de Beneficiário]]="","",COUNTIFS(Table8[Código da Candidatura],Table13[[#This Row],[Cód.]],Table8[Tipologia proposta *],"T6"))</f>
        <v/>
      </c>
      <c r="P207" s="243" t="str">
        <f>IF(Table13[[#This Row],[Tipo de Beneficiário]]="","",COUNTIFS(Table8[Código da Candidatura],Table13[[#This Row],[Cód.]],Table8[Tipologia proposta *],"T7"))</f>
        <v/>
      </c>
      <c r="Q207" s="243" t="str">
        <f>IF(Table13[[#This Row],[Tipo de Beneficiário]]="","",COUNTIFS(Table8[Código da Candidatura],Table13[[#This Row],[Cód.]],Table8[Tipologia proposta *],"Unid. Resid."))</f>
        <v/>
      </c>
      <c r="R207" s="244">
        <f>SUM(Table13[[#This Row],[T0]:[Unid. resid.]])</f>
        <v>0</v>
      </c>
      <c r="S207" s="245" t="str">
        <f>IF(OR(Table13[[#This Row],[Tipo de Beneficiário]]="",Table13[[#This Row],[Identificação da Entidade]]="",Table13[[#This Row],[Tipo de Solução Habitacional]]=""),"NÃO","")</f>
        <v>NÃO</v>
      </c>
      <c r="T207" s="118" t="e">
        <f>VLOOKUP(Table13[[#This Row],[Tipo de Beneficiário]],Table3[],3,FALSE)</f>
        <v>#N/A</v>
      </c>
      <c r="X207" s="46"/>
    </row>
    <row r="208" spans="1:24" x14ac:dyDescent="0.25">
      <c r="A208" s="237" t="str">
        <f>auxiliar!C204</f>
        <v>203</v>
      </c>
      <c r="B208" s="238"/>
      <c r="C208" s="239"/>
      <c r="D208" s="212" t="str">
        <f>IF(Table13[[#This Row],[Tipo de Beneficiário]]="","",COUNTIF(Table8[Código da Candidatura],Table13[[#This Row],[Cód.]]))</f>
        <v/>
      </c>
      <c r="E208" s="240" t="str">
        <f>IF(Table13[[#This Row],[Tipo de Beneficiário]]="","",SUMIF(Table8[[Código da Candidatura]:[Nº de membros]],Table13[[#This Row],[Cód.]],Table8[Nº de membros]))</f>
        <v/>
      </c>
      <c r="F208" s="241"/>
      <c r="G208" s="242"/>
      <c r="H208" s="242"/>
      <c r="I208" s="243" t="str">
        <f>IF(Table13[[#This Row],[Tipo de Beneficiário]]="","",COUNTIFS(Table8[Código da Candidatura],Table13[[#This Row],[Cód.]],Table8[Tipologia proposta *],"T0"))</f>
        <v/>
      </c>
      <c r="J208" s="243" t="str">
        <f>IF(Table13[[#This Row],[Tipo de Beneficiário]]="","",COUNTIFS(Table8[Código da Candidatura],Table13[[#This Row],[Cód.]],Table8[Tipologia proposta *],"T1"))</f>
        <v/>
      </c>
      <c r="K208" s="243" t="str">
        <f>IF(Table13[[#This Row],[Tipo de Beneficiário]]="","",COUNTIFS(Table8[Código da Candidatura],Table13[[#This Row],[Cód.]],Table8[Tipologia proposta *],"T2"))</f>
        <v/>
      </c>
      <c r="L208" s="243" t="str">
        <f>IF(Table13[[#This Row],[Tipo de Beneficiário]]="","",COUNTIFS(Table8[Código da Candidatura],Table13[[#This Row],[Cód.]],Table8[Tipologia proposta *],"T3"))</f>
        <v/>
      </c>
      <c r="M208" s="243" t="str">
        <f>IF(Table13[[#This Row],[Tipo de Beneficiário]]="","",COUNTIFS(Table8[Código da Candidatura],Table13[[#This Row],[Cód.]],Table8[Tipologia proposta *],"T4"))</f>
        <v/>
      </c>
      <c r="N208" s="243" t="str">
        <f>IF(Table13[[#This Row],[Tipo de Beneficiário]]="","",COUNTIFS(Table8[Código da Candidatura],Table13[[#This Row],[Cód.]],Table8[Tipologia proposta *],"T5"))</f>
        <v/>
      </c>
      <c r="O208" s="243" t="str">
        <f>IF(Table13[[#This Row],[Tipo de Beneficiário]]="","",COUNTIFS(Table8[Código da Candidatura],Table13[[#This Row],[Cód.]],Table8[Tipologia proposta *],"T6"))</f>
        <v/>
      </c>
      <c r="P208" s="243" t="str">
        <f>IF(Table13[[#This Row],[Tipo de Beneficiário]]="","",COUNTIFS(Table8[Código da Candidatura],Table13[[#This Row],[Cód.]],Table8[Tipologia proposta *],"T7"))</f>
        <v/>
      </c>
      <c r="Q208" s="243" t="str">
        <f>IF(Table13[[#This Row],[Tipo de Beneficiário]]="","",COUNTIFS(Table8[Código da Candidatura],Table13[[#This Row],[Cód.]],Table8[Tipologia proposta *],"Unid. Resid."))</f>
        <v/>
      </c>
      <c r="R208" s="244">
        <f>SUM(Table13[[#This Row],[T0]:[Unid. resid.]])</f>
        <v>0</v>
      </c>
      <c r="S208" s="245" t="str">
        <f>IF(OR(Table13[[#This Row],[Tipo de Beneficiário]]="",Table13[[#This Row],[Identificação da Entidade]]="",Table13[[#This Row],[Tipo de Solução Habitacional]]=""),"NÃO","")</f>
        <v>NÃO</v>
      </c>
      <c r="T208" s="118" t="e">
        <f>VLOOKUP(Table13[[#This Row],[Tipo de Beneficiário]],Table3[],3,FALSE)</f>
        <v>#N/A</v>
      </c>
      <c r="X208" s="46"/>
    </row>
    <row r="209" spans="1:24" x14ac:dyDescent="0.25">
      <c r="A209" s="237" t="str">
        <f>auxiliar!C205</f>
        <v>204</v>
      </c>
      <c r="B209" s="238"/>
      <c r="C209" s="239"/>
      <c r="D209" s="212" t="str">
        <f>IF(Table13[[#This Row],[Tipo de Beneficiário]]="","",COUNTIF(Table8[Código da Candidatura],Table13[[#This Row],[Cód.]]))</f>
        <v/>
      </c>
      <c r="E209" s="240" t="str">
        <f>IF(Table13[[#This Row],[Tipo de Beneficiário]]="","",SUMIF(Table8[[Código da Candidatura]:[Nº de membros]],Table13[[#This Row],[Cód.]],Table8[Nº de membros]))</f>
        <v/>
      </c>
      <c r="F209" s="241"/>
      <c r="G209" s="242"/>
      <c r="H209" s="242"/>
      <c r="I209" s="243" t="str">
        <f>IF(Table13[[#This Row],[Tipo de Beneficiário]]="","",COUNTIFS(Table8[Código da Candidatura],Table13[[#This Row],[Cód.]],Table8[Tipologia proposta *],"T0"))</f>
        <v/>
      </c>
      <c r="J209" s="243" t="str">
        <f>IF(Table13[[#This Row],[Tipo de Beneficiário]]="","",COUNTIFS(Table8[Código da Candidatura],Table13[[#This Row],[Cód.]],Table8[Tipologia proposta *],"T1"))</f>
        <v/>
      </c>
      <c r="K209" s="243" t="str">
        <f>IF(Table13[[#This Row],[Tipo de Beneficiário]]="","",COUNTIFS(Table8[Código da Candidatura],Table13[[#This Row],[Cód.]],Table8[Tipologia proposta *],"T2"))</f>
        <v/>
      </c>
      <c r="L209" s="243" t="str">
        <f>IF(Table13[[#This Row],[Tipo de Beneficiário]]="","",COUNTIFS(Table8[Código da Candidatura],Table13[[#This Row],[Cód.]],Table8[Tipologia proposta *],"T3"))</f>
        <v/>
      </c>
      <c r="M209" s="243" t="str">
        <f>IF(Table13[[#This Row],[Tipo de Beneficiário]]="","",COUNTIFS(Table8[Código da Candidatura],Table13[[#This Row],[Cód.]],Table8[Tipologia proposta *],"T4"))</f>
        <v/>
      </c>
      <c r="N209" s="243" t="str">
        <f>IF(Table13[[#This Row],[Tipo de Beneficiário]]="","",COUNTIFS(Table8[Código da Candidatura],Table13[[#This Row],[Cód.]],Table8[Tipologia proposta *],"T5"))</f>
        <v/>
      </c>
      <c r="O209" s="243" t="str">
        <f>IF(Table13[[#This Row],[Tipo de Beneficiário]]="","",COUNTIFS(Table8[Código da Candidatura],Table13[[#This Row],[Cód.]],Table8[Tipologia proposta *],"T6"))</f>
        <v/>
      </c>
      <c r="P209" s="243" t="str">
        <f>IF(Table13[[#This Row],[Tipo de Beneficiário]]="","",COUNTIFS(Table8[Código da Candidatura],Table13[[#This Row],[Cód.]],Table8[Tipologia proposta *],"T7"))</f>
        <v/>
      </c>
      <c r="Q209" s="243" t="str">
        <f>IF(Table13[[#This Row],[Tipo de Beneficiário]]="","",COUNTIFS(Table8[Código da Candidatura],Table13[[#This Row],[Cód.]],Table8[Tipologia proposta *],"Unid. Resid."))</f>
        <v/>
      </c>
      <c r="R209" s="244">
        <f>SUM(Table13[[#This Row],[T0]:[Unid. resid.]])</f>
        <v>0</v>
      </c>
      <c r="S209" s="245" t="str">
        <f>IF(OR(Table13[[#This Row],[Tipo de Beneficiário]]="",Table13[[#This Row],[Identificação da Entidade]]="",Table13[[#This Row],[Tipo de Solução Habitacional]]=""),"NÃO","")</f>
        <v>NÃO</v>
      </c>
      <c r="T209" s="118" t="e">
        <f>VLOOKUP(Table13[[#This Row],[Tipo de Beneficiário]],Table3[],3,FALSE)</f>
        <v>#N/A</v>
      </c>
      <c r="X209" s="46"/>
    </row>
    <row r="210" spans="1:24" x14ac:dyDescent="0.25">
      <c r="A210" s="237" t="str">
        <f>auxiliar!C206</f>
        <v>205</v>
      </c>
      <c r="B210" s="238"/>
      <c r="C210" s="239"/>
      <c r="D210" s="212" t="str">
        <f>IF(Table13[[#This Row],[Tipo de Beneficiário]]="","",COUNTIF(Table8[Código da Candidatura],Table13[[#This Row],[Cód.]]))</f>
        <v/>
      </c>
      <c r="E210" s="240" t="str">
        <f>IF(Table13[[#This Row],[Tipo de Beneficiário]]="","",SUMIF(Table8[[Código da Candidatura]:[Nº de membros]],Table13[[#This Row],[Cód.]],Table8[Nº de membros]))</f>
        <v/>
      </c>
      <c r="F210" s="241"/>
      <c r="G210" s="242"/>
      <c r="H210" s="242"/>
      <c r="I210" s="243" t="str">
        <f>IF(Table13[[#This Row],[Tipo de Beneficiário]]="","",COUNTIFS(Table8[Código da Candidatura],Table13[[#This Row],[Cód.]],Table8[Tipologia proposta *],"T0"))</f>
        <v/>
      </c>
      <c r="J210" s="243" t="str">
        <f>IF(Table13[[#This Row],[Tipo de Beneficiário]]="","",COUNTIFS(Table8[Código da Candidatura],Table13[[#This Row],[Cód.]],Table8[Tipologia proposta *],"T1"))</f>
        <v/>
      </c>
      <c r="K210" s="243" t="str">
        <f>IF(Table13[[#This Row],[Tipo de Beneficiário]]="","",COUNTIFS(Table8[Código da Candidatura],Table13[[#This Row],[Cód.]],Table8[Tipologia proposta *],"T2"))</f>
        <v/>
      </c>
      <c r="L210" s="243" t="str">
        <f>IF(Table13[[#This Row],[Tipo de Beneficiário]]="","",COUNTIFS(Table8[Código da Candidatura],Table13[[#This Row],[Cód.]],Table8[Tipologia proposta *],"T3"))</f>
        <v/>
      </c>
      <c r="M210" s="243" t="str">
        <f>IF(Table13[[#This Row],[Tipo de Beneficiário]]="","",COUNTIFS(Table8[Código da Candidatura],Table13[[#This Row],[Cód.]],Table8[Tipologia proposta *],"T4"))</f>
        <v/>
      </c>
      <c r="N210" s="243" t="str">
        <f>IF(Table13[[#This Row],[Tipo de Beneficiário]]="","",COUNTIFS(Table8[Código da Candidatura],Table13[[#This Row],[Cód.]],Table8[Tipologia proposta *],"T5"))</f>
        <v/>
      </c>
      <c r="O210" s="243" t="str">
        <f>IF(Table13[[#This Row],[Tipo de Beneficiário]]="","",COUNTIFS(Table8[Código da Candidatura],Table13[[#This Row],[Cód.]],Table8[Tipologia proposta *],"T6"))</f>
        <v/>
      </c>
      <c r="P210" s="243" t="str">
        <f>IF(Table13[[#This Row],[Tipo de Beneficiário]]="","",COUNTIFS(Table8[Código da Candidatura],Table13[[#This Row],[Cód.]],Table8[Tipologia proposta *],"T7"))</f>
        <v/>
      </c>
      <c r="Q210" s="243" t="str">
        <f>IF(Table13[[#This Row],[Tipo de Beneficiário]]="","",COUNTIFS(Table8[Código da Candidatura],Table13[[#This Row],[Cód.]],Table8[Tipologia proposta *],"Unid. Resid."))</f>
        <v/>
      </c>
      <c r="R210" s="244">
        <f>SUM(Table13[[#This Row],[T0]:[Unid. resid.]])</f>
        <v>0</v>
      </c>
      <c r="S210" s="245" t="str">
        <f>IF(OR(Table13[[#This Row],[Tipo de Beneficiário]]="",Table13[[#This Row],[Identificação da Entidade]]="",Table13[[#This Row],[Tipo de Solução Habitacional]]=""),"NÃO","")</f>
        <v>NÃO</v>
      </c>
      <c r="T210" s="118" t="e">
        <f>VLOOKUP(Table13[[#This Row],[Tipo de Beneficiário]],Table3[],3,FALSE)</f>
        <v>#N/A</v>
      </c>
      <c r="X210" s="46"/>
    </row>
    <row r="211" spans="1:24" x14ac:dyDescent="0.25">
      <c r="A211" s="237" t="str">
        <f>auxiliar!C207</f>
        <v>206</v>
      </c>
      <c r="B211" s="238"/>
      <c r="C211" s="239"/>
      <c r="D211" s="212" t="str">
        <f>IF(Table13[[#This Row],[Tipo de Beneficiário]]="","",COUNTIF(Table8[Código da Candidatura],Table13[[#This Row],[Cód.]]))</f>
        <v/>
      </c>
      <c r="E211" s="240" t="str">
        <f>IF(Table13[[#This Row],[Tipo de Beneficiário]]="","",SUMIF(Table8[[Código da Candidatura]:[Nº de membros]],Table13[[#This Row],[Cód.]],Table8[Nº de membros]))</f>
        <v/>
      </c>
      <c r="F211" s="241"/>
      <c r="G211" s="242"/>
      <c r="H211" s="242"/>
      <c r="I211" s="243" t="str">
        <f>IF(Table13[[#This Row],[Tipo de Beneficiário]]="","",COUNTIFS(Table8[Código da Candidatura],Table13[[#This Row],[Cód.]],Table8[Tipologia proposta *],"T0"))</f>
        <v/>
      </c>
      <c r="J211" s="243" t="str">
        <f>IF(Table13[[#This Row],[Tipo de Beneficiário]]="","",COUNTIFS(Table8[Código da Candidatura],Table13[[#This Row],[Cód.]],Table8[Tipologia proposta *],"T1"))</f>
        <v/>
      </c>
      <c r="K211" s="243" t="str">
        <f>IF(Table13[[#This Row],[Tipo de Beneficiário]]="","",COUNTIFS(Table8[Código da Candidatura],Table13[[#This Row],[Cód.]],Table8[Tipologia proposta *],"T2"))</f>
        <v/>
      </c>
      <c r="L211" s="243" t="str">
        <f>IF(Table13[[#This Row],[Tipo de Beneficiário]]="","",COUNTIFS(Table8[Código da Candidatura],Table13[[#This Row],[Cód.]],Table8[Tipologia proposta *],"T3"))</f>
        <v/>
      </c>
      <c r="M211" s="243" t="str">
        <f>IF(Table13[[#This Row],[Tipo de Beneficiário]]="","",COUNTIFS(Table8[Código da Candidatura],Table13[[#This Row],[Cód.]],Table8[Tipologia proposta *],"T4"))</f>
        <v/>
      </c>
      <c r="N211" s="243" t="str">
        <f>IF(Table13[[#This Row],[Tipo de Beneficiário]]="","",COUNTIFS(Table8[Código da Candidatura],Table13[[#This Row],[Cód.]],Table8[Tipologia proposta *],"T5"))</f>
        <v/>
      </c>
      <c r="O211" s="243" t="str">
        <f>IF(Table13[[#This Row],[Tipo de Beneficiário]]="","",COUNTIFS(Table8[Código da Candidatura],Table13[[#This Row],[Cód.]],Table8[Tipologia proposta *],"T6"))</f>
        <v/>
      </c>
      <c r="P211" s="243" t="str">
        <f>IF(Table13[[#This Row],[Tipo de Beneficiário]]="","",COUNTIFS(Table8[Código da Candidatura],Table13[[#This Row],[Cód.]],Table8[Tipologia proposta *],"T7"))</f>
        <v/>
      </c>
      <c r="Q211" s="243" t="str">
        <f>IF(Table13[[#This Row],[Tipo de Beneficiário]]="","",COUNTIFS(Table8[Código da Candidatura],Table13[[#This Row],[Cód.]],Table8[Tipologia proposta *],"Unid. Resid."))</f>
        <v/>
      </c>
      <c r="R211" s="244">
        <f>SUM(Table13[[#This Row],[T0]:[Unid. resid.]])</f>
        <v>0</v>
      </c>
      <c r="S211" s="245" t="str">
        <f>IF(OR(Table13[[#This Row],[Tipo de Beneficiário]]="",Table13[[#This Row],[Identificação da Entidade]]="",Table13[[#This Row],[Tipo de Solução Habitacional]]=""),"NÃO","")</f>
        <v>NÃO</v>
      </c>
      <c r="T211" s="118" t="e">
        <f>VLOOKUP(Table13[[#This Row],[Tipo de Beneficiário]],Table3[],3,FALSE)</f>
        <v>#N/A</v>
      </c>
      <c r="X211" s="46"/>
    </row>
    <row r="212" spans="1:24" x14ac:dyDescent="0.25">
      <c r="A212" s="237" t="str">
        <f>auxiliar!C208</f>
        <v>207</v>
      </c>
      <c r="B212" s="238"/>
      <c r="C212" s="239"/>
      <c r="D212" s="212" t="str">
        <f>IF(Table13[[#This Row],[Tipo de Beneficiário]]="","",COUNTIF(Table8[Código da Candidatura],Table13[[#This Row],[Cód.]]))</f>
        <v/>
      </c>
      <c r="E212" s="240" t="str">
        <f>IF(Table13[[#This Row],[Tipo de Beneficiário]]="","",SUMIF(Table8[[Código da Candidatura]:[Nº de membros]],Table13[[#This Row],[Cód.]],Table8[Nº de membros]))</f>
        <v/>
      </c>
      <c r="F212" s="241"/>
      <c r="G212" s="242"/>
      <c r="H212" s="242"/>
      <c r="I212" s="243" t="str">
        <f>IF(Table13[[#This Row],[Tipo de Beneficiário]]="","",COUNTIFS(Table8[Código da Candidatura],Table13[[#This Row],[Cód.]],Table8[Tipologia proposta *],"T0"))</f>
        <v/>
      </c>
      <c r="J212" s="243" t="str">
        <f>IF(Table13[[#This Row],[Tipo de Beneficiário]]="","",COUNTIFS(Table8[Código da Candidatura],Table13[[#This Row],[Cód.]],Table8[Tipologia proposta *],"T1"))</f>
        <v/>
      </c>
      <c r="K212" s="243" t="str">
        <f>IF(Table13[[#This Row],[Tipo de Beneficiário]]="","",COUNTIFS(Table8[Código da Candidatura],Table13[[#This Row],[Cód.]],Table8[Tipologia proposta *],"T2"))</f>
        <v/>
      </c>
      <c r="L212" s="243" t="str">
        <f>IF(Table13[[#This Row],[Tipo de Beneficiário]]="","",COUNTIFS(Table8[Código da Candidatura],Table13[[#This Row],[Cód.]],Table8[Tipologia proposta *],"T3"))</f>
        <v/>
      </c>
      <c r="M212" s="243" t="str">
        <f>IF(Table13[[#This Row],[Tipo de Beneficiário]]="","",COUNTIFS(Table8[Código da Candidatura],Table13[[#This Row],[Cód.]],Table8[Tipologia proposta *],"T4"))</f>
        <v/>
      </c>
      <c r="N212" s="243" t="str">
        <f>IF(Table13[[#This Row],[Tipo de Beneficiário]]="","",COUNTIFS(Table8[Código da Candidatura],Table13[[#This Row],[Cód.]],Table8[Tipologia proposta *],"T5"))</f>
        <v/>
      </c>
      <c r="O212" s="243" t="str">
        <f>IF(Table13[[#This Row],[Tipo de Beneficiário]]="","",COUNTIFS(Table8[Código da Candidatura],Table13[[#This Row],[Cód.]],Table8[Tipologia proposta *],"T6"))</f>
        <v/>
      </c>
      <c r="P212" s="243" t="str">
        <f>IF(Table13[[#This Row],[Tipo de Beneficiário]]="","",COUNTIFS(Table8[Código da Candidatura],Table13[[#This Row],[Cód.]],Table8[Tipologia proposta *],"T7"))</f>
        <v/>
      </c>
      <c r="Q212" s="243" t="str">
        <f>IF(Table13[[#This Row],[Tipo de Beneficiário]]="","",COUNTIFS(Table8[Código da Candidatura],Table13[[#This Row],[Cód.]],Table8[Tipologia proposta *],"Unid. Resid."))</f>
        <v/>
      </c>
      <c r="R212" s="244">
        <f>SUM(Table13[[#This Row],[T0]:[Unid. resid.]])</f>
        <v>0</v>
      </c>
      <c r="S212" s="245" t="str">
        <f>IF(OR(Table13[[#This Row],[Tipo de Beneficiário]]="",Table13[[#This Row],[Identificação da Entidade]]="",Table13[[#This Row],[Tipo de Solução Habitacional]]=""),"NÃO","")</f>
        <v>NÃO</v>
      </c>
      <c r="T212" s="118" t="e">
        <f>VLOOKUP(Table13[[#This Row],[Tipo de Beneficiário]],Table3[],3,FALSE)</f>
        <v>#N/A</v>
      </c>
      <c r="X212" s="46"/>
    </row>
    <row r="213" spans="1:24" x14ac:dyDescent="0.25">
      <c r="A213" s="237" t="str">
        <f>auxiliar!C209</f>
        <v>208</v>
      </c>
      <c r="B213" s="238"/>
      <c r="C213" s="239"/>
      <c r="D213" s="212" t="str">
        <f>IF(Table13[[#This Row],[Tipo de Beneficiário]]="","",COUNTIF(Table8[Código da Candidatura],Table13[[#This Row],[Cód.]]))</f>
        <v/>
      </c>
      <c r="E213" s="240" t="str">
        <f>IF(Table13[[#This Row],[Tipo de Beneficiário]]="","",SUMIF(Table8[[Código da Candidatura]:[Nº de membros]],Table13[[#This Row],[Cód.]],Table8[Nº de membros]))</f>
        <v/>
      </c>
      <c r="F213" s="241"/>
      <c r="G213" s="242"/>
      <c r="H213" s="242"/>
      <c r="I213" s="243" t="str">
        <f>IF(Table13[[#This Row],[Tipo de Beneficiário]]="","",COUNTIFS(Table8[Código da Candidatura],Table13[[#This Row],[Cód.]],Table8[Tipologia proposta *],"T0"))</f>
        <v/>
      </c>
      <c r="J213" s="243" t="str">
        <f>IF(Table13[[#This Row],[Tipo de Beneficiário]]="","",COUNTIFS(Table8[Código da Candidatura],Table13[[#This Row],[Cód.]],Table8[Tipologia proposta *],"T1"))</f>
        <v/>
      </c>
      <c r="K213" s="243" t="str">
        <f>IF(Table13[[#This Row],[Tipo de Beneficiário]]="","",COUNTIFS(Table8[Código da Candidatura],Table13[[#This Row],[Cód.]],Table8[Tipologia proposta *],"T2"))</f>
        <v/>
      </c>
      <c r="L213" s="243" t="str">
        <f>IF(Table13[[#This Row],[Tipo de Beneficiário]]="","",COUNTIFS(Table8[Código da Candidatura],Table13[[#This Row],[Cód.]],Table8[Tipologia proposta *],"T3"))</f>
        <v/>
      </c>
      <c r="M213" s="243" t="str">
        <f>IF(Table13[[#This Row],[Tipo de Beneficiário]]="","",COUNTIFS(Table8[Código da Candidatura],Table13[[#This Row],[Cód.]],Table8[Tipologia proposta *],"T4"))</f>
        <v/>
      </c>
      <c r="N213" s="243" t="str">
        <f>IF(Table13[[#This Row],[Tipo de Beneficiário]]="","",COUNTIFS(Table8[Código da Candidatura],Table13[[#This Row],[Cód.]],Table8[Tipologia proposta *],"T5"))</f>
        <v/>
      </c>
      <c r="O213" s="243" t="str">
        <f>IF(Table13[[#This Row],[Tipo de Beneficiário]]="","",COUNTIFS(Table8[Código da Candidatura],Table13[[#This Row],[Cód.]],Table8[Tipologia proposta *],"T6"))</f>
        <v/>
      </c>
      <c r="P213" s="243" t="str">
        <f>IF(Table13[[#This Row],[Tipo de Beneficiário]]="","",COUNTIFS(Table8[Código da Candidatura],Table13[[#This Row],[Cód.]],Table8[Tipologia proposta *],"T7"))</f>
        <v/>
      </c>
      <c r="Q213" s="243" t="str">
        <f>IF(Table13[[#This Row],[Tipo de Beneficiário]]="","",COUNTIFS(Table8[Código da Candidatura],Table13[[#This Row],[Cód.]],Table8[Tipologia proposta *],"Unid. Resid."))</f>
        <v/>
      </c>
      <c r="R213" s="244">
        <f>SUM(Table13[[#This Row],[T0]:[Unid. resid.]])</f>
        <v>0</v>
      </c>
      <c r="S213" s="245" t="str">
        <f>IF(OR(Table13[[#This Row],[Tipo de Beneficiário]]="",Table13[[#This Row],[Identificação da Entidade]]="",Table13[[#This Row],[Tipo de Solução Habitacional]]=""),"NÃO","")</f>
        <v>NÃO</v>
      </c>
      <c r="T213" s="118" t="e">
        <f>VLOOKUP(Table13[[#This Row],[Tipo de Beneficiário]],Table3[],3,FALSE)</f>
        <v>#N/A</v>
      </c>
      <c r="X213" s="46"/>
    </row>
    <row r="214" spans="1:24" x14ac:dyDescent="0.25">
      <c r="A214" s="237" t="str">
        <f>auxiliar!C210</f>
        <v>209</v>
      </c>
      <c r="B214" s="238"/>
      <c r="C214" s="239"/>
      <c r="D214" s="212" t="str">
        <f>IF(Table13[[#This Row],[Tipo de Beneficiário]]="","",COUNTIF(Table8[Código da Candidatura],Table13[[#This Row],[Cód.]]))</f>
        <v/>
      </c>
      <c r="E214" s="240" t="str">
        <f>IF(Table13[[#This Row],[Tipo de Beneficiário]]="","",SUMIF(Table8[[Código da Candidatura]:[Nº de membros]],Table13[[#This Row],[Cód.]],Table8[Nº de membros]))</f>
        <v/>
      </c>
      <c r="F214" s="241"/>
      <c r="G214" s="242"/>
      <c r="H214" s="242"/>
      <c r="I214" s="243" t="str">
        <f>IF(Table13[[#This Row],[Tipo de Beneficiário]]="","",COUNTIFS(Table8[Código da Candidatura],Table13[[#This Row],[Cód.]],Table8[Tipologia proposta *],"T0"))</f>
        <v/>
      </c>
      <c r="J214" s="243" t="str">
        <f>IF(Table13[[#This Row],[Tipo de Beneficiário]]="","",COUNTIFS(Table8[Código da Candidatura],Table13[[#This Row],[Cód.]],Table8[Tipologia proposta *],"T1"))</f>
        <v/>
      </c>
      <c r="K214" s="243" t="str">
        <f>IF(Table13[[#This Row],[Tipo de Beneficiário]]="","",COUNTIFS(Table8[Código da Candidatura],Table13[[#This Row],[Cód.]],Table8[Tipologia proposta *],"T2"))</f>
        <v/>
      </c>
      <c r="L214" s="243" t="str">
        <f>IF(Table13[[#This Row],[Tipo de Beneficiário]]="","",COUNTIFS(Table8[Código da Candidatura],Table13[[#This Row],[Cód.]],Table8[Tipologia proposta *],"T3"))</f>
        <v/>
      </c>
      <c r="M214" s="243" t="str">
        <f>IF(Table13[[#This Row],[Tipo de Beneficiário]]="","",COUNTIFS(Table8[Código da Candidatura],Table13[[#This Row],[Cód.]],Table8[Tipologia proposta *],"T4"))</f>
        <v/>
      </c>
      <c r="N214" s="243" t="str">
        <f>IF(Table13[[#This Row],[Tipo de Beneficiário]]="","",COUNTIFS(Table8[Código da Candidatura],Table13[[#This Row],[Cód.]],Table8[Tipologia proposta *],"T5"))</f>
        <v/>
      </c>
      <c r="O214" s="243" t="str">
        <f>IF(Table13[[#This Row],[Tipo de Beneficiário]]="","",COUNTIFS(Table8[Código da Candidatura],Table13[[#This Row],[Cód.]],Table8[Tipologia proposta *],"T6"))</f>
        <v/>
      </c>
      <c r="P214" s="243" t="str">
        <f>IF(Table13[[#This Row],[Tipo de Beneficiário]]="","",COUNTIFS(Table8[Código da Candidatura],Table13[[#This Row],[Cód.]],Table8[Tipologia proposta *],"T7"))</f>
        <v/>
      </c>
      <c r="Q214" s="243" t="str">
        <f>IF(Table13[[#This Row],[Tipo de Beneficiário]]="","",COUNTIFS(Table8[Código da Candidatura],Table13[[#This Row],[Cód.]],Table8[Tipologia proposta *],"Unid. Resid."))</f>
        <v/>
      </c>
      <c r="R214" s="244">
        <f>SUM(Table13[[#This Row],[T0]:[Unid. resid.]])</f>
        <v>0</v>
      </c>
      <c r="S214" s="245" t="str">
        <f>IF(OR(Table13[[#This Row],[Tipo de Beneficiário]]="",Table13[[#This Row],[Identificação da Entidade]]="",Table13[[#This Row],[Tipo de Solução Habitacional]]=""),"NÃO","")</f>
        <v>NÃO</v>
      </c>
      <c r="T214" s="118" t="e">
        <f>VLOOKUP(Table13[[#This Row],[Tipo de Beneficiário]],Table3[],3,FALSE)</f>
        <v>#N/A</v>
      </c>
      <c r="X214" s="46"/>
    </row>
    <row r="215" spans="1:24" x14ac:dyDescent="0.25">
      <c r="A215" s="237" t="str">
        <f>auxiliar!C211</f>
        <v>210</v>
      </c>
      <c r="B215" s="238"/>
      <c r="C215" s="239"/>
      <c r="D215" s="212" t="str">
        <f>IF(Table13[[#This Row],[Tipo de Beneficiário]]="","",COUNTIF(Table8[Código da Candidatura],Table13[[#This Row],[Cód.]]))</f>
        <v/>
      </c>
      <c r="E215" s="240" t="str">
        <f>IF(Table13[[#This Row],[Tipo de Beneficiário]]="","",SUMIF(Table8[[Código da Candidatura]:[Nº de membros]],Table13[[#This Row],[Cód.]],Table8[Nº de membros]))</f>
        <v/>
      </c>
      <c r="F215" s="241"/>
      <c r="G215" s="242"/>
      <c r="H215" s="242"/>
      <c r="I215" s="243" t="str">
        <f>IF(Table13[[#This Row],[Tipo de Beneficiário]]="","",COUNTIFS(Table8[Código da Candidatura],Table13[[#This Row],[Cód.]],Table8[Tipologia proposta *],"T0"))</f>
        <v/>
      </c>
      <c r="J215" s="243" t="str">
        <f>IF(Table13[[#This Row],[Tipo de Beneficiário]]="","",COUNTIFS(Table8[Código da Candidatura],Table13[[#This Row],[Cód.]],Table8[Tipologia proposta *],"T1"))</f>
        <v/>
      </c>
      <c r="K215" s="243" t="str">
        <f>IF(Table13[[#This Row],[Tipo de Beneficiário]]="","",COUNTIFS(Table8[Código da Candidatura],Table13[[#This Row],[Cód.]],Table8[Tipologia proposta *],"T2"))</f>
        <v/>
      </c>
      <c r="L215" s="243" t="str">
        <f>IF(Table13[[#This Row],[Tipo de Beneficiário]]="","",COUNTIFS(Table8[Código da Candidatura],Table13[[#This Row],[Cód.]],Table8[Tipologia proposta *],"T3"))</f>
        <v/>
      </c>
      <c r="M215" s="243" t="str">
        <f>IF(Table13[[#This Row],[Tipo de Beneficiário]]="","",COUNTIFS(Table8[Código da Candidatura],Table13[[#This Row],[Cód.]],Table8[Tipologia proposta *],"T4"))</f>
        <v/>
      </c>
      <c r="N215" s="243" t="str">
        <f>IF(Table13[[#This Row],[Tipo de Beneficiário]]="","",COUNTIFS(Table8[Código da Candidatura],Table13[[#This Row],[Cód.]],Table8[Tipologia proposta *],"T5"))</f>
        <v/>
      </c>
      <c r="O215" s="243" t="str">
        <f>IF(Table13[[#This Row],[Tipo de Beneficiário]]="","",COUNTIFS(Table8[Código da Candidatura],Table13[[#This Row],[Cód.]],Table8[Tipologia proposta *],"T6"))</f>
        <v/>
      </c>
      <c r="P215" s="243" t="str">
        <f>IF(Table13[[#This Row],[Tipo de Beneficiário]]="","",COUNTIFS(Table8[Código da Candidatura],Table13[[#This Row],[Cód.]],Table8[Tipologia proposta *],"T7"))</f>
        <v/>
      </c>
      <c r="Q215" s="243" t="str">
        <f>IF(Table13[[#This Row],[Tipo de Beneficiário]]="","",COUNTIFS(Table8[Código da Candidatura],Table13[[#This Row],[Cód.]],Table8[Tipologia proposta *],"Unid. Resid."))</f>
        <v/>
      </c>
      <c r="R215" s="244">
        <f>SUM(Table13[[#This Row],[T0]:[Unid. resid.]])</f>
        <v>0</v>
      </c>
      <c r="S215" s="245" t="str">
        <f>IF(OR(Table13[[#This Row],[Tipo de Beneficiário]]="",Table13[[#This Row],[Identificação da Entidade]]="",Table13[[#This Row],[Tipo de Solução Habitacional]]=""),"NÃO","")</f>
        <v>NÃO</v>
      </c>
      <c r="T215" s="118" t="e">
        <f>VLOOKUP(Table13[[#This Row],[Tipo de Beneficiário]],Table3[],3,FALSE)</f>
        <v>#N/A</v>
      </c>
      <c r="X215" s="46"/>
    </row>
    <row r="216" spans="1:24" x14ac:dyDescent="0.25">
      <c r="A216" s="237" t="str">
        <f>auxiliar!C212</f>
        <v>211</v>
      </c>
      <c r="B216" s="238"/>
      <c r="C216" s="239"/>
      <c r="D216" s="212" t="str">
        <f>IF(Table13[[#This Row],[Tipo de Beneficiário]]="","",COUNTIF(Table8[Código da Candidatura],Table13[[#This Row],[Cód.]]))</f>
        <v/>
      </c>
      <c r="E216" s="240" t="str">
        <f>IF(Table13[[#This Row],[Tipo de Beneficiário]]="","",SUMIF(Table8[[Código da Candidatura]:[Nº de membros]],Table13[[#This Row],[Cód.]],Table8[Nº de membros]))</f>
        <v/>
      </c>
      <c r="F216" s="241"/>
      <c r="G216" s="242"/>
      <c r="H216" s="242"/>
      <c r="I216" s="243" t="str">
        <f>IF(Table13[[#This Row],[Tipo de Beneficiário]]="","",COUNTIFS(Table8[Código da Candidatura],Table13[[#This Row],[Cód.]],Table8[Tipologia proposta *],"T0"))</f>
        <v/>
      </c>
      <c r="J216" s="243" t="str">
        <f>IF(Table13[[#This Row],[Tipo de Beneficiário]]="","",COUNTIFS(Table8[Código da Candidatura],Table13[[#This Row],[Cód.]],Table8[Tipologia proposta *],"T1"))</f>
        <v/>
      </c>
      <c r="K216" s="243" t="str">
        <f>IF(Table13[[#This Row],[Tipo de Beneficiário]]="","",COUNTIFS(Table8[Código da Candidatura],Table13[[#This Row],[Cód.]],Table8[Tipologia proposta *],"T2"))</f>
        <v/>
      </c>
      <c r="L216" s="243" t="str">
        <f>IF(Table13[[#This Row],[Tipo de Beneficiário]]="","",COUNTIFS(Table8[Código da Candidatura],Table13[[#This Row],[Cód.]],Table8[Tipologia proposta *],"T3"))</f>
        <v/>
      </c>
      <c r="M216" s="243" t="str">
        <f>IF(Table13[[#This Row],[Tipo de Beneficiário]]="","",COUNTIFS(Table8[Código da Candidatura],Table13[[#This Row],[Cód.]],Table8[Tipologia proposta *],"T4"))</f>
        <v/>
      </c>
      <c r="N216" s="243" t="str">
        <f>IF(Table13[[#This Row],[Tipo de Beneficiário]]="","",COUNTIFS(Table8[Código da Candidatura],Table13[[#This Row],[Cód.]],Table8[Tipologia proposta *],"T5"))</f>
        <v/>
      </c>
      <c r="O216" s="243" t="str">
        <f>IF(Table13[[#This Row],[Tipo de Beneficiário]]="","",COUNTIFS(Table8[Código da Candidatura],Table13[[#This Row],[Cód.]],Table8[Tipologia proposta *],"T6"))</f>
        <v/>
      </c>
      <c r="P216" s="243" t="str">
        <f>IF(Table13[[#This Row],[Tipo de Beneficiário]]="","",COUNTIFS(Table8[Código da Candidatura],Table13[[#This Row],[Cód.]],Table8[Tipologia proposta *],"T7"))</f>
        <v/>
      </c>
      <c r="Q216" s="243" t="str">
        <f>IF(Table13[[#This Row],[Tipo de Beneficiário]]="","",COUNTIFS(Table8[Código da Candidatura],Table13[[#This Row],[Cód.]],Table8[Tipologia proposta *],"Unid. Resid."))</f>
        <v/>
      </c>
      <c r="R216" s="244">
        <f>SUM(Table13[[#This Row],[T0]:[Unid. resid.]])</f>
        <v>0</v>
      </c>
      <c r="S216" s="245" t="str">
        <f>IF(OR(Table13[[#This Row],[Tipo de Beneficiário]]="",Table13[[#This Row],[Identificação da Entidade]]="",Table13[[#This Row],[Tipo de Solução Habitacional]]=""),"NÃO","")</f>
        <v>NÃO</v>
      </c>
      <c r="T216" s="118" t="e">
        <f>VLOOKUP(Table13[[#This Row],[Tipo de Beneficiário]],Table3[],3,FALSE)</f>
        <v>#N/A</v>
      </c>
      <c r="X216" s="46"/>
    </row>
    <row r="217" spans="1:24" x14ac:dyDescent="0.25">
      <c r="A217" s="237" t="str">
        <f>auxiliar!C213</f>
        <v>212</v>
      </c>
      <c r="B217" s="238"/>
      <c r="C217" s="239"/>
      <c r="D217" s="212" t="str">
        <f>IF(Table13[[#This Row],[Tipo de Beneficiário]]="","",COUNTIF(Table8[Código da Candidatura],Table13[[#This Row],[Cód.]]))</f>
        <v/>
      </c>
      <c r="E217" s="240" t="str">
        <f>IF(Table13[[#This Row],[Tipo de Beneficiário]]="","",SUMIF(Table8[[Código da Candidatura]:[Nº de membros]],Table13[[#This Row],[Cód.]],Table8[Nº de membros]))</f>
        <v/>
      </c>
      <c r="F217" s="241"/>
      <c r="G217" s="242"/>
      <c r="H217" s="242"/>
      <c r="I217" s="243" t="str">
        <f>IF(Table13[[#This Row],[Tipo de Beneficiário]]="","",COUNTIFS(Table8[Código da Candidatura],Table13[[#This Row],[Cód.]],Table8[Tipologia proposta *],"T0"))</f>
        <v/>
      </c>
      <c r="J217" s="243" t="str">
        <f>IF(Table13[[#This Row],[Tipo de Beneficiário]]="","",COUNTIFS(Table8[Código da Candidatura],Table13[[#This Row],[Cód.]],Table8[Tipologia proposta *],"T1"))</f>
        <v/>
      </c>
      <c r="K217" s="243" t="str">
        <f>IF(Table13[[#This Row],[Tipo de Beneficiário]]="","",COUNTIFS(Table8[Código da Candidatura],Table13[[#This Row],[Cód.]],Table8[Tipologia proposta *],"T2"))</f>
        <v/>
      </c>
      <c r="L217" s="243" t="str">
        <f>IF(Table13[[#This Row],[Tipo de Beneficiário]]="","",COUNTIFS(Table8[Código da Candidatura],Table13[[#This Row],[Cód.]],Table8[Tipologia proposta *],"T3"))</f>
        <v/>
      </c>
      <c r="M217" s="243" t="str">
        <f>IF(Table13[[#This Row],[Tipo de Beneficiário]]="","",COUNTIFS(Table8[Código da Candidatura],Table13[[#This Row],[Cód.]],Table8[Tipologia proposta *],"T4"))</f>
        <v/>
      </c>
      <c r="N217" s="243" t="str">
        <f>IF(Table13[[#This Row],[Tipo de Beneficiário]]="","",COUNTIFS(Table8[Código da Candidatura],Table13[[#This Row],[Cód.]],Table8[Tipologia proposta *],"T5"))</f>
        <v/>
      </c>
      <c r="O217" s="243" t="str">
        <f>IF(Table13[[#This Row],[Tipo de Beneficiário]]="","",COUNTIFS(Table8[Código da Candidatura],Table13[[#This Row],[Cód.]],Table8[Tipologia proposta *],"T6"))</f>
        <v/>
      </c>
      <c r="P217" s="243" t="str">
        <f>IF(Table13[[#This Row],[Tipo de Beneficiário]]="","",COUNTIFS(Table8[Código da Candidatura],Table13[[#This Row],[Cód.]],Table8[Tipologia proposta *],"T7"))</f>
        <v/>
      </c>
      <c r="Q217" s="243" t="str">
        <f>IF(Table13[[#This Row],[Tipo de Beneficiário]]="","",COUNTIFS(Table8[Código da Candidatura],Table13[[#This Row],[Cód.]],Table8[Tipologia proposta *],"Unid. Resid."))</f>
        <v/>
      </c>
      <c r="R217" s="244">
        <f>SUM(Table13[[#This Row],[T0]:[Unid. resid.]])</f>
        <v>0</v>
      </c>
      <c r="S217" s="245" t="str">
        <f>IF(OR(Table13[[#This Row],[Tipo de Beneficiário]]="",Table13[[#This Row],[Identificação da Entidade]]="",Table13[[#This Row],[Tipo de Solução Habitacional]]=""),"NÃO","")</f>
        <v>NÃO</v>
      </c>
      <c r="T217" s="118" t="e">
        <f>VLOOKUP(Table13[[#This Row],[Tipo de Beneficiário]],Table3[],3,FALSE)</f>
        <v>#N/A</v>
      </c>
      <c r="X217" s="46"/>
    </row>
    <row r="218" spans="1:24" x14ac:dyDescent="0.25">
      <c r="A218" s="237" t="str">
        <f>auxiliar!C214</f>
        <v>213</v>
      </c>
      <c r="B218" s="238"/>
      <c r="C218" s="239"/>
      <c r="D218" s="212" t="str">
        <f>IF(Table13[[#This Row],[Tipo de Beneficiário]]="","",COUNTIF(Table8[Código da Candidatura],Table13[[#This Row],[Cód.]]))</f>
        <v/>
      </c>
      <c r="E218" s="240" t="str">
        <f>IF(Table13[[#This Row],[Tipo de Beneficiário]]="","",SUMIF(Table8[[Código da Candidatura]:[Nº de membros]],Table13[[#This Row],[Cód.]],Table8[Nº de membros]))</f>
        <v/>
      </c>
      <c r="F218" s="241"/>
      <c r="G218" s="242"/>
      <c r="H218" s="242"/>
      <c r="I218" s="243" t="str">
        <f>IF(Table13[[#This Row],[Tipo de Beneficiário]]="","",COUNTIFS(Table8[Código da Candidatura],Table13[[#This Row],[Cód.]],Table8[Tipologia proposta *],"T0"))</f>
        <v/>
      </c>
      <c r="J218" s="243" t="str">
        <f>IF(Table13[[#This Row],[Tipo de Beneficiário]]="","",COUNTIFS(Table8[Código da Candidatura],Table13[[#This Row],[Cód.]],Table8[Tipologia proposta *],"T1"))</f>
        <v/>
      </c>
      <c r="K218" s="243" t="str">
        <f>IF(Table13[[#This Row],[Tipo de Beneficiário]]="","",COUNTIFS(Table8[Código da Candidatura],Table13[[#This Row],[Cód.]],Table8[Tipologia proposta *],"T2"))</f>
        <v/>
      </c>
      <c r="L218" s="243" t="str">
        <f>IF(Table13[[#This Row],[Tipo de Beneficiário]]="","",COUNTIFS(Table8[Código da Candidatura],Table13[[#This Row],[Cód.]],Table8[Tipologia proposta *],"T3"))</f>
        <v/>
      </c>
      <c r="M218" s="243" t="str">
        <f>IF(Table13[[#This Row],[Tipo de Beneficiário]]="","",COUNTIFS(Table8[Código da Candidatura],Table13[[#This Row],[Cód.]],Table8[Tipologia proposta *],"T4"))</f>
        <v/>
      </c>
      <c r="N218" s="243" t="str">
        <f>IF(Table13[[#This Row],[Tipo de Beneficiário]]="","",COUNTIFS(Table8[Código da Candidatura],Table13[[#This Row],[Cód.]],Table8[Tipologia proposta *],"T5"))</f>
        <v/>
      </c>
      <c r="O218" s="243" t="str">
        <f>IF(Table13[[#This Row],[Tipo de Beneficiário]]="","",COUNTIFS(Table8[Código da Candidatura],Table13[[#This Row],[Cód.]],Table8[Tipologia proposta *],"T6"))</f>
        <v/>
      </c>
      <c r="P218" s="243" t="str">
        <f>IF(Table13[[#This Row],[Tipo de Beneficiário]]="","",COUNTIFS(Table8[Código da Candidatura],Table13[[#This Row],[Cód.]],Table8[Tipologia proposta *],"T7"))</f>
        <v/>
      </c>
      <c r="Q218" s="243" t="str">
        <f>IF(Table13[[#This Row],[Tipo de Beneficiário]]="","",COUNTIFS(Table8[Código da Candidatura],Table13[[#This Row],[Cód.]],Table8[Tipologia proposta *],"Unid. Resid."))</f>
        <v/>
      </c>
      <c r="R218" s="244">
        <f>SUM(Table13[[#This Row],[T0]:[Unid. resid.]])</f>
        <v>0</v>
      </c>
      <c r="S218" s="245" t="str">
        <f>IF(OR(Table13[[#This Row],[Tipo de Beneficiário]]="",Table13[[#This Row],[Identificação da Entidade]]="",Table13[[#This Row],[Tipo de Solução Habitacional]]=""),"NÃO","")</f>
        <v>NÃO</v>
      </c>
      <c r="T218" s="118" t="e">
        <f>VLOOKUP(Table13[[#This Row],[Tipo de Beneficiário]],Table3[],3,FALSE)</f>
        <v>#N/A</v>
      </c>
      <c r="X218" s="46"/>
    </row>
    <row r="219" spans="1:24" x14ac:dyDescent="0.25">
      <c r="A219" s="237" t="str">
        <f>auxiliar!C215</f>
        <v>214</v>
      </c>
      <c r="B219" s="238"/>
      <c r="C219" s="239"/>
      <c r="D219" s="212" t="str">
        <f>IF(Table13[[#This Row],[Tipo de Beneficiário]]="","",COUNTIF(Table8[Código da Candidatura],Table13[[#This Row],[Cód.]]))</f>
        <v/>
      </c>
      <c r="E219" s="240" t="str">
        <f>IF(Table13[[#This Row],[Tipo de Beneficiário]]="","",SUMIF(Table8[[Código da Candidatura]:[Nº de membros]],Table13[[#This Row],[Cód.]],Table8[Nº de membros]))</f>
        <v/>
      </c>
      <c r="F219" s="241"/>
      <c r="G219" s="242"/>
      <c r="H219" s="242"/>
      <c r="I219" s="243" t="str">
        <f>IF(Table13[[#This Row],[Tipo de Beneficiário]]="","",COUNTIFS(Table8[Código da Candidatura],Table13[[#This Row],[Cód.]],Table8[Tipologia proposta *],"T0"))</f>
        <v/>
      </c>
      <c r="J219" s="243" t="str">
        <f>IF(Table13[[#This Row],[Tipo de Beneficiário]]="","",COUNTIFS(Table8[Código da Candidatura],Table13[[#This Row],[Cód.]],Table8[Tipologia proposta *],"T1"))</f>
        <v/>
      </c>
      <c r="K219" s="243" t="str">
        <f>IF(Table13[[#This Row],[Tipo de Beneficiário]]="","",COUNTIFS(Table8[Código da Candidatura],Table13[[#This Row],[Cód.]],Table8[Tipologia proposta *],"T2"))</f>
        <v/>
      </c>
      <c r="L219" s="243" t="str">
        <f>IF(Table13[[#This Row],[Tipo de Beneficiário]]="","",COUNTIFS(Table8[Código da Candidatura],Table13[[#This Row],[Cód.]],Table8[Tipologia proposta *],"T3"))</f>
        <v/>
      </c>
      <c r="M219" s="243" t="str">
        <f>IF(Table13[[#This Row],[Tipo de Beneficiário]]="","",COUNTIFS(Table8[Código da Candidatura],Table13[[#This Row],[Cód.]],Table8[Tipologia proposta *],"T4"))</f>
        <v/>
      </c>
      <c r="N219" s="243" t="str">
        <f>IF(Table13[[#This Row],[Tipo de Beneficiário]]="","",COUNTIFS(Table8[Código da Candidatura],Table13[[#This Row],[Cód.]],Table8[Tipologia proposta *],"T5"))</f>
        <v/>
      </c>
      <c r="O219" s="243" t="str">
        <f>IF(Table13[[#This Row],[Tipo de Beneficiário]]="","",COUNTIFS(Table8[Código da Candidatura],Table13[[#This Row],[Cód.]],Table8[Tipologia proposta *],"T6"))</f>
        <v/>
      </c>
      <c r="P219" s="243" t="str">
        <f>IF(Table13[[#This Row],[Tipo de Beneficiário]]="","",COUNTIFS(Table8[Código da Candidatura],Table13[[#This Row],[Cód.]],Table8[Tipologia proposta *],"T7"))</f>
        <v/>
      </c>
      <c r="Q219" s="243" t="str">
        <f>IF(Table13[[#This Row],[Tipo de Beneficiário]]="","",COUNTIFS(Table8[Código da Candidatura],Table13[[#This Row],[Cód.]],Table8[Tipologia proposta *],"Unid. Resid."))</f>
        <v/>
      </c>
      <c r="R219" s="244">
        <f>SUM(Table13[[#This Row],[T0]:[Unid. resid.]])</f>
        <v>0</v>
      </c>
      <c r="S219" s="245" t="str">
        <f>IF(OR(Table13[[#This Row],[Tipo de Beneficiário]]="",Table13[[#This Row],[Identificação da Entidade]]="",Table13[[#This Row],[Tipo de Solução Habitacional]]=""),"NÃO","")</f>
        <v>NÃO</v>
      </c>
      <c r="T219" s="118" t="e">
        <f>VLOOKUP(Table13[[#This Row],[Tipo de Beneficiário]],Table3[],3,FALSE)</f>
        <v>#N/A</v>
      </c>
      <c r="X219" s="46"/>
    </row>
    <row r="220" spans="1:24" x14ac:dyDescent="0.25">
      <c r="A220" s="237" t="str">
        <f>auxiliar!C216</f>
        <v>215</v>
      </c>
      <c r="B220" s="238"/>
      <c r="C220" s="239"/>
      <c r="D220" s="212" t="str">
        <f>IF(Table13[[#This Row],[Tipo de Beneficiário]]="","",COUNTIF(Table8[Código da Candidatura],Table13[[#This Row],[Cód.]]))</f>
        <v/>
      </c>
      <c r="E220" s="240" t="str">
        <f>IF(Table13[[#This Row],[Tipo de Beneficiário]]="","",SUMIF(Table8[[Código da Candidatura]:[Nº de membros]],Table13[[#This Row],[Cód.]],Table8[Nº de membros]))</f>
        <v/>
      </c>
      <c r="F220" s="241"/>
      <c r="G220" s="242"/>
      <c r="H220" s="242"/>
      <c r="I220" s="243" t="str">
        <f>IF(Table13[[#This Row],[Tipo de Beneficiário]]="","",COUNTIFS(Table8[Código da Candidatura],Table13[[#This Row],[Cód.]],Table8[Tipologia proposta *],"T0"))</f>
        <v/>
      </c>
      <c r="J220" s="243" t="str">
        <f>IF(Table13[[#This Row],[Tipo de Beneficiário]]="","",COUNTIFS(Table8[Código da Candidatura],Table13[[#This Row],[Cód.]],Table8[Tipologia proposta *],"T1"))</f>
        <v/>
      </c>
      <c r="K220" s="243" t="str">
        <f>IF(Table13[[#This Row],[Tipo de Beneficiário]]="","",COUNTIFS(Table8[Código da Candidatura],Table13[[#This Row],[Cód.]],Table8[Tipologia proposta *],"T2"))</f>
        <v/>
      </c>
      <c r="L220" s="243" t="str">
        <f>IF(Table13[[#This Row],[Tipo de Beneficiário]]="","",COUNTIFS(Table8[Código da Candidatura],Table13[[#This Row],[Cód.]],Table8[Tipologia proposta *],"T3"))</f>
        <v/>
      </c>
      <c r="M220" s="243" t="str">
        <f>IF(Table13[[#This Row],[Tipo de Beneficiário]]="","",COUNTIFS(Table8[Código da Candidatura],Table13[[#This Row],[Cód.]],Table8[Tipologia proposta *],"T4"))</f>
        <v/>
      </c>
      <c r="N220" s="243" t="str">
        <f>IF(Table13[[#This Row],[Tipo de Beneficiário]]="","",COUNTIFS(Table8[Código da Candidatura],Table13[[#This Row],[Cód.]],Table8[Tipologia proposta *],"T5"))</f>
        <v/>
      </c>
      <c r="O220" s="243" t="str">
        <f>IF(Table13[[#This Row],[Tipo de Beneficiário]]="","",COUNTIFS(Table8[Código da Candidatura],Table13[[#This Row],[Cód.]],Table8[Tipologia proposta *],"T6"))</f>
        <v/>
      </c>
      <c r="P220" s="243" t="str">
        <f>IF(Table13[[#This Row],[Tipo de Beneficiário]]="","",COUNTIFS(Table8[Código da Candidatura],Table13[[#This Row],[Cód.]],Table8[Tipologia proposta *],"T7"))</f>
        <v/>
      </c>
      <c r="Q220" s="243" t="str">
        <f>IF(Table13[[#This Row],[Tipo de Beneficiário]]="","",COUNTIFS(Table8[Código da Candidatura],Table13[[#This Row],[Cód.]],Table8[Tipologia proposta *],"Unid. Resid."))</f>
        <v/>
      </c>
      <c r="R220" s="244">
        <f>SUM(Table13[[#This Row],[T0]:[Unid. resid.]])</f>
        <v>0</v>
      </c>
      <c r="S220" s="245" t="str">
        <f>IF(OR(Table13[[#This Row],[Tipo de Beneficiário]]="",Table13[[#This Row],[Identificação da Entidade]]="",Table13[[#This Row],[Tipo de Solução Habitacional]]=""),"NÃO","")</f>
        <v>NÃO</v>
      </c>
      <c r="T220" s="118" t="e">
        <f>VLOOKUP(Table13[[#This Row],[Tipo de Beneficiário]],Table3[],3,FALSE)</f>
        <v>#N/A</v>
      </c>
      <c r="X220" s="46"/>
    </row>
    <row r="221" spans="1:24" x14ac:dyDescent="0.25">
      <c r="A221" s="237" t="str">
        <f>auxiliar!C217</f>
        <v>216</v>
      </c>
      <c r="B221" s="238"/>
      <c r="C221" s="239"/>
      <c r="D221" s="212" t="str">
        <f>IF(Table13[[#This Row],[Tipo de Beneficiário]]="","",COUNTIF(Table8[Código da Candidatura],Table13[[#This Row],[Cód.]]))</f>
        <v/>
      </c>
      <c r="E221" s="240" t="str">
        <f>IF(Table13[[#This Row],[Tipo de Beneficiário]]="","",SUMIF(Table8[[Código da Candidatura]:[Nº de membros]],Table13[[#This Row],[Cód.]],Table8[Nº de membros]))</f>
        <v/>
      </c>
      <c r="F221" s="241"/>
      <c r="G221" s="242"/>
      <c r="H221" s="242"/>
      <c r="I221" s="243" t="str">
        <f>IF(Table13[[#This Row],[Tipo de Beneficiário]]="","",COUNTIFS(Table8[Código da Candidatura],Table13[[#This Row],[Cód.]],Table8[Tipologia proposta *],"T0"))</f>
        <v/>
      </c>
      <c r="J221" s="243" t="str">
        <f>IF(Table13[[#This Row],[Tipo de Beneficiário]]="","",COUNTIFS(Table8[Código da Candidatura],Table13[[#This Row],[Cód.]],Table8[Tipologia proposta *],"T1"))</f>
        <v/>
      </c>
      <c r="K221" s="243" t="str">
        <f>IF(Table13[[#This Row],[Tipo de Beneficiário]]="","",COUNTIFS(Table8[Código da Candidatura],Table13[[#This Row],[Cód.]],Table8[Tipologia proposta *],"T2"))</f>
        <v/>
      </c>
      <c r="L221" s="243" t="str">
        <f>IF(Table13[[#This Row],[Tipo de Beneficiário]]="","",COUNTIFS(Table8[Código da Candidatura],Table13[[#This Row],[Cód.]],Table8[Tipologia proposta *],"T3"))</f>
        <v/>
      </c>
      <c r="M221" s="243" t="str">
        <f>IF(Table13[[#This Row],[Tipo de Beneficiário]]="","",COUNTIFS(Table8[Código da Candidatura],Table13[[#This Row],[Cód.]],Table8[Tipologia proposta *],"T4"))</f>
        <v/>
      </c>
      <c r="N221" s="243" t="str">
        <f>IF(Table13[[#This Row],[Tipo de Beneficiário]]="","",COUNTIFS(Table8[Código da Candidatura],Table13[[#This Row],[Cód.]],Table8[Tipologia proposta *],"T5"))</f>
        <v/>
      </c>
      <c r="O221" s="243" t="str">
        <f>IF(Table13[[#This Row],[Tipo de Beneficiário]]="","",COUNTIFS(Table8[Código da Candidatura],Table13[[#This Row],[Cód.]],Table8[Tipologia proposta *],"T6"))</f>
        <v/>
      </c>
      <c r="P221" s="243" t="str">
        <f>IF(Table13[[#This Row],[Tipo de Beneficiário]]="","",COUNTIFS(Table8[Código da Candidatura],Table13[[#This Row],[Cód.]],Table8[Tipologia proposta *],"T7"))</f>
        <v/>
      </c>
      <c r="Q221" s="243" t="str">
        <f>IF(Table13[[#This Row],[Tipo de Beneficiário]]="","",COUNTIFS(Table8[Código da Candidatura],Table13[[#This Row],[Cód.]],Table8[Tipologia proposta *],"Unid. Resid."))</f>
        <v/>
      </c>
      <c r="R221" s="244">
        <f>SUM(Table13[[#This Row],[T0]:[Unid. resid.]])</f>
        <v>0</v>
      </c>
      <c r="S221" s="245" t="str">
        <f>IF(OR(Table13[[#This Row],[Tipo de Beneficiário]]="",Table13[[#This Row],[Identificação da Entidade]]="",Table13[[#This Row],[Tipo de Solução Habitacional]]=""),"NÃO","")</f>
        <v>NÃO</v>
      </c>
      <c r="T221" s="118" t="e">
        <f>VLOOKUP(Table13[[#This Row],[Tipo de Beneficiário]],Table3[],3,FALSE)</f>
        <v>#N/A</v>
      </c>
      <c r="X221" s="46"/>
    </row>
    <row r="222" spans="1:24" x14ac:dyDescent="0.25">
      <c r="A222" s="237" t="str">
        <f>auxiliar!C218</f>
        <v>217</v>
      </c>
      <c r="B222" s="238"/>
      <c r="C222" s="239"/>
      <c r="D222" s="212" t="str">
        <f>IF(Table13[[#This Row],[Tipo de Beneficiário]]="","",COUNTIF(Table8[Código da Candidatura],Table13[[#This Row],[Cód.]]))</f>
        <v/>
      </c>
      <c r="E222" s="240" t="str">
        <f>IF(Table13[[#This Row],[Tipo de Beneficiário]]="","",SUMIF(Table8[[Código da Candidatura]:[Nº de membros]],Table13[[#This Row],[Cód.]],Table8[Nº de membros]))</f>
        <v/>
      </c>
      <c r="F222" s="241"/>
      <c r="G222" s="242"/>
      <c r="H222" s="242"/>
      <c r="I222" s="243" t="str">
        <f>IF(Table13[[#This Row],[Tipo de Beneficiário]]="","",COUNTIFS(Table8[Código da Candidatura],Table13[[#This Row],[Cód.]],Table8[Tipologia proposta *],"T0"))</f>
        <v/>
      </c>
      <c r="J222" s="243" t="str">
        <f>IF(Table13[[#This Row],[Tipo de Beneficiário]]="","",COUNTIFS(Table8[Código da Candidatura],Table13[[#This Row],[Cód.]],Table8[Tipologia proposta *],"T1"))</f>
        <v/>
      </c>
      <c r="K222" s="243" t="str">
        <f>IF(Table13[[#This Row],[Tipo de Beneficiário]]="","",COUNTIFS(Table8[Código da Candidatura],Table13[[#This Row],[Cód.]],Table8[Tipologia proposta *],"T2"))</f>
        <v/>
      </c>
      <c r="L222" s="243" t="str">
        <f>IF(Table13[[#This Row],[Tipo de Beneficiário]]="","",COUNTIFS(Table8[Código da Candidatura],Table13[[#This Row],[Cód.]],Table8[Tipologia proposta *],"T3"))</f>
        <v/>
      </c>
      <c r="M222" s="243" t="str">
        <f>IF(Table13[[#This Row],[Tipo de Beneficiário]]="","",COUNTIFS(Table8[Código da Candidatura],Table13[[#This Row],[Cód.]],Table8[Tipologia proposta *],"T4"))</f>
        <v/>
      </c>
      <c r="N222" s="243" t="str">
        <f>IF(Table13[[#This Row],[Tipo de Beneficiário]]="","",COUNTIFS(Table8[Código da Candidatura],Table13[[#This Row],[Cód.]],Table8[Tipologia proposta *],"T5"))</f>
        <v/>
      </c>
      <c r="O222" s="243" t="str">
        <f>IF(Table13[[#This Row],[Tipo de Beneficiário]]="","",COUNTIFS(Table8[Código da Candidatura],Table13[[#This Row],[Cód.]],Table8[Tipologia proposta *],"T6"))</f>
        <v/>
      </c>
      <c r="P222" s="243" t="str">
        <f>IF(Table13[[#This Row],[Tipo de Beneficiário]]="","",COUNTIFS(Table8[Código da Candidatura],Table13[[#This Row],[Cód.]],Table8[Tipologia proposta *],"T7"))</f>
        <v/>
      </c>
      <c r="Q222" s="243" t="str">
        <f>IF(Table13[[#This Row],[Tipo de Beneficiário]]="","",COUNTIFS(Table8[Código da Candidatura],Table13[[#This Row],[Cód.]],Table8[Tipologia proposta *],"Unid. Resid."))</f>
        <v/>
      </c>
      <c r="R222" s="244">
        <f>SUM(Table13[[#This Row],[T0]:[Unid. resid.]])</f>
        <v>0</v>
      </c>
      <c r="S222" s="245" t="str">
        <f>IF(OR(Table13[[#This Row],[Tipo de Beneficiário]]="",Table13[[#This Row],[Identificação da Entidade]]="",Table13[[#This Row],[Tipo de Solução Habitacional]]=""),"NÃO","")</f>
        <v>NÃO</v>
      </c>
      <c r="T222" s="118" t="e">
        <f>VLOOKUP(Table13[[#This Row],[Tipo de Beneficiário]],Table3[],3,FALSE)</f>
        <v>#N/A</v>
      </c>
      <c r="X222" s="46"/>
    </row>
    <row r="223" spans="1:24" x14ac:dyDescent="0.25">
      <c r="A223" s="237" t="str">
        <f>auxiliar!C219</f>
        <v>218</v>
      </c>
      <c r="B223" s="238"/>
      <c r="C223" s="239"/>
      <c r="D223" s="212" t="str">
        <f>IF(Table13[[#This Row],[Tipo de Beneficiário]]="","",COUNTIF(Table8[Código da Candidatura],Table13[[#This Row],[Cód.]]))</f>
        <v/>
      </c>
      <c r="E223" s="240" t="str">
        <f>IF(Table13[[#This Row],[Tipo de Beneficiário]]="","",SUMIF(Table8[[Código da Candidatura]:[Nº de membros]],Table13[[#This Row],[Cód.]],Table8[Nº de membros]))</f>
        <v/>
      </c>
      <c r="F223" s="241"/>
      <c r="G223" s="242"/>
      <c r="H223" s="242"/>
      <c r="I223" s="243" t="str">
        <f>IF(Table13[[#This Row],[Tipo de Beneficiário]]="","",COUNTIFS(Table8[Código da Candidatura],Table13[[#This Row],[Cód.]],Table8[Tipologia proposta *],"T0"))</f>
        <v/>
      </c>
      <c r="J223" s="243" t="str">
        <f>IF(Table13[[#This Row],[Tipo de Beneficiário]]="","",COUNTIFS(Table8[Código da Candidatura],Table13[[#This Row],[Cód.]],Table8[Tipologia proposta *],"T1"))</f>
        <v/>
      </c>
      <c r="K223" s="243" t="str">
        <f>IF(Table13[[#This Row],[Tipo de Beneficiário]]="","",COUNTIFS(Table8[Código da Candidatura],Table13[[#This Row],[Cód.]],Table8[Tipologia proposta *],"T2"))</f>
        <v/>
      </c>
      <c r="L223" s="243" t="str">
        <f>IF(Table13[[#This Row],[Tipo de Beneficiário]]="","",COUNTIFS(Table8[Código da Candidatura],Table13[[#This Row],[Cód.]],Table8[Tipologia proposta *],"T3"))</f>
        <v/>
      </c>
      <c r="M223" s="243" t="str">
        <f>IF(Table13[[#This Row],[Tipo de Beneficiário]]="","",COUNTIFS(Table8[Código da Candidatura],Table13[[#This Row],[Cód.]],Table8[Tipologia proposta *],"T4"))</f>
        <v/>
      </c>
      <c r="N223" s="243" t="str">
        <f>IF(Table13[[#This Row],[Tipo de Beneficiário]]="","",COUNTIFS(Table8[Código da Candidatura],Table13[[#This Row],[Cód.]],Table8[Tipologia proposta *],"T5"))</f>
        <v/>
      </c>
      <c r="O223" s="243" t="str">
        <f>IF(Table13[[#This Row],[Tipo de Beneficiário]]="","",COUNTIFS(Table8[Código da Candidatura],Table13[[#This Row],[Cód.]],Table8[Tipologia proposta *],"T6"))</f>
        <v/>
      </c>
      <c r="P223" s="243" t="str">
        <f>IF(Table13[[#This Row],[Tipo de Beneficiário]]="","",COUNTIFS(Table8[Código da Candidatura],Table13[[#This Row],[Cód.]],Table8[Tipologia proposta *],"T7"))</f>
        <v/>
      </c>
      <c r="Q223" s="243" t="str">
        <f>IF(Table13[[#This Row],[Tipo de Beneficiário]]="","",COUNTIFS(Table8[Código da Candidatura],Table13[[#This Row],[Cód.]],Table8[Tipologia proposta *],"Unid. Resid."))</f>
        <v/>
      </c>
      <c r="R223" s="244">
        <f>SUM(Table13[[#This Row],[T0]:[Unid. resid.]])</f>
        <v>0</v>
      </c>
      <c r="S223" s="245" t="str">
        <f>IF(OR(Table13[[#This Row],[Tipo de Beneficiário]]="",Table13[[#This Row],[Identificação da Entidade]]="",Table13[[#This Row],[Tipo de Solução Habitacional]]=""),"NÃO","")</f>
        <v>NÃO</v>
      </c>
      <c r="T223" s="118" t="e">
        <f>VLOOKUP(Table13[[#This Row],[Tipo de Beneficiário]],Table3[],3,FALSE)</f>
        <v>#N/A</v>
      </c>
      <c r="X223" s="46"/>
    </row>
    <row r="224" spans="1:24" x14ac:dyDescent="0.25">
      <c r="A224" s="237" t="str">
        <f>auxiliar!C220</f>
        <v>219</v>
      </c>
      <c r="B224" s="238"/>
      <c r="C224" s="239"/>
      <c r="D224" s="212" t="str">
        <f>IF(Table13[[#This Row],[Tipo de Beneficiário]]="","",COUNTIF(Table8[Código da Candidatura],Table13[[#This Row],[Cód.]]))</f>
        <v/>
      </c>
      <c r="E224" s="240" t="str">
        <f>IF(Table13[[#This Row],[Tipo de Beneficiário]]="","",SUMIF(Table8[[Código da Candidatura]:[Nº de membros]],Table13[[#This Row],[Cód.]],Table8[Nº de membros]))</f>
        <v/>
      </c>
      <c r="F224" s="241"/>
      <c r="G224" s="242"/>
      <c r="H224" s="242"/>
      <c r="I224" s="243" t="str">
        <f>IF(Table13[[#This Row],[Tipo de Beneficiário]]="","",COUNTIFS(Table8[Código da Candidatura],Table13[[#This Row],[Cód.]],Table8[Tipologia proposta *],"T0"))</f>
        <v/>
      </c>
      <c r="J224" s="243" t="str">
        <f>IF(Table13[[#This Row],[Tipo de Beneficiário]]="","",COUNTIFS(Table8[Código da Candidatura],Table13[[#This Row],[Cód.]],Table8[Tipologia proposta *],"T1"))</f>
        <v/>
      </c>
      <c r="K224" s="243" t="str">
        <f>IF(Table13[[#This Row],[Tipo de Beneficiário]]="","",COUNTIFS(Table8[Código da Candidatura],Table13[[#This Row],[Cód.]],Table8[Tipologia proposta *],"T2"))</f>
        <v/>
      </c>
      <c r="L224" s="243" t="str">
        <f>IF(Table13[[#This Row],[Tipo de Beneficiário]]="","",COUNTIFS(Table8[Código da Candidatura],Table13[[#This Row],[Cód.]],Table8[Tipologia proposta *],"T3"))</f>
        <v/>
      </c>
      <c r="M224" s="243" t="str">
        <f>IF(Table13[[#This Row],[Tipo de Beneficiário]]="","",COUNTIFS(Table8[Código da Candidatura],Table13[[#This Row],[Cód.]],Table8[Tipologia proposta *],"T4"))</f>
        <v/>
      </c>
      <c r="N224" s="243" t="str">
        <f>IF(Table13[[#This Row],[Tipo de Beneficiário]]="","",COUNTIFS(Table8[Código da Candidatura],Table13[[#This Row],[Cód.]],Table8[Tipologia proposta *],"T5"))</f>
        <v/>
      </c>
      <c r="O224" s="243" t="str">
        <f>IF(Table13[[#This Row],[Tipo de Beneficiário]]="","",COUNTIFS(Table8[Código da Candidatura],Table13[[#This Row],[Cód.]],Table8[Tipologia proposta *],"T6"))</f>
        <v/>
      </c>
      <c r="P224" s="243" t="str">
        <f>IF(Table13[[#This Row],[Tipo de Beneficiário]]="","",COUNTIFS(Table8[Código da Candidatura],Table13[[#This Row],[Cód.]],Table8[Tipologia proposta *],"T7"))</f>
        <v/>
      </c>
      <c r="Q224" s="243" t="str">
        <f>IF(Table13[[#This Row],[Tipo de Beneficiário]]="","",COUNTIFS(Table8[Código da Candidatura],Table13[[#This Row],[Cód.]],Table8[Tipologia proposta *],"Unid. Resid."))</f>
        <v/>
      </c>
      <c r="R224" s="244">
        <f>SUM(Table13[[#This Row],[T0]:[Unid. resid.]])</f>
        <v>0</v>
      </c>
      <c r="S224" s="245" t="str">
        <f>IF(OR(Table13[[#This Row],[Tipo de Beneficiário]]="",Table13[[#This Row],[Identificação da Entidade]]="",Table13[[#This Row],[Tipo de Solução Habitacional]]=""),"NÃO","")</f>
        <v>NÃO</v>
      </c>
      <c r="T224" s="118" t="e">
        <f>VLOOKUP(Table13[[#This Row],[Tipo de Beneficiário]],Table3[],3,FALSE)</f>
        <v>#N/A</v>
      </c>
      <c r="X224" s="46"/>
    </row>
    <row r="225" spans="1:24" x14ac:dyDescent="0.25">
      <c r="A225" s="237" t="str">
        <f>auxiliar!C221</f>
        <v>220</v>
      </c>
      <c r="B225" s="238"/>
      <c r="C225" s="239"/>
      <c r="D225" s="212" t="str">
        <f>IF(Table13[[#This Row],[Tipo de Beneficiário]]="","",COUNTIF(Table8[Código da Candidatura],Table13[[#This Row],[Cód.]]))</f>
        <v/>
      </c>
      <c r="E225" s="240" t="str">
        <f>IF(Table13[[#This Row],[Tipo de Beneficiário]]="","",SUMIF(Table8[[Código da Candidatura]:[Nº de membros]],Table13[[#This Row],[Cód.]],Table8[Nº de membros]))</f>
        <v/>
      </c>
      <c r="F225" s="241"/>
      <c r="G225" s="242"/>
      <c r="H225" s="242"/>
      <c r="I225" s="243" t="str">
        <f>IF(Table13[[#This Row],[Tipo de Beneficiário]]="","",COUNTIFS(Table8[Código da Candidatura],Table13[[#This Row],[Cód.]],Table8[Tipologia proposta *],"T0"))</f>
        <v/>
      </c>
      <c r="J225" s="243" t="str">
        <f>IF(Table13[[#This Row],[Tipo de Beneficiário]]="","",COUNTIFS(Table8[Código da Candidatura],Table13[[#This Row],[Cód.]],Table8[Tipologia proposta *],"T1"))</f>
        <v/>
      </c>
      <c r="K225" s="243" t="str">
        <f>IF(Table13[[#This Row],[Tipo de Beneficiário]]="","",COUNTIFS(Table8[Código da Candidatura],Table13[[#This Row],[Cód.]],Table8[Tipologia proposta *],"T2"))</f>
        <v/>
      </c>
      <c r="L225" s="243" t="str">
        <f>IF(Table13[[#This Row],[Tipo de Beneficiário]]="","",COUNTIFS(Table8[Código da Candidatura],Table13[[#This Row],[Cód.]],Table8[Tipologia proposta *],"T3"))</f>
        <v/>
      </c>
      <c r="M225" s="243" t="str">
        <f>IF(Table13[[#This Row],[Tipo de Beneficiário]]="","",COUNTIFS(Table8[Código da Candidatura],Table13[[#This Row],[Cód.]],Table8[Tipologia proposta *],"T4"))</f>
        <v/>
      </c>
      <c r="N225" s="243" t="str">
        <f>IF(Table13[[#This Row],[Tipo de Beneficiário]]="","",COUNTIFS(Table8[Código da Candidatura],Table13[[#This Row],[Cód.]],Table8[Tipologia proposta *],"T5"))</f>
        <v/>
      </c>
      <c r="O225" s="243" t="str">
        <f>IF(Table13[[#This Row],[Tipo de Beneficiário]]="","",COUNTIFS(Table8[Código da Candidatura],Table13[[#This Row],[Cód.]],Table8[Tipologia proposta *],"T6"))</f>
        <v/>
      </c>
      <c r="P225" s="243" t="str">
        <f>IF(Table13[[#This Row],[Tipo de Beneficiário]]="","",COUNTIFS(Table8[Código da Candidatura],Table13[[#This Row],[Cód.]],Table8[Tipologia proposta *],"T7"))</f>
        <v/>
      </c>
      <c r="Q225" s="243" t="str">
        <f>IF(Table13[[#This Row],[Tipo de Beneficiário]]="","",COUNTIFS(Table8[Código da Candidatura],Table13[[#This Row],[Cód.]],Table8[Tipologia proposta *],"Unid. Resid."))</f>
        <v/>
      </c>
      <c r="R225" s="244">
        <f>SUM(Table13[[#This Row],[T0]:[Unid. resid.]])</f>
        <v>0</v>
      </c>
      <c r="S225" s="245" t="str">
        <f>IF(OR(Table13[[#This Row],[Tipo de Beneficiário]]="",Table13[[#This Row],[Identificação da Entidade]]="",Table13[[#This Row],[Tipo de Solução Habitacional]]=""),"NÃO","")</f>
        <v>NÃO</v>
      </c>
      <c r="T225" s="118" t="e">
        <f>VLOOKUP(Table13[[#This Row],[Tipo de Beneficiário]],Table3[],3,FALSE)</f>
        <v>#N/A</v>
      </c>
      <c r="X225" s="46"/>
    </row>
    <row r="226" spans="1:24" x14ac:dyDescent="0.25">
      <c r="A226" s="237" t="str">
        <f>auxiliar!C222</f>
        <v>221</v>
      </c>
      <c r="B226" s="238"/>
      <c r="C226" s="239"/>
      <c r="D226" s="212" t="str">
        <f>IF(Table13[[#This Row],[Tipo de Beneficiário]]="","",COUNTIF(Table8[Código da Candidatura],Table13[[#This Row],[Cód.]]))</f>
        <v/>
      </c>
      <c r="E226" s="240" t="str">
        <f>IF(Table13[[#This Row],[Tipo de Beneficiário]]="","",SUMIF(Table8[[Código da Candidatura]:[Nº de membros]],Table13[[#This Row],[Cód.]],Table8[Nº de membros]))</f>
        <v/>
      </c>
      <c r="F226" s="241"/>
      <c r="G226" s="242"/>
      <c r="H226" s="242"/>
      <c r="I226" s="243" t="str">
        <f>IF(Table13[[#This Row],[Tipo de Beneficiário]]="","",COUNTIFS(Table8[Código da Candidatura],Table13[[#This Row],[Cód.]],Table8[Tipologia proposta *],"T0"))</f>
        <v/>
      </c>
      <c r="J226" s="243" t="str">
        <f>IF(Table13[[#This Row],[Tipo de Beneficiário]]="","",COUNTIFS(Table8[Código da Candidatura],Table13[[#This Row],[Cód.]],Table8[Tipologia proposta *],"T1"))</f>
        <v/>
      </c>
      <c r="K226" s="243" t="str">
        <f>IF(Table13[[#This Row],[Tipo de Beneficiário]]="","",COUNTIFS(Table8[Código da Candidatura],Table13[[#This Row],[Cód.]],Table8[Tipologia proposta *],"T2"))</f>
        <v/>
      </c>
      <c r="L226" s="243" t="str">
        <f>IF(Table13[[#This Row],[Tipo de Beneficiário]]="","",COUNTIFS(Table8[Código da Candidatura],Table13[[#This Row],[Cód.]],Table8[Tipologia proposta *],"T3"))</f>
        <v/>
      </c>
      <c r="M226" s="243" t="str">
        <f>IF(Table13[[#This Row],[Tipo de Beneficiário]]="","",COUNTIFS(Table8[Código da Candidatura],Table13[[#This Row],[Cód.]],Table8[Tipologia proposta *],"T4"))</f>
        <v/>
      </c>
      <c r="N226" s="243" t="str">
        <f>IF(Table13[[#This Row],[Tipo de Beneficiário]]="","",COUNTIFS(Table8[Código da Candidatura],Table13[[#This Row],[Cód.]],Table8[Tipologia proposta *],"T5"))</f>
        <v/>
      </c>
      <c r="O226" s="243" t="str">
        <f>IF(Table13[[#This Row],[Tipo de Beneficiário]]="","",COUNTIFS(Table8[Código da Candidatura],Table13[[#This Row],[Cód.]],Table8[Tipologia proposta *],"T6"))</f>
        <v/>
      </c>
      <c r="P226" s="243" t="str">
        <f>IF(Table13[[#This Row],[Tipo de Beneficiário]]="","",COUNTIFS(Table8[Código da Candidatura],Table13[[#This Row],[Cód.]],Table8[Tipologia proposta *],"T7"))</f>
        <v/>
      </c>
      <c r="Q226" s="243" t="str">
        <f>IF(Table13[[#This Row],[Tipo de Beneficiário]]="","",COUNTIFS(Table8[Código da Candidatura],Table13[[#This Row],[Cód.]],Table8[Tipologia proposta *],"Unid. Resid."))</f>
        <v/>
      </c>
      <c r="R226" s="244">
        <f>SUM(Table13[[#This Row],[T0]:[Unid. resid.]])</f>
        <v>0</v>
      </c>
      <c r="S226" s="245" t="str">
        <f>IF(OR(Table13[[#This Row],[Tipo de Beneficiário]]="",Table13[[#This Row],[Identificação da Entidade]]="",Table13[[#This Row],[Tipo de Solução Habitacional]]=""),"NÃO","")</f>
        <v>NÃO</v>
      </c>
      <c r="T226" s="118" t="e">
        <f>VLOOKUP(Table13[[#This Row],[Tipo de Beneficiário]],Table3[],3,FALSE)</f>
        <v>#N/A</v>
      </c>
      <c r="X226" s="46"/>
    </row>
    <row r="227" spans="1:24" x14ac:dyDescent="0.25">
      <c r="A227" s="237" t="str">
        <f>auxiliar!C223</f>
        <v>222</v>
      </c>
      <c r="B227" s="238"/>
      <c r="C227" s="239"/>
      <c r="D227" s="212" t="str">
        <f>IF(Table13[[#This Row],[Tipo de Beneficiário]]="","",COUNTIF(Table8[Código da Candidatura],Table13[[#This Row],[Cód.]]))</f>
        <v/>
      </c>
      <c r="E227" s="240" t="str">
        <f>IF(Table13[[#This Row],[Tipo de Beneficiário]]="","",SUMIF(Table8[[Código da Candidatura]:[Nº de membros]],Table13[[#This Row],[Cód.]],Table8[Nº de membros]))</f>
        <v/>
      </c>
      <c r="F227" s="241"/>
      <c r="G227" s="242"/>
      <c r="H227" s="242"/>
      <c r="I227" s="243" t="str">
        <f>IF(Table13[[#This Row],[Tipo de Beneficiário]]="","",COUNTIFS(Table8[Código da Candidatura],Table13[[#This Row],[Cód.]],Table8[Tipologia proposta *],"T0"))</f>
        <v/>
      </c>
      <c r="J227" s="243" t="str">
        <f>IF(Table13[[#This Row],[Tipo de Beneficiário]]="","",COUNTIFS(Table8[Código da Candidatura],Table13[[#This Row],[Cód.]],Table8[Tipologia proposta *],"T1"))</f>
        <v/>
      </c>
      <c r="K227" s="243" t="str">
        <f>IF(Table13[[#This Row],[Tipo de Beneficiário]]="","",COUNTIFS(Table8[Código da Candidatura],Table13[[#This Row],[Cód.]],Table8[Tipologia proposta *],"T2"))</f>
        <v/>
      </c>
      <c r="L227" s="243" t="str">
        <f>IF(Table13[[#This Row],[Tipo de Beneficiário]]="","",COUNTIFS(Table8[Código da Candidatura],Table13[[#This Row],[Cód.]],Table8[Tipologia proposta *],"T3"))</f>
        <v/>
      </c>
      <c r="M227" s="243" t="str">
        <f>IF(Table13[[#This Row],[Tipo de Beneficiário]]="","",COUNTIFS(Table8[Código da Candidatura],Table13[[#This Row],[Cód.]],Table8[Tipologia proposta *],"T4"))</f>
        <v/>
      </c>
      <c r="N227" s="243" t="str">
        <f>IF(Table13[[#This Row],[Tipo de Beneficiário]]="","",COUNTIFS(Table8[Código da Candidatura],Table13[[#This Row],[Cód.]],Table8[Tipologia proposta *],"T5"))</f>
        <v/>
      </c>
      <c r="O227" s="243" t="str">
        <f>IF(Table13[[#This Row],[Tipo de Beneficiário]]="","",COUNTIFS(Table8[Código da Candidatura],Table13[[#This Row],[Cód.]],Table8[Tipologia proposta *],"T6"))</f>
        <v/>
      </c>
      <c r="P227" s="243" t="str">
        <f>IF(Table13[[#This Row],[Tipo de Beneficiário]]="","",COUNTIFS(Table8[Código da Candidatura],Table13[[#This Row],[Cód.]],Table8[Tipologia proposta *],"T7"))</f>
        <v/>
      </c>
      <c r="Q227" s="243" t="str">
        <f>IF(Table13[[#This Row],[Tipo de Beneficiário]]="","",COUNTIFS(Table8[Código da Candidatura],Table13[[#This Row],[Cód.]],Table8[Tipologia proposta *],"Unid. Resid."))</f>
        <v/>
      </c>
      <c r="R227" s="244">
        <f>SUM(Table13[[#This Row],[T0]:[Unid. resid.]])</f>
        <v>0</v>
      </c>
      <c r="S227" s="245" t="str">
        <f>IF(OR(Table13[[#This Row],[Tipo de Beneficiário]]="",Table13[[#This Row],[Identificação da Entidade]]="",Table13[[#This Row],[Tipo de Solução Habitacional]]=""),"NÃO","")</f>
        <v>NÃO</v>
      </c>
      <c r="T227" s="118" t="e">
        <f>VLOOKUP(Table13[[#This Row],[Tipo de Beneficiário]],Table3[],3,FALSE)</f>
        <v>#N/A</v>
      </c>
      <c r="X227" s="46"/>
    </row>
    <row r="228" spans="1:24" x14ac:dyDescent="0.25">
      <c r="A228" s="237" t="str">
        <f>auxiliar!C224</f>
        <v>223</v>
      </c>
      <c r="B228" s="238"/>
      <c r="C228" s="239"/>
      <c r="D228" s="212" t="str">
        <f>IF(Table13[[#This Row],[Tipo de Beneficiário]]="","",COUNTIF(Table8[Código da Candidatura],Table13[[#This Row],[Cód.]]))</f>
        <v/>
      </c>
      <c r="E228" s="240" t="str">
        <f>IF(Table13[[#This Row],[Tipo de Beneficiário]]="","",SUMIF(Table8[[Código da Candidatura]:[Nº de membros]],Table13[[#This Row],[Cód.]],Table8[Nº de membros]))</f>
        <v/>
      </c>
      <c r="F228" s="241"/>
      <c r="G228" s="242"/>
      <c r="H228" s="242"/>
      <c r="I228" s="243" t="str">
        <f>IF(Table13[[#This Row],[Tipo de Beneficiário]]="","",COUNTIFS(Table8[Código da Candidatura],Table13[[#This Row],[Cód.]],Table8[Tipologia proposta *],"T0"))</f>
        <v/>
      </c>
      <c r="J228" s="243" t="str">
        <f>IF(Table13[[#This Row],[Tipo de Beneficiário]]="","",COUNTIFS(Table8[Código da Candidatura],Table13[[#This Row],[Cód.]],Table8[Tipologia proposta *],"T1"))</f>
        <v/>
      </c>
      <c r="K228" s="243" t="str">
        <f>IF(Table13[[#This Row],[Tipo de Beneficiário]]="","",COUNTIFS(Table8[Código da Candidatura],Table13[[#This Row],[Cód.]],Table8[Tipologia proposta *],"T2"))</f>
        <v/>
      </c>
      <c r="L228" s="243" t="str">
        <f>IF(Table13[[#This Row],[Tipo de Beneficiário]]="","",COUNTIFS(Table8[Código da Candidatura],Table13[[#This Row],[Cód.]],Table8[Tipologia proposta *],"T3"))</f>
        <v/>
      </c>
      <c r="M228" s="243" t="str">
        <f>IF(Table13[[#This Row],[Tipo de Beneficiário]]="","",COUNTIFS(Table8[Código da Candidatura],Table13[[#This Row],[Cód.]],Table8[Tipologia proposta *],"T4"))</f>
        <v/>
      </c>
      <c r="N228" s="243" t="str">
        <f>IF(Table13[[#This Row],[Tipo de Beneficiário]]="","",COUNTIFS(Table8[Código da Candidatura],Table13[[#This Row],[Cód.]],Table8[Tipologia proposta *],"T5"))</f>
        <v/>
      </c>
      <c r="O228" s="243" t="str">
        <f>IF(Table13[[#This Row],[Tipo de Beneficiário]]="","",COUNTIFS(Table8[Código da Candidatura],Table13[[#This Row],[Cód.]],Table8[Tipologia proposta *],"T6"))</f>
        <v/>
      </c>
      <c r="P228" s="243" t="str">
        <f>IF(Table13[[#This Row],[Tipo de Beneficiário]]="","",COUNTIFS(Table8[Código da Candidatura],Table13[[#This Row],[Cód.]],Table8[Tipologia proposta *],"T7"))</f>
        <v/>
      </c>
      <c r="Q228" s="243" t="str">
        <f>IF(Table13[[#This Row],[Tipo de Beneficiário]]="","",COUNTIFS(Table8[Código da Candidatura],Table13[[#This Row],[Cód.]],Table8[Tipologia proposta *],"Unid. Resid."))</f>
        <v/>
      </c>
      <c r="R228" s="244">
        <f>SUM(Table13[[#This Row],[T0]:[Unid. resid.]])</f>
        <v>0</v>
      </c>
      <c r="S228" s="245" t="str">
        <f>IF(OR(Table13[[#This Row],[Tipo de Beneficiário]]="",Table13[[#This Row],[Identificação da Entidade]]="",Table13[[#This Row],[Tipo de Solução Habitacional]]=""),"NÃO","")</f>
        <v>NÃO</v>
      </c>
      <c r="T228" s="118" t="e">
        <f>VLOOKUP(Table13[[#This Row],[Tipo de Beneficiário]],Table3[],3,FALSE)</f>
        <v>#N/A</v>
      </c>
      <c r="X228" s="46"/>
    </row>
    <row r="229" spans="1:24" x14ac:dyDescent="0.25">
      <c r="A229" s="237" t="str">
        <f>auxiliar!C225</f>
        <v>224</v>
      </c>
      <c r="B229" s="238"/>
      <c r="C229" s="239"/>
      <c r="D229" s="212" t="str">
        <f>IF(Table13[[#This Row],[Tipo de Beneficiário]]="","",COUNTIF(Table8[Código da Candidatura],Table13[[#This Row],[Cód.]]))</f>
        <v/>
      </c>
      <c r="E229" s="240" t="str">
        <f>IF(Table13[[#This Row],[Tipo de Beneficiário]]="","",SUMIF(Table8[[Código da Candidatura]:[Nº de membros]],Table13[[#This Row],[Cód.]],Table8[Nº de membros]))</f>
        <v/>
      </c>
      <c r="F229" s="241"/>
      <c r="G229" s="242"/>
      <c r="H229" s="242"/>
      <c r="I229" s="243" t="str">
        <f>IF(Table13[[#This Row],[Tipo de Beneficiário]]="","",COUNTIFS(Table8[Código da Candidatura],Table13[[#This Row],[Cód.]],Table8[Tipologia proposta *],"T0"))</f>
        <v/>
      </c>
      <c r="J229" s="243" t="str">
        <f>IF(Table13[[#This Row],[Tipo de Beneficiário]]="","",COUNTIFS(Table8[Código da Candidatura],Table13[[#This Row],[Cód.]],Table8[Tipologia proposta *],"T1"))</f>
        <v/>
      </c>
      <c r="K229" s="243" t="str">
        <f>IF(Table13[[#This Row],[Tipo de Beneficiário]]="","",COUNTIFS(Table8[Código da Candidatura],Table13[[#This Row],[Cód.]],Table8[Tipologia proposta *],"T2"))</f>
        <v/>
      </c>
      <c r="L229" s="243" t="str">
        <f>IF(Table13[[#This Row],[Tipo de Beneficiário]]="","",COUNTIFS(Table8[Código da Candidatura],Table13[[#This Row],[Cód.]],Table8[Tipologia proposta *],"T3"))</f>
        <v/>
      </c>
      <c r="M229" s="243" t="str">
        <f>IF(Table13[[#This Row],[Tipo de Beneficiário]]="","",COUNTIFS(Table8[Código da Candidatura],Table13[[#This Row],[Cód.]],Table8[Tipologia proposta *],"T4"))</f>
        <v/>
      </c>
      <c r="N229" s="243" t="str">
        <f>IF(Table13[[#This Row],[Tipo de Beneficiário]]="","",COUNTIFS(Table8[Código da Candidatura],Table13[[#This Row],[Cód.]],Table8[Tipologia proposta *],"T5"))</f>
        <v/>
      </c>
      <c r="O229" s="243" t="str">
        <f>IF(Table13[[#This Row],[Tipo de Beneficiário]]="","",COUNTIFS(Table8[Código da Candidatura],Table13[[#This Row],[Cód.]],Table8[Tipologia proposta *],"T6"))</f>
        <v/>
      </c>
      <c r="P229" s="243" t="str">
        <f>IF(Table13[[#This Row],[Tipo de Beneficiário]]="","",COUNTIFS(Table8[Código da Candidatura],Table13[[#This Row],[Cód.]],Table8[Tipologia proposta *],"T7"))</f>
        <v/>
      </c>
      <c r="Q229" s="243" t="str">
        <f>IF(Table13[[#This Row],[Tipo de Beneficiário]]="","",COUNTIFS(Table8[Código da Candidatura],Table13[[#This Row],[Cód.]],Table8[Tipologia proposta *],"Unid. Resid."))</f>
        <v/>
      </c>
      <c r="R229" s="244">
        <f>SUM(Table13[[#This Row],[T0]:[Unid. resid.]])</f>
        <v>0</v>
      </c>
      <c r="S229" s="245" t="str">
        <f>IF(OR(Table13[[#This Row],[Tipo de Beneficiário]]="",Table13[[#This Row],[Identificação da Entidade]]="",Table13[[#This Row],[Tipo de Solução Habitacional]]=""),"NÃO","")</f>
        <v>NÃO</v>
      </c>
      <c r="T229" s="118" t="e">
        <f>VLOOKUP(Table13[[#This Row],[Tipo de Beneficiário]],Table3[],3,FALSE)</f>
        <v>#N/A</v>
      </c>
      <c r="X229" s="46"/>
    </row>
    <row r="230" spans="1:24" x14ac:dyDescent="0.25">
      <c r="A230" s="237" t="str">
        <f>auxiliar!C226</f>
        <v>225</v>
      </c>
      <c r="B230" s="238"/>
      <c r="C230" s="239"/>
      <c r="D230" s="212" t="str">
        <f>IF(Table13[[#This Row],[Tipo de Beneficiário]]="","",COUNTIF(Table8[Código da Candidatura],Table13[[#This Row],[Cód.]]))</f>
        <v/>
      </c>
      <c r="E230" s="240" t="str">
        <f>IF(Table13[[#This Row],[Tipo de Beneficiário]]="","",SUMIF(Table8[[Código da Candidatura]:[Nº de membros]],Table13[[#This Row],[Cód.]],Table8[Nº de membros]))</f>
        <v/>
      </c>
      <c r="F230" s="241"/>
      <c r="G230" s="242"/>
      <c r="H230" s="242"/>
      <c r="I230" s="243" t="str">
        <f>IF(Table13[[#This Row],[Tipo de Beneficiário]]="","",COUNTIFS(Table8[Código da Candidatura],Table13[[#This Row],[Cód.]],Table8[Tipologia proposta *],"T0"))</f>
        <v/>
      </c>
      <c r="J230" s="243" t="str">
        <f>IF(Table13[[#This Row],[Tipo de Beneficiário]]="","",COUNTIFS(Table8[Código da Candidatura],Table13[[#This Row],[Cód.]],Table8[Tipologia proposta *],"T1"))</f>
        <v/>
      </c>
      <c r="K230" s="243" t="str">
        <f>IF(Table13[[#This Row],[Tipo de Beneficiário]]="","",COUNTIFS(Table8[Código da Candidatura],Table13[[#This Row],[Cód.]],Table8[Tipologia proposta *],"T2"))</f>
        <v/>
      </c>
      <c r="L230" s="243" t="str">
        <f>IF(Table13[[#This Row],[Tipo de Beneficiário]]="","",COUNTIFS(Table8[Código da Candidatura],Table13[[#This Row],[Cód.]],Table8[Tipologia proposta *],"T3"))</f>
        <v/>
      </c>
      <c r="M230" s="243" t="str">
        <f>IF(Table13[[#This Row],[Tipo de Beneficiário]]="","",COUNTIFS(Table8[Código da Candidatura],Table13[[#This Row],[Cód.]],Table8[Tipologia proposta *],"T4"))</f>
        <v/>
      </c>
      <c r="N230" s="243" t="str">
        <f>IF(Table13[[#This Row],[Tipo de Beneficiário]]="","",COUNTIFS(Table8[Código da Candidatura],Table13[[#This Row],[Cód.]],Table8[Tipologia proposta *],"T5"))</f>
        <v/>
      </c>
      <c r="O230" s="243" t="str">
        <f>IF(Table13[[#This Row],[Tipo de Beneficiário]]="","",COUNTIFS(Table8[Código da Candidatura],Table13[[#This Row],[Cód.]],Table8[Tipologia proposta *],"T6"))</f>
        <v/>
      </c>
      <c r="P230" s="243" t="str">
        <f>IF(Table13[[#This Row],[Tipo de Beneficiário]]="","",COUNTIFS(Table8[Código da Candidatura],Table13[[#This Row],[Cód.]],Table8[Tipologia proposta *],"T7"))</f>
        <v/>
      </c>
      <c r="Q230" s="243" t="str">
        <f>IF(Table13[[#This Row],[Tipo de Beneficiário]]="","",COUNTIFS(Table8[Código da Candidatura],Table13[[#This Row],[Cód.]],Table8[Tipologia proposta *],"Unid. Resid."))</f>
        <v/>
      </c>
      <c r="R230" s="244">
        <f>SUM(Table13[[#This Row],[T0]:[Unid. resid.]])</f>
        <v>0</v>
      </c>
      <c r="S230" s="245" t="str">
        <f>IF(OR(Table13[[#This Row],[Tipo de Beneficiário]]="",Table13[[#This Row],[Identificação da Entidade]]="",Table13[[#This Row],[Tipo de Solução Habitacional]]=""),"NÃO","")</f>
        <v>NÃO</v>
      </c>
      <c r="T230" s="118" t="e">
        <f>VLOOKUP(Table13[[#This Row],[Tipo de Beneficiário]],Table3[],3,FALSE)</f>
        <v>#N/A</v>
      </c>
      <c r="X230" s="46"/>
    </row>
    <row r="231" spans="1:24" x14ac:dyDescent="0.25">
      <c r="A231" s="237" t="str">
        <f>auxiliar!C227</f>
        <v>226</v>
      </c>
      <c r="B231" s="238"/>
      <c r="C231" s="239"/>
      <c r="D231" s="212" t="str">
        <f>IF(Table13[[#This Row],[Tipo de Beneficiário]]="","",COUNTIF(Table8[Código da Candidatura],Table13[[#This Row],[Cód.]]))</f>
        <v/>
      </c>
      <c r="E231" s="240" t="str">
        <f>IF(Table13[[#This Row],[Tipo de Beneficiário]]="","",SUMIF(Table8[[Código da Candidatura]:[Nº de membros]],Table13[[#This Row],[Cód.]],Table8[Nº de membros]))</f>
        <v/>
      </c>
      <c r="F231" s="241"/>
      <c r="G231" s="242"/>
      <c r="H231" s="242"/>
      <c r="I231" s="243" t="str">
        <f>IF(Table13[[#This Row],[Tipo de Beneficiário]]="","",COUNTIFS(Table8[Código da Candidatura],Table13[[#This Row],[Cód.]],Table8[Tipologia proposta *],"T0"))</f>
        <v/>
      </c>
      <c r="J231" s="243" t="str">
        <f>IF(Table13[[#This Row],[Tipo de Beneficiário]]="","",COUNTIFS(Table8[Código da Candidatura],Table13[[#This Row],[Cód.]],Table8[Tipologia proposta *],"T1"))</f>
        <v/>
      </c>
      <c r="K231" s="243" t="str">
        <f>IF(Table13[[#This Row],[Tipo de Beneficiário]]="","",COUNTIFS(Table8[Código da Candidatura],Table13[[#This Row],[Cód.]],Table8[Tipologia proposta *],"T2"))</f>
        <v/>
      </c>
      <c r="L231" s="243" t="str">
        <f>IF(Table13[[#This Row],[Tipo de Beneficiário]]="","",COUNTIFS(Table8[Código da Candidatura],Table13[[#This Row],[Cód.]],Table8[Tipologia proposta *],"T3"))</f>
        <v/>
      </c>
      <c r="M231" s="243" t="str">
        <f>IF(Table13[[#This Row],[Tipo de Beneficiário]]="","",COUNTIFS(Table8[Código da Candidatura],Table13[[#This Row],[Cód.]],Table8[Tipologia proposta *],"T4"))</f>
        <v/>
      </c>
      <c r="N231" s="243" t="str">
        <f>IF(Table13[[#This Row],[Tipo de Beneficiário]]="","",COUNTIFS(Table8[Código da Candidatura],Table13[[#This Row],[Cód.]],Table8[Tipologia proposta *],"T5"))</f>
        <v/>
      </c>
      <c r="O231" s="243" t="str">
        <f>IF(Table13[[#This Row],[Tipo de Beneficiário]]="","",COUNTIFS(Table8[Código da Candidatura],Table13[[#This Row],[Cód.]],Table8[Tipologia proposta *],"T6"))</f>
        <v/>
      </c>
      <c r="P231" s="243" t="str">
        <f>IF(Table13[[#This Row],[Tipo de Beneficiário]]="","",COUNTIFS(Table8[Código da Candidatura],Table13[[#This Row],[Cód.]],Table8[Tipologia proposta *],"T7"))</f>
        <v/>
      </c>
      <c r="Q231" s="243" t="str">
        <f>IF(Table13[[#This Row],[Tipo de Beneficiário]]="","",COUNTIFS(Table8[Código da Candidatura],Table13[[#This Row],[Cód.]],Table8[Tipologia proposta *],"Unid. Resid."))</f>
        <v/>
      </c>
      <c r="R231" s="244">
        <f>SUM(Table13[[#This Row],[T0]:[Unid. resid.]])</f>
        <v>0</v>
      </c>
      <c r="S231" s="245" t="str">
        <f>IF(OR(Table13[[#This Row],[Tipo de Beneficiário]]="",Table13[[#This Row],[Identificação da Entidade]]="",Table13[[#This Row],[Tipo de Solução Habitacional]]=""),"NÃO","")</f>
        <v>NÃO</v>
      </c>
      <c r="T231" s="118" t="e">
        <f>VLOOKUP(Table13[[#This Row],[Tipo de Beneficiário]],Table3[],3,FALSE)</f>
        <v>#N/A</v>
      </c>
      <c r="X231" s="46"/>
    </row>
    <row r="232" spans="1:24" x14ac:dyDescent="0.25">
      <c r="A232" s="237" t="str">
        <f>auxiliar!C228</f>
        <v>227</v>
      </c>
      <c r="B232" s="238"/>
      <c r="C232" s="239"/>
      <c r="D232" s="212" t="str">
        <f>IF(Table13[[#This Row],[Tipo de Beneficiário]]="","",COUNTIF(Table8[Código da Candidatura],Table13[[#This Row],[Cód.]]))</f>
        <v/>
      </c>
      <c r="E232" s="240" t="str">
        <f>IF(Table13[[#This Row],[Tipo de Beneficiário]]="","",SUMIF(Table8[[Código da Candidatura]:[Nº de membros]],Table13[[#This Row],[Cód.]],Table8[Nº de membros]))</f>
        <v/>
      </c>
      <c r="F232" s="241"/>
      <c r="G232" s="242"/>
      <c r="H232" s="242"/>
      <c r="I232" s="243" t="str">
        <f>IF(Table13[[#This Row],[Tipo de Beneficiário]]="","",COUNTIFS(Table8[Código da Candidatura],Table13[[#This Row],[Cód.]],Table8[Tipologia proposta *],"T0"))</f>
        <v/>
      </c>
      <c r="J232" s="243" t="str">
        <f>IF(Table13[[#This Row],[Tipo de Beneficiário]]="","",COUNTIFS(Table8[Código da Candidatura],Table13[[#This Row],[Cód.]],Table8[Tipologia proposta *],"T1"))</f>
        <v/>
      </c>
      <c r="K232" s="243" t="str">
        <f>IF(Table13[[#This Row],[Tipo de Beneficiário]]="","",COUNTIFS(Table8[Código da Candidatura],Table13[[#This Row],[Cód.]],Table8[Tipologia proposta *],"T2"))</f>
        <v/>
      </c>
      <c r="L232" s="243" t="str">
        <f>IF(Table13[[#This Row],[Tipo de Beneficiário]]="","",COUNTIFS(Table8[Código da Candidatura],Table13[[#This Row],[Cód.]],Table8[Tipologia proposta *],"T3"))</f>
        <v/>
      </c>
      <c r="M232" s="243" t="str">
        <f>IF(Table13[[#This Row],[Tipo de Beneficiário]]="","",COUNTIFS(Table8[Código da Candidatura],Table13[[#This Row],[Cód.]],Table8[Tipologia proposta *],"T4"))</f>
        <v/>
      </c>
      <c r="N232" s="243" t="str">
        <f>IF(Table13[[#This Row],[Tipo de Beneficiário]]="","",COUNTIFS(Table8[Código da Candidatura],Table13[[#This Row],[Cód.]],Table8[Tipologia proposta *],"T5"))</f>
        <v/>
      </c>
      <c r="O232" s="243" t="str">
        <f>IF(Table13[[#This Row],[Tipo de Beneficiário]]="","",COUNTIFS(Table8[Código da Candidatura],Table13[[#This Row],[Cód.]],Table8[Tipologia proposta *],"T6"))</f>
        <v/>
      </c>
      <c r="P232" s="243" t="str">
        <f>IF(Table13[[#This Row],[Tipo de Beneficiário]]="","",COUNTIFS(Table8[Código da Candidatura],Table13[[#This Row],[Cód.]],Table8[Tipologia proposta *],"T7"))</f>
        <v/>
      </c>
      <c r="Q232" s="243" t="str">
        <f>IF(Table13[[#This Row],[Tipo de Beneficiário]]="","",COUNTIFS(Table8[Código da Candidatura],Table13[[#This Row],[Cód.]],Table8[Tipologia proposta *],"Unid. Resid."))</f>
        <v/>
      </c>
      <c r="R232" s="244">
        <f>SUM(Table13[[#This Row],[T0]:[Unid. resid.]])</f>
        <v>0</v>
      </c>
      <c r="S232" s="245" t="str">
        <f>IF(OR(Table13[[#This Row],[Tipo de Beneficiário]]="",Table13[[#This Row],[Identificação da Entidade]]="",Table13[[#This Row],[Tipo de Solução Habitacional]]=""),"NÃO","")</f>
        <v>NÃO</v>
      </c>
      <c r="T232" s="118" t="e">
        <f>VLOOKUP(Table13[[#This Row],[Tipo de Beneficiário]],Table3[],3,FALSE)</f>
        <v>#N/A</v>
      </c>
      <c r="X232" s="46"/>
    </row>
    <row r="233" spans="1:24" x14ac:dyDescent="0.25">
      <c r="A233" s="237" t="str">
        <f>auxiliar!C229</f>
        <v>228</v>
      </c>
      <c r="B233" s="238"/>
      <c r="C233" s="239"/>
      <c r="D233" s="212" t="str">
        <f>IF(Table13[[#This Row],[Tipo de Beneficiário]]="","",COUNTIF(Table8[Código da Candidatura],Table13[[#This Row],[Cód.]]))</f>
        <v/>
      </c>
      <c r="E233" s="240" t="str">
        <f>IF(Table13[[#This Row],[Tipo de Beneficiário]]="","",SUMIF(Table8[[Código da Candidatura]:[Nº de membros]],Table13[[#This Row],[Cód.]],Table8[Nº de membros]))</f>
        <v/>
      </c>
      <c r="F233" s="241"/>
      <c r="G233" s="242"/>
      <c r="H233" s="242"/>
      <c r="I233" s="243" t="str">
        <f>IF(Table13[[#This Row],[Tipo de Beneficiário]]="","",COUNTIFS(Table8[Código da Candidatura],Table13[[#This Row],[Cód.]],Table8[Tipologia proposta *],"T0"))</f>
        <v/>
      </c>
      <c r="J233" s="243" t="str">
        <f>IF(Table13[[#This Row],[Tipo de Beneficiário]]="","",COUNTIFS(Table8[Código da Candidatura],Table13[[#This Row],[Cód.]],Table8[Tipologia proposta *],"T1"))</f>
        <v/>
      </c>
      <c r="K233" s="243" t="str">
        <f>IF(Table13[[#This Row],[Tipo de Beneficiário]]="","",COUNTIFS(Table8[Código da Candidatura],Table13[[#This Row],[Cód.]],Table8[Tipologia proposta *],"T2"))</f>
        <v/>
      </c>
      <c r="L233" s="243" t="str">
        <f>IF(Table13[[#This Row],[Tipo de Beneficiário]]="","",COUNTIFS(Table8[Código da Candidatura],Table13[[#This Row],[Cód.]],Table8[Tipologia proposta *],"T3"))</f>
        <v/>
      </c>
      <c r="M233" s="243" t="str">
        <f>IF(Table13[[#This Row],[Tipo de Beneficiário]]="","",COUNTIFS(Table8[Código da Candidatura],Table13[[#This Row],[Cód.]],Table8[Tipologia proposta *],"T4"))</f>
        <v/>
      </c>
      <c r="N233" s="243" t="str">
        <f>IF(Table13[[#This Row],[Tipo de Beneficiário]]="","",COUNTIFS(Table8[Código da Candidatura],Table13[[#This Row],[Cód.]],Table8[Tipologia proposta *],"T5"))</f>
        <v/>
      </c>
      <c r="O233" s="243" t="str">
        <f>IF(Table13[[#This Row],[Tipo de Beneficiário]]="","",COUNTIFS(Table8[Código da Candidatura],Table13[[#This Row],[Cód.]],Table8[Tipologia proposta *],"T6"))</f>
        <v/>
      </c>
      <c r="P233" s="243" t="str">
        <f>IF(Table13[[#This Row],[Tipo de Beneficiário]]="","",COUNTIFS(Table8[Código da Candidatura],Table13[[#This Row],[Cód.]],Table8[Tipologia proposta *],"T7"))</f>
        <v/>
      </c>
      <c r="Q233" s="243" t="str">
        <f>IF(Table13[[#This Row],[Tipo de Beneficiário]]="","",COUNTIFS(Table8[Código da Candidatura],Table13[[#This Row],[Cód.]],Table8[Tipologia proposta *],"Unid. Resid."))</f>
        <v/>
      </c>
      <c r="R233" s="244">
        <f>SUM(Table13[[#This Row],[T0]:[Unid. resid.]])</f>
        <v>0</v>
      </c>
      <c r="S233" s="245" t="str">
        <f>IF(OR(Table13[[#This Row],[Tipo de Beneficiário]]="",Table13[[#This Row],[Identificação da Entidade]]="",Table13[[#This Row],[Tipo de Solução Habitacional]]=""),"NÃO","")</f>
        <v>NÃO</v>
      </c>
      <c r="T233" s="118" t="e">
        <f>VLOOKUP(Table13[[#This Row],[Tipo de Beneficiário]],Table3[],3,FALSE)</f>
        <v>#N/A</v>
      </c>
      <c r="X233" s="46"/>
    </row>
    <row r="234" spans="1:24" x14ac:dyDescent="0.25">
      <c r="A234" s="237" t="str">
        <f>auxiliar!C230</f>
        <v>229</v>
      </c>
      <c r="B234" s="238"/>
      <c r="C234" s="239"/>
      <c r="D234" s="212" t="str">
        <f>IF(Table13[[#This Row],[Tipo de Beneficiário]]="","",COUNTIF(Table8[Código da Candidatura],Table13[[#This Row],[Cód.]]))</f>
        <v/>
      </c>
      <c r="E234" s="240" t="str">
        <f>IF(Table13[[#This Row],[Tipo de Beneficiário]]="","",SUMIF(Table8[[Código da Candidatura]:[Nº de membros]],Table13[[#This Row],[Cód.]],Table8[Nº de membros]))</f>
        <v/>
      </c>
      <c r="F234" s="241"/>
      <c r="G234" s="242"/>
      <c r="H234" s="242"/>
      <c r="I234" s="243" t="str">
        <f>IF(Table13[[#This Row],[Tipo de Beneficiário]]="","",COUNTIFS(Table8[Código da Candidatura],Table13[[#This Row],[Cód.]],Table8[Tipologia proposta *],"T0"))</f>
        <v/>
      </c>
      <c r="J234" s="243" t="str">
        <f>IF(Table13[[#This Row],[Tipo de Beneficiário]]="","",COUNTIFS(Table8[Código da Candidatura],Table13[[#This Row],[Cód.]],Table8[Tipologia proposta *],"T1"))</f>
        <v/>
      </c>
      <c r="K234" s="243" t="str">
        <f>IF(Table13[[#This Row],[Tipo de Beneficiário]]="","",COUNTIFS(Table8[Código da Candidatura],Table13[[#This Row],[Cód.]],Table8[Tipologia proposta *],"T2"))</f>
        <v/>
      </c>
      <c r="L234" s="243" t="str">
        <f>IF(Table13[[#This Row],[Tipo de Beneficiário]]="","",COUNTIFS(Table8[Código da Candidatura],Table13[[#This Row],[Cód.]],Table8[Tipologia proposta *],"T3"))</f>
        <v/>
      </c>
      <c r="M234" s="243" t="str">
        <f>IF(Table13[[#This Row],[Tipo de Beneficiário]]="","",COUNTIFS(Table8[Código da Candidatura],Table13[[#This Row],[Cód.]],Table8[Tipologia proposta *],"T4"))</f>
        <v/>
      </c>
      <c r="N234" s="243" t="str">
        <f>IF(Table13[[#This Row],[Tipo de Beneficiário]]="","",COUNTIFS(Table8[Código da Candidatura],Table13[[#This Row],[Cód.]],Table8[Tipologia proposta *],"T5"))</f>
        <v/>
      </c>
      <c r="O234" s="243" t="str">
        <f>IF(Table13[[#This Row],[Tipo de Beneficiário]]="","",COUNTIFS(Table8[Código da Candidatura],Table13[[#This Row],[Cód.]],Table8[Tipologia proposta *],"T6"))</f>
        <v/>
      </c>
      <c r="P234" s="243" t="str">
        <f>IF(Table13[[#This Row],[Tipo de Beneficiário]]="","",COUNTIFS(Table8[Código da Candidatura],Table13[[#This Row],[Cód.]],Table8[Tipologia proposta *],"T7"))</f>
        <v/>
      </c>
      <c r="Q234" s="243" t="str">
        <f>IF(Table13[[#This Row],[Tipo de Beneficiário]]="","",COUNTIFS(Table8[Código da Candidatura],Table13[[#This Row],[Cód.]],Table8[Tipologia proposta *],"Unid. Resid."))</f>
        <v/>
      </c>
      <c r="R234" s="244">
        <f>SUM(Table13[[#This Row],[T0]:[Unid. resid.]])</f>
        <v>0</v>
      </c>
      <c r="S234" s="245" t="str">
        <f>IF(OR(Table13[[#This Row],[Tipo de Beneficiário]]="",Table13[[#This Row],[Identificação da Entidade]]="",Table13[[#This Row],[Tipo de Solução Habitacional]]=""),"NÃO","")</f>
        <v>NÃO</v>
      </c>
      <c r="T234" s="118" t="e">
        <f>VLOOKUP(Table13[[#This Row],[Tipo de Beneficiário]],Table3[],3,FALSE)</f>
        <v>#N/A</v>
      </c>
      <c r="X234" s="46"/>
    </row>
    <row r="235" spans="1:24" x14ac:dyDescent="0.25">
      <c r="A235" s="237" t="str">
        <f>auxiliar!C231</f>
        <v>230</v>
      </c>
      <c r="B235" s="238"/>
      <c r="C235" s="239"/>
      <c r="D235" s="212" t="str">
        <f>IF(Table13[[#This Row],[Tipo de Beneficiário]]="","",COUNTIF(Table8[Código da Candidatura],Table13[[#This Row],[Cód.]]))</f>
        <v/>
      </c>
      <c r="E235" s="240" t="str">
        <f>IF(Table13[[#This Row],[Tipo de Beneficiário]]="","",SUMIF(Table8[[Código da Candidatura]:[Nº de membros]],Table13[[#This Row],[Cód.]],Table8[Nº de membros]))</f>
        <v/>
      </c>
      <c r="F235" s="241"/>
      <c r="G235" s="242"/>
      <c r="H235" s="242"/>
      <c r="I235" s="243" t="str">
        <f>IF(Table13[[#This Row],[Tipo de Beneficiário]]="","",COUNTIFS(Table8[Código da Candidatura],Table13[[#This Row],[Cód.]],Table8[Tipologia proposta *],"T0"))</f>
        <v/>
      </c>
      <c r="J235" s="243" t="str">
        <f>IF(Table13[[#This Row],[Tipo de Beneficiário]]="","",COUNTIFS(Table8[Código da Candidatura],Table13[[#This Row],[Cód.]],Table8[Tipologia proposta *],"T1"))</f>
        <v/>
      </c>
      <c r="K235" s="243" t="str">
        <f>IF(Table13[[#This Row],[Tipo de Beneficiário]]="","",COUNTIFS(Table8[Código da Candidatura],Table13[[#This Row],[Cód.]],Table8[Tipologia proposta *],"T2"))</f>
        <v/>
      </c>
      <c r="L235" s="243" t="str">
        <f>IF(Table13[[#This Row],[Tipo de Beneficiário]]="","",COUNTIFS(Table8[Código da Candidatura],Table13[[#This Row],[Cód.]],Table8[Tipologia proposta *],"T3"))</f>
        <v/>
      </c>
      <c r="M235" s="243" t="str">
        <f>IF(Table13[[#This Row],[Tipo de Beneficiário]]="","",COUNTIFS(Table8[Código da Candidatura],Table13[[#This Row],[Cód.]],Table8[Tipologia proposta *],"T4"))</f>
        <v/>
      </c>
      <c r="N235" s="243" t="str">
        <f>IF(Table13[[#This Row],[Tipo de Beneficiário]]="","",COUNTIFS(Table8[Código da Candidatura],Table13[[#This Row],[Cód.]],Table8[Tipologia proposta *],"T5"))</f>
        <v/>
      </c>
      <c r="O235" s="243" t="str">
        <f>IF(Table13[[#This Row],[Tipo de Beneficiário]]="","",COUNTIFS(Table8[Código da Candidatura],Table13[[#This Row],[Cód.]],Table8[Tipologia proposta *],"T6"))</f>
        <v/>
      </c>
      <c r="P235" s="243" t="str">
        <f>IF(Table13[[#This Row],[Tipo de Beneficiário]]="","",COUNTIFS(Table8[Código da Candidatura],Table13[[#This Row],[Cód.]],Table8[Tipologia proposta *],"T7"))</f>
        <v/>
      </c>
      <c r="Q235" s="243" t="str">
        <f>IF(Table13[[#This Row],[Tipo de Beneficiário]]="","",COUNTIFS(Table8[Código da Candidatura],Table13[[#This Row],[Cód.]],Table8[Tipologia proposta *],"Unid. Resid."))</f>
        <v/>
      </c>
      <c r="R235" s="244">
        <f>SUM(Table13[[#This Row],[T0]:[Unid. resid.]])</f>
        <v>0</v>
      </c>
      <c r="S235" s="245" t="str">
        <f>IF(OR(Table13[[#This Row],[Tipo de Beneficiário]]="",Table13[[#This Row],[Identificação da Entidade]]="",Table13[[#This Row],[Tipo de Solução Habitacional]]=""),"NÃO","")</f>
        <v>NÃO</v>
      </c>
      <c r="T235" s="118" t="e">
        <f>VLOOKUP(Table13[[#This Row],[Tipo de Beneficiário]],Table3[],3,FALSE)</f>
        <v>#N/A</v>
      </c>
      <c r="X235" s="46"/>
    </row>
    <row r="236" spans="1:24" x14ac:dyDescent="0.25">
      <c r="A236" s="237" t="str">
        <f>auxiliar!C232</f>
        <v>231</v>
      </c>
      <c r="B236" s="238"/>
      <c r="C236" s="239"/>
      <c r="D236" s="212" t="str">
        <f>IF(Table13[[#This Row],[Tipo de Beneficiário]]="","",COUNTIF(Table8[Código da Candidatura],Table13[[#This Row],[Cód.]]))</f>
        <v/>
      </c>
      <c r="E236" s="240" t="str">
        <f>IF(Table13[[#This Row],[Tipo de Beneficiário]]="","",SUMIF(Table8[[Código da Candidatura]:[Nº de membros]],Table13[[#This Row],[Cód.]],Table8[Nº de membros]))</f>
        <v/>
      </c>
      <c r="F236" s="241"/>
      <c r="G236" s="242"/>
      <c r="H236" s="242"/>
      <c r="I236" s="243" t="str">
        <f>IF(Table13[[#This Row],[Tipo de Beneficiário]]="","",COUNTIFS(Table8[Código da Candidatura],Table13[[#This Row],[Cód.]],Table8[Tipologia proposta *],"T0"))</f>
        <v/>
      </c>
      <c r="J236" s="243" t="str">
        <f>IF(Table13[[#This Row],[Tipo de Beneficiário]]="","",COUNTIFS(Table8[Código da Candidatura],Table13[[#This Row],[Cód.]],Table8[Tipologia proposta *],"T1"))</f>
        <v/>
      </c>
      <c r="K236" s="243" t="str">
        <f>IF(Table13[[#This Row],[Tipo de Beneficiário]]="","",COUNTIFS(Table8[Código da Candidatura],Table13[[#This Row],[Cód.]],Table8[Tipologia proposta *],"T2"))</f>
        <v/>
      </c>
      <c r="L236" s="243" t="str">
        <f>IF(Table13[[#This Row],[Tipo de Beneficiário]]="","",COUNTIFS(Table8[Código da Candidatura],Table13[[#This Row],[Cód.]],Table8[Tipologia proposta *],"T3"))</f>
        <v/>
      </c>
      <c r="M236" s="243" t="str">
        <f>IF(Table13[[#This Row],[Tipo de Beneficiário]]="","",COUNTIFS(Table8[Código da Candidatura],Table13[[#This Row],[Cód.]],Table8[Tipologia proposta *],"T4"))</f>
        <v/>
      </c>
      <c r="N236" s="243" t="str">
        <f>IF(Table13[[#This Row],[Tipo de Beneficiário]]="","",COUNTIFS(Table8[Código da Candidatura],Table13[[#This Row],[Cód.]],Table8[Tipologia proposta *],"T5"))</f>
        <v/>
      </c>
      <c r="O236" s="243" t="str">
        <f>IF(Table13[[#This Row],[Tipo de Beneficiário]]="","",COUNTIFS(Table8[Código da Candidatura],Table13[[#This Row],[Cód.]],Table8[Tipologia proposta *],"T6"))</f>
        <v/>
      </c>
      <c r="P236" s="243" t="str">
        <f>IF(Table13[[#This Row],[Tipo de Beneficiário]]="","",COUNTIFS(Table8[Código da Candidatura],Table13[[#This Row],[Cód.]],Table8[Tipologia proposta *],"T7"))</f>
        <v/>
      </c>
      <c r="Q236" s="243" t="str">
        <f>IF(Table13[[#This Row],[Tipo de Beneficiário]]="","",COUNTIFS(Table8[Código da Candidatura],Table13[[#This Row],[Cód.]],Table8[Tipologia proposta *],"Unid. Resid."))</f>
        <v/>
      </c>
      <c r="R236" s="244">
        <f>SUM(Table13[[#This Row],[T0]:[Unid. resid.]])</f>
        <v>0</v>
      </c>
      <c r="S236" s="245" t="str">
        <f>IF(OR(Table13[[#This Row],[Tipo de Beneficiário]]="",Table13[[#This Row],[Identificação da Entidade]]="",Table13[[#This Row],[Tipo de Solução Habitacional]]=""),"NÃO","")</f>
        <v>NÃO</v>
      </c>
      <c r="T236" s="118" t="e">
        <f>VLOOKUP(Table13[[#This Row],[Tipo de Beneficiário]],Table3[],3,FALSE)</f>
        <v>#N/A</v>
      </c>
      <c r="X236" s="46"/>
    </row>
    <row r="237" spans="1:24" x14ac:dyDescent="0.25">
      <c r="A237" s="237" t="str">
        <f>auxiliar!C233</f>
        <v>232</v>
      </c>
      <c r="B237" s="238"/>
      <c r="C237" s="239"/>
      <c r="D237" s="212" t="str">
        <f>IF(Table13[[#This Row],[Tipo de Beneficiário]]="","",COUNTIF(Table8[Código da Candidatura],Table13[[#This Row],[Cód.]]))</f>
        <v/>
      </c>
      <c r="E237" s="240" t="str">
        <f>IF(Table13[[#This Row],[Tipo de Beneficiário]]="","",SUMIF(Table8[[Código da Candidatura]:[Nº de membros]],Table13[[#This Row],[Cód.]],Table8[Nº de membros]))</f>
        <v/>
      </c>
      <c r="F237" s="241"/>
      <c r="G237" s="242"/>
      <c r="H237" s="242"/>
      <c r="I237" s="243" t="str">
        <f>IF(Table13[[#This Row],[Tipo de Beneficiário]]="","",COUNTIFS(Table8[Código da Candidatura],Table13[[#This Row],[Cód.]],Table8[Tipologia proposta *],"T0"))</f>
        <v/>
      </c>
      <c r="J237" s="243" t="str">
        <f>IF(Table13[[#This Row],[Tipo de Beneficiário]]="","",COUNTIFS(Table8[Código da Candidatura],Table13[[#This Row],[Cód.]],Table8[Tipologia proposta *],"T1"))</f>
        <v/>
      </c>
      <c r="K237" s="243" t="str">
        <f>IF(Table13[[#This Row],[Tipo de Beneficiário]]="","",COUNTIFS(Table8[Código da Candidatura],Table13[[#This Row],[Cód.]],Table8[Tipologia proposta *],"T2"))</f>
        <v/>
      </c>
      <c r="L237" s="243" t="str">
        <f>IF(Table13[[#This Row],[Tipo de Beneficiário]]="","",COUNTIFS(Table8[Código da Candidatura],Table13[[#This Row],[Cód.]],Table8[Tipologia proposta *],"T3"))</f>
        <v/>
      </c>
      <c r="M237" s="243" t="str">
        <f>IF(Table13[[#This Row],[Tipo de Beneficiário]]="","",COUNTIFS(Table8[Código da Candidatura],Table13[[#This Row],[Cód.]],Table8[Tipologia proposta *],"T4"))</f>
        <v/>
      </c>
      <c r="N237" s="243" t="str">
        <f>IF(Table13[[#This Row],[Tipo de Beneficiário]]="","",COUNTIFS(Table8[Código da Candidatura],Table13[[#This Row],[Cód.]],Table8[Tipologia proposta *],"T5"))</f>
        <v/>
      </c>
      <c r="O237" s="243" t="str">
        <f>IF(Table13[[#This Row],[Tipo de Beneficiário]]="","",COUNTIFS(Table8[Código da Candidatura],Table13[[#This Row],[Cód.]],Table8[Tipologia proposta *],"T6"))</f>
        <v/>
      </c>
      <c r="P237" s="243" t="str">
        <f>IF(Table13[[#This Row],[Tipo de Beneficiário]]="","",COUNTIFS(Table8[Código da Candidatura],Table13[[#This Row],[Cód.]],Table8[Tipologia proposta *],"T7"))</f>
        <v/>
      </c>
      <c r="Q237" s="243" t="str">
        <f>IF(Table13[[#This Row],[Tipo de Beneficiário]]="","",COUNTIFS(Table8[Código da Candidatura],Table13[[#This Row],[Cód.]],Table8[Tipologia proposta *],"Unid. Resid."))</f>
        <v/>
      </c>
      <c r="R237" s="244">
        <f>SUM(Table13[[#This Row],[T0]:[Unid. resid.]])</f>
        <v>0</v>
      </c>
      <c r="S237" s="245" t="str">
        <f>IF(OR(Table13[[#This Row],[Tipo de Beneficiário]]="",Table13[[#This Row],[Identificação da Entidade]]="",Table13[[#This Row],[Tipo de Solução Habitacional]]=""),"NÃO","")</f>
        <v>NÃO</v>
      </c>
      <c r="T237" s="118" t="e">
        <f>VLOOKUP(Table13[[#This Row],[Tipo de Beneficiário]],Table3[],3,FALSE)</f>
        <v>#N/A</v>
      </c>
      <c r="X237" s="46"/>
    </row>
    <row r="238" spans="1:24" x14ac:dyDescent="0.25">
      <c r="A238" s="237" t="str">
        <f>auxiliar!C234</f>
        <v>233</v>
      </c>
      <c r="B238" s="238"/>
      <c r="C238" s="239"/>
      <c r="D238" s="212" t="str">
        <f>IF(Table13[[#This Row],[Tipo de Beneficiário]]="","",COUNTIF(Table8[Código da Candidatura],Table13[[#This Row],[Cód.]]))</f>
        <v/>
      </c>
      <c r="E238" s="240" t="str">
        <f>IF(Table13[[#This Row],[Tipo de Beneficiário]]="","",SUMIF(Table8[[Código da Candidatura]:[Nº de membros]],Table13[[#This Row],[Cód.]],Table8[Nº de membros]))</f>
        <v/>
      </c>
      <c r="F238" s="241"/>
      <c r="G238" s="242"/>
      <c r="H238" s="242"/>
      <c r="I238" s="243" t="str">
        <f>IF(Table13[[#This Row],[Tipo de Beneficiário]]="","",COUNTIFS(Table8[Código da Candidatura],Table13[[#This Row],[Cód.]],Table8[Tipologia proposta *],"T0"))</f>
        <v/>
      </c>
      <c r="J238" s="243" t="str">
        <f>IF(Table13[[#This Row],[Tipo de Beneficiário]]="","",COUNTIFS(Table8[Código da Candidatura],Table13[[#This Row],[Cód.]],Table8[Tipologia proposta *],"T1"))</f>
        <v/>
      </c>
      <c r="K238" s="243" t="str">
        <f>IF(Table13[[#This Row],[Tipo de Beneficiário]]="","",COUNTIFS(Table8[Código da Candidatura],Table13[[#This Row],[Cód.]],Table8[Tipologia proposta *],"T2"))</f>
        <v/>
      </c>
      <c r="L238" s="243" t="str">
        <f>IF(Table13[[#This Row],[Tipo de Beneficiário]]="","",COUNTIFS(Table8[Código da Candidatura],Table13[[#This Row],[Cód.]],Table8[Tipologia proposta *],"T3"))</f>
        <v/>
      </c>
      <c r="M238" s="243" t="str">
        <f>IF(Table13[[#This Row],[Tipo de Beneficiário]]="","",COUNTIFS(Table8[Código da Candidatura],Table13[[#This Row],[Cód.]],Table8[Tipologia proposta *],"T4"))</f>
        <v/>
      </c>
      <c r="N238" s="243" t="str">
        <f>IF(Table13[[#This Row],[Tipo de Beneficiário]]="","",COUNTIFS(Table8[Código da Candidatura],Table13[[#This Row],[Cód.]],Table8[Tipologia proposta *],"T5"))</f>
        <v/>
      </c>
      <c r="O238" s="243" t="str">
        <f>IF(Table13[[#This Row],[Tipo de Beneficiário]]="","",COUNTIFS(Table8[Código da Candidatura],Table13[[#This Row],[Cód.]],Table8[Tipologia proposta *],"T6"))</f>
        <v/>
      </c>
      <c r="P238" s="243" t="str">
        <f>IF(Table13[[#This Row],[Tipo de Beneficiário]]="","",COUNTIFS(Table8[Código da Candidatura],Table13[[#This Row],[Cód.]],Table8[Tipologia proposta *],"T7"))</f>
        <v/>
      </c>
      <c r="Q238" s="243" t="str">
        <f>IF(Table13[[#This Row],[Tipo de Beneficiário]]="","",COUNTIFS(Table8[Código da Candidatura],Table13[[#This Row],[Cód.]],Table8[Tipologia proposta *],"Unid. Resid."))</f>
        <v/>
      </c>
      <c r="R238" s="244">
        <f>SUM(Table13[[#This Row],[T0]:[Unid. resid.]])</f>
        <v>0</v>
      </c>
      <c r="S238" s="245" t="str">
        <f>IF(OR(Table13[[#This Row],[Tipo de Beneficiário]]="",Table13[[#This Row],[Identificação da Entidade]]="",Table13[[#This Row],[Tipo de Solução Habitacional]]=""),"NÃO","")</f>
        <v>NÃO</v>
      </c>
      <c r="T238" s="118" t="e">
        <f>VLOOKUP(Table13[[#This Row],[Tipo de Beneficiário]],Table3[],3,FALSE)</f>
        <v>#N/A</v>
      </c>
      <c r="X238" s="46"/>
    </row>
    <row r="239" spans="1:24" x14ac:dyDescent="0.25">
      <c r="A239" s="237" t="str">
        <f>auxiliar!C235</f>
        <v>234</v>
      </c>
      <c r="B239" s="238"/>
      <c r="C239" s="239"/>
      <c r="D239" s="212" t="str">
        <f>IF(Table13[[#This Row],[Tipo de Beneficiário]]="","",COUNTIF(Table8[Código da Candidatura],Table13[[#This Row],[Cód.]]))</f>
        <v/>
      </c>
      <c r="E239" s="240" t="str">
        <f>IF(Table13[[#This Row],[Tipo de Beneficiário]]="","",SUMIF(Table8[[Código da Candidatura]:[Nº de membros]],Table13[[#This Row],[Cód.]],Table8[Nº de membros]))</f>
        <v/>
      </c>
      <c r="F239" s="241"/>
      <c r="G239" s="242"/>
      <c r="H239" s="242"/>
      <c r="I239" s="243" t="str">
        <f>IF(Table13[[#This Row],[Tipo de Beneficiário]]="","",COUNTIFS(Table8[Código da Candidatura],Table13[[#This Row],[Cód.]],Table8[Tipologia proposta *],"T0"))</f>
        <v/>
      </c>
      <c r="J239" s="243" t="str">
        <f>IF(Table13[[#This Row],[Tipo de Beneficiário]]="","",COUNTIFS(Table8[Código da Candidatura],Table13[[#This Row],[Cód.]],Table8[Tipologia proposta *],"T1"))</f>
        <v/>
      </c>
      <c r="K239" s="243" t="str">
        <f>IF(Table13[[#This Row],[Tipo de Beneficiário]]="","",COUNTIFS(Table8[Código da Candidatura],Table13[[#This Row],[Cód.]],Table8[Tipologia proposta *],"T2"))</f>
        <v/>
      </c>
      <c r="L239" s="243" t="str">
        <f>IF(Table13[[#This Row],[Tipo de Beneficiário]]="","",COUNTIFS(Table8[Código da Candidatura],Table13[[#This Row],[Cód.]],Table8[Tipologia proposta *],"T3"))</f>
        <v/>
      </c>
      <c r="M239" s="243" t="str">
        <f>IF(Table13[[#This Row],[Tipo de Beneficiário]]="","",COUNTIFS(Table8[Código da Candidatura],Table13[[#This Row],[Cód.]],Table8[Tipologia proposta *],"T4"))</f>
        <v/>
      </c>
      <c r="N239" s="243" t="str">
        <f>IF(Table13[[#This Row],[Tipo de Beneficiário]]="","",COUNTIFS(Table8[Código da Candidatura],Table13[[#This Row],[Cód.]],Table8[Tipologia proposta *],"T5"))</f>
        <v/>
      </c>
      <c r="O239" s="243" t="str">
        <f>IF(Table13[[#This Row],[Tipo de Beneficiário]]="","",COUNTIFS(Table8[Código da Candidatura],Table13[[#This Row],[Cód.]],Table8[Tipologia proposta *],"T6"))</f>
        <v/>
      </c>
      <c r="P239" s="243" t="str">
        <f>IF(Table13[[#This Row],[Tipo de Beneficiário]]="","",COUNTIFS(Table8[Código da Candidatura],Table13[[#This Row],[Cód.]],Table8[Tipologia proposta *],"T7"))</f>
        <v/>
      </c>
      <c r="Q239" s="243" t="str">
        <f>IF(Table13[[#This Row],[Tipo de Beneficiário]]="","",COUNTIFS(Table8[Código da Candidatura],Table13[[#This Row],[Cód.]],Table8[Tipologia proposta *],"Unid. Resid."))</f>
        <v/>
      </c>
      <c r="R239" s="244">
        <f>SUM(Table13[[#This Row],[T0]:[Unid. resid.]])</f>
        <v>0</v>
      </c>
      <c r="S239" s="245" t="str">
        <f>IF(OR(Table13[[#This Row],[Tipo de Beneficiário]]="",Table13[[#This Row],[Identificação da Entidade]]="",Table13[[#This Row],[Tipo de Solução Habitacional]]=""),"NÃO","")</f>
        <v>NÃO</v>
      </c>
      <c r="T239" s="118" t="e">
        <f>VLOOKUP(Table13[[#This Row],[Tipo de Beneficiário]],Table3[],3,FALSE)</f>
        <v>#N/A</v>
      </c>
      <c r="X239" s="46"/>
    </row>
    <row r="240" spans="1:24" x14ac:dyDescent="0.25">
      <c r="A240" s="237" t="str">
        <f>auxiliar!C236</f>
        <v>235</v>
      </c>
      <c r="B240" s="238"/>
      <c r="C240" s="239"/>
      <c r="D240" s="212" t="str">
        <f>IF(Table13[[#This Row],[Tipo de Beneficiário]]="","",COUNTIF(Table8[Código da Candidatura],Table13[[#This Row],[Cód.]]))</f>
        <v/>
      </c>
      <c r="E240" s="240" t="str">
        <f>IF(Table13[[#This Row],[Tipo de Beneficiário]]="","",SUMIF(Table8[[Código da Candidatura]:[Nº de membros]],Table13[[#This Row],[Cód.]],Table8[Nº de membros]))</f>
        <v/>
      </c>
      <c r="F240" s="241"/>
      <c r="G240" s="242"/>
      <c r="H240" s="242"/>
      <c r="I240" s="243" t="str">
        <f>IF(Table13[[#This Row],[Tipo de Beneficiário]]="","",COUNTIFS(Table8[Código da Candidatura],Table13[[#This Row],[Cód.]],Table8[Tipologia proposta *],"T0"))</f>
        <v/>
      </c>
      <c r="J240" s="243" t="str">
        <f>IF(Table13[[#This Row],[Tipo de Beneficiário]]="","",COUNTIFS(Table8[Código da Candidatura],Table13[[#This Row],[Cód.]],Table8[Tipologia proposta *],"T1"))</f>
        <v/>
      </c>
      <c r="K240" s="243" t="str">
        <f>IF(Table13[[#This Row],[Tipo de Beneficiário]]="","",COUNTIFS(Table8[Código da Candidatura],Table13[[#This Row],[Cód.]],Table8[Tipologia proposta *],"T2"))</f>
        <v/>
      </c>
      <c r="L240" s="243" t="str">
        <f>IF(Table13[[#This Row],[Tipo de Beneficiário]]="","",COUNTIFS(Table8[Código da Candidatura],Table13[[#This Row],[Cód.]],Table8[Tipologia proposta *],"T3"))</f>
        <v/>
      </c>
      <c r="M240" s="243" t="str">
        <f>IF(Table13[[#This Row],[Tipo de Beneficiário]]="","",COUNTIFS(Table8[Código da Candidatura],Table13[[#This Row],[Cód.]],Table8[Tipologia proposta *],"T4"))</f>
        <v/>
      </c>
      <c r="N240" s="243" t="str">
        <f>IF(Table13[[#This Row],[Tipo de Beneficiário]]="","",COUNTIFS(Table8[Código da Candidatura],Table13[[#This Row],[Cód.]],Table8[Tipologia proposta *],"T5"))</f>
        <v/>
      </c>
      <c r="O240" s="243" t="str">
        <f>IF(Table13[[#This Row],[Tipo de Beneficiário]]="","",COUNTIFS(Table8[Código da Candidatura],Table13[[#This Row],[Cód.]],Table8[Tipologia proposta *],"T6"))</f>
        <v/>
      </c>
      <c r="P240" s="243" t="str">
        <f>IF(Table13[[#This Row],[Tipo de Beneficiário]]="","",COUNTIFS(Table8[Código da Candidatura],Table13[[#This Row],[Cód.]],Table8[Tipologia proposta *],"T7"))</f>
        <v/>
      </c>
      <c r="Q240" s="243" t="str">
        <f>IF(Table13[[#This Row],[Tipo de Beneficiário]]="","",COUNTIFS(Table8[Código da Candidatura],Table13[[#This Row],[Cód.]],Table8[Tipologia proposta *],"Unid. Resid."))</f>
        <v/>
      </c>
      <c r="R240" s="244">
        <f>SUM(Table13[[#This Row],[T0]:[Unid. resid.]])</f>
        <v>0</v>
      </c>
      <c r="S240" s="245" t="str">
        <f>IF(OR(Table13[[#This Row],[Tipo de Beneficiário]]="",Table13[[#This Row],[Identificação da Entidade]]="",Table13[[#This Row],[Tipo de Solução Habitacional]]=""),"NÃO","")</f>
        <v>NÃO</v>
      </c>
      <c r="T240" s="118" t="e">
        <f>VLOOKUP(Table13[[#This Row],[Tipo de Beneficiário]],Table3[],3,FALSE)</f>
        <v>#N/A</v>
      </c>
      <c r="X240" s="46"/>
    </row>
    <row r="241" spans="1:24" x14ac:dyDescent="0.25">
      <c r="A241" s="237" t="str">
        <f>auxiliar!C237</f>
        <v>236</v>
      </c>
      <c r="B241" s="238"/>
      <c r="C241" s="239"/>
      <c r="D241" s="212" t="str">
        <f>IF(Table13[[#This Row],[Tipo de Beneficiário]]="","",COUNTIF(Table8[Código da Candidatura],Table13[[#This Row],[Cód.]]))</f>
        <v/>
      </c>
      <c r="E241" s="240" t="str">
        <f>IF(Table13[[#This Row],[Tipo de Beneficiário]]="","",SUMIF(Table8[[Código da Candidatura]:[Nº de membros]],Table13[[#This Row],[Cód.]],Table8[Nº de membros]))</f>
        <v/>
      </c>
      <c r="F241" s="241"/>
      <c r="G241" s="242"/>
      <c r="H241" s="242"/>
      <c r="I241" s="243" t="str">
        <f>IF(Table13[[#This Row],[Tipo de Beneficiário]]="","",COUNTIFS(Table8[Código da Candidatura],Table13[[#This Row],[Cód.]],Table8[Tipologia proposta *],"T0"))</f>
        <v/>
      </c>
      <c r="J241" s="243" t="str">
        <f>IF(Table13[[#This Row],[Tipo de Beneficiário]]="","",COUNTIFS(Table8[Código da Candidatura],Table13[[#This Row],[Cód.]],Table8[Tipologia proposta *],"T1"))</f>
        <v/>
      </c>
      <c r="K241" s="243" t="str">
        <f>IF(Table13[[#This Row],[Tipo de Beneficiário]]="","",COUNTIFS(Table8[Código da Candidatura],Table13[[#This Row],[Cód.]],Table8[Tipologia proposta *],"T2"))</f>
        <v/>
      </c>
      <c r="L241" s="243" t="str">
        <f>IF(Table13[[#This Row],[Tipo de Beneficiário]]="","",COUNTIFS(Table8[Código da Candidatura],Table13[[#This Row],[Cód.]],Table8[Tipologia proposta *],"T3"))</f>
        <v/>
      </c>
      <c r="M241" s="243" t="str">
        <f>IF(Table13[[#This Row],[Tipo de Beneficiário]]="","",COUNTIFS(Table8[Código da Candidatura],Table13[[#This Row],[Cód.]],Table8[Tipologia proposta *],"T4"))</f>
        <v/>
      </c>
      <c r="N241" s="243" t="str">
        <f>IF(Table13[[#This Row],[Tipo de Beneficiário]]="","",COUNTIFS(Table8[Código da Candidatura],Table13[[#This Row],[Cód.]],Table8[Tipologia proposta *],"T5"))</f>
        <v/>
      </c>
      <c r="O241" s="243" t="str">
        <f>IF(Table13[[#This Row],[Tipo de Beneficiário]]="","",COUNTIFS(Table8[Código da Candidatura],Table13[[#This Row],[Cód.]],Table8[Tipologia proposta *],"T6"))</f>
        <v/>
      </c>
      <c r="P241" s="243" t="str">
        <f>IF(Table13[[#This Row],[Tipo de Beneficiário]]="","",COUNTIFS(Table8[Código da Candidatura],Table13[[#This Row],[Cód.]],Table8[Tipologia proposta *],"T7"))</f>
        <v/>
      </c>
      <c r="Q241" s="243" t="str">
        <f>IF(Table13[[#This Row],[Tipo de Beneficiário]]="","",COUNTIFS(Table8[Código da Candidatura],Table13[[#This Row],[Cód.]],Table8[Tipologia proposta *],"Unid. Resid."))</f>
        <v/>
      </c>
      <c r="R241" s="244">
        <f>SUM(Table13[[#This Row],[T0]:[Unid. resid.]])</f>
        <v>0</v>
      </c>
      <c r="S241" s="245" t="str">
        <f>IF(OR(Table13[[#This Row],[Tipo de Beneficiário]]="",Table13[[#This Row],[Identificação da Entidade]]="",Table13[[#This Row],[Tipo de Solução Habitacional]]=""),"NÃO","")</f>
        <v>NÃO</v>
      </c>
      <c r="T241" s="118" t="e">
        <f>VLOOKUP(Table13[[#This Row],[Tipo de Beneficiário]],Table3[],3,FALSE)</f>
        <v>#N/A</v>
      </c>
      <c r="X241" s="46"/>
    </row>
    <row r="242" spans="1:24" x14ac:dyDescent="0.25">
      <c r="A242" s="237" t="str">
        <f>auxiliar!C238</f>
        <v>237</v>
      </c>
      <c r="B242" s="238"/>
      <c r="C242" s="239"/>
      <c r="D242" s="212" t="str">
        <f>IF(Table13[[#This Row],[Tipo de Beneficiário]]="","",COUNTIF(Table8[Código da Candidatura],Table13[[#This Row],[Cód.]]))</f>
        <v/>
      </c>
      <c r="E242" s="240" t="str">
        <f>IF(Table13[[#This Row],[Tipo de Beneficiário]]="","",SUMIF(Table8[[Código da Candidatura]:[Nº de membros]],Table13[[#This Row],[Cód.]],Table8[Nº de membros]))</f>
        <v/>
      </c>
      <c r="F242" s="241"/>
      <c r="G242" s="242"/>
      <c r="H242" s="242"/>
      <c r="I242" s="243" t="str">
        <f>IF(Table13[[#This Row],[Tipo de Beneficiário]]="","",COUNTIFS(Table8[Código da Candidatura],Table13[[#This Row],[Cód.]],Table8[Tipologia proposta *],"T0"))</f>
        <v/>
      </c>
      <c r="J242" s="243" t="str">
        <f>IF(Table13[[#This Row],[Tipo de Beneficiário]]="","",COUNTIFS(Table8[Código da Candidatura],Table13[[#This Row],[Cód.]],Table8[Tipologia proposta *],"T1"))</f>
        <v/>
      </c>
      <c r="K242" s="243" t="str">
        <f>IF(Table13[[#This Row],[Tipo de Beneficiário]]="","",COUNTIFS(Table8[Código da Candidatura],Table13[[#This Row],[Cód.]],Table8[Tipologia proposta *],"T2"))</f>
        <v/>
      </c>
      <c r="L242" s="243" t="str">
        <f>IF(Table13[[#This Row],[Tipo de Beneficiário]]="","",COUNTIFS(Table8[Código da Candidatura],Table13[[#This Row],[Cód.]],Table8[Tipologia proposta *],"T3"))</f>
        <v/>
      </c>
      <c r="M242" s="243" t="str">
        <f>IF(Table13[[#This Row],[Tipo de Beneficiário]]="","",COUNTIFS(Table8[Código da Candidatura],Table13[[#This Row],[Cód.]],Table8[Tipologia proposta *],"T4"))</f>
        <v/>
      </c>
      <c r="N242" s="243" t="str">
        <f>IF(Table13[[#This Row],[Tipo de Beneficiário]]="","",COUNTIFS(Table8[Código da Candidatura],Table13[[#This Row],[Cód.]],Table8[Tipologia proposta *],"T5"))</f>
        <v/>
      </c>
      <c r="O242" s="243" t="str">
        <f>IF(Table13[[#This Row],[Tipo de Beneficiário]]="","",COUNTIFS(Table8[Código da Candidatura],Table13[[#This Row],[Cód.]],Table8[Tipologia proposta *],"T6"))</f>
        <v/>
      </c>
      <c r="P242" s="243" t="str">
        <f>IF(Table13[[#This Row],[Tipo de Beneficiário]]="","",COUNTIFS(Table8[Código da Candidatura],Table13[[#This Row],[Cód.]],Table8[Tipologia proposta *],"T7"))</f>
        <v/>
      </c>
      <c r="Q242" s="243" t="str">
        <f>IF(Table13[[#This Row],[Tipo de Beneficiário]]="","",COUNTIFS(Table8[Código da Candidatura],Table13[[#This Row],[Cód.]],Table8[Tipologia proposta *],"Unid. Resid."))</f>
        <v/>
      </c>
      <c r="R242" s="244">
        <f>SUM(Table13[[#This Row],[T0]:[Unid. resid.]])</f>
        <v>0</v>
      </c>
      <c r="S242" s="245" t="str">
        <f>IF(OR(Table13[[#This Row],[Tipo de Beneficiário]]="",Table13[[#This Row],[Identificação da Entidade]]="",Table13[[#This Row],[Tipo de Solução Habitacional]]=""),"NÃO","")</f>
        <v>NÃO</v>
      </c>
      <c r="T242" s="118" t="e">
        <f>VLOOKUP(Table13[[#This Row],[Tipo de Beneficiário]],Table3[],3,FALSE)</f>
        <v>#N/A</v>
      </c>
      <c r="X242" s="46"/>
    </row>
    <row r="243" spans="1:24" x14ac:dyDescent="0.25">
      <c r="A243" s="237" t="str">
        <f>auxiliar!C239</f>
        <v>238</v>
      </c>
      <c r="B243" s="238"/>
      <c r="C243" s="239"/>
      <c r="D243" s="212" t="str">
        <f>IF(Table13[[#This Row],[Tipo de Beneficiário]]="","",COUNTIF(Table8[Código da Candidatura],Table13[[#This Row],[Cód.]]))</f>
        <v/>
      </c>
      <c r="E243" s="240" t="str">
        <f>IF(Table13[[#This Row],[Tipo de Beneficiário]]="","",SUMIF(Table8[[Código da Candidatura]:[Nº de membros]],Table13[[#This Row],[Cód.]],Table8[Nº de membros]))</f>
        <v/>
      </c>
      <c r="F243" s="241"/>
      <c r="G243" s="242"/>
      <c r="H243" s="242"/>
      <c r="I243" s="243" t="str">
        <f>IF(Table13[[#This Row],[Tipo de Beneficiário]]="","",COUNTIFS(Table8[Código da Candidatura],Table13[[#This Row],[Cód.]],Table8[Tipologia proposta *],"T0"))</f>
        <v/>
      </c>
      <c r="J243" s="243" t="str">
        <f>IF(Table13[[#This Row],[Tipo de Beneficiário]]="","",COUNTIFS(Table8[Código da Candidatura],Table13[[#This Row],[Cód.]],Table8[Tipologia proposta *],"T1"))</f>
        <v/>
      </c>
      <c r="K243" s="243" t="str">
        <f>IF(Table13[[#This Row],[Tipo de Beneficiário]]="","",COUNTIFS(Table8[Código da Candidatura],Table13[[#This Row],[Cód.]],Table8[Tipologia proposta *],"T2"))</f>
        <v/>
      </c>
      <c r="L243" s="243" t="str">
        <f>IF(Table13[[#This Row],[Tipo de Beneficiário]]="","",COUNTIFS(Table8[Código da Candidatura],Table13[[#This Row],[Cód.]],Table8[Tipologia proposta *],"T3"))</f>
        <v/>
      </c>
      <c r="M243" s="243" t="str">
        <f>IF(Table13[[#This Row],[Tipo de Beneficiário]]="","",COUNTIFS(Table8[Código da Candidatura],Table13[[#This Row],[Cód.]],Table8[Tipologia proposta *],"T4"))</f>
        <v/>
      </c>
      <c r="N243" s="243" t="str">
        <f>IF(Table13[[#This Row],[Tipo de Beneficiário]]="","",COUNTIFS(Table8[Código da Candidatura],Table13[[#This Row],[Cód.]],Table8[Tipologia proposta *],"T5"))</f>
        <v/>
      </c>
      <c r="O243" s="243" t="str">
        <f>IF(Table13[[#This Row],[Tipo de Beneficiário]]="","",COUNTIFS(Table8[Código da Candidatura],Table13[[#This Row],[Cód.]],Table8[Tipologia proposta *],"T6"))</f>
        <v/>
      </c>
      <c r="P243" s="243" t="str">
        <f>IF(Table13[[#This Row],[Tipo de Beneficiário]]="","",COUNTIFS(Table8[Código da Candidatura],Table13[[#This Row],[Cód.]],Table8[Tipologia proposta *],"T7"))</f>
        <v/>
      </c>
      <c r="Q243" s="243" t="str">
        <f>IF(Table13[[#This Row],[Tipo de Beneficiário]]="","",COUNTIFS(Table8[Código da Candidatura],Table13[[#This Row],[Cód.]],Table8[Tipologia proposta *],"Unid. Resid."))</f>
        <v/>
      </c>
      <c r="R243" s="244">
        <f>SUM(Table13[[#This Row],[T0]:[Unid. resid.]])</f>
        <v>0</v>
      </c>
      <c r="S243" s="245" t="str">
        <f>IF(OR(Table13[[#This Row],[Tipo de Beneficiário]]="",Table13[[#This Row],[Identificação da Entidade]]="",Table13[[#This Row],[Tipo de Solução Habitacional]]=""),"NÃO","")</f>
        <v>NÃO</v>
      </c>
      <c r="T243" s="118" t="e">
        <f>VLOOKUP(Table13[[#This Row],[Tipo de Beneficiário]],Table3[],3,FALSE)</f>
        <v>#N/A</v>
      </c>
      <c r="X243" s="46"/>
    </row>
    <row r="244" spans="1:24" x14ac:dyDescent="0.25">
      <c r="A244" s="237" t="str">
        <f>auxiliar!C240</f>
        <v>239</v>
      </c>
      <c r="B244" s="238"/>
      <c r="C244" s="239"/>
      <c r="D244" s="212" t="str">
        <f>IF(Table13[[#This Row],[Tipo de Beneficiário]]="","",COUNTIF(Table8[Código da Candidatura],Table13[[#This Row],[Cód.]]))</f>
        <v/>
      </c>
      <c r="E244" s="240" t="str">
        <f>IF(Table13[[#This Row],[Tipo de Beneficiário]]="","",SUMIF(Table8[[Código da Candidatura]:[Nº de membros]],Table13[[#This Row],[Cód.]],Table8[Nº de membros]))</f>
        <v/>
      </c>
      <c r="F244" s="241"/>
      <c r="G244" s="242"/>
      <c r="H244" s="242"/>
      <c r="I244" s="243" t="str">
        <f>IF(Table13[[#This Row],[Tipo de Beneficiário]]="","",COUNTIFS(Table8[Código da Candidatura],Table13[[#This Row],[Cód.]],Table8[Tipologia proposta *],"T0"))</f>
        <v/>
      </c>
      <c r="J244" s="243" t="str">
        <f>IF(Table13[[#This Row],[Tipo de Beneficiário]]="","",COUNTIFS(Table8[Código da Candidatura],Table13[[#This Row],[Cód.]],Table8[Tipologia proposta *],"T1"))</f>
        <v/>
      </c>
      <c r="K244" s="243" t="str">
        <f>IF(Table13[[#This Row],[Tipo de Beneficiário]]="","",COUNTIFS(Table8[Código da Candidatura],Table13[[#This Row],[Cód.]],Table8[Tipologia proposta *],"T2"))</f>
        <v/>
      </c>
      <c r="L244" s="243" t="str">
        <f>IF(Table13[[#This Row],[Tipo de Beneficiário]]="","",COUNTIFS(Table8[Código da Candidatura],Table13[[#This Row],[Cód.]],Table8[Tipologia proposta *],"T3"))</f>
        <v/>
      </c>
      <c r="M244" s="243" t="str">
        <f>IF(Table13[[#This Row],[Tipo de Beneficiário]]="","",COUNTIFS(Table8[Código da Candidatura],Table13[[#This Row],[Cód.]],Table8[Tipologia proposta *],"T4"))</f>
        <v/>
      </c>
      <c r="N244" s="243" t="str">
        <f>IF(Table13[[#This Row],[Tipo de Beneficiário]]="","",COUNTIFS(Table8[Código da Candidatura],Table13[[#This Row],[Cód.]],Table8[Tipologia proposta *],"T5"))</f>
        <v/>
      </c>
      <c r="O244" s="243" t="str">
        <f>IF(Table13[[#This Row],[Tipo de Beneficiário]]="","",COUNTIFS(Table8[Código da Candidatura],Table13[[#This Row],[Cód.]],Table8[Tipologia proposta *],"T6"))</f>
        <v/>
      </c>
      <c r="P244" s="243" t="str">
        <f>IF(Table13[[#This Row],[Tipo de Beneficiário]]="","",COUNTIFS(Table8[Código da Candidatura],Table13[[#This Row],[Cód.]],Table8[Tipologia proposta *],"T7"))</f>
        <v/>
      </c>
      <c r="Q244" s="243" t="str">
        <f>IF(Table13[[#This Row],[Tipo de Beneficiário]]="","",COUNTIFS(Table8[Código da Candidatura],Table13[[#This Row],[Cód.]],Table8[Tipologia proposta *],"Unid. Resid."))</f>
        <v/>
      </c>
      <c r="R244" s="244">
        <f>SUM(Table13[[#This Row],[T0]:[Unid. resid.]])</f>
        <v>0</v>
      </c>
      <c r="S244" s="245" t="str">
        <f>IF(OR(Table13[[#This Row],[Tipo de Beneficiário]]="",Table13[[#This Row],[Identificação da Entidade]]="",Table13[[#This Row],[Tipo de Solução Habitacional]]=""),"NÃO","")</f>
        <v>NÃO</v>
      </c>
      <c r="T244" s="118" t="e">
        <f>VLOOKUP(Table13[[#This Row],[Tipo de Beneficiário]],Table3[],3,FALSE)</f>
        <v>#N/A</v>
      </c>
      <c r="X244" s="46"/>
    </row>
    <row r="245" spans="1:24" x14ac:dyDescent="0.25">
      <c r="A245" s="237" t="str">
        <f>auxiliar!C241</f>
        <v>240</v>
      </c>
      <c r="B245" s="238"/>
      <c r="C245" s="239"/>
      <c r="D245" s="212" t="str">
        <f>IF(Table13[[#This Row],[Tipo de Beneficiário]]="","",COUNTIF(Table8[Código da Candidatura],Table13[[#This Row],[Cód.]]))</f>
        <v/>
      </c>
      <c r="E245" s="240" t="str">
        <f>IF(Table13[[#This Row],[Tipo de Beneficiário]]="","",SUMIF(Table8[[Código da Candidatura]:[Nº de membros]],Table13[[#This Row],[Cód.]],Table8[Nº de membros]))</f>
        <v/>
      </c>
      <c r="F245" s="241"/>
      <c r="G245" s="242"/>
      <c r="H245" s="242"/>
      <c r="I245" s="243" t="str">
        <f>IF(Table13[[#This Row],[Tipo de Beneficiário]]="","",COUNTIFS(Table8[Código da Candidatura],Table13[[#This Row],[Cód.]],Table8[Tipologia proposta *],"T0"))</f>
        <v/>
      </c>
      <c r="J245" s="243" t="str">
        <f>IF(Table13[[#This Row],[Tipo de Beneficiário]]="","",COUNTIFS(Table8[Código da Candidatura],Table13[[#This Row],[Cód.]],Table8[Tipologia proposta *],"T1"))</f>
        <v/>
      </c>
      <c r="K245" s="243" t="str">
        <f>IF(Table13[[#This Row],[Tipo de Beneficiário]]="","",COUNTIFS(Table8[Código da Candidatura],Table13[[#This Row],[Cód.]],Table8[Tipologia proposta *],"T2"))</f>
        <v/>
      </c>
      <c r="L245" s="243" t="str">
        <f>IF(Table13[[#This Row],[Tipo de Beneficiário]]="","",COUNTIFS(Table8[Código da Candidatura],Table13[[#This Row],[Cód.]],Table8[Tipologia proposta *],"T3"))</f>
        <v/>
      </c>
      <c r="M245" s="243" t="str">
        <f>IF(Table13[[#This Row],[Tipo de Beneficiário]]="","",COUNTIFS(Table8[Código da Candidatura],Table13[[#This Row],[Cód.]],Table8[Tipologia proposta *],"T4"))</f>
        <v/>
      </c>
      <c r="N245" s="243" t="str">
        <f>IF(Table13[[#This Row],[Tipo de Beneficiário]]="","",COUNTIFS(Table8[Código da Candidatura],Table13[[#This Row],[Cód.]],Table8[Tipologia proposta *],"T5"))</f>
        <v/>
      </c>
      <c r="O245" s="243" t="str">
        <f>IF(Table13[[#This Row],[Tipo de Beneficiário]]="","",COUNTIFS(Table8[Código da Candidatura],Table13[[#This Row],[Cód.]],Table8[Tipologia proposta *],"T6"))</f>
        <v/>
      </c>
      <c r="P245" s="243" t="str">
        <f>IF(Table13[[#This Row],[Tipo de Beneficiário]]="","",COUNTIFS(Table8[Código da Candidatura],Table13[[#This Row],[Cód.]],Table8[Tipologia proposta *],"T7"))</f>
        <v/>
      </c>
      <c r="Q245" s="243" t="str">
        <f>IF(Table13[[#This Row],[Tipo de Beneficiário]]="","",COUNTIFS(Table8[Código da Candidatura],Table13[[#This Row],[Cód.]],Table8[Tipologia proposta *],"Unid. Resid."))</f>
        <v/>
      </c>
      <c r="R245" s="244">
        <f>SUM(Table13[[#This Row],[T0]:[Unid. resid.]])</f>
        <v>0</v>
      </c>
      <c r="S245" s="245" t="str">
        <f>IF(OR(Table13[[#This Row],[Tipo de Beneficiário]]="",Table13[[#This Row],[Identificação da Entidade]]="",Table13[[#This Row],[Tipo de Solução Habitacional]]=""),"NÃO","")</f>
        <v>NÃO</v>
      </c>
      <c r="T245" s="118" t="e">
        <f>VLOOKUP(Table13[[#This Row],[Tipo de Beneficiário]],Table3[],3,FALSE)</f>
        <v>#N/A</v>
      </c>
      <c r="X245" s="46"/>
    </row>
    <row r="246" spans="1:24" x14ac:dyDescent="0.25">
      <c r="A246" s="237" t="str">
        <f>auxiliar!C242</f>
        <v>241</v>
      </c>
      <c r="B246" s="238"/>
      <c r="C246" s="239"/>
      <c r="D246" s="212" t="str">
        <f>IF(Table13[[#This Row],[Tipo de Beneficiário]]="","",COUNTIF(Table8[Código da Candidatura],Table13[[#This Row],[Cód.]]))</f>
        <v/>
      </c>
      <c r="E246" s="240" t="str">
        <f>IF(Table13[[#This Row],[Tipo de Beneficiário]]="","",SUMIF(Table8[[Código da Candidatura]:[Nº de membros]],Table13[[#This Row],[Cód.]],Table8[Nº de membros]))</f>
        <v/>
      </c>
      <c r="F246" s="241"/>
      <c r="G246" s="242"/>
      <c r="H246" s="242"/>
      <c r="I246" s="243" t="str">
        <f>IF(Table13[[#This Row],[Tipo de Beneficiário]]="","",COUNTIFS(Table8[Código da Candidatura],Table13[[#This Row],[Cód.]],Table8[Tipologia proposta *],"T0"))</f>
        <v/>
      </c>
      <c r="J246" s="243" t="str">
        <f>IF(Table13[[#This Row],[Tipo de Beneficiário]]="","",COUNTIFS(Table8[Código da Candidatura],Table13[[#This Row],[Cód.]],Table8[Tipologia proposta *],"T1"))</f>
        <v/>
      </c>
      <c r="K246" s="243" t="str">
        <f>IF(Table13[[#This Row],[Tipo de Beneficiário]]="","",COUNTIFS(Table8[Código da Candidatura],Table13[[#This Row],[Cód.]],Table8[Tipologia proposta *],"T2"))</f>
        <v/>
      </c>
      <c r="L246" s="243" t="str">
        <f>IF(Table13[[#This Row],[Tipo de Beneficiário]]="","",COUNTIFS(Table8[Código da Candidatura],Table13[[#This Row],[Cód.]],Table8[Tipologia proposta *],"T3"))</f>
        <v/>
      </c>
      <c r="M246" s="243" t="str">
        <f>IF(Table13[[#This Row],[Tipo de Beneficiário]]="","",COUNTIFS(Table8[Código da Candidatura],Table13[[#This Row],[Cód.]],Table8[Tipologia proposta *],"T4"))</f>
        <v/>
      </c>
      <c r="N246" s="243" t="str">
        <f>IF(Table13[[#This Row],[Tipo de Beneficiário]]="","",COUNTIFS(Table8[Código da Candidatura],Table13[[#This Row],[Cód.]],Table8[Tipologia proposta *],"T5"))</f>
        <v/>
      </c>
      <c r="O246" s="243" t="str">
        <f>IF(Table13[[#This Row],[Tipo de Beneficiário]]="","",COUNTIFS(Table8[Código da Candidatura],Table13[[#This Row],[Cód.]],Table8[Tipologia proposta *],"T6"))</f>
        <v/>
      </c>
      <c r="P246" s="243" t="str">
        <f>IF(Table13[[#This Row],[Tipo de Beneficiário]]="","",COUNTIFS(Table8[Código da Candidatura],Table13[[#This Row],[Cód.]],Table8[Tipologia proposta *],"T7"))</f>
        <v/>
      </c>
      <c r="Q246" s="243" t="str">
        <f>IF(Table13[[#This Row],[Tipo de Beneficiário]]="","",COUNTIFS(Table8[Código da Candidatura],Table13[[#This Row],[Cód.]],Table8[Tipologia proposta *],"Unid. Resid."))</f>
        <v/>
      </c>
      <c r="R246" s="244">
        <f>SUM(Table13[[#This Row],[T0]:[Unid. resid.]])</f>
        <v>0</v>
      </c>
      <c r="S246" s="245" t="str">
        <f>IF(OR(Table13[[#This Row],[Tipo de Beneficiário]]="",Table13[[#This Row],[Identificação da Entidade]]="",Table13[[#This Row],[Tipo de Solução Habitacional]]=""),"NÃO","")</f>
        <v>NÃO</v>
      </c>
      <c r="T246" s="118" t="e">
        <f>VLOOKUP(Table13[[#This Row],[Tipo de Beneficiário]],Table3[],3,FALSE)</f>
        <v>#N/A</v>
      </c>
      <c r="X246" s="46"/>
    </row>
    <row r="247" spans="1:24" x14ac:dyDescent="0.25">
      <c r="A247" s="237" t="str">
        <f>auxiliar!C243</f>
        <v>242</v>
      </c>
      <c r="B247" s="238"/>
      <c r="C247" s="239"/>
      <c r="D247" s="212" t="str">
        <f>IF(Table13[[#This Row],[Tipo de Beneficiário]]="","",COUNTIF(Table8[Código da Candidatura],Table13[[#This Row],[Cód.]]))</f>
        <v/>
      </c>
      <c r="E247" s="240" t="str">
        <f>IF(Table13[[#This Row],[Tipo de Beneficiário]]="","",SUMIF(Table8[[Código da Candidatura]:[Nº de membros]],Table13[[#This Row],[Cód.]],Table8[Nº de membros]))</f>
        <v/>
      </c>
      <c r="F247" s="241"/>
      <c r="G247" s="242"/>
      <c r="H247" s="242"/>
      <c r="I247" s="243" t="str">
        <f>IF(Table13[[#This Row],[Tipo de Beneficiário]]="","",COUNTIFS(Table8[Código da Candidatura],Table13[[#This Row],[Cód.]],Table8[Tipologia proposta *],"T0"))</f>
        <v/>
      </c>
      <c r="J247" s="243" t="str">
        <f>IF(Table13[[#This Row],[Tipo de Beneficiário]]="","",COUNTIFS(Table8[Código da Candidatura],Table13[[#This Row],[Cód.]],Table8[Tipologia proposta *],"T1"))</f>
        <v/>
      </c>
      <c r="K247" s="243" t="str">
        <f>IF(Table13[[#This Row],[Tipo de Beneficiário]]="","",COUNTIFS(Table8[Código da Candidatura],Table13[[#This Row],[Cód.]],Table8[Tipologia proposta *],"T2"))</f>
        <v/>
      </c>
      <c r="L247" s="243" t="str">
        <f>IF(Table13[[#This Row],[Tipo de Beneficiário]]="","",COUNTIFS(Table8[Código da Candidatura],Table13[[#This Row],[Cód.]],Table8[Tipologia proposta *],"T3"))</f>
        <v/>
      </c>
      <c r="M247" s="243" t="str">
        <f>IF(Table13[[#This Row],[Tipo de Beneficiário]]="","",COUNTIFS(Table8[Código da Candidatura],Table13[[#This Row],[Cód.]],Table8[Tipologia proposta *],"T4"))</f>
        <v/>
      </c>
      <c r="N247" s="243" t="str">
        <f>IF(Table13[[#This Row],[Tipo de Beneficiário]]="","",COUNTIFS(Table8[Código da Candidatura],Table13[[#This Row],[Cód.]],Table8[Tipologia proposta *],"T5"))</f>
        <v/>
      </c>
      <c r="O247" s="243" t="str">
        <f>IF(Table13[[#This Row],[Tipo de Beneficiário]]="","",COUNTIFS(Table8[Código da Candidatura],Table13[[#This Row],[Cód.]],Table8[Tipologia proposta *],"T6"))</f>
        <v/>
      </c>
      <c r="P247" s="243" t="str">
        <f>IF(Table13[[#This Row],[Tipo de Beneficiário]]="","",COUNTIFS(Table8[Código da Candidatura],Table13[[#This Row],[Cód.]],Table8[Tipologia proposta *],"T7"))</f>
        <v/>
      </c>
      <c r="Q247" s="243" t="str">
        <f>IF(Table13[[#This Row],[Tipo de Beneficiário]]="","",COUNTIFS(Table8[Código da Candidatura],Table13[[#This Row],[Cód.]],Table8[Tipologia proposta *],"Unid. Resid."))</f>
        <v/>
      </c>
      <c r="R247" s="244">
        <f>SUM(Table13[[#This Row],[T0]:[Unid. resid.]])</f>
        <v>0</v>
      </c>
      <c r="S247" s="245" t="str">
        <f>IF(OR(Table13[[#This Row],[Tipo de Beneficiário]]="",Table13[[#This Row],[Identificação da Entidade]]="",Table13[[#This Row],[Tipo de Solução Habitacional]]=""),"NÃO","")</f>
        <v>NÃO</v>
      </c>
      <c r="T247" s="118" t="e">
        <f>VLOOKUP(Table13[[#This Row],[Tipo de Beneficiário]],Table3[],3,FALSE)</f>
        <v>#N/A</v>
      </c>
      <c r="X247" s="46"/>
    </row>
    <row r="248" spans="1:24" x14ac:dyDescent="0.25">
      <c r="A248" s="237" t="str">
        <f>auxiliar!C244</f>
        <v>243</v>
      </c>
      <c r="B248" s="238"/>
      <c r="C248" s="239"/>
      <c r="D248" s="212" t="str">
        <f>IF(Table13[[#This Row],[Tipo de Beneficiário]]="","",COUNTIF(Table8[Código da Candidatura],Table13[[#This Row],[Cód.]]))</f>
        <v/>
      </c>
      <c r="E248" s="240" t="str">
        <f>IF(Table13[[#This Row],[Tipo de Beneficiário]]="","",SUMIF(Table8[[Código da Candidatura]:[Nº de membros]],Table13[[#This Row],[Cód.]],Table8[Nº de membros]))</f>
        <v/>
      </c>
      <c r="F248" s="241"/>
      <c r="G248" s="242"/>
      <c r="H248" s="242"/>
      <c r="I248" s="243" t="str">
        <f>IF(Table13[[#This Row],[Tipo de Beneficiário]]="","",COUNTIFS(Table8[Código da Candidatura],Table13[[#This Row],[Cód.]],Table8[Tipologia proposta *],"T0"))</f>
        <v/>
      </c>
      <c r="J248" s="243" t="str">
        <f>IF(Table13[[#This Row],[Tipo de Beneficiário]]="","",COUNTIFS(Table8[Código da Candidatura],Table13[[#This Row],[Cód.]],Table8[Tipologia proposta *],"T1"))</f>
        <v/>
      </c>
      <c r="K248" s="243" t="str">
        <f>IF(Table13[[#This Row],[Tipo de Beneficiário]]="","",COUNTIFS(Table8[Código da Candidatura],Table13[[#This Row],[Cód.]],Table8[Tipologia proposta *],"T2"))</f>
        <v/>
      </c>
      <c r="L248" s="243" t="str">
        <f>IF(Table13[[#This Row],[Tipo de Beneficiário]]="","",COUNTIFS(Table8[Código da Candidatura],Table13[[#This Row],[Cód.]],Table8[Tipologia proposta *],"T3"))</f>
        <v/>
      </c>
      <c r="M248" s="243" t="str">
        <f>IF(Table13[[#This Row],[Tipo de Beneficiário]]="","",COUNTIFS(Table8[Código da Candidatura],Table13[[#This Row],[Cód.]],Table8[Tipologia proposta *],"T4"))</f>
        <v/>
      </c>
      <c r="N248" s="243" t="str">
        <f>IF(Table13[[#This Row],[Tipo de Beneficiário]]="","",COUNTIFS(Table8[Código da Candidatura],Table13[[#This Row],[Cód.]],Table8[Tipologia proposta *],"T5"))</f>
        <v/>
      </c>
      <c r="O248" s="243" t="str">
        <f>IF(Table13[[#This Row],[Tipo de Beneficiário]]="","",COUNTIFS(Table8[Código da Candidatura],Table13[[#This Row],[Cód.]],Table8[Tipologia proposta *],"T6"))</f>
        <v/>
      </c>
      <c r="P248" s="243" t="str">
        <f>IF(Table13[[#This Row],[Tipo de Beneficiário]]="","",COUNTIFS(Table8[Código da Candidatura],Table13[[#This Row],[Cód.]],Table8[Tipologia proposta *],"T7"))</f>
        <v/>
      </c>
      <c r="Q248" s="243" t="str">
        <f>IF(Table13[[#This Row],[Tipo de Beneficiário]]="","",COUNTIFS(Table8[Código da Candidatura],Table13[[#This Row],[Cód.]],Table8[Tipologia proposta *],"Unid. Resid."))</f>
        <v/>
      </c>
      <c r="R248" s="244">
        <f>SUM(Table13[[#This Row],[T0]:[Unid. resid.]])</f>
        <v>0</v>
      </c>
      <c r="S248" s="245" t="str">
        <f>IF(OR(Table13[[#This Row],[Tipo de Beneficiário]]="",Table13[[#This Row],[Identificação da Entidade]]="",Table13[[#This Row],[Tipo de Solução Habitacional]]=""),"NÃO","")</f>
        <v>NÃO</v>
      </c>
      <c r="T248" s="118" t="e">
        <f>VLOOKUP(Table13[[#This Row],[Tipo de Beneficiário]],Table3[],3,FALSE)</f>
        <v>#N/A</v>
      </c>
      <c r="X248" s="46"/>
    </row>
    <row r="249" spans="1:24" x14ac:dyDescent="0.25">
      <c r="A249" s="237" t="str">
        <f>auxiliar!C245</f>
        <v>244</v>
      </c>
      <c r="B249" s="238"/>
      <c r="C249" s="239"/>
      <c r="D249" s="212" t="str">
        <f>IF(Table13[[#This Row],[Tipo de Beneficiário]]="","",COUNTIF(Table8[Código da Candidatura],Table13[[#This Row],[Cód.]]))</f>
        <v/>
      </c>
      <c r="E249" s="240" t="str">
        <f>IF(Table13[[#This Row],[Tipo de Beneficiário]]="","",SUMIF(Table8[[Código da Candidatura]:[Nº de membros]],Table13[[#This Row],[Cód.]],Table8[Nº de membros]))</f>
        <v/>
      </c>
      <c r="F249" s="241"/>
      <c r="G249" s="242"/>
      <c r="H249" s="242"/>
      <c r="I249" s="243" t="str">
        <f>IF(Table13[[#This Row],[Tipo de Beneficiário]]="","",COUNTIFS(Table8[Código da Candidatura],Table13[[#This Row],[Cód.]],Table8[Tipologia proposta *],"T0"))</f>
        <v/>
      </c>
      <c r="J249" s="243" t="str">
        <f>IF(Table13[[#This Row],[Tipo de Beneficiário]]="","",COUNTIFS(Table8[Código da Candidatura],Table13[[#This Row],[Cód.]],Table8[Tipologia proposta *],"T1"))</f>
        <v/>
      </c>
      <c r="K249" s="243" t="str">
        <f>IF(Table13[[#This Row],[Tipo de Beneficiário]]="","",COUNTIFS(Table8[Código da Candidatura],Table13[[#This Row],[Cód.]],Table8[Tipologia proposta *],"T2"))</f>
        <v/>
      </c>
      <c r="L249" s="243" t="str">
        <f>IF(Table13[[#This Row],[Tipo de Beneficiário]]="","",COUNTIFS(Table8[Código da Candidatura],Table13[[#This Row],[Cód.]],Table8[Tipologia proposta *],"T3"))</f>
        <v/>
      </c>
      <c r="M249" s="243" t="str">
        <f>IF(Table13[[#This Row],[Tipo de Beneficiário]]="","",COUNTIFS(Table8[Código da Candidatura],Table13[[#This Row],[Cód.]],Table8[Tipologia proposta *],"T4"))</f>
        <v/>
      </c>
      <c r="N249" s="243" t="str">
        <f>IF(Table13[[#This Row],[Tipo de Beneficiário]]="","",COUNTIFS(Table8[Código da Candidatura],Table13[[#This Row],[Cód.]],Table8[Tipologia proposta *],"T5"))</f>
        <v/>
      </c>
      <c r="O249" s="243" t="str">
        <f>IF(Table13[[#This Row],[Tipo de Beneficiário]]="","",COUNTIFS(Table8[Código da Candidatura],Table13[[#This Row],[Cód.]],Table8[Tipologia proposta *],"T6"))</f>
        <v/>
      </c>
      <c r="P249" s="243" t="str">
        <f>IF(Table13[[#This Row],[Tipo de Beneficiário]]="","",COUNTIFS(Table8[Código da Candidatura],Table13[[#This Row],[Cód.]],Table8[Tipologia proposta *],"T7"))</f>
        <v/>
      </c>
      <c r="Q249" s="243" t="str">
        <f>IF(Table13[[#This Row],[Tipo de Beneficiário]]="","",COUNTIFS(Table8[Código da Candidatura],Table13[[#This Row],[Cód.]],Table8[Tipologia proposta *],"Unid. Resid."))</f>
        <v/>
      </c>
      <c r="R249" s="244">
        <f>SUM(Table13[[#This Row],[T0]:[Unid. resid.]])</f>
        <v>0</v>
      </c>
      <c r="S249" s="245" t="str">
        <f>IF(OR(Table13[[#This Row],[Tipo de Beneficiário]]="",Table13[[#This Row],[Identificação da Entidade]]="",Table13[[#This Row],[Tipo de Solução Habitacional]]=""),"NÃO","")</f>
        <v>NÃO</v>
      </c>
      <c r="T249" s="118" t="e">
        <f>VLOOKUP(Table13[[#This Row],[Tipo de Beneficiário]],Table3[],3,FALSE)</f>
        <v>#N/A</v>
      </c>
      <c r="X249" s="46"/>
    </row>
    <row r="250" spans="1:24" x14ac:dyDescent="0.25">
      <c r="A250" s="237" t="str">
        <f>auxiliar!C246</f>
        <v>245</v>
      </c>
      <c r="B250" s="238"/>
      <c r="C250" s="239"/>
      <c r="D250" s="212" t="str">
        <f>IF(Table13[[#This Row],[Tipo de Beneficiário]]="","",COUNTIF(Table8[Código da Candidatura],Table13[[#This Row],[Cód.]]))</f>
        <v/>
      </c>
      <c r="E250" s="240" t="str">
        <f>IF(Table13[[#This Row],[Tipo de Beneficiário]]="","",SUMIF(Table8[[Código da Candidatura]:[Nº de membros]],Table13[[#This Row],[Cód.]],Table8[Nº de membros]))</f>
        <v/>
      </c>
      <c r="F250" s="241"/>
      <c r="G250" s="242"/>
      <c r="H250" s="242"/>
      <c r="I250" s="243" t="str">
        <f>IF(Table13[[#This Row],[Tipo de Beneficiário]]="","",COUNTIFS(Table8[Código da Candidatura],Table13[[#This Row],[Cód.]],Table8[Tipologia proposta *],"T0"))</f>
        <v/>
      </c>
      <c r="J250" s="243" t="str">
        <f>IF(Table13[[#This Row],[Tipo de Beneficiário]]="","",COUNTIFS(Table8[Código da Candidatura],Table13[[#This Row],[Cód.]],Table8[Tipologia proposta *],"T1"))</f>
        <v/>
      </c>
      <c r="K250" s="243" t="str">
        <f>IF(Table13[[#This Row],[Tipo de Beneficiário]]="","",COUNTIFS(Table8[Código da Candidatura],Table13[[#This Row],[Cód.]],Table8[Tipologia proposta *],"T2"))</f>
        <v/>
      </c>
      <c r="L250" s="243" t="str">
        <f>IF(Table13[[#This Row],[Tipo de Beneficiário]]="","",COUNTIFS(Table8[Código da Candidatura],Table13[[#This Row],[Cód.]],Table8[Tipologia proposta *],"T3"))</f>
        <v/>
      </c>
      <c r="M250" s="243" t="str">
        <f>IF(Table13[[#This Row],[Tipo de Beneficiário]]="","",COUNTIFS(Table8[Código da Candidatura],Table13[[#This Row],[Cód.]],Table8[Tipologia proposta *],"T4"))</f>
        <v/>
      </c>
      <c r="N250" s="243" t="str">
        <f>IF(Table13[[#This Row],[Tipo de Beneficiário]]="","",COUNTIFS(Table8[Código da Candidatura],Table13[[#This Row],[Cód.]],Table8[Tipologia proposta *],"T5"))</f>
        <v/>
      </c>
      <c r="O250" s="243" t="str">
        <f>IF(Table13[[#This Row],[Tipo de Beneficiário]]="","",COUNTIFS(Table8[Código da Candidatura],Table13[[#This Row],[Cód.]],Table8[Tipologia proposta *],"T6"))</f>
        <v/>
      </c>
      <c r="P250" s="243" t="str">
        <f>IF(Table13[[#This Row],[Tipo de Beneficiário]]="","",COUNTIFS(Table8[Código da Candidatura],Table13[[#This Row],[Cód.]],Table8[Tipologia proposta *],"T7"))</f>
        <v/>
      </c>
      <c r="Q250" s="243" t="str">
        <f>IF(Table13[[#This Row],[Tipo de Beneficiário]]="","",COUNTIFS(Table8[Código da Candidatura],Table13[[#This Row],[Cód.]],Table8[Tipologia proposta *],"Unid. Resid."))</f>
        <v/>
      </c>
      <c r="R250" s="244">
        <f>SUM(Table13[[#This Row],[T0]:[Unid. resid.]])</f>
        <v>0</v>
      </c>
      <c r="S250" s="245" t="str">
        <f>IF(OR(Table13[[#This Row],[Tipo de Beneficiário]]="",Table13[[#This Row],[Identificação da Entidade]]="",Table13[[#This Row],[Tipo de Solução Habitacional]]=""),"NÃO","")</f>
        <v>NÃO</v>
      </c>
      <c r="T250" s="118" t="e">
        <f>VLOOKUP(Table13[[#This Row],[Tipo de Beneficiário]],Table3[],3,FALSE)</f>
        <v>#N/A</v>
      </c>
      <c r="X250" s="46"/>
    </row>
    <row r="251" spans="1:24" x14ac:dyDescent="0.25">
      <c r="A251" s="237" t="str">
        <f>auxiliar!C247</f>
        <v>246</v>
      </c>
      <c r="B251" s="238"/>
      <c r="C251" s="239"/>
      <c r="D251" s="212" t="str">
        <f>IF(Table13[[#This Row],[Tipo de Beneficiário]]="","",COUNTIF(Table8[Código da Candidatura],Table13[[#This Row],[Cód.]]))</f>
        <v/>
      </c>
      <c r="E251" s="240" t="str">
        <f>IF(Table13[[#This Row],[Tipo de Beneficiário]]="","",SUMIF(Table8[[Código da Candidatura]:[Nº de membros]],Table13[[#This Row],[Cód.]],Table8[Nº de membros]))</f>
        <v/>
      </c>
      <c r="F251" s="241"/>
      <c r="G251" s="242"/>
      <c r="H251" s="242"/>
      <c r="I251" s="243" t="str">
        <f>IF(Table13[[#This Row],[Tipo de Beneficiário]]="","",COUNTIFS(Table8[Código da Candidatura],Table13[[#This Row],[Cód.]],Table8[Tipologia proposta *],"T0"))</f>
        <v/>
      </c>
      <c r="J251" s="243" t="str">
        <f>IF(Table13[[#This Row],[Tipo de Beneficiário]]="","",COUNTIFS(Table8[Código da Candidatura],Table13[[#This Row],[Cód.]],Table8[Tipologia proposta *],"T1"))</f>
        <v/>
      </c>
      <c r="K251" s="243" t="str">
        <f>IF(Table13[[#This Row],[Tipo de Beneficiário]]="","",COUNTIFS(Table8[Código da Candidatura],Table13[[#This Row],[Cód.]],Table8[Tipologia proposta *],"T2"))</f>
        <v/>
      </c>
      <c r="L251" s="243" t="str">
        <f>IF(Table13[[#This Row],[Tipo de Beneficiário]]="","",COUNTIFS(Table8[Código da Candidatura],Table13[[#This Row],[Cód.]],Table8[Tipologia proposta *],"T3"))</f>
        <v/>
      </c>
      <c r="M251" s="243" t="str">
        <f>IF(Table13[[#This Row],[Tipo de Beneficiário]]="","",COUNTIFS(Table8[Código da Candidatura],Table13[[#This Row],[Cód.]],Table8[Tipologia proposta *],"T4"))</f>
        <v/>
      </c>
      <c r="N251" s="243" t="str">
        <f>IF(Table13[[#This Row],[Tipo de Beneficiário]]="","",COUNTIFS(Table8[Código da Candidatura],Table13[[#This Row],[Cód.]],Table8[Tipologia proposta *],"T5"))</f>
        <v/>
      </c>
      <c r="O251" s="243" t="str">
        <f>IF(Table13[[#This Row],[Tipo de Beneficiário]]="","",COUNTIFS(Table8[Código da Candidatura],Table13[[#This Row],[Cód.]],Table8[Tipologia proposta *],"T6"))</f>
        <v/>
      </c>
      <c r="P251" s="243" t="str">
        <f>IF(Table13[[#This Row],[Tipo de Beneficiário]]="","",COUNTIFS(Table8[Código da Candidatura],Table13[[#This Row],[Cód.]],Table8[Tipologia proposta *],"T7"))</f>
        <v/>
      </c>
      <c r="Q251" s="243" t="str">
        <f>IF(Table13[[#This Row],[Tipo de Beneficiário]]="","",COUNTIFS(Table8[Código da Candidatura],Table13[[#This Row],[Cód.]],Table8[Tipologia proposta *],"Unid. Resid."))</f>
        <v/>
      </c>
      <c r="R251" s="244">
        <f>SUM(Table13[[#This Row],[T0]:[Unid. resid.]])</f>
        <v>0</v>
      </c>
      <c r="S251" s="245" t="str">
        <f>IF(OR(Table13[[#This Row],[Tipo de Beneficiário]]="",Table13[[#This Row],[Identificação da Entidade]]="",Table13[[#This Row],[Tipo de Solução Habitacional]]=""),"NÃO","")</f>
        <v>NÃO</v>
      </c>
      <c r="T251" s="118" t="e">
        <f>VLOOKUP(Table13[[#This Row],[Tipo de Beneficiário]],Table3[],3,FALSE)</f>
        <v>#N/A</v>
      </c>
      <c r="X251" s="46"/>
    </row>
    <row r="252" spans="1:24" x14ac:dyDescent="0.25">
      <c r="A252" s="237" t="str">
        <f>auxiliar!C248</f>
        <v>247</v>
      </c>
      <c r="B252" s="238"/>
      <c r="C252" s="239"/>
      <c r="D252" s="212" t="str">
        <f>IF(Table13[[#This Row],[Tipo de Beneficiário]]="","",COUNTIF(Table8[Código da Candidatura],Table13[[#This Row],[Cód.]]))</f>
        <v/>
      </c>
      <c r="E252" s="240" t="str">
        <f>IF(Table13[[#This Row],[Tipo de Beneficiário]]="","",SUMIF(Table8[[Código da Candidatura]:[Nº de membros]],Table13[[#This Row],[Cód.]],Table8[Nº de membros]))</f>
        <v/>
      </c>
      <c r="F252" s="241"/>
      <c r="G252" s="242"/>
      <c r="H252" s="242"/>
      <c r="I252" s="243" t="str">
        <f>IF(Table13[[#This Row],[Tipo de Beneficiário]]="","",COUNTIFS(Table8[Código da Candidatura],Table13[[#This Row],[Cód.]],Table8[Tipologia proposta *],"T0"))</f>
        <v/>
      </c>
      <c r="J252" s="243" t="str">
        <f>IF(Table13[[#This Row],[Tipo de Beneficiário]]="","",COUNTIFS(Table8[Código da Candidatura],Table13[[#This Row],[Cód.]],Table8[Tipologia proposta *],"T1"))</f>
        <v/>
      </c>
      <c r="K252" s="243" t="str">
        <f>IF(Table13[[#This Row],[Tipo de Beneficiário]]="","",COUNTIFS(Table8[Código da Candidatura],Table13[[#This Row],[Cód.]],Table8[Tipologia proposta *],"T2"))</f>
        <v/>
      </c>
      <c r="L252" s="243" t="str">
        <f>IF(Table13[[#This Row],[Tipo de Beneficiário]]="","",COUNTIFS(Table8[Código da Candidatura],Table13[[#This Row],[Cód.]],Table8[Tipologia proposta *],"T3"))</f>
        <v/>
      </c>
      <c r="M252" s="243" t="str">
        <f>IF(Table13[[#This Row],[Tipo de Beneficiário]]="","",COUNTIFS(Table8[Código da Candidatura],Table13[[#This Row],[Cód.]],Table8[Tipologia proposta *],"T4"))</f>
        <v/>
      </c>
      <c r="N252" s="243" t="str">
        <f>IF(Table13[[#This Row],[Tipo de Beneficiário]]="","",COUNTIFS(Table8[Código da Candidatura],Table13[[#This Row],[Cód.]],Table8[Tipologia proposta *],"T5"))</f>
        <v/>
      </c>
      <c r="O252" s="243" t="str">
        <f>IF(Table13[[#This Row],[Tipo de Beneficiário]]="","",COUNTIFS(Table8[Código da Candidatura],Table13[[#This Row],[Cód.]],Table8[Tipologia proposta *],"T6"))</f>
        <v/>
      </c>
      <c r="P252" s="243" t="str">
        <f>IF(Table13[[#This Row],[Tipo de Beneficiário]]="","",COUNTIFS(Table8[Código da Candidatura],Table13[[#This Row],[Cód.]],Table8[Tipologia proposta *],"T7"))</f>
        <v/>
      </c>
      <c r="Q252" s="243" t="str">
        <f>IF(Table13[[#This Row],[Tipo de Beneficiário]]="","",COUNTIFS(Table8[Código da Candidatura],Table13[[#This Row],[Cód.]],Table8[Tipologia proposta *],"Unid. Resid."))</f>
        <v/>
      </c>
      <c r="R252" s="244">
        <f>SUM(Table13[[#This Row],[T0]:[Unid. resid.]])</f>
        <v>0</v>
      </c>
      <c r="S252" s="245" t="str">
        <f>IF(OR(Table13[[#This Row],[Tipo de Beneficiário]]="",Table13[[#This Row],[Identificação da Entidade]]="",Table13[[#This Row],[Tipo de Solução Habitacional]]=""),"NÃO","")</f>
        <v>NÃO</v>
      </c>
      <c r="T252" s="118" t="e">
        <f>VLOOKUP(Table13[[#This Row],[Tipo de Beneficiário]],Table3[],3,FALSE)</f>
        <v>#N/A</v>
      </c>
      <c r="X252" s="46"/>
    </row>
    <row r="253" spans="1:24" x14ac:dyDescent="0.25">
      <c r="A253" s="237" t="str">
        <f>auxiliar!C249</f>
        <v>248</v>
      </c>
      <c r="B253" s="238"/>
      <c r="C253" s="239"/>
      <c r="D253" s="212" t="str">
        <f>IF(Table13[[#This Row],[Tipo de Beneficiário]]="","",COUNTIF(Table8[Código da Candidatura],Table13[[#This Row],[Cód.]]))</f>
        <v/>
      </c>
      <c r="E253" s="240" t="str">
        <f>IF(Table13[[#This Row],[Tipo de Beneficiário]]="","",SUMIF(Table8[[Código da Candidatura]:[Nº de membros]],Table13[[#This Row],[Cód.]],Table8[Nº de membros]))</f>
        <v/>
      </c>
      <c r="F253" s="241"/>
      <c r="G253" s="242"/>
      <c r="H253" s="242"/>
      <c r="I253" s="243" t="str">
        <f>IF(Table13[[#This Row],[Tipo de Beneficiário]]="","",COUNTIFS(Table8[Código da Candidatura],Table13[[#This Row],[Cód.]],Table8[Tipologia proposta *],"T0"))</f>
        <v/>
      </c>
      <c r="J253" s="243" t="str">
        <f>IF(Table13[[#This Row],[Tipo de Beneficiário]]="","",COUNTIFS(Table8[Código da Candidatura],Table13[[#This Row],[Cód.]],Table8[Tipologia proposta *],"T1"))</f>
        <v/>
      </c>
      <c r="K253" s="243" t="str">
        <f>IF(Table13[[#This Row],[Tipo de Beneficiário]]="","",COUNTIFS(Table8[Código da Candidatura],Table13[[#This Row],[Cód.]],Table8[Tipologia proposta *],"T2"))</f>
        <v/>
      </c>
      <c r="L253" s="243" t="str">
        <f>IF(Table13[[#This Row],[Tipo de Beneficiário]]="","",COUNTIFS(Table8[Código da Candidatura],Table13[[#This Row],[Cód.]],Table8[Tipologia proposta *],"T3"))</f>
        <v/>
      </c>
      <c r="M253" s="243" t="str">
        <f>IF(Table13[[#This Row],[Tipo de Beneficiário]]="","",COUNTIFS(Table8[Código da Candidatura],Table13[[#This Row],[Cód.]],Table8[Tipologia proposta *],"T4"))</f>
        <v/>
      </c>
      <c r="N253" s="243" t="str">
        <f>IF(Table13[[#This Row],[Tipo de Beneficiário]]="","",COUNTIFS(Table8[Código da Candidatura],Table13[[#This Row],[Cód.]],Table8[Tipologia proposta *],"T5"))</f>
        <v/>
      </c>
      <c r="O253" s="243" t="str">
        <f>IF(Table13[[#This Row],[Tipo de Beneficiário]]="","",COUNTIFS(Table8[Código da Candidatura],Table13[[#This Row],[Cód.]],Table8[Tipologia proposta *],"T6"))</f>
        <v/>
      </c>
      <c r="P253" s="243" t="str">
        <f>IF(Table13[[#This Row],[Tipo de Beneficiário]]="","",COUNTIFS(Table8[Código da Candidatura],Table13[[#This Row],[Cód.]],Table8[Tipologia proposta *],"T7"))</f>
        <v/>
      </c>
      <c r="Q253" s="243" t="str">
        <f>IF(Table13[[#This Row],[Tipo de Beneficiário]]="","",COUNTIFS(Table8[Código da Candidatura],Table13[[#This Row],[Cód.]],Table8[Tipologia proposta *],"Unid. Resid."))</f>
        <v/>
      </c>
      <c r="R253" s="244">
        <f>SUM(Table13[[#This Row],[T0]:[Unid. resid.]])</f>
        <v>0</v>
      </c>
      <c r="S253" s="245" t="str">
        <f>IF(OR(Table13[[#This Row],[Tipo de Beneficiário]]="",Table13[[#This Row],[Identificação da Entidade]]="",Table13[[#This Row],[Tipo de Solução Habitacional]]=""),"NÃO","")</f>
        <v>NÃO</v>
      </c>
      <c r="T253" s="118" t="e">
        <f>VLOOKUP(Table13[[#This Row],[Tipo de Beneficiário]],Table3[],3,FALSE)</f>
        <v>#N/A</v>
      </c>
      <c r="X253" s="46"/>
    </row>
    <row r="254" spans="1:24" x14ac:dyDescent="0.25">
      <c r="A254" s="237" t="str">
        <f>auxiliar!C250</f>
        <v>249</v>
      </c>
      <c r="B254" s="238"/>
      <c r="C254" s="239"/>
      <c r="D254" s="212" t="str">
        <f>IF(Table13[[#This Row],[Tipo de Beneficiário]]="","",COUNTIF(Table8[Código da Candidatura],Table13[[#This Row],[Cód.]]))</f>
        <v/>
      </c>
      <c r="E254" s="240" t="str">
        <f>IF(Table13[[#This Row],[Tipo de Beneficiário]]="","",SUMIF(Table8[[Código da Candidatura]:[Nº de membros]],Table13[[#This Row],[Cód.]],Table8[Nº de membros]))</f>
        <v/>
      </c>
      <c r="F254" s="241"/>
      <c r="G254" s="242"/>
      <c r="H254" s="242"/>
      <c r="I254" s="243" t="str">
        <f>IF(Table13[[#This Row],[Tipo de Beneficiário]]="","",COUNTIFS(Table8[Código da Candidatura],Table13[[#This Row],[Cód.]],Table8[Tipologia proposta *],"T0"))</f>
        <v/>
      </c>
      <c r="J254" s="243" t="str">
        <f>IF(Table13[[#This Row],[Tipo de Beneficiário]]="","",COUNTIFS(Table8[Código da Candidatura],Table13[[#This Row],[Cód.]],Table8[Tipologia proposta *],"T1"))</f>
        <v/>
      </c>
      <c r="K254" s="243" t="str">
        <f>IF(Table13[[#This Row],[Tipo de Beneficiário]]="","",COUNTIFS(Table8[Código da Candidatura],Table13[[#This Row],[Cód.]],Table8[Tipologia proposta *],"T2"))</f>
        <v/>
      </c>
      <c r="L254" s="243" t="str">
        <f>IF(Table13[[#This Row],[Tipo de Beneficiário]]="","",COUNTIFS(Table8[Código da Candidatura],Table13[[#This Row],[Cód.]],Table8[Tipologia proposta *],"T3"))</f>
        <v/>
      </c>
      <c r="M254" s="243" t="str">
        <f>IF(Table13[[#This Row],[Tipo de Beneficiário]]="","",COUNTIFS(Table8[Código da Candidatura],Table13[[#This Row],[Cód.]],Table8[Tipologia proposta *],"T4"))</f>
        <v/>
      </c>
      <c r="N254" s="243" t="str">
        <f>IF(Table13[[#This Row],[Tipo de Beneficiário]]="","",COUNTIFS(Table8[Código da Candidatura],Table13[[#This Row],[Cód.]],Table8[Tipologia proposta *],"T5"))</f>
        <v/>
      </c>
      <c r="O254" s="243" t="str">
        <f>IF(Table13[[#This Row],[Tipo de Beneficiário]]="","",COUNTIFS(Table8[Código da Candidatura],Table13[[#This Row],[Cód.]],Table8[Tipologia proposta *],"T6"))</f>
        <v/>
      </c>
      <c r="P254" s="243" t="str">
        <f>IF(Table13[[#This Row],[Tipo de Beneficiário]]="","",COUNTIFS(Table8[Código da Candidatura],Table13[[#This Row],[Cód.]],Table8[Tipologia proposta *],"T7"))</f>
        <v/>
      </c>
      <c r="Q254" s="243" t="str">
        <f>IF(Table13[[#This Row],[Tipo de Beneficiário]]="","",COUNTIFS(Table8[Código da Candidatura],Table13[[#This Row],[Cód.]],Table8[Tipologia proposta *],"Unid. Resid."))</f>
        <v/>
      </c>
      <c r="R254" s="244">
        <f>SUM(Table13[[#This Row],[T0]:[Unid. resid.]])</f>
        <v>0</v>
      </c>
      <c r="S254" s="245" t="str">
        <f>IF(OR(Table13[[#This Row],[Tipo de Beneficiário]]="",Table13[[#This Row],[Identificação da Entidade]]="",Table13[[#This Row],[Tipo de Solução Habitacional]]=""),"NÃO","")</f>
        <v>NÃO</v>
      </c>
      <c r="T254" s="118" t="e">
        <f>VLOOKUP(Table13[[#This Row],[Tipo de Beneficiário]],Table3[],3,FALSE)</f>
        <v>#N/A</v>
      </c>
      <c r="X254" s="46"/>
    </row>
    <row r="255" spans="1:24" x14ac:dyDescent="0.25">
      <c r="A255" s="237" t="str">
        <f>auxiliar!C251</f>
        <v>250</v>
      </c>
      <c r="B255" s="238"/>
      <c r="C255" s="239"/>
      <c r="D255" s="212" t="str">
        <f>IF(Table13[[#This Row],[Tipo de Beneficiário]]="","",COUNTIF(Table8[Código da Candidatura],Table13[[#This Row],[Cód.]]))</f>
        <v/>
      </c>
      <c r="E255" s="240" t="str">
        <f>IF(Table13[[#This Row],[Tipo de Beneficiário]]="","",SUMIF(Table8[[Código da Candidatura]:[Nº de membros]],Table13[[#This Row],[Cód.]],Table8[Nº de membros]))</f>
        <v/>
      </c>
      <c r="F255" s="241"/>
      <c r="G255" s="242"/>
      <c r="H255" s="242"/>
      <c r="I255" s="243" t="str">
        <f>IF(Table13[[#This Row],[Tipo de Beneficiário]]="","",COUNTIFS(Table8[Código da Candidatura],Table13[[#This Row],[Cód.]],Table8[Tipologia proposta *],"T0"))</f>
        <v/>
      </c>
      <c r="J255" s="243" t="str">
        <f>IF(Table13[[#This Row],[Tipo de Beneficiário]]="","",COUNTIFS(Table8[Código da Candidatura],Table13[[#This Row],[Cód.]],Table8[Tipologia proposta *],"T1"))</f>
        <v/>
      </c>
      <c r="K255" s="243" t="str">
        <f>IF(Table13[[#This Row],[Tipo de Beneficiário]]="","",COUNTIFS(Table8[Código da Candidatura],Table13[[#This Row],[Cód.]],Table8[Tipologia proposta *],"T2"))</f>
        <v/>
      </c>
      <c r="L255" s="243" t="str">
        <f>IF(Table13[[#This Row],[Tipo de Beneficiário]]="","",COUNTIFS(Table8[Código da Candidatura],Table13[[#This Row],[Cód.]],Table8[Tipologia proposta *],"T3"))</f>
        <v/>
      </c>
      <c r="M255" s="243" t="str">
        <f>IF(Table13[[#This Row],[Tipo de Beneficiário]]="","",COUNTIFS(Table8[Código da Candidatura],Table13[[#This Row],[Cód.]],Table8[Tipologia proposta *],"T4"))</f>
        <v/>
      </c>
      <c r="N255" s="243" t="str">
        <f>IF(Table13[[#This Row],[Tipo de Beneficiário]]="","",COUNTIFS(Table8[Código da Candidatura],Table13[[#This Row],[Cód.]],Table8[Tipologia proposta *],"T5"))</f>
        <v/>
      </c>
      <c r="O255" s="243" t="str">
        <f>IF(Table13[[#This Row],[Tipo de Beneficiário]]="","",COUNTIFS(Table8[Código da Candidatura],Table13[[#This Row],[Cód.]],Table8[Tipologia proposta *],"T6"))</f>
        <v/>
      </c>
      <c r="P255" s="243" t="str">
        <f>IF(Table13[[#This Row],[Tipo de Beneficiário]]="","",COUNTIFS(Table8[Código da Candidatura],Table13[[#This Row],[Cód.]],Table8[Tipologia proposta *],"T7"))</f>
        <v/>
      </c>
      <c r="Q255" s="243" t="str">
        <f>IF(Table13[[#This Row],[Tipo de Beneficiário]]="","",COUNTIFS(Table8[Código da Candidatura],Table13[[#This Row],[Cód.]],Table8[Tipologia proposta *],"Unid. Resid."))</f>
        <v/>
      </c>
      <c r="R255" s="244">
        <f>SUM(Table13[[#This Row],[T0]:[Unid. resid.]])</f>
        <v>0</v>
      </c>
      <c r="S255" s="245" t="str">
        <f>IF(OR(Table13[[#This Row],[Tipo de Beneficiário]]="",Table13[[#This Row],[Identificação da Entidade]]="",Table13[[#This Row],[Tipo de Solução Habitacional]]=""),"NÃO","")</f>
        <v>NÃO</v>
      </c>
      <c r="T255" s="118" t="e">
        <f>VLOOKUP(Table13[[#This Row],[Tipo de Beneficiário]],Table3[],3,FALSE)</f>
        <v>#N/A</v>
      </c>
      <c r="X255" s="46"/>
    </row>
    <row r="256" spans="1:24" x14ac:dyDescent="0.25">
      <c r="A256" s="237" t="str">
        <f>auxiliar!C252</f>
        <v>251</v>
      </c>
      <c r="B256" s="238"/>
      <c r="C256" s="239"/>
      <c r="D256" s="212" t="str">
        <f>IF(Table13[[#This Row],[Tipo de Beneficiário]]="","",COUNTIF(Table8[Código da Candidatura],Table13[[#This Row],[Cód.]]))</f>
        <v/>
      </c>
      <c r="E256" s="240" t="str">
        <f>IF(Table13[[#This Row],[Tipo de Beneficiário]]="","",SUMIF(Table8[[Código da Candidatura]:[Nº de membros]],Table13[[#This Row],[Cód.]],Table8[Nº de membros]))</f>
        <v/>
      </c>
      <c r="F256" s="241"/>
      <c r="G256" s="242"/>
      <c r="H256" s="242"/>
      <c r="I256" s="243" t="str">
        <f>IF(Table13[[#This Row],[Tipo de Beneficiário]]="","",COUNTIFS(Table8[Código da Candidatura],Table13[[#This Row],[Cód.]],Table8[Tipologia proposta *],"T0"))</f>
        <v/>
      </c>
      <c r="J256" s="243" t="str">
        <f>IF(Table13[[#This Row],[Tipo de Beneficiário]]="","",COUNTIFS(Table8[Código da Candidatura],Table13[[#This Row],[Cód.]],Table8[Tipologia proposta *],"T1"))</f>
        <v/>
      </c>
      <c r="K256" s="243" t="str">
        <f>IF(Table13[[#This Row],[Tipo de Beneficiário]]="","",COUNTIFS(Table8[Código da Candidatura],Table13[[#This Row],[Cód.]],Table8[Tipologia proposta *],"T2"))</f>
        <v/>
      </c>
      <c r="L256" s="243" t="str">
        <f>IF(Table13[[#This Row],[Tipo de Beneficiário]]="","",COUNTIFS(Table8[Código da Candidatura],Table13[[#This Row],[Cód.]],Table8[Tipologia proposta *],"T3"))</f>
        <v/>
      </c>
      <c r="M256" s="243" t="str">
        <f>IF(Table13[[#This Row],[Tipo de Beneficiário]]="","",COUNTIFS(Table8[Código da Candidatura],Table13[[#This Row],[Cód.]],Table8[Tipologia proposta *],"T4"))</f>
        <v/>
      </c>
      <c r="N256" s="243" t="str">
        <f>IF(Table13[[#This Row],[Tipo de Beneficiário]]="","",COUNTIFS(Table8[Código da Candidatura],Table13[[#This Row],[Cód.]],Table8[Tipologia proposta *],"T5"))</f>
        <v/>
      </c>
      <c r="O256" s="243" t="str">
        <f>IF(Table13[[#This Row],[Tipo de Beneficiário]]="","",COUNTIFS(Table8[Código da Candidatura],Table13[[#This Row],[Cód.]],Table8[Tipologia proposta *],"T6"))</f>
        <v/>
      </c>
      <c r="P256" s="243" t="str">
        <f>IF(Table13[[#This Row],[Tipo de Beneficiário]]="","",COUNTIFS(Table8[Código da Candidatura],Table13[[#This Row],[Cód.]],Table8[Tipologia proposta *],"T7"))</f>
        <v/>
      </c>
      <c r="Q256" s="243" t="str">
        <f>IF(Table13[[#This Row],[Tipo de Beneficiário]]="","",COUNTIFS(Table8[Código da Candidatura],Table13[[#This Row],[Cód.]],Table8[Tipologia proposta *],"Unid. Resid."))</f>
        <v/>
      </c>
      <c r="R256" s="244">
        <f>SUM(Table13[[#This Row],[T0]:[Unid. resid.]])</f>
        <v>0</v>
      </c>
      <c r="S256" s="245" t="str">
        <f>IF(OR(Table13[[#This Row],[Tipo de Beneficiário]]="",Table13[[#This Row],[Identificação da Entidade]]="",Table13[[#This Row],[Tipo de Solução Habitacional]]=""),"NÃO","")</f>
        <v>NÃO</v>
      </c>
      <c r="T256" s="118" t="e">
        <f>VLOOKUP(Table13[[#This Row],[Tipo de Beneficiário]],Table3[],3,FALSE)</f>
        <v>#N/A</v>
      </c>
      <c r="X256" s="46"/>
    </row>
    <row r="257" spans="1:24" x14ac:dyDescent="0.25">
      <c r="A257" s="237" t="str">
        <f>auxiliar!C253</f>
        <v>252</v>
      </c>
      <c r="B257" s="238"/>
      <c r="C257" s="239"/>
      <c r="D257" s="212" t="str">
        <f>IF(Table13[[#This Row],[Tipo de Beneficiário]]="","",COUNTIF(Table8[Código da Candidatura],Table13[[#This Row],[Cód.]]))</f>
        <v/>
      </c>
      <c r="E257" s="240" t="str">
        <f>IF(Table13[[#This Row],[Tipo de Beneficiário]]="","",SUMIF(Table8[[Código da Candidatura]:[Nº de membros]],Table13[[#This Row],[Cód.]],Table8[Nº de membros]))</f>
        <v/>
      </c>
      <c r="F257" s="241"/>
      <c r="G257" s="242"/>
      <c r="H257" s="242"/>
      <c r="I257" s="243" t="str">
        <f>IF(Table13[[#This Row],[Tipo de Beneficiário]]="","",COUNTIFS(Table8[Código da Candidatura],Table13[[#This Row],[Cód.]],Table8[Tipologia proposta *],"T0"))</f>
        <v/>
      </c>
      <c r="J257" s="243" t="str">
        <f>IF(Table13[[#This Row],[Tipo de Beneficiário]]="","",COUNTIFS(Table8[Código da Candidatura],Table13[[#This Row],[Cód.]],Table8[Tipologia proposta *],"T1"))</f>
        <v/>
      </c>
      <c r="K257" s="243" t="str">
        <f>IF(Table13[[#This Row],[Tipo de Beneficiário]]="","",COUNTIFS(Table8[Código da Candidatura],Table13[[#This Row],[Cód.]],Table8[Tipologia proposta *],"T2"))</f>
        <v/>
      </c>
      <c r="L257" s="243" t="str">
        <f>IF(Table13[[#This Row],[Tipo de Beneficiário]]="","",COUNTIFS(Table8[Código da Candidatura],Table13[[#This Row],[Cód.]],Table8[Tipologia proposta *],"T3"))</f>
        <v/>
      </c>
      <c r="M257" s="243" t="str">
        <f>IF(Table13[[#This Row],[Tipo de Beneficiário]]="","",COUNTIFS(Table8[Código da Candidatura],Table13[[#This Row],[Cód.]],Table8[Tipologia proposta *],"T4"))</f>
        <v/>
      </c>
      <c r="N257" s="243" t="str">
        <f>IF(Table13[[#This Row],[Tipo de Beneficiário]]="","",COUNTIFS(Table8[Código da Candidatura],Table13[[#This Row],[Cód.]],Table8[Tipologia proposta *],"T5"))</f>
        <v/>
      </c>
      <c r="O257" s="243" t="str">
        <f>IF(Table13[[#This Row],[Tipo de Beneficiário]]="","",COUNTIFS(Table8[Código da Candidatura],Table13[[#This Row],[Cód.]],Table8[Tipologia proposta *],"T6"))</f>
        <v/>
      </c>
      <c r="P257" s="243" t="str">
        <f>IF(Table13[[#This Row],[Tipo de Beneficiário]]="","",COUNTIFS(Table8[Código da Candidatura],Table13[[#This Row],[Cód.]],Table8[Tipologia proposta *],"T7"))</f>
        <v/>
      </c>
      <c r="Q257" s="243" t="str">
        <f>IF(Table13[[#This Row],[Tipo de Beneficiário]]="","",COUNTIFS(Table8[Código da Candidatura],Table13[[#This Row],[Cód.]],Table8[Tipologia proposta *],"Unid. Resid."))</f>
        <v/>
      </c>
      <c r="R257" s="244">
        <f>SUM(Table13[[#This Row],[T0]:[Unid. resid.]])</f>
        <v>0</v>
      </c>
      <c r="S257" s="245" t="str">
        <f>IF(OR(Table13[[#This Row],[Tipo de Beneficiário]]="",Table13[[#This Row],[Identificação da Entidade]]="",Table13[[#This Row],[Tipo de Solução Habitacional]]=""),"NÃO","")</f>
        <v>NÃO</v>
      </c>
      <c r="T257" s="118" t="e">
        <f>VLOOKUP(Table13[[#This Row],[Tipo de Beneficiário]],Table3[],3,FALSE)</f>
        <v>#N/A</v>
      </c>
      <c r="X257" s="46"/>
    </row>
    <row r="258" spans="1:24" x14ac:dyDescent="0.25">
      <c r="A258" s="237" t="str">
        <f>auxiliar!C254</f>
        <v>253</v>
      </c>
      <c r="B258" s="238"/>
      <c r="C258" s="239"/>
      <c r="D258" s="212" t="str">
        <f>IF(Table13[[#This Row],[Tipo de Beneficiário]]="","",COUNTIF(Table8[Código da Candidatura],Table13[[#This Row],[Cód.]]))</f>
        <v/>
      </c>
      <c r="E258" s="240" t="str">
        <f>IF(Table13[[#This Row],[Tipo de Beneficiário]]="","",SUMIF(Table8[[Código da Candidatura]:[Nº de membros]],Table13[[#This Row],[Cód.]],Table8[Nº de membros]))</f>
        <v/>
      </c>
      <c r="F258" s="241"/>
      <c r="G258" s="242"/>
      <c r="H258" s="242"/>
      <c r="I258" s="243" t="str">
        <f>IF(Table13[[#This Row],[Tipo de Beneficiário]]="","",COUNTIFS(Table8[Código da Candidatura],Table13[[#This Row],[Cód.]],Table8[Tipologia proposta *],"T0"))</f>
        <v/>
      </c>
      <c r="J258" s="243" t="str">
        <f>IF(Table13[[#This Row],[Tipo de Beneficiário]]="","",COUNTIFS(Table8[Código da Candidatura],Table13[[#This Row],[Cód.]],Table8[Tipologia proposta *],"T1"))</f>
        <v/>
      </c>
      <c r="K258" s="243" t="str">
        <f>IF(Table13[[#This Row],[Tipo de Beneficiário]]="","",COUNTIFS(Table8[Código da Candidatura],Table13[[#This Row],[Cód.]],Table8[Tipologia proposta *],"T2"))</f>
        <v/>
      </c>
      <c r="L258" s="243" t="str">
        <f>IF(Table13[[#This Row],[Tipo de Beneficiário]]="","",COUNTIFS(Table8[Código da Candidatura],Table13[[#This Row],[Cód.]],Table8[Tipologia proposta *],"T3"))</f>
        <v/>
      </c>
      <c r="M258" s="243" t="str">
        <f>IF(Table13[[#This Row],[Tipo de Beneficiário]]="","",COUNTIFS(Table8[Código da Candidatura],Table13[[#This Row],[Cód.]],Table8[Tipologia proposta *],"T4"))</f>
        <v/>
      </c>
      <c r="N258" s="243" t="str">
        <f>IF(Table13[[#This Row],[Tipo de Beneficiário]]="","",COUNTIFS(Table8[Código da Candidatura],Table13[[#This Row],[Cód.]],Table8[Tipologia proposta *],"T5"))</f>
        <v/>
      </c>
      <c r="O258" s="243" t="str">
        <f>IF(Table13[[#This Row],[Tipo de Beneficiário]]="","",COUNTIFS(Table8[Código da Candidatura],Table13[[#This Row],[Cód.]],Table8[Tipologia proposta *],"T6"))</f>
        <v/>
      </c>
      <c r="P258" s="243" t="str">
        <f>IF(Table13[[#This Row],[Tipo de Beneficiário]]="","",COUNTIFS(Table8[Código da Candidatura],Table13[[#This Row],[Cód.]],Table8[Tipologia proposta *],"T7"))</f>
        <v/>
      </c>
      <c r="Q258" s="243" t="str">
        <f>IF(Table13[[#This Row],[Tipo de Beneficiário]]="","",COUNTIFS(Table8[Código da Candidatura],Table13[[#This Row],[Cód.]],Table8[Tipologia proposta *],"Unid. Resid."))</f>
        <v/>
      </c>
      <c r="R258" s="244">
        <f>SUM(Table13[[#This Row],[T0]:[Unid. resid.]])</f>
        <v>0</v>
      </c>
      <c r="S258" s="245" t="str">
        <f>IF(OR(Table13[[#This Row],[Tipo de Beneficiário]]="",Table13[[#This Row],[Identificação da Entidade]]="",Table13[[#This Row],[Tipo de Solução Habitacional]]=""),"NÃO","")</f>
        <v>NÃO</v>
      </c>
      <c r="T258" s="118" t="e">
        <f>VLOOKUP(Table13[[#This Row],[Tipo de Beneficiário]],Table3[],3,FALSE)</f>
        <v>#N/A</v>
      </c>
      <c r="X258" s="46"/>
    </row>
    <row r="259" spans="1:24" x14ac:dyDescent="0.25">
      <c r="A259" s="237" t="str">
        <f>auxiliar!C255</f>
        <v>254</v>
      </c>
      <c r="B259" s="238"/>
      <c r="C259" s="239"/>
      <c r="D259" s="212" t="str">
        <f>IF(Table13[[#This Row],[Tipo de Beneficiário]]="","",COUNTIF(Table8[Código da Candidatura],Table13[[#This Row],[Cód.]]))</f>
        <v/>
      </c>
      <c r="E259" s="240" t="str">
        <f>IF(Table13[[#This Row],[Tipo de Beneficiário]]="","",SUMIF(Table8[[Código da Candidatura]:[Nº de membros]],Table13[[#This Row],[Cód.]],Table8[Nº de membros]))</f>
        <v/>
      </c>
      <c r="F259" s="241"/>
      <c r="G259" s="242"/>
      <c r="H259" s="242"/>
      <c r="I259" s="243" t="str">
        <f>IF(Table13[[#This Row],[Tipo de Beneficiário]]="","",COUNTIFS(Table8[Código da Candidatura],Table13[[#This Row],[Cód.]],Table8[Tipologia proposta *],"T0"))</f>
        <v/>
      </c>
      <c r="J259" s="243" t="str">
        <f>IF(Table13[[#This Row],[Tipo de Beneficiário]]="","",COUNTIFS(Table8[Código da Candidatura],Table13[[#This Row],[Cód.]],Table8[Tipologia proposta *],"T1"))</f>
        <v/>
      </c>
      <c r="K259" s="243" t="str">
        <f>IF(Table13[[#This Row],[Tipo de Beneficiário]]="","",COUNTIFS(Table8[Código da Candidatura],Table13[[#This Row],[Cód.]],Table8[Tipologia proposta *],"T2"))</f>
        <v/>
      </c>
      <c r="L259" s="243" t="str">
        <f>IF(Table13[[#This Row],[Tipo de Beneficiário]]="","",COUNTIFS(Table8[Código da Candidatura],Table13[[#This Row],[Cód.]],Table8[Tipologia proposta *],"T3"))</f>
        <v/>
      </c>
      <c r="M259" s="243" t="str">
        <f>IF(Table13[[#This Row],[Tipo de Beneficiário]]="","",COUNTIFS(Table8[Código da Candidatura],Table13[[#This Row],[Cód.]],Table8[Tipologia proposta *],"T4"))</f>
        <v/>
      </c>
      <c r="N259" s="243" t="str">
        <f>IF(Table13[[#This Row],[Tipo de Beneficiário]]="","",COUNTIFS(Table8[Código da Candidatura],Table13[[#This Row],[Cód.]],Table8[Tipologia proposta *],"T5"))</f>
        <v/>
      </c>
      <c r="O259" s="243" t="str">
        <f>IF(Table13[[#This Row],[Tipo de Beneficiário]]="","",COUNTIFS(Table8[Código da Candidatura],Table13[[#This Row],[Cód.]],Table8[Tipologia proposta *],"T6"))</f>
        <v/>
      </c>
      <c r="P259" s="243" t="str">
        <f>IF(Table13[[#This Row],[Tipo de Beneficiário]]="","",COUNTIFS(Table8[Código da Candidatura],Table13[[#This Row],[Cód.]],Table8[Tipologia proposta *],"T7"))</f>
        <v/>
      </c>
      <c r="Q259" s="243" t="str">
        <f>IF(Table13[[#This Row],[Tipo de Beneficiário]]="","",COUNTIFS(Table8[Código da Candidatura],Table13[[#This Row],[Cód.]],Table8[Tipologia proposta *],"Unid. Resid."))</f>
        <v/>
      </c>
      <c r="R259" s="244">
        <f>SUM(Table13[[#This Row],[T0]:[Unid. resid.]])</f>
        <v>0</v>
      </c>
      <c r="S259" s="245" t="str">
        <f>IF(OR(Table13[[#This Row],[Tipo de Beneficiário]]="",Table13[[#This Row],[Identificação da Entidade]]="",Table13[[#This Row],[Tipo de Solução Habitacional]]=""),"NÃO","")</f>
        <v>NÃO</v>
      </c>
      <c r="T259" s="118" t="e">
        <f>VLOOKUP(Table13[[#This Row],[Tipo de Beneficiário]],Table3[],3,FALSE)</f>
        <v>#N/A</v>
      </c>
      <c r="X259" s="46"/>
    </row>
    <row r="260" spans="1:24" x14ac:dyDescent="0.25">
      <c r="A260" s="237" t="str">
        <f>auxiliar!C256</f>
        <v>255</v>
      </c>
      <c r="B260" s="238"/>
      <c r="C260" s="239"/>
      <c r="D260" s="212" t="str">
        <f>IF(Table13[[#This Row],[Tipo de Beneficiário]]="","",COUNTIF(Table8[Código da Candidatura],Table13[[#This Row],[Cód.]]))</f>
        <v/>
      </c>
      <c r="E260" s="240" t="str">
        <f>IF(Table13[[#This Row],[Tipo de Beneficiário]]="","",SUMIF(Table8[[Código da Candidatura]:[Nº de membros]],Table13[[#This Row],[Cód.]],Table8[Nº de membros]))</f>
        <v/>
      </c>
      <c r="F260" s="241"/>
      <c r="G260" s="242"/>
      <c r="H260" s="242"/>
      <c r="I260" s="243" t="str">
        <f>IF(Table13[[#This Row],[Tipo de Beneficiário]]="","",COUNTIFS(Table8[Código da Candidatura],Table13[[#This Row],[Cód.]],Table8[Tipologia proposta *],"T0"))</f>
        <v/>
      </c>
      <c r="J260" s="243" t="str">
        <f>IF(Table13[[#This Row],[Tipo de Beneficiário]]="","",COUNTIFS(Table8[Código da Candidatura],Table13[[#This Row],[Cód.]],Table8[Tipologia proposta *],"T1"))</f>
        <v/>
      </c>
      <c r="K260" s="243" t="str">
        <f>IF(Table13[[#This Row],[Tipo de Beneficiário]]="","",COUNTIFS(Table8[Código da Candidatura],Table13[[#This Row],[Cód.]],Table8[Tipologia proposta *],"T2"))</f>
        <v/>
      </c>
      <c r="L260" s="243" t="str">
        <f>IF(Table13[[#This Row],[Tipo de Beneficiário]]="","",COUNTIFS(Table8[Código da Candidatura],Table13[[#This Row],[Cód.]],Table8[Tipologia proposta *],"T3"))</f>
        <v/>
      </c>
      <c r="M260" s="243" t="str">
        <f>IF(Table13[[#This Row],[Tipo de Beneficiário]]="","",COUNTIFS(Table8[Código da Candidatura],Table13[[#This Row],[Cód.]],Table8[Tipologia proposta *],"T4"))</f>
        <v/>
      </c>
      <c r="N260" s="243" t="str">
        <f>IF(Table13[[#This Row],[Tipo de Beneficiário]]="","",COUNTIFS(Table8[Código da Candidatura],Table13[[#This Row],[Cód.]],Table8[Tipologia proposta *],"T5"))</f>
        <v/>
      </c>
      <c r="O260" s="243" t="str">
        <f>IF(Table13[[#This Row],[Tipo de Beneficiário]]="","",COUNTIFS(Table8[Código da Candidatura],Table13[[#This Row],[Cód.]],Table8[Tipologia proposta *],"T6"))</f>
        <v/>
      </c>
      <c r="P260" s="243" t="str">
        <f>IF(Table13[[#This Row],[Tipo de Beneficiário]]="","",COUNTIFS(Table8[Código da Candidatura],Table13[[#This Row],[Cód.]],Table8[Tipologia proposta *],"T7"))</f>
        <v/>
      </c>
      <c r="Q260" s="243" t="str">
        <f>IF(Table13[[#This Row],[Tipo de Beneficiário]]="","",COUNTIFS(Table8[Código da Candidatura],Table13[[#This Row],[Cód.]],Table8[Tipologia proposta *],"Unid. Resid."))</f>
        <v/>
      </c>
      <c r="R260" s="244">
        <f>SUM(Table13[[#This Row],[T0]:[Unid. resid.]])</f>
        <v>0</v>
      </c>
      <c r="S260" s="245" t="str">
        <f>IF(OR(Table13[[#This Row],[Tipo de Beneficiário]]="",Table13[[#This Row],[Identificação da Entidade]]="",Table13[[#This Row],[Tipo de Solução Habitacional]]=""),"NÃO","")</f>
        <v>NÃO</v>
      </c>
      <c r="T260" s="118" t="e">
        <f>VLOOKUP(Table13[[#This Row],[Tipo de Beneficiário]],Table3[],3,FALSE)</f>
        <v>#N/A</v>
      </c>
      <c r="X260" s="46"/>
    </row>
    <row r="261" spans="1:24" x14ac:dyDescent="0.25">
      <c r="A261" s="237" t="str">
        <f>auxiliar!C257</f>
        <v>256</v>
      </c>
      <c r="B261" s="238"/>
      <c r="C261" s="239"/>
      <c r="D261" s="212" t="str">
        <f>IF(Table13[[#This Row],[Tipo de Beneficiário]]="","",COUNTIF(Table8[Código da Candidatura],Table13[[#This Row],[Cód.]]))</f>
        <v/>
      </c>
      <c r="E261" s="240" t="str">
        <f>IF(Table13[[#This Row],[Tipo de Beneficiário]]="","",SUMIF(Table8[[Código da Candidatura]:[Nº de membros]],Table13[[#This Row],[Cód.]],Table8[Nº de membros]))</f>
        <v/>
      </c>
      <c r="F261" s="241"/>
      <c r="G261" s="242"/>
      <c r="H261" s="242"/>
      <c r="I261" s="243" t="str">
        <f>IF(Table13[[#This Row],[Tipo de Beneficiário]]="","",COUNTIFS(Table8[Código da Candidatura],Table13[[#This Row],[Cód.]],Table8[Tipologia proposta *],"T0"))</f>
        <v/>
      </c>
      <c r="J261" s="243" t="str">
        <f>IF(Table13[[#This Row],[Tipo de Beneficiário]]="","",COUNTIFS(Table8[Código da Candidatura],Table13[[#This Row],[Cód.]],Table8[Tipologia proposta *],"T1"))</f>
        <v/>
      </c>
      <c r="K261" s="243" t="str">
        <f>IF(Table13[[#This Row],[Tipo de Beneficiário]]="","",COUNTIFS(Table8[Código da Candidatura],Table13[[#This Row],[Cód.]],Table8[Tipologia proposta *],"T2"))</f>
        <v/>
      </c>
      <c r="L261" s="243" t="str">
        <f>IF(Table13[[#This Row],[Tipo de Beneficiário]]="","",COUNTIFS(Table8[Código da Candidatura],Table13[[#This Row],[Cód.]],Table8[Tipologia proposta *],"T3"))</f>
        <v/>
      </c>
      <c r="M261" s="243" t="str">
        <f>IF(Table13[[#This Row],[Tipo de Beneficiário]]="","",COUNTIFS(Table8[Código da Candidatura],Table13[[#This Row],[Cód.]],Table8[Tipologia proposta *],"T4"))</f>
        <v/>
      </c>
      <c r="N261" s="243" t="str">
        <f>IF(Table13[[#This Row],[Tipo de Beneficiário]]="","",COUNTIFS(Table8[Código da Candidatura],Table13[[#This Row],[Cód.]],Table8[Tipologia proposta *],"T5"))</f>
        <v/>
      </c>
      <c r="O261" s="243" t="str">
        <f>IF(Table13[[#This Row],[Tipo de Beneficiário]]="","",COUNTIFS(Table8[Código da Candidatura],Table13[[#This Row],[Cód.]],Table8[Tipologia proposta *],"T6"))</f>
        <v/>
      </c>
      <c r="P261" s="243" t="str">
        <f>IF(Table13[[#This Row],[Tipo de Beneficiário]]="","",COUNTIFS(Table8[Código da Candidatura],Table13[[#This Row],[Cód.]],Table8[Tipologia proposta *],"T7"))</f>
        <v/>
      </c>
      <c r="Q261" s="243" t="str">
        <f>IF(Table13[[#This Row],[Tipo de Beneficiário]]="","",COUNTIFS(Table8[Código da Candidatura],Table13[[#This Row],[Cód.]],Table8[Tipologia proposta *],"Unid. Resid."))</f>
        <v/>
      </c>
      <c r="R261" s="244">
        <f>SUM(Table13[[#This Row],[T0]:[Unid. resid.]])</f>
        <v>0</v>
      </c>
      <c r="S261" s="245" t="str">
        <f>IF(OR(Table13[[#This Row],[Tipo de Beneficiário]]="",Table13[[#This Row],[Identificação da Entidade]]="",Table13[[#This Row],[Tipo de Solução Habitacional]]=""),"NÃO","")</f>
        <v>NÃO</v>
      </c>
      <c r="T261" s="118" t="e">
        <f>VLOOKUP(Table13[[#This Row],[Tipo de Beneficiário]],Table3[],3,FALSE)</f>
        <v>#N/A</v>
      </c>
      <c r="X261" s="46"/>
    </row>
    <row r="262" spans="1:24" x14ac:dyDescent="0.25">
      <c r="A262" s="237" t="str">
        <f>auxiliar!C258</f>
        <v>257</v>
      </c>
      <c r="B262" s="238"/>
      <c r="C262" s="239"/>
      <c r="D262" s="212" t="str">
        <f>IF(Table13[[#This Row],[Tipo de Beneficiário]]="","",COUNTIF(Table8[Código da Candidatura],Table13[[#This Row],[Cód.]]))</f>
        <v/>
      </c>
      <c r="E262" s="240" t="str">
        <f>IF(Table13[[#This Row],[Tipo de Beneficiário]]="","",SUMIF(Table8[[Código da Candidatura]:[Nº de membros]],Table13[[#This Row],[Cód.]],Table8[Nº de membros]))</f>
        <v/>
      </c>
      <c r="F262" s="241"/>
      <c r="G262" s="242"/>
      <c r="H262" s="242"/>
      <c r="I262" s="243" t="str">
        <f>IF(Table13[[#This Row],[Tipo de Beneficiário]]="","",COUNTIFS(Table8[Código da Candidatura],Table13[[#This Row],[Cód.]],Table8[Tipologia proposta *],"T0"))</f>
        <v/>
      </c>
      <c r="J262" s="243" t="str">
        <f>IF(Table13[[#This Row],[Tipo de Beneficiário]]="","",COUNTIFS(Table8[Código da Candidatura],Table13[[#This Row],[Cód.]],Table8[Tipologia proposta *],"T1"))</f>
        <v/>
      </c>
      <c r="K262" s="243" t="str">
        <f>IF(Table13[[#This Row],[Tipo de Beneficiário]]="","",COUNTIFS(Table8[Código da Candidatura],Table13[[#This Row],[Cód.]],Table8[Tipologia proposta *],"T2"))</f>
        <v/>
      </c>
      <c r="L262" s="243" t="str">
        <f>IF(Table13[[#This Row],[Tipo de Beneficiário]]="","",COUNTIFS(Table8[Código da Candidatura],Table13[[#This Row],[Cód.]],Table8[Tipologia proposta *],"T3"))</f>
        <v/>
      </c>
      <c r="M262" s="243" t="str">
        <f>IF(Table13[[#This Row],[Tipo de Beneficiário]]="","",COUNTIFS(Table8[Código da Candidatura],Table13[[#This Row],[Cód.]],Table8[Tipologia proposta *],"T4"))</f>
        <v/>
      </c>
      <c r="N262" s="243" t="str">
        <f>IF(Table13[[#This Row],[Tipo de Beneficiário]]="","",COUNTIFS(Table8[Código da Candidatura],Table13[[#This Row],[Cód.]],Table8[Tipologia proposta *],"T5"))</f>
        <v/>
      </c>
      <c r="O262" s="243" t="str">
        <f>IF(Table13[[#This Row],[Tipo de Beneficiário]]="","",COUNTIFS(Table8[Código da Candidatura],Table13[[#This Row],[Cód.]],Table8[Tipologia proposta *],"T6"))</f>
        <v/>
      </c>
      <c r="P262" s="243" t="str">
        <f>IF(Table13[[#This Row],[Tipo de Beneficiário]]="","",COUNTIFS(Table8[Código da Candidatura],Table13[[#This Row],[Cód.]],Table8[Tipologia proposta *],"T7"))</f>
        <v/>
      </c>
      <c r="Q262" s="243" t="str">
        <f>IF(Table13[[#This Row],[Tipo de Beneficiário]]="","",COUNTIFS(Table8[Código da Candidatura],Table13[[#This Row],[Cód.]],Table8[Tipologia proposta *],"Unid. Resid."))</f>
        <v/>
      </c>
      <c r="R262" s="244">
        <f>SUM(Table13[[#This Row],[T0]:[Unid. resid.]])</f>
        <v>0</v>
      </c>
      <c r="S262" s="245" t="str">
        <f>IF(OR(Table13[[#This Row],[Tipo de Beneficiário]]="",Table13[[#This Row],[Identificação da Entidade]]="",Table13[[#This Row],[Tipo de Solução Habitacional]]=""),"NÃO","")</f>
        <v>NÃO</v>
      </c>
      <c r="T262" s="118" t="e">
        <f>VLOOKUP(Table13[[#This Row],[Tipo de Beneficiário]],Table3[],3,FALSE)</f>
        <v>#N/A</v>
      </c>
      <c r="X262" s="46"/>
    </row>
    <row r="263" spans="1:24" x14ac:dyDescent="0.25">
      <c r="A263" s="237" t="str">
        <f>auxiliar!C259</f>
        <v>258</v>
      </c>
      <c r="B263" s="238"/>
      <c r="C263" s="239"/>
      <c r="D263" s="212" t="str">
        <f>IF(Table13[[#This Row],[Tipo de Beneficiário]]="","",COUNTIF(Table8[Código da Candidatura],Table13[[#This Row],[Cód.]]))</f>
        <v/>
      </c>
      <c r="E263" s="240" t="str">
        <f>IF(Table13[[#This Row],[Tipo de Beneficiário]]="","",SUMIF(Table8[[Código da Candidatura]:[Nº de membros]],Table13[[#This Row],[Cód.]],Table8[Nº de membros]))</f>
        <v/>
      </c>
      <c r="F263" s="241"/>
      <c r="G263" s="242"/>
      <c r="H263" s="242"/>
      <c r="I263" s="243" t="str">
        <f>IF(Table13[[#This Row],[Tipo de Beneficiário]]="","",COUNTIFS(Table8[Código da Candidatura],Table13[[#This Row],[Cód.]],Table8[Tipologia proposta *],"T0"))</f>
        <v/>
      </c>
      <c r="J263" s="243" t="str">
        <f>IF(Table13[[#This Row],[Tipo de Beneficiário]]="","",COUNTIFS(Table8[Código da Candidatura],Table13[[#This Row],[Cód.]],Table8[Tipologia proposta *],"T1"))</f>
        <v/>
      </c>
      <c r="K263" s="243" t="str">
        <f>IF(Table13[[#This Row],[Tipo de Beneficiário]]="","",COUNTIFS(Table8[Código da Candidatura],Table13[[#This Row],[Cód.]],Table8[Tipologia proposta *],"T2"))</f>
        <v/>
      </c>
      <c r="L263" s="243" t="str">
        <f>IF(Table13[[#This Row],[Tipo de Beneficiário]]="","",COUNTIFS(Table8[Código da Candidatura],Table13[[#This Row],[Cód.]],Table8[Tipologia proposta *],"T3"))</f>
        <v/>
      </c>
      <c r="M263" s="243" t="str">
        <f>IF(Table13[[#This Row],[Tipo de Beneficiário]]="","",COUNTIFS(Table8[Código da Candidatura],Table13[[#This Row],[Cód.]],Table8[Tipologia proposta *],"T4"))</f>
        <v/>
      </c>
      <c r="N263" s="243" t="str">
        <f>IF(Table13[[#This Row],[Tipo de Beneficiário]]="","",COUNTIFS(Table8[Código da Candidatura],Table13[[#This Row],[Cód.]],Table8[Tipologia proposta *],"T5"))</f>
        <v/>
      </c>
      <c r="O263" s="243" t="str">
        <f>IF(Table13[[#This Row],[Tipo de Beneficiário]]="","",COUNTIFS(Table8[Código da Candidatura],Table13[[#This Row],[Cód.]],Table8[Tipologia proposta *],"T6"))</f>
        <v/>
      </c>
      <c r="P263" s="243" t="str">
        <f>IF(Table13[[#This Row],[Tipo de Beneficiário]]="","",COUNTIFS(Table8[Código da Candidatura],Table13[[#This Row],[Cód.]],Table8[Tipologia proposta *],"T7"))</f>
        <v/>
      </c>
      <c r="Q263" s="243" t="str">
        <f>IF(Table13[[#This Row],[Tipo de Beneficiário]]="","",COUNTIFS(Table8[Código da Candidatura],Table13[[#This Row],[Cód.]],Table8[Tipologia proposta *],"Unid. Resid."))</f>
        <v/>
      </c>
      <c r="R263" s="244">
        <f>SUM(Table13[[#This Row],[T0]:[Unid. resid.]])</f>
        <v>0</v>
      </c>
      <c r="S263" s="245" t="str">
        <f>IF(OR(Table13[[#This Row],[Tipo de Beneficiário]]="",Table13[[#This Row],[Identificação da Entidade]]="",Table13[[#This Row],[Tipo de Solução Habitacional]]=""),"NÃO","")</f>
        <v>NÃO</v>
      </c>
      <c r="T263" s="118" t="e">
        <f>VLOOKUP(Table13[[#This Row],[Tipo de Beneficiário]],Table3[],3,FALSE)</f>
        <v>#N/A</v>
      </c>
      <c r="X263" s="46"/>
    </row>
    <row r="264" spans="1:24" x14ac:dyDescent="0.25">
      <c r="A264" s="237" t="str">
        <f>auxiliar!C260</f>
        <v>259</v>
      </c>
      <c r="B264" s="238"/>
      <c r="C264" s="239"/>
      <c r="D264" s="212" t="str">
        <f>IF(Table13[[#This Row],[Tipo de Beneficiário]]="","",COUNTIF(Table8[Código da Candidatura],Table13[[#This Row],[Cód.]]))</f>
        <v/>
      </c>
      <c r="E264" s="240" t="str">
        <f>IF(Table13[[#This Row],[Tipo de Beneficiário]]="","",SUMIF(Table8[[Código da Candidatura]:[Nº de membros]],Table13[[#This Row],[Cód.]],Table8[Nº de membros]))</f>
        <v/>
      </c>
      <c r="F264" s="241"/>
      <c r="G264" s="242"/>
      <c r="H264" s="242"/>
      <c r="I264" s="243" t="str">
        <f>IF(Table13[[#This Row],[Tipo de Beneficiário]]="","",COUNTIFS(Table8[Código da Candidatura],Table13[[#This Row],[Cód.]],Table8[Tipologia proposta *],"T0"))</f>
        <v/>
      </c>
      <c r="J264" s="243" t="str">
        <f>IF(Table13[[#This Row],[Tipo de Beneficiário]]="","",COUNTIFS(Table8[Código da Candidatura],Table13[[#This Row],[Cód.]],Table8[Tipologia proposta *],"T1"))</f>
        <v/>
      </c>
      <c r="K264" s="243" t="str">
        <f>IF(Table13[[#This Row],[Tipo de Beneficiário]]="","",COUNTIFS(Table8[Código da Candidatura],Table13[[#This Row],[Cód.]],Table8[Tipologia proposta *],"T2"))</f>
        <v/>
      </c>
      <c r="L264" s="243" t="str">
        <f>IF(Table13[[#This Row],[Tipo de Beneficiário]]="","",COUNTIFS(Table8[Código da Candidatura],Table13[[#This Row],[Cód.]],Table8[Tipologia proposta *],"T3"))</f>
        <v/>
      </c>
      <c r="M264" s="243" t="str">
        <f>IF(Table13[[#This Row],[Tipo de Beneficiário]]="","",COUNTIFS(Table8[Código da Candidatura],Table13[[#This Row],[Cód.]],Table8[Tipologia proposta *],"T4"))</f>
        <v/>
      </c>
      <c r="N264" s="243" t="str">
        <f>IF(Table13[[#This Row],[Tipo de Beneficiário]]="","",COUNTIFS(Table8[Código da Candidatura],Table13[[#This Row],[Cód.]],Table8[Tipologia proposta *],"T5"))</f>
        <v/>
      </c>
      <c r="O264" s="243" t="str">
        <f>IF(Table13[[#This Row],[Tipo de Beneficiário]]="","",COUNTIFS(Table8[Código da Candidatura],Table13[[#This Row],[Cód.]],Table8[Tipologia proposta *],"T6"))</f>
        <v/>
      </c>
      <c r="P264" s="243" t="str">
        <f>IF(Table13[[#This Row],[Tipo de Beneficiário]]="","",COUNTIFS(Table8[Código da Candidatura],Table13[[#This Row],[Cód.]],Table8[Tipologia proposta *],"T7"))</f>
        <v/>
      </c>
      <c r="Q264" s="243" t="str">
        <f>IF(Table13[[#This Row],[Tipo de Beneficiário]]="","",COUNTIFS(Table8[Código da Candidatura],Table13[[#This Row],[Cód.]],Table8[Tipologia proposta *],"Unid. Resid."))</f>
        <v/>
      </c>
      <c r="R264" s="244">
        <f>SUM(Table13[[#This Row],[T0]:[Unid. resid.]])</f>
        <v>0</v>
      </c>
      <c r="S264" s="245" t="str">
        <f>IF(OR(Table13[[#This Row],[Tipo de Beneficiário]]="",Table13[[#This Row],[Identificação da Entidade]]="",Table13[[#This Row],[Tipo de Solução Habitacional]]=""),"NÃO","")</f>
        <v>NÃO</v>
      </c>
      <c r="T264" s="118" t="e">
        <f>VLOOKUP(Table13[[#This Row],[Tipo de Beneficiário]],Table3[],3,FALSE)</f>
        <v>#N/A</v>
      </c>
      <c r="X264" s="46"/>
    </row>
    <row r="265" spans="1:24" x14ac:dyDescent="0.25">
      <c r="A265" s="237" t="str">
        <f>auxiliar!C261</f>
        <v>260</v>
      </c>
      <c r="B265" s="238"/>
      <c r="C265" s="239"/>
      <c r="D265" s="212" t="str">
        <f>IF(Table13[[#This Row],[Tipo de Beneficiário]]="","",COUNTIF(Table8[Código da Candidatura],Table13[[#This Row],[Cód.]]))</f>
        <v/>
      </c>
      <c r="E265" s="240" t="str">
        <f>IF(Table13[[#This Row],[Tipo de Beneficiário]]="","",SUMIF(Table8[[Código da Candidatura]:[Nº de membros]],Table13[[#This Row],[Cód.]],Table8[Nº de membros]))</f>
        <v/>
      </c>
      <c r="F265" s="241"/>
      <c r="G265" s="242"/>
      <c r="H265" s="242"/>
      <c r="I265" s="243" t="str">
        <f>IF(Table13[[#This Row],[Tipo de Beneficiário]]="","",COUNTIFS(Table8[Código da Candidatura],Table13[[#This Row],[Cód.]],Table8[Tipologia proposta *],"T0"))</f>
        <v/>
      </c>
      <c r="J265" s="243" t="str">
        <f>IF(Table13[[#This Row],[Tipo de Beneficiário]]="","",COUNTIFS(Table8[Código da Candidatura],Table13[[#This Row],[Cód.]],Table8[Tipologia proposta *],"T1"))</f>
        <v/>
      </c>
      <c r="K265" s="243" t="str">
        <f>IF(Table13[[#This Row],[Tipo de Beneficiário]]="","",COUNTIFS(Table8[Código da Candidatura],Table13[[#This Row],[Cód.]],Table8[Tipologia proposta *],"T2"))</f>
        <v/>
      </c>
      <c r="L265" s="243" t="str">
        <f>IF(Table13[[#This Row],[Tipo de Beneficiário]]="","",COUNTIFS(Table8[Código da Candidatura],Table13[[#This Row],[Cód.]],Table8[Tipologia proposta *],"T3"))</f>
        <v/>
      </c>
      <c r="M265" s="243" t="str">
        <f>IF(Table13[[#This Row],[Tipo de Beneficiário]]="","",COUNTIFS(Table8[Código da Candidatura],Table13[[#This Row],[Cód.]],Table8[Tipologia proposta *],"T4"))</f>
        <v/>
      </c>
      <c r="N265" s="243" t="str">
        <f>IF(Table13[[#This Row],[Tipo de Beneficiário]]="","",COUNTIFS(Table8[Código da Candidatura],Table13[[#This Row],[Cód.]],Table8[Tipologia proposta *],"T5"))</f>
        <v/>
      </c>
      <c r="O265" s="243" t="str">
        <f>IF(Table13[[#This Row],[Tipo de Beneficiário]]="","",COUNTIFS(Table8[Código da Candidatura],Table13[[#This Row],[Cód.]],Table8[Tipologia proposta *],"T6"))</f>
        <v/>
      </c>
      <c r="P265" s="243" t="str">
        <f>IF(Table13[[#This Row],[Tipo de Beneficiário]]="","",COUNTIFS(Table8[Código da Candidatura],Table13[[#This Row],[Cód.]],Table8[Tipologia proposta *],"T7"))</f>
        <v/>
      </c>
      <c r="Q265" s="243" t="str">
        <f>IF(Table13[[#This Row],[Tipo de Beneficiário]]="","",COUNTIFS(Table8[Código da Candidatura],Table13[[#This Row],[Cód.]],Table8[Tipologia proposta *],"Unid. Resid."))</f>
        <v/>
      </c>
      <c r="R265" s="244">
        <f>SUM(Table13[[#This Row],[T0]:[Unid. resid.]])</f>
        <v>0</v>
      </c>
      <c r="S265" s="245" t="str">
        <f>IF(OR(Table13[[#This Row],[Tipo de Beneficiário]]="",Table13[[#This Row],[Identificação da Entidade]]="",Table13[[#This Row],[Tipo de Solução Habitacional]]=""),"NÃO","")</f>
        <v>NÃO</v>
      </c>
      <c r="T265" s="118" t="e">
        <f>VLOOKUP(Table13[[#This Row],[Tipo de Beneficiário]],Table3[],3,FALSE)</f>
        <v>#N/A</v>
      </c>
      <c r="X265" s="46"/>
    </row>
    <row r="266" spans="1:24" x14ac:dyDescent="0.25">
      <c r="A266" s="237" t="str">
        <f>auxiliar!C262</f>
        <v>261</v>
      </c>
      <c r="B266" s="238"/>
      <c r="C266" s="239"/>
      <c r="D266" s="212" t="str">
        <f>IF(Table13[[#This Row],[Tipo de Beneficiário]]="","",COUNTIF(Table8[Código da Candidatura],Table13[[#This Row],[Cód.]]))</f>
        <v/>
      </c>
      <c r="E266" s="240" t="str">
        <f>IF(Table13[[#This Row],[Tipo de Beneficiário]]="","",SUMIF(Table8[[Código da Candidatura]:[Nº de membros]],Table13[[#This Row],[Cód.]],Table8[Nº de membros]))</f>
        <v/>
      </c>
      <c r="F266" s="241"/>
      <c r="G266" s="242"/>
      <c r="H266" s="242"/>
      <c r="I266" s="243" t="str">
        <f>IF(Table13[[#This Row],[Tipo de Beneficiário]]="","",COUNTIFS(Table8[Código da Candidatura],Table13[[#This Row],[Cód.]],Table8[Tipologia proposta *],"T0"))</f>
        <v/>
      </c>
      <c r="J266" s="243" t="str">
        <f>IF(Table13[[#This Row],[Tipo de Beneficiário]]="","",COUNTIFS(Table8[Código da Candidatura],Table13[[#This Row],[Cód.]],Table8[Tipologia proposta *],"T1"))</f>
        <v/>
      </c>
      <c r="K266" s="243" t="str">
        <f>IF(Table13[[#This Row],[Tipo de Beneficiário]]="","",COUNTIFS(Table8[Código da Candidatura],Table13[[#This Row],[Cód.]],Table8[Tipologia proposta *],"T2"))</f>
        <v/>
      </c>
      <c r="L266" s="243" t="str">
        <f>IF(Table13[[#This Row],[Tipo de Beneficiário]]="","",COUNTIFS(Table8[Código da Candidatura],Table13[[#This Row],[Cód.]],Table8[Tipologia proposta *],"T3"))</f>
        <v/>
      </c>
      <c r="M266" s="243" t="str">
        <f>IF(Table13[[#This Row],[Tipo de Beneficiário]]="","",COUNTIFS(Table8[Código da Candidatura],Table13[[#This Row],[Cód.]],Table8[Tipologia proposta *],"T4"))</f>
        <v/>
      </c>
      <c r="N266" s="243" t="str">
        <f>IF(Table13[[#This Row],[Tipo de Beneficiário]]="","",COUNTIFS(Table8[Código da Candidatura],Table13[[#This Row],[Cód.]],Table8[Tipologia proposta *],"T5"))</f>
        <v/>
      </c>
      <c r="O266" s="243" t="str">
        <f>IF(Table13[[#This Row],[Tipo de Beneficiário]]="","",COUNTIFS(Table8[Código da Candidatura],Table13[[#This Row],[Cód.]],Table8[Tipologia proposta *],"T6"))</f>
        <v/>
      </c>
      <c r="P266" s="243" t="str">
        <f>IF(Table13[[#This Row],[Tipo de Beneficiário]]="","",COUNTIFS(Table8[Código da Candidatura],Table13[[#This Row],[Cód.]],Table8[Tipologia proposta *],"T7"))</f>
        <v/>
      </c>
      <c r="Q266" s="243" t="str">
        <f>IF(Table13[[#This Row],[Tipo de Beneficiário]]="","",COUNTIFS(Table8[Código da Candidatura],Table13[[#This Row],[Cód.]],Table8[Tipologia proposta *],"Unid. Resid."))</f>
        <v/>
      </c>
      <c r="R266" s="244">
        <f>SUM(Table13[[#This Row],[T0]:[Unid. resid.]])</f>
        <v>0</v>
      </c>
      <c r="S266" s="245" t="str">
        <f>IF(OR(Table13[[#This Row],[Tipo de Beneficiário]]="",Table13[[#This Row],[Identificação da Entidade]]="",Table13[[#This Row],[Tipo de Solução Habitacional]]=""),"NÃO","")</f>
        <v>NÃO</v>
      </c>
      <c r="T266" s="118" t="e">
        <f>VLOOKUP(Table13[[#This Row],[Tipo de Beneficiário]],Table3[],3,FALSE)</f>
        <v>#N/A</v>
      </c>
      <c r="X266" s="46"/>
    </row>
    <row r="267" spans="1:24" x14ac:dyDescent="0.25">
      <c r="A267" s="237" t="str">
        <f>auxiliar!C263</f>
        <v>262</v>
      </c>
      <c r="B267" s="238"/>
      <c r="C267" s="239"/>
      <c r="D267" s="212" t="str">
        <f>IF(Table13[[#This Row],[Tipo de Beneficiário]]="","",COUNTIF(Table8[Código da Candidatura],Table13[[#This Row],[Cód.]]))</f>
        <v/>
      </c>
      <c r="E267" s="240" t="str">
        <f>IF(Table13[[#This Row],[Tipo de Beneficiário]]="","",SUMIF(Table8[[Código da Candidatura]:[Nº de membros]],Table13[[#This Row],[Cód.]],Table8[Nº de membros]))</f>
        <v/>
      </c>
      <c r="F267" s="241"/>
      <c r="G267" s="242"/>
      <c r="H267" s="242"/>
      <c r="I267" s="243" t="str">
        <f>IF(Table13[[#This Row],[Tipo de Beneficiário]]="","",COUNTIFS(Table8[Código da Candidatura],Table13[[#This Row],[Cód.]],Table8[Tipologia proposta *],"T0"))</f>
        <v/>
      </c>
      <c r="J267" s="243" t="str">
        <f>IF(Table13[[#This Row],[Tipo de Beneficiário]]="","",COUNTIFS(Table8[Código da Candidatura],Table13[[#This Row],[Cód.]],Table8[Tipologia proposta *],"T1"))</f>
        <v/>
      </c>
      <c r="K267" s="243" t="str">
        <f>IF(Table13[[#This Row],[Tipo de Beneficiário]]="","",COUNTIFS(Table8[Código da Candidatura],Table13[[#This Row],[Cód.]],Table8[Tipologia proposta *],"T2"))</f>
        <v/>
      </c>
      <c r="L267" s="243" t="str">
        <f>IF(Table13[[#This Row],[Tipo de Beneficiário]]="","",COUNTIFS(Table8[Código da Candidatura],Table13[[#This Row],[Cód.]],Table8[Tipologia proposta *],"T3"))</f>
        <v/>
      </c>
      <c r="M267" s="243" t="str">
        <f>IF(Table13[[#This Row],[Tipo de Beneficiário]]="","",COUNTIFS(Table8[Código da Candidatura],Table13[[#This Row],[Cód.]],Table8[Tipologia proposta *],"T4"))</f>
        <v/>
      </c>
      <c r="N267" s="243" t="str">
        <f>IF(Table13[[#This Row],[Tipo de Beneficiário]]="","",COUNTIFS(Table8[Código da Candidatura],Table13[[#This Row],[Cód.]],Table8[Tipologia proposta *],"T5"))</f>
        <v/>
      </c>
      <c r="O267" s="243" t="str">
        <f>IF(Table13[[#This Row],[Tipo de Beneficiário]]="","",COUNTIFS(Table8[Código da Candidatura],Table13[[#This Row],[Cód.]],Table8[Tipologia proposta *],"T6"))</f>
        <v/>
      </c>
      <c r="P267" s="243" t="str">
        <f>IF(Table13[[#This Row],[Tipo de Beneficiário]]="","",COUNTIFS(Table8[Código da Candidatura],Table13[[#This Row],[Cód.]],Table8[Tipologia proposta *],"T7"))</f>
        <v/>
      </c>
      <c r="Q267" s="243" t="str">
        <f>IF(Table13[[#This Row],[Tipo de Beneficiário]]="","",COUNTIFS(Table8[Código da Candidatura],Table13[[#This Row],[Cód.]],Table8[Tipologia proposta *],"Unid. Resid."))</f>
        <v/>
      </c>
      <c r="R267" s="244">
        <f>SUM(Table13[[#This Row],[T0]:[Unid. resid.]])</f>
        <v>0</v>
      </c>
      <c r="S267" s="245" t="str">
        <f>IF(OR(Table13[[#This Row],[Tipo de Beneficiário]]="",Table13[[#This Row],[Identificação da Entidade]]="",Table13[[#This Row],[Tipo de Solução Habitacional]]=""),"NÃO","")</f>
        <v>NÃO</v>
      </c>
      <c r="T267" s="118" t="e">
        <f>VLOOKUP(Table13[[#This Row],[Tipo de Beneficiário]],Table3[],3,FALSE)</f>
        <v>#N/A</v>
      </c>
      <c r="X267" s="46"/>
    </row>
    <row r="268" spans="1:24" x14ac:dyDescent="0.25">
      <c r="A268" s="237" t="str">
        <f>auxiliar!C264</f>
        <v>263</v>
      </c>
      <c r="B268" s="238"/>
      <c r="C268" s="239"/>
      <c r="D268" s="212" t="str">
        <f>IF(Table13[[#This Row],[Tipo de Beneficiário]]="","",COUNTIF(Table8[Código da Candidatura],Table13[[#This Row],[Cód.]]))</f>
        <v/>
      </c>
      <c r="E268" s="240" t="str">
        <f>IF(Table13[[#This Row],[Tipo de Beneficiário]]="","",SUMIF(Table8[[Código da Candidatura]:[Nº de membros]],Table13[[#This Row],[Cód.]],Table8[Nº de membros]))</f>
        <v/>
      </c>
      <c r="F268" s="241"/>
      <c r="G268" s="242"/>
      <c r="H268" s="242"/>
      <c r="I268" s="243" t="str">
        <f>IF(Table13[[#This Row],[Tipo de Beneficiário]]="","",COUNTIFS(Table8[Código da Candidatura],Table13[[#This Row],[Cód.]],Table8[Tipologia proposta *],"T0"))</f>
        <v/>
      </c>
      <c r="J268" s="243" t="str">
        <f>IF(Table13[[#This Row],[Tipo de Beneficiário]]="","",COUNTIFS(Table8[Código da Candidatura],Table13[[#This Row],[Cód.]],Table8[Tipologia proposta *],"T1"))</f>
        <v/>
      </c>
      <c r="K268" s="243" t="str">
        <f>IF(Table13[[#This Row],[Tipo de Beneficiário]]="","",COUNTIFS(Table8[Código da Candidatura],Table13[[#This Row],[Cód.]],Table8[Tipologia proposta *],"T2"))</f>
        <v/>
      </c>
      <c r="L268" s="243" t="str">
        <f>IF(Table13[[#This Row],[Tipo de Beneficiário]]="","",COUNTIFS(Table8[Código da Candidatura],Table13[[#This Row],[Cód.]],Table8[Tipologia proposta *],"T3"))</f>
        <v/>
      </c>
      <c r="M268" s="243" t="str">
        <f>IF(Table13[[#This Row],[Tipo de Beneficiário]]="","",COUNTIFS(Table8[Código da Candidatura],Table13[[#This Row],[Cód.]],Table8[Tipologia proposta *],"T4"))</f>
        <v/>
      </c>
      <c r="N268" s="243" t="str">
        <f>IF(Table13[[#This Row],[Tipo de Beneficiário]]="","",COUNTIFS(Table8[Código da Candidatura],Table13[[#This Row],[Cód.]],Table8[Tipologia proposta *],"T5"))</f>
        <v/>
      </c>
      <c r="O268" s="243" t="str">
        <f>IF(Table13[[#This Row],[Tipo de Beneficiário]]="","",COUNTIFS(Table8[Código da Candidatura],Table13[[#This Row],[Cód.]],Table8[Tipologia proposta *],"T6"))</f>
        <v/>
      </c>
      <c r="P268" s="243" t="str">
        <f>IF(Table13[[#This Row],[Tipo de Beneficiário]]="","",COUNTIFS(Table8[Código da Candidatura],Table13[[#This Row],[Cód.]],Table8[Tipologia proposta *],"T7"))</f>
        <v/>
      </c>
      <c r="Q268" s="243" t="str">
        <f>IF(Table13[[#This Row],[Tipo de Beneficiário]]="","",COUNTIFS(Table8[Código da Candidatura],Table13[[#This Row],[Cód.]],Table8[Tipologia proposta *],"Unid. Resid."))</f>
        <v/>
      </c>
      <c r="R268" s="244">
        <f>SUM(Table13[[#This Row],[T0]:[Unid. resid.]])</f>
        <v>0</v>
      </c>
      <c r="S268" s="245" t="str">
        <f>IF(OR(Table13[[#This Row],[Tipo de Beneficiário]]="",Table13[[#This Row],[Identificação da Entidade]]="",Table13[[#This Row],[Tipo de Solução Habitacional]]=""),"NÃO","")</f>
        <v>NÃO</v>
      </c>
      <c r="T268" s="118" t="e">
        <f>VLOOKUP(Table13[[#This Row],[Tipo de Beneficiário]],Table3[],3,FALSE)</f>
        <v>#N/A</v>
      </c>
      <c r="X268" s="46"/>
    </row>
    <row r="269" spans="1:24" x14ac:dyDescent="0.25">
      <c r="A269" s="237" t="str">
        <f>auxiliar!C265</f>
        <v>264</v>
      </c>
      <c r="B269" s="238"/>
      <c r="C269" s="239"/>
      <c r="D269" s="212" t="str">
        <f>IF(Table13[[#This Row],[Tipo de Beneficiário]]="","",COUNTIF(Table8[Código da Candidatura],Table13[[#This Row],[Cód.]]))</f>
        <v/>
      </c>
      <c r="E269" s="240" t="str">
        <f>IF(Table13[[#This Row],[Tipo de Beneficiário]]="","",SUMIF(Table8[[Código da Candidatura]:[Nº de membros]],Table13[[#This Row],[Cód.]],Table8[Nº de membros]))</f>
        <v/>
      </c>
      <c r="F269" s="241"/>
      <c r="G269" s="242"/>
      <c r="H269" s="242"/>
      <c r="I269" s="243" t="str">
        <f>IF(Table13[[#This Row],[Tipo de Beneficiário]]="","",COUNTIFS(Table8[Código da Candidatura],Table13[[#This Row],[Cód.]],Table8[Tipologia proposta *],"T0"))</f>
        <v/>
      </c>
      <c r="J269" s="243" t="str">
        <f>IF(Table13[[#This Row],[Tipo de Beneficiário]]="","",COUNTIFS(Table8[Código da Candidatura],Table13[[#This Row],[Cód.]],Table8[Tipologia proposta *],"T1"))</f>
        <v/>
      </c>
      <c r="K269" s="243" t="str">
        <f>IF(Table13[[#This Row],[Tipo de Beneficiário]]="","",COUNTIFS(Table8[Código da Candidatura],Table13[[#This Row],[Cód.]],Table8[Tipologia proposta *],"T2"))</f>
        <v/>
      </c>
      <c r="L269" s="243" t="str">
        <f>IF(Table13[[#This Row],[Tipo de Beneficiário]]="","",COUNTIFS(Table8[Código da Candidatura],Table13[[#This Row],[Cód.]],Table8[Tipologia proposta *],"T3"))</f>
        <v/>
      </c>
      <c r="M269" s="243" t="str">
        <f>IF(Table13[[#This Row],[Tipo de Beneficiário]]="","",COUNTIFS(Table8[Código da Candidatura],Table13[[#This Row],[Cód.]],Table8[Tipologia proposta *],"T4"))</f>
        <v/>
      </c>
      <c r="N269" s="243" t="str">
        <f>IF(Table13[[#This Row],[Tipo de Beneficiário]]="","",COUNTIFS(Table8[Código da Candidatura],Table13[[#This Row],[Cód.]],Table8[Tipologia proposta *],"T5"))</f>
        <v/>
      </c>
      <c r="O269" s="243" t="str">
        <f>IF(Table13[[#This Row],[Tipo de Beneficiário]]="","",COUNTIFS(Table8[Código da Candidatura],Table13[[#This Row],[Cód.]],Table8[Tipologia proposta *],"T6"))</f>
        <v/>
      </c>
      <c r="P269" s="243" t="str">
        <f>IF(Table13[[#This Row],[Tipo de Beneficiário]]="","",COUNTIFS(Table8[Código da Candidatura],Table13[[#This Row],[Cód.]],Table8[Tipologia proposta *],"T7"))</f>
        <v/>
      </c>
      <c r="Q269" s="243" t="str">
        <f>IF(Table13[[#This Row],[Tipo de Beneficiário]]="","",COUNTIFS(Table8[Código da Candidatura],Table13[[#This Row],[Cód.]],Table8[Tipologia proposta *],"Unid. Resid."))</f>
        <v/>
      </c>
      <c r="R269" s="244">
        <f>SUM(Table13[[#This Row],[T0]:[Unid. resid.]])</f>
        <v>0</v>
      </c>
      <c r="S269" s="245" t="str">
        <f>IF(OR(Table13[[#This Row],[Tipo de Beneficiário]]="",Table13[[#This Row],[Identificação da Entidade]]="",Table13[[#This Row],[Tipo de Solução Habitacional]]=""),"NÃO","")</f>
        <v>NÃO</v>
      </c>
      <c r="T269" s="118" t="e">
        <f>VLOOKUP(Table13[[#This Row],[Tipo de Beneficiário]],Table3[],3,FALSE)</f>
        <v>#N/A</v>
      </c>
      <c r="X269" s="46"/>
    </row>
    <row r="270" spans="1:24" x14ac:dyDescent="0.25">
      <c r="A270" s="237" t="str">
        <f>auxiliar!C266</f>
        <v>265</v>
      </c>
      <c r="B270" s="238"/>
      <c r="C270" s="239"/>
      <c r="D270" s="212" t="str">
        <f>IF(Table13[[#This Row],[Tipo de Beneficiário]]="","",COUNTIF(Table8[Código da Candidatura],Table13[[#This Row],[Cód.]]))</f>
        <v/>
      </c>
      <c r="E270" s="240" t="str">
        <f>IF(Table13[[#This Row],[Tipo de Beneficiário]]="","",SUMIF(Table8[[Código da Candidatura]:[Nº de membros]],Table13[[#This Row],[Cód.]],Table8[Nº de membros]))</f>
        <v/>
      </c>
      <c r="F270" s="241"/>
      <c r="G270" s="242"/>
      <c r="H270" s="242"/>
      <c r="I270" s="243" t="str">
        <f>IF(Table13[[#This Row],[Tipo de Beneficiário]]="","",COUNTIFS(Table8[Código da Candidatura],Table13[[#This Row],[Cód.]],Table8[Tipologia proposta *],"T0"))</f>
        <v/>
      </c>
      <c r="J270" s="243" t="str">
        <f>IF(Table13[[#This Row],[Tipo de Beneficiário]]="","",COUNTIFS(Table8[Código da Candidatura],Table13[[#This Row],[Cód.]],Table8[Tipologia proposta *],"T1"))</f>
        <v/>
      </c>
      <c r="K270" s="243" t="str">
        <f>IF(Table13[[#This Row],[Tipo de Beneficiário]]="","",COUNTIFS(Table8[Código da Candidatura],Table13[[#This Row],[Cód.]],Table8[Tipologia proposta *],"T2"))</f>
        <v/>
      </c>
      <c r="L270" s="243" t="str">
        <f>IF(Table13[[#This Row],[Tipo de Beneficiário]]="","",COUNTIFS(Table8[Código da Candidatura],Table13[[#This Row],[Cód.]],Table8[Tipologia proposta *],"T3"))</f>
        <v/>
      </c>
      <c r="M270" s="243" t="str">
        <f>IF(Table13[[#This Row],[Tipo de Beneficiário]]="","",COUNTIFS(Table8[Código da Candidatura],Table13[[#This Row],[Cód.]],Table8[Tipologia proposta *],"T4"))</f>
        <v/>
      </c>
      <c r="N270" s="243" t="str">
        <f>IF(Table13[[#This Row],[Tipo de Beneficiário]]="","",COUNTIFS(Table8[Código da Candidatura],Table13[[#This Row],[Cód.]],Table8[Tipologia proposta *],"T5"))</f>
        <v/>
      </c>
      <c r="O270" s="243" t="str">
        <f>IF(Table13[[#This Row],[Tipo de Beneficiário]]="","",COUNTIFS(Table8[Código da Candidatura],Table13[[#This Row],[Cód.]],Table8[Tipologia proposta *],"T6"))</f>
        <v/>
      </c>
      <c r="P270" s="243" t="str">
        <f>IF(Table13[[#This Row],[Tipo de Beneficiário]]="","",COUNTIFS(Table8[Código da Candidatura],Table13[[#This Row],[Cód.]],Table8[Tipologia proposta *],"T7"))</f>
        <v/>
      </c>
      <c r="Q270" s="243" t="str">
        <f>IF(Table13[[#This Row],[Tipo de Beneficiário]]="","",COUNTIFS(Table8[Código da Candidatura],Table13[[#This Row],[Cód.]],Table8[Tipologia proposta *],"Unid. Resid."))</f>
        <v/>
      </c>
      <c r="R270" s="244">
        <f>SUM(Table13[[#This Row],[T0]:[Unid. resid.]])</f>
        <v>0</v>
      </c>
      <c r="S270" s="245" t="str">
        <f>IF(OR(Table13[[#This Row],[Tipo de Beneficiário]]="",Table13[[#This Row],[Identificação da Entidade]]="",Table13[[#This Row],[Tipo de Solução Habitacional]]=""),"NÃO","")</f>
        <v>NÃO</v>
      </c>
      <c r="T270" s="118" t="e">
        <f>VLOOKUP(Table13[[#This Row],[Tipo de Beneficiário]],Table3[],3,FALSE)</f>
        <v>#N/A</v>
      </c>
      <c r="X270" s="46"/>
    </row>
    <row r="271" spans="1:24" x14ac:dyDescent="0.25">
      <c r="A271" s="237" t="str">
        <f>auxiliar!C267</f>
        <v>266</v>
      </c>
      <c r="B271" s="238"/>
      <c r="C271" s="239"/>
      <c r="D271" s="212" t="str">
        <f>IF(Table13[[#This Row],[Tipo de Beneficiário]]="","",COUNTIF(Table8[Código da Candidatura],Table13[[#This Row],[Cód.]]))</f>
        <v/>
      </c>
      <c r="E271" s="240" t="str">
        <f>IF(Table13[[#This Row],[Tipo de Beneficiário]]="","",SUMIF(Table8[[Código da Candidatura]:[Nº de membros]],Table13[[#This Row],[Cód.]],Table8[Nº de membros]))</f>
        <v/>
      </c>
      <c r="F271" s="241"/>
      <c r="G271" s="242"/>
      <c r="H271" s="242"/>
      <c r="I271" s="243" t="str">
        <f>IF(Table13[[#This Row],[Tipo de Beneficiário]]="","",COUNTIFS(Table8[Código da Candidatura],Table13[[#This Row],[Cód.]],Table8[Tipologia proposta *],"T0"))</f>
        <v/>
      </c>
      <c r="J271" s="243" t="str">
        <f>IF(Table13[[#This Row],[Tipo de Beneficiário]]="","",COUNTIFS(Table8[Código da Candidatura],Table13[[#This Row],[Cód.]],Table8[Tipologia proposta *],"T1"))</f>
        <v/>
      </c>
      <c r="K271" s="243" t="str">
        <f>IF(Table13[[#This Row],[Tipo de Beneficiário]]="","",COUNTIFS(Table8[Código da Candidatura],Table13[[#This Row],[Cód.]],Table8[Tipologia proposta *],"T2"))</f>
        <v/>
      </c>
      <c r="L271" s="243" t="str">
        <f>IF(Table13[[#This Row],[Tipo de Beneficiário]]="","",COUNTIFS(Table8[Código da Candidatura],Table13[[#This Row],[Cód.]],Table8[Tipologia proposta *],"T3"))</f>
        <v/>
      </c>
      <c r="M271" s="243" t="str">
        <f>IF(Table13[[#This Row],[Tipo de Beneficiário]]="","",COUNTIFS(Table8[Código da Candidatura],Table13[[#This Row],[Cód.]],Table8[Tipologia proposta *],"T4"))</f>
        <v/>
      </c>
      <c r="N271" s="243" t="str">
        <f>IF(Table13[[#This Row],[Tipo de Beneficiário]]="","",COUNTIFS(Table8[Código da Candidatura],Table13[[#This Row],[Cód.]],Table8[Tipologia proposta *],"T5"))</f>
        <v/>
      </c>
      <c r="O271" s="243" t="str">
        <f>IF(Table13[[#This Row],[Tipo de Beneficiário]]="","",COUNTIFS(Table8[Código da Candidatura],Table13[[#This Row],[Cód.]],Table8[Tipologia proposta *],"T6"))</f>
        <v/>
      </c>
      <c r="P271" s="243" t="str">
        <f>IF(Table13[[#This Row],[Tipo de Beneficiário]]="","",COUNTIFS(Table8[Código da Candidatura],Table13[[#This Row],[Cód.]],Table8[Tipologia proposta *],"T7"))</f>
        <v/>
      </c>
      <c r="Q271" s="243" t="str">
        <f>IF(Table13[[#This Row],[Tipo de Beneficiário]]="","",COUNTIFS(Table8[Código da Candidatura],Table13[[#This Row],[Cód.]],Table8[Tipologia proposta *],"Unid. Resid."))</f>
        <v/>
      </c>
      <c r="R271" s="244">
        <f>SUM(Table13[[#This Row],[T0]:[Unid. resid.]])</f>
        <v>0</v>
      </c>
      <c r="S271" s="245" t="str">
        <f>IF(OR(Table13[[#This Row],[Tipo de Beneficiário]]="",Table13[[#This Row],[Identificação da Entidade]]="",Table13[[#This Row],[Tipo de Solução Habitacional]]=""),"NÃO","")</f>
        <v>NÃO</v>
      </c>
      <c r="T271" s="118" t="e">
        <f>VLOOKUP(Table13[[#This Row],[Tipo de Beneficiário]],Table3[],3,FALSE)</f>
        <v>#N/A</v>
      </c>
      <c r="X271" s="46"/>
    </row>
    <row r="272" spans="1:24" x14ac:dyDescent="0.25">
      <c r="A272" s="237" t="str">
        <f>auxiliar!C268</f>
        <v>267</v>
      </c>
      <c r="B272" s="238"/>
      <c r="C272" s="239"/>
      <c r="D272" s="212" t="str">
        <f>IF(Table13[[#This Row],[Tipo de Beneficiário]]="","",COUNTIF(Table8[Código da Candidatura],Table13[[#This Row],[Cód.]]))</f>
        <v/>
      </c>
      <c r="E272" s="240" t="str">
        <f>IF(Table13[[#This Row],[Tipo de Beneficiário]]="","",SUMIF(Table8[[Código da Candidatura]:[Nº de membros]],Table13[[#This Row],[Cód.]],Table8[Nº de membros]))</f>
        <v/>
      </c>
      <c r="F272" s="241"/>
      <c r="G272" s="242"/>
      <c r="H272" s="242"/>
      <c r="I272" s="243" t="str">
        <f>IF(Table13[[#This Row],[Tipo de Beneficiário]]="","",COUNTIFS(Table8[Código da Candidatura],Table13[[#This Row],[Cód.]],Table8[Tipologia proposta *],"T0"))</f>
        <v/>
      </c>
      <c r="J272" s="243" t="str">
        <f>IF(Table13[[#This Row],[Tipo de Beneficiário]]="","",COUNTIFS(Table8[Código da Candidatura],Table13[[#This Row],[Cód.]],Table8[Tipologia proposta *],"T1"))</f>
        <v/>
      </c>
      <c r="K272" s="243" t="str">
        <f>IF(Table13[[#This Row],[Tipo de Beneficiário]]="","",COUNTIFS(Table8[Código da Candidatura],Table13[[#This Row],[Cód.]],Table8[Tipologia proposta *],"T2"))</f>
        <v/>
      </c>
      <c r="L272" s="243" t="str">
        <f>IF(Table13[[#This Row],[Tipo de Beneficiário]]="","",COUNTIFS(Table8[Código da Candidatura],Table13[[#This Row],[Cód.]],Table8[Tipologia proposta *],"T3"))</f>
        <v/>
      </c>
      <c r="M272" s="243" t="str">
        <f>IF(Table13[[#This Row],[Tipo de Beneficiário]]="","",COUNTIFS(Table8[Código da Candidatura],Table13[[#This Row],[Cód.]],Table8[Tipologia proposta *],"T4"))</f>
        <v/>
      </c>
      <c r="N272" s="243" t="str">
        <f>IF(Table13[[#This Row],[Tipo de Beneficiário]]="","",COUNTIFS(Table8[Código da Candidatura],Table13[[#This Row],[Cód.]],Table8[Tipologia proposta *],"T5"))</f>
        <v/>
      </c>
      <c r="O272" s="243" t="str">
        <f>IF(Table13[[#This Row],[Tipo de Beneficiário]]="","",COUNTIFS(Table8[Código da Candidatura],Table13[[#This Row],[Cód.]],Table8[Tipologia proposta *],"T6"))</f>
        <v/>
      </c>
      <c r="P272" s="243" t="str">
        <f>IF(Table13[[#This Row],[Tipo de Beneficiário]]="","",COUNTIFS(Table8[Código da Candidatura],Table13[[#This Row],[Cód.]],Table8[Tipologia proposta *],"T7"))</f>
        <v/>
      </c>
      <c r="Q272" s="243" t="str">
        <f>IF(Table13[[#This Row],[Tipo de Beneficiário]]="","",COUNTIFS(Table8[Código da Candidatura],Table13[[#This Row],[Cód.]],Table8[Tipologia proposta *],"Unid. Resid."))</f>
        <v/>
      </c>
      <c r="R272" s="244">
        <f>SUM(Table13[[#This Row],[T0]:[Unid. resid.]])</f>
        <v>0</v>
      </c>
      <c r="S272" s="245" t="str">
        <f>IF(OR(Table13[[#This Row],[Tipo de Beneficiário]]="",Table13[[#This Row],[Identificação da Entidade]]="",Table13[[#This Row],[Tipo de Solução Habitacional]]=""),"NÃO","")</f>
        <v>NÃO</v>
      </c>
      <c r="T272" s="118" t="e">
        <f>VLOOKUP(Table13[[#This Row],[Tipo de Beneficiário]],Table3[],3,FALSE)</f>
        <v>#N/A</v>
      </c>
      <c r="X272" s="46"/>
    </row>
    <row r="273" spans="1:24" x14ac:dyDescent="0.25">
      <c r="A273" s="237" t="str">
        <f>auxiliar!C269</f>
        <v>268</v>
      </c>
      <c r="B273" s="238"/>
      <c r="C273" s="239"/>
      <c r="D273" s="212" t="str">
        <f>IF(Table13[[#This Row],[Tipo de Beneficiário]]="","",COUNTIF(Table8[Código da Candidatura],Table13[[#This Row],[Cód.]]))</f>
        <v/>
      </c>
      <c r="E273" s="240" t="str">
        <f>IF(Table13[[#This Row],[Tipo de Beneficiário]]="","",SUMIF(Table8[[Código da Candidatura]:[Nº de membros]],Table13[[#This Row],[Cód.]],Table8[Nº de membros]))</f>
        <v/>
      </c>
      <c r="F273" s="241"/>
      <c r="G273" s="242"/>
      <c r="H273" s="242"/>
      <c r="I273" s="243" t="str">
        <f>IF(Table13[[#This Row],[Tipo de Beneficiário]]="","",COUNTIFS(Table8[Código da Candidatura],Table13[[#This Row],[Cód.]],Table8[Tipologia proposta *],"T0"))</f>
        <v/>
      </c>
      <c r="J273" s="243" t="str">
        <f>IF(Table13[[#This Row],[Tipo de Beneficiário]]="","",COUNTIFS(Table8[Código da Candidatura],Table13[[#This Row],[Cód.]],Table8[Tipologia proposta *],"T1"))</f>
        <v/>
      </c>
      <c r="K273" s="243" t="str">
        <f>IF(Table13[[#This Row],[Tipo de Beneficiário]]="","",COUNTIFS(Table8[Código da Candidatura],Table13[[#This Row],[Cód.]],Table8[Tipologia proposta *],"T2"))</f>
        <v/>
      </c>
      <c r="L273" s="243" t="str">
        <f>IF(Table13[[#This Row],[Tipo de Beneficiário]]="","",COUNTIFS(Table8[Código da Candidatura],Table13[[#This Row],[Cód.]],Table8[Tipologia proposta *],"T3"))</f>
        <v/>
      </c>
      <c r="M273" s="243" t="str">
        <f>IF(Table13[[#This Row],[Tipo de Beneficiário]]="","",COUNTIFS(Table8[Código da Candidatura],Table13[[#This Row],[Cód.]],Table8[Tipologia proposta *],"T4"))</f>
        <v/>
      </c>
      <c r="N273" s="243" t="str">
        <f>IF(Table13[[#This Row],[Tipo de Beneficiário]]="","",COUNTIFS(Table8[Código da Candidatura],Table13[[#This Row],[Cód.]],Table8[Tipologia proposta *],"T5"))</f>
        <v/>
      </c>
      <c r="O273" s="243" t="str">
        <f>IF(Table13[[#This Row],[Tipo de Beneficiário]]="","",COUNTIFS(Table8[Código da Candidatura],Table13[[#This Row],[Cód.]],Table8[Tipologia proposta *],"T6"))</f>
        <v/>
      </c>
      <c r="P273" s="243" t="str">
        <f>IF(Table13[[#This Row],[Tipo de Beneficiário]]="","",COUNTIFS(Table8[Código da Candidatura],Table13[[#This Row],[Cód.]],Table8[Tipologia proposta *],"T7"))</f>
        <v/>
      </c>
      <c r="Q273" s="243" t="str">
        <f>IF(Table13[[#This Row],[Tipo de Beneficiário]]="","",COUNTIFS(Table8[Código da Candidatura],Table13[[#This Row],[Cód.]],Table8[Tipologia proposta *],"Unid. Resid."))</f>
        <v/>
      </c>
      <c r="R273" s="244">
        <f>SUM(Table13[[#This Row],[T0]:[Unid. resid.]])</f>
        <v>0</v>
      </c>
      <c r="S273" s="245" t="str">
        <f>IF(OR(Table13[[#This Row],[Tipo de Beneficiário]]="",Table13[[#This Row],[Identificação da Entidade]]="",Table13[[#This Row],[Tipo de Solução Habitacional]]=""),"NÃO","")</f>
        <v>NÃO</v>
      </c>
      <c r="T273" s="118" t="e">
        <f>VLOOKUP(Table13[[#This Row],[Tipo de Beneficiário]],Table3[],3,FALSE)</f>
        <v>#N/A</v>
      </c>
      <c r="X273" s="46"/>
    </row>
    <row r="274" spans="1:24" x14ac:dyDescent="0.25">
      <c r="A274" s="237" t="str">
        <f>auxiliar!C270</f>
        <v>269</v>
      </c>
      <c r="B274" s="238"/>
      <c r="C274" s="239"/>
      <c r="D274" s="212" t="str">
        <f>IF(Table13[[#This Row],[Tipo de Beneficiário]]="","",COUNTIF(Table8[Código da Candidatura],Table13[[#This Row],[Cód.]]))</f>
        <v/>
      </c>
      <c r="E274" s="240" t="str">
        <f>IF(Table13[[#This Row],[Tipo de Beneficiário]]="","",SUMIF(Table8[[Código da Candidatura]:[Nº de membros]],Table13[[#This Row],[Cód.]],Table8[Nº de membros]))</f>
        <v/>
      </c>
      <c r="F274" s="241"/>
      <c r="G274" s="242"/>
      <c r="H274" s="242"/>
      <c r="I274" s="243" t="str">
        <f>IF(Table13[[#This Row],[Tipo de Beneficiário]]="","",COUNTIFS(Table8[Código da Candidatura],Table13[[#This Row],[Cód.]],Table8[Tipologia proposta *],"T0"))</f>
        <v/>
      </c>
      <c r="J274" s="243" t="str">
        <f>IF(Table13[[#This Row],[Tipo de Beneficiário]]="","",COUNTIFS(Table8[Código da Candidatura],Table13[[#This Row],[Cód.]],Table8[Tipologia proposta *],"T1"))</f>
        <v/>
      </c>
      <c r="K274" s="243" t="str">
        <f>IF(Table13[[#This Row],[Tipo de Beneficiário]]="","",COUNTIFS(Table8[Código da Candidatura],Table13[[#This Row],[Cód.]],Table8[Tipologia proposta *],"T2"))</f>
        <v/>
      </c>
      <c r="L274" s="243" t="str">
        <f>IF(Table13[[#This Row],[Tipo de Beneficiário]]="","",COUNTIFS(Table8[Código da Candidatura],Table13[[#This Row],[Cód.]],Table8[Tipologia proposta *],"T3"))</f>
        <v/>
      </c>
      <c r="M274" s="243" t="str">
        <f>IF(Table13[[#This Row],[Tipo de Beneficiário]]="","",COUNTIFS(Table8[Código da Candidatura],Table13[[#This Row],[Cód.]],Table8[Tipologia proposta *],"T4"))</f>
        <v/>
      </c>
      <c r="N274" s="243" t="str">
        <f>IF(Table13[[#This Row],[Tipo de Beneficiário]]="","",COUNTIFS(Table8[Código da Candidatura],Table13[[#This Row],[Cód.]],Table8[Tipologia proposta *],"T5"))</f>
        <v/>
      </c>
      <c r="O274" s="243" t="str">
        <f>IF(Table13[[#This Row],[Tipo de Beneficiário]]="","",COUNTIFS(Table8[Código da Candidatura],Table13[[#This Row],[Cód.]],Table8[Tipologia proposta *],"T6"))</f>
        <v/>
      </c>
      <c r="P274" s="243" t="str">
        <f>IF(Table13[[#This Row],[Tipo de Beneficiário]]="","",COUNTIFS(Table8[Código da Candidatura],Table13[[#This Row],[Cód.]],Table8[Tipologia proposta *],"T7"))</f>
        <v/>
      </c>
      <c r="Q274" s="243" t="str">
        <f>IF(Table13[[#This Row],[Tipo de Beneficiário]]="","",COUNTIFS(Table8[Código da Candidatura],Table13[[#This Row],[Cód.]],Table8[Tipologia proposta *],"Unid. Resid."))</f>
        <v/>
      </c>
      <c r="R274" s="244">
        <f>SUM(Table13[[#This Row],[T0]:[Unid. resid.]])</f>
        <v>0</v>
      </c>
      <c r="S274" s="245" t="str">
        <f>IF(OR(Table13[[#This Row],[Tipo de Beneficiário]]="",Table13[[#This Row],[Identificação da Entidade]]="",Table13[[#This Row],[Tipo de Solução Habitacional]]=""),"NÃO","")</f>
        <v>NÃO</v>
      </c>
      <c r="T274" s="118" t="e">
        <f>VLOOKUP(Table13[[#This Row],[Tipo de Beneficiário]],Table3[],3,FALSE)</f>
        <v>#N/A</v>
      </c>
      <c r="X274" s="46"/>
    </row>
    <row r="275" spans="1:24" x14ac:dyDescent="0.25">
      <c r="A275" s="237" t="str">
        <f>auxiliar!C271</f>
        <v>270</v>
      </c>
      <c r="B275" s="238"/>
      <c r="C275" s="239"/>
      <c r="D275" s="212" t="str">
        <f>IF(Table13[[#This Row],[Tipo de Beneficiário]]="","",COUNTIF(Table8[Código da Candidatura],Table13[[#This Row],[Cód.]]))</f>
        <v/>
      </c>
      <c r="E275" s="240" t="str">
        <f>IF(Table13[[#This Row],[Tipo de Beneficiário]]="","",SUMIF(Table8[[Código da Candidatura]:[Nº de membros]],Table13[[#This Row],[Cód.]],Table8[Nº de membros]))</f>
        <v/>
      </c>
      <c r="F275" s="241"/>
      <c r="G275" s="242"/>
      <c r="H275" s="242"/>
      <c r="I275" s="243" t="str">
        <f>IF(Table13[[#This Row],[Tipo de Beneficiário]]="","",COUNTIFS(Table8[Código da Candidatura],Table13[[#This Row],[Cód.]],Table8[Tipologia proposta *],"T0"))</f>
        <v/>
      </c>
      <c r="J275" s="243" t="str">
        <f>IF(Table13[[#This Row],[Tipo de Beneficiário]]="","",COUNTIFS(Table8[Código da Candidatura],Table13[[#This Row],[Cód.]],Table8[Tipologia proposta *],"T1"))</f>
        <v/>
      </c>
      <c r="K275" s="243" t="str">
        <f>IF(Table13[[#This Row],[Tipo de Beneficiário]]="","",COUNTIFS(Table8[Código da Candidatura],Table13[[#This Row],[Cód.]],Table8[Tipologia proposta *],"T2"))</f>
        <v/>
      </c>
      <c r="L275" s="243" t="str">
        <f>IF(Table13[[#This Row],[Tipo de Beneficiário]]="","",COUNTIFS(Table8[Código da Candidatura],Table13[[#This Row],[Cód.]],Table8[Tipologia proposta *],"T3"))</f>
        <v/>
      </c>
      <c r="M275" s="243" t="str">
        <f>IF(Table13[[#This Row],[Tipo de Beneficiário]]="","",COUNTIFS(Table8[Código da Candidatura],Table13[[#This Row],[Cód.]],Table8[Tipologia proposta *],"T4"))</f>
        <v/>
      </c>
      <c r="N275" s="243" t="str">
        <f>IF(Table13[[#This Row],[Tipo de Beneficiário]]="","",COUNTIFS(Table8[Código da Candidatura],Table13[[#This Row],[Cód.]],Table8[Tipologia proposta *],"T5"))</f>
        <v/>
      </c>
      <c r="O275" s="243" t="str">
        <f>IF(Table13[[#This Row],[Tipo de Beneficiário]]="","",COUNTIFS(Table8[Código da Candidatura],Table13[[#This Row],[Cód.]],Table8[Tipologia proposta *],"T6"))</f>
        <v/>
      </c>
      <c r="P275" s="243" t="str">
        <f>IF(Table13[[#This Row],[Tipo de Beneficiário]]="","",COUNTIFS(Table8[Código da Candidatura],Table13[[#This Row],[Cód.]],Table8[Tipologia proposta *],"T7"))</f>
        <v/>
      </c>
      <c r="Q275" s="243" t="str">
        <f>IF(Table13[[#This Row],[Tipo de Beneficiário]]="","",COUNTIFS(Table8[Código da Candidatura],Table13[[#This Row],[Cód.]],Table8[Tipologia proposta *],"Unid. Resid."))</f>
        <v/>
      </c>
      <c r="R275" s="244">
        <f>SUM(Table13[[#This Row],[T0]:[Unid. resid.]])</f>
        <v>0</v>
      </c>
      <c r="S275" s="245" t="str">
        <f>IF(OR(Table13[[#This Row],[Tipo de Beneficiário]]="",Table13[[#This Row],[Identificação da Entidade]]="",Table13[[#This Row],[Tipo de Solução Habitacional]]=""),"NÃO","")</f>
        <v>NÃO</v>
      </c>
      <c r="T275" s="118" t="e">
        <f>VLOOKUP(Table13[[#This Row],[Tipo de Beneficiário]],Table3[],3,FALSE)</f>
        <v>#N/A</v>
      </c>
      <c r="X275" s="46"/>
    </row>
    <row r="276" spans="1:24" x14ac:dyDescent="0.25">
      <c r="A276" s="237" t="str">
        <f>auxiliar!C272</f>
        <v>271</v>
      </c>
      <c r="B276" s="238"/>
      <c r="C276" s="239"/>
      <c r="D276" s="212" t="str">
        <f>IF(Table13[[#This Row],[Tipo de Beneficiário]]="","",COUNTIF(Table8[Código da Candidatura],Table13[[#This Row],[Cód.]]))</f>
        <v/>
      </c>
      <c r="E276" s="240" t="str">
        <f>IF(Table13[[#This Row],[Tipo de Beneficiário]]="","",SUMIF(Table8[[Código da Candidatura]:[Nº de membros]],Table13[[#This Row],[Cód.]],Table8[Nº de membros]))</f>
        <v/>
      </c>
      <c r="F276" s="241"/>
      <c r="G276" s="242"/>
      <c r="H276" s="242"/>
      <c r="I276" s="243" t="str">
        <f>IF(Table13[[#This Row],[Tipo de Beneficiário]]="","",COUNTIFS(Table8[Código da Candidatura],Table13[[#This Row],[Cód.]],Table8[Tipologia proposta *],"T0"))</f>
        <v/>
      </c>
      <c r="J276" s="243" t="str">
        <f>IF(Table13[[#This Row],[Tipo de Beneficiário]]="","",COUNTIFS(Table8[Código da Candidatura],Table13[[#This Row],[Cód.]],Table8[Tipologia proposta *],"T1"))</f>
        <v/>
      </c>
      <c r="K276" s="243" t="str">
        <f>IF(Table13[[#This Row],[Tipo de Beneficiário]]="","",COUNTIFS(Table8[Código da Candidatura],Table13[[#This Row],[Cód.]],Table8[Tipologia proposta *],"T2"))</f>
        <v/>
      </c>
      <c r="L276" s="243" t="str">
        <f>IF(Table13[[#This Row],[Tipo de Beneficiário]]="","",COUNTIFS(Table8[Código da Candidatura],Table13[[#This Row],[Cód.]],Table8[Tipologia proposta *],"T3"))</f>
        <v/>
      </c>
      <c r="M276" s="243" t="str">
        <f>IF(Table13[[#This Row],[Tipo de Beneficiário]]="","",COUNTIFS(Table8[Código da Candidatura],Table13[[#This Row],[Cód.]],Table8[Tipologia proposta *],"T4"))</f>
        <v/>
      </c>
      <c r="N276" s="243" t="str">
        <f>IF(Table13[[#This Row],[Tipo de Beneficiário]]="","",COUNTIFS(Table8[Código da Candidatura],Table13[[#This Row],[Cód.]],Table8[Tipologia proposta *],"T5"))</f>
        <v/>
      </c>
      <c r="O276" s="243" t="str">
        <f>IF(Table13[[#This Row],[Tipo de Beneficiário]]="","",COUNTIFS(Table8[Código da Candidatura],Table13[[#This Row],[Cód.]],Table8[Tipologia proposta *],"T6"))</f>
        <v/>
      </c>
      <c r="P276" s="243" t="str">
        <f>IF(Table13[[#This Row],[Tipo de Beneficiário]]="","",COUNTIFS(Table8[Código da Candidatura],Table13[[#This Row],[Cód.]],Table8[Tipologia proposta *],"T7"))</f>
        <v/>
      </c>
      <c r="Q276" s="243" t="str">
        <f>IF(Table13[[#This Row],[Tipo de Beneficiário]]="","",COUNTIFS(Table8[Código da Candidatura],Table13[[#This Row],[Cód.]],Table8[Tipologia proposta *],"Unid. Resid."))</f>
        <v/>
      </c>
      <c r="R276" s="244">
        <f>SUM(Table13[[#This Row],[T0]:[Unid. resid.]])</f>
        <v>0</v>
      </c>
      <c r="S276" s="245" t="str">
        <f>IF(OR(Table13[[#This Row],[Tipo de Beneficiário]]="",Table13[[#This Row],[Identificação da Entidade]]="",Table13[[#This Row],[Tipo de Solução Habitacional]]=""),"NÃO","")</f>
        <v>NÃO</v>
      </c>
      <c r="T276" s="118" t="e">
        <f>VLOOKUP(Table13[[#This Row],[Tipo de Beneficiário]],Table3[],3,FALSE)</f>
        <v>#N/A</v>
      </c>
      <c r="X276" s="46"/>
    </row>
    <row r="277" spans="1:24" x14ac:dyDescent="0.25">
      <c r="A277" s="237" t="str">
        <f>auxiliar!C273</f>
        <v>272</v>
      </c>
      <c r="B277" s="238"/>
      <c r="C277" s="239"/>
      <c r="D277" s="212" t="str">
        <f>IF(Table13[[#This Row],[Tipo de Beneficiário]]="","",COUNTIF(Table8[Código da Candidatura],Table13[[#This Row],[Cód.]]))</f>
        <v/>
      </c>
      <c r="E277" s="240" t="str">
        <f>IF(Table13[[#This Row],[Tipo de Beneficiário]]="","",SUMIF(Table8[[Código da Candidatura]:[Nº de membros]],Table13[[#This Row],[Cód.]],Table8[Nº de membros]))</f>
        <v/>
      </c>
      <c r="F277" s="241"/>
      <c r="G277" s="242"/>
      <c r="H277" s="242"/>
      <c r="I277" s="243" t="str">
        <f>IF(Table13[[#This Row],[Tipo de Beneficiário]]="","",COUNTIFS(Table8[Código da Candidatura],Table13[[#This Row],[Cód.]],Table8[Tipologia proposta *],"T0"))</f>
        <v/>
      </c>
      <c r="J277" s="243" t="str">
        <f>IF(Table13[[#This Row],[Tipo de Beneficiário]]="","",COUNTIFS(Table8[Código da Candidatura],Table13[[#This Row],[Cód.]],Table8[Tipologia proposta *],"T1"))</f>
        <v/>
      </c>
      <c r="K277" s="243" t="str">
        <f>IF(Table13[[#This Row],[Tipo de Beneficiário]]="","",COUNTIFS(Table8[Código da Candidatura],Table13[[#This Row],[Cód.]],Table8[Tipologia proposta *],"T2"))</f>
        <v/>
      </c>
      <c r="L277" s="243" t="str">
        <f>IF(Table13[[#This Row],[Tipo de Beneficiário]]="","",COUNTIFS(Table8[Código da Candidatura],Table13[[#This Row],[Cód.]],Table8[Tipologia proposta *],"T3"))</f>
        <v/>
      </c>
      <c r="M277" s="243" t="str">
        <f>IF(Table13[[#This Row],[Tipo de Beneficiário]]="","",COUNTIFS(Table8[Código da Candidatura],Table13[[#This Row],[Cód.]],Table8[Tipologia proposta *],"T4"))</f>
        <v/>
      </c>
      <c r="N277" s="243" t="str">
        <f>IF(Table13[[#This Row],[Tipo de Beneficiário]]="","",COUNTIFS(Table8[Código da Candidatura],Table13[[#This Row],[Cód.]],Table8[Tipologia proposta *],"T5"))</f>
        <v/>
      </c>
      <c r="O277" s="243" t="str">
        <f>IF(Table13[[#This Row],[Tipo de Beneficiário]]="","",COUNTIFS(Table8[Código da Candidatura],Table13[[#This Row],[Cód.]],Table8[Tipologia proposta *],"T6"))</f>
        <v/>
      </c>
      <c r="P277" s="243" t="str">
        <f>IF(Table13[[#This Row],[Tipo de Beneficiário]]="","",COUNTIFS(Table8[Código da Candidatura],Table13[[#This Row],[Cód.]],Table8[Tipologia proposta *],"T7"))</f>
        <v/>
      </c>
      <c r="Q277" s="243" t="str">
        <f>IF(Table13[[#This Row],[Tipo de Beneficiário]]="","",COUNTIFS(Table8[Código da Candidatura],Table13[[#This Row],[Cód.]],Table8[Tipologia proposta *],"Unid. Resid."))</f>
        <v/>
      </c>
      <c r="R277" s="244">
        <f>SUM(Table13[[#This Row],[T0]:[Unid. resid.]])</f>
        <v>0</v>
      </c>
      <c r="S277" s="245" t="str">
        <f>IF(OR(Table13[[#This Row],[Tipo de Beneficiário]]="",Table13[[#This Row],[Identificação da Entidade]]="",Table13[[#This Row],[Tipo de Solução Habitacional]]=""),"NÃO","")</f>
        <v>NÃO</v>
      </c>
      <c r="T277" s="118" t="e">
        <f>VLOOKUP(Table13[[#This Row],[Tipo de Beneficiário]],Table3[],3,FALSE)</f>
        <v>#N/A</v>
      </c>
      <c r="X277" s="46"/>
    </row>
    <row r="278" spans="1:24" x14ac:dyDescent="0.25">
      <c r="A278" s="237" t="str">
        <f>auxiliar!C274</f>
        <v>273</v>
      </c>
      <c r="B278" s="238"/>
      <c r="C278" s="239"/>
      <c r="D278" s="212" t="str">
        <f>IF(Table13[[#This Row],[Tipo de Beneficiário]]="","",COUNTIF(Table8[Código da Candidatura],Table13[[#This Row],[Cód.]]))</f>
        <v/>
      </c>
      <c r="E278" s="240" t="str">
        <f>IF(Table13[[#This Row],[Tipo de Beneficiário]]="","",SUMIF(Table8[[Código da Candidatura]:[Nº de membros]],Table13[[#This Row],[Cód.]],Table8[Nº de membros]))</f>
        <v/>
      </c>
      <c r="F278" s="241"/>
      <c r="G278" s="242"/>
      <c r="H278" s="242"/>
      <c r="I278" s="243" t="str">
        <f>IF(Table13[[#This Row],[Tipo de Beneficiário]]="","",COUNTIFS(Table8[Código da Candidatura],Table13[[#This Row],[Cód.]],Table8[Tipologia proposta *],"T0"))</f>
        <v/>
      </c>
      <c r="J278" s="243" t="str">
        <f>IF(Table13[[#This Row],[Tipo de Beneficiário]]="","",COUNTIFS(Table8[Código da Candidatura],Table13[[#This Row],[Cód.]],Table8[Tipologia proposta *],"T1"))</f>
        <v/>
      </c>
      <c r="K278" s="243" t="str">
        <f>IF(Table13[[#This Row],[Tipo de Beneficiário]]="","",COUNTIFS(Table8[Código da Candidatura],Table13[[#This Row],[Cód.]],Table8[Tipologia proposta *],"T2"))</f>
        <v/>
      </c>
      <c r="L278" s="243" t="str">
        <f>IF(Table13[[#This Row],[Tipo de Beneficiário]]="","",COUNTIFS(Table8[Código da Candidatura],Table13[[#This Row],[Cód.]],Table8[Tipologia proposta *],"T3"))</f>
        <v/>
      </c>
      <c r="M278" s="243" t="str">
        <f>IF(Table13[[#This Row],[Tipo de Beneficiário]]="","",COUNTIFS(Table8[Código da Candidatura],Table13[[#This Row],[Cód.]],Table8[Tipologia proposta *],"T4"))</f>
        <v/>
      </c>
      <c r="N278" s="243" t="str">
        <f>IF(Table13[[#This Row],[Tipo de Beneficiário]]="","",COUNTIFS(Table8[Código da Candidatura],Table13[[#This Row],[Cód.]],Table8[Tipologia proposta *],"T5"))</f>
        <v/>
      </c>
      <c r="O278" s="243" t="str">
        <f>IF(Table13[[#This Row],[Tipo de Beneficiário]]="","",COUNTIFS(Table8[Código da Candidatura],Table13[[#This Row],[Cód.]],Table8[Tipologia proposta *],"T6"))</f>
        <v/>
      </c>
      <c r="P278" s="243" t="str">
        <f>IF(Table13[[#This Row],[Tipo de Beneficiário]]="","",COUNTIFS(Table8[Código da Candidatura],Table13[[#This Row],[Cód.]],Table8[Tipologia proposta *],"T7"))</f>
        <v/>
      </c>
      <c r="Q278" s="243" t="str">
        <f>IF(Table13[[#This Row],[Tipo de Beneficiário]]="","",COUNTIFS(Table8[Código da Candidatura],Table13[[#This Row],[Cód.]],Table8[Tipologia proposta *],"Unid. Resid."))</f>
        <v/>
      </c>
      <c r="R278" s="244">
        <f>SUM(Table13[[#This Row],[T0]:[Unid. resid.]])</f>
        <v>0</v>
      </c>
      <c r="S278" s="245" t="str">
        <f>IF(OR(Table13[[#This Row],[Tipo de Beneficiário]]="",Table13[[#This Row],[Identificação da Entidade]]="",Table13[[#This Row],[Tipo de Solução Habitacional]]=""),"NÃO","")</f>
        <v>NÃO</v>
      </c>
      <c r="T278" s="118" t="e">
        <f>VLOOKUP(Table13[[#This Row],[Tipo de Beneficiário]],Table3[],3,FALSE)</f>
        <v>#N/A</v>
      </c>
      <c r="X278" s="46"/>
    </row>
    <row r="279" spans="1:24" x14ac:dyDescent="0.25">
      <c r="A279" s="237" t="str">
        <f>auxiliar!C275</f>
        <v>274</v>
      </c>
      <c r="B279" s="238"/>
      <c r="C279" s="239"/>
      <c r="D279" s="212" t="str">
        <f>IF(Table13[[#This Row],[Tipo de Beneficiário]]="","",COUNTIF(Table8[Código da Candidatura],Table13[[#This Row],[Cód.]]))</f>
        <v/>
      </c>
      <c r="E279" s="240" t="str">
        <f>IF(Table13[[#This Row],[Tipo de Beneficiário]]="","",SUMIF(Table8[[Código da Candidatura]:[Nº de membros]],Table13[[#This Row],[Cód.]],Table8[Nº de membros]))</f>
        <v/>
      </c>
      <c r="F279" s="241"/>
      <c r="G279" s="242"/>
      <c r="H279" s="242"/>
      <c r="I279" s="243" t="str">
        <f>IF(Table13[[#This Row],[Tipo de Beneficiário]]="","",COUNTIFS(Table8[Código da Candidatura],Table13[[#This Row],[Cód.]],Table8[Tipologia proposta *],"T0"))</f>
        <v/>
      </c>
      <c r="J279" s="243" t="str">
        <f>IF(Table13[[#This Row],[Tipo de Beneficiário]]="","",COUNTIFS(Table8[Código da Candidatura],Table13[[#This Row],[Cód.]],Table8[Tipologia proposta *],"T1"))</f>
        <v/>
      </c>
      <c r="K279" s="243" t="str">
        <f>IF(Table13[[#This Row],[Tipo de Beneficiário]]="","",COUNTIFS(Table8[Código da Candidatura],Table13[[#This Row],[Cód.]],Table8[Tipologia proposta *],"T2"))</f>
        <v/>
      </c>
      <c r="L279" s="243" t="str">
        <f>IF(Table13[[#This Row],[Tipo de Beneficiário]]="","",COUNTIFS(Table8[Código da Candidatura],Table13[[#This Row],[Cód.]],Table8[Tipologia proposta *],"T3"))</f>
        <v/>
      </c>
      <c r="M279" s="243" t="str">
        <f>IF(Table13[[#This Row],[Tipo de Beneficiário]]="","",COUNTIFS(Table8[Código da Candidatura],Table13[[#This Row],[Cód.]],Table8[Tipologia proposta *],"T4"))</f>
        <v/>
      </c>
      <c r="N279" s="243" t="str">
        <f>IF(Table13[[#This Row],[Tipo de Beneficiário]]="","",COUNTIFS(Table8[Código da Candidatura],Table13[[#This Row],[Cód.]],Table8[Tipologia proposta *],"T5"))</f>
        <v/>
      </c>
      <c r="O279" s="243" t="str">
        <f>IF(Table13[[#This Row],[Tipo de Beneficiário]]="","",COUNTIFS(Table8[Código da Candidatura],Table13[[#This Row],[Cód.]],Table8[Tipologia proposta *],"T6"))</f>
        <v/>
      </c>
      <c r="P279" s="243" t="str">
        <f>IF(Table13[[#This Row],[Tipo de Beneficiário]]="","",COUNTIFS(Table8[Código da Candidatura],Table13[[#This Row],[Cód.]],Table8[Tipologia proposta *],"T7"))</f>
        <v/>
      </c>
      <c r="Q279" s="243" t="str">
        <f>IF(Table13[[#This Row],[Tipo de Beneficiário]]="","",COUNTIFS(Table8[Código da Candidatura],Table13[[#This Row],[Cód.]],Table8[Tipologia proposta *],"Unid. Resid."))</f>
        <v/>
      </c>
      <c r="R279" s="244">
        <f>SUM(Table13[[#This Row],[T0]:[Unid. resid.]])</f>
        <v>0</v>
      </c>
      <c r="S279" s="245" t="str">
        <f>IF(OR(Table13[[#This Row],[Tipo de Beneficiário]]="",Table13[[#This Row],[Identificação da Entidade]]="",Table13[[#This Row],[Tipo de Solução Habitacional]]=""),"NÃO","")</f>
        <v>NÃO</v>
      </c>
      <c r="T279" s="118" t="e">
        <f>VLOOKUP(Table13[[#This Row],[Tipo de Beneficiário]],Table3[],3,FALSE)</f>
        <v>#N/A</v>
      </c>
      <c r="X279" s="46"/>
    </row>
    <row r="280" spans="1:24" x14ac:dyDescent="0.25">
      <c r="A280" s="237" t="str">
        <f>auxiliar!C276</f>
        <v>275</v>
      </c>
      <c r="B280" s="238"/>
      <c r="C280" s="239"/>
      <c r="D280" s="212" t="str">
        <f>IF(Table13[[#This Row],[Tipo de Beneficiário]]="","",COUNTIF(Table8[Código da Candidatura],Table13[[#This Row],[Cód.]]))</f>
        <v/>
      </c>
      <c r="E280" s="240" t="str">
        <f>IF(Table13[[#This Row],[Tipo de Beneficiário]]="","",SUMIF(Table8[[Código da Candidatura]:[Nº de membros]],Table13[[#This Row],[Cód.]],Table8[Nº de membros]))</f>
        <v/>
      </c>
      <c r="F280" s="241"/>
      <c r="G280" s="242"/>
      <c r="H280" s="242"/>
      <c r="I280" s="243" t="str">
        <f>IF(Table13[[#This Row],[Tipo de Beneficiário]]="","",COUNTIFS(Table8[Código da Candidatura],Table13[[#This Row],[Cód.]],Table8[Tipologia proposta *],"T0"))</f>
        <v/>
      </c>
      <c r="J280" s="243" t="str">
        <f>IF(Table13[[#This Row],[Tipo de Beneficiário]]="","",COUNTIFS(Table8[Código da Candidatura],Table13[[#This Row],[Cód.]],Table8[Tipologia proposta *],"T1"))</f>
        <v/>
      </c>
      <c r="K280" s="243" t="str">
        <f>IF(Table13[[#This Row],[Tipo de Beneficiário]]="","",COUNTIFS(Table8[Código da Candidatura],Table13[[#This Row],[Cód.]],Table8[Tipologia proposta *],"T2"))</f>
        <v/>
      </c>
      <c r="L280" s="243" t="str">
        <f>IF(Table13[[#This Row],[Tipo de Beneficiário]]="","",COUNTIFS(Table8[Código da Candidatura],Table13[[#This Row],[Cód.]],Table8[Tipologia proposta *],"T3"))</f>
        <v/>
      </c>
      <c r="M280" s="243" t="str">
        <f>IF(Table13[[#This Row],[Tipo de Beneficiário]]="","",COUNTIFS(Table8[Código da Candidatura],Table13[[#This Row],[Cód.]],Table8[Tipologia proposta *],"T4"))</f>
        <v/>
      </c>
      <c r="N280" s="243" t="str">
        <f>IF(Table13[[#This Row],[Tipo de Beneficiário]]="","",COUNTIFS(Table8[Código da Candidatura],Table13[[#This Row],[Cód.]],Table8[Tipologia proposta *],"T5"))</f>
        <v/>
      </c>
      <c r="O280" s="243" t="str">
        <f>IF(Table13[[#This Row],[Tipo de Beneficiário]]="","",COUNTIFS(Table8[Código da Candidatura],Table13[[#This Row],[Cód.]],Table8[Tipologia proposta *],"T6"))</f>
        <v/>
      </c>
      <c r="P280" s="243" t="str">
        <f>IF(Table13[[#This Row],[Tipo de Beneficiário]]="","",COUNTIFS(Table8[Código da Candidatura],Table13[[#This Row],[Cód.]],Table8[Tipologia proposta *],"T7"))</f>
        <v/>
      </c>
      <c r="Q280" s="243" t="str">
        <f>IF(Table13[[#This Row],[Tipo de Beneficiário]]="","",COUNTIFS(Table8[Código da Candidatura],Table13[[#This Row],[Cód.]],Table8[Tipologia proposta *],"Unid. Resid."))</f>
        <v/>
      </c>
      <c r="R280" s="244">
        <f>SUM(Table13[[#This Row],[T0]:[Unid. resid.]])</f>
        <v>0</v>
      </c>
      <c r="S280" s="245" t="str">
        <f>IF(OR(Table13[[#This Row],[Tipo de Beneficiário]]="",Table13[[#This Row],[Identificação da Entidade]]="",Table13[[#This Row],[Tipo de Solução Habitacional]]=""),"NÃO","")</f>
        <v>NÃO</v>
      </c>
      <c r="T280" s="118" t="e">
        <f>VLOOKUP(Table13[[#This Row],[Tipo de Beneficiário]],Table3[],3,FALSE)</f>
        <v>#N/A</v>
      </c>
      <c r="X280" s="46"/>
    </row>
    <row r="281" spans="1:24" x14ac:dyDescent="0.25">
      <c r="A281" s="237" t="str">
        <f>auxiliar!C277</f>
        <v>276</v>
      </c>
      <c r="B281" s="238"/>
      <c r="C281" s="239"/>
      <c r="D281" s="212" t="str">
        <f>IF(Table13[[#This Row],[Tipo de Beneficiário]]="","",COUNTIF(Table8[Código da Candidatura],Table13[[#This Row],[Cód.]]))</f>
        <v/>
      </c>
      <c r="E281" s="240" t="str">
        <f>IF(Table13[[#This Row],[Tipo de Beneficiário]]="","",SUMIF(Table8[[Código da Candidatura]:[Nº de membros]],Table13[[#This Row],[Cód.]],Table8[Nº de membros]))</f>
        <v/>
      </c>
      <c r="F281" s="241"/>
      <c r="G281" s="242"/>
      <c r="H281" s="242"/>
      <c r="I281" s="243" t="str">
        <f>IF(Table13[[#This Row],[Tipo de Beneficiário]]="","",COUNTIFS(Table8[Código da Candidatura],Table13[[#This Row],[Cód.]],Table8[Tipologia proposta *],"T0"))</f>
        <v/>
      </c>
      <c r="J281" s="243" t="str">
        <f>IF(Table13[[#This Row],[Tipo de Beneficiário]]="","",COUNTIFS(Table8[Código da Candidatura],Table13[[#This Row],[Cód.]],Table8[Tipologia proposta *],"T1"))</f>
        <v/>
      </c>
      <c r="K281" s="243" t="str">
        <f>IF(Table13[[#This Row],[Tipo de Beneficiário]]="","",COUNTIFS(Table8[Código da Candidatura],Table13[[#This Row],[Cód.]],Table8[Tipologia proposta *],"T2"))</f>
        <v/>
      </c>
      <c r="L281" s="243" t="str">
        <f>IF(Table13[[#This Row],[Tipo de Beneficiário]]="","",COUNTIFS(Table8[Código da Candidatura],Table13[[#This Row],[Cód.]],Table8[Tipologia proposta *],"T3"))</f>
        <v/>
      </c>
      <c r="M281" s="243" t="str">
        <f>IF(Table13[[#This Row],[Tipo de Beneficiário]]="","",COUNTIFS(Table8[Código da Candidatura],Table13[[#This Row],[Cód.]],Table8[Tipologia proposta *],"T4"))</f>
        <v/>
      </c>
      <c r="N281" s="243" t="str">
        <f>IF(Table13[[#This Row],[Tipo de Beneficiário]]="","",COUNTIFS(Table8[Código da Candidatura],Table13[[#This Row],[Cód.]],Table8[Tipologia proposta *],"T5"))</f>
        <v/>
      </c>
      <c r="O281" s="243" t="str">
        <f>IF(Table13[[#This Row],[Tipo de Beneficiário]]="","",COUNTIFS(Table8[Código da Candidatura],Table13[[#This Row],[Cód.]],Table8[Tipologia proposta *],"T6"))</f>
        <v/>
      </c>
      <c r="P281" s="243" t="str">
        <f>IF(Table13[[#This Row],[Tipo de Beneficiário]]="","",COUNTIFS(Table8[Código da Candidatura],Table13[[#This Row],[Cód.]],Table8[Tipologia proposta *],"T7"))</f>
        <v/>
      </c>
      <c r="Q281" s="243" t="str">
        <f>IF(Table13[[#This Row],[Tipo de Beneficiário]]="","",COUNTIFS(Table8[Código da Candidatura],Table13[[#This Row],[Cód.]],Table8[Tipologia proposta *],"Unid. Resid."))</f>
        <v/>
      </c>
      <c r="R281" s="244">
        <f>SUM(Table13[[#This Row],[T0]:[Unid. resid.]])</f>
        <v>0</v>
      </c>
      <c r="S281" s="245" t="str">
        <f>IF(OR(Table13[[#This Row],[Tipo de Beneficiário]]="",Table13[[#This Row],[Identificação da Entidade]]="",Table13[[#This Row],[Tipo de Solução Habitacional]]=""),"NÃO","")</f>
        <v>NÃO</v>
      </c>
      <c r="T281" s="118" t="e">
        <f>VLOOKUP(Table13[[#This Row],[Tipo de Beneficiário]],Table3[],3,FALSE)</f>
        <v>#N/A</v>
      </c>
      <c r="X281" s="46"/>
    </row>
    <row r="282" spans="1:24" x14ac:dyDescent="0.25">
      <c r="A282" s="237" t="str">
        <f>auxiliar!C278</f>
        <v>277</v>
      </c>
      <c r="B282" s="238"/>
      <c r="C282" s="239"/>
      <c r="D282" s="212" t="str">
        <f>IF(Table13[[#This Row],[Tipo de Beneficiário]]="","",COUNTIF(Table8[Código da Candidatura],Table13[[#This Row],[Cód.]]))</f>
        <v/>
      </c>
      <c r="E282" s="240" t="str">
        <f>IF(Table13[[#This Row],[Tipo de Beneficiário]]="","",SUMIF(Table8[[Código da Candidatura]:[Nº de membros]],Table13[[#This Row],[Cód.]],Table8[Nº de membros]))</f>
        <v/>
      </c>
      <c r="F282" s="241"/>
      <c r="G282" s="242"/>
      <c r="H282" s="242"/>
      <c r="I282" s="243" t="str">
        <f>IF(Table13[[#This Row],[Tipo de Beneficiário]]="","",COUNTIFS(Table8[Código da Candidatura],Table13[[#This Row],[Cód.]],Table8[Tipologia proposta *],"T0"))</f>
        <v/>
      </c>
      <c r="J282" s="243" t="str">
        <f>IF(Table13[[#This Row],[Tipo de Beneficiário]]="","",COUNTIFS(Table8[Código da Candidatura],Table13[[#This Row],[Cód.]],Table8[Tipologia proposta *],"T1"))</f>
        <v/>
      </c>
      <c r="K282" s="243" t="str">
        <f>IF(Table13[[#This Row],[Tipo de Beneficiário]]="","",COUNTIFS(Table8[Código da Candidatura],Table13[[#This Row],[Cód.]],Table8[Tipologia proposta *],"T2"))</f>
        <v/>
      </c>
      <c r="L282" s="243" t="str">
        <f>IF(Table13[[#This Row],[Tipo de Beneficiário]]="","",COUNTIFS(Table8[Código da Candidatura],Table13[[#This Row],[Cód.]],Table8[Tipologia proposta *],"T3"))</f>
        <v/>
      </c>
      <c r="M282" s="243" t="str">
        <f>IF(Table13[[#This Row],[Tipo de Beneficiário]]="","",COUNTIFS(Table8[Código da Candidatura],Table13[[#This Row],[Cód.]],Table8[Tipologia proposta *],"T4"))</f>
        <v/>
      </c>
      <c r="N282" s="243" t="str">
        <f>IF(Table13[[#This Row],[Tipo de Beneficiário]]="","",COUNTIFS(Table8[Código da Candidatura],Table13[[#This Row],[Cód.]],Table8[Tipologia proposta *],"T5"))</f>
        <v/>
      </c>
      <c r="O282" s="243" t="str">
        <f>IF(Table13[[#This Row],[Tipo de Beneficiário]]="","",COUNTIFS(Table8[Código da Candidatura],Table13[[#This Row],[Cód.]],Table8[Tipologia proposta *],"T6"))</f>
        <v/>
      </c>
      <c r="P282" s="243" t="str">
        <f>IF(Table13[[#This Row],[Tipo de Beneficiário]]="","",COUNTIFS(Table8[Código da Candidatura],Table13[[#This Row],[Cód.]],Table8[Tipologia proposta *],"T7"))</f>
        <v/>
      </c>
      <c r="Q282" s="243" t="str">
        <f>IF(Table13[[#This Row],[Tipo de Beneficiário]]="","",COUNTIFS(Table8[Código da Candidatura],Table13[[#This Row],[Cód.]],Table8[Tipologia proposta *],"Unid. Resid."))</f>
        <v/>
      </c>
      <c r="R282" s="244">
        <f>SUM(Table13[[#This Row],[T0]:[Unid. resid.]])</f>
        <v>0</v>
      </c>
      <c r="S282" s="245" t="str">
        <f>IF(OR(Table13[[#This Row],[Tipo de Beneficiário]]="",Table13[[#This Row],[Identificação da Entidade]]="",Table13[[#This Row],[Tipo de Solução Habitacional]]=""),"NÃO","")</f>
        <v>NÃO</v>
      </c>
      <c r="T282" s="118" t="e">
        <f>VLOOKUP(Table13[[#This Row],[Tipo de Beneficiário]],Table3[],3,FALSE)</f>
        <v>#N/A</v>
      </c>
      <c r="X282" s="46"/>
    </row>
    <row r="283" spans="1:24" x14ac:dyDescent="0.25">
      <c r="A283" s="237" t="str">
        <f>auxiliar!C279</f>
        <v>278</v>
      </c>
      <c r="B283" s="238"/>
      <c r="C283" s="239"/>
      <c r="D283" s="212" t="str">
        <f>IF(Table13[[#This Row],[Tipo de Beneficiário]]="","",COUNTIF(Table8[Código da Candidatura],Table13[[#This Row],[Cód.]]))</f>
        <v/>
      </c>
      <c r="E283" s="240" t="str">
        <f>IF(Table13[[#This Row],[Tipo de Beneficiário]]="","",SUMIF(Table8[[Código da Candidatura]:[Nº de membros]],Table13[[#This Row],[Cód.]],Table8[Nº de membros]))</f>
        <v/>
      </c>
      <c r="F283" s="241"/>
      <c r="G283" s="242"/>
      <c r="H283" s="242"/>
      <c r="I283" s="243" t="str">
        <f>IF(Table13[[#This Row],[Tipo de Beneficiário]]="","",COUNTIFS(Table8[Código da Candidatura],Table13[[#This Row],[Cód.]],Table8[Tipologia proposta *],"T0"))</f>
        <v/>
      </c>
      <c r="J283" s="243" t="str">
        <f>IF(Table13[[#This Row],[Tipo de Beneficiário]]="","",COUNTIFS(Table8[Código da Candidatura],Table13[[#This Row],[Cód.]],Table8[Tipologia proposta *],"T1"))</f>
        <v/>
      </c>
      <c r="K283" s="243" t="str">
        <f>IF(Table13[[#This Row],[Tipo de Beneficiário]]="","",COUNTIFS(Table8[Código da Candidatura],Table13[[#This Row],[Cód.]],Table8[Tipologia proposta *],"T2"))</f>
        <v/>
      </c>
      <c r="L283" s="243" t="str">
        <f>IF(Table13[[#This Row],[Tipo de Beneficiário]]="","",COUNTIFS(Table8[Código da Candidatura],Table13[[#This Row],[Cód.]],Table8[Tipologia proposta *],"T3"))</f>
        <v/>
      </c>
      <c r="M283" s="243" t="str">
        <f>IF(Table13[[#This Row],[Tipo de Beneficiário]]="","",COUNTIFS(Table8[Código da Candidatura],Table13[[#This Row],[Cód.]],Table8[Tipologia proposta *],"T4"))</f>
        <v/>
      </c>
      <c r="N283" s="243" t="str">
        <f>IF(Table13[[#This Row],[Tipo de Beneficiário]]="","",COUNTIFS(Table8[Código da Candidatura],Table13[[#This Row],[Cód.]],Table8[Tipologia proposta *],"T5"))</f>
        <v/>
      </c>
      <c r="O283" s="243" t="str">
        <f>IF(Table13[[#This Row],[Tipo de Beneficiário]]="","",COUNTIFS(Table8[Código da Candidatura],Table13[[#This Row],[Cód.]],Table8[Tipologia proposta *],"T6"))</f>
        <v/>
      </c>
      <c r="P283" s="243" t="str">
        <f>IF(Table13[[#This Row],[Tipo de Beneficiário]]="","",COUNTIFS(Table8[Código da Candidatura],Table13[[#This Row],[Cód.]],Table8[Tipologia proposta *],"T7"))</f>
        <v/>
      </c>
      <c r="Q283" s="243" t="str">
        <f>IF(Table13[[#This Row],[Tipo de Beneficiário]]="","",COUNTIFS(Table8[Código da Candidatura],Table13[[#This Row],[Cód.]],Table8[Tipologia proposta *],"Unid. Resid."))</f>
        <v/>
      </c>
      <c r="R283" s="244">
        <f>SUM(Table13[[#This Row],[T0]:[Unid. resid.]])</f>
        <v>0</v>
      </c>
      <c r="S283" s="245" t="str">
        <f>IF(OR(Table13[[#This Row],[Tipo de Beneficiário]]="",Table13[[#This Row],[Identificação da Entidade]]="",Table13[[#This Row],[Tipo de Solução Habitacional]]=""),"NÃO","")</f>
        <v>NÃO</v>
      </c>
      <c r="T283" s="118" t="e">
        <f>VLOOKUP(Table13[[#This Row],[Tipo de Beneficiário]],Table3[],3,FALSE)</f>
        <v>#N/A</v>
      </c>
      <c r="X283" s="46"/>
    </row>
    <row r="284" spans="1:24" x14ac:dyDescent="0.25">
      <c r="A284" s="237" t="str">
        <f>auxiliar!C280</f>
        <v>279</v>
      </c>
      <c r="B284" s="238"/>
      <c r="C284" s="239"/>
      <c r="D284" s="212" t="str">
        <f>IF(Table13[[#This Row],[Tipo de Beneficiário]]="","",COUNTIF(Table8[Código da Candidatura],Table13[[#This Row],[Cód.]]))</f>
        <v/>
      </c>
      <c r="E284" s="240" t="str">
        <f>IF(Table13[[#This Row],[Tipo de Beneficiário]]="","",SUMIF(Table8[[Código da Candidatura]:[Nº de membros]],Table13[[#This Row],[Cód.]],Table8[Nº de membros]))</f>
        <v/>
      </c>
      <c r="F284" s="241"/>
      <c r="G284" s="242"/>
      <c r="H284" s="242"/>
      <c r="I284" s="243" t="str">
        <f>IF(Table13[[#This Row],[Tipo de Beneficiário]]="","",COUNTIFS(Table8[Código da Candidatura],Table13[[#This Row],[Cód.]],Table8[Tipologia proposta *],"T0"))</f>
        <v/>
      </c>
      <c r="J284" s="243" t="str">
        <f>IF(Table13[[#This Row],[Tipo de Beneficiário]]="","",COUNTIFS(Table8[Código da Candidatura],Table13[[#This Row],[Cód.]],Table8[Tipologia proposta *],"T1"))</f>
        <v/>
      </c>
      <c r="K284" s="243" t="str">
        <f>IF(Table13[[#This Row],[Tipo de Beneficiário]]="","",COUNTIFS(Table8[Código da Candidatura],Table13[[#This Row],[Cód.]],Table8[Tipologia proposta *],"T2"))</f>
        <v/>
      </c>
      <c r="L284" s="243" t="str">
        <f>IF(Table13[[#This Row],[Tipo de Beneficiário]]="","",COUNTIFS(Table8[Código da Candidatura],Table13[[#This Row],[Cód.]],Table8[Tipologia proposta *],"T3"))</f>
        <v/>
      </c>
      <c r="M284" s="243" t="str">
        <f>IF(Table13[[#This Row],[Tipo de Beneficiário]]="","",COUNTIFS(Table8[Código da Candidatura],Table13[[#This Row],[Cód.]],Table8[Tipologia proposta *],"T4"))</f>
        <v/>
      </c>
      <c r="N284" s="243" t="str">
        <f>IF(Table13[[#This Row],[Tipo de Beneficiário]]="","",COUNTIFS(Table8[Código da Candidatura],Table13[[#This Row],[Cód.]],Table8[Tipologia proposta *],"T5"))</f>
        <v/>
      </c>
      <c r="O284" s="243" t="str">
        <f>IF(Table13[[#This Row],[Tipo de Beneficiário]]="","",COUNTIFS(Table8[Código da Candidatura],Table13[[#This Row],[Cód.]],Table8[Tipologia proposta *],"T6"))</f>
        <v/>
      </c>
      <c r="P284" s="243" t="str">
        <f>IF(Table13[[#This Row],[Tipo de Beneficiário]]="","",COUNTIFS(Table8[Código da Candidatura],Table13[[#This Row],[Cód.]],Table8[Tipologia proposta *],"T7"))</f>
        <v/>
      </c>
      <c r="Q284" s="243" t="str">
        <f>IF(Table13[[#This Row],[Tipo de Beneficiário]]="","",COUNTIFS(Table8[Código da Candidatura],Table13[[#This Row],[Cód.]],Table8[Tipologia proposta *],"Unid. Resid."))</f>
        <v/>
      </c>
      <c r="R284" s="244">
        <f>SUM(Table13[[#This Row],[T0]:[Unid. resid.]])</f>
        <v>0</v>
      </c>
      <c r="S284" s="245" t="str">
        <f>IF(OR(Table13[[#This Row],[Tipo de Beneficiário]]="",Table13[[#This Row],[Identificação da Entidade]]="",Table13[[#This Row],[Tipo de Solução Habitacional]]=""),"NÃO","")</f>
        <v>NÃO</v>
      </c>
      <c r="T284" s="118" t="e">
        <f>VLOOKUP(Table13[[#This Row],[Tipo de Beneficiário]],Table3[],3,FALSE)</f>
        <v>#N/A</v>
      </c>
      <c r="X284" s="46"/>
    </row>
    <row r="285" spans="1:24" x14ac:dyDescent="0.25">
      <c r="A285" s="237" t="str">
        <f>auxiliar!C281</f>
        <v>280</v>
      </c>
      <c r="B285" s="238"/>
      <c r="C285" s="239"/>
      <c r="D285" s="212" t="str">
        <f>IF(Table13[[#This Row],[Tipo de Beneficiário]]="","",COUNTIF(Table8[Código da Candidatura],Table13[[#This Row],[Cód.]]))</f>
        <v/>
      </c>
      <c r="E285" s="240" t="str">
        <f>IF(Table13[[#This Row],[Tipo de Beneficiário]]="","",SUMIF(Table8[[Código da Candidatura]:[Nº de membros]],Table13[[#This Row],[Cód.]],Table8[Nº de membros]))</f>
        <v/>
      </c>
      <c r="F285" s="241"/>
      <c r="G285" s="242"/>
      <c r="H285" s="242"/>
      <c r="I285" s="243" t="str">
        <f>IF(Table13[[#This Row],[Tipo de Beneficiário]]="","",COUNTIFS(Table8[Código da Candidatura],Table13[[#This Row],[Cód.]],Table8[Tipologia proposta *],"T0"))</f>
        <v/>
      </c>
      <c r="J285" s="243" t="str">
        <f>IF(Table13[[#This Row],[Tipo de Beneficiário]]="","",COUNTIFS(Table8[Código da Candidatura],Table13[[#This Row],[Cód.]],Table8[Tipologia proposta *],"T1"))</f>
        <v/>
      </c>
      <c r="K285" s="243" t="str">
        <f>IF(Table13[[#This Row],[Tipo de Beneficiário]]="","",COUNTIFS(Table8[Código da Candidatura],Table13[[#This Row],[Cód.]],Table8[Tipologia proposta *],"T2"))</f>
        <v/>
      </c>
      <c r="L285" s="243" t="str">
        <f>IF(Table13[[#This Row],[Tipo de Beneficiário]]="","",COUNTIFS(Table8[Código da Candidatura],Table13[[#This Row],[Cód.]],Table8[Tipologia proposta *],"T3"))</f>
        <v/>
      </c>
      <c r="M285" s="243" t="str">
        <f>IF(Table13[[#This Row],[Tipo de Beneficiário]]="","",COUNTIFS(Table8[Código da Candidatura],Table13[[#This Row],[Cód.]],Table8[Tipologia proposta *],"T4"))</f>
        <v/>
      </c>
      <c r="N285" s="243" t="str">
        <f>IF(Table13[[#This Row],[Tipo de Beneficiário]]="","",COUNTIFS(Table8[Código da Candidatura],Table13[[#This Row],[Cód.]],Table8[Tipologia proposta *],"T5"))</f>
        <v/>
      </c>
      <c r="O285" s="243" t="str">
        <f>IF(Table13[[#This Row],[Tipo de Beneficiário]]="","",COUNTIFS(Table8[Código da Candidatura],Table13[[#This Row],[Cód.]],Table8[Tipologia proposta *],"T6"))</f>
        <v/>
      </c>
      <c r="P285" s="243" t="str">
        <f>IF(Table13[[#This Row],[Tipo de Beneficiário]]="","",COUNTIFS(Table8[Código da Candidatura],Table13[[#This Row],[Cód.]],Table8[Tipologia proposta *],"T7"))</f>
        <v/>
      </c>
      <c r="Q285" s="243" t="str">
        <f>IF(Table13[[#This Row],[Tipo de Beneficiário]]="","",COUNTIFS(Table8[Código da Candidatura],Table13[[#This Row],[Cód.]],Table8[Tipologia proposta *],"Unid. Resid."))</f>
        <v/>
      </c>
      <c r="R285" s="244">
        <f>SUM(Table13[[#This Row],[T0]:[Unid. resid.]])</f>
        <v>0</v>
      </c>
      <c r="S285" s="245" t="str">
        <f>IF(OR(Table13[[#This Row],[Tipo de Beneficiário]]="",Table13[[#This Row],[Identificação da Entidade]]="",Table13[[#This Row],[Tipo de Solução Habitacional]]=""),"NÃO","")</f>
        <v>NÃO</v>
      </c>
      <c r="T285" s="118" t="e">
        <f>VLOOKUP(Table13[[#This Row],[Tipo de Beneficiário]],Table3[],3,FALSE)</f>
        <v>#N/A</v>
      </c>
      <c r="X285" s="46"/>
    </row>
    <row r="286" spans="1:24" x14ac:dyDescent="0.25">
      <c r="A286" s="237" t="str">
        <f>auxiliar!C282</f>
        <v>281</v>
      </c>
      <c r="B286" s="238"/>
      <c r="C286" s="239"/>
      <c r="D286" s="212" t="str">
        <f>IF(Table13[[#This Row],[Tipo de Beneficiário]]="","",COUNTIF(Table8[Código da Candidatura],Table13[[#This Row],[Cód.]]))</f>
        <v/>
      </c>
      <c r="E286" s="240" t="str">
        <f>IF(Table13[[#This Row],[Tipo de Beneficiário]]="","",SUMIF(Table8[[Código da Candidatura]:[Nº de membros]],Table13[[#This Row],[Cód.]],Table8[Nº de membros]))</f>
        <v/>
      </c>
      <c r="F286" s="241"/>
      <c r="G286" s="242"/>
      <c r="H286" s="242"/>
      <c r="I286" s="243" t="str">
        <f>IF(Table13[[#This Row],[Tipo de Beneficiário]]="","",COUNTIFS(Table8[Código da Candidatura],Table13[[#This Row],[Cód.]],Table8[Tipologia proposta *],"T0"))</f>
        <v/>
      </c>
      <c r="J286" s="243" t="str">
        <f>IF(Table13[[#This Row],[Tipo de Beneficiário]]="","",COUNTIFS(Table8[Código da Candidatura],Table13[[#This Row],[Cód.]],Table8[Tipologia proposta *],"T1"))</f>
        <v/>
      </c>
      <c r="K286" s="243" t="str">
        <f>IF(Table13[[#This Row],[Tipo de Beneficiário]]="","",COUNTIFS(Table8[Código da Candidatura],Table13[[#This Row],[Cód.]],Table8[Tipologia proposta *],"T2"))</f>
        <v/>
      </c>
      <c r="L286" s="243" t="str">
        <f>IF(Table13[[#This Row],[Tipo de Beneficiário]]="","",COUNTIFS(Table8[Código da Candidatura],Table13[[#This Row],[Cód.]],Table8[Tipologia proposta *],"T3"))</f>
        <v/>
      </c>
      <c r="M286" s="243" t="str">
        <f>IF(Table13[[#This Row],[Tipo de Beneficiário]]="","",COUNTIFS(Table8[Código da Candidatura],Table13[[#This Row],[Cód.]],Table8[Tipologia proposta *],"T4"))</f>
        <v/>
      </c>
      <c r="N286" s="243" t="str">
        <f>IF(Table13[[#This Row],[Tipo de Beneficiário]]="","",COUNTIFS(Table8[Código da Candidatura],Table13[[#This Row],[Cód.]],Table8[Tipologia proposta *],"T5"))</f>
        <v/>
      </c>
      <c r="O286" s="243" t="str">
        <f>IF(Table13[[#This Row],[Tipo de Beneficiário]]="","",COUNTIFS(Table8[Código da Candidatura],Table13[[#This Row],[Cód.]],Table8[Tipologia proposta *],"T6"))</f>
        <v/>
      </c>
      <c r="P286" s="243" t="str">
        <f>IF(Table13[[#This Row],[Tipo de Beneficiário]]="","",COUNTIFS(Table8[Código da Candidatura],Table13[[#This Row],[Cód.]],Table8[Tipologia proposta *],"T7"))</f>
        <v/>
      </c>
      <c r="Q286" s="243" t="str">
        <f>IF(Table13[[#This Row],[Tipo de Beneficiário]]="","",COUNTIFS(Table8[Código da Candidatura],Table13[[#This Row],[Cód.]],Table8[Tipologia proposta *],"Unid. Resid."))</f>
        <v/>
      </c>
      <c r="R286" s="244">
        <f>SUM(Table13[[#This Row],[T0]:[Unid. resid.]])</f>
        <v>0</v>
      </c>
      <c r="S286" s="245" t="str">
        <f>IF(OR(Table13[[#This Row],[Tipo de Beneficiário]]="",Table13[[#This Row],[Identificação da Entidade]]="",Table13[[#This Row],[Tipo de Solução Habitacional]]=""),"NÃO","")</f>
        <v>NÃO</v>
      </c>
      <c r="T286" s="118" t="e">
        <f>VLOOKUP(Table13[[#This Row],[Tipo de Beneficiário]],Table3[],3,FALSE)</f>
        <v>#N/A</v>
      </c>
      <c r="X286" s="46"/>
    </row>
    <row r="287" spans="1:24" x14ac:dyDescent="0.25">
      <c r="A287" s="237" t="str">
        <f>auxiliar!C283</f>
        <v>282</v>
      </c>
      <c r="B287" s="238"/>
      <c r="C287" s="239"/>
      <c r="D287" s="212" t="str">
        <f>IF(Table13[[#This Row],[Tipo de Beneficiário]]="","",COUNTIF(Table8[Código da Candidatura],Table13[[#This Row],[Cód.]]))</f>
        <v/>
      </c>
      <c r="E287" s="240" t="str">
        <f>IF(Table13[[#This Row],[Tipo de Beneficiário]]="","",SUMIF(Table8[[Código da Candidatura]:[Nº de membros]],Table13[[#This Row],[Cód.]],Table8[Nº de membros]))</f>
        <v/>
      </c>
      <c r="F287" s="241"/>
      <c r="G287" s="242"/>
      <c r="H287" s="242"/>
      <c r="I287" s="243" t="str">
        <f>IF(Table13[[#This Row],[Tipo de Beneficiário]]="","",COUNTIFS(Table8[Código da Candidatura],Table13[[#This Row],[Cód.]],Table8[Tipologia proposta *],"T0"))</f>
        <v/>
      </c>
      <c r="J287" s="243" t="str">
        <f>IF(Table13[[#This Row],[Tipo de Beneficiário]]="","",COUNTIFS(Table8[Código da Candidatura],Table13[[#This Row],[Cód.]],Table8[Tipologia proposta *],"T1"))</f>
        <v/>
      </c>
      <c r="K287" s="243" t="str">
        <f>IF(Table13[[#This Row],[Tipo de Beneficiário]]="","",COUNTIFS(Table8[Código da Candidatura],Table13[[#This Row],[Cód.]],Table8[Tipologia proposta *],"T2"))</f>
        <v/>
      </c>
      <c r="L287" s="243" t="str">
        <f>IF(Table13[[#This Row],[Tipo de Beneficiário]]="","",COUNTIFS(Table8[Código da Candidatura],Table13[[#This Row],[Cód.]],Table8[Tipologia proposta *],"T3"))</f>
        <v/>
      </c>
      <c r="M287" s="243" t="str">
        <f>IF(Table13[[#This Row],[Tipo de Beneficiário]]="","",COUNTIFS(Table8[Código da Candidatura],Table13[[#This Row],[Cód.]],Table8[Tipologia proposta *],"T4"))</f>
        <v/>
      </c>
      <c r="N287" s="243" t="str">
        <f>IF(Table13[[#This Row],[Tipo de Beneficiário]]="","",COUNTIFS(Table8[Código da Candidatura],Table13[[#This Row],[Cód.]],Table8[Tipologia proposta *],"T5"))</f>
        <v/>
      </c>
      <c r="O287" s="243" t="str">
        <f>IF(Table13[[#This Row],[Tipo de Beneficiário]]="","",COUNTIFS(Table8[Código da Candidatura],Table13[[#This Row],[Cód.]],Table8[Tipologia proposta *],"T6"))</f>
        <v/>
      </c>
      <c r="P287" s="243" t="str">
        <f>IF(Table13[[#This Row],[Tipo de Beneficiário]]="","",COUNTIFS(Table8[Código da Candidatura],Table13[[#This Row],[Cód.]],Table8[Tipologia proposta *],"T7"))</f>
        <v/>
      </c>
      <c r="Q287" s="243" t="str">
        <f>IF(Table13[[#This Row],[Tipo de Beneficiário]]="","",COUNTIFS(Table8[Código da Candidatura],Table13[[#This Row],[Cód.]],Table8[Tipologia proposta *],"Unid. Resid."))</f>
        <v/>
      </c>
      <c r="R287" s="244">
        <f>SUM(Table13[[#This Row],[T0]:[Unid. resid.]])</f>
        <v>0</v>
      </c>
      <c r="S287" s="245" t="str">
        <f>IF(OR(Table13[[#This Row],[Tipo de Beneficiário]]="",Table13[[#This Row],[Identificação da Entidade]]="",Table13[[#This Row],[Tipo de Solução Habitacional]]=""),"NÃO","")</f>
        <v>NÃO</v>
      </c>
      <c r="T287" s="118" t="e">
        <f>VLOOKUP(Table13[[#This Row],[Tipo de Beneficiário]],Table3[],3,FALSE)</f>
        <v>#N/A</v>
      </c>
      <c r="X287" s="46"/>
    </row>
    <row r="288" spans="1:24" x14ac:dyDescent="0.25">
      <c r="A288" s="237" t="str">
        <f>auxiliar!C284</f>
        <v>283</v>
      </c>
      <c r="B288" s="238"/>
      <c r="C288" s="239"/>
      <c r="D288" s="212" t="str">
        <f>IF(Table13[[#This Row],[Tipo de Beneficiário]]="","",COUNTIF(Table8[Código da Candidatura],Table13[[#This Row],[Cód.]]))</f>
        <v/>
      </c>
      <c r="E288" s="240" t="str">
        <f>IF(Table13[[#This Row],[Tipo de Beneficiário]]="","",SUMIF(Table8[[Código da Candidatura]:[Nº de membros]],Table13[[#This Row],[Cód.]],Table8[Nº de membros]))</f>
        <v/>
      </c>
      <c r="F288" s="241"/>
      <c r="G288" s="242"/>
      <c r="H288" s="242"/>
      <c r="I288" s="243" t="str">
        <f>IF(Table13[[#This Row],[Tipo de Beneficiário]]="","",COUNTIFS(Table8[Código da Candidatura],Table13[[#This Row],[Cód.]],Table8[Tipologia proposta *],"T0"))</f>
        <v/>
      </c>
      <c r="J288" s="243" t="str">
        <f>IF(Table13[[#This Row],[Tipo de Beneficiário]]="","",COUNTIFS(Table8[Código da Candidatura],Table13[[#This Row],[Cód.]],Table8[Tipologia proposta *],"T1"))</f>
        <v/>
      </c>
      <c r="K288" s="243" t="str">
        <f>IF(Table13[[#This Row],[Tipo de Beneficiário]]="","",COUNTIFS(Table8[Código da Candidatura],Table13[[#This Row],[Cód.]],Table8[Tipologia proposta *],"T2"))</f>
        <v/>
      </c>
      <c r="L288" s="243" t="str">
        <f>IF(Table13[[#This Row],[Tipo de Beneficiário]]="","",COUNTIFS(Table8[Código da Candidatura],Table13[[#This Row],[Cód.]],Table8[Tipologia proposta *],"T3"))</f>
        <v/>
      </c>
      <c r="M288" s="243" t="str">
        <f>IF(Table13[[#This Row],[Tipo de Beneficiário]]="","",COUNTIFS(Table8[Código da Candidatura],Table13[[#This Row],[Cód.]],Table8[Tipologia proposta *],"T4"))</f>
        <v/>
      </c>
      <c r="N288" s="243" t="str">
        <f>IF(Table13[[#This Row],[Tipo de Beneficiário]]="","",COUNTIFS(Table8[Código da Candidatura],Table13[[#This Row],[Cód.]],Table8[Tipologia proposta *],"T5"))</f>
        <v/>
      </c>
      <c r="O288" s="243" t="str">
        <f>IF(Table13[[#This Row],[Tipo de Beneficiário]]="","",COUNTIFS(Table8[Código da Candidatura],Table13[[#This Row],[Cód.]],Table8[Tipologia proposta *],"T6"))</f>
        <v/>
      </c>
      <c r="P288" s="243" t="str">
        <f>IF(Table13[[#This Row],[Tipo de Beneficiário]]="","",COUNTIFS(Table8[Código da Candidatura],Table13[[#This Row],[Cód.]],Table8[Tipologia proposta *],"T7"))</f>
        <v/>
      </c>
      <c r="Q288" s="243" t="str">
        <f>IF(Table13[[#This Row],[Tipo de Beneficiário]]="","",COUNTIFS(Table8[Código da Candidatura],Table13[[#This Row],[Cód.]],Table8[Tipologia proposta *],"Unid. Resid."))</f>
        <v/>
      </c>
      <c r="R288" s="244">
        <f>SUM(Table13[[#This Row],[T0]:[Unid. resid.]])</f>
        <v>0</v>
      </c>
      <c r="S288" s="245" t="str">
        <f>IF(OR(Table13[[#This Row],[Tipo de Beneficiário]]="",Table13[[#This Row],[Identificação da Entidade]]="",Table13[[#This Row],[Tipo de Solução Habitacional]]=""),"NÃO","")</f>
        <v>NÃO</v>
      </c>
      <c r="T288" s="118" t="e">
        <f>VLOOKUP(Table13[[#This Row],[Tipo de Beneficiário]],Table3[],3,FALSE)</f>
        <v>#N/A</v>
      </c>
      <c r="X288" s="46"/>
    </row>
    <row r="289" spans="1:24" x14ac:dyDescent="0.25">
      <c r="A289" s="237" t="str">
        <f>auxiliar!C285</f>
        <v>284</v>
      </c>
      <c r="B289" s="238"/>
      <c r="C289" s="239"/>
      <c r="D289" s="212" t="str">
        <f>IF(Table13[[#This Row],[Tipo de Beneficiário]]="","",COUNTIF(Table8[Código da Candidatura],Table13[[#This Row],[Cód.]]))</f>
        <v/>
      </c>
      <c r="E289" s="240" t="str">
        <f>IF(Table13[[#This Row],[Tipo de Beneficiário]]="","",SUMIF(Table8[[Código da Candidatura]:[Nº de membros]],Table13[[#This Row],[Cód.]],Table8[Nº de membros]))</f>
        <v/>
      </c>
      <c r="F289" s="241"/>
      <c r="G289" s="242"/>
      <c r="H289" s="242"/>
      <c r="I289" s="243" t="str">
        <f>IF(Table13[[#This Row],[Tipo de Beneficiário]]="","",COUNTIFS(Table8[Código da Candidatura],Table13[[#This Row],[Cód.]],Table8[Tipologia proposta *],"T0"))</f>
        <v/>
      </c>
      <c r="J289" s="243" t="str">
        <f>IF(Table13[[#This Row],[Tipo de Beneficiário]]="","",COUNTIFS(Table8[Código da Candidatura],Table13[[#This Row],[Cód.]],Table8[Tipologia proposta *],"T1"))</f>
        <v/>
      </c>
      <c r="K289" s="243" t="str">
        <f>IF(Table13[[#This Row],[Tipo de Beneficiário]]="","",COUNTIFS(Table8[Código da Candidatura],Table13[[#This Row],[Cód.]],Table8[Tipologia proposta *],"T2"))</f>
        <v/>
      </c>
      <c r="L289" s="243" t="str">
        <f>IF(Table13[[#This Row],[Tipo de Beneficiário]]="","",COUNTIFS(Table8[Código da Candidatura],Table13[[#This Row],[Cód.]],Table8[Tipologia proposta *],"T3"))</f>
        <v/>
      </c>
      <c r="M289" s="243" t="str">
        <f>IF(Table13[[#This Row],[Tipo de Beneficiário]]="","",COUNTIFS(Table8[Código da Candidatura],Table13[[#This Row],[Cód.]],Table8[Tipologia proposta *],"T4"))</f>
        <v/>
      </c>
      <c r="N289" s="243" t="str">
        <f>IF(Table13[[#This Row],[Tipo de Beneficiário]]="","",COUNTIFS(Table8[Código da Candidatura],Table13[[#This Row],[Cód.]],Table8[Tipologia proposta *],"T5"))</f>
        <v/>
      </c>
      <c r="O289" s="243" t="str">
        <f>IF(Table13[[#This Row],[Tipo de Beneficiário]]="","",COUNTIFS(Table8[Código da Candidatura],Table13[[#This Row],[Cód.]],Table8[Tipologia proposta *],"T6"))</f>
        <v/>
      </c>
      <c r="P289" s="243" t="str">
        <f>IF(Table13[[#This Row],[Tipo de Beneficiário]]="","",COUNTIFS(Table8[Código da Candidatura],Table13[[#This Row],[Cód.]],Table8[Tipologia proposta *],"T7"))</f>
        <v/>
      </c>
      <c r="Q289" s="243" t="str">
        <f>IF(Table13[[#This Row],[Tipo de Beneficiário]]="","",COUNTIFS(Table8[Código da Candidatura],Table13[[#This Row],[Cód.]],Table8[Tipologia proposta *],"Unid. Resid."))</f>
        <v/>
      </c>
      <c r="R289" s="244">
        <f>SUM(Table13[[#This Row],[T0]:[Unid. resid.]])</f>
        <v>0</v>
      </c>
      <c r="S289" s="245" t="str">
        <f>IF(OR(Table13[[#This Row],[Tipo de Beneficiário]]="",Table13[[#This Row],[Identificação da Entidade]]="",Table13[[#This Row],[Tipo de Solução Habitacional]]=""),"NÃO","")</f>
        <v>NÃO</v>
      </c>
      <c r="T289" s="118" t="e">
        <f>VLOOKUP(Table13[[#This Row],[Tipo de Beneficiário]],Table3[],3,FALSE)</f>
        <v>#N/A</v>
      </c>
      <c r="X289" s="46"/>
    </row>
    <row r="290" spans="1:24" x14ac:dyDescent="0.25">
      <c r="A290" s="237" t="str">
        <f>auxiliar!C286</f>
        <v>285</v>
      </c>
      <c r="B290" s="238"/>
      <c r="C290" s="239"/>
      <c r="D290" s="212" t="str">
        <f>IF(Table13[[#This Row],[Tipo de Beneficiário]]="","",COUNTIF(Table8[Código da Candidatura],Table13[[#This Row],[Cód.]]))</f>
        <v/>
      </c>
      <c r="E290" s="240" t="str">
        <f>IF(Table13[[#This Row],[Tipo de Beneficiário]]="","",SUMIF(Table8[[Código da Candidatura]:[Nº de membros]],Table13[[#This Row],[Cód.]],Table8[Nº de membros]))</f>
        <v/>
      </c>
      <c r="F290" s="241"/>
      <c r="G290" s="242"/>
      <c r="H290" s="242"/>
      <c r="I290" s="243" t="str">
        <f>IF(Table13[[#This Row],[Tipo de Beneficiário]]="","",COUNTIFS(Table8[Código da Candidatura],Table13[[#This Row],[Cód.]],Table8[Tipologia proposta *],"T0"))</f>
        <v/>
      </c>
      <c r="J290" s="243" t="str">
        <f>IF(Table13[[#This Row],[Tipo de Beneficiário]]="","",COUNTIFS(Table8[Código da Candidatura],Table13[[#This Row],[Cód.]],Table8[Tipologia proposta *],"T1"))</f>
        <v/>
      </c>
      <c r="K290" s="243" t="str">
        <f>IF(Table13[[#This Row],[Tipo de Beneficiário]]="","",COUNTIFS(Table8[Código da Candidatura],Table13[[#This Row],[Cód.]],Table8[Tipologia proposta *],"T2"))</f>
        <v/>
      </c>
      <c r="L290" s="243" t="str">
        <f>IF(Table13[[#This Row],[Tipo de Beneficiário]]="","",COUNTIFS(Table8[Código da Candidatura],Table13[[#This Row],[Cód.]],Table8[Tipologia proposta *],"T3"))</f>
        <v/>
      </c>
      <c r="M290" s="243" t="str">
        <f>IF(Table13[[#This Row],[Tipo de Beneficiário]]="","",COUNTIFS(Table8[Código da Candidatura],Table13[[#This Row],[Cód.]],Table8[Tipologia proposta *],"T4"))</f>
        <v/>
      </c>
      <c r="N290" s="243" t="str">
        <f>IF(Table13[[#This Row],[Tipo de Beneficiário]]="","",COUNTIFS(Table8[Código da Candidatura],Table13[[#This Row],[Cód.]],Table8[Tipologia proposta *],"T5"))</f>
        <v/>
      </c>
      <c r="O290" s="243" t="str">
        <f>IF(Table13[[#This Row],[Tipo de Beneficiário]]="","",COUNTIFS(Table8[Código da Candidatura],Table13[[#This Row],[Cód.]],Table8[Tipologia proposta *],"T6"))</f>
        <v/>
      </c>
      <c r="P290" s="243" t="str">
        <f>IF(Table13[[#This Row],[Tipo de Beneficiário]]="","",COUNTIFS(Table8[Código da Candidatura],Table13[[#This Row],[Cód.]],Table8[Tipologia proposta *],"T7"))</f>
        <v/>
      </c>
      <c r="Q290" s="243" t="str">
        <f>IF(Table13[[#This Row],[Tipo de Beneficiário]]="","",COUNTIFS(Table8[Código da Candidatura],Table13[[#This Row],[Cód.]],Table8[Tipologia proposta *],"Unid. Resid."))</f>
        <v/>
      </c>
      <c r="R290" s="244">
        <f>SUM(Table13[[#This Row],[T0]:[Unid. resid.]])</f>
        <v>0</v>
      </c>
      <c r="S290" s="245" t="str">
        <f>IF(OR(Table13[[#This Row],[Tipo de Beneficiário]]="",Table13[[#This Row],[Identificação da Entidade]]="",Table13[[#This Row],[Tipo de Solução Habitacional]]=""),"NÃO","")</f>
        <v>NÃO</v>
      </c>
      <c r="T290" s="118" t="e">
        <f>VLOOKUP(Table13[[#This Row],[Tipo de Beneficiário]],Table3[],3,FALSE)</f>
        <v>#N/A</v>
      </c>
      <c r="X290" s="46"/>
    </row>
    <row r="291" spans="1:24" x14ac:dyDescent="0.25">
      <c r="A291" s="237" t="str">
        <f>auxiliar!C287</f>
        <v>286</v>
      </c>
      <c r="B291" s="238"/>
      <c r="C291" s="239"/>
      <c r="D291" s="212" t="str">
        <f>IF(Table13[[#This Row],[Tipo de Beneficiário]]="","",COUNTIF(Table8[Código da Candidatura],Table13[[#This Row],[Cód.]]))</f>
        <v/>
      </c>
      <c r="E291" s="240" t="str">
        <f>IF(Table13[[#This Row],[Tipo de Beneficiário]]="","",SUMIF(Table8[[Código da Candidatura]:[Nº de membros]],Table13[[#This Row],[Cód.]],Table8[Nº de membros]))</f>
        <v/>
      </c>
      <c r="F291" s="241"/>
      <c r="G291" s="242"/>
      <c r="H291" s="242"/>
      <c r="I291" s="243" t="str">
        <f>IF(Table13[[#This Row],[Tipo de Beneficiário]]="","",COUNTIFS(Table8[Código da Candidatura],Table13[[#This Row],[Cód.]],Table8[Tipologia proposta *],"T0"))</f>
        <v/>
      </c>
      <c r="J291" s="243" t="str">
        <f>IF(Table13[[#This Row],[Tipo de Beneficiário]]="","",COUNTIFS(Table8[Código da Candidatura],Table13[[#This Row],[Cód.]],Table8[Tipologia proposta *],"T1"))</f>
        <v/>
      </c>
      <c r="K291" s="243" t="str">
        <f>IF(Table13[[#This Row],[Tipo de Beneficiário]]="","",COUNTIFS(Table8[Código da Candidatura],Table13[[#This Row],[Cód.]],Table8[Tipologia proposta *],"T2"))</f>
        <v/>
      </c>
      <c r="L291" s="243" t="str">
        <f>IF(Table13[[#This Row],[Tipo de Beneficiário]]="","",COUNTIFS(Table8[Código da Candidatura],Table13[[#This Row],[Cód.]],Table8[Tipologia proposta *],"T3"))</f>
        <v/>
      </c>
      <c r="M291" s="243" t="str">
        <f>IF(Table13[[#This Row],[Tipo de Beneficiário]]="","",COUNTIFS(Table8[Código da Candidatura],Table13[[#This Row],[Cód.]],Table8[Tipologia proposta *],"T4"))</f>
        <v/>
      </c>
      <c r="N291" s="243" t="str">
        <f>IF(Table13[[#This Row],[Tipo de Beneficiário]]="","",COUNTIFS(Table8[Código da Candidatura],Table13[[#This Row],[Cód.]],Table8[Tipologia proposta *],"T5"))</f>
        <v/>
      </c>
      <c r="O291" s="243" t="str">
        <f>IF(Table13[[#This Row],[Tipo de Beneficiário]]="","",COUNTIFS(Table8[Código da Candidatura],Table13[[#This Row],[Cód.]],Table8[Tipologia proposta *],"T6"))</f>
        <v/>
      </c>
      <c r="P291" s="243" t="str">
        <f>IF(Table13[[#This Row],[Tipo de Beneficiário]]="","",COUNTIFS(Table8[Código da Candidatura],Table13[[#This Row],[Cód.]],Table8[Tipologia proposta *],"T7"))</f>
        <v/>
      </c>
      <c r="Q291" s="243" t="str">
        <f>IF(Table13[[#This Row],[Tipo de Beneficiário]]="","",COUNTIFS(Table8[Código da Candidatura],Table13[[#This Row],[Cód.]],Table8[Tipologia proposta *],"Unid. Resid."))</f>
        <v/>
      </c>
      <c r="R291" s="244">
        <f>SUM(Table13[[#This Row],[T0]:[Unid. resid.]])</f>
        <v>0</v>
      </c>
      <c r="S291" s="245" t="str">
        <f>IF(OR(Table13[[#This Row],[Tipo de Beneficiário]]="",Table13[[#This Row],[Identificação da Entidade]]="",Table13[[#This Row],[Tipo de Solução Habitacional]]=""),"NÃO","")</f>
        <v>NÃO</v>
      </c>
      <c r="T291" s="118" t="e">
        <f>VLOOKUP(Table13[[#This Row],[Tipo de Beneficiário]],Table3[],3,FALSE)</f>
        <v>#N/A</v>
      </c>
      <c r="X291" s="46"/>
    </row>
    <row r="292" spans="1:24" x14ac:dyDescent="0.25">
      <c r="A292" s="237" t="str">
        <f>auxiliar!C288</f>
        <v>287</v>
      </c>
      <c r="B292" s="238"/>
      <c r="C292" s="239"/>
      <c r="D292" s="212" t="str">
        <f>IF(Table13[[#This Row],[Tipo de Beneficiário]]="","",COUNTIF(Table8[Código da Candidatura],Table13[[#This Row],[Cód.]]))</f>
        <v/>
      </c>
      <c r="E292" s="240" t="str">
        <f>IF(Table13[[#This Row],[Tipo de Beneficiário]]="","",SUMIF(Table8[[Código da Candidatura]:[Nº de membros]],Table13[[#This Row],[Cód.]],Table8[Nº de membros]))</f>
        <v/>
      </c>
      <c r="F292" s="241"/>
      <c r="G292" s="242"/>
      <c r="H292" s="242"/>
      <c r="I292" s="243" t="str">
        <f>IF(Table13[[#This Row],[Tipo de Beneficiário]]="","",COUNTIFS(Table8[Código da Candidatura],Table13[[#This Row],[Cód.]],Table8[Tipologia proposta *],"T0"))</f>
        <v/>
      </c>
      <c r="J292" s="243" t="str">
        <f>IF(Table13[[#This Row],[Tipo de Beneficiário]]="","",COUNTIFS(Table8[Código da Candidatura],Table13[[#This Row],[Cód.]],Table8[Tipologia proposta *],"T1"))</f>
        <v/>
      </c>
      <c r="K292" s="243" t="str">
        <f>IF(Table13[[#This Row],[Tipo de Beneficiário]]="","",COUNTIFS(Table8[Código da Candidatura],Table13[[#This Row],[Cód.]],Table8[Tipologia proposta *],"T2"))</f>
        <v/>
      </c>
      <c r="L292" s="243" t="str">
        <f>IF(Table13[[#This Row],[Tipo de Beneficiário]]="","",COUNTIFS(Table8[Código da Candidatura],Table13[[#This Row],[Cód.]],Table8[Tipologia proposta *],"T3"))</f>
        <v/>
      </c>
      <c r="M292" s="243" t="str">
        <f>IF(Table13[[#This Row],[Tipo de Beneficiário]]="","",COUNTIFS(Table8[Código da Candidatura],Table13[[#This Row],[Cód.]],Table8[Tipologia proposta *],"T4"))</f>
        <v/>
      </c>
      <c r="N292" s="243" t="str">
        <f>IF(Table13[[#This Row],[Tipo de Beneficiário]]="","",COUNTIFS(Table8[Código da Candidatura],Table13[[#This Row],[Cód.]],Table8[Tipologia proposta *],"T5"))</f>
        <v/>
      </c>
      <c r="O292" s="243" t="str">
        <f>IF(Table13[[#This Row],[Tipo de Beneficiário]]="","",COUNTIFS(Table8[Código da Candidatura],Table13[[#This Row],[Cód.]],Table8[Tipologia proposta *],"T6"))</f>
        <v/>
      </c>
      <c r="P292" s="243" t="str">
        <f>IF(Table13[[#This Row],[Tipo de Beneficiário]]="","",COUNTIFS(Table8[Código da Candidatura],Table13[[#This Row],[Cód.]],Table8[Tipologia proposta *],"T7"))</f>
        <v/>
      </c>
      <c r="Q292" s="243" t="str">
        <f>IF(Table13[[#This Row],[Tipo de Beneficiário]]="","",COUNTIFS(Table8[Código da Candidatura],Table13[[#This Row],[Cód.]],Table8[Tipologia proposta *],"Unid. Resid."))</f>
        <v/>
      </c>
      <c r="R292" s="244">
        <f>SUM(Table13[[#This Row],[T0]:[Unid. resid.]])</f>
        <v>0</v>
      </c>
      <c r="S292" s="245" t="str">
        <f>IF(OR(Table13[[#This Row],[Tipo de Beneficiário]]="",Table13[[#This Row],[Identificação da Entidade]]="",Table13[[#This Row],[Tipo de Solução Habitacional]]=""),"NÃO","")</f>
        <v>NÃO</v>
      </c>
      <c r="T292" s="118" t="e">
        <f>VLOOKUP(Table13[[#This Row],[Tipo de Beneficiário]],Table3[],3,FALSE)</f>
        <v>#N/A</v>
      </c>
      <c r="X292" s="46"/>
    </row>
    <row r="293" spans="1:24" x14ac:dyDescent="0.25">
      <c r="A293" s="237" t="str">
        <f>auxiliar!C289</f>
        <v>288</v>
      </c>
      <c r="B293" s="238"/>
      <c r="C293" s="239"/>
      <c r="D293" s="212" t="str">
        <f>IF(Table13[[#This Row],[Tipo de Beneficiário]]="","",COUNTIF(Table8[Código da Candidatura],Table13[[#This Row],[Cód.]]))</f>
        <v/>
      </c>
      <c r="E293" s="240" t="str">
        <f>IF(Table13[[#This Row],[Tipo de Beneficiário]]="","",SUMIF(Table8[[Código da Candidatura]:[Nº de membros]],Table13[[#This Row],[Cód.]],Table8[Nº de membros]))</f>
        <v/>
      </c>
      <c r="F293" s="241"/>
      <c r="G293" s="242"/>
      <c r="H293" s="242"/>
      <c r="I293" s="243" t="str">
        <f>IF(Table13[[#This Row],[Tipo de Beneficiário]]="","",COUNTIFS(Table8[Código da Candidatura],Table13[[#This Row],[Cód.]],Table8[Tipologia proposta *],"T0"))</f>
        <v/>
      </c>
      <c r="J293" s="243" t="str">
        <f>IF(Table13[[#This Row],[Tipo de Beneficiário]]="","",COUNTIFS(Table8[Código da Candidatura],Table13[[#This Row],[Cód.]],Table8[Tipologia proposta *],"T1"))</f>
        <v/>
      </c>
      <c r="K293" s="243" t="str">
        <f>IF(Table13[[#This Row],[Tipo de Beneficiário]]="","",COUNTIFS(Table8[Código da Candidatura],Table13[[#This Row],[Cód.]],Table8[Tipologia proposta *],"T2"))</f>
        <v/>
      </c>
      <c r="L293" s="243" t="str">
        <f>IF(Table13[[#This Row],[Tipo de Beneficiário]]="","",COUNTIFS(Table8[Código da Candidatura],Table13[[#This Row],[Cód.]],Table8[Tipologia proposta *],"T3"))</f>
        <v/>
      </c>
      <c r="M293" s="243" t="str">
        <f>IF(Table13[[#This Row],[Tipo de Beneficiário]]="","",COUNTIFS(Table8[Código da Candidatura],Table13[[#This Row],[Cód.]],Table8[Tipologia proposta *],"T4"))</f>
        <v/>
      </c>
      <c r="N293" s="243" t="str">
        <f>IF(Table13[[#This Row],[Tipo de Beneficiário]]="","",COUNTIFS(Table8[Código da Candidatura],Table13[[#This Row],[Cód.]],Table8[Tipologia proposta *],"T5"))</f>
        <v/>
      </c>
      <c r="O293" s="243" t="str">
        <f>IF(Table13[[#This Row],[Tipo de Beneficiário]]="","",COUNTIFS(Table8[Código da Candidatura],Table13[[#This Row],[Cód.]],Table8[Tipologia proposta *],"T6"))</f>
        <v/>
      </c>
      <c r="P293" s="243" t="str">
        <f>IF(Table13[[#This Row],[Tipo de Beneficiário]]="","",COUNTIFS(Table8[Código da Candidatura],Table13[[#This Row],[Cód.]],Table8[Tipologia proposta *],"T7"))</f>
        <v/>
      </c>
      <c r="Q293" s="243" t="str">
        <f>IF(Table13[[#This Row],[Tipo de Beneficiário]]="","",COUNTIFS(Table8[Código da Candidatura],Table13[[#This Row],[Cód.]],Table8[Tipologia proposta *],"Unid. Resid."))</f>
        <v/>
      </c>
      <c r="R293" s="244">
        <f>SUM(Table13[[#This Row],[T0]:[Unid. resid.]])</f>
        <v>0</v>
      </c>
      <c r="S293" s="245" t="str">
        <f>IF(OR(Table13[[#This Row],[Tipo de Beneficiário]]="",Table13[[#This Row],[Identificação da Entidade]]="",Table13[[#This Row],[Tipo de Solução Habitacional]]=""),"NÃO","")</f>
        <v>NÃO</v>
      </c>
      <c r="T293" s="118" t="e">
        <f>VLOOKUP(Table13[[#This Row],[Tipo de Beneficiário]],Table3[],3,FALSE)</f>
        <v>#N/A</v>
      </c>
      <c r="X293" s="46"/>
    </row>
    <row r="294" spans="1:24" x14ac:dyDescent="0.25">
      <c r="A294" s="237" t="str">
        <f>auxiliar!C290</f>
        <v>289</v>
      </c>
      <c r="B294" s="238"/>
      <c r="C294" s="239"/>
      <c r="D294" s="212" t="str">
        <f>IF(Table13[[#This Row],[Tipo de Beneficiário]]="","",COUNTIF(Table8[Código da Candidatura],Table13[[#This Row],[Cód.]]))</f>
        <v/>
      </c>
      <c r="E294" s="240" t="str">
        <f>IF(Table13[[#This Row],[Tipo de Beneficiário]]="","",SUMIF(Table8[[Código da Candidatura]:[Nº de membros]],Table13[[#This Row],[Cód.]],Table8[Nº de membros]))</f>
        <v/>
      </c>
      <c r="F294" s="241"/>
      <c r="G294" s="242"/>
      <c r="H294" s="242"/>
      <c r="I294" s="243" t="str">
        <f>IF(Table13[[#This Row],[Tipo de Beneficiário]]="","",COUNTIFS(Table8[Código da Candidatura],Table13[[#This Row],[Cód.]],Table8[Tipologia proposta *],"T0"))</f>
        <v/>
      </c>
      <c r="J294" s="243" t="str">
        <f>IF(Table13[[#This Row],[Tipo de Beneficiário]]="","",COUNTIFS(Table8[Código da Candidatura],Table13[[#This Row],[Cód.]],Table8[Tipologia proposta *],"T1"))</f>
        <v/>
      </c>
      <c r="K294" s="243" t="str">
        <f>IF(Table13[[#This Row],[Tipo de Beneficiário]]="","",COUNTIFS(Table8[Código da Candidatura],Table13[[#This Row],[Cód.]],Table8[Tipologia proposta *],"T2"))</f>
        <v/>
      </c>
      <c r="L294" s="243" t="str">
        <f>IF(Table13[[#This Row],[Tipo de Beneficiário]]="","",COUNTIFS(Table8[Código da Candidatura],Table13[[#This Row],[Cód.]],Table8[Tipologia proposta *],"T3"))</f>
        <v/>
      </c>
      <c r="M294" s="243" t="str">
        <f>IF(Table13[[#This Row],[Tipo de Beneficiário]]="","",COUNTIFS(Table8[Código da Candidatura],Table13[[#This Row],[Cód.]],Table8[Tipologia proposta *],"T4"))</f>
        <v/>
      </c>
      <c r="N294" s="243" t="str">
        <f>IF(Table13[[#This Row],[Tipo de Beneficiário]]="","",COUNTIFS(Table8[Código da Candidatura],Table13[[#This Row],[Cód.]],Table8[Tipologia proposta *],"T5"))</f>
        <v/>
      </c>
      <c r="O294" s="243" t="str">
        <f>IF(Table13[[#This Row],[Tipo de Beneficiário]]="","",COUNTIFS(Table8[Código da Candidatura],Table13[[#This Row],[Cód.]],Table8[Tipologia proposta *],"T6"))</f>
        <v/>
      </c>
      <c r="P294" s="243" t="str">
        <f>IF(Table13[[#This Row],[Tipo de Beneficiário]]="","",COUNTIFS(Table8[Código da Candidatura],Table13[[#This Row],[Cód.]],Table8[Tipologia proposta *],"T7"))</f>
        <v/>
      </c>
      <c r="Q294" s="243" t="str">
        <f>IF(Table13[[#This Row],[Tipo de Beneficiário]]="","",COUNTIFS(Table8[Código da Candidatura],Table13[[#This Row],[Cód.]],Table8[Tipologia proposta *],"Unid. Resid."))</f>
        <v/>
      </c>
      <c r="R294" s="244">
        <f>SUM(Table13[[#This Row],[T0]:[Unid. resid.]])</f>
        <v>0</v>
      </c>
      <c r="S294" s="245" t="str">
        <f>IF(OR(Table13[[#This Row],[Tipo de Beneficiário]]="",Table13[[#This Row],[Identificação da Entidade]]="",Table13[[#This Row],[Tipo de Solução Habitacional]]=""),"NÃO","")</f>
        <v>NÃO</v>
      </c>
      <c r="T294" s="118" t="e">
        <f>VLOOKUP(Table13[[#This Row],[Tipo de Beneficiário]],Table3[],3,FALSE)</f>
        <v>#N/A</v>
      </c>
      <c r="X294" s="46"/>
    </row>
    <row r="295" spans="1:24" x14ac:dyDescent="0.25">
      <c r="A295" s="237" t="str">
        <f>auxiliar!C291</f>
        <v>290</v>
      </c>
      <c r="B295" s="238"/>
      <c r="C295" s="239"/>
      <c r="D295" s="212" t="str">
        <f>IF(Table13[[#This Row],[Tipo de Beneficiário]]="","",COUNTIF(Table8[Código da Candidatura],Table13[[#This Row],[Cód.]]))</f>
        <v/>
      </c>
      <c r="E295" s="240" t="str">
        <f>IF(Table13[[#This Row],[Tipo de Beneficiário]]="","",SUMIF(Table8[[Código da Candidatura]:[Nº de membros]],Table13[[#This Row],[Cód.]],Table8[Nº de membros]))</f>
        <v/>
      </c>
      <c r="F295" s="241"/>
      <c r="G295" s="242"/>
      <c r="H295" s="242"/>
      <c r="I295" s="243" t="str">
        <f>IF(Table13[[#This Row],[Tipo de Beneficiário]]="","",COUNTIFS(Table8[Código da Candidatura],Table13[[#This Row],[Cód.]],Table8[Tipologia proposta *],"T0"))</f>
        <v/>
      </c>
      <c r="J295" s="243" t="str">
        <f>IF(Table13[[#This Row],[Tipo de Beneficiário]]="","",COUNTIFS(Table8[Código da Candidatura],Table13[[#This Row],[Cód.]],Table8[Tipologia proposta *],"T1"))</f>
        <v/>
      </c>
      <c r="K295" s="243" t="str">
        <f>IF(Table13[[#This Row],[Tipo de Beneficiário]]="","",COUNTIFS(Table8[Código da Candidatura],Table13[[#This Row],[Cód.]],Table8[Tipologia proposta *],"T2"))</f>
        <v/>
      </c>
      <c r="L295" s="243" t="str">
        <f>IF(Table13[[#This Row],[Tipo de Beneficiário]]="","",COUNTIFS(Table8[Código da Candidatura],Table13[[#This Row],[Cód.]],Table8[Tipologia proposta *],"T3"))</f>
        <v/>
      </c>
      <c r="M295" s="243" t="str">
        <f>IF(Table13[[#This Row],[Tipo de Beneficiário]]="","",COUNTIFS(Table8[Código da Candidatura],Table13[[#This Row],[Cód.]],Table8[Tipologia proposta *],"T4"))</f>
        <v/>
      </c>
      <c r="N295" s="243" t="str">
        <f>IF(Table13[[#This Row],[Tipo de Beneficiário]]="","",COUNTIFS(Table8[Código da Candidatura],Table13[[#This Row],[Cód.]],Table8[Tipologia proposta *],"T5"))</f>
        <v/>
      </c>
      <c r="O295" s="243" t="str">
        <f>IF(Table13[[#This Row],[Tipo de Beneficiário]]="","",COUNTIFS(Table8[Código da Candidatura],Table13[[#This Row],[Cód.]],Table8[Tipologia proposta *],"T6"))</f>
        <v/>
      </c>
      <c r="P295" s="243" t="str">
        <f>IF(Table13[[#This Row],[Tipo de Beneficiário]]="","",COUNTIFS(Table8[Código da Candidatura],Table13[[#This Row],[Cód.]],Table8[Tipologia proposta *],"T7"))</f>
        <v/>
      </c>
      <c r="Q295" s="243" t="str">
        <f>IF(Table13[[#This Row],[Tipo de Beneficiário]]="","",COUNTIFS(Table8[Código da Candidatura],Table13[[#This Row],[Cód.]],Table8[Tipologia proposta *],"Unid. Resid."))</f>
        <v/>
      </c>
      <c r="R295" s="244">
        <f>SUM(Table13[[#This Row],[T0]:[Unid. resid.]])</f>
        <v>0</v>
      </c>
      <c r="S295" s="245" t="str">
        <f>IF(OR(Table13[[#This Row],[Tipo de Beneficiário]]="",Table13[[#This Row],[Identificação da Entidade]]="",Table13[[#This Row],[Tipo de Solução Habitacional]]=""),"NÃO","")</f>
        <v>NÃO</v>
      </c>
      <c r="T295" s="118" t="e">
        <f>VLOOKUP(Table13[[#This Row],[Tipo de Beneficiário]],Table3[],3,FALSE)</f>
        <v>#N/A</v>
      </c>
      <c r="X295" s="46"/>
    </row>
    <row r="296" spans="1:24" x14ac:dyDescent="0.25">
      <c r="A296" s="237" t="str">
        <f>auxiliar!C292</f>
        <v>291</v>
      </c>
      <c r="B296" s="238"/>
      <c r="C296" s="239"/>
      <c r="D296" s="212" t="str">
        <f>IF(Table13[[#This Row],[Tipo de Beneficiário]]="","",COUNTIF(Table8[Código da Candidatura],Table13[[#This Row],[Cód.]]))</f>
        <v/>
      </c>
      <c r="E296" s="240" t="str">
        <f>IF(Table13[[#This Row],[Tipo de Beneficiário]]="","",SUMIF(Table8[[Código da Candidatura]:[Nº de membros]],Table13[[#This Row],[Cód.]],Table8[Nº de membros]))</f>
        <v/>
      </c>
      <c r="F296" s="241"/>
      <c r="G296" s="242"/>
      <c r="H296" s="242"/>
      <c r="I296" s="243" t="str">
        <f>IF(Table13[[#This Row],[Tipo de Beneficiário]]="","",COUNTIFS(Table8[Código da Candidatura],Table13[[#This Row],[Cód.]],Table8[Tipologia proposta *],"T0"))</f>
        <v/>
      </c>
      <c r="J296" s="243" t="str">
        <f>IF(Table13[[#This Row],[Tipo de Beneficiário]]="","",COUNTIFS(Table8[Código da Candidatura],Table13[[#This Row],[Cód.]],Table8[Tipologia proposta *],"T1"))</f>
        <v/>
      </c>
      <c r="K296" s="243" t="str">
        <f>IF(Table13[[#This Row],[Tipo de Beneficiário]]="","",COUNTIFS(Table8[Código da Candidatura],Table13[[#This Row],[Cód.]],Table8[Tipologia proposta *],"T2"))</f>
        <v/>
      </c>
      <c r="L296" s="243" t="str">
        <f>IF(Table13[[#This Row],[Tipo de Beneficiário]]="","",COUNTIFS(Table8[Código da Candidatura],Table13[[#This Row],[Cód.]],Table8[Tipologia proposta *],"T3"))</f>
        <v/>
      </c>
      <c r="M296" s="243" t="str">
        <f>IF(Table13[[#This Row],[Tipo de Beneficiário]]="","",COUNTIFS(Table8[Código da Candidatura],Table13[[#This Row],[Cód.]],Table8[Tipologia proposta *],"T4"))</f>
        <v/>
      </c>
      <c r="N296" s="243" t="str">
        <f>IF(Table13[[#This Row],[Tipo de Beneficiário]]="","",COUNTIFS(Table8[Código da Candidatura],Table13[[#This Row],[Cód.]],Table8[Tipologia proposta *],"T5"))</f>
        <v/>
      </c>
      <c r="O296" s="243" t="str">
        <f>IF(Table13[[#This Row],[Tipo de Beneficiário]]="","",COUNTIFS(Table8[Código da Candidatura],Table13[[#This Row],[Cód.]],Table8[Tipologia proposta *],"T6"))</f>
        <v/>
      </c>
      <c r="P296" s="243" t="str">
        <f>IF(Table13[[#This Row],[Tipo de Beneficiário]]="","",COUNTIFS(Table8[Código da Candidatura],Table13[[#This Row],[Cód.]],Table8[Tipologia proposta *],"T7"))</f>
        <v/>
      </c>
      <c r="Q296" s="243" t="str">
        <f>IF(Table13[[#This Row],[Tipo de Beneficiário]]="","",COUNTIFS(Table8[Código da Candidatura],Table13[[#This Row],[Cód.]],Table8[Tipologia proposta *],"Unid. Resid."))</f>
        <v/>
      </c>
      <c r="R296" s="244">
        <f>SUM(Table13[[#This Row],[T0]:[Unid. resid.]])</f>
        <v>0</v>
      </c>
      <c r="S296" s="245" t="str">
        <f>IF(OR(Table13[[#This Row],[Tipo de Beneficiário]]="",Table13[[#This Row],[Identificação da Entidade]]="",Table13[[#This Row],[Tipo de Solução Habitacional]]=""),"NÃO","")</f>
        <v>NÃO</v>
      </c>
      <c r="T296" s="118" t="e">
        <f>VLOOKUP(Table13[[#This Row],[Tipo de Beneficiário]],Table3[],3,FALSE)</f>
        <v>#N/A</v>
      </c>
      <c r="X296" s="46"/>
    </row>
    <row r="297" spans="1:24" x14ac:dyDescent="0.25">
      <c r="A297" s="237" t="str">
        <f>auxiliar!C293</f>
        <v>292</v>
      </c>
      <c r="B297" s="238"/>
      <c r="C297" s="239"/>
      <c r="D297" s="212" t="str">
        <f>IF(Table13[[#This Row],[Tipo de Beneficiário]]="","",COUNTIF(Table8[Código da Candidatura],Table13[[#This Row],[Cód.]]))</f>
        <v/>
      </c>
      <c r="E297" s="240" t="str">
        <f>IF(Table13[[#This Row],[Tipo de Beneficiário]]="","",SUMIF(Table8[[Código da Candidatura]:[Nº de membros]],Table13[[#This Row],[Cód.]],Table8[Nº de membros]))</f>
        <v/>
      </c>
      <c r="F297" s="241"/>
      <c r="G297" s="242"/>
      <c r="H297" s="242"/>
      <c r="I297" s="243" t="str">
        <f>IF(Table13[[#This Row],[Tipo de Beneficiário]]="","",COUNTIFS(Table8[Código da Candidatura],Table13[[#This Row],[Cód.]],Table8[Tipologia proposta *],"T0"))</f>
        <v/>
      </c>
      <c r="J297" s="243" t="str">
        <f>IF(Table13[[#This Row],[Tipo de Beneficiário]]="","",COUNTIFS(Table8[Código da Candidatura],Table13[[#This Row],[Cód.]],Table8[Tipologia proposta *],"T1"))</f>
        <v/>
      </c>
      <c r="K297" s="243" t="str">
        <f>IF(Table13[[#This Row],[Tipo de Beneficiário]]="","",COUNTIFS(Table8[Código da Candidatura],Table13[[#This Row],[Cód.]],Table8[Tipologia proposta *],"T2"))</f>
        <v/>
      </c>
      <c r="L297" s="243" t="str">
        <f>IF(Table13[[#This Row],[Tipo de Beneficiário]]="","",COUNTIFS(Table8[Código da Candidatura],Table13[[#This Row],[Cód.]],Table8[Tipologia proposta *],"T3"))</f>
        <v/>
      </c>
      <c r="M297" s="243" t="str">
        <f>IF(Table13[[#This Row],[Tipo de Beneficiário]]="","",COUNTIFS(Table8[Código da Candidatura],Table13[[#This Row],[Cód.]],Table8[Tipologia proposta *],"T4"))</f>
        <v/>
      </c>
      <c r="N297" s="243" t="str">
        <f>IF(Table13[[#This Row],[Tipo de Beneficiário]]="","",COUNTIFS(Table8[Código da Candidatura],Table13[[#This Row],[Cód.]],Table8[Tipologia proposta *],"T5"))</f>
        <v/>
      </c>
      <c r="O297" s="243" t="str">
        <f>IF(Table13[[#This Row],[Tipo de Beneficiário]]="","",COUNTIFS(Table8[Código da Candidatura],Table13[[#This Row],[Cód.]],Table8[Tipologia proposta *],"T6"))</f>
        <v/>
      </c>
      <c r="P297" s="243" t="str">
        <f>IF(Table13[[#This Row],[Tipo de Beneficiário]]="","",COUNTIFS(Table8[Código da Candidatura],Table13[[#This Row],[Cód.]],Table8[Tipologia proposta *],"T7"))</f>
        <v/>
      </c>
      <c r="Q297" s="243" t="str">
        <f>IF(Table13[[#This Row],[Tipo de Beneficiário]]="","",COUNTIFS(Table8[Código da Candidatura],Table13[[#This Row],[Cód.]],Table8[Tipologia proposta *],"Unid. Resid."))</f>
        <v/>
      </c>
      <c r="R297" s="244">
        <f>SUM(Table13[[#This Row],[T0]:[Unid. resid.]])</f>
        <v>0</v>
      </c>
      <c r="S297" s="245" t="str">
        <f>IF(OR(Table13[[#This Row],[Tipo de Beneficiário]]="",Table13[[#This Row],[Identificação da Entidade]]="",Table13[[#This Row],[Tipo de Solução Habitacional]]=""),"NÃO","")</f>
        <v>NÃO</v>
      </c>
      <c r="T297" s="118" t="e">
        <f>VLOOKUP(Table13[[#This Row],[Tipo de Beneficiário]],Table3[],3,FALSE)</f>
        <v>#N/A</v>
      </c>
      <c r="X297" s="46"/>
    </row>
    <row r="298" spans="1:24" x14ac:dyDescent="0.25">
      <c r="A298" s="237" t="str">
        <f>auxiliar!C294</f>
        <v>293</v>
      </c>
      <c r="B298" s="238"/>
      <c r="C298" s="239"/>
      <c r="D298" s="212" t="str">
        <f>IF(Table13[[#This Row],[Tipo de Beneficiário]]="","",COUNTIF(Table8[Código da Candidatura],Table13[[#This Row],[Cód.]]))</f>
        <v/>
      </c>
      <c r="E298" s="240" t="str">
        <f>IF(Table13[[#This Row],[Tipo de Beneficiário]]="","",SUMIF(Table8[[Código da Candidatura]:[Nº de membros]],Table13[[#This Row],[Cód.]],Table8[Nº de membros]))</f>
        <v/>
      </c>
      <c r="F298" s="241"/>
      <c r="G298" s="242"/>
      <c r="H298" s="242"/>
      <c r="I298" s="243" t="str">
        <f>IF(Table13[[#This Row],[Tipo de Beneficiário]]="","",COUNTIFS(Table8[Código da Candidatura],Table13[[#This Row],[Cód.]],Table8[Tipologia proposta *],"T0"))</f>
        <v/>
      </c>
      <c r="J298" s="243" t="str">
        <f>IF(Table13[[#This Row],[Tipo de Beneficiário]]="","",COUNTIFS(Table8[Código da Candidatura],Table13[[#This Row],[Cód.]],Table8[Tipologia proposta *],"T1"))</f>
        <v/>
      </c>
      <c r="K298" s="243" t="str">
        <f>IF(Table13[[#This Row],[Tipo de Beneficiário]]="","",COUNTIFS(Table8[Código da Candidatura],Table13[[#This Row],[Cód.]],Table8[Tipologia proposta *],"T2"))</f>
        <v/>
      </c>
      <c r="L298" s="243" t="str">
        <f>IF(Table13[[#This Row],[Tipo de Beneficiário]]="","",COUNTIFS(Table8[Código da Candidatura],Table13[[#This Row],[Cód.]],Table8[Tipologia proposta *],"T3"))</f>
        <v/>
      </c>
      <c r="M298" s="243" t="str">
        <f>IF(Table13[[#This Row],[Tipo de Beneficiário]]="","",COUNTIFS(Table8[Código da Candidatura],Table13[[#This Row],[Cód.]],Table8[Tipologia proposta *],"T4"))</f>
        <v/>
      </c>
      <c r="N298" s="243" t="str">
        <f>IF(Table13[[#This Row],[Tipo de Beneficiário]]="","",COUNTIFS(Table8[Código da Candidatura],Table13[[#This Row],[Cód.]],Table8[Tipologia proposta *],"T5"))</f>
        <v/>
      </c>
      <c r="O298" s="243" t="str">
        <f>IF(Table13[[#This Row],[Tipo de Beneficiário]]="","",COUNTIFS(Table8[Código da Candidatura],Table13[[#This Row],[Cód.]],Table8[Tipologia proposta *],"T6"))</f>
        <v/>
      </c>
      <c r="P298" s="243" t="str">
        <f>IF(Table13[[#This Row],[Tipo de Beneficiário]]="","",COUNTIFS(Table8[Código da Candidatura],Table13[[#This Row],[Cód.]],Table8[Tipologia proposta *],"T7"))</f>
        <v/>
      </c>
      <c r="Q298" s="243" t="str">
        <f>IF(Table13[[#This Row],[Tipo de Beneficiário]]="","",COUNTIFS(Table8[Código da Candidatura],Table13[[#This Row],[Cód.]],Table8[Tipologia proposta *],"Unid. Resid."))</f>
        <v/>
      </c>
      <c r="R298" s="244">
        <f>SUM(Table13[[#This Row],[T0]:[Unid. resid.]])</f>
        <v>0</v>
      </c>
      <c r="S298" s="245" t="str">
        <f>IF(OR(Table13[[#This Row],[Tipo de Beneficiário]]="",Table13[[#This Row],[Identificação da Entidade]]="",Table13[[#This Row],[Tipo de Solução Habitacional]]=""),"NÃO","")</f>
        <v>NÃO</v>
      </c>
      <c r="T298" s="118" t="e">
        <f>VLOOKUP(Table13[[#This Row],[Tipo de Beneficiário]],Table3[],3,FALSE)</f>
        <v>#N/A</v>
      </c>
      <c r="X298" s="46"/>
    </row>
    <row r="299" spans="1:24" x14ac:dyDescent="0.25">
      <c r="A299" s="237" t="str">
        <f>auxiliar!C295</f>
        <v>294</v>
      </c>
      <c r="B299" s="238"/>
      <c r="C299" s="239"/>
      <c r="D299" s="212" t="str">
        <f>IF(Table13[[#This Row],[Tipo de Beneficiário]]="","",COUNTIF(Table8[Código da Candidatura],Table13[[#This Row],[Cód.]]))</f>
        <v/>
      </c>
      <c r="E299" s="240" t="str">
        <f>IF(Table13[[#This Row],[Tipo de Beneficiário]]="","",SUMIF(Table8[[Código da Candidatura]:[Nº de membros]],Table13[[#This Row],[Cód.]],Table8[Nº de membros]))</f>
        <v/>
      </c>
      <c r="F299" s="241"/>
      <c r="G299" s="242"/>
      <c r="H299" s="242"/>
      <c r="I299" s="243" t="str">
        <f>IF(Table13[[#This Row],[Tipo de Beneficiário]]="","",COUNTIFS(Table8[Código da Candidatura],Table13[[#This Row],[Cód.]],Table8[Tipologia proposta *],"T0"))</f>
        <v/>
      </c>
      <c r="J299" s="243" t="str">
        <f>IF(Table13[[#This Row],[Tipo de Beneficiário]]="","",COUNTIFS(Table8[Código da Candidatura],Table13[[#This Row],[Cód.]],Table8[Tipologia proposta *],"T1"))</f>
        <v/>
      </c>
      <c r="K299" s="243" t="str">
        <f>IF(Table13[[#This Row],[Tipo de Beneficiário]]="","",COUNTIFS(Table8[Código da Candidatura],Table13[[#This Row],[Cód.]],Table8[Tipologia proposta *],"T2"))</f>
        <v/>
      </c>
      <c r="L299" s="243" t="str">
        <f>IF(Table13[[#This Row],[Tipo de Beneficiário]]="","",COUNTIFS(Table8[Código da Candidatura],Table13[[#This Row],[Cód.]],Table8[Tipologia proposta *],"T3"))</f>
        <v/>
      </c>
      <c r="M299" s="243" t="str">
        <f>IF(Table13[[#This Row],[Tipo de Beneficiário]]="","",COUNTIFS(Table8[Código da Candidatura],Table13[[#This Row],[Cód.]],Table8[Tipologia proposta *],"T4"))</f>
        <v/>
      </c>
      <c r="N299" s="243" t="str">
        <f>IF(Table13[[#This Row],[Tipo de Beneficiário]]="","",COUNTIFS(Table8[Código da Candidatura],Table13[[#This Row],[Cód.]],Table8[Tipologia proposta *],"T5"))</f>
        <v/>
      </c>
      <c r="O299" s="243" t="str">
        <f>IF(Table13[[#This Row],[Tipo de Beneficiário]]="","",COUNTIFS(Table8[Código da Candidatura],Table13[[#This Row],[Cód.]],Table8[Tipologia proposta *],"T6"))</f>
        <v/>
      </c>
      <c r="P299" s="243" t="str">
        <f>IF(Table13[[#This Row],[Tipo de Beneficiário]]="","",COUNTIFS(Table8[Código da Candidatura],Table13[[#This Row],[Cód.]],Table8[Tipologia proposta *],"T7"))</f>
        <v/>
      </c>
      <c r="Q299" s="243" t="str">
        <f>IF(Table13[[#This Row],[Tipo de Beneficiário]]="","",COUNTIFS(Table8[Código da Candidatura],Table13[[#This Row],[Cód.]],Table8[Tipologia proposta *],"Unid. Resid."))</f>
        <v/>
      </c>
      <c r="R299" s="244">
        <f>SUM(Table13[[#This Row],[T0]:[Unid. resid.]])</f>
        <v>0</v>
      </c>
      <c r="S299" s="245" t="str">
        <f>IF(OR(Table13[[#This Row],[Tipo de Beneficiário]]="",Table13[[#This Row],[Identificação da Entidade]]="",Table13[[#This Row],[Tipo de Solução Habitacional]]=""),"NÃO","")</f>
        <v>NÃO</v>
      </c>
      <c r="T299" s="118" t="e">
        <f>VLOOKUP(Table13[[#This Row],[Tipo de Beneficiário]],Table3[],3,FALSE)</f>
        <v>#N/A</v>
      </c>
      <c r="X299" s="46"/>
    </row>
    <row r="300" spans="1:24" x14ac:dyDescent="0.25">
      <c r="A300" s="237" t="str">
        <f>auxiliar!C296</f>
        <v>295</v>
      </c>
      <c r="B300" s="238"/>
      <c r="C300" s="239"/>
      <c r="D300" s="212" t="str">
        <f>IF(Table13[[#This Row],[Tipo de Beneficiário]]="","",COUNTIF(Table8[Código da Candidatura],Table13[[#This Row],[Cód.]]))</f>
        <v/>
      </c>
      <c r="E300" s="240" t="str">
        <f>IF(Table13[[#This Row],[Tipo de Beneficiário]]="","",SUMIF(Table8[[Código da Candidatura]:[Nº de membros]],Table13[[#This Row],[Cód.]],Table8[Nº de membros]))</f>
        <v/>
      </c>
      <c r="F300" s="241"/>
      <c r="G300" s="242"/>
      <c r="H300" s="242"/>
      <c r="I300" s="243" t="str">
        <f>IF(Table13[[#This Row],[Tipo de Beneficiário]]="","",COUNTIFS(Table8[Código da Candidatura],Table13[[#This Row],[Cód.]],Table8[Tipologia proposta *],"T0"))</f>
        <v/>
      </c>
      <c r="J300" s="243" t="str">
        <f>IF(Table13[[#This Row],[Tipo de Beneficiário]]="","",COUNTIFS(Table8[Código da Candidatura],Table13[[#This Row],[Cód.]],Table8[Tipologia proposta *],"T1"))</f>
        <v/>
      </c>
      <c r="K300" s="243" t="str">
        <f>IF(Table13[[#This Row],[Tipo de Beneficiário]]="","",COUNTIFS(Table8[Código da Candidatura],Table13[[#This Row],[Cód.]],Table8[Tipologia proposta *],"T2"))</f>
        <v/>
      </c>
      <c r="L300" s="243" t="str">
        <f>IF(Table13[[#This Row],[Tipo de Beneficiário]]="","",COUNTIFS(Table8[Código da Candidatura],Table13[[#This Row],[Cód.]],Table8[Tipologia proposta *],"T3"))</f>
        <v/>
      </c>
      <c r="M300" s="243" t="str">
        <f>IF(Table13[[#This Row],[Tipo de Beneficiário]]="","",COUNTIFS(Table8[Código da Candidatura],Table13[[#This Row],[Cód.]],Table8[Tipologia proposta *],"T4"))</f>
        <v/>
      </c>
      <c r="N300" s="243" t="str">
        <f>IF(Table13[[#This Row],[Tipo de Beneficiário]]="","",COUNTIFS(Table8[Código da Candidatura],Table13[[#This Row],[Cód.]],Table8[Tipologia proposta *],"T5"))</f>
        <v/>
      </c>
      <c r="O300" s="243" t="str">
        <f>IF(Table13[[#This Row],[Tipo de Beneficiário]]="","",COUNTIFS(Table8[Código da Candidatura],Table13[[#This Row],[Cód.]],Table8[Tipologia proposta *],"T6"))</f>
        <v/>
      </c>
      <c r="P300" s="243" t="str">
        <f>IF(Table13[[#This Row],[Tipo de Beneficiário]]="","",COUNTIFS(Table8[Código da Candidatura],Table13[[#This Row],[Cód.]],Table8[Tipologia proposta *],"T7"))</f>
        <v/>
      </c>
      <c r="Q300" s="243" t="str">
        <f>IF(Table13[[#This Row],[Tipo de Beneficiário]]="","",COUNTIFS(Table8[Código da Candidatura],Table13[[#This Row],[Cód.]],Table8[Tipologia proposta *],"Unid. Resid."))</f>
        <v/>
      </c>
      <c r="R300" s="244">
        <f>SUM(Table13[[#This Row],[T0]:[Unid. resid.]])</f>
        <v>0</v>
      </c>
      <c r="S300" s="245" t="str">
        <f>IF(OR(Table13[[#This Row],[Tipo de Beneficiário]]="",Table13[[#This Row],[Identificação da Entidade]]="",Table13[[#This Row],[Tipo de Solução Habitacional]]=""),"NÃO","")</f>
        <v>NÃO</v>
      </c>
      <c r="T300" s="118" t="e">
        <f>VLOOKUP(Table13[[#This Row],[Tipo de Beneficiário]],Table3[],3,FALSE)</f>
        <v>#N/A</v>
      </c>
      <c r="X300" s="46"/>
    </row>
    <row r="301" spans="1:24" x14ac:dyDescent="0.25">
      <c r="A301" s="237" t="str">
        <f>auxiliar!C297</f>
        <v>296</v>
      </c>
      <c r="B301" s="238"/>
      <c r="C301" s="239"/>
      <c r="D301" s="212" t="str">
        <f>IF(Table13[[#This Row],[Tipo de Beneficiário]]="","",COUNTIF(Table8[Código da Candidatura],Table13[[#This Row],[Cód.]]))</f>
        <v/>
      </c>
      <c r="E301" s="240" t="str">
        <f>IF(Table13[[#This Row],[Tipo de Beneficiário]]="","",SUMIF(Table8[[Código da Candidatura]:[Nº de membros]],Table13[[#This Row],[Cód.]],Table8[Nº de membros]))</f>
        <v/>
      </c>
      <c r="F301" s="241"/>
      <c r="G301" s="242"/>
      <c r="H301" s="242"/>
      <c r="I301" s="243" t="str">
        <f>IF(Table13[[#This Row],[Tipo de Beneficiário]]="","",COUNTIFS(Table8[Código da Candidatura],Table13[[#This Row],[Cód.]],Table8[Tipologia proposta *],"T0"))</f>
        <v/>
      </c>
      <c r="J301" s="243" t="str">
        <f>IF(Table13[[#This Row],[Tipo de Beneficiário]]="","",COUNTIFS(Table8[Código da Candidatura],Table13[[#This Row],[Cód.]],Table8[Tipologia proposta *],"T1"))</f>
        <v/>
      </c>
      <c r="K301" s="243" t="str">
        <f>IF(Table13[[#This Row],[Tipo de Beneficiário]]="","",COUNTIFS(Table8[Código da Candidatura],Table13[[#This Row],[Cód.]],Table8[Tipologia proposta *],"T2"))</f>
        <v/>
      </c>
      <c r="L301" s="243" t="str">
        <f>IF(Table13[[#This Row],[Tipo de Beneficiário]]="","",COUNTIFS(Table8[Código da Candidatura],Table13[[#This Row],[Cód.]],Table8[Tipologia proposta *],"T3"))</f>
        <v/>
      </c>
      <c r="M301" s="243" t="str">
        <f>IF(Table13[[#This Row],[Tipo de Beneficiário]]="","",COUNTIFS(Table8[Código da Candidatura],Table13[[#This Row],[Cód.]],Table8[Tipologia proposta *],"T4"))</f>
        <v/>
      </c>
      <c r="N301" s="243" t="str">
        <f>IF(Table13[[#This Row],[Tipo de Beneficiário]]="","",COUNTIFS(Table8[Código da Candidatura],Table13[[#This Row],[Cód.]],Table8[Tipologia proposta *],"T5"))</f>
        <v/>
      </c>
      <c r="O301" s="243" t="str">
        <f>IF(Table13[[#This Row],[Tipo de Beneficiário]]="","",COUNTIFS(Table8[Código da Candidatura],Table13[[#This Row],[Cód.]],Table8[Tipologia proposta *],"T6"))</f>
        <v/>
      </c>
      <c r="P301" s="243" t="str">
        <f>IF(Table13[[#This Row],[Tipo de Beneficiário]]="","",COUNTIFS(Table8[Código da Candidatura],Table13[[#This Row],[Cód.]],Table8[Tipologia proposta *],"T7"))</f>
        <v/>
      </c>
      <c r="Q301" s="243" t="str">
        <f>IF(Table13[[#This Row],[Tipo de Beneficiário]]="","",COUNTIFS(Table8[Código da Candidatura],Table13[[#This Row],[Cód.]],Table8[Tipologia proposta *],"Unid. Resid."))</f>
        <v/>
      </c>
      <c r="R301" s="244">
        <f>SUM(Table13[[#This Row],[T0]:[Unid. resid.]])</f>
        <v>0</v>
      </c>
      <c r="S301" s="245" t="str">
        <f>IF(OR(Table13[[#This Row],[Tipo de Beneficiário]]="",Table13[[#This Row],[Identificação da Entidade]]="",Table13[[#This Row],[Tipo de Solução Habitacional]]=""),"NÃO","")</f>
        <v>NÃO</v>
      </c>
      <c r="T301" s="118" t="e">
        <f>VLOOKUP(Table13[[#This Row],[Tipo de Beneficiário]],Table3[],3,FALSE)</f>
        <v>#N/A</v>
      </c>
      <c r="X301" s="46"/>
    </row>
    <row r="302" spans="1:24" x14ac:dyDescent="0.25">
      <c r="A302" s="237" t="str">
        <f>auxiliar!C298</f>
        <v>297</v>
      </c>
      <c r="B302" s="238"/>
      <c r="C302" s="239"/>
      <c r="D302" s="212" t="str">
        <f>IF(Table13[[#This Row],[Tipo de Beneficiário]]="","",COUNTIF(Table8[Código da Candidatura],Table13[[#This Row],[Cód.]]))</f>
        <v/>
      </c>
      <c r="E302" s="240" t="str">
        <f>IF(Table13[[#This Row],[Tipo de Beneficiário]]="","",SUMIF(Table8[[Código da Candidatura]:[Nº de membros]],Table13[[#This Row],[Cód.]],Table8[Nº de membros]))</f>
        <v/>
      </c>
      <c r="F302" s="241"/>
      <c r="G302" s="242"/>
      <c r="H302" s="242"/>
      <c r="I302" s="243" t="str">
        <f>IF(Table13[[#This Row],[Tipo de Beneficiário]]="","",COUNTIFS(Table8[Código da Candidatura],Table13[[#This Row],[Cód.]],Table8[Tipologia proposta *],"T0"))</f>
        <v/>
      </c>
      <c r="J302" s="243" t="str">
        <f>IF(Table13[[#This Row],[Tipo de Beneficiário]]="","",COUNTIFS(Table8[Código da Candidatura],Table13[[#This Row],[Cód.]],Table8[Tipologia proposta *],"T1"))</f>
        <v/>
      </c>
      <c r="K302" s="243" t="str">
        <f>IF(Table13[[#This Row],[Tipo de Beneficiário]]="","",COUNTIFS(Table8[Código da Candidatura],Table13[[#This Row],[Cód.]],Table8[Tipologia proposta *],"T2"))</f>
        <v/>
      </c>
      <c r="L302" s="243" t="str">
        <f>IF(Table13[[#This Row],[Tipo de Beneficiário]]="","",COUNTIFS(Table8[Código da Candidatura],Table13[[#This Row],[Cód.]],Table8[Tipologia proposta *],"T3"))</f>
        <v/>
      </c>
      <c r="M302" s="243" t="str">
        <f>IF(Table13[[#This Row],[Tipo de Beneficiário]]="","",COUNTIFS(Table8[Código da Candidatura],Table13[[#This Row],[Cód.]],Table8[Tipologia proposta *],"T4"))</f>
        <v/>
      </c>
      <c r="N302" s="243" t="str">
        <f>IF(Table13[[#This Row],[Tipo de Beneficiário]]="","",COUNTIFS(Table8[Código da Candidatura],Table13[[#This Row],[Cód.]],Table8[Tipologia proposta *],"T5"))</f>
        <v/>
      </c>
      <c r="O302" s="243" t="str">
        <f>IF(Table13[[#This Row],[Tipo de Beneficiário]]="","",COUNTIFS(Table8[Código da Candidatura],Table13[[#This Row],[Cód.]],Table8[Tipologia proposta *],"T6"))</f>
        <v/>
      </c>
      <c r="P302" s="243" t="str">
        <f>IF(Table13[[#This Row],[Tipo de Beneficiário]]="","",COUNTIFS(Table8[Código da Candidatura],Table13[[#This Row],[Cód.]],Table8[Tipologia proposta *],"T7"))</f>
        <v/>
      </c>
      <c r="Q302" s="243" t="str">
        <f>IF(Table13[[#This Row],[Tipo de Beneficiário]]="","",COUNTIFS(Table8[Código da Candidatura],Table13[[#This Row],[Cód.]],Table8[Tipologia proposta *],"Unid. Resid."))</f>
        <v/>
      </c>
      <c r="R302" s="244">
        <f>SUM(Table13[[#This Row],[T0]:[Unid. resid.]])</f>
        <v>0</v>
      </c>
      <c r="S302" s="245" t="str">
        <f>IF(OR(Table13[[#This Row],[Tipo de Beneficiário]]="",Table13[[#This Row],[Identificação da Entidade]]="",Table13[[#This Row],[Tipo de Solução Habitacional]]=""),"NÃO","")</f>
        <v>NÃO</v>
      </c>
      <c r="T302" s="118" t="e">
        <f>VLOOKUP(Table13[[#This Row],[Tipo de Beneficiário]],Table3[],3,FALSE)</f>
        <v>#N/A</v>
      </c>
      <c r="X302" s="46"/>
    </row>
    <row r="303" spans="1:24" x14ac:dyDescent="0.25">
      <c r="A303" s="237" t="str">
        <f>auxiliar!C299</f>
        <v>298</v>
      </c>
      <c r="B303" s="238"/>
      <c r="C303" s="239"/>
      <c r="D303" s="212" t="str">
        <f>IF(Table13[[#This Row],[Tipo de Beneficiário]]="","",COUNTIF(Table8[Código da Candidatura],Table13[[#This Row],[Cód.]]))</f>
        <v/>
      </c>
      <c r="E303" s="240" t="str">
        <f>IF(Table13[[#This Row],[Tipo de Beneficiário]]="","",SUMIF(Table8[[Código da Candidatura]:[Nº de membros]],Table13[[#This Row],[Cód.]],Table8[Nº de membros]))</f>
        <v/>
      </c>
      <c r="F303" s="241"/>
      <c r="G303" s="242"/>
      <c r="H303" s="242"/>
      <c r="I303" s="243" t="str">
        <f>IF(Table13[[#This Row],[Tipo de Beneficiário]]="","",COUNTIFS(Table8[Código da Candidatura],Table13[[#This Row],[Cód.]],Table8[Tipologia proposta *],"T0"))</f>
        <v/>
      </c>
      <c r="J303" s="243" t="str">
        <f>IF(Table13[[#This Row],[Tipo de Beneficiário]]="","",COUNTIFS(Table8[Código da Candidatura],Table13[[#This Row],[Cód.]],Table8[Tipologia proposta *],"T1"))</f>
        <v/>
      </c>
      <c r="K303" s="243" t="str">
        <f>IF(Table13[[#This Row],[Tipo de Beneficiário]]="","",COUNTIFS(Table8[Código da Candidatura],Table13[[#This Row],[Cód.]],Table8[Tipologia proposta *],"T2"))</f>
        <v/>
      </c>
      <c r="L303" s="243" t="str">
        <f>IF(Table13[[#This Row],[Tipo de Beneficiário]]="","",COUNTIFS(Table8[Código da Candidatura],Table13[[#This Row],[Cód.]],Table8[Tipologia proposta *],"T3"))</f>
        <v/>
      </c>
      <c r="M303" s="243" t="str">
        <f>IF(Table13[[#This Row],[Tipo de Beneficiário]]="","",COUNTIFS(Table8[Código da Candidatura],Table13[[#This Row],[Cód.]],Table8[Tipologia proposta *],"T4"))</f>
        <v/>
      </c>
      <c r="N303" s="243" t="str">
        <f>IF(Table13[[#This Row],[Tipo de Beneficiário]]="","",COUNTIFS(Table8[Código da Candidatura],Table13[[#This Row],[Cód.]],Table8[Tipologia proposta *],"T5"))</f>
        <v/>
      </c>
      <c r="O303" s="243" t="str">
        <f>IF(Table13[[#This Row],[Tipo de Beneficiário]]="","",COUNTIFS(Table8[Código da Candidatura],Table13[[#This Row],[Cód.]],Table8[Tipologia proposta *],"T6"))</f>
        <v/>
      </c>
      <c r="P303" s="243" t="str">
        <f>IF(Table13[[#This Row],[Tipo de Beneficiário]]="","",COUNTIFS(Table8[Código da Candidatura],Table13[[#This Row],[Cód.]],Table8[Tipologia proposta *],"T7"))</f>
        <v/>
      </c>
      <c r="Q303" s="243" t="str">
        <f>IF(Table13[[#This Row],[Tipo de Beneficiário]]="","",COUNTIFS(Table8[Código da Candidatura],Table13[[#This Row],[Cód.]],Table8[Tipologia proposta *],"Unid. Resid."))</f>
        <v/>
      </c>
      <c r="R303" s="244">
        <f>SUM(Table13[[#This Row],[T0]:[Unid. resid.]])</f>
        <v>0</v>
      </c>
      <c r="S303" s="245" t="str">
        <f>IF(OR(Table13[[#This Row],[Tipo de Beneficiário]]="",Table13[[#This Row],[Identificação da Entidade]]="",Table13[[#This Row],[Tipo de Solução Habitacional]]=""),"NÃO","")</f>
        <v>NÃO</v>
      </c>
      <c r="T303" s="118" t="e">
        <f>VLOOKUP(Table13[[#This Row],[Tipo de Beneficiário]],Table3[],3,FALSE)</f>
        <v>#N/A</v>
      </c>
      <c r="X303" s="46"/>
    </row>
    <row r="304" spans="1:24" x14ac:dyDescent="0.25">
      <c r="A304" s="237" t="str">
        <f>auxiliar!C300</f>
        <v>299</v>
      </c>
      <c r="B304" s="238"/>
      <c r="C304" s="239"/>
      <c r="D304" s="212" t="str">
        <f>IF(Table13[[#This Row],[Tipo de Beneficiário]]="","",COUNTIF(Table8[Código da Candidatura],Table13[[#This Row],[Cód.]]))</f>
        <v/>
      </c>
      <c r="E304" s="240" t="str">
        <f>IF(Table13[[#This Row],[Tipo de Beneficiário]]="","",SUMIF(Table8[[Código da Candidatura]:[Nº de membros]],Table13[[#This Row],[Cód.]],Table8[Nº de membros]))</f>
        <v/>
      </c>
      <c r="F304" s="241"/>
      <c r="G304" s="242"/>
      <c r="H304" s="242"/>
      <c r="I304" s="243" t="str">
        <f>IF(Table13[[#This Row],[Tipo de Beneficiário]]="","",COUNTIFS(Table8[Código da Candidatura],Table13[[#This Row],[Cód.]],Table8[Tipologia proposta *],"T0"))</f>
        <v/>
      </c>
      <c r="J304" s="243" t="str">
        <f>IF(Table13[[#This Row],[Tipo de Beneficiário]]="","",COUNTIFS(Table8[Código da Candidatura],Table13[[#This Row],[Cód.]],Table8[Tipologia proposta *],"T1"))</f>
        <v/>
      </c>
      <c r="K304" s="243" t="str">
        <f>IF(Table13[[#This Row],[Tipo de Beneficiário]]="","",COUNTIFS(Table8[Código da Candidatura],Table13[[#This Row],[Cód.]],Table8[Tipologia proposta *],"T2"))</f>
        <v/>
      </c>
      <c r="L304" s="243" t="str">
        <f>IF(Table13[[#This Row],[Tipo de Beneficiário]]="","",COUNTIFS(Table8[Código da Candidatura],Table13[[#This Row],[Cód.]],Table8[Tipologia proposta *],"T3"))</f>
        <v/>
      </c>
      <c r="M304" s="243" t="str">
        <f>IF(Table13[[#This Row],[Tipo de Beneficiário]]="","",COUNTIFS(Table8[Código da Candidatura],Table13[[#This Row],[Cód.]],Table8[Tipologia proposta *],"T4"))</f>
        <v/>
      </c>
      <c r="N304" s="243" t="str">
        <f>IF(Table13[[#This Row],[Tipo de Beneficiário]]="","",COUNTIFS(Table8[Código da Candidatura],Table13[[#This Row],[Cód.]],Table8[Tipologia proposta *],"T5"))</f>
        <v/>
      </c>
      <c r="O304" s="243" t="str">
        <f>IF(Table13[[#This Row],[Tipo de Beneficiário]]="","",COUNTIFS(Table8[Código da Candidatura],Table13[[#This Row],[Cód.]],Table8[Tipologia proposta *],"T6"))</f>
        <v/>
      </c>
      <c r="P304" s="243" t="str">
        <f>IF(Table13[[#This Row],[Tipo de Beneficiário]]="","",COUNTIFS(Table8[Código da Candidatura],Table13[[#This Row],[Cód.]],Table8[Tipologia proposta *],"T7"))</f>
        <v/>
      </c>
      <c r="Q304" s="243" t="str">
        <f>IF(Table13[[#This Row],[Tipo de Beneficiário]]="","",COUNTIFS(Table8[Código da Candidatura],Table13[[#This Row],[Cód.]],Table8[Tipologia proposta *],"Unid. Resid."))</f>
        <v/>
      </c>
      <c r="R304" s="244">
        <f>SUM(Table13[[#This Row],[T0]:[Unid. resid.]])</f>
        <v>0</v>
      </c>
      <c r="S304" s="245" t="str">
        <f>IF(OR(Table13[[#This Row],[Tipo de Beneficiário]]="",Table13[[#This Row],[Identificação da Entidade]]="",Table13[[#This Row],[Tipo de Solução Habitacional]]=""),"NÃO","")</f>
        <v>NÃO</v>
      </c>
      <c r="T304" s="118" t="e">
        <f>VLOOKUP(Table13[[#This Row],[Tipo de Beneficiário]],Table3[],3,FALSE)</f>
        <v>#N/A</v>
      </c>
      <c r="X304" s="46"/>
    </row>
    <row r="305" spans="1:24" x14ac:dyDescent="0.25">
      <c r="A305" s="237" t="str">
        <f>auxiliar!C301</f>
        <v>300</v>
      </c>
      <c r="B305" s="238"/>
      <c r="C305" s="239"/>
      <c r="D305" s="212" t="str">
        <f>IF(Table13[[#This Row],[Tipo de Beneficiário]]="","",COUNTIF(Table8[Código da Candidatura],Table13[[#This Row],[Cód.]]))</f>
        <v/>
      </c>
      <c r="E305" s="240" t="str">
        <f>IF(Table13[[#This Row],[Tipo de Beneficiário]]="","",SUMIF(Table8[[Código da Candidatura]:[Nº de membros]],Table13[[#This Row],[Cód.]],Table8[Nº de membros]))</f>
        <v/>
      </c>
      <c r="F305" s="241"/>
      <c r="G305" s="242"/>
      <c r="H305" s="242"/>
      <c r="I305" s="243" t="str">
        <f>IF(Table13[[#This Row],[Tipo de Beneficiário]]="","",COUNTIFS(Table8[Código da Candidatura],Table13[[#This Row],[Cód.]],Table8[Tipologia proposta *],"T0"))</f>
        <v/>
      </c>
      <c r="J305" s="243" t="str">
        <f>IF(Table13[[#This Row],[Tipo de Beneficiário]]="","",COUNTIFS(Table8[Código da Candidatura],Table13[[#This Row],[Cód.]],Table8[Tipologia proposta *],"T1"))</f>
        <v/>
      </c>
      <c r="K305" s="243" t="str">
        <f>IF(Table13[[#This Row],[Tipo de Beneficiário]]="","",COUNTIFS(Table8[Código da Candidatura],Table13[[#This Row],[Cód.]],Table8[Tipologia proposta *],"T2"))</f>
        <v/>
      </c>
      <c r="L305" s="243" t="str">
        <f>IF(Table13[[#This Row],[Tipo de Beneficiário]]="","",COUNTIFS(Table8[Código da Candidatura],Table13[[#This Row],[Cód.]],Table8[Tipologia proposta *],"T3"))</f>
        <v/>
      </c>
      <c r="M305" s="243" t="str">
        <f>IF(Table13[[#This Row],[Tipo de Beneficiário]]="","",COUNTIFS(Table8[Código da Candidatura],Table13[[#This Row],[Cód.]],Table8[Tipologia proposta *],"T4"))</f>
        <v/>
      </c>
      <c r="N305" s="243" t="str">
        <f>IF(Table13[[#This Row],[Tipo de Beneficiário]]="","",COUNTIFS(Table8[Código da Candidatura],Table13[[#This Row],[Cód.]],Table8[Tipologia proposta *],"T5"))</f>
        <v/>
      </c>
      <c r="O305" s="243" t="str">
        <f>IF(Table13[[#This Row],[Tipo de Beneficiário]]="","",COUNTIFS(Table8[Código da Candidatura],Table13[[#This Row],[Cód.]],Table8[Tipologia proposta *],"T6"))</f>
        <v/>
      </c>
      <c r="P305" s="243" t="str">
        <f>IF(Table13[[#This Row],[Tipo de Beneficiário]]="","",COUNTIFS(Table8[Código da Candidatura],Table13[[#This Row],[Cód.]],Table8[Tipologia proposta *],"T7"))</f>
        <v/>
      </c>
      <c r="Q305" s="243" t="str">
        <f>IF(Table13[[#This Row],[Tipo de Beneficiário]]="","",COUNTIFS(Table8[Código da Candidatura],Table13[[#This Row],[Cód.]],Table8[Tipologia proposta *],"Unid. Resid."))</f>
        <v/>
      </c>
      <c r="R305" s="244">
        <f>SUM(Table13[[#This Row],[T0]:[Unid. resid.]])</f>
        <v>0</v>
      </c>
      <c r="S305" s="245" t="str">
        <f>IF(OR(Table13[[#This Row],[Tipo de Beneficiário]]="",Table13[[#This Row],[Identificação da Entidade]]="",Table13[[#This Row],[Tipo de Solução Habitacional]]=""),"NÃO","")</f>
        <v>NÃO</v>
      </c>
      <c r="T305" s="118" t="e">
        <f>VLOOKUP(Table13[[#This Row],[Tipo de Beneficiário]],Table3[],3,FALSE)</f>
        <v>#N/A</v>
      </c>
      <c r="X305" s="46"/>
    </row>
    <row r="306" spans="1:24" x14ac:dyDescent="0.25">
      <c r="A306" s="237" t="str">
        <f>auxiliar!C302</f>
        <v>301</v>
      </c>
      <c r="B306" s="238"/>
      <c r="C306" s="239"/>
      <c r="D306" s="212" t="str">
        <f>IF(Table13[[#This Row],[Tipo de Beneficiário]]="","",COUNTIF(Table8[Código da Candidatura],Table13[[#This Row],[Cód.]]))</f>
        <v/>
      </c>
      <c r="E306" s="240" t="str">
        <f>IF(Table13[[#This Row],[Tipo de Beneficiário]]="","",SUMIF(Table8[[Código da Candidatura]:[Nº de membros]],Table13[[#This Row],[Cód.]],Table8[Nº de membros]))</f>
        <v/>
      </c>
      <c r="F306" s="241"/>
      <c r="G306" s="242"/>
      <c r="H306" s="242"/>
      <c r="I306" s="243" t="str">
        <f>IF(Table13[[#This Row],[Tipo de Beneficiário]]="","",COUNTIFS(Table8[Código da Candidatura],Table13[[#This Row],[Cód.]],Table8[Tipologia proposta *],"T0"))</f>
        <v/>
      </c>
      <c r="J306" s="243" t="str">
        <f>IF(Table13[[#This Row],[Tipo de Beneficiário]]="","",COUNTIFS(Table8[Código da Candidatura],Table13[[#This Row],[Cód.]],Table8[Tipologia proposta *],"T1"))</f>
        <v/>
      </c>
      <c r="K306" s="243" t="str">
        <f>IF(Table13[[#This Row],[Tipo de Beneficiário]]="","",COUNTIFS(Table8[Código da Candidatura],Table13[[#This Row],[Cód.]],Table8[Tipologia proposta *],"T2"))</f>
        <v/>
      </c>
      <c r="L306" s="243" t="str">
        <f>IF(Table13[[#This Row],[Tipo de Beneficiário]]="","",COUNTIFS(Table8[Código da Candidatura],Table13[[#This Row],[Cód.]],Table8[Tipologia proposta *],"T3"))</f>
        <v/>
      </c>
      <c r="M306" s="243" t="str">
        <f>IF(Table13[[#This Row],[Tipo de Beneficiário]]="","",COUNTIFS(Table8[Código da Candidatura],Table13[[#This Row],[Cód.]],Table8[Tipologia proposta *],"T4"))</f>
        <v/>
      </c>
      <c r="N306" s="243" t="str">
        <f>IF(Table13[[#This Row],[Tipo de Beneficiário]]="","",COUNTIFS(Table8[Código da Candidatura],Table13[[#This Row],[Cód.]],Table8[Tipologia proposta *],"T5"))</f>
        <v/>
      </c>
      <c r="O306" s="243" t="str">
        <f>IF(Table13[[#This Row],[Tipo de Beneficiário]]="","",COUNTIFS(Table8[Código da Candidatura],Table13[[#This Row],[Cód.]],Table8[Tipologia proposta *],"T6"))</f>
        <v/>
      </c>
      <c r="P306" s="243" t="str">
        <f>IF(Table13[[#This Row],[Tipo de Beneficiário]]="","",COUNTIFS(Table8[Código da Candidatura],Table13[[#This Row],[Cód.]],Table8[Tipologia proposta *],"T7"))</f>
        <v/>
      </c>
      <c r="Q306" s="243" t="str">
        <f>IF(Table13[[#This Row],[Tipo de Beneficiário]]="","",COUNTIFS(Table8[Código da Candidatura],Table13[[#This Row],[Cód.]],Table8[Tipologia proposta *],"Unid. Resid."))</f>
        <v/>
      </c>
      <c r="R306" s="244">
        <f>SUM(Table13[[#This Row],[T0]:[Unid. resid.]])</f>
        <v>0</v>
      </c>
      <c r="S306" s="245" t="str">
        <f>IF(OR(Table13[[#This Row],[Tipo de Beneficiário]]="",Table13[[#This Row],[Identificação da Entidade]]="",Table13[[#This Row],[Tipo de Solução Habitacional]]=""),"NÃO","")</f>
        <v>NÃO</v>
      </c>
      <c r="T306" s="118" t="e">
        <f>VLOOKUP(Table13[[#This Row],[Tipo de Beneficiário]],Table3[],3,FALSE)</f>
        <v>#N/A</v>
      </c>
      <c r="X306" s="46"/>
    </row>
    <row r="307" spans="1:24" x14ac:dyDescent="0.25">
      <c r="A307" s="237" t="str">
        <f>auxiliar!C303</f>
        <v>302</v>
      </c>
      <c r="B307" s="238"/>
      <c r="C307" s="239"/>
      <c r="D307" s="212" t="str">
        <f>IF(Table13[[#This Row],[Tipo de Beneficiário]]="","",COUNTIF(Table8[Código da Candidatura],Table13[[#This Row],[Cód.]]))</f>
        <v/>
      </c>
      <c r="E307" s="240" t="str">
        <f>IF(Table13[[#This Row],[Tipo de Beneficiário]]="","",SUMIF(Table8[[Código da Candidatura]:[Nº de membros]],Table13[[#This Row],[Cód.]],Table8[Nº de membros]))</f>
        <v/>
      </c>
      <c r="F307" s="241"/>
      <c r="G307" s="242"/>
      <c r="H307" s="242"/>
      <c r="I307" s="243" t="str">
        <f>IF(Table13[[#This Row],[Tipo de Beneficiário]]="","",COUNTIFS(Table8[Código da Candidatura],Table13[[#This Row],[Cód.]],Table8[Tipologia proposta *],"T0"))</f>
        <v/>
      </c>
      <c r="J307" s="243" t="str">
        <f>IF(Table13[[#This Row],[Tipo de Beneficiário]]="","",COUNTIFS(Table8[Código da Candidatura],Table13[[#This Row],[Cód.]],Table8[Tipologia proposta *],"T1"))</f>
        <v/>
      </c>
      <c r="K307" s="243" t="str">
        <f>IF(Table13[[#This Row],[Tipo de Beneficiário]]="","",COUNTIFS(Table8[Código da Candidatura],Table13[[#This Row],[Cód.]],Table8[Tipologia proposta *],"T2"))</f>
        <v/>
      </c>
      <c r="L307" s="243" t="str">
        <f>IF(Table13[[#This Row],[Tipo de Beneficiário]]="","",COUNTIFS(Table8[Código da Candidatura],Table13[[#This Row],[Cód.]],Table8[Tipologia proposta *],"T3"))</f>
        <v/>
      </c>
      <c r="M307" s="243" t="str">
        <f>IF(Table13[[#This Row],[Tipo de Beneficiário]]="","",COUNTIFS(Table8[Código da Candidatura],Table13[[#This Row],[Cód.]],Table8[Tipologia proposta *],"T4"))</f>
        <v/>
      </c>
      <c r="N307" s="243" t="str">
        <f>IF(Table13[[#This Row],[Tipo de Beneficiário]]="","",COUNTIFS(Table8[Código da Candidatura],Table13[[#This Row],[Cód.]],Table8[Tipologia proposta *],"T5"))</f>
        <v/>
      </c>
      <c r="O307" s="243" t="str">
        <f>IF(Table13[[#This Row],[Tipo de Beneficiário]]="","",COUNTIFS(Table8[Código da Candidatura],Table13[[#This Row],[Cód.]],Table8[Tipologia proposta *],"T6"))</f>
        <v/>
      </c>
      <c r="P307" s="243" t="str">
        <f>IF(Table13[[#This Row],[Tipo de Beneficiário]]="","",COUNTIFS(Table8[Código da Candidatura],Table13[[#This Row],[Cód.]],Table8[Tipologia proposta *],"T7"))</f>
        <v/>
      </c>
      <c r="Q307" s="243" t="str">
        <f>IF(Table13[[#This Row],[Tipo de Beneficiário]]="","",COUNTIFS(Table8[Código da Candidatura],Table13[[#This Row],[Cód.]],Table8[Tipologia proposta *],"Unid. Resid."))</f>
        <v/>
      </c>
      <c r="R307" s="244">
        <f>SUM(Table13[[#This Row],[T0]:[Unid. resid.]])</f>
        <v>0</v>
      </c>
      <c r="S307" s="245" t="str">
        <f>IF(OR(Table13[[#This Row],[Tipo de Beneficiário]]="",Table13[[#This Row],[Identificação da Entidade]]="",Table13[[#This Row],[Tipo de Solução Habitacional]]=""),"NÃO","")</f>
        <v>NÃO</v>
      </c>
      <c r="T307" s="118" t="e">
        <f>VLOOKUP(Table13[[#This Row],[Tipo de Beneficiário]],Table3[],3,FALSE)</f>
        <v>#N/A</v>
      </c>
      <c r="X307" s="46"/>
    </row>
    <row r="308" spans="1:24" x14ac:dyDescent="0.25">
      <c r="A308" s="237" t="str">
        <f>auxiliar!C304</f>
        <v>303</v>
      </c>
      <c r="B308" s="238"/>
      <c r="C308" s="239"/>
      <c r="D308" s="212" t="str">
        <f>IF(Table13[[#This Row],[Tipo de Beneficiário]]="","",COUNTIF(Table8[Código da Candidatura],Table13[[#This Row],[Cód.]]))</f>
        <v/>
      </c>
      <c r="E308" s="240" t="str">
        <f>IF(Table13[[#This Row],[Tipo de Beneficiário]]="","",SUMIF(Table8[[Código da Candidatura]:[Nº de membros]],Table13[[#This Row],[Cód.]],Table8[Nº de membros]))</f>
        <v/>
      </c>
      <c r="F308" s="241"/>
      <c r="G308" s="242"/>
      <c r="H308" s="242"/>
      <c r="I308" s="243" t="str">
        <f>IF(Table13[[#This Row],[Tipo de Beneficiário]]="","",COUNTIFS(Table8[Código da Candidatura],Table13[[#This Row],[Cód.]],Table8[Tipologia proposta *],"T0"))</f>
        <v/>
      </c>
      <c r="J308" s="243" t="str">
        <f>IF(Table13[[#This Row],[Tipo de Beneficiário]]="","",COUNTIFS(Table8[Código da Candidatura],Table13[[#This Row],[Cód.]],Table8[Tipologia proposta *],"T1"))</f>
        <v/>
      </c>
      <c r="K308" s="243" t="str">
        <f>IF(Table13[[#This Row],[Tipo de Beneficiário]]="","",COUNTIFS(Table8[Código da Candidatura],Table13[[#This Row],[Cód.]],Table8[Tipologia proposta *],"T2"))</f>
        <v/>
      </c>
      <c r="L308" s="243" t="str">
        <f>IF(Table13[[#This Row],[Tipo de Beneficiário]]="","",COUNTIFS(Table8[Código da Candidatura],Table13[[#This Row],[Cód.]],Table8[Tipologia proposta *],"T3"))</f>
        <v/>
      </c>
      <c r="M308" s="243" t="str">
        <f>IF(Table13[[#This Row],[Tipo de Beneficiário]]="","",COUNTIFS(Table8[Código da Candidatura],Table13[[#This Row],[Cód.]],Table8[Tipologia proposta *],"T4"))</f>
        <v/>
      </c>
      <c r="N308" s="243" t="str">
        <f>IF(Table13[[#This Row],[Tipo de Beneficiário]]="","",COUNTIFS(Table8[Código da Candidatura],Table13[[#This Row],[Cód.]],Table8[Tipologia proposta *],"T5"))</f>
        <v/>
      </c>
      <c r="O308" s="243" t="str">
        <f>IF(Table13[[#This Row],[Tipo de Beneficiário]]="","",COUNTIFS(Table8[Código da Candidatura],Table13[[#This Row],[Cód.]],Table8[Tipologia proposta *],"T6"))</f>
        <v/>
      </c>
      <c r="P308" s="243" t="str">
        <f>IF(Table13[[#This Row],[Tipo de Beneficiário]]="","",COUNTIFS(Table8[Código da Candidatura],Table13[[#This Row],[Cód.]],Table8[Tipologia proposta *],"T7"))</f>
        <v/>
      </c>
      <c r="Q308" s="243" t="str">
        <f>IF(Table13[[#This Row],[Tipo de Beneficiário]]="","",COUNTIFS(Table8[Código da Candidatura],Table13[[#This Row],[Cód.]],Table8[Tipologia proposta *],"Unid. Resid."))</f>
        <v/>
      </c>
      <c r="R308" s="244">
        <f>SUM(Table13[[#This Row],[T0]:[Unid. resid.]])</f>
        <v>0</v>
      </c>
      <c r="S308" s="245" t="str">
        <f>IF(OR(Table13[[#This Row],[Tipo de Beneficiário]]="",Table13[[#This Row],[Identificação da Entidade]]="",Table13[[#This Row],[Tipo de Solução Habitacional]]=""),"NÃO","")</f>
        <v>NÃO</v>
      </c>
      <c r="T308" s="118" t="e">
        <f>VLOOKUP(Table13[[#This Row],[Tipo de Beneficiário]],Table3[],3,FALSE)</f>
        <v>#N/A</v>
      </c>
      <c r="X308" s="46"/>
    </row>
    <row r="309" spans="1:24" x14ac:dyDescent="0.25">
      <c r="A309" s="237" t="str">
        <f>auxiliar!C305</f>
        <v>304</v>
      </c>
      <c r="B309" s="238"/>
      <c r="C309" s="239"/>
      <c r="D309" s="212" t="str">
        <f>IF(Table13[[#This Row],[Tipo de Beneficiário]]="","",COUNTIF(Table8[Código da Candidatura],Table13[[#This Row],[Cód.]]))</f>
        <v/>
      </c>
      <c r="E309" s="240" t="str">
        <f>IF(Table13[[#This Row],[Tipo de Beneficiário]]="","",SUMIF(Table8[[Código da Candidatura]:[Nº de membros]],Table13[[#This Row],[Cód.]],Table8[Nº de membros]))</f>
        <v/>
      </c>
      <c r="F309" s="241"/>
      <c r="G309" s="242"/>
      <c r="H309" s="242"/>
      <c r="I309" s="243" t="str">
        <f>IF(Table13[[#This Row],[Tipo de Beneficiário]]="","",COUNTIFS(Table8[Código da Candidatura],Table13[[#This Row],[Cód.]],Table8[Tipologia proposta *],"T0"))</f>
        <v/>
      </c>
      <c r="J309" s="243" t="str">
        <f>IF(Table13[[#This Row],[Tipo de Beneficiário]]="","",COUNTIFS(Table8[Código da Candidatura],Table13[[#This Row],[Cód.]],Table8[Tipologia proposta *],"T1"))</f>
        <v/>
      </c>
      <c r="K309" s="243" t="str">
        <f>IF(Table13[[#This Row],[Tipo de Beneficiário]]="","",COUNTIFS(Table8[Código da Candidatura],Table13[[#This Row],[Cód.]],Table8[Tipologia proposta *],"T2"))</f>
        <v/>
      </c>
      <c r="L309" s="243" t="str">
        <f>IF(Table13[[#This Row],[Tipo de Beneficiário]]="","",COUNTIFS(Table8[Código da Candidatura],Table13[[#This Row],[Cód.]],Table8[Tipologia proposta *],"T3"))</f>
        <v/>
      </c>
      <c r="M309" s="243" t="str">
        <f>IF(Table13[[#This Row],[Tipo de Beneficiário]]="","",COUNTIFS(Table8[Código da Candidatura],Table13[[#This Row],[Cód.]],Table8[Tipologia proposta *],"T4"))</f>
        <v/>
      </c>
      <c r="N309" s="243" t="str">
        <f>IF(Table13[[#This Row],[Tipo de Beneficiário]]="","",COUNTIFS(Table8[Código da Candidatura],Table13[[#This Row],[Cód.]],Table8[Tipologia proposta *],"T5"))</f>
        <v/>
      </c>
      <c r="O309" s="243" t="str">
        <f>IF(Table13[[#This Row],[Tipo de Beneficiário]]="","",COUNTIFS(Table8[Código da Candidatura],Table13[[#This Row],[Cód.]],Table8[Tipologia proposta *],"T6"))</f>
        <v/>
      </c>
      <c r="P309" s="243" t="str">
        <f>IF(Table13[[#This Row],[Tipo de Beneficiário]]="","",COUNTIFS(Table8[Código da Candidatura],Table13[[#This Row],[Cód.]],Table8[Tipologia proposta *],"T7"))</f>
        <v/>
      </c>
      <c r="Q309" s="243" t="str">
        <f>IF(Table13[[#This Row],[Tipo de Beneficiário]]="","",COUNTIFS(Table8[Código da Candidatura],Table13[[#This Row],[Cód.]],Table8[Tipologia proposta *],"Unid. Resid."))</f>
        <v/>
      </c>
      <c r="R309" s="244">
        <f>SUM(Table13[[#This Row],[T0]:[Unid. resid.]])</f>
        <v>0</v>
      </c>
      <c r="S309" s="245" t="str">
        <f>IF(OR(Table13[[#This Row],[Tipo de Beneficiário]]="",Table13[[#This Row],[Identificação da Entidade]]="",Table13[[#This Row],[Tipo de Solução Habitacional]]=""),"NÃO","")</f>
        <v>NÃO</v>
      </c>
      <c r="T309" s="118" t="e">
        <f>VLOOKUP(Table13[[#This Row],[Tipo de Beneficiário]],Table3[],3,FALSE)</f>
        <v>#N/A</v>
      </c>
      <c r="X309" s="46"/>
    </row>
    <row r="310" spans="1:24" x14ac:dyDescent="0.25">
      <c r="A310" s="237" t="str">
        <f>auxiliar!C306</f>
        <v>305</v>
      </c>
      <c r="B310" s="238"/>
      <c r="C310" s="239"/>
      <c r="D310" s="212" t="str">
        <f>IF(Table13[[#This Row],[Tipo de Beneficiário]]="","",COUNTIF(Table8[Código da Candidatura],Table13[[#This Row],[Cód.]]))</f>
        <v/>
      </c>
      <c r="E310" s="240" t="str">
        <f>IF(Table13[[#This Row],[Tipo de Beneficiário]]="","",SUMIF(Table8[[Código da Candidatura]:[Nº de membros]],Table13[[#This Row],[Cód.]],Table8[Nº de membros]))</f>
        <v/>
      </c>
      <c r="F310" s="241"/>
      <c r="G310" s="242"/>
      <c r="H310" s="242"/>
      <c r="I310" s="243" t="str">
        <f>IF(Table13[[#This Row],[Tipo de Beneficiário]]="","",COUNTIFS(Table8[Código da Candidatura],Table13[[#This Row],[Cód.]],Table8[Tipologia proposta *],"T0"))</f>
        <v/>
      </c>
      <c r="J310" s="243" t="str">
        <f>IF(Table13[[#This Row],[Tipo de Beneficiário]]="","",COUNTIFS(Table8[Código da Candidatura],Table13[[#This Row],[Cód.]],Table8[Tipologia proposta *],"T1"))</f>
        <v/>
      </c>
      <c r="K310" s="243" t="str">
        <f>IF(Table13[[#This Row],[Tipo de Beneficiário]]="","",COUNTIFS(Table8[Código da Candidatura],Table13[[#This Row],[Cód.]],Table8[Tipologia proposta *],"T2"))</f>
        <v/>
      </c>
      <c r="L310" s="243" t="str">
        <f>IF(Table13[[#This Row],[Tipo de Beneficiário]]="","",COUNTIFS(Table8[Código da Candidatura],Table13[[#This Row],[Cód.]],Table8[Tipologia proposta *],"T3"))</f>
        <v/>
      </c>
      <c r="M310" s="243" t="str">
        <f>IF(Table13[[#This Row],[Tipo de Beneficiário]]="","",COUNTIFS(Table8[Código da Candidatura],Table13[[#This Row],[Cód.]],Table8[Tipologia proposta *],"T4"))</f>
        <v/>
      </c>
      <c r="N310" s="243" t="str">
        <f>IF(Table13[[#This Row],[Tipo de Beneficiário]]="","",COUNTIFS(Table8[Código da Candidatura],Table13[[#This Row],[Cód.]],Table8[Tipologia proposta *],"T5"))</f>
        <v/>
      </c>
      <c r="O310" s="243" t="str">
        <f>IF(Table13[[#This Row],[Tipo de Beneficiário]]="","",COUNTIFS(Table8[Código da Candidatura],Table13[[#This Row],[Cód.]],Table8[Tipologia proposta *],"T6"))</f>
        <v/>
      </c>
      <c r="P310" s="243" t="str">
        <f>IF(Table13[[#This Row],[Tipo de Beneficiário]]="","",COUNTIFS(Table8[Código da Candidatura],Table13[[#This Row],[Cód.]],Table8[Tipologia proposta *],"T7"))</f>
        <v/>
      </c>
      <c r="Q310" s="243" t="str">
        <f>IF(Table13[[#This Row],[Tipo de Beneficiário]]="","",COUNTIFS(Table8[Código da Candidatura],Table13[[#This Row],[Cód.]],Table8[Tipologia proposta *],"Unid. Resid."))</f>
        <v/>
      </c>
      <c r="R310" s="244">
        <f>SUM(Table13[[#This Row],[T0]:[Unid. resid.]])</f>
        <v>0</v>
      </c>
      <c r="S310" s="245" t="str">
        <f>IF(OR(Table13[[#This Row],[Tipo de Beneficiário]]="",Table13[[#This Row],[Identificação da Entidade]]="",Table13[[#This Row],[Tipo de Solução Habitacional]]=""),"NÃO","")</f>
        <v>NÃO</v>
      </c>
      <c r="T310" s="118" t="e">
        <f>VLOOKUP(Table13[[#This Row],[Tipo de Beneficiário]],Table3[],3,FALSE)</f>
        <v>#N/A</v>
      </c>
      <c r="X310" s="46"/>
    </row>
    <row r="311" spans="1:24" x14ac:dyDescent="0.25">
      <c r="A311" s="237" t="str">
        <f>auxiliar!C307</f>
        <v>306</v>
      </c>
      <c r="B311" s="238"/>
      <c r="C311" s="239"/>
      <c r="D311" s="212" t="str">
        <f>IF(Table13[[#This Row],[Tipo de Beneficiário]]="","",COUNTIF(Table8[Código da Candidatura],Table13[[#This Row],[Cód.]]))</f>
        <v/>
      </c>
      <c r="E311" s="240" t="str">
        <f>IF(Table13[[#This Row],[Tipo de Beneficiário]]="","",SUMIF(Table8[[Código da Candidatura]:[Nº de membros]],Table13[[#This Row],[Cód.]],Table8[Nº de membros]))</f>
        <v/>
      </c>
      <c r="F311" s="241"/>
      <c r="G311" s="242"/>
      <c r="H311" s="242"/>
      <c r="I311" s="243" t="str">
        <f>IF(Table13[[#This Row],[Tipo de Beneficiário]]="","",COUNTIFS(Table8[Código da Candidatura],Table13[[#This Row],[Cód.]],Table8[Tipologia proposta *],"T0"))</f>
        <v/>
      </c>
      <c r="J311" s="243" t="str">
        <f>IF(Table13[[#This Row],[Tipo de Beneficiário]]="","",COUNTIFS(Table8[Código da Candidatura],Table13[[#This Row],[Cód.]],Table8[Tipologia proposta *],"T1"))</f>
        <v/>
      </c>
      <c r="K311" s="243" t="str">
        <f>IF(Table13[[#This Row],[Tipo de Beneficiário]]="","",COUNTIFS(Table8[Código da Candidatura],Table13[[#This Row],[Cód.]],Table8[Tipologia proposta *],"T2"))</f>
        <v/>
      </c>
      <c r="L311" s="243" t="str">
        <f>IF(Table13[[#This Row],[Tipo de Beneficiário]]="","",COUNTIFS(Table8[Código da Candidatura],Table13[[#This Row],[Cód.]],Table8[Tipologia proposta *],"T3"))</f>
        <v/>
      </c>
      <c r="M311" s="243" t="str">
        <f>IF(Table13[[#This Row],[Tipo de Beneficiário]]="","",COUNTIFS(Table8[Código da Candidatura],Table13[[#This Row],[Cód.]],Table8[Tipologia proposta *],"T4"))</f>
        <v/>
      </c>
      <c r="N311" s="243" t="str">
        <f>IF(Table13[[#This Row],[Tipo de Beneficiário]]="","",COUNTIFS(Table8[Código da Candidatura],Table13[[#This Row],[Cód.]],Table8[Tipologia proposta *],"T5"))</f>
        <v/>
      </c>
      <c r="O311" s="243" t="str">
        <f>IF(Table13[[#This Row],[Tipo de Beneficiário]]="","",COUNTIFS(Table8[Código da Candidatura],Table13[[#This Row],[Cód.]],Table8[Tipologia proposta *],"T6"))</f>
        <v/>
      </c>
      <c r="P311" s="243" t="str">
        <f>IF(Table13[[#This Row],[Tipo de Beneficiário]]="","",COUNTIFS(Table8[Código da Candidatura],Table13[[#This Row],[Cód.]],Table8[Tipologia proposta *],"T7"))</f>
        <v/>
      </c>
      <c r="Q311" s="243" t="str">
        <f>IF(Table13[[#This Row],[Tipo de Beneficiário]]="","",COUNTIFS(Table8[Código da Candidatura],Table13[[#This Row],[Cód.]],Table8[Tipologia proposta *],"Unid. Resid."))</f>
        <v/>
      </c>
      <c r="R311" s="244">
        <f>SUM(Table13[[#This Row],[T0]:[Unid. resid.]])</f>
        <v>0</v>
      </c>
      <c r="S311" s="245" t="str">
        <f>IF(OR(Table13[[#This Row],[Tipo de Beneficiário]]="",Table13[[#This Row],[Identificação da Entidade]]="",Table13[[#This Row],[Tipo de Solução Habitacional]]=""),"NÃO","")</f>
        <v>NÃO</v>
      </c>
      <c r="T311" s="118" t="e">
        <f>VLOOKUP(Table13[[#This Row],[Tipo de Beneficiário]],Table3[],3,FALSE)</f>
        <v>#N/A</v>
      </c>
      <c r="X311" s="46"/>
    </row>
    <row r="312" spans="1:24" x14ac:dyDescent="0.25">
      <c r="A312" s="237" t="str">
        <f>auxiliar!C308</f>
        <v>307</v>
      </c>
      <c r="B312" s="238"/>
      <c r="C312" s="239"/>
      <c r="D312" s="212" t="str">
        <f>IF(Table13[[#This Row],[Tipo de Beneficiário]]="","",COUNTIF(Table8[Código da Candidatura],Table13[[#This Row],[Cód.]]))</f>
        <v/>
      </c>
      <c r="E312" s="240" t="str">
        <f>IF(Table13[[#This Row],[Tipo de Beneficiário]]="","",SUMIF(Table8[[Código da Candidatura]:[Nº de membros]],Table13[[#This Row],[Cód.]],Table8[Nº de membros]))</f>
        <v/>
      </c>
      <c r="F312" s="241"/>
      <c r="G312" s="242"/>
      <c r="H312" s="242"/>
      <c r="I312" s="243" t="str">
        <f>IF(Table13[[#This Row],[Tipo de Beneficiário]]="","",COUNTIFS(Table8[Código da Candidatura],Table13[[#This Row],[Cód.]],Table8[Tipologia proposta *],"T0"))</f>
        <v/>
      </c>
      <c r="J312" s="243" t="str">
        <f>IF(Table13[[#This Row],[Tipo de Beneficiário]]="","",COUNTIFS(Table8[Código da Candidatura],Table13[[#This Row],[Cód.]],Table8[Tipologia proposta *],"T1"))</f>
        <v/>
      </c>
      <c r="K312" s="243" t="str">
        <f>IF(Table13[[#This Row],[Tipo de Beneficiário]]="","",COUNTIFS(Table8[Código da Candidatura],Table13[[#This Row],[Cód.]],Table8[Tipologia proposta *],"T2"))</f>
        <v/>
      </c>
      <c r="L312" s="243" t="str">
        <f>IF(Table13[[#This Row],[Tipo de Beneficiário]]="","",COUNTIFS(Table8[Código da Candidatura],Table13[[#This Row],[Cód.]],Table8[Tipologia proposta *],"T3"))</f>
        <v/>
      </c>
      <c r="M312" s="243" t="str">
        <f>IF(Table13[[#This Row],[Tipo de Beneficiário]]="","",COUNTIFS(Table8[Código da Candidatura],Table13[[#This Row],[Cód.]],Table8[Tipologia proposta *],"T4"))</f>
        <v/>
      </c>
      <c r="N312" s="243" t="str">
        <f>IF(Table13[[#This Row],[Tipo de Beneficiário]]="","",COUNTIFS(Table8[Código da Candidatura],Table13[[#This Row],[Cód.]],Table8[Tipologia proposta *],"T5"))</f>
        <v/>
      </c>
      <c r="O312" s="243" t="str">
        <f>IF(Table13[[#This Row],[Tipo de Beneficiário]]="","",COUNTIFS(Table8[Código da Candidatura],Table13[[#This Row],[Cód.]],Table8[Tipologia proposta *],"T6"))</f>
        <v/>
      </c>
      <c r="P312" s="243" t="str">
        <f>IF(Table13[[#This Row],[Tipo de Beneficiário]]="","",COUNTIFS(Table8[Código da Candidatura],Table13[[#This Row],[Cód.]],Table8[Tipologia proposta *],"T7"))</f>
        <v/>
      </c>
      <c r="Q312" s="243" t="str">
        <f>IF(Table13[[#This Row],[Tipo de Beneficiário]]="","",COUNTIFS(Table8[Código da Candidatura],Table13[[#This Row],[Cód.]],Table8[Tipologia proposta *],"Unid. Resid."))</f>
        <v/>
      </c>
      <c r="R312" s="244">
        <f>SUM(Table13[[#This Row],[T0]:[Unid. resid.]])</f>
        <v>0</v>
      </c>
      <c r="S312" s="245" t="str">
        <f>IF(OR(Table13[[#This Row],[Tipo de Beneficiário]]="",Table13[[#This Row],[Identificação da Entidade]]="",Table13[[#This Row],[Tipo de Solução Habitacional]]=""),"NÃO","")</f>
        <v>NÃO</v>
      </c>
      <c r="T312" s="118" t="e">
        <f>VLOOKUP(Table13[[#This Row],[Tipo de Beneficiário]],Table3[],3,FALSE)</f>
        <v>#N/A</v>
      </c>
      <c r="X312" s="46"/>
    </row>
    <row r="313" spans="1:24" x14ac:dyDescent="0.25">
      <c r="A313" s="237" t="str">
        <f>auxiliar!C309</f>
        <v>308</v>
      </c>
      <c r="B313" s="238"/>
      <c r="C313" s="239"/>
      <c r="D313" s="212" t="str">
        <f>IF(Table13[[#This Row],[Tipo de Beneficiário]]="","",COUNTIF(Table8[Código da Candidatura],Table13[[#This Row],[Cód.]]))</f>
        <v/>
      </c>
      <c r="E313" s="240" t="str">
        <f>IF(Table13[[#This Row],[Tipo de Beneficiário]]="","",SUMIF(Table8[[Código da Candidatura]:[Nº de membros]],Table13[[#This Row],[Cód.]],Table8[Nº de membros]))</f>
        <v/>
      </c>
      <c r="F313" s="241"/>
      <c r="G313" s="242"/>
      <c r="H313" s="242"/>
      <c r="I313" s="243" t="str">
        <f>IF(Table13[[#This Row],[Tipo de Beneficiário]]="","",COUNTIFS(Table8[Código da Candidatura],Table13[[#This Row],[Cód.]],Table8[Tipologia proposta *],"T0"))</f>
        <v/>
      </c>
      <c r="J313" s="243" t="str">
        <f>IF(Table13[[#This Row],[Tipo de Beneficiário]]="","",COUNTIFS(Table8[Código da Candidatura],Table13[[#This Row],[Cód.]],Table8[Tipologia proposta *],"T1"))</f>
        <v/>
      </c>
      <c r="K313" s="243" t="str">
        <f>IF(Table13[[#This Row],[Tipo de Beneficiário]]="","",COUNTIFS(Table8[Código da Candidatura],Table13[[#This Row],[Cód.]],Table8[Tipologia proposta *],"T2"))</f>
        <v/>
      </c>
      <c r="L313" s="243" t="str">
        <f>IF(Table13[[#This Row],[Tipo de Beneficiário]]="","",COUNTIFS(Table8[Código da Candidatura],Table13[[#This Row],[Cód.]],Table8[Tipologia proposta *],"T3"))</f>
        <v/>
      </c>
      <c r="M313" s="243" t="str">
        <f>IF(Table13[[#This Row],[Tipo de Beneficiário]]="","",COUNTIFS(Table8[Código da Candidatura],Table13[[#This Row],[Cód.]],Table8[Tipologia proposta *],"T4"))</f>
        <v/>
      </c>
      <c r="N313" s="243" t="str">
        <f>IF(Table13[[#This Row],[Tipo de Beneficiário]]="","",COUNTIFS(Table8[Código da Candidatura],Table13[[#This Row],[Cód.]],Table8[Tipologia proposta *],"T5"))</f>
        <v/>
      </c>
      <c r="O313" s="243" t="str">
        <f>IF(Table13[[#This Row],[Tipo de Beneficiário]]="","",COUNTIFS(Table8[Código da Candidatura],Table13[[#This Row],[Cód.]],Table8[Tipologia proposta *],"T6"))</f>
        <v/>
      </c>
      <c r="P313" s="243" t="str">
        <f>IF(Table13[[#This Row],[Tipo de Beneficiário]]="","",COUNTIFS(Table8[Código da Candidatura],Table13[[#This Row],[Cód.]],Table8[Tipologia proposta *],"T7"))</f>
        <v/>
      </c>
      <c r="Q313" s="243" t="str">
        <f>IF(Table13[[#This Row],[Tipo de Beneficiário]]="","",COUNTIFS(Table8[Código da Candidatura],Table13[[#This Row],[Cód.]],Table8[Tipologia proposta *],"Unid. Resid."))</f>
        <v/>
      </c>
      <c r="R313" s="244">
        <f>SUM(Table13[[#This Row],[T0]:[Unid. resid.]])</f>
        <v>0</v>
      </c>
      <c r="S313" s="245" t="str">
        <f>IF(OR(Table13[[#This Row],[Tipo de Beneficiário]]="",Table13[[#This Row],[Identificação da Entidade]]="",Table13[[#This Row],[Tipo de Solução Habitacional]]=""),"NÃO","")</f>
        <v>NÃO</v>
      </c>
      <c r="T313" s="118" t="e">
        <f>VLOOKUP(Table13[[#This Row],[Tipo de Beneficiário]],Table3[],3,FALSE)</f>
        <v>#N/A</v>
      </c>
      <c r="X313" s="46"/>
    </row>
    <row r="314" spans="1:24" x14ac:dyDescent="0.25">
      <c r="A314" s="237" t="str">
        <f>auxiliar!C310</f>
        <v>309</v>
      </c>
      <c r="B314" s="238"/>
      <c r="C314" s="239"/>
      <c r="D314" s="212" t="str">
        <f>IF(Table13[[#This Row],[Tipo de Beneficiário]]="","",COUNTIF(Table8[Código da Candidatura],Table13[[#This Row],[Cód.]]))</f>
        <v/>
      </c>
      <c r="E314" s="240" t="str">
        <f>IF(Table13[[#This Row],[Tipo de Beneficiário]]="","",SUMIF(Table8[[Código da Candidatura]:[Nº de membros]],Table13[[#This Row],[Cód.]],Table8[Nº de membros]))</f>
        <v/>
      </c>
      <c r="F314" s="241"/>
      <c r="G314" s="242"/>
      <c r="H314" s="242"/>
      <c r="I314" s="243" t="str">
        <f>IF(Table13[[#This Row],[Tipo de Beneficiário]]="","",COUNTIFS(Table8[Código da Candidatura],Table13[[#This Row],[Cód.]],Table8[Tipologia proposta *],"T0"))</f>
        <v/>
      </c>
      <c r="J314" s="243" t="str">
        <f>IF(Table13[[#This Row],[Tipo de Beneficiário]]="","",COUNTIFS(Table8[Código da Candidatura],Table13[[#This Row],[Cód.]],Table8[Tipologia proposta *],"T1"))</f>
        <v/>
      </c>
      <c r="K314" s="243" t="str">
        <f>IF(Table13[[#This Row],[Tipo de Beneficiário]]="","",COUNTIFS(Table8[Código da Candidatura],Table13[[#This Row],[Cód.]],Table8[Tipologia proposta *],"T2"))</f>
        <v/>
      </c>
      <c r="L314" s="243" t="str">
        <f>IF(Table13[[#This Row],[Tipo de Beneficiário]]="","",COUNTIFS(Table8[Código da Candidatura],Table13[[#This Row],[Cód.]],Table8[Tipologia proposta *],"T3"))</f>
        <v/>
      </c>
      <c r="M314" s="243" t="str">
        <f>IF(Table13[[#This Row],[Tipo de Beneficiário]]="","",COUNTIFS(Table8[Código da Candidatura],Table13[[#This Row],[Cód.]],Table8[Tipologia proposta *],"T4"))</f>
        <v/>
      </c>
      <c r="N314" s="243" t="str">
        <f>IF(Table13[[#This Row],[Tipo de Beneficiário]]="","",COUNTIFS(Table8[Código da Candidatura],Table13[[#This Row],[Cód.]],Table8[Tipologia proposta *],"T5"))</f>
        <v/>
      </c>
      <c r="O314" s="243" t="str">
        <f>IF(Table13[[#This Row],[Tipo de Beneficiário]]="","",COUNTIFS(Table8[Código da Candidatura],Table13[[#This Row],[Cód.]],Table8[Tipologia proposta *],"T6"))</f>
        <v/>
      </c>
      <c r="P314" s="243" t="str">
        <f>IF(Table13[[#This Row],[Tipo de Beneficiário]]="","",COUNTIFS(Table8[Código da Candidatura],Table13[[#This Row],[Cód.]],Table8[Tipologia proposta *],"T7"))</f>
        <v/>
      </c>
      <c r="Q314" s="243" t="str">
        <f>IF(Table13[[#This Row],[Tipo de Beneficiário]]="","",COUNTIFS(Table8[Código da Candidatura],Table13[[#This Row],[Cód.]],Table8[Tipologia proposta *],"Unid. Resid."))</f>
        <v/>
      </c>
      <c r="R314" s="244">
        <f>SUM(Table13[[#This Row],[T0]:[Unid. resid.]])</f>
        <v>0</v>
      </c>
      <c r="S314" s="245" t="str">
        <f>IF(OR(Table13[[#This Row],[Tipo de Beneficiário]]="",Table13[[#This Row],[Identificação da Entidade]]="",Table13[[#This Row],[Tipo de Solução Habitacional]]=""),"NÃO","")</f>
        <v>NÃO</v>
      </c>
      <c r="T314" s="118" t="e">
        <f>VLOOKUP(Table13[[#This Row],[Tipo de Beneficiário]],Table3[],3,FALSE)</f>
        <v>#N/A</v>
      </c>
      <c r="X314" s="46"/>
    </row>
    <row r="315" spans="1:24" x14ac:dyDescent="0.25">
      <c r="A315" s="237" t="str">
        <f>auxiliar!C311</f>
        <v>310</v>
      </c>
      <c r="B315" s="238"/>
      <c r="C315" s="239"/>
      <c r="D315" s="212" t="str">
        <f>IF(Table13[[#This Row],[Tipo de Beneficiário]]="","",COUNTIF(Table8[Código da Candidatura],Table13[[#This Row],[Cód.]]))</f>
        <v/>
      </c>
      <c r="E315" s="240" t="str">
        <f>IF(Table13[[#This Row],[Tipo de Beneficiário]]="","",SUMIF(Table8[[Código da Candidatura]:[Nº de membros]],Table13[[#This Row],[Cód.]],Table8[Nº de membros]))</f>
        <v/>
      </c>
      <c r="F315" s="241"/>
      <c r="G315" s="242"/>
      <c r="H315" s="242"/>
      <c r="I315" s="243" t="str">
        <f>IF(Table13[[#This Row],[Tipo de Beneficiário]]="","",COUNTIFS(Table8[Código da Candidatura],Table13[[#This Row],[Cód.]],Table8[Tipologia proposta *],"T0"))</f>
        <v/>
      </c>
      <c r="J315" s="243" t="str">
        <f>IF(Table13[[#This Row],[Tipo de Beneficiário]]="","",COUNTIFS(Table8[Código da Candidatura],Table13[[#This Row],[Cód.]],Table8[Tipologia proposta *],"T1"))</f>
        <v/>
      </c>
      <c r="K315" s="243" t="str">
        <f>IF(Table13[[#This Row],[Tipo de Beneficiário]]="","",COUNTIFS(Table8[Código da Candidatura],Table13[[#This Row],[Cód.]],Table8[Tipologia proposta *],"T2"))</f>
        <v/>
      </c>
      <c r="L315" s="243" t="str">
        <f>IF(Table13[[#This Row],[Tipo de Beneficiário]]="","",COUNTIFS(Table8[Código da Candidatura],Table13[[#This Row],[Cód.]],Table8[Tipologia proposta *],"T3"))</f>
        <v/>
      </c>
      <c r="M315" s="243" t="str">
        <f>IF(Table13[[#This Row],[Tipo de Beneficiário]]="","",COUNTIFS(Table8[Código da Candidatura],Table13[[#This Row],[Cód.]],Table8[Tipologia proposta *],"T4"))</f>
        <v/>
      </c>
      <c r="N315" s="243" t="str">
        <f>IF(Table13[[#This Row],[Tipo de Beneficiário]]="","",COUNTIFS(Table8[Código da Candidatura],Table13[[#This Row],[Cód.]],Table8[Tipologia proposta *],"T5"))</f>
        <v/>
      </c>
      <c r="O315" s="243" t="str">
        <f>IF(Table13[[#This Row],[Tipo de Beneficiário]]="","",COUNTIFS(Table8[Código da Candidatura],Table13[[#This Row],[Cód.]],Table8[Tipologia proposta *],"T6"))</f>
        <v/>
      </c>
      <c r="P315" s="243" t="str">
        <f>IF(Table13[[#This Row],[Tipo de Beneficiário]]="","",COUNTIFS(Table8[Código da Candidatura],Table13[[#This Row],[Cód.]],Table8[Tipologia proposta *],"T7"))</f>
        <v/>
      </c>
      <c r="Q315" s="243" t="str">
        <f>IF(Table13[[#This Row],[Tipo de Beneficiário]]="","",COUNTIFS(Table8[Código da Candidatura],Table13[[#This Row],[Cód.]],Table8[Tipologia proposta *],"Unid. Resid."))</f>
        <v/>
      </c>
      <c r="R315" s="244">
        <f>SUM(Table13[[#This Row],[T0]:[Unid. resid.]])</f>
        <v>0</v>
      </c>
      <c r="S315" s="245" t="str">
        <f>IF(OR(Table13[[#This Row],[Tipo de Beneficiário]]="",Table13[[#This Row],[Identificação da Entidade]]="",Table13[[#This Row],[Tipo de Solução Habitacional]]=""),"NÃO","")</f>
        <v>NÃO</v>
      </c>
      <c r="T315" s="118" t="e">
        <f>VLOOKUP(Table13[[#This Row],[Tipo de Beneficiário]],Table3[],3,FALSE)</f>
        <v>#N/A</v>
      </c>
      <c r="X315" s="46"/>
    </row>
    <row r="316" spans="1:24" x14ac:dyDescent="0.25">
      <c r="A316" s="237" t="str">
        <f>auxiliar!C312</f>
        <v>311</v>
      </c>
      <c r="B316" s="238"/>
      <c r="C316" s="239"/>
      <c r="D316" s="212" t="str">
        <f>IF(Table13[[#This Row],[Tipo de Beneficiário]]="","",COUNTIF(Table8[Código da Candidatura],Table13[[#This Row],[Cód.]]))</f>
        <v/>
      </c>
      <c r="E316" s="240" t="str">
        <f>IF(Table13[[#This Row],[Tipo de Beneficiário]]="","",SUMIF(Table8[[Código da Candidatura]:[Nº de membros]],Table13[[#This Row],[Cód.]],Table8[Nº de membros]))</f>
        <v/>
      </c>
      <c r="F316" s="241"/>
      <c r="G316" s="242"/>
      <c r="H316" s="242"/>
      <c r="I316" s="243" t="str">
        <f>IF(Table13[[#This Row],[Tipo de Beneficiário]]="","",COUNTIFS(Table8[Código da Candidatura],Table13[[#This Row],[Cód.]],Table8[Tipologia proposta *],"T0"))</f>
        <v/>
      </c>
      <c r="J316" s="243" t="str">
        <f>IF(Table13[[#This Row],[Tipo de Beneficiário]]="","",COUNTIFS(Table8[Código da Candidatura],Table13[[#This Row],[Cód.]],Table8[Tipologia proposta *],"T1"))</f>
        <v/>
      </c>
      <c r="K316" s="243" t="str">
        <f>IF(Table13[[#This Row],[Tipo de Beneficiário]]="","",COUNTIFS(Table8[Código da Candidatura],Table13[[#This Row],[Cód.]],Table8[Tipologia proposta *],"T2"))</f>
        <v/>
      </c>
      <c r="L316" s="243" t="str">
        <f>IF(Table13[[#This Row],[Tipo de Beneficiário]]="","",COUNTIFS(Table8[Código da Candidatura],Table13[[#This Row],[Cód.]],Table8[Tipologia proposta *],"T3"))</f>
        <v/>
      </c>
      <c r="M316" s="243" t="str">
        <f>IF(Table13[[#This Row],[Tipo de Beneficiário]]="","",COUNTIFS(Table8[Código da Candidatura],Table13[[#This Row],[Cód.]],Table8[Tipologia proposta *],"T4"))</f>
        <v/>
      </c>
      <c r="N316" s="243" t="str">
        <f>IF(Table13[[#This Row],[Tipo de Beneficiário]]="","",COUNTIFS(Table8[Código da Candidatura],Table13[[#This Row],[Cód.]],Table8[Tipologia proposta *],"T5"))</f>
        <v/>
      </c>
      <c r="O316" s="243" t="str">
        <f>IF(Table13[[#This Row],[Tipo de Beneficiário]]="","",COUNTIFS(Table8[Código da Candidatura],Table13[[#This Row],[Cód.]],Table8[Tipologia proposta *],"T6"))</f>
        <v/>
      </c>
      <c r="P316" s="243" t="str">
        <f>IF(Table13[[#This Row],[Tipo de Beneficiário]]="","",COUNTIFS(Table8[Código da Candidatura],Table13[[#This Row],[Cód.]],Table8[Tipologia proposta *],"T7"))</f>
        <v/>
      </c>
      <c r="Q316" s="243" t="str">
        <f>IF(Table13[[#This Row],[Tipo de Beneficiário]]="","",COUNTIFS(Table8[Código da Candidatura],Table13[[#This Row],[Cód.]],Table8[Tipologia proposta *],"Unid. Resid."))</f>
        <v/>
      </c>
      <c r="R316" s="244">
        <f>SUM(Table13[[#This Row],[T0]:[Unid. resid.]])</f>
        <v>0</v>
      </c>
      <c r="S316" s="245" t="str">
        <f>IF(OR(Table13[[#This Row],[Tipo de Beneficiário]]="",Table13[[#This Row],[Identificação da Entidade]]="",Table13[[#This Row],[Tipo de Solução Habitacional]]=""),"NÃO","")</f>
        <v>NÃO</v>
      </c>
      <c r="T316" s="118" t="e">
        <f>VLOOKUP(Table13[[#This Row],[Tipo de Beneficiário]],Table3[],3,FALSE)</f>
        <v>#N/A</v>
      </c>
      <c r="X316" s="46"/>
    </row>
    <row r="317" spans="1:24" x14ac:dyDescent="0.25">
      <c r="A317" s="237" t="str">
        <f>auxiliar!C313</f>
        <v>312</v>
      </c>
      <c r="B317" s="238"/>
      <c r="C317" s="239"/>
      <c r="D317" s="212" t="str">
        <f>IF(Table13[[#This Row],[Tipo de Beneficiário]]="","",COUNTIF(Table8[Código da Candidatura],Table13[[#This Row],[Cód.]]))</f>
        <v/>
      </c>
      <c r="E317" s="240" t="str">
        <f>IF(Table13[[#This Row],[Tipo de Beneficiário]]="","",SUMIF(Table8[[Código da Candidatura]:[Nº de membros]],Table13[[#This Row],[Cód.]],Table8[Nº de membros]))</f>
        <v/>
      </c>
      <c r="F317" s="241"/>
      <c r="G317" s="242"/>
      <c r="H317" s="242"/>
      <c r="I317" s="243" t="str">
        <f>IF(Table13[[#This Row],[Tipo de Beneficiário]]="","",COUNTIFS(Table8[Código da Candidatura],Table13[[#This Row],[Cód.]],Table8[Tipologia proposta *],"T0"))</f>
        <v/>
      </c>
      <c r="J317" s="243" t="str">
        <f>IF(Table13[[#This Row],[Tipo de Beneficiário]]="","",COUNTIFS(Table8[Código da Candidatura],Table13[[#This Row],[Cód.]],Table8[Tipologia proposta *],"T1"))</f>
        <v/>
      </c>
      <c r="K317" s="243" t="str">
        <f>IF(Table13[[#This Row],[Tipo de Beneficiário]]="","",COUNTIFS(Table8[Código da Candidatura],Table13[[#This Row],[Cód.]],Table8[Tipologia proposta *],"T2"))</f>
        <v/>
      </c>
      <c r="L317" s="243" t="str">
        <f>IF(Table13[[#This Row],[Tipo de Beneficiário]]="","",COUNTIFS(Table8[Código da Candidatura],Table13[[#This Row],[Cód.]],Table8[Tipologia proposta *],"T3"))</f>
        <v/>
      </c>
      <c r="M317" s="243" t="str">
        <f>IF(Table13[[#This Row],[Tipo de Beneficiário]]="","",COUNTIFS(Table8[Código da Candidatura],Table13[[#This Row],[Cód.]],Table8[Tipologia proposta *],"T4"))</f>
        <v/>
      </c>
      <c r="N317" s="243" t="str">
        <f>IF(Table13[[#This Row],[Tipo de Beneficiário]]="","",COUNTIFS(Table8[Código da Candidatura],Table13[[#This Row],[Cód.]],Table8[Tipologia proposta *],"T5"))</f>
        <v/>
      </c>
      <c r="O317" s="243" t="str">
        <f>IF(Table13[[#This Row],[Tipo de Beneficiário]]="","",COUNTIFS(Table8[Código da Candidatura],Table13[[#This Row],[Cód.]],Table8[Tipologia proposta *],"T6"))</f>
        <v/>
      </c>
      <c r="P317" s="243" t="str">
        <f>IF(Table13[[#This Row],[Tipo de Beneficiário]]="","",COUNTIFS(Table8[Código da Candidatura],Table13[[#This Row],[Cód.]],Table8[Tipologia proposta *],"T7"))</f>
        <v/>
      </c>
      <c r="Q317" s="243" t="str">
        <f>IF(Table13[[#This Row],[Tipo de Beneficiário]]="","",COUNTIFS(Table8[Código da Candidatura],Table13[[#This Row],[Cód.]],Table8[Tipologia proposta *],"Unid. Resid."))</f>
        <v/>
      </c>
      <c r="R317" s="244">
        <f>SUM(Table13[[#This Row],[T0]:[Unid. resid.]])</f>
        <v>0</v>
      </c>
      <c r="S317" s="245" t="str">
        <f>IF(OR(Table13[[#This Row],[Tipo de Beneficiário]]="",Table13[[#This Row],[Identificação da Entidade]]="",Table13[[#This Row],[Tipo de Solução Habitacional]]=""),"NÃO","")</f>
        <v>NÃO</v>
      </c>
      <c r="T317" s="118" t="e">
        <f>VLOOKUP(Table13[[#This Row],[Tipo de Beneficiário]],Table3[],3,FALSE)</f>
        <v>#N/A</v>
      </c>
      <c r="X317" s="46"/>
    </row>
    <row r="318" spans="1:24" x14ac:dyDescent="0.25">
      <c r="A318" s="237" t="str">
        <f>auxiliar!C314</f>
        <v>313</v>
      </c>
      <c r="B318" s="238"/>
      <c r="C318" s="239"/>
      <c r="D318" s="212" t="str">
        <f>IF(Table13[[#This Row],[Tipo de Beneficiário]]="","",COUNTIF(Table8[Código da Candidatura],Table13[[#This Row],[Cód.]]))</f>
        <v/>
      </c>
      <c r="E318" s="240" t="str">
        <f>IF(Table13[[#This Row],[Tipo de Beneficiário]]="","",SUMIF(Table8[[Código da Candidatura]:[Nº de membros]],Table13[[#This Row],[Cód.]],Table8[Nº de membros]))</f>
        <v/>
      </c>
      <c r="F318" s="241"/>
      <c r="G318" s="242"/>
      <c r="H318" s="242"/>
      <c r="I318" s="243" t="str">
        <f>IF(Table13[[#This Row],[Tipo de Beneficiário]]="","",COUNTIFS(Table8[Código da Candidatura],Table13[[#This Row],[Cód.]],Table8[Tipologia proposta *],"T0"))</f>
        <v/>
      </c>
      <c r="J318" s="243" t="str">
        <f>IF(Table13[[#This Row],[Tipo de Beneficiário]]="","",COUNTIFS(Table8[Código da Candidatura],Table13[[#This Row],[Cód.]],Table8[Tipologia proposta *],"T1"))</f>
        <v/>
      </c>
      <c r="K318" s="243" t="str">
        <f>IF(Table13[[#This Row],[Tipo de Beneficiário]]="","",COUNTIFS(Table8[Código da Candidatura],Table13[[#This Row],[Cód.]],Table8[Tipologia proposta *],"T2"))</f>
        <v/>
      </c>
      <c r="L318" s="243" t="str">
        <f>IF(Table13[[#This Row],[Tipo de Beneficiário]]="","",COUNTIFS(Table8[Código da Candidatura],Table13[[#This Row],[Cód.]],Table8[Tipologia proposta *],"T3"))</f>
        <v/>
      </c>
      <c r="M318" s="243" t="str">
        <f>IF(Table13[[#This Row],[Tipo de Beneficiário]]="","",COUNTIFS(Table8[Código da Candidatura],Table13[[#This Row],[Cód.]],Table8[Tipologia proposta *],"T4"))</f>
        <v/>
      </c>
      <c r="N318" s="243" t="str">
        <f>IF(Table13[[#This Row],[Tipo de Beneficiário]]="","",COUNTIFS(Table8[Código da Candidatura],Table13[[#This Row],[Cód.]],Table8[Tipologia proposta *],"T5"))</f>
        <v/>
      </c>
      <c r="O318" s="243" t="str">
        <f>IF(Table13[[#This Row],[Tipo de Beneficiário]]="","",COUNTIFS(Table8[Código da Candidatura],Table13[[#This Row],[Cód.]],Table8[Tipologia proposta *],"T6"))</f>
        <v/>
      </c>
      <c r="P318" s="243" t="str">
        <f>IF(Table13[[#This Row],[Tipo de Beneficiário]]="","",COUNTIFS(Table8[Código da Candidatura],Table13[[#This Row],[Cód.]],Table8[Tipologia proposta *],"T7"))</f>
        <v/>
      </c>
      <c r="Q318" s="243" t="str">
        <f>IF(Table13[[#This Row],[Tipo de Beneficiário]]="","",COUNTIFS(Table8[Código da Candidatura],Table13[[#This Row],[Cód.]],Table8[Tipologia proposta *],"Unid. Resid."))</f>
        <v/>
      </c>
      <c r="R318" s="244">
        <f>SUM(Table13[[#This Row],[T0]:[Unid. resid.]])</f>
        <v>0</v>
      </c>
      <c r="S318" s="245" t="str">
        <f>IF(OR(Table13[[#This Row],[Tipo de Beneficiário]]="",Table13[[#This Row],[Identificação da Entidade]]="",Table13[[#This Row],[Tipo de Solução Habitacional]]=""),"NÃO","")</f>
        <v>NÃO</v>
      </c>
      <c r="T318" s="118" t="e">
        <f>VLOOKUP(Table13[[#This Row],[Tipo de Beneficiário]],Table3[],3,FALSE)</f>
        <v>#N/A</v>
      </c>
      <c r="X318" s="46"/>
    </row>
    <row r="319" spans="1:24" x14ac:dyDescent="0.25">
      <c r="A319" s="237" t="str">
        <f>auxiliar!C315</f>
        <v>314</v>
      </c>
      <c r="B319" s="238"/>
      <c r="C319" s="239"/>
      <c r="D319" s="212" t="str">
        <f>IF(Table13[[#This Row],[Tipo de Beneficiário]]="","",COUNTIF(Table8[Código da Candidatura],Table13[[#This Row],[Cód.]]))</f>
        <v/>
      </c>
      <c r="E319" s="240" t="str">
        <f>IF(Table13[[#This Row],[Tipo de Beneficiário]]="","",SUMIF(Table8[[Código da Candidatura]:[Nº de membros]],Table13[[#This Row],[Cód.]],Table8[Nº de membros]))</f>
        <v/>
      </c>
      <c r="F319" s="241"/>
      <c r="G319" s="242"/>
      <c r="H319" s="242"/>
      <c r="I319" s="243" t="str">
        <f>IF(Table13[[#This Row],[Tipo de Beneficiário]]="","",COUNTIFS(Table8[Código da Candidatura],Table13[[#This Row],[Cód.]],Table8[Tipologia proposta *],"T0"))</f>
        <v/>
      </c>
      <c r="J319" s="243" t="str">
        <f>IF(Table13[[#This Row],[Tipo de Beneficiário]]="","",COUNTIFS(Table8[Código da Candidatura],Table13[[#This Row],[Cód.]],Table8[Tipologia proposta *],"T1"))</f>
        <v/>
      </c>
      <c r="K319" s="243" t="str">
        <f>IF(Table13[[#This Row],[Tipo de Beneficiário]]="","",COUNTIFS(Table8[Código da Candidatura],Table13[[#This Row],[Cód.]],Table8[Tipologia proposta *],"T2"))</f>
        <v/>
      </c>
      <c r="L319" s="243" t="str">
        <f>IF(Table13[[#This Row],[Tipo de Beneficiário]]="","",COUNTIFS(Table8[Código da Candidatura],Table13[[#This Row],[Cód.]],Table8[Tipologia proposta *],"T3"))</f>
        <v/>
      </c>
      <c r="M319" s="243" t="str">
        <f>IF(Table13[[#This Row],[Tipo de Beneficiário]]="","",COUNTIFS(Table8[Código da Candidatura],Table13[[#This Row],[Cód.]],Table8[Tipologia proposta *],"T4"))</f>
        <v/>
      </c>
      <c r="N319" s="243" t="str">
        <f>IF(Table13[[#This Row],[Tipo de Beneficiário]]="","",COUNTIFS(Table8[Código da Candidatura],Table13[[#This Row],[Cód.]],Table8[Tipologia proposta *],"T5"))</f>
        <v/>
      </c>
      <c r="O319" s="243" t="str">
        <f>IF(Table13[[#This Row],[Tipo de Beneficiário]]="","",COUNTIFS(Table8[Código da Candidatura],Table13[[#This Row],[Cód.]],Table8[Tipologia proposta *],"T6"))</f>
        <v/>
      </c>
      <c r="P319" s="243" t="str">
        <f>IF(Table13[[#This Row],[Tipo de Beneficiário]]="","",COUNTIFS(Table8[Código da Candidatura],Table13[[#This Row],[Cód.]],Table8[Tipologia proposta *],"T7"))</f>
        <v/>
      </c>
      <c r="Q319" s="243" t="str">
        <f>IF(Table13[[#This Row],[Tipo de Beneficiário]]="","",COUNTIFS(Table8[Código da Candidatura],Table13[[#This Row],[Cód.]],Table8[Tipologia proposta *],"Unid. Resid."))</f>
        <v/>
      </c>
      <c r="R319" s="244">
        <f>SUM(Table13[[#This Row],[T0]:[Unid. resid.]])</f>
        <v>0</v>
      </c>
      <c r="S319" s="245" t="str">
        <f>IF(OR(Table13[[#This Row],[Tipo de Beneficiário]]="",Table13[[#This Row],[Identificação da Entidade]]="",Table13[[#This Row],[Tipo de Solução Habitacional]]=""),"NÃO","")</f>
        <v>NÃO</v>
      </c>
      <c r="T319" s="118" t="e">
        <f>VLOOKUP(Table13[[#This Row],[Tipo de Beneficiário]],Table3[],3,FALSE)</f>
        <v>#N/A</v>
      </c>
      <c r="X319" s="46"/>
    </row>
    <row r="320" spans="1:24" x14ac:dyDescent="0.25">
      <c r="A320" s="237" t="str">
        <f>auxiliar!C316</f>
        <v>315</v>
      </c>
      <c r="B320" s="238"/>
      <c r="C320" s="239"/>
      <c r="D320" s="212" t="str">
        <f>IF(Table13[[#This Row],[Tipo de Beneficiário]]="","",COUNTIF(Table8[Código da Candidatura],Table13[[#This Row],[Cód.]]))</f>
        <v/>
      </c>
      <c r="E320" s="240" t="str">
        <f>IF(Table13[[#This Row],[Tipo de Beneficiário]]="","",SUMIF(Table8[[Código da Candidatura]:[Nº de membros]],Table13[[#This Row],[Cód.]],Table8[Nº de membros]))</f>
        <v/>
      </c>
      <c r="F320" s="241"/>
      <c r="G320" s="242"/>
      <c r="H320" s="242"/>
      <c r="I320" s="243" t="str">
        <f>IF(Table13[[#This Row],[Tipo de Beneficiário]]="","",COUNTIFS(Table8[Código da Candidatura],Table13[[#This Row],[Cód.]],Table8[Tipologia proposta *],"T0"))</f>
        <v/>
      </c>
      <c r="J320" s="243" t="str">
        <f>IF(Table13[[#This Row],[Tipo de Beneficiário]]="","",COUNTIFS(Table8[Código da Candidatura],Table13[[#This Row],[Cód.]],Table8[Tipologia proposta *],"T1"))</f>
        <v/>
      </c>
      <c r="K320" s="243" t="str">
        <f>IF(Table13[[#This Row],[Tipo de Beneficiário]]="","",COUNTIFS(Table8[Código da Candidatura],Table13[[#This Row],[Cód.]],Table8[Tipologia proposta *],"T2"))</f>
        <v/>
      </c>
      <c r="L320" s="243" t="str">
        <f>IF(Table13[[#This Row],[Tipo de Beneficiário]]="","",COUNTIFS(Table8[Código da Candidatura],Table13[[#This Row],[Cód.]],Table8[Tipologia proposta *],"T3"))</f>
        <v/>
      </c>
      <c r="M320" s="243" t="str">
        <f>IF(Table13[[#This Row],[Tipo de Beneficiário]]="","",COUNTIFS(Table8[Código da Candidatura],Table13[[#This Row],[Cód.]],Table8[Tipologia proposta *],"T4"))</f>
        <v/>
      </c>
      <c r="N320" s="243" t="str">
        <f>IF(Table13[[#This Row],[Tipo de Beneficiário]]="","",COUNTIFS(Table8[Código da Candidatura],Table13[[#This Row],[Cód.]],Table8[Tipologia proposta *],"T5"))</f>
        <v/>
      </c>
      <c r="O320" s="243" t="str">
        <f>IF(Table13[[#This Row],[Tipo de Beneficiário]]="","",COUNTIFS(Table8[Código da Candidatura],Table13[[#This Row],[Cód.]],Table8[Tipologia proposta *],"T6"))</f>
        <v/>
      </c>
      <c r="P320" s="243" t="str">
        <f>IF(Table13[[#This Row],[Tipo de Beneficiário]]="","",COUNTIFS(Table8[Código da Candidatura],Table13[[#This Row],[Cód.]],Table8[Tipologia proposta *],"T7"))</f>
        <v/>
      </c>
      <c r="Q320" s="243" t="str">
        <f>IF(Table13[[#This Row],[Tipo de Beneficiário]]="","",COUNTIFS(Table8[Código da Candidatura],Table13[[#This Row],[Cód.]],Table8[Tipologia proposta *],"Unid. Resid."))</f>
        <v/>
      </c>
      <c r="R320" s="244">
        <f>SUM(Table13[[#This Row],[T0]:[Unid. resid.]])</f>
        <v>0</v>
      </c>
      <c r="S320" s="245" t="str">
        <f>IF(OR(Table13[[#This Row],[Tipo de Beneficiário]]="",Table13[[#This Row],[Identificação da Entidade]]="",Table13[[#This Row],[Tipo de Solução Habitacional]]=""),"NÃO","")</f>
        <v>NÃO</v>
      </c>
      <c r="T320" s="118" t="e">
        <f>VLOOKUP(Table13[[#This Row],[Tipo de Beneficiário]],Table3[],3,FALSE)</f>
        <v>#N/A</v>
      </c>
      <c r="X320" s="46"/>
    </row>
    <row r="321" spans="1:24" x14ac:dyDescent="0.25">
      <c r="A321" s="237" t="str">
        <f>auxiliar!C317</f>
        <v>316</v>
      </c>
      <c r="B321" s="238"/>
      <c r="C321" s="239"/>
      <c r="D321" s="212" t="str">
        <f>IF(Table13[[#This Row],[Tipo de Beneficiário]]="","",COUNTIF(Table8[Código da Candidatura],Table13[[#This Row],[Cód.]]))</f>
        <v/>
      </c>
      <c r="E321" s="240" t="str">
        <f>IF(Table13[[#This Row],[Tipo de Beneficiário]]="","",SUMIF(Table8[[Código da Candidatura]:[Nº de membros]],Table13[[#This Row],[Cód.]],Table8[Nº de membros]))</f>
        <v/>
      </c>
      <c r="F321" s="241"/>
      <c r="G321" s="242"/>
      <c r="H321" s="242"/>
      <c r="I321" s="243" t="str">
        <f>IF(Table13[[#This Row],[Tipo de Beneficiário]]="","",COUNTIFS(Table8[Código da Candidatura],Table13[[#This Row],[Cód.]],Table8[Tipologia proposta *],"T0"))</f>
        <v/>
      </c>
      <c r="J321" s="243" t="str">
        <f>IF(Table13[[#This Row],[Tipo de Beneficiário]]="","",COUNTIFS(Table8[Código da Candidatura],Table13[[#This Row],[Cód.]],Table8[Tipologia proposta *],"T1"))</f>
        <v/>
      </c>
      <c r="K321" s="243" t="str">
        <f>IF(Table13[[#This Row],[Tipo de Beneficiário]]="","",COUNTIFS(Table8[Código da Candidatura],Table13[[#This Row],[Cód.]],Table8[Tipologia proposta *],"T2"))</f>
        <v/>
      </c>
      <c r="L321" s="243" t="str">
        <f>IF(Table13[[#This Row],[Tipo de Beneficiário]]="","",COUNTIFS(Table8[Código da Candidatura],Table13[[#This Row],[Cód.]],Table8[Tipologia proposta *],"T3"))</f>
        <v/>
      </c>
      <c r="M321" s="243" t="str">
        <f>IF(Table13[[#This Row],[Tipo de Beneficiário]]="","",COUNTIFS(Table8[Código da Candidatura],Table13[[#This Row],[Cód.]],Table8[Tipologia proposta *],"T4"))</f>
        <v/>
      </c>
      <c r="N321" s="243" t="str">
        <f>IF(Table13[[#This Row],[Tipo de Beneficiário]]="","",COUNTIFS(Table8[Código da Candidatura],Table13[[#This Row],[Cód.]],Table8[Tipologia proposta *],"T5"))</f>
        <v/>
      </c>
      <c r="O321" s="243" t="str">
        <f>IF(Table13[[#This Row],[Tipo de Beneficiário]]="","",COUNTIFS(Table8[Código da Candidatura],Table13[[#This Row],[Cód.]],Table8[Tipologia proposta *],"T6"))</f>
        <v/>
      </c>
      <c r="P321" s="243" t="str">
        <f>IF(Table13[[#This Row],[Tipo de Beneficiário]]="","",COUNTIFS(Table8[Código da Candidatura],Table13[[#This Row],[Cód.]],Table8[Tipologia proposta *],"T7"))</f>
        <v/>
      </c>
      <c r="Q321" s="243" t="str">
        <f>IF(Table13[[#This Row],[Tipo de Beneficiário]]="","",COUNTIFS(Table8[Código da Candidatura],Table13[[#This Row],[Cód.]],Table8[Tipologia proposta *],"Unid. Resid."))</f>
        <v/>
      </c>
      <c r="R321" s="244">
        <f>SUM(Table13[[#This Row],[T0]:[Unid. resid.]])</f>
        <v>0</v>
      </c>
      <c r="S321" s="245" t="str">
        <f>IF(OR(Table13[[#This Row],[Tipo de Beneficiário]]="",Table13[[#This Row],[Identificação da Entidade]]="",Table13[[#This Row],[Tipo de Solução Habitacional]]=""),"NÃO","")</f>
        <v>NÃO</v>
      </c>
      <c r="T321" s="118" t="e">
        <f>VLOOKUP(Table13[[#This Row],[Tipo de Beneficiário]],Table3[],3,FALSE)</f>
        <v>#N/A</v>
      </c>
      <c r="X321" s="46"/>
    </row>
    <row r="322" spans="1:24" x14ac:dyDescent="0.25">
      <c r="A322" s="237" t="str">
        <f>auxiliar!C318</f>
        <v>317</v>
      </c>
      <c r="B322" s="238"/>
      <c r="C322" s="239"/>
      <c r="D322" s="212" t="str">
        <f>IF(Table13[[#This Row],[Tipo de Beneficiário]]="","",COUNTIF(Table8[Código da Candidatura],Table13[[#This Row],[Cód.]]))</f>
        <v/>
      </c>
      <c r="E322" s="240" t="str">
        <f>IF(Table13[[#This Row],[Tipo de Beneficiário]]="","",SUMIF(Table8[[Código da Candidatura]:[Nº de membros]],Table13[[#This Row],[Cód.]],Table8[Nº de membros]))</f>
        <v/>
      </c>
      <c r="F322" s="241"/>
      <c r="G322" s="242"/>
      <c r="H322" s="242"/>
      <c r="I322" s="243" t="str">
        <f>IF(Table13[[#This Row],[Tipo de Beneficiário]]="","",COUNTIFS(Table8[Código da Candidatura],Table13[[#This Row],[Cód.]],Table8[Tipologia proposta *],"T0"))</f>
        <v/>
      </c>
      <c r="J322" s="243" t="str">
        <f>IF(Table13[[#This Row],[Tipo de Beneficiário]]="","",COUNTIFS(Table8[Código da Candidatura],Table13[[#This Row],[Cód.]],Table8[Tipologia proposta *],"T1"))</f>
        <v/>
      </c>
      <c r="K322" s="243" t="str">
        <f>IF(Table13[[#This Row],[Tipo de Beneficiário]]="","",COUNTIFS(Table8[Código da Candidatura],Table13[[#This Row],[Cód.]],Table8[Tipologia proposta *],"T2"))</f>
        <v/>
      </c>
      <c r="L322" s="243" t="str">
        <f>IF(Table13[[#This Row],[Tipo de Beneficiário]]="","",COUNTIFS(Table8[Código da Candidatura],Table13[[#This Row],[Cód.]],Table8[Tipologia proposta *],"T3"))</f>
        <v/>
      </c>
      <c r="M322" s="243" t="str">
        <f>IF(Table13[[#This Row],[Tipo de Beneficiário]]="","",COUNTIFS(Table8[Código da Candidatura],Table13[[#This Row],[Cód.]],Table8[Tipologia proposta *],"T4"))</f>
        <v/>
      </c>
      <c r="N322" s="243" t="str">
        <f>IF(Table13[[#This Row],[Tipo de Beneficiário]]="","",COUNTIFS(Table8[Código da Candidatura],Table13[[#This Row],[Cód.]],Table8[Tipologia proposta *],"T5"))</f>
        <v/>
      </c>
      <c r="O322" s="243" t="str">
        <f>IF(Table13[[#This Row],[Tipo de Beneficiário]]="","",COUNTIFS(Table8[Código da Candidatura],Table13[[#This Row],[Cód.]],Table8[Tipologia proposta *],"T6"))</f>
        <v/>
      </c>
      <c r="P322" s="243" t="str">
        <f>IF(Table13[[#This Row],[Tipo de Beneficiário]]="","",COUNTIFS(Table8[Código da Candidatura],Table13[[#This Row],[Cód.]],Table8[Tipologia proposta *],"T7"))</f>
        <v/>
      </c>
      <c r="Q322" s="243" t="str">
        <f>IF(Table13[[#This Row],[Tipo de Beneficiário]]="","",COUNTIFS(Table8[Código da Candidatura],Table13[[#This Row],[Cód.]],Table8[Tipologia proposta *],"Unid. Resid."))</f>
        <v/>
      </c>
      <c r="R322" s="244">
        <f>SUM(Table13[[#This Row],[T0]:[Unid. resid.]])</f>
        <v>0</v>
      </c>
      <c r="S322" s="245" t="str">
        <f>IF(OR(Table13[[#This Row],[Tipo de Beneficiário]]="",Table13[[#This Row],[Identificação da Entidade]]="",Table13[[#This Row],[Tipo de Solução Habitacional]]=""),"NÃO","")</f>
        <v>NÃO</v>
      </c>
      <c r="T322" s="118" t="e">
        <f>VLOOKUP(Table13[[#This Row],[Tipo de Beneficiário]],Table3[],3,FALSE)</f>
        <v>#N/A</v>
      </c>
      <c r="X322" s="46"/>
    </row>
    <row r="323" spans="1:24" x14ac:dyDescent="0.25">
      <c r="A323" s="237" t="str">
        <f>auxiliar!C319</f>
        <v>318</v>
      </c>
      <c r="B323" s="238"/>
      <c r="C323" s="239"/>
      <c r="D323" s="212" t="str">
        <f>IF(Table13[[#This Row],[Tipo de Beneficiário]]="","",COUNTIF(Table8[Código da Candidatura],Table13[[#This Row],[Cód.]]))</f>
        <v/>
      </c>
      <c r="E323" s="240" t="str">
        <f>IF(Table13[[#This Row],[Tipo de Beneficiário]]="","",SUMIF(Table8[[Código da Candidatura]:[Nº de membros]],Table13[[#This Row],[Cód.]],Table8[Nº de membros]))</f>
        <v/>
      </c>
      <c r="F323" s="241"/>
      <c r="G323" s="242"/>
      <c r="H323" s="242"/>
      <c r="I323" s="243" t="str">
        <f>IF(Table13[[#This Row],[Tipo de Beneficiário]]="","",COUNTIFS(Table8[Código da Candidatura],Table13[[#This Row],[Cód.]],Table8[Tipologia proposta *],"T0"))</f>
        <v/>
      </c>
      <c r="J323" s="243" t="str">
        <f>IF(Table13[[#This Row],[Tipo de Beneficiário]]="","",COUNTIFS(Table8[Código da Candidatura],Table13[[#This Row],[Cód.]],Table8[Tipologia proposta *],"T1"))</f>
        <v/>
      </c>
      <c r="K323" s="243" t="str">
        <f>IF(Table13[[#This Row],[Tipo de Beneficiário]]="","",COUNTIFS(Table8[Código da Candidatura],Table13[[#This Row],[Cód.]],Table8[Tipologia proposta *],"T2"))</f>
        <v/>
      </c>
      <c r="L323" s="243" t="str">
        <f>IF(Table13[[#This Row],[Tipo de Beneficiário]]="","",COUNTIFS(Table8[Código da Candidatura],Table13[[#This Row],[Cód.]],Table8[Tipologia proposta *],"T3"))</f>
        <v/>
      </c>
      <c r="M323" s="243" t="str">
        <f>IF(Table13[[#This Row],[Tipo de Beneficiário]]="","",COUNTIFS(Table8[Código da Candidatura],Table13[[#This Row],[Cód.]],Table8[Tipologia proposta *],"T4"))</f>
        <v/>
      </c>
      <c r="N323" s="243" t="str">
        <f>IF(Table13[[#This Row],[Tipo de Beneficiário]]="","",COUNTIFS(Table8[Código da Candidatura],Table13[[#This Row],[Cód.]],Table8[Tipologia proposta *],"T5"))</f>
        <v/>
      </c>
      <c r="O323" s="243" t="str">
        <f>IF(Table13[[#This Row],[Tipo de Beneficiário]]="","",COUNTIFS(Table8[Código da Candidatura],Table13[[#This Row],[Cód.]],Table8[Tipologia proposta *],"T6"))</f>
        <v/>
      </c>
      <c r="P323" s="243" t="str">
        <f>IF(Table13[[#This Row],[Tipo de Beneficiário]]="","",COUNTIFS(Table8[Código da Candidatura],Table13[[#This Row],[Cód.]],Table8[Tipologia proposta *],"T7"))</f>
        <v/>
      </c>
      <c r="Q323" s="243" t="str">
        <f>IF(Table13[[#This Row],[Tipo de Beneficiário]]="","",COUNTIFS(Table8[Código da Candidatura],Table13[[#This Row],[Cód.]],Table8[Tipologia proposta *],"Unid. Resid."))</f>
        <v/>
      </c>
      <c r="R323" s="244">
        <f>SUM(Table13[[#This Row],[T0]:[Unid. resid.]])</f>
        <v>0</v>
      </c>
      <c r="S323" s="245" t="str">
        <f>IF(OR(Table13[[#This Row],[Tipo de Beneficiário]]="",Table13[[#This Row],[Identificação da Entidade]]="",Table13[[#This Row],[Tipo de Solução Habitacional]]=""),"NÃO","")</f>
        <v>NÃO</v>
      </c>
      <c r="T323" s="118" t="e">
        <f>VLOOKUP(Table13[[#This Row],[Tipo de Beneficiário]],Table3[],3,FALSE)</f>
        <v>#N/A</v>
      </c>
      <c r="X323" s="46"/>
    </row>
    <row r="324" spans="1:24" x14ac:dyDescent="0.25">
      <c r="A324" s="237" t="str">
        <f>auxiliar!C320</f>
        <v>319</v>
      </c>
      <c r="B324" s="238"/>
      <c r="C324" s="239"/>
      <c r="D324" s="212" t="str">
        <f>IF(Table13[[#This Row],[Tipo de Beneficiário]]="","",COUNTIF(Table8[Código da Candidatura],Table13[[#This Row],[Cód.]]))</f>
        <v/>
      </c>
      <c r="E324" s="240" t="str">
        <f>IF(Table13[[#This Row],[Tipo de Beneficiário]]="","",SUMIF(Table8[[Código da Candidatura]:[Nº de membros]],Table13[[#This Row],[Cód.]],Table8[Nº de membros]))</f>
        <v/>
      </c>
      <c r="F324" s="241"/>
      <c r="G324" s="242"/>
      <c r="H324" s="242"/>
      <c r="I324" s="243" t="str">
        <f>IF(Table13[[#This Row],[Tipo de Beneficiário]]="","",COUNTIFS(Table8[Código da Candidatura],Table13[[#This Row],[Cód.]],Table8[Tipologia proposta *],"T0"))</f>
        <v/>
      </c>
      <c r="J324" s="243" t="str">
        <f>IF(Table13[[#This Row],[Tipo de Beneficiário]]="","",COUNTIFS(Table8[Código da Candidatura],Table13[[#This Row],[Cód.]],Table8[Tipologia proposta *],"T1"))</f>
        <v/>
      </c>
      <c r="K324" s="243" t="str">
        <f>IF(Table13[[#This Row],[Tipo de Beneficiário]]="","",COUNTIFS(Table8[Código da Candidatura],Table13[[#This Row],[Cód.]],Table8[Tipologia proposta *],"T2"))</f>
        <v/>
      </c>
      <c r="L324" s="243" t="str">
        <f>IF(Table13[[#This Row],[Tipo de Beneficiário]]="","",COUNTIFS(Table8[Código da Candidatura],Table13[[#This Row],[Cód.]],Table8[Tipologia proposta *],"T3"))</f>
        <v/>
      </c>
      <c r="M324" s="243" t="str">
        <f>IF(Table13[[#This Row],[Tipo de Beneficiário]]="","",COUNTIFS(Table8[Código da Candidatura],Table13[[#This Row],[Cód.]],Table8[Tipologia proposta *],"T4"))</f>
        <v/>
      </c>
      <c r="N324" s="243" t="str">
        <f>IF(Table13[[#This Row],[Tipo de Beneficiário]]="","",COUNTIFS(Table8[Código da Candidatura],Table13[[#This Row],[Cód.]],Table8[Tipologia proposta *],"T5"))</f>
        <v/>
      </c>
      <c r="O324" s="243" t="str">
        <f>IF(Table13[[#This Row],[Tipo de Beneficiário]]="","",COUNTIFS(Table8[Código da Candidatura],Table13[[#This Row],[Cód.]],Table8[Tipologia proposta *],"T6"))</f>
        <v/>
      </c>
      <c r="P324" s="243" t="str">
        <f>IF(Table13[[#This Row],[Tipo de Beneficiário]]="","",COUNTIFS(Table8[Código da Candidatura],Table13[[#This Row],[Cód.]],Table8[Tipologia proposta *],"T7"))</f>
        <v/>
      </c>
      <c r="Q324" s="243" t="str">
        <f>IF(Table13[[#This Row],[Tipo de Beneficiário]]="","",COUNTIFS(Table8[Código da Candidatura],Table13[[#This Row],[Cód.]],Table8[Tipologia proposta *],"Unid. Resid."))</f>
        <v/>
      </c>
      <c r="R324" s="244">
        <f>SUM(Table13[[#This Row],[T0]:[Unid. resid.]])</f>
        <v>0</v>
      </c>
      <c r="S324" s="245" t="str">
        <f>IF(OR(Table13[[#This Row],[Tipo de Beneficiário]]="",Table13[[#This Row],[Identificação da Entidade]]="",Table13[[#This Row],[Tipo de Solução Habitacional]]=""),"NÃO","")</f>
        <v>NÃO</v>
      </c>
      <c r="T324" s="118" t="e">
        <f>VLOOKUP(Table13[[#This Row],[Tipo de Beneficiário]],Table3[],3,FALSE)</f>
        <v>#N/A</v>
      </c>
      <c r="X324" s="46"/>
    </row>
    <row r="325" spans="1:24" x14ac:dyDescent="0.25">
      <c r="A325" s="237" t="str">
        <f>auxiliar!C321</f>
        <v>320</v>
      </c>
      <c r="B325" s="238"/>
      <c r="C325" s="239"/>
      <c r="D325" s="212" t="str">
        <f>IF(Table13[[#This Row],[Tipo de Beneficiário]]="","",COUNTIF(Table8[Código da Candidatura],Table13[[#This Row],[Cód.]]))</f>
        <v/>
      </c>
      <c r="E325" s="240" t="str">
        <f>IF(Table13[[#This Row],[Tipo de Beneficiário]]="","",SUMIF(Table8[[Código da Candidatura]:[Nº de membros]],Table13[[#This Row],[Cód.]],Table8[Nº de membros]))</f>
        <v/>
      </c>
      <c r="F325" s="241"/>
      <c r="G325" s="242"/>
      <c r="H325" s="242"/>
      <c r="I325" s="243" t="str">
        <f>IF(Table13[[#This Row],[Tipo de Beneficiário]]="","",COUNTIFS(Table8[Código da Candidatura],Table13[[#This Row],[Cód.]],Table8[Tipologia proposta *],"T0"))</f>
        <v/>
      </c>
      <c r="J325" s="243" t="str">
        <f>IF(Table13[[#This Row],[Tipo de Beneficiário]]="","",COUNTIFS(Table8[Código da Candidatura],Table13[[#This Row],[Cód.]],Table8[Tipologia proposta *],"T1"))</f>
        <v/>
      </c>
      <c r="K325" s="243" t="str">
        <f>IF(Table13[[#This Row],[Tipo de Beneficiário]]="","",COUNTIFS(Table8[Código da Candidatura],Table13[[#This Row],[Cód.]],Table8[Tipologia proposta *],"T2"))</f>
        <v/>
      </c>
      <c r="L325" s="243" t="str">
        <f>IF(Table13[[#This Row],[Tipo de Beneficiário]]="","",COUNTIFS(Table8[Código da Candidatura],Table13[[#This Row],[Cód.]],Table8[Tipologia proposta *],"T3"))</f>
        <v/>
      </c>
      <c r="M325" s="243" t="str">
        <f>IF(Table13[[#This Row],[Tipo de Beneficiário]]="","",COUNTIFS(Table8[Código da Candidatura],Table13[[#This Row],[Cód.]],Table8[Tipologia proposta *],"T4"))</f>
        <v/>
      </c>
      <c r="N325" s="243" t="str">
        <f>IF(Table13[[#This Row],[Tipo de Beneficiário]]="","",COUNTIFS(Table8[Código da Candidatura],Table13[[#This Row],[Cód.]],Table8[Tipologia proposta *],"T5"))</f>
        <v/>
      </c>
      <c r="O325" s="243" t="str">
        <f>IF(Table13[[#This Row],[Tipo de Beneficiário]]="","",COUNTIFS(Table8[Código da Candidatura],Table13[[#This Row],[Cód.]],Table8[Tipologia proposta *],"T6"))</f>
        <v/>
      </c>
      <c r="P325" s="243" t="str">
        <f>IF(Table13[[#This Row],[Tipo de Beneficiário]]="","",COUNTIFS(Table8[Código da Candidatura],Table13[[#This Row],[Cód.]],Table8[Tipologia proposta *],"T7"))</f>
        <v/>
      </c>
      <c r="Q325" s="243" t="str">
        <f>IF(Table13[[#This Row],[Tipo de Beneficiário]]="","",COUNTIFS(Table8[Código da Candidatura],Table13[[#This Row],[Cód.]],Table8[Tipologia proposta *],"Unid. Resid."))</f>
        <v/>
      </c>
      <c r="R325" s="244">
        <f>SUM(Table13[[#This Row],[T0]:[Unid. resid.]])</f>
        <v>0</v>
      </c>
      <c r="S325" s="245" t="str">
        <f>IF(OR(Table13[[#This Row],[Tipo de Beneficiário]]="",Table13[[#This Row],[Identificação da Entidade]]="",Table13[[#This Row],[Tipo de Solução Habitacional]]=""),"NÃO","")</f>
        <v>NÃO</v>
      </c>
      <c r="T325" s="118" t="e">
        <f>VLOOKUP(Table13[[#This Row],[Tipo de Beneficiário]],Table3[],3,FALSE)</f>
        <v>#N/A</v>
      </c>
      <c r="X325" s="46"/>
    </row>
    <row r="326" spans="1:24" x14ac:dyDescent="0.25">
      <c r="A326" s="237" t="str">
        <f>auxiliar!C322</f>
        <v>321</v>
      </c>
      <c r="B326" s="238"/>
      <c r="C326" s="239"/>
      <c r="D326" s="212" t="str">
        <f>IF(Table13[[#This Row],[Tipo de Beneficiário]]="","",COUNTIF(Table8[Código da Candidatura],Table13[[#This Row],[Cód.]]))</f>
        <v/>
      </c>
      <c r="E326" s="240" t="str">
        <f>IF(Table13[[#This Row],[Tipo de Beneficiário]]="","",SUMIF(Table8[[Código da Candidatura]:[Nº de membros]],Table13[[#This Row],[Cód.]],Table8[Nº de membros]))</f>
        <v/>
      </c>
      <c r="F326" s="241"/>
      <c r="G326" s="242"/>
      <c r="H326" s="242"/>
      <c r="I326" s="243" t="str">
        <f>IF(Table13[[#This Row],[Tipo de Beneficiário]]="","",COUNTIFS(Table8[Código da Candidatura],Table13[[#This Row],[Cód.]],Table8[Tipologia proposta *],"T0"))</f>
        <v/>
      </c>
      <c r="J326" s="243" t="str">
        <f>IF(Table13[[#This Row],[Tipo de Beneficiário]]="","",COUNTIFS(Table8[Código da Candidatura],Table13[[#This Row],[Cód.]],Table8[Tipologia proposta *],"T1"))</f>
        <v/>
      </c>
      <c r="K326" s="243" t="str">
        <f>IF(Table13[[#This Row],[Tipo de Beneficiário]]="","",COUNTIFS(Table8[Código da Candidatura],Table13[[#This Row],[Cód.]],Table8[Tipologia proposta *],"T2"))</f>
        <v/>
      </c>
      <c r="L326" s="243" t="str">
        <f>IF(Table13[[#This Row],[Tipo de Beneficiário]]="","",COUNTIFS(Table8[Código da Candidatura],Table13[[#This Row],[Cód.]],Table8[Tipologia proposta *],"T3"))</f>
        <v/>
      </c>
      <c r="M326" s="243" t="str">
        <f>IF(Table13[[#This Row],[Tipo de Beneficiário]]="","",COUNTIFS(Table8[Código da Candidatura],Table13[[#This Row],[Cód.]],Table8[Tipologia proposta *],"T4"))</f>
        <v/>
      </c>
      <c r="N326" s="243" t="str">
        <f>IF(Table13[[#This Row],[Tipo de Beneficiário]]="","",COUNTIFS(Table8[Código da Candidatura],Table13[[#This Row],[Cód.]],Table8[Tipologia proposta *],"T5"))</f>
        <v/>
      </c>
      <c r="O326" s="243" t="str">
        <f>IF(Table13[[#This Row],[Tipo de Beneficiário]]="","",COUNTIFS(Table8[Código da Candidatura],Table13[[#This Row],[Cód.]],Table8[Tipologia proposta *],"T6"))</f>
        <v/>
      </c>
      <c r="P326" s="243" t="str">
        <f>IF(Table13[[#This Row],[Tipo de Beneficiário]]="","",COUNTIFS(Table8[Código da Candidatura],Table13[[#This Row],[Cód.]],Table8[Tipologia proposta *],"T7"))</f>
        <v/>
      </c>
      <c r="Q326" s="243" t="str">
        <f>IF(Table13[[#This Row],[Tipo de Beneficiário]]="","",COUNTIFS(Table8[Código da Candidatura],Table13[[#This Row],[Cód.]],Table8[Tipologia proposta *],"Unid. Resid."))</f>
        <v/>
      </c>
      <c r="R326" s="244">
        <f>SUM(Table13[[#This Row],[T0]:[Unid. resid.]])</f>
        <v>0</v>
      </c>
      <c r="S326" s="245" t="str">
        <f>IF(OR(Table13[[#This Row],[Tipo de Beneficiário]]="",Table13[[#This Row],[Identificação da Entidade]]="",Table13[[#This Row],[Tipo de Solução Habitacional]]=""),"NÃO","")</f>
        <v>NÃO</v>
      </c>
      <c r="T326" s="118" t="e">
        <f>VLOOKUP(Table13[[#This Row],[Tipo de Beneficiário]],Table3[],3,FALSE)</f>
        <v>#N/A</v>
      </c>
      <c r="X326" s="46"/>
    </row>
    <row r="327" spans="1:24" x14ac:dyDescent="0.25">
      <c r="A327" s="237" t="str">
        <f>auxiliar!C323</f>
        <v>322</v>
      </c>
      <c r="B327" s="238"/>
      <c r="C327" s="239"/>
      <c r="D327" s="212" t="str">
        <f>IF(Table13[[#This Row],[Tipo de Beneficiário]]="","",COUNTIF(Table8[Código da Candidatura],Table13[[#This Row],[Cód.]]))</f>
        <v/>
      </c>
      <c r="E327" s="240" t="str">
        <f>IF(Table13[[#This Row],[Tipo de Beneficiário]]="","",SUMIF(Table8[[Código da Candidatura]:[Nº de membros]],Table13[[#This Row],[Cód.]],Table8[Nº de membros]))</f>
        <v/>
      </c>
      <c r="F327" s="241"/>
      <c r="G327" s="242"/>
      <c r="H327" s="242"/>
      <c r="I327" s="243" t="str">
        <f>IF(Table13[[#This Row],[Tipo de Beneficiário]]="","",COUNTIFS(Table8[Código da Candidatura],Table13[[#This Row],[Cód.]],Table8[Tipologia proposta *],"T0"))</f>
        <v/>
      </c>
      <c r="J327" s="243" t="str">
        <f>IF(Table13[[#This Row],[Tipo de Beneficiário]]="","",COUNTIFS(Table8[Código da Candidatura],Table13[[#This Row],[Cód.]],Table8[Tipologia proposta *],"T1"))</f>
        <v/>
      </c>
      <c r="K327" s="243" t="str">
        <f>IF(Table13[[#This Row],[Tipo de Beneficiário]]="","",COUNTIFS(Table8[Código da Candidatura],Table13[[#This Row],[Cód.]],Table8[Tipologia proposta *],"T2"))</f>
        <v/>
      </c>
      <c r="L327" s="243" t="str">
        <f>IF(Table13[[#This Row],[Tipo de Beneficiário]]="","",COUNTIFS(Table8[Código da Candidatura],Table13[[#This Row],[Cód.]],Table8[Tipologia proposta *],"T3"))</f>
        <v/>
      </c>
      <c r="M327" s="243" t="str">
        <f>IF(Table13[[#This Row],[Tipo de Beneficiário]]="","",COUNTIFS(Table8[Código da Candidatura],Table13[[#This Row],[Cód.]],Table8[Tipologia proposta *],"T4"))</f>
        <v/>
      </c>
      <c r="N327" s="243" t="str">
        <f>IF(Table13[[#This Row],[Tipo de Beneficiário]]="","",COUNTIFS(Table8[Código da Candidatura],Table13[[#This Row],[Cód.]],Table8[Tipologia proposta *],"T5"))</f>
        <v/>
      </c>
      <c r="O327" s="243" t="str">
        <f>IF(Table13[[#This Row],[Tipo de Beneficiário]]="","",COUNTIFS(Table8[Código da Candidatura],Table13[[#This Row],[Cód.]],Table8[Tipologia proposta *],"T6"))</f>
        <v/>
      </c>
      <c r="P327" s="243" t="str">
        <f>IF(Table13[[#This Row],[Tipo de Beneficiário]]="","",COUNTIFS(Table8[Código da Candidatura],Table13[[#This Row],[Cód.]],Table8[Tipologia proposta *],"T7"))</f>
        <v/>
      </c>
      <c r="Q327" s="243" t="str">
        <f>IF(Table13[[#This Row],[Tipo de Beneficiário]]="","",COUNTIFS(Table8[Código da Candidatura],Table13[[#This Row],[Cód.]],Table8[Tipologia proposta *],"Unid. Resid."))</f>
        <v/>
      </c>
      <c r="R327" s="244">
        <f>SUM(Table13[[#This Row],[T0]:[Unid. resid.]])</f>
        <v>0</v>
      </c>
      <c r="S327" s="245" t="str">
        <f>IF(OR(Table13[[#This Row],[Tipo de Beneficiário]]="",Table13[[#This Row],[Identificação da Entidade]]="",Table13[[#This Row],[Tipo de Solução Habitacional]]=""),"NÃO","")</f>
        <v>NÃO</v>
      </c>
      <c r="T327" s="118" t="e">
        <f>VLOOKUP(Table13[[#This Row],[Tipo de Beneficiário]],Table3[],3,FALSE)</f>
        <v>#N/A</v>
      </c>
      <c r="X327" s="46"/>
    </row>
    <row r="328" spans="1:24" x14ac:dyDescent="0.25">
      <c r="A328" s="237" t="str">
        <f>auxiliar!C324</f>
        <v>323</v>
      </c>
      <c r="B328" s="238"/>
      <c r="C328" s="239"/>
      <c r="D328" s="212" t="str">
        <f>IF(Table13[[#This Row],[Tipo de Beneficiário]]="","",COUNTIF(Table8[Código da Candidatura],Table13[[#This Row],[Cód.]]))</f>
        <v/>
      </c>
      <c r="E328" s="240" t="str">
        <f>IF(Table13[[#This Row],[Tipo de Beneficiário]]="","",SUMIF(Table8[[Código da Candidatura]:[Nº de membros]],Table13[[#This Row],[Cód.]],Table8[Nº de membros]))</f>
        <v/>
      </c>
      <c r="F328" s="241"/>
      <c r="G328" s="242"/>
      <c r="H328" s="242"/>
      <c r="I328" s="243" t="str">
        <f>IF(Table13[[#This Row],[Tipo de Beneficiário]]="","",COUNTIFS(Table8[Código da Candidatura],Table13[[#This Row],[Cód.]],Table8[Tipologia proposta *],"T0"))</f>
        <v/>
      </c>
      <c r="J328" s="243" t="str">
        <f>IF(Table13[[#This Row],[Tipo de Beneficiário]]="","",COUNTIFS(Table8[Código da Candidatura],Table13[[#This Row],[Cód.]],Table8[Tipologia proposta *],"T1"))</f>
        <v/>
      </c>
      <c r="K328" s="243" t="str">
        <f>IF(Table13[[#This Row],[Tipo de Beneficiário]]="","",COUNTIFS(Table8[Código da Candidatura],Table13[[#This Row],[Cód.]],Table8[Tipologia proposta *],"T2"))</f>
        <v/>
      </c>
      <c r="L328" s="243" t="str">
        <f>IF(Table13[[#This Row],[Tipo de Beneficiário]]="","",COUNTIFS(Table8[Código da Candidatura],Table13[[#This Row],[Cód.]],Table8[Tipologia proposta *],"T3"))</f>
        <v/>
      </c>
      <c r="M328" s="243" t="str">
        <f>IF(Table13[[#This Row],[Tipo de Beneficiário]]="","",COUNTIFS(Table8[Código da Candidatura],Table13[[#This Row],[Cód.]],Table8[Tipologia proposta *],"T4"))</f>
        <v/>
      </c>
      <c r="N328" s="243" t="str">
        <f>IF(Table13[[#This Row],[Tipo de Beneficiário]]="","",COUNTIFS(Table8[Código da Candidatura],Table13[[#This Row],[Cód.]],Table8[Tipologia proposta *],"T5"))</f>
        <v/>
      </c>
      <c r="O328" s="243" t="str">
        <f>IF(Table13[[#This Row],[Tipo de Beneficiário]]="","",COUNTIFS(Table8[Código da Candidatura],Table13[[#This Row],[Cód.]],Table8[Tipologia proposta *],"T6"))</f>
        <v/>
      </c>
      <c r="P328" s="243" t="str">
        <f>IF(Table13[[#This Row],[Tipo de Beneficiário]]="","",COUNTIFS(Table8[Código da Candidatura],Table13[[#This Row],[Cód.]],Table8[Tipologia proposta *],"T7"))</f>
        <v/>
      </c>
      <c r="Q328" s="243" t="str">
        <f>IF(Table13[[#This Row],[Tipo de Beneficiário]]="","",COUNTIFS(Table8[Código da Candidatura],Table13[[#This Row],[Cód.]],Table8[Tipologia proposta *],"Unid. Resid."))</f>
        <v/>
      </c>
      <c r="R328" s="244">
        <f>SUM(Table13[[#This Row],[T0]:[Unid. resid.]])</f>
        <v>0</v>
      </c>
      <c r="S328" s="245" t="str">
        <f>IF(OR(Table13[[#This Row],[Tipo de Beneficiário]]="",Table13[[#This Row],[Identificação da Entidade]]="",Table13[[#This Row],[Tipo de Solução Habitacional]]=""),"NÃO","")</f>
        <v>NÃO</v>
      </c>
      <c r="T328" s="118" t="e">
        <f>VLOOKUP(Table13[[#This Row],[Tipo de Beneficiário]],Table3[],3,FALSE)</f>
        <v>#N/A</v>
      </c>
      <c r="X328" s="46"/>
    </row>
    <row r="329" spans="1:24" x14ac:dyDescent="0.25">
      <c r="A329" s="237" t="str">
        <f>auxiliar!C325</f>
        <v>324</v>
      </c>
      <c r="B329" s="238"/>
      <c r="C329" s="239"/>
      <c r="D329" s="212" t="str">
        <f>IF(Table13[[#This Row],[Tipo de Beneficiário]]="","",COUNTIF(Table8[Código da Candidatura],Table13[[#This Row],[Cód.]]))</f>
        <v/>
      </c>
      <c r="E329" s="240" t="str">
        <f>IF(Table13[[#This Row],[Tipo de Beneficiário]]="","",SUMIF(Table8[[Código da Candidatura]:[Nº de membros]],Table13[[#This Row],[Cód.]],Table8[Nº de membros]))</f>
        <v/>
      </c>
      <c r="F329" s="241"/>
      <c r="G329" s="242"/>
      <c r="H329" s="242"/>
      <c r="I329" s="243" t="str">
        <f>IF(Table13[[#This Row],[Tipo de Beneficiário]]="","",COUNTIFS(Table8[Código da Candidatura],Table13[[#This Row],[Cód.]],Table8[Tipologia proposta *],"T0"))</f>
        <v/>
      </c>
      <c r="J329" s="243" t="str">
        <f>IF(Table13[[#This Row],[Tipo de Beneficiário]]="","",COUNTIFS(Table8[Código da Candidatura],Table13[[#This Row],[Cód.]],Table8[Tipologia proposta *],"T1"))</f>
        <v/>
      </c>
      <c r="K329" s="243" t="str">
        <f>IF(Table13[[#This Row],[Tipo de Beneficiário]]="","",COUNTIFS(Table8[Código da Candidatura],Table13[[#This Row],[Cód.]],Table8[Tipologia proposta *],"T2"))</f>
        <v/>
      </c>
      <c r="L329" s="243" t="str">
        <f>IF(Table13[[#This Row],[Tipo de Beneficiário]]="","",COUNTIFS(Table8[Código da Candidatura],Table13[[#This Row],[Cód.]],Table8[Tipologia proposta *],"T3"))</f>
        <v/>
      </c>
      <c r="M329" s="243" t="str">
        <f>IF(Table13[[#This Row],[Tipo de Beneficiário]]="","",COUNTIFS(Table8[Código da Candidatura],Table13[[#This Row],[Cód.]],Table8[Tipologia proposta *],"T4"))</f>
        <v/>
      </c>
      <c r="N329" s="243" t="str">
        <f>IF(Table13[[#This Row],[Tipo de Beneficiário]]="","",COUNTIFS(Table8[Código da Candidatura],Table13[[#This Row],[Cód.]],Table8[Tipologia proposta *],"T5"))</f>
        <v/>
      </c>
      <c r="O329" s="243" t="str">
        <f>IF(Table13[[#This Row],[Tipo de Beneficiário]]="","",COUNTIFS(Table8[Código da Candidatura],Table13[[#This Row],[Cód.]],Table8[Tipologia proposta *],"T6"))</f>
        <v/>
      </c>
      <c r="P329" s="243" t="str">
        <f>IF(Table13[[#This Row],[Tipo de Beneficiário]]="","",COUNTIFS(Table8[Código da Candidatura],Table13[[#This Row],[Cód.]],Table8[Tipologia proposta *],"T7"))</f>
        <v/>
      </c>
      <c r="Q329" s="243" t="str">
        <f>IF(Table13[[#This Row],[Tipo de Beneficiário]]="","",COUNTIFS(Table8[Código da Candidatura],Table13[[#This Row],[Cód.]],Table8[Tipologia proposta *],"Unid. Resid."))</f>
        <v/>
      </c>
      <c r="R329" s="244">
        <f>SUM(Table13[[#This Row],[T0]:[Unid. resid.]])</f>
        <v>0</v>
      </c>
      <c r="S329" s="245" t="str">
        <f>IF(OR(Table13[[#This Row],[Tipo de Beneficiário]]="",Table13[[#This Row],[Identificação da Entidade]]="",Table13[[#This Row],[Tipo de Solução Habitacional]]=""),"NÃO","")</f>
        <v>NÃO</v>
      </c>
      <c r="T329" s="118" t="e">
        <f>VLOOKUP(Table13[[#This Row],[Tipo de Beneficiário]],Table3[],3,FALSE)</f>
        <v>#N/A</v>
      </c>
      <c r="X329" s="46"/>
    </row>
    <row r="330" spans="1:24" x14ac:dyDescent="0.25">
      <c r="A330" s="237" t="str">
        <f>auxiliar!C326</f>
        <v>325</v>
      </c>
      <c r="B330" s="238"/>
      <c r="C330" s="239"/>
      <c r="D330" s="212" t="str">
        <f>IF(Table13[[#This Row],[Tipo de Beneficiário]]="","",COUNTIF(Table8[Código da Candidatura],Table13[[#This Row],[Cód.]]))</f>
        <v/>
      </c>
      <c r="E330" s="240" t="str">
        <f>IF(Table13[[#This Row],[Tipo de Beneficiário]]="","",SUMIF(Table8[[Código da Candidatura]:[Nº de membros]],Table13[[#This Row],[Cód.]],Table8[Nº de membros]))</f>
        <v/>
      </c>
      <c r="F330" s="241"/>
      <c r="G330" s="242"/>
      <c r="H330" s="242"/>
      <c r="I330" s="243" t="str">
        <f>IF(Table13[[#This Row],[Tipo de Beneficiário]]="","",COUNTIFS(Table8[Código da Candidatura],Table13[[#This Row],[Cód.]],Table8[Tipologia proposta *],"T0"))</f>
        <v/>
      </c>
      <c r="J330" s="243" t="str">
        <f>IF(Table13[[#This Row],[Tipo de Beneficiário]]="","",COUNTIFS(Table8[Código da Candidatura],Table13[[#This Row],[Cód.]],Table8[Tipologia proposta *],"T1"))</f>
        <v/>
      </c>
      <c r="K330" s="243" t="str">
        <f>IF(Table13[[#This Row],[Tipo de Beneficiário]]="","",COUNTIFS(Table8[Código da Candidatura],Table13[[#This Row],[Cód.]],Table8[Tipologia proposta *],"T2"))</f>
        <v/>
      </c>
      <c r="L330" s="243" t="str">
        <f>IF(Table13[[#This Row],[Tipo de Beneficiário]]="","",COUNTIFS(Table8[Código da Candidatura],Table13[[#This Row],[Cód.]],Table8[Tipologia proposta *],"T3"))</f>
        <v/>
      </c>
      <c r="M330" s="243" t="str">
        <f>IF(Table13[[#This Row],[Tipo de Beneficiário]]="","",COUNTIFS(Table8[Código da Candidatura],Table13[[#This Row],[Cód.]],Table8[Tipologia proposta *],"T4"))</f>
        <v/>
      </c>
      <c r="N330" s="243" t="str">
        <f>IF(Table13[[#This Row],[Tipo de Beneficiário]]="","",COUNTIFS(Table8[Código da Candidatura],Table13[[#This Row],[Cód.]],Table8[Tipologia proposta *],"T5"))</f>
        <v/>
      </c>
      <c r="O330" s="243" t="str">
        <f>IF(Table13[[#This Row],[Tipo de Beneficiário]]="","",COUNTIFS(Table8[Código da Candidatura],Table13[[#This Row],[Cód.]],Table8[Tipologia proposta *],"T6"))</f>
        <v/>
      </c>
      <c r="P330" s="243" t="str">
        <f>IF(Table13[[#This Row],[Tipo de Beneficiário]]="","",COUNTIFS(Table8[Código da Candidatura],Table13[[#This Row],[Cód.]],Table8[Tipologia proposta *],"T7"))</f>
        <v/>
      </c>
      <c r="Q330" s="243" t="str">
        <f>IF(Table13[[#This Row],[Tipo de Beneficiário]]="","",COUNTIFS(Table8[Código da Candidatura],Table13[[#This Row],[Cód.]],Table8[Tipologia proposta *],"Unid. Resid."))</f>
        <v/>
      </c>
      <c r="R330" s="244">
        <f>SUM(Table13[[#This Row],[T0]:[Unid. resid.]])</f>
        <v>0</v>
      </c>
      <c r="S330" s="245" t="str">
        <f>IF(OR(Table13[[#This Row],[Tipo de Beneficiário]]="",Table13[[#This Row],[Identificação da Entidade]]="",Table13[[#This Row],[Tipo de Solução Habitacional]]=""),"NÃO","")</f>
        <v>NÃO</v>
      </c>
      <c r="T330" s="118" t="e">
        <f>VLOOKUP(Table13[[#This Row],[Tipo de Beneficiário]],Table3[],3,FALSE)</f>
        <v>#N/A</v>
      </c>
      <c r="X330" s="46"/>
    </row>
    <row r="331" spans="1:24" x14ac:dyDescent="0.25">
      <c r="A331" s="237" t="str">
        <f>auxiliar!C327</f>
        <v>326</v>
      </c>
      <c r="B331" s="238"/>
      <c r="C331" s="239"/>
      <c r="D331" s="212" t="str">
        <f>IF(Table13[[#This Row],[Tipo de Beneficiário]]="","",COUNTIF(Table8[Código da Candidatura],Table13[[#This Row],[Cód.]]))</f>
        <v/>
      </c>
      <c r="E331" s="240" t="str">
        <f>IF(Table13[[#This Row],[Tipo de Beneficiário]]="","",SUMIF(Table8[[Código da Candidatura]:[Nº de membros]],Table13[[#This Row],[Cód.]],Table8[Nº de membros]))</f>
        <v/>
      </c>
      <c r="F331" s="241"/>
      <c r="G331" s="242"/>
      <c r="H331" s="242"/>
      <c r="I331" s="243" t="str">
        <f>IF(Table13[[#This Row],[Tipo de Beneficiário]]="","",COUNTIFS(Table8[Código da Candidatura],Table13[[#This Row],[Cód.]],Table8[Tipologia proposta *],"T0"))</f>
        <v/>
      </c>
      <c r="J331" s="243" t="str">
        <f>IF(Table13[[#This Row],[Tipo de Beneficiário]]="","",COUNTIFS(Table8[Código da Candidatura],Table13[[#This Row],[Cód.]],Table8[Tipologia proposta *],"T1"))</f>
        <v/>
      </c>
      <c r="K331" s="243" t="str">
        <f>IF(Table13[[#This Row],[Tipo de Beneficiário]]="","",COUNTIFS(Table8[Código da Candidatura],Table13[[#This Row],[Cód.]],Table8[Tipologia proposta *],"T2"))</f>
        <v/>
      </c>
      <c r="L331" s="243" t="str">
        <f>IF(Table13[[#This Row],[Tipo de Beneficiário]]="","",COUNTIFS(Table8[Código da Candidatura],Table13[[#This Row],[Cód.]],Table8[Tipologia proposta *],"T3"))</f>
        <v/>
      </c>
      <c r="M331" s="243" t="str">
        <f>IF(Table13[[#This Row],[Tipo de Beneficiário]]="","",COUNTIFS(Table8[Código da Candidatura],Table13[[#This Row],[Cód.]],Table8[Tipologia proposta *],"T4"))</f>
        <v/>
      </c>
      <c r="N331" s="243" t="str">
        <f>IF(Table13[[#This Row],[Tipo de Beneficiário]]="","",COUNTIFS(Table8[Código da Candidatura],Table13[[#This Row],[Cód.]],Table8[Tipologia proposta *],"T5"))</f>
        <v/>
      </c>
      <c r="O331" s="243" t="str">
        <f>IF(Table13[[#This Row],[Tipo de Beneficiário]]="","",COUNTIFS(Table8[Código da Candidatura],Table13[[#This Row],[Cód.]],Table8[Tipologia proposta *],"T6"))</f>
        <v/>
      </c>
      <c r="P331" s="243" t="str">
        <f>IF(Table13[[#This Row],[Tipo de Beneficiário]]="","",COUNTIFS(Table8[Código da Candidatura],Table13[[#This Row],[Cód.]],Table8[Tipologia proposta *],"T7"))</f>
        <v/>
      </c>
      <c r="Q331" s="243" t="str">
        <f>IF(Table13[[#This Row],[Tipo de Beneficiário]]="","",COUNTIFS(Table8[Código da Candidatura],Table13[[#This Row],[Cód.]],Table8[Tipologia proposta *],"Unid. Resid."))</f>
        <v/>
      </c>
      <c r="R331" s="244">
        <f>SUM(Table13[[#This Row],[T0]:[Unid. resid.]])</f>
        <v>0</v>
      </c>
      <c r="S331" s="245" t="str">
        <f>IF(OR(Table13[[#This Row],[Tipo de Beneficiário]]="",Table13[[#This Row],[Identificação da Entidade]]="",Table13[[#This Row],[Tipo de Solução Habitacional]]=""),"NÃO","")</f>
        <v>NÃO</v>
      </c>
      <c r="T331" s="118" t="e">
        <f>VLOOKUP(Table13[[#This Row],[Tipo de Beneficiário]],Table3[],3,FALSE)</f>
        <v>#N/A</v>
      </c>
      <c r="X331" s="46"/>
    </row>
    <row r="332" spans="1:24" x14ac:dyDescent="0.25">
      <c r="A332" s="237" t="str">
        <f>auxiliar!C328</f>
        <v>327</v>
      </c>
      <c r="B332" s="238"/>
      <c r="C332" s="239"/>
      <c r="D332" s="212" t="str">
        <f>IF(Table13[[#This Row],[Tipo de Beneficiário]]="","",COUNTIF(Table8[Código da Candidatura],Table13[[#This Row],[Cód.]]))</f>
        <v/>
      </c>
      <c r="E332" s="240" t="str">
        <f>IF(Table13[[#This Row],[Tipo de Beneficiário]]="","",SUMIF(Table8[[Código da Candidatura]:[Nº de membros]],Table13[[#This Row],[Cód.]],Table8[Nº de membros]))</f>
        <v/>
      </c>
      <c r="F332" s="241"/>
      <c r="G332" s="242"/>
      <c r="H332" s="242"/>
      <c r="I332" s="243" t="str">
        <f>IF(Table13[[#This Row],[Tipo de Beneficiário]]="","",COUNTIFS(Table8[Código da Candidatura],Table13[[#This Row],[Cód.]],Table8[Tipologia proposta *],"T0"))</f>
        <v/>
      </c>
      <c r="J332" s="243" t="str">
        <f>IF(Table13[[#This Row],[Tipo de Beneficiário]]="","",COUNTIFS(Table8[Código da Candidatura],Table13[[#This Row],[Cód.]],Table8[Tipologia proposta *],"T1"))</f>
        <v/>
      </c>
      <c r="K332" s="243" t="str">
        <f>IF(Table13[[#This Row],[Tipo de Beneficiário]]="","",COUNTIFS(Table8[Código da Candidatura],Table13[[#This Row],[Cód.]],Table8[Tipologia proposta *],"T2"))</f>
        <v/>
      </c>
      <c r="L332" s="243" t="str">
        <f>IF(Table13[[#This Row],[Tipo de Beneficiário]]="","",COUNTIFS(Table8[Código da Candidatura],Table13[[#This Row],[Cód.]],Table8[Tipologia proposta *],"T3"))</f>
        <v/>
      </c>
      <c r="M332" s="243" t="str">
        <f>IF(Table13[[#This Row],[Tipo de Beneficiário]]="","",COUNTIFS(Table8[Código da Candidatura],Table13[[#This Row],[Cód.]],Table8[Tipologia proposta *],"T4"))</f>
        <v/>
      </c>
      <c r="N332" s="243" t="str">
        <f>IF(Table13[[#This Row],[Tipo de Beneficiário]]="","",COUNTIFS(Table8[Código da Candidatura],Table13[[#This Row],[Cód.]],Table8[Tipologia proposta *],"T5"))</f>
        <v/>
      </c>
      <c r="O332" s="243" t="str">
        <f>IF(Table13[[#This Row],[Tipo de Beneficiário]]="","",COUNTIFS(Table8[Código da Candidatura],Table13[[#This Row],[Cód.]],Table8[Tipologia proposta *],"T6"))</f>
        <v/>
      </c>
      <c r="P332" s="243" t="str">
        <f>IF(Table13[[#This Row],[Tipo de Beneficiário]]="","",COUNTIFS(Table8[Código da Candidatura],Table13[[#This Row],[Cód.]],Table8[Tipologia proposta *],"T7"))</f>
        <v/>
      </c>
      <c r="Q332" s="243" t="str">
        <f>IF(Table13[[#This Row],[Tipo de Beneficiário]]="","",COUNTIFS(Table8[Código da Candidatura],Table13[[#This Row],[Cód.]],Table8[Tipologia proposta *],"Unid. Resid."))</f>
        <v/>
      </c>
      <c r="R332" s="244">
        <f>SUM(Table13[[#This Row],[T0]:[Unid. resid.]])</f>
        <v>0</v>
      </c>
      <c r="S332" s="245" t="str">
        <f>IF(OR(Table13[[#This Row],[Tipo de Beneficiário]]="",Table13[[#This Row],[Identificação da Entidade]]="",Table13[[#This Row],[Tipo de Solução Habitacional]]=""),"NÃO","")</f>
        <v>NÃO</v>
      </c>
      <c r="T332" s="118" t="e">
        <f>VLOOKUP(Table13[[#This Row],[Tipo de Beneficiário]],Table3[],3,FALSE)</f>
        <v>#N/A</v>
      </c>
      <c r="X332" s="46"/>
    </row>
    <row r="333" spans="1:24" x14ac:dyDescent="0.25">
      <c r="A333" s="237" t="str">
        <f>auxiliar!C329</f>
        <v>328</v>
      </c>
      <c r="B333" s="238"/>
      <c r="C333" s="239"/>
      <c r="D333" s="212" t="str">
        <f>IF(Table13[[#This Row],[Tipo de Beneficiário]]="","",COUNTIF(Table8[Código da Candidatura],Table13[[#This Row],[Cód.]]))</f>
        <v/>
      </c>
      <c r="E333" s="240" t="str">
        <f>IF(Table13[[#This Row],[Tipo de Beneficiário]]="","",SUMIF(Table8[[Código da Candidatura]:[Nº de membros]],Table13[[#This Row],[Cód.]],Table8[Nº de membros]))</f>
        <v/>
      </c>
      <c r="F333" s="241"/>
      <c r="G333" s="242"/>
      <c r="H333" s="242"/>
      <c r="I333" s="243" t="str">
        <f>IF(Table13[[#This Row],[Tipo de Beneficiário]]="","",COUNTIFS(Table8[Código da Candidatura],Table13[[#This Row],[Cód.]],Table8[Tipologia proposta *],"T0"))</f>
        <v/>
      </c>
      <c r="J333" s="243" t="str">
        <f>IF(Table13[[#This Row],[Tipo de Beneficiário]]="","",COUNTIFS(Table8[Código da Candidatura],Table13[[#This Row],[Cód.]],Table8[Tipologia proposta *],"T1"))</f>
        <v/>
      </c>
      <c r="K333" s="243" t="str">
        <f>IF(Table13[[#This Row],[Tipo de Beneficiário]]="","",COUNTIFS(Table8[Código da Candidatura],Table13[[#This Row],[Cód.]],Table8[Tipologia proposta *],"T2"))</f>
        <v/>
      </c>
      <c r="L333" s="243" t="str">
        <f>IF(Table13[[#This Row],[Tipo de Beneficiário]]="","",COUNTIFS(Table8[Código da Candidatura],Table13[[#This Row],[Cód.]],Table8[Tipologia proposta *],"T3"))</f>
        <v/>
      </c>
      <c r="M333" s="243" t="str">
        <f>IF(Table13[[#This Row],[Tipo de Beneficiário]]="","",COUNTIFS(Table8[Código da Candidatura],Table13[[#This Row],[Cód.]],Table8[Tipologia proposta *],"T4"))</f>
        <v/>
      </c>
      <c r="N333" s="243" t="str">
        <f>IF(Table13[[#This Row],[Tipo de Beneficiário]]="","",COUNTIFS(Table8[Código da Candidatura],Table13[[#This Row],[Cód.]],Table8[Tipologia proposta *],"T5"))</f>
        <v/>
      </c>
      <c r="O333" s="243" t="str">
        <f>IF(Table13[[#This Row],[Tipo de Beneficiário]]="","",COUNTIFS(Table8[Código da Candidatura],Table13[[#This Row],[Cód.]],Table8[Tipologia proposta *],"T6"))</f>
        <v/>
      </c>
      <c r="P333" s="243" t="str">
        <f>IF(Table13[[#This Row],[Tipo de Beneficiário]]="","",COUNTIFS(Table8[Código da Candidatura],Table13[[#This Row],[Cód.]],Table8[Tipologia proposta *],"T7"))</f>
        <v/>
      </c>
      <c r="Q333" s="243" t="str">
        <f>IF(Table13[[#This Row],[Tipo de Beneficiário]]="","",COUNTIFS(Table8[Código da Candidatura],Table13[[#This Row],[Cód.]],Table8[Tipologia proposta *],"Unid. Resid."))</f>
        <v/>
      </c>
      <c r="R333" s="244">
        <f>SUM(Table13[[#This Row],[T0]:[Unid. resid.]])</f>
        <v>0</v>
      </c>
      <c r="S333" s="245" t="str">
        <f>IF(OR(Table13[[#This Row],[Tipo de Beneficiário]]="",Table13[[#This Row],[Identificação da Entidade]]="",Table13[[#This Row],[Tipo de Solução Habitacional]]=""),"NÃO","")</f>
        <v>NÃO</v>
      </c>
      <c r="T333" s="118" t="e">
        <f>VLOOKUP(Table13[[#This Row],[Tipo de Beneficiário]],Table3[],3,FALSE)</f>
        <v>#N/A</v>
      </c>
      <c r="X333" s="46"/>
    </row>
    <row r="334" spans="1:24" x14ac:dyDescent="0.25">
      <c r="A334" s="237" t="str">
        <f>auxiliar!C330</f>
        <v>329</v>
      </c>
      <c r="B334" s="238"/>
      <c r="C334" s="239"/>
      <c r="D334" s="212" t="str">
        <f>IF(Table13[[#This Row],[Tipo de Beneficiário]]="","",COUNTIF(Table8[Código da Candidatura],Table13[[#This Row],[Cód.]]))</f>
        <v/>
      </c>
      <c r="E334" s="240" t="str">
        <f>IF(Table13[[#This Row],[Tipo de Beneficiário]]="","",SUMIF(Table8[[Código da Candidatura]:[Nº de membros]],Table13[[#This Row],[Cód.]],Table8[Nº de membros]))</f>
        <v/>
      </c>
      <c r="F334" s="241"/>
      <c r="G334" s="242"/>
      <c r="H334" s="242"/>
      <c r="I334" s="243" t="str">
        <f>IF(Table13[[#This Row],[Tipo de Beneficiário]]="","",COUNTIFS(Table8[Código da Candidatura],Table13[[#This Row],[Cód.]],Table8[Tipologia proposta *],"T0"))</f>
        <v/>
      </c>
      <c r="J334" s="243" t="str">
        <f>IF(Table13[[#This Row],[Tipo de Beneficiário]]="","",COUNTIFS(Table8[Código da Candidatura],Table13[[#This Row],[Cód.]],Table8[Tipologia proposta *],"T1"))</f>
        <v/>
      </c>
      <c r="K334" s="243" t="str">
        <f>IF(Table13[[#This Row],[Tipo de Beneficiário]]="","",COUNTIFS(Table8[Código da Candidatura],Table13[[#This Row],[Cód.]],Table8[Tipologia proposta *],"T2"))</f>
        <v/>
      </c>
      <c r="L334" s="243" t="str">
        <f>IF(Table13[[#This Row],[Tipo de Beneficiário]]="","",COUNTIFS(Table8[Código da Candidatura],Table13[[#This Row],[Cód.]],Table8[Tipologia proposta *],"T3"))</f>
        <v/>
      </c>
      <c r="M334" s="243" t="str">
        <f>IF(Table13[[#This Row],[Tipo de Beneficiário]]="","",COUNTIFS(Table8[Código da Candidatura],Table13[[#This Row],[Cód.]],Table8[Tipologia proposta *],"T4"))</f>
        <v/>
      </c>
      <c r="N334" s="243" t="str">
        <f>IF(Table13[[#This Row],[Tipo de Beneficiário]]="","",COUNTIFS(Table8[Código da Candidatura],Table13[[#This Row],[Cód.]],Table8[Tipologia proposta *],"T5"))</f>
        <v/>
      </c>
      <c r="O334" s="243" t="str">
        <f>IF(Table13[[#This Row],[Tipo de Beneficiário]]="","",COUNTIFS(Table8[Código da Candidatura],Table13[[#This Row],[Cód.]],Table8[Tipologia proposta *],"T6"))</f>
        <v/>
      </c>
      <c r="P334" s="243" t="str">
        <f>IF(Table13[[#This Row],[Tipo de Beneficiário]]="","",COUNTIFS(Table8[Código da Candidatura],Table13[[#This Row],[Cód.]],Table8[Tipologia proposta *],"T7"))</f>
        <v/>
      </c>
      <c r="Q334" s="243" t="str">
        <f>IF(Table13[[#This Row],[Tipo de Beneficiário]]="","",COUNTIFS(Table8[Código da Candidatura],Table13[[#This Row],[Cód.]],Table8[Tipologia proposta *],"Unid. Resid."))</f>
        <v/>
      </c>
      <c r="R334" s="244">
        <f>SUM(Table13[[#This Row],[T0]:[Unid. resid.]])</f>
        <v>0</v>
      </c>
      <c r="S334" s="245" t="str">
        <f>IF(OR(Table13[[#This Row],[Tipo de Beneficiário]]="",Table13[[#This Row],[Identificação da Entidade]]="",Table13[[#This Row],[Tipo de Solução Habitacional]]=""),"NÃO","")</f>
        <v>NÃO</v>
      </c>
      <c r="T334" s="118" t="e">
        <f>VLOOKUP(Table13[[#This Row],[Tipo de Beneficiário]],Table3[],3,FALSE)</f>
        <v>#N/A</v>
      </c>
      <c r="X334" s="46"/>
    </row>
    <row r="335" spans="1:24" x14ac:dyDescent="0.25">
      <c r="A335" s="237" t="str">
        <f>auxiliar!C331</f>
        <v>330</v>
      </c>
      <c r="B335" s="238"/>
      <c r="C335" s="239"/>
      <c r="D335" s="212" t="str">
        <f>IF(Table13[[#This Row],[Tipo de Beneficiário]]="","",COUNTIF(Table8[Código da Candidatura],Table13[[#This Row],[Cód.]]))</f>
        <v/>
      </c>
      <c r="E335" s="240" t="str">
        <f>IF(Table13[[#This Row],[Tipo de Beneficiário]]="","",SUMIF(Table8[[Código da Candidatura]:[Nº de membros]],Table13[[#This Row],[Cód.]],Table8[Nº de membros]))</f>
        <v/>
      </c>
      <c r="F335" s="241"/>
      <c r="G335" s="242"/>
      <c r="H335" s="242"/>
      <c r="I335" s="243" t="str">
        <f>IF(Table13[[#This Row],[Tipo de Beneficiário]]="","",COUNTIFS(Table8[Código da Candidatura],Table13[[#This Row],[Cód.]],Table8[Tipologia proposta *],"T0"))</f>
        <v/>
      </c>
      <c r="J335" s="243" t="str">
        <f>IF(Table13[[#This Row],[Tipo de Beneficiário]]="","",COUNTIFS(Table8[Código da Candidatura],Table13[[#This Row],[Cód.]],Table8[Tipologia proposta *],"T1"))</f>
        <v/>
      </c>
      <c r="K335" s="243" t="str">
        <f>IF(Table13[[#This Row],[Tipo de Beneficiário]]="","",COUNTIFS(Table8[Código da Candidatura],Table13[[#This Row],[Cód.]],Table8[Tipologia proposta *],"T2"))</f>
        <v/>
      </c>
      <c r="L335" s="243" t="str">
        <f>IF(Table13[[#This Row],[Tipo de Beneficiário]]="","",COUNTIFS(Table8[Código da Candidatura],Table13[[#This Row],[Cód.]],Table8[Tipologia proposta *],"T3"))</f>
        <v/>
      </c>
      <c r="M335" s="243" t="str">
        <f>IF(Table13[[#This Row],[Tipo de Beneficiário]]="","",COUNTIFS(Table8[Código da Candidatura],Table13[[#This Row],[Cód.]],Table8[Tipologia proposta *],"T4"))</f>
        <v/>
      </c>
      <c r="N335" s="243" t="str">
        <f>IF(Table13[[#This Row],[Tipo de Beneficiário]]="","",COUNTIFS(Table8[Código da Candidatura],Table13[[#This Row],[Cód.]],Table8[Tipologia proposta *],"T5"))</f>
        <v/>
      </c>
      <c r="O335" s="243" t="str">
        <f>IF(Table13[[#This Row],[Tipo de Beneficiário]]="","",COUNTIFS(Table8[Código da Candidatura],Table13[[#This Row],[Cód.]],Table8[Tipologia proposta *],"T6"))</f>
        <v/>
      </c>
      <c r="P335" s="243" t="str">
        <f>IF(Table13[[#This Row],[Tipo de Beneficiário]]="","",COUNTIFS(Table8[Código da Candidatura],Table13[[#This Row],[Cód.]],Table8[Tipologia proposta *],"T7"))</f>
        <v/>
      </c>
      <c r="Q335" s="243" t="str">
        <f>IF(Table13[[#This Row],[Tipo de Beneficiário]]="","",COUNTIFS(Table8[Código da Candidatura],Table13[[#This Row],[Cód.]],Table8[Tipologia proposta *],"Unid. Resid."))</f>
        <v/>
      </c>
      <c r="R335" s="244">
        <f>SUM(Table13[[#This Row],[T0]:[Unid. resid.]])</f>
        <v>0</v>
      </c>
      <c r="S335" s="245" t="str">
        <f>IF(OR(Table13[[#This Row],[Tipo de Beneficiário]]="",Table13[[#This Row],[Identificação da Entidade]]="",Table13[[#This Row],[Tipo de Solução Habitacional]]=""),"NÃO","")</f>
        <v>NÃO</v>
      </c>
      <c r="T335" s="118" t="e">
        <f>VLOOKUP(Table13[[#This Row],[Tipo de Beneficiário]],Table3[],3,FALSE)</f>
        <v>#N/A</v>
      </c>
      <c r="X335" s="46"/>
    </row>
    <row r="336" spans="1:24" x14ac:dyDescent="0.25">
      <c r="A336" s="237" t="str">
        <f>auxiliar!C332</f>
        <v>331</v>
      </c>
      <c r="B336" s="238"/>
      <c r="C336" s="239"/>
      <c r="D336" s="212" t="str">
        <f>IF(Table13[[#This Row],[Tipo de Beneficiário]]="","",COUNTIF(Table8[Código da Candidatura],Table13[[#This Row],[Cód.]]))</f>
        <v/>
      </c>
      <c r="E336" s="240" t="str">
        <f>IF(Table13[[#This Row],[Tipo de Beneficiário]]="","",SUMIF(Table8[[Código da Candidatura]:[Nº de membros]],Table13[[#This Row],[Cód.]],Table8[Nº de membros]))</f>
        <v/>
      </c>
      <c r="F336" s="241"/>
      <c r="G336" s="242"/>
      <c r="H336" s="242"/>
      <c r="I336" s="243" t="str">
        <f>IF(Table13[[#This Row],[Tipo de Beneficiário]]="","",COUNTIFS(Table8[Código da Candidatura],Table13[[#This Row],[Cód.]],Table8[Tipologia proposta *],"T0"))</f>
        <v/>
      </c>
      <c r="J336" s="243" t="str">
        <f>IF(Table13[[#This Row],[Tipo de Beneficiário]]="","",COUNTIFS(Table8[Código da Candidatura],Table13[[#This Row],[Cód.]],Table8[Tipologia proposta *],"T1"))</f>
        <v/>
      </c>
      <c r="K336" s="243" t="str">
        <f>IF(Table13[[#This Row],[Tipo de Beneficiário]]="","",COUNTIFS(Table8[Código da Candidatura],Table13[[#This Row],[Cód.]],Table8[Tipologia proposta *],"T2"))</f>
        <v/>
      </c>
      <c r="L336" s="243" t="str">
        <f>IF(Table13[[#This Row],[Tipo de Beneficiário]]="","",COUNTIFS(Table8[Código da Candidatura],Table13[[#This Row],[Cód.]],Table8[Tipologia proposta *],"T3"))</f>
        <v/>
      </c>
      <c r="M336" s="243" t="str">
        <f>IF(Table13[[#This Row],[Tipo de Beneficiário]]="","",COUNTIFS(Table8[Código da Candidatura],Table13[[#This Row],[Cód.]],Table8[Tipologia proposta *],"T4"))</f>
        <v/>
      </c>
      <c r="N336" s="243" t="str">
        <f>IF(Table13[[#This Row],[Tipo de Beneficiário]]="","",COUNTIFS(Table8[Código da Candidatura],Table13[[#This Row],[Cód.]],Table8[Tipologia proposta *],"T5"))</f>
        <v/>
      </c>
      <c r="O336" s="243" t="str">
        <f>IF(Table13[[#This Row],[Tipo de Beneficiário]]="","",COUNTIFS(Table8[Código da Candidatura],Table13[[#This Row],[Cód.]],Table8[Tipologia proposta *],"T6"))</f>
        <v/>
      </c>
      <c r="P336" s="243" t="str">
        <f>IF(Table13[[#This Row],[Tipo de Beneficiário]]="","",COUNTIFS(Table8[Código da Candidatura],Table13[[#This Row],[Cód.]],Table8[Tipologia proposta *],"T7"))</f>
        <v/>
      </c>
      <c r="Q336" s="243" t="str">
        <f>IF(Table13[[#This Row],[Tipo de Beneficiário]]="","",COUNTIFS(Table8[Código da Candidatura],Table13[[#This Row],[Cód.]],Table8[Tipologia proposta *],"Unid. Resid."))</f>
        <v/>
      </c>
      <c r="R336" s="244">
        <f>SUM(Table13[[#This Row],[T0]:[Unid. resid.]])</f>
        <v>0</v>
      </c>
      <c r="S336" s="245" t="str">
        <f>IF(OR(Table13[[#This Row],[Tipo de Beneficiário]]="",Table13[[#This Row],[Identificação da Entidade]]="",Table13[[#This Row],[Tipo de Solução Habitacional]]=""),"NÃO","")</f>
        <v>NÃO</v>
      </c>
      <c r="T336" s="118" t="e">
        <f>VLOOKUP(Table13[[#This Row],[Tipo de Beneficiário]],Table3[],3,FALSE)</f>
        <v>#N/A</v>
      </c>
      <c r="X336" s="46"/>
    </row>
    <row r="337" spans="1:24" x14ac:dyDescent="0.25">
      <c r="A337" s="237" t="str">
        <f>auxiliar!C333</f>
        <v>332</v>
      </c>
      <c r="B337" s="238"/>
      <c r="C337" s="239"/>
      <c r="D337" s="212" t="str">
        <f>IF(Table13[[#This Row],[Tipo de Beneficiário]]="","",COUNTIF(Table8[Código da Candidatura],Table13[[#This Row],[Cód.]]))</f>
        <v/>
      </c>
      <c r="E337" s="240" t="str">
        <f>IF(Table13[[#This Row],[Tipo de Beneficiário]]="","",SUMIF(Table8[[Código da Candidatura]:[Nº de membros]],Table13[[#This Row],[Cód.]],Table8[Nº de membros]))</f>
        <v/>
      </c>
      <c r="F337" s="241"/>
      <c r="G337" s="242"/>
      <c r="H337" s="242"/>
      <c r="I337" s="243" t="str">
        <f>IF(Table13[[#This Row],[Tipo de Beneficiário]]="","",COUNTIFS(Table8[Código da Candidatura],Table13[[#This Row],[Cód.]],Table8[Tipologia proposta *],"T0"))</f>
        <v/>
      </c>
      <c r="J337" s="243" t="str">
        <f>IF(Table13[[#This Row],[Tipo de Beneficiário]]="","",COUNTIFS(Table8[Código da Candidatura],Table13[[#This Row],[Cód.]],Table8[Tipologia proposta *],"T1"))</f>
        <v/>
      </c>
      <c r="K337" s="243" t="str">
        <f>IF(Table13[[#This Row],[Tipo de Beneficiário]]="","",COUNTIFS(Table8[Código da Candidatura],Table13[[#This Row],[Cód.]],Table8[Tipologia proposta *],"T2"))</f>
        <v/>
      </c>
      <c r="L337" s="243" t="str">
        <f>IF(Table13[[#This Row],[Tipo de Beneficiário]]="","",COUNTIFS(Table8[Código da Candidatura],Table13[[#This Row],[Cód.]],Table8[Tipologia proposta *],"T3"))</f>
        <v/>
      </c>
      <c r="M337" s="243" t="str">
        <f>IF(Table13[[#This Row],[Tipo de Beneficiário]]="","",COUNTIFS(Table8[Código da Candidatura],Table13[[#This Row],[Cód.]],Table8[Tipologia proposta *],"T4"))</f>
        <v/>
      </c>
      <c r="N337" s="243" t="str">
        <f>IF(Table13[[#This Row],[Tipo de Beneficiário]]="","",COUNTIFS(Table8[Código da Candidatura],Table13[[#This Row],[Cód.]],Table8[Tipologia proposta *],"T5"))</f>
        <v/>
      </c>
      <c r="O337" s="243" t="str">
        <f>IF(Table13[[#This Row],[Tipo de Beneficiário]]="","",COUNTIFS(Table8[Código da Candidatura],Table13[[#This Row],[Cód.]],Table8[Tipologia proposta *],"T6"))</f>
        <v/>
      </c>
      <c r="P337" s="243" t="str">
        <f>IF(Table13[[#This Row],[Tipo de Beneficiário]]="","",COUNTIFS(Table8[Código da Candidatura],Table13[[#This Row],[Cód.]],Table8[Tipologia proposta *],"T7"))</f>
        <v/>
      </c>
      <c r="Q337" s="243" t="str">
        <f>IF(Table13[[#This Row],[Tipo de Beneficiário]]="","",COUNTIFS(Table8[Código da Candidatura],Table13[[#This Row],[Cód.]],Table8[Tipologia proposta *],"Unid. Resid."))</f>
        <v/>
      </c>
      <c r="R337" s="244">
        <f>SUM(Table13[[#This Row],[T0]:[Unid. resid.]])</f>
        <v>0</v>
      </c>
      <c r="S337" s="245" t="str">
        <f>IF(OR(Table13[[#This Row],[Tipo de Beneficiário]]="",Table13[[#This Row],[Identificação da Entidade]]="",Table13[[#This Row],[Tipo de Solução Habitacional]]=""),"NÃO","")</f>
        <v>NÃO</v>
      </c>
      <c r="T337" s="118" t="e">
        <f>VLOOKUP(Table13[[#This Row],[Tipo de Beneficiário]],Table3[],3,FALSE)</f>
        <v>#N/A</v>
      </c>
      <c r="X337" s="46"/>
    </row>
    <row r="338" spans="1:24" x14ac:dyDescent="0.25">
      <c r="A338" s="237" t="str">
        <f>auxiliar!C334</f>
        <v>333</v>
      </c>
      <c r="B338" s="238"/>
      <c r="C338" s="239"/>
      <c r="D338" s="212" t="str">
        <f>IF(Table13[[#This Row],[Tipo de Beneficiário]]="","",COUNTIF(Table8[Código da Candidatura],Table13[[#This Row],[Cód.]]))</f>
        <v/>
      </c>
      <c r="E338" s="240" t="str">
        <f>IF(Table13[[#This Row],[Tipo de Beneficiário]]="","",SUMIF(Table8[[Código da Candidatura]:[Nº de membros]],Table13[[#This Row],[Cód.]],Table8[Nº de membros]))</f>
        <v/>
      </c>
      <c r="F338" s="241"/>
      <c r="G338" s="242"/>
      <c r="H338" s="242"/>
      <c r="I338" s="243" t="str">
        <f>IF(Table13[[#This Row],[Tipo de Beneficiário]]="","",COUNTIFS(Table8[Código da Candidatura],Table13[[#This Row],[Cód.]],Table8[Tipologia proposta *],"T0"))</f>
        <v/>
      </c>
      <c r="J338" s="243" t="str">
        <f>IF(Table13[[#This Row],[Tipo de Beneficiário]]="","",COUNTIFS(Table8[Código da Candidatura],Table13[[#This Row],[Cód.]],Table8[Tipologia proposta *],"T1"))</f>
        <v/>
      </c>
      <c r="K338" s="243" t="str">
        <f>IF(Table13[[#This Row],[Tipo de Beneficiário]]="","",COUNTIFS(Table8[Código da Candidatura],Table13[[#This Row],[Cód.]],Table8[Tipologia proposta *],"T2"))</f>
        <v/>
      </c>
      <c r="L338" s="243" t="str">
        <f>IF(Table13[[#This Row],[Tipo de Beneficiário]]="","",COUNTIFS(Table8[Código da Candidatura],Table13[[#This Row],[Cód.]],Table8[Tipologia proposta *],"T3"))</f>
        <v/>
      </c>
      <c r="M338" s="243" t="str">
        <f>IF(Table13[[#This Row],[Tipo de Beneficiário]]="","",COUNTIFS(Table8[Código da Candidatura],Table13[[#This Row],[Cód.]],Table8[Tipologia proposta *],"T4"))</f>
        <v/>
      </c>
      <c r="N338" s="243" t="str">
        <f>IF(Table13[[#This Row],[Tipo de Beneficiário]]="","",COUNTIFS(Table8[Código da Candidatura],Table13[[#This Row],[Cód.]],Table8[Tipologia proposta *],"T5"))</f>
        <v/>
      </c>
      <c r="O338" s="243" t="str">
        <f>IF(Table13[[#This Row],[Tipo de Beneficiário]]="","",COUNTIFS(Table8[Código da Candidatura],Table13[[#This Row],[Cód.]],Table8[Tipologia proposta *],"T6"))</f>
        <v/>
      </c>
      <c r="P338" s="243" t="str">
        <f>IF(Table13[[#This Row],[Tipo de Beneficiário]]="","",COUNTIFS(Table8[Código da Candidatura],Table13[[#This Row],[Cód.]],Table8[Tipologia proposta *],"T7"))</f>
        <v/>
      </c>
      <c r="Q338" s="243" t="str">
        <f>IF(Table13[[#This Row],[Tipo de Beneficiário]]="","",COUNTIFS(Table8[Código da Candidatura],Table13[[#This Row],[Cód.]],Table8[Tipologia proposta *],"Unid. Resid."))</f>
        <v/>
      </c>
      <c r="R338" s="244">
        <f>SUM(Table13[[#This Row],[T0]:[Unid. resid.]])</f>
        <v>0</v>
      </c>
      <c r="S338" s="245" t="str">
        <f>IF(OR(Table13[[#This Row],[Tipo de Beneficiário]]="",Table13[[#This Row],[Identificação da Entidade]]="",Table13[[#This Row],[Tipo de Solução Habitacional]]=""),"NÃO","")</f>
        <v>NÃO</v>
      </c>
      <c r="T338" s="118" t="e">
        <f>VLOOKUP(Table13[[#This Row],[Tipo de Beneficiário]],Table3[],3,FALSE)</f>
        <v>#N/A</v>
      </c>
      <c r="X338" s="46"/>
    </row>
    <row r="339" spans="1:24" x14ac:dyDescent="0.25">
      <c r="A339" s="237" t="str">
        <f>auxiliar!C335</f>
        <v>334</v>
      </c>
      <c r="B339" s="238"/>
      <c r="C339" s="239"/>
      <c r="D339" s="212" t="str">
        <f>IF(Table13[[#This Row],[Tipo de Beneficiário]]="","",COUNTIF(Table8[Código da Candidatura],Table13[[#This Row],[Cód.]]))</f>
        <v/>
      </c>
      <c r="E339" s="240" t="str">
        <f>IF(Table13[[#This Row],[Tipo de Beneficiário]]="","",SUMIF(Table8[[Código da Candidatura]:[Nº de membros]],Table13[[#This Row],[Cód.]],Table8[Nº de membros]))</f>
        <v/>
      </c>
      <c r="F339" s="241"/>
      <c r="G339" s="242"/>
      <c r="H339" s="242"/>
      <c r="I339" s="243" t="str">
        <f>IF(Table13[[#This Row],[Tipo de Beneficiário]]="","",COUNTIFS(Table8[Código da Candidatura],Table13[[#This Row],[Cód.]],Table8[Tipologia proposta *],"T0"))</f>
        <v/>
      </c>
      <c r="J339" s="243" t="str">
        <f>IF(Table13[[#This Row],[Tipo de Beneficiário]]="","",COUNTIFS(Table8[Código da Candidatura],Table13[[#This Row],[Cód.]],Table8[Tipologia proposta *],"T1"))</f>
        <v/>
      </c>
      <c r="K339" s="243" t="str">
        <f>IF(Table13[[#This Row],[Tipo de Beneficiário]]="","",COUNTIFS(Table8[Código da Candidatura],Table13[[#This Row],[Cód.]],Table8[Tipologia proposta *],"T2"))</f>
        <v/>
      </c>
      <c r="L339" s="243" t="str">
        <f>IF(Table13[[#This Row],[Tipo de Beneficiário]]="","",COUNTIFS(Table8[Código da Candidatura],Table13[[#This Row],[Cód.]],Table8[Tipologia proposta *],"T3"))</f>
        <v/>
      </c>
      <c r="M339" s="243" t="str">
        <f>IF(Table13[[#This Row],[Tipo de Beneficiário]]="","",COUNTIFS(Table8[Código da Candidatura],Table13[[#This Row],[Cód.]],Table8[Tipologia proposta *],"T4"))</f>
        <v/>
      </c>
      <c r="N339" s="243" t="str">
        <f>IF(Table13[[#This Row],[Tipo de Beneficiário]]="","",COUNTIFS(Table8[Código da Candidatura],Table13[[#This Row],[Cód.]],Table8[Tipologia proposta *],"T5"))</f>
        <v/>
      </c>
      <c r="O339" s="243" t="str">
        <f>IF(Table13[[#This Row],[Tipo de Beneficiário]]="","",COUNTIFS(Table8[Código da Candidatura],Table13[[#This Row],[Cód.]],Table8[Tipologia proposta *],"T6"))</f>
        <v/>
      </c>
      <c r="P339" s="243" t="str">
        <f>IF(Table13[[#This Row],[Tipo de Beneficiário]]="","",COUNTIFS(Table8[Código da Candidatura],Table13[[#This Row],[Cód.]],Table8[Tipologia proposta *],"T7"))</f>
        <v/>
      </c>
      <c r="Q339" s="243" t="str">
        <f>IF(Table13[[#This Row],[Tipo de Beneficiário]]="","",COUNTIFS(Table8[Código da Candidatura],Table13[[#This Row],[Cód.]],Table8[Tipologia proposta *],"Unid. Resid."))</f>
        <v/>
      </c>
      <c r="R339" s="244">
        <f>SUM(Table13[[#This Row],[T0]:[Unid. resid.]])</f>
        <v>0</v>
      </c>
      <c r="S339" s="245" t="str">
        <f>IF(OR(Table13[[#This Row],[Tipo de Beneficiário]]="",Table13[[#This Row],[Identificação da Entidade]]="",Table13[[#This Row],[Tipo de Solução Habitacional]]=""),"NÃO","")</f>
        <v>NÃO</v>
      </c>
      <c r="T339" s="118" t="e">
        <f>VLOOKUP(Table13[[#This Row],[Tipo de Beneficiário]],Table3[],3,FALSE)</f>
        <v>#N/A</v>
      </c>
      <c r="X339" s="46"/>
    </row>
    <row r="340" spans="1:24" x14ac:dyDescent="0.25">
      <c r="A340" s="237" t="str">
        <f>auxiliar!C336</f>
        <v>335</v>
      </c>
      <c r="B340" s="238"/>
      <c r="C340" s="239"/>
      <c r="D340" s="212" t="str">
        <f>IF(Table13[[#This Row],[Tipo de Beneficiário]]="","",COUNTIF(Table8[Código da Candidatura],Table13[[#This Row],[Cód.]]))</f>
        <v/>
      </c>
      <c r="E340" s="240" t="str">
        <f>IF(Table13[[#This Row],[Tipo de Beneficiário]]="","",SUMIF(Table8[[Código da Candidatura]:[Nº de membros]],Table13[[#This Row],[Cód.]],Table8[Nº de membros]))</f>
        <v/>
      </c>
      <c r="F340" s="241"/>
      <c r="G340" s="242"/>
      <c r="H340" s="242"/>
      <c r="I340" s="243" t="str">
        <f>IF(Table13[[#This Row],[Tipo de Beneficiário]]="","",COUNTIFS(Table8[Código da Candidatura],Table13[[#This Row],[Cód.]],Table8[Tipologia proposta *],"T0"))</f>
        <v/>
      </c>
      <c r="J340" s="243" t="str">
        <f>IF(Table13[[#This Row],[Tipo de Beneficiário]]="","",COUNTIFS(Table8[Código da Candidatura],Table13[[#This Row],[Cód.]],Table8[Tipologia proposta *],"T1"))</f>
        <v/>
      </c>
      <c r="K340" s="243" t="str">
        <f>IF(Table13[[#This Row],[Tipo de Beneficiário]]="","",COUNTIFS(Table8[Código da Candidatura],Table13[[#This Row],[Cód.]],Table8[Tipologia proposta *],"T2"))</f>
        <v/>
      </c>
      <c r="L340" s="243" t="str">
        <f>IF(Table13[[#This Row],[Tipo de Beneficiário]]="","",COUNTIFS(Table8[Código da Candidatura],Table13[[#This Row],[Cód.]],Table8[Tipologia proposta *],"T3"))</f>
        <v/>
      </c>
      <c r="M340" s="243" t="str">
        <f>IF(Table13[[#This Row],[Tipo de Beneficiário]]="","",COUNTIFS(Table8[Código da Candidatura],Table13[[#This Row],[Cód.]],Table8[Tipologia proposta *],"T4"))</f>
        <v/>
      </c>
      <c r="N340" s="243" t="str">
        <f>IF(Table13[[#This Row],[Tipo de Beneficiário]]="","",COUNTIFS(Table8[Código da Candidatura],Table13[[#This Row],[Cód.]],Table8[Tipologia proposta *],"T5"))</f>
        <v/>
      </c>
      <c r="O340" s="243" t="str">
        <f>IF(Table13[[#This Row],[Tipo de Beneficiário]]="","",COUNTIFS(Table8[Código da Candidatura],Table13[[#This Row],[Cód.]],Table8[Tipologia proposta *],"T6"))</f>
        <v/>
      </c>
      <c r="P340" s="243" t="str">
        <f>IF(Table13[[#This Row],[Tipo de Beneficiário]]="","",COUNTIFS(Table8[Código da Candidatura],Table13[[#This Row],[Cód.]],Table8[Tipologia proposta *],"T7"))</f>
        <v/>
      </c>
      <c r="Q340" s="243" t="str">
        <f>IF(Table13[[#This Row],[Tipo de Beneficiário]]="","",COUNTIFS(Table8[Código da Candidatura],Table13[[#This Row],[Cód.]],Table8[Tipologia proposta *],"Unid. Resid."))</f>
        <v/>
      </c>
      <c r="R340" s="244">
        <f>SUM(Table13[[#This Row],[T0]:[Unid. resid.]])</f>
        <v>0</v>
      </c>
      <c r="S340" s="245" t="str">
        <f>IF(OR(Table13[[#This Row],[Tipo de Beneficiário]]="",Table13[[#This Row],[Identificação da Entidade]]="",Table13[[#This Row],[Tipo de Solução Habitacional]]=""),"NÃO","")</f>
        <v>NÃO</v>
      </c>
      <c r="T340" s="118" t="e">
        <f>VLOOKUP(Table13[[#This Row],[Tipo de Beneficiário]],Table3[],3,FALSE)</f>
        <v>#N/A</v>
      </c>
      <c r="X340" s="46"/>
    </row>
    <row r="341" spans="1:24" x14ac:dyDescent="0.25">
      <c r="A341" s="237" t="str">
        <f>auxiliar!C337</f>
        <v>336</v>
      </c>
      <c r="B341" s="238"/>
      <c r="C341" s="239"/>
      <c r="D341" s="212" t="str">
        <f>IF(Table13[[#This Row],[Tipo de Beneficiário]]="","",COUNTIF(Table8[Código da Candidatura],Table13[[#This Row],[Cód.]]))</f>
        <v/>
      </c>
      <c r="E341" s="240" t="str">
        <f>IF(Table13[[#This Row],[Tipo de Beneficiário]]="","",SUMIF(Table8[[Código da Candidatura]:[Nº de membros]],Table13[[#This Row],[Cód.]],Table8[Nº de membros]))</f>
        <v/>
      </c>
      <c r="F341" s="241"/>
      <c r="G341" s="242"/>
      <c r="H341" s="242"/>
      <c r="I341" s="243" t="str">
        <f>IF(Table13[[#This Row],[Tipo de Beneficiário]]="","",COUNTIFS(Table8[Código da Candidatura],Table13[[#This Row],[Cód.]],Table8[Tipologia proposta *],"T0"))</f>
        <v/>
      </c>
      <c r="J341" s="243" t="str">
        <f>IF(Table13[[#This Row],[Tipo de Beneficiário]]="","",COUNTIFS(Table8[Código da Candidatura],Table13[[#This Row],[Cód.]],Table8[Tipologia proposta *],"T1"))</f>
        <v/>
      </c>
      <c r="K341" s="243" t="str">
        <f>IF(Table13[[#This Row],[Tipo de Beneficiário]]="","",COUNTIFS(Table8[Código da Candidatura],Table13[[#This Row],[Cód.]],Table8[Tipologia proposta *],"T2"))</f>
        <v/>
      </c>
      <c r="L341" s="243" t="str">
        <f>IF(Table13[[#This Row],[Tipo de Beneficiário]]="","",COUNTIFS(Table8[Código da Candidatura],Table13[[#This Row],[Cód.]],Table8[Tipologia proposta *],"T3"))</f>
        <v/>
      </c>
      <c r="M341" s="243" t="str">
        <f>IF(Table13[[#This Row],[Tipo de Beneficiário]]="","",COUNTIFS(Table8[Código da Candidatura],Table13[[#This Row],[Cód.]],Table8[Tipologia proposta *],"T4"))</f>
        <v/>
      </c>
      <c r="N341" s="243" t="str">
        <f>IF(Table13[[#This Row],[Tipo de Beneficiário]]="","",COUNTIFS(Table8[Código da Candidatura],Table13[[#This Row],[Cód.]],Table8[Tipologia proposta *],"T5"))</f>
        <v/>
      </c>
      <c r="O341" s="243" t="str">
        <f>IF(Table13[[#This Row],[Tipo de Beneficiário]]="","",COUNTIFS(Table8[Código da Candidatura],Table13[[#This Row],[Cód.]],Table8[Tipologia proposta *],"T6"))</f>
        <v/>
      </c>
      <c r="P341" s="243" t="str">
        <f>IF(Table13[[#This Row],[Tipo de Beneficiário]]="","",COUNTIFS(Table8[Código da Candidatura],Table13[[#This Row],[Cód.]],Table8[Tipologia proposta *],"T7"))</f>
        <v/>
      </c>
      <c r="Q341" s="243" t="str">
        <f>IF(Table13[[#This Row],[Tipo de Beneficiário]]="","",COUNTIFS(Table8[Código da Candidatura],Table13[[#This Row],[Cód.]],Table8[Tipologia proposta *],"Unid. Resid."))</f>
        <v/>
      </c>
      <c r="R341" s="244">
        <f>SUM(Table13[[#This Row],[T0]:[Unid. resid.]])</f>
        <v>0</v>
      </c>
      <c r="S341" s="245" t="str">
        <f>IF(OR(Table13[[#This Row],[Tipo de Beneficiário]]="",Table13[[#This Row],[Identificação da Entidade]]="",Table13[[#This Row],[Tipo de Solução Habitacional]]=""),"NÃO","")</f>
        <v>NÃO</v>
      </c>
      <c r="T341" s="118" t="e">
        <f>VLOOKUP(Table13[[#This Row],[Tipo de Beneficiário]],Table3[],3,FALSE)</f>
        <v>#N/A</v>
      </c>
      <c r="X341" s="46"/>
    </row>
    <row r="342" spans="1:24" x14ac:dyDescent="0.25">
      <c r="A342" s="237" t="str">
        <f>auxiliar!C338</f>
        <v>337</v>
      </c>
      <c r="B342" s="238"/>
      <c r="C342" s="239"/>
      <c r="D342" s="212" t="str">
        <f>IF(Table13[[#This Row],[Tipo de Beneficiário]]="","",COUNTIF(Table8[Código da Candidatura],Table13[[#This Row],[Cód.]]))</f>
        <v/>
      </c>
      <c r="E342" s="240" t="str">
        <f>IF(Table13[[#This Row],[Tipo de Beneficiário]]="","",SUMIF(Table8[[Código da Candidatura]:[Nº de membros]],Table13[[#This Row],[Cód.]],Table8[Nº de membros]))</f>
        <v/>
      </c>
      <c r="F342" s="241"/>
      <c r="G342" s="242"/>
      <c r="H342" s="242"/>
      <c r="I342" s="243" t="str">
        <f>IF(Table13[[#This Row],[Tipo de Beneficiário]]="","",COUNTIFS(Table8[Código da Candidatura],Table13[[#This Row],[Cód.]],Table8[Tipologia proposta *],"T0"))</f>
        <v/>
      </c>
      <c r="J342" s="243" t="str">
        <f>IF(Table13[[#This Row],[Tipo de Beneficiário]]="","",COUNTIFS(Table8[Código da Candidatura],Table13[[#This Row],[Cód.]],Table8[Tipologia proposta *],"T1"))</f>
        <v/>
      </c>
      <c r="K342" s="243" t="str">
        <f>IF(Table13[[#This Row],[Tipo de Beneficiário]]="","",COUNTIFS(Table8[Código da Candidatura],Table13[[#This Row],[Cód.]],Table8[Tipologia proposta *],"T2"))</f>
        <v/>
      </c>
      <c r="L342" s="243" t="str">
        <f>IF(Table13[[#This Row],[Tipo de Beneficiário]]="","",COUNTIFS(Table8[Código da Candidatura],Table13[[#This Row],[Cód.]],Table8[Tipologia proposta *],"T3"))</f>
        <v/>
      </c>
      <c r="M342" s="243" t="str">
        <f>IF(Table13[[#This Row],[Tipo de Beneficiário]]="","",COUNTIFS(Table8[Código da Candidatura],Table13[[#This Row],[Cód.]],Table8[Tipologia proposta *],"T4"))</f>
        <v/>
      </c>
      <c r="N342" s="243" t="str">
        <f>IF(Table13[[#This Row],[Tipo de Beneficiário]]="","",COUNTIFS(Table8[Código da Candidatura],Table13[[#This Row],[Cód.]],Table8[Tipologia proposta *],"T5"))</f>
        <v/>
      </c>
      <c r="O342" s="243" t="str">
        <f>IF(Table13[[#This Row],[Tipo de Beneficiário]]="","",COUNTIFS(Table8[Código da Candidatura],Table13[[#This Row],[Cód.]],Table8[Tipologia proposta *],"T6"))</f>
        <v/>
      </c>
      <c r="P342" s="243" t="str">
        <f>IF(Table13[[#This Row],[Tipo de Beneficiário]]="","",COUNTIFS(Table8[Código da Candidatura],Table13[[#This Row],[Cód.]],Table8[Tipologia proposta *],"T7"))</f>
        <v/>
      </c>
      <c r="Q342" s="243" t="str">
        <f>IF(Table13[[#This Row],[Tipo de Beneficiário]]="","",COUNTIFS(Table8[Código da Candidatura],Table13[[#This Row],[Cód.]],Table8[Tipologia proposta *],"Unid. Resid."))</f>
        <v/>
      </c>
      <c r="R342" s="244">
        <f>SUM(Table13[[#This Row],[T0]:[Unid. resid.]])</f>
        <v>0</v>
      </c>
      <c r="S342" s="245" t="str">
        <f>IF(OR(Table13[[#This Row],[Tipo de Beneficiário]]="",Table13[[#This Row],[Identificação da Entidade]]="",Table13[[#This Row],[Tipo de Solução Habitacional]]=""),"NÃO","")</f>
        <v>NÃO</v>
      </c>
      <c r="T342" s="118" t="e">
        <f>VLOOKUP(Table13[[#This Row],[Tipo de Beneficiário]],Table3[],3,FALSE)</f>
        <v>#N/A</v>
      </c>
      <c r="X342" s="46"/>
    </row>
    <row r="343" spans="1:24" x14ac:dyDescent="0.25">
      <c r="A343" s="237" t="str">
        <f>auxiliar!C339</f>
        <v>338</v>
      </c>
      <c r="B343" s="238"/>
      <c r="C343" s="239"/>
      <c r="D343" s="212" t="str">
        <f>IF(Table13[[#This Row],[Tipo de Beneficiário]]="","",COUNTIF(Table8[Código da Candidatura],Table13[[#This Row],[Cód.]]))</f>
        <v/>
      </c>
      <c r="E343" s="240" t="str">
        <f>IF(Table13[[#This Row],[Tipo de Beneficiário]]="","",SUMIF(Table8[[Código da Candidatura]:[Nº de membros]],Table13[[#This Row],[Cód.]],Table8[Nº de membros]))</f>
        <v/>
      </c>
      <c r="F343" s="241"/>
      <c r="G343" s="242"/>
      <c r="H343" s="242"/>
      <c r="I343" s="243" t="str">
        <f>IF(Table13[[#This Row],[Tipo de Beneficiário]]="","",COUNTIFS(Table8[Código da Candidatura],Table13[[#This Row],[Cód.]],Table8[Tipologia proposta *],"T0"))</f>
        <v/>
      </c>
      <c r="J343" s="243" t="str">
        <f>IF(Table13[[#This Row],[Tipo de Beneficiário]]="","",COUNTIFS(Table8[Código da Candidatura],Table13[[#This Row],[Cód.]],Table8[Tipologia proposta *],"T1"))</f>
        <v/>
      </c>
      <c r="K343" s="243" t="str">
        <f>IF(Table13[[#This Row],[Tipo de Beneficiário]]="","",COUNTIFS(Table8[Código da Candidatura],Table13[[#This Row],[Cód.]],Table8[Tipologia proposta *],"T2"))</f>
        <v/>
      </c>
      <c r="L343" s="243" t="str">
        <f>IF(Table13[[#This Row],[Tipo de Beneficiário]]="","",COUNTIFS(Table8[Código da Candidatura],Table13[[#This Row],[Cód.]],Table8[Tipologia proposta *],"T3"))</f>
        <v/>
      </c>
      <c r="M343" s="243" t="str">
        <f>IF(Table13[[#This Row],[Tipo de Beneficiário]]="","",COUNTIFS(Table8[Código da Candidatura],Table13[[#This Row],[Cód.]],Table8[Tipologia proposta *],"T4"))</f>
        <v/>
      </c>
      <c r="N343" s="243" t="str">
        <f>IF(Table13[[#This Row],[Tipo de Beneficiário]]="","",COUNTIFS(Table8[Código da Candidatura],Table13[[#This Row],[Cód.]],Table8[Tipologia proposta *],"T5"))</f>
        <v/>
      </c>
      <c r="O343" s="243" t="str">
        <f>IF(Table13[[#This Row],[Tipo de Beneficiário]]="","",COUNTIFS(Table8[Código da Candidatura],Table13[[#This Row],[Cód.]],Table8[Tipologia proposta *],"T6"))</f>
        <v/>
      </c>
      <c r="P343" s="243" t="str">
        <f>IF(Table13[[#This Row],[Tipo de Beneficiário]]="","",COUNTIFS(Table8[Código da Candidatura],Table13[[#This Row],[Cód.]],Table8[Tipologia proposta *],"T7"))</f>
        <v/>
      </c>
      <c r="Q343" s="243" t="str">
        <f>IF(Table13[[#This Row],[Tipo de Beneficiário]]="","",COUNTIFS(Table8[Código da Candidatura],Table13[[#This Row],[Cód.]],Table8[Tipologia proposta *],"Unid. Resid."))</f>
        <v/>
      </c>
      <c r="R343" s="244">
        <f>SUM(Table13[[#This Row],[T0]:[Unid. resid.]])</f>
        <v>0</v>
      </c>
      <c r="S343" s="245" t="str">
        <f>IF(OR(Table13[[#This Row],[Tipo de Beneficiário]]="",Table13[[#This Row],[Identificação da Entidade]]="",Table13[[#This Row],[Tipo de Solução Habitacional]]=""),"NÃO","")</f>
        <v>NÃO</v>
      </c>
      <c r="T343" s="118" t="e">
        <f>VLOOKUP(Table13[[#This Row],[Tipo de Beneficiário]],Table3[],3,FALSE)</f>
        <v>#N/A</v>
      </c>
      <c r="X343" s="46"/>
    </row>
    <row r="344" spans="1:24" x14ac:dyDescent="0.25">
      <c r="A344" s="237" t="str">
        <f>auxiliar!C340</f>
        <v>339</v>
      </c>
      <c r="B344" s="238"/>
      <c r="C344" s="239"/>
      <c r="D344" s="212" t="str">
        <f>IF(Table13[[#This Row],[Tipo de Beneficiário]]="","",COUNTIF(Table8[Código da Candidatura],Table13[[#This Row],[Cód.]]))</f>
        <v/>
      </c>
      <c r="E344" s="240" t="str">
        <f>IF(Table13[[#This Row],[Tipo de Beneficiário]]="","",SUMIF(Table8[[Código da Candidatura]:[Nº de membros]],Table13[[#This Row],[Cód.]],Table8[Nº de membros]))</f>
        <v/>
      </c>
      <c r="F344" s="241"/>
      <c r="G344" s="242"/>
      <c r="H344" s="242"/>
      <c r="I344" s="243" t="str">
        <f>IF(Table13[[#This Row],[Tipo de Beneficiário]]="","",COUNTIFS(Table8[Código da Candidatura],Table13[[#This Row],[Cód.]],Table8[Tipologia proposta *],"T0"))</f>
        <v/>
      </c>
      <c r="J344" s="243" t="str">
        <f>IF(Table13[[#This Row],[Tipo de Beneficiário]]="","",COUNTIFS(Table8[Código da Candidatura],Table13[[#This Row],[Cód.]],Table8[Tipologia proposta *],"T1"))</f>
        <v/>
      </c>
      <c r="K344" s="243" t="str">
        <f>IF(Table13[[#This Row],[Tipo de Beneficiário]]="","",COUNTIFS(Table8[Código da Candidatura],Table13[[#This Row],[Cód.]],Table8[Tipologia proposta *],"T2"))</f>
        <v/>
      </c>
      <c r="L344" s="243" t="str">
        <f>IF(Table13[[#This Row],[Tipo de Beneficiário]]="","",COUNTIFS(Table8[Código da Candidatura],Table13[[#This Row],[Cód.]],Table8[Tipologia proposta *],"T3"))</f>
        <v/>
      </c>
      <c r="M344" s="243" t="str">
        <f>IF(Table13[[#This Row],[Tipo de Beneficiário]]="","",COUNTIFS(Table8[Código da Candidatura],Table13[[#This Row],[Cód.]],Table8[Tipologia proposta *],"T4"))</f>
        <v/>
      </c>
      <c r="N344" s="243" t="str">
        <f>IF(Table13[[#This Row],[Tipo de Beneficiário]]="","",COUNTIFS(Table8[Código da Candidatura],Table13[[#This Row],[Cód.]],Table8[Tipologia proposta *],"T5"))</f>
        <v/>
      </c>
      <c r="O344" s="243" t="str">
        <f>IF(Table13[[#This Row],[Tipo de Beneficiário]]="","",COUNTIFS(Table8[Código da Candidatura],Table13[[#This Row],[Cód.]],Table8[Tipologia proposta *],"T6"))</f>
        <v/>
      </c>
      <c r="P344" s="243" t="str">
        <f>IF(Table13[[#This Row],[Tipo de Beneficiário]]="","",COUNTIFS(Table8[Código da Candidatura],Table13[[#This Row],[Cód.]],Table8[Tipologia proposta *],"T7"))</f>
        <v/>
      </c>
      <c r="Q344" s="243" t="str">
        <f>IF(Table13[[#This Row],[Tipo de Beneficiário]]="","",COUNTIFS(Table8[Código da Candidatura],Table13[[#This Row],[Cód.]],Table8[Tipologia proposta *],"Unid. Resid."))</f>
        <v/>
      </c>
      <c r="R344" s="244">
        <f>SUM(Table13[[#This Row],[T0]:[Unid. resid.]])</f>
        <v>0</v>
      </c>
      <c r="S344" s="245" t="str">
        <f>IF(OR(Table13[[#This Row],[Tipo de Beneficiário]]="",Table13[[#This Row],[Identificação da Entidade]]="",Table13[[#This Row],[Tipo de Solução Habitacional]]=""),"NÃO","")</f>
        <v>NÃO</v>
      </c>
      <c r="T344" s="118" t="e">
        <f>VLOOKUP(Table13[[#This Row],[Tipo de Beneficiário]],Table3[],3,FALSE)</f>
        <v>#N/A</v>
      </c>
      <c r="X344" s="46"/>
    </row>
    <row r="345" spans="1:24" x14ac:dyDescent="0.25">
      <c r="A345" s="237" t="str">
        <f>auxiliar!C341</f>
        <v>340</v>
      </c>
      <c r="B345" s="238"/>
      <c r="C345" s="239"/>
      <c r="D345" s="212" t="str">
        <f>IF(Table13[[#This Row],[Tipo de Beneficiário]]="","",COUNTIF(Table8[Código da Candidatura],Table13[[#This Row],[Cód.]]))</f>
        <v/>
      </c>
      <c r="E345" s="240" t="str">
        <f>IF(Table13[[#This Row],[Tipo de Beneficiário]]="","",SUMIF(Table8[[Código da Candidatura]:[Nº de membros]],Table13[[#This Row],[Cód.]],Table8[Nº de membros]))</f>
        <v/>
      </c>
      <c r="F345" s="241"/>
      <c r="G345" s="242"/>
      <c r="H345" s="242"/>
      <c r="I345" s="243" t="str">
        <f>IF(Table13[[#This Row],[Tipo de Beneficiário]]="","",COUNTIFS(Table8[Código da Candidatura],Table13[[#This Row],[Cód.]],Table8[Tipologia proposta *],"T0"))</f>
        <v/>
      </c>
      <c r="J345" s="243" t="str">
        <f>IF(Table13[[#This Row],[Tipo de Beneficiário]]="","",COUNTIFS(Table8[Código da Candidatura],Table13[[#This Row],[Cód.]],Table8[Tipologia proposta *],"T1"))</f>
        <v/>
      </c>
      <c r="K345" s="243" t="str">
        <f>IF(Table13[[#This Row],[Tipo de Beneficiário]]="","",COUNTIFS(Table8[Código da Candidatura],Table13[[#This Row],[Cód.]],Table8[Tipologia proposta *],"T2"))</f>
        <v/>
      </c>
      <c r="L345" s="243" t="str">
        <f>IF(Table13[[#This Row],[Tipo de Beneficiário]]="","",COUNTIFS(Table8[Código da Candidatura],Table13[[#This Row],[Cód.]],Table8[Tipologia proposta *],"T3"))</f>
        <v/>
      </c>
      <c r="M345" s="243" t="str">
        <f>IF(Table13[[#This Row],[Tipo de Beneficiário]]="","",COUNTIFS(Table8[Código da Candidatura],Table13[[#This Row],[Cód.]],Table8[Tipologia proposta *],"T4"))</f>
        <v/>
      </c>
      <c r="N345" s="243" t="str">
        <f>IF(Table13[[#This Row],[Tipo de Beneficiário]]="","",COUNTIFS(Table8[Código da Candidatura],Table13[[#This Row],[Cód.]],Table8[Tipologia proposta *],"T5"))</f>
        <v/>
      </c>
      <c r="O345" s="243" t="str">
        <f>IF(Table13[[#This Row],[Tipo de Beneficiário]]="","",COUNTIFS(Table8[Código da Candidatura],Table13[[#This Row],[Cód.]],Table8[Tipologia proposta *],"T6"))</f>
        <v/>
      </c>
      <c r="P345" s="243" t="str">
        <f>IF(Table13[[#This Row],[Tipo de Beneficiário]]="","",COUNTIFS(Table8[Código da Candidatura],Table13[[#This Row],[Cód.]],Table8[Tipologia proposta *],"T7"))</f>
        <v/>
      </c>
      <c r="Q345" s="243" t="str">
        <f>IF(Table13[[#This Row],[Tipo de Beneficiário]]="","",COUNTIFS(Table8[Código da Candidatura],Table13[[#This Row],[Cód.]],Table8[Tipologia proposta *],"Unid. Resid."))</f>
        <v/>
      </c>
      <c r="R345" s="244">
        <f>SUM(Table13[[#This Row],[T0]:[Unid. resid.]])</f>
        <v>0</v>
      </c>
      <c r="S345" s="245" t="str">
        <f>IF(OR(Table13[[#This Row],[Tipo de Beneficiário]]="",Table13[[#This Row],[Identificação da Entidade]]="",Table13[[#This Row],[Tipo de Solução Habitacional]]=""),"NÃO","")</f>
        <v>NÃO</v>
      </c>
      <c r="T345" s="118" t="e">
        <f>VLOOKUP(Table13[[#This Row],[Tipo de Beneficiário]],Table3[],3,FALSE)</f>
        <v>#N/A</v>
      </c>
      <c r="X345" s="46"/>
    </row>
    <row r="346" spans="1:24" x14ac:dyDescent="0.25">
      <c r="A346" s="237" t="str">
        <f>auxiliar!C342</f>
        <v>341</v>
      </c>
      <c r="B346" s="238"/>
      <c r="C346" s="239"/>
      <c r="D346" s="212" t="str">
        <f>IF(Table13[[#This Row],[Tipo de Beneficiário]]="","",COUNTIF(Table8[Código da Candidatura],Table13[[#This Row],[Cód.]]))</f>
        <v/>
      </c>
      <c r="E346" s="240" t="str">
        <f>IF(Table13[[#This Row],[Tipo de Beneficiário]]="","",SUMIF(Table8[[Código da Candidatura]:[Nº de membros]],Table13[[#This Row],[Cód.]],Table8[Nº de membros]))</f>
        <v/>
      </c>
      <c r="F346" s="241"/>
      <c r="G346" s="242"/>
      <c r="H346" s="242"/>
      <c r="I346" s="243" t="str">
        <f>IF(Table13[[#This Row],[Tipo de Beneficiário]]="","",COUNTIFS(Table8[Código da Candidatura],Table13[[#This Row],[Cód.]],Table8[Tipologia proposta *],"T0"))</f>
        <v/>
      </c>
      <c r="J346" s="243" t="str">
        <f>IF(Table13[[#This Row],[Tipo de Beneficiário]]="","",COUNTIFS(Table8[Código da Candidatura],Table13[[#This Row],[Cód.]],Table8[Tipologia proposta *],"T1"))</f>
        <v/>
      </c>
      <c r="K346" s="243" t="str">
        <f>IF(Table13[[#This Row],[Tipo de Beneficiário]]="","",COUNTIFS(Table8[Código da Candidatura],Table13[[#This Row],[Cód.]],Table8[Tipologia proposta *],"T2"))</f>
        <v/>
      </c>
      <c r="L346" s="243" t="str">
        <f>IF(Table13[[#This Row],[Tipo de Beneficiário]]="","",COUNTIFS(Table8[Código da Candidatura],Table13[[#This Row],[Cód.]],Table8[Tipologia proposta *],"T3"))</f>
        <v/>
      </c>
      <c r="M346" s="243" t="str">
        <f>IF(Table13[[#This Row],[Tipo de Beneficiário]]="","",COUNTIFS(Table8[Código da Candidatura],Table13[[#This Row],[Cód.]],Table8[Tipologia proposta *],"T4"))</f>
        <v/>
      </c>
      <c r="N346" s="243" t="str">
        <f>IF(Table13[[#This Row],[Tipo de Beneficiário]]="","",COUNTIFS(Table8[Código da Candidatura],Table13[[#This Row],[Cód.]],Table8[Tipologia proposta *],"T5"))</f>
        <v/>
      </c>
      <c r="O346" s="243" t="str">
        <f>IF(Table13[[#This Row],[Tipo de Beneficiário]]="","",COUNTIFS(Table8[Código da Candidatura],Table13[[#This Row],[Cód.]],Table8[Tipologia proposta *],"T6"))</f>
        <v/>
      </c>
      <c r="P346" s="243" t="str">
        <f>IF(Table13[[#This Row],[Tipo de Beneficiário]]="","",COUNTIFS(Table8[Código da Candidatura],Table13[[#This Row],[Cód.]],Table8[Tipologia proposta *],"T7"))</f>
        <v/>
      </c>
      <c r="Q346" s="243" t="str">
        <f>IF(Table13[[#This Row],[Tipo de Beneficiário]]="","",COUNTIFS(Table8[Código da Candidatura],Table13[[#This Row],[Cód.]],Table8[Tipologia proposta *],"Unid. Resid."))</f>
        <v/>
      </c>
      <c r="R346" s="244">
        <f>SUM(Table13[[#This Row],[T0]:[Unid. resid.]])</f>
        <v>0</v>
      </c>
      <c r="S346" s="245" t="str">
        <f>IF(OR(Table13[[#This Row],[Tipo de Beneficiário]]="",Table13[[#This Row],[Identificação da Entidade]]="",Table13[[#This Row],[Tipo de Solução Habitacional]]=""),"NÃO","")</f>
        <v>NÃO</v>
      </c>
      <c r="T346" s="118" t="e">
        <f>VLOOKUP(Table13[[#This Row],[Tipo de Beneficiário]],Table3[],3,FALSE)</f>
        <v>#N/A</v>
      </c>
      <c r="X346" s="46"/>
    </row>
    <row r="347" spans="1:24" x14ac:dyDescent="0.25">
      <c r="A347" s="237" t="str">
        <f>auxiliar!C343</f>
        <v>342</v>
      </c>
      <c r="B347" s="238"/>
      <c r="C347" s="239"/>
      <c r="D347" s="212" t="str">
        <f>IF(Table13[[#This Row],[Tipo de Beneficiário]]="","",COUNTIF(Table8[Código da Candidatura],Table13[[#This Row],[Cód.]]))</f>
        <v/>
      </c>
      <c r="E347" s="240" t="str">
        <f>IF(Table13[[#This Row],[Tipo de Beneficiário]]="","",SUMIF(Table8[[Código da Candidatura]:[Nº de membros]],Table13[[#This Row],[Cód.]],Table8[Nº de membros]))</f>
        <v/>
      </c>
      <c r="F347" s="241"/>
      <c r="G347" s="242"/>
      <c r="H347" s="242"/>
      <c r="I347" s="243" t="str">
        <f>IF(Table13[[#This Row],[Tipo de Beneficiário]]="","",COUNTIFS(Table8[Código da Candidatura],Table13[[#This Row],[Cód.]],Table8[Tipologia proposta *],"T0"))</f>
        <v/>
      </c>
      <c r="J347" s="243" t="str">
        <f>IF(Table13[[#This Row],[Tipo de Beneficiário]]="","",COUNTIFS(Table8[Código da Candidatura],Table13[[#This Row],[Cód.]],Table8[Tipologia proposta *],"T1"))</f>
        <v/>
      </c>
      <c r="K347" s="243" t="str">
        <f>IF(Table13[[#This Row],[Tipo de Beneficiário]]="","",COUNTIFS(Table8[Código da Candidatura],Table13[[#This Row],[Cód.]],Table8[Tipologia proposta *],"T2"))</f>
        <v/>
      </c>
      <c r="L347" s="243" t="str">
        <f>IF(Table13[[#This Row],[Tipo de Beneficiário]]="","",COUNTIFS(Table8[Código da Candidatura],Table13[[#This Row],[Cód.]],Table8[Tipologia proposta *],"T3"))</f>
        <v/>
      </c>
      <c r="M347" s="243" t="str">
        <f>IF(Table13[[#This Row],[Tipo de Beneficiário]]="","",COUNTIFS(Table8[Código da Candidatura],Table13[[#This Row],[Cód.]],Table8[Tipologia proposta *],"T4"))</f>
        <v/>
      </c>
      <c r="N347" s="243" t="str">
        <f>IF(Table13[[#This Row],[Tipo de Beneficiário]]="","",COUNTIFS(Table8[Código da Candidatura],Table13[[#This Row],[Cód.]],Table8[Tipologia proposta *],"T5"))</f>
        <v/>
      </c>
      <c r="O347" s="243" t="str">
        <f>IF(Table13[[#This Row],[Tipo de Beneficiário]]="","",COUNTIFS(Table8[Código da Candidatura],Table13[[#This Row],[Cód.]],Table8[Tipologia proposta *],"T6"))</f>
        <v/>
      </c>
      <c r="P347" s="243" t="str">
        <f>IF(Table13[[#This Row],[Tipo de Beneficiário]]="","",COUNTIFS(Table8[Código da Candidatura],Table13[[#This Row],[Cód.]],Table8[Tipologia proposta *],"T7"))</f>
        <v/>
      </c>
      <c r="Q347" s="243" t="str">
        <f>IF(Table13[[#This Row],[Tipo de Beneficiário]]="","",COUNTIFS(Table8[Código da Candidatura],Table13[[#This Row],[Cód.]],Table8[Tipologia proposta *],"Unid. Resid."))</f>
        <v/>
      </c>
      <c r="R347" s="244">
        <f>SUM(Table13[[#This Row],[T0]:[Unid. resid.]])</f>
        <v>0</v>
      </c>
      <c r="S347" s="245" t="str">
        <f>IF(OR(Table13[[#This Row],[Tipo de Beneficiário]]="",Table13[[#This Row],[Identificação da Entidade]]="",Table13[[#This Row],[Tipo de Solução Habitacional]]=""),"NÃO","")</f>
        <v>NÃO</v>
      </c>
      <c r="T347" s="118" t="e">
        <f>VLOOKUP(Table13[[#This Row],[Tipo de Beneficiário]],Table3[],3,FALSE)</f>
        <v>#N/A</v>
      </c>
      <c r="X347" s="46"/>
    </row>
    <row r="348" spans="1:24" x14ac:dyDescent="0.25">
      <c r="A348" s="237" t="str">
        <f>auxiliar!C344</f>
        <v>343</v>
      </c>
      <c r="B348" s="238"/>
      <c r="C348" s="239"/>
      <c r="D348" s="212" t="str">
        <f>IF(Table13[[#This Row],[Tipo de Beneficiário]]="","",COUNTIF(Table8[Código da Candidatura],Table13[[#This Row],[Cód.]]))</f>
        <v/>
      </c>
      <c r="E348" s="240" t="str">
        <f>IF(Table13[[#This Row],[Tipo de Beneficiário]]="","",SUMIF(Table8[[Código da Candidatura]:[Nº de membros]],Table13[[#This Row],[Cód.]],Table8[Nº de membros]))</f>
        <v/>
      </c>
      <c r="F348" s="241"/>
      <c r="G348" s="242"/>
      <c r="H348" s="242"/>
      <c r="I348" s="243" t="str">
        <f>IF(Table13[[#This Row],[Tipo de Beneficiário]]="","",COUNTIFS(Table8[Código da Candidatura],Table13[[#This Row],[Cód.]],Table8[Tipologia proposta *],"T0"))</f>
        <v/>
      </c>
      <c r="J348" s="243" t="str">
        <f>IF(Table13[[#This Row],[Tipo de Beneficiário]]="","",COUNTIFS(Table8[Código da Candidatura],Table13[[#This Row],[Cód.]],Table8[Tipologia proposta *],"T1"))</f>
        <v/>
      </c>
      <c r="K348" s="243" t="str">
        <f>IF(Table13[[#This Row],[Tipo de Beneficiário]]="","",COUNTIFS(Table8[Código da Candidatura],Table13[[#This Row],[Cód.]],Table8[Tipologia proposta *],"T2"))</f>
        <v/>
      </c>
      <c r="L348" s="243" t="str">
        <f>IF(Table13[[#This Row],[Tipo de Beneficiário]]="","",COUNTIFS(Table8[Código da Candidatura],Table13[[#This Row],[Cód.]],Table8[Tipologia proposta *],"T3"))</f>
        <v/>
      </c>
      <c r="M348" s="243" t="str">
        <f>IF(Table13[[#This Row],[Tipo de Beneficiário]]="","",COUNTIFS(Table8[Código da Candidatura],Table13[[#This Row],[Cód.]],Table8[Tipologia proposta *],"T4"))</f>
        <v/>
      </c>
      <c r="N348" s="243" t="str">
        <f>IF(Table13[[#This Row],[Tipo de Beneficiário]]="","",COUNTIFS(Table8[Código da Candidatura],Table13[[#This Row],[Cód.]],Table8[Tipologia proposta *],"T5"))</f>
        <v/>
      </c>
      <c r="O348" s="243" t="str">
        <f>IF(Table13[[#This Row],[Tipo de Beneficiário]]="","",COUNTIFS(Table8[Código da Candidatura],Table13[[#This Row],[Cód.]],Table8[Tipologia proposta *],"T6"))</f>
        <v/>
      </c>
      <c r="P348" s="243" t="str">
        <f>IF(Table13[[#This Row],[Tipo de Beneficiário]]="","",COUNTIFS(Table8[Código da Candidatura],Table13[[#This Row],[Cód.]],Table8[Tipologia proposta *],"T7"))</f>
        <v/>
      </c>
      <c r="Q348" s="243" t="str">
        <f>IF(Table13[[#This Row],[Tipo de Beneficiário]]="","",COUNTIFS(Table8[Código da Candidatura],Table13[[#This Row],[Cód.]],Table8[Tipologia proposta *],"Unid. Resid."))</f>
        <v/>
      </c>
      <c r="R348" s="244">
        <f>SUM(Table13[[#This Row],[T0]:[Unid. resid.]])</f>
        <v>0</v>
      </c>
      <c r="S348" s="245" t="str">
        <f>IF(OR(Table13[[#This Row],[Tipo de Beneficiário]]="",Table13[[#This Row],[Identificação da Entidade]]="",Table13[[#This Row],[Tipo de Solução Habitacional]]=""),"NÃO","")</f>
        <v>NÃO</v>
      </c>
      <c r="T348" s="118" t="e">
        <f>VLOOKUP(Table13[[#This Row],[Tipo de Beneficiário]],Table3[],3,FALSE)</f>
        <v>#N/A</v>
      </c>
      <c r="X348" s="46"/>
    </row>
    <row r="349" spans="1:24" x14ac:dyDescent="0.25">
      <c r="A349" s="237" t="str">
        <f>auxiliar!C345</f>
        <v>344</v>
      </c>
      <c r="B349" s="238"/>
      <c r="C349" s="239"/>
      <c r="D349" s="212" t="str">
        <f>IF(Table13[[#This Row],[Tipo de Beneficiário]]="","",COUNTIF(Table8[Código da Candidatura],Table13[[#This Row],[Cód.]]))</f>
        <v/>
      </c>
      <c r="E349" s="240" t="str">
        <f>IF(Table13[[#This Row],[Tipo de Beneficiário]]="","",SUMIF(Table8[[Código da Candidatura]:[Nº de membros]],Table13[[#This Row],[Cód.]],Table8[Nº de membros]))</f>
        <v/>
      </c>
      <c r="F349" s="241"/>
      <c r="G349" s="242"/>
      <c r="H349" s="242"/>
      <c r="I349" s="243" t="str">
        <f>IF(Table13[[#This Row],[Tipo de Beneficiário]]="","",COUNTIFS(Table8[Código da Candidatura],Table13[[#This Row],[Cód.]],Table8[Tipologia proposta *],"T0"))</f>
        <v/>
      </c>
      <c r="J349" s="243" t="str">
        <f>IF(Table13[[#This Row],[Tipo de Beneficiário]]="","",COUNTIFS(Table8[Código da Candidatura],Table13[[#This Row],[Cód.]],Table8[Tipologia proposta *],"T1"))</f>
        <v/>
      </c>
      <c r="K349" s="243" t="str">
        <f>IF(Table13[[#This Row],[Tipo de Beneficiário]]="","",COUNTIFS(Table8[Código da Candidatura],Table13[[#This Row],[Cód.]],Table8[Tipologia proposta *],"T2"))</f>
        <v/>
      </c>
      <c r="L349" s="243" t="str">
        <f>IF(Table13[[#This Row],[Tipo de Beneficiário]]="","",COUNTIFS(Table8[Código da Candidatura],Table13[[#This Row],[Cód.]],Table8[Tipologia proposta *],"T3"))</f>
        <v/>
      </c>
      <c r="M349" s="243" t="str">
        <f>IF(Table13[[#This Row],[Tipo de Beneficiário]]="","",COUNTIFS(Table8[Código da Candidatura],Table13[[#This Row],[Cód.]],Table8[Tipologia proposta *],"T4"))</f>
        <v/>
      </c>
      <c r="N349" s="243" t="str">
        <f>IF(Table13[[#This Row],[Tipo de Beneficiário]]="","",COUNTIFS(Table8[Código da Candidatura],Table13[[#This Row],[Cód.]],Table8[Tipologia proposta *],"T5"))</f>
        <v/>
      </c>
      <c r="O349" s="243" t="str">
        <f>IF(Table13[[#This Row],[Tipo de Beneficiário]]="","",COUNTIFS(Table8[Código da Candidatura],Table13[[#This Row],[Cód.]],Table8[Tipologia proposta *],"T6"))</f>
        <v/>
      </c>
      <c r="P349" s="243" t="str">
        <f>IF(Table13[[#This Row],[Tipo de Beneficiário]]="","",COUNTIFS(Table8[Código da Candidatura],Table13[[#This Row],[Cód.]],Table8[Tipologia proposta *],"T7"))</f>
        <v/>
      </c>
      <c r="Q349" s="243" t="str">
        <f>IF(Table13[[#This Row],[Tipo de Beneficiário]]="","",COUNTIFS(Table8[Código da Candidatura],Table13[[#This Row],[Cód.]],Table8[Tipologia proposta *],"Unid. Resid."))</f>
        <v/>
      </c>
      <c r="R349" s="244">
        <f>SUM(Table13[[#This Row],[T0]:[Unid. resid.]])</f>
        <v>0</v>
      </c>
      <c r="S349" s="245" t="str">
        <f>IF(OR(Table13[[#This Row],[Tipo de Beneficiário]]="",Table13[[#This Row],[Identificação da Entidade]]="",Table13[[#This Row],[Tipo de Solução Habitacional]]=""),"NÃO","")</f>
        <v>NÃO</v>
      </c>
      <c r="T349" s="118" t="e">
        <f>VLOOKUP(Table13[[#This Row],[Tipo de Beneficiário]],Table3[],3,FALSE)</f>
        <v>#N/A</v>
      </c>
      <c r="X349" s="46"/>
    </row>
    <row r="350" spans="1:24" x14ac:dyDescent="0.25">
      <c r="A350" s="237" t="str">
        <f>auxiliar!C346</f>
        <v>345</v>
      </c>
      <c r="B350" s="238"/>
      <c r="C350" s="239"/>
      <c r="D350" s="212" t="str">
        <f>IF(Table13[[#This Row],[Tipo de Beneficiário]]="","",COUNTIF(Table8[Código da Candidatura],Table13[[#This Row],[Cód.]]))</f>
        <v/>
      </c>
      <c r="E350" s="240" t="str">
        <f>IF(Table13[[#This Row],[Tipo de Beneficiário]]="","",SUMIF(Table8[[Código da Candidatura]:[Nº de membros]],Table13[[#This Row],[Cód.]],Table8[Nº de membros]))</f>
        <v/>
      </c>
      <c r="F350" s="241"/>
      <c r="G350" s="242"/>
      <c r="H350" s="242"/>
      <c r="I350" s="243" t="str">
        <f>IF(Table13[[#This Row],[Tipo de Beneficiário]]="","",COUNTIFS(Table8[Código da Candidatura],Table13[[#This Row],[Cód.]],Table8[Tipologia proposta *],"T0"))</f>
        <v/>
      </c>
      <c r="J350" s="243" t="str">
        <f>IF(Table13[[#This Row],[Tipo de Beneficiário]]="","",COUNTIFS(Table8[Código da Candidatura],Table13[[#This Row],[Cód.]],Table8[Tipologia proposta *],"T1"))</f>
        <v/>
      </c>
      <c r="K350" s="243" t="str">
        <f>IF(Table13[[#This Row],[Tipo de Beneficiário]]="","",COUNTIFS(Table8[Código da Candidatura],Table13[[#This Row],[Cód.]],Table8[Tipologia proposta *],"T2"))</f>
        <v/>
      </c>
      <c r="L350" s="243" t="str">
        <f>IF(Table13[[#This Row],[Tipo de Beneficiário]]="","",COUNTIFS(Table8[Código da Candidatura],Table13[[#This Row],[Cód.]],Table8[Tipologia proposta *],"T3"))</f>
        <v/>
      </c>
      <c r="M350" s="243" t="str">
        <f>IF(Table13[[#This Row],[Tipo de Beneficiário]]="","",COUNTIFS(Table8[Código da Candidatura],Table13[[#This Row],[Cód.]],Table8[Tipologia proposta *],"T4"))</f>
        <v/>
      </c>
      <c r="N350" s="243" t="str">
        <f>IF(Table13[[#This Row],[Tipo de Beneficiário]]="","",COUNTIFS(Table8[Código da Candidatura],Table13[[#This Row],[Cód.]],Table8[Tipologia proposta *],"T5"))</f>
        <v/>
      </c>
      <c r="O350" s="243" t="str">
        <f>IF(Table13[[#This Row],[Tipo de Beneficiário]]="","",COUNTIFS(Table8[Código da Candidatura],Table13[[#This Row],[Cód.]],Table8[Tipologia proposta *],"T6"))</f>
        <v/>
      </c>
      <c r="P350" s="243" t="str">
        <f>IF(Table13[[#This Row],[Tipo de Beneficiário]]="","",COUNTIFS(Table8[Código da Candidatura],Table13[[#This Row],[Cód.]],Table8[Tipologia proposta *],"T7"))</f>
        <v/>
      </c>
      <c r="Q350" s="243" t="str">
        <f>IF(Table13[[#This Row],[Tipo de Beneficiário]]="","",COUNTIFS(Table8[Código da Candidatura],Table13[[#This Row],[Cód.]],Table8[Tipologia proposta *],"Unid. Resid."))</f>
        <v/>
      </c>
      <c r="R350" s="244">
        <f>SUM(Table13[[#This Row],[T0]:[Unid. resid.]])</f>
        <v>0</v>
      </c>
      <c r="S350" s="245" t="str">
        <f>IF(OR(Table13[[#This Row],[Tipo de Beneficiário]]="",Table13[[#This Row],[Identificação da Entidade]]="",Table13[[#This Row],[Tipo de Solução Habitacional]]=""),"NÃO","")</f>
        <v>NÃO</v>
      </c>
      <c r="T350" s="118" t="e">
        <f>VLOOKUP(Table13[[#This Row],[Tipo de Beneficiário]],Table3[],3,FALSE)</f>
        <v>#N/A</v>
      </c>
      <c r="X350" s="46"/>
    </row>
    <row r="351" spans="1:24" x14ac:dyDescent="0.25">
      <c r="A351" s="237" t="str">
        <f>auxiliar!C347</f>
        <v>346</v>
      </c>
      <c r="B351" s="238"/>
      <c r="C351" s="239"/>
      <c r="D351" s="212" t="str">
        <f>IF(Table13[[#This Row],[Tipo de Beneficiário]]="","",COUNTIF(Table8[Código da Candidatura],Table13[[#This Row],[Cód.]]))</f>
        <v/>
      </c>
      <c r="E351" s="240" t="str">
        <f>IF(Table13[[#This Row],[Tipo de Beneficiário]]="","",SUMIF(Table8[[Código da Candidatura]:[Nº de membros]],Table13[[#This Row],[Cód.]],Table8[Nº de membros]))</f>
        <v/>
      </c>
      <c r="F351" s="241"/>
      <c r="G351" s="242"/>
      <c r="H351" s="242"/>
      <c r="I351" s="243" t="str">
        <f>IF(Table13[[#This Row],[Tipo de Beneficiário]]="","",COUNTIFS(Table8[Código da Candidatura],Table13[[#This Row],[Cód.]],Table8[Tipologia proposta *],"T0"))</f>
        <v/>
      </c>
      <c r="J351" s="243" t="str">
        <f>IF(Table13[[#This Row],[Tipo de Beneficiário]]="","",COUNTIFS(Table8[Código da Candidatura],Table13[[#This Row],[Cód.]],Table8[Tipologia proposta *],"T1"))</f>
        <v/>
      </c>
      <c r="K351" s="243" t="str">
        <f>IF(Table13[[#This Row],[Tipo de Beneficiário]]="","",COUNTIFS(Table8[Código da Candidatura],Table13[[#This Row],[Cód.]],Table8[Tipologia proposta *],"T2"))</f>
        <v/>
      </c>
      <c r="L351" s="243" t="str">
        <f>IF(Table13[[#This Row],[Tipo de Beneficiário]]="","",COUNTIFS(Table8[Código da Candidatura],Table13[[#This Row],[Cód.]],Table8[Tipologia proposta *],"T3"))</f>
        <v/>
      </c>
      <c r="M351" s="243" t="str">
        <f>IF(Table13[[#This Row],[Tipo de Beneficiário]]="","",COUNTIFS(Table8[Código da Candidatura],Table13[[#This Row],[Cód.]],Table8[Tipologia proposta *],"T4"))</f>
        <v/>
      </c>
      <c r="N351" s="243" t="str">
        <f>IF(Table13[[#This Row],[Tipo de Beneficiário]]="","",COUNTIFS(Table8[Código da Candidatura],Table13[[#This Row],[Cód.]],Table8[Tipologia proposta *],"T5"))</f>
        <v/>
      </c>
      <c r="O351" s="243" t="str">
        <f>IF(Table13[[#This Row],[Tipo de Beneficiário]]="","",COUNTIFS(Table8[Código da Candidatura],Table13[[#This Row],[Cód.]],Table8[Tipologia proposta *],"T6"))</f>
        <v/>
      </c>
      <c r="P351" s="243" t="str">
        <f>IF(Table13[[#This Row],[Tipo de Beneficiário]]="","",COUNTIFS(Table8[Código da Candidatura],Table13[[#This Row],[Cód.]],Table8[Tipologia proposta *],"T7"))</f>
        <v/>
      </c>
      <c r="Q351" s="243" t="str">
        <f>IF(Table13[[#This Row],[Tipo de Beneficiário]]="","",COUNTIFS(Table8[Código da Candidatura],Table13[[#This Row],[Cód.]],Table8[Tipologia proposta *],"Unid. Resid."))</f>
        <v/>
      </c>
      <c r="R351" s="244">
        <f>SUM(Table13[[#This Row],[T0]:[Unid. resid.]])</f>
        <v>0</v>
      </c>
      <c r="S351" s="245" t="str">
        <f>IF(OR(Table13[[#This Row],[Tipo de Beneficiário]]="",Table13[[#This Row],[Identificação da Entidade]]="",Table13[[#This Row],[Tipo de Solução Habitacional]]=""),"NÃO","")</f>
        <v>NÃO</v>
      </c>
      <c r="T351" s="118" t="e">
        <f>VLOOKUP(Table13[[#This Row],[Tipo de Beneficiário]],Table3[],3,FALSE)</f>
        <v>#N/A</v>
      </c>
      <c r="X351" s="46"/>
    </row>
    <row r="352" spans="1:24" x14ac:dyDescent="0.25">
      <c r="A352" s="237" t="str">
        <f>auxiliar!C348</f>
        <v>347</v>
      </c>
      <c r="B352" s="238"/>
      <c r="C352" s="239"/>
      <c r="D352" s="212" t="str">
        <f>IF(Table13[[#This Row],[Tipo de Beneficiário]]="","",COUNTIF(Table8[Código da Candidatura],Table13[[#This Row],[Cód.]]))</f>
        <v/>
      </c>
      <c r="E352" s="240" t="str">
        <f>IF(Table13[[#This Row],[Tipo de Beneficiário]]="","",SUMIF(Table8[[Código da Candidatura]:[Nº de membros]],Table13[[#This Row],[Cód.]],Table8[Nº de membros]))</f>
        <v/>
      </c>
      <c r="F352" s="241"/>
      <c r="G352" s="242"/>
      <c r="H352" s="242"/>
      <c r="I352" s="243" t="str">
        <f>IF(Table13[[#This Row],[Tipo de Beneficiário]]="","",COUNTIFS(Table8[Código da Candidatura],Table13[[#This Row],[Cód.]],Table8[Tipologia proposta *],"T0"))</f>
        <v/>
      </c>
      <c r="J352" s="243" t="str">
        <f>IF(Table13[[#This Row],[Tipo de Beneficiário]]="","",COUNTIFS(Table8[Código da Candidatura],Table13[[#This Row],[Cód.]],Table8[Tipologia proposta *],"T1"))</f>
        <v/>
      </c>
      <c r="K352" s="243" t="str">
        <f>IF(Table13[[#This Row],[Tipo de Beneficiário]]="","",COUNTIFS(Table8[Código da Candidatura],Table13[[#This Row],[Cód.]],Table8[Tipologia proposta *],"T2"))</f>
        <v/>
      </c>
      <c r="L352" s="243" t="str">
        <f>IF(Table13[[#This Row],[Tipo de Beneficiário]]="","",COUNTIFS(Table8[Código da Candidatura],Table13[[#This Row],[Cód.]],Table8[Tipologia proposta *],"T3"))</f>
        <v/>
      </c>
      <c r="M352" s="243" t="str">
        <f>IF(Table13[[#This Row],[Tipo de Beneficiário]]="","",COUNTIFS(Table8[Código da Candidatura],Table13[[#This Row],[Cód.]],Table8[Tipologia proposta *],"T4"))</f>
        <v/>
      </c>
      <c r="N352" s="243" t="str">
        <f>IF(Table13[[#This Row],[Tipo de Beneficiário]]="","",COUNTIFS(Table8[Código da Candidatura],Table13[[#This Row],[Cód.]],Table8[Tipologia proposta *],"T5"))</f>
        <v/>
      </c>
      <c r="O352" s="243" t="str">
        <f>IF(Table13[[#This Row],[Tipo de Beneficiário]]="","",COUNTIFS(Table8[Código da Candidatura],Table13[[#This Row],[Cód.]],Table8[Tipologia proposta *],"T6"))</f>
        <v/>
      </c>
      <c r="P352" s="243" t="str">
        <f>IF(Table13[[#This Row],[Tipo de Beneficiário]]="","",COUNTIFS(Table8[Código da Candidatura],Table13[[#This Row],[Cód.]],Table8[Tipologia proposta *],"T7"))</f>
        <v/>
      </c>
      <c r="Q352" s="243" t="str">
        <f>IF(Table13[[#This Row],[Tipo de Beneficiário]]="","",COUNTIFS(Table8[Código da Candidatura],Table13[[#This Row],[Cód.]],Table8[Tipologia proposta *],"Unid. Resid."))</f>
        <v/>
      </c>
      <c r="R352" s="244">
        <f>SUM(Table13[[#This Row],[T0]:[Unid. resid.]])</f>
        <v>0</v>
      </c>
      <c r="S352" s="245" t="str">
        <f>IF(OR(Table13[[#This Row],[Tipo de Beneficiário]]="",Table13[[#This Row],[Identificação da Entidade]]="",Table13[[#This Row],[Tipo de Solução Habitacional]]=""),"NÃO","")</f>
        <v>NÃO</v>
      </c>
      <c r="T352" s="118" t="e">
        <f>VLOOKUP(Table13[[#This Row],[Tipo de Beneficiário]],Table3[],3,FALSE)</f>
        <v>#N/A</v>
      </c>
      <c r="X352" s="46"/>
    </row>
    <row r="353" spans="1:24" x14ac:dyDescent="0.25">
      <c r="A353" s="237" t="str">
        <f>auxiliar!C349</f>
        <v>348</v>
      </c>
      <c r="B353" s="238"/>
      <c r="C353" s="239"/>
      <c r="D353" s="212" t="str">
        <f>IF(Table13[[#This Row],[Tipo de Beneficiário]]="","",COUNTIF(Table8[Código da Candidatura],Table13[[#This Row],[Cód.]]))</f>
        <v/>
      </c>
      <c r="E353" s="240" t="str">
        <f>IF(Table13[[#This Row],[Tipo de Beneficiário]]="","",SUMIF(Table8[[Código da Candidatura]:[Nº de membros]],Table13[[#This Row],[Cód.]],Table8[Nº de membros]))</f>
        <v/>
      </c>
      <c r="F353" s="241"/>
      <c r="G353" s="242"/>
      <c r="H353" s="242"/>
      <c r="I353" s="243" t="str">
        <f>IF(Table13[[#This Row],[Tipo de Beneficiário]]="","",COUNTIFS(Table8[Código da Candidatura],Table13[[#This Row],[Cód.]],Table8[Tipologia proposta *],"T0"))</f>
        <v/>
      </c>
      <c r="J353" s="243" t="str">
        <f>IF(Table13[[#This Row],[Tipo de Beneficiário]]="","",COUNTIFS(Table8[Código da Candidatura],Table13[[#This Row],[Cód.]],Table8[Tipologia proposta *],"T1"))</f>
        <v/>
      </c>
      <c r="K353" s="243" t="str">
        <f>IF(Table13[[#This Row],[Tipo de Beneficiário]]="","",COUNTIFS(Table8[Código da Candidatura],Table13[[#This Row],[Cód.]],Table8[Tipologia proposta *],"T2"))</f>
        <v/>
      </c>
      <c r="L353" s="243" t="str">
        <f>IF(Table13[[#This Row],[Tipo de Beneficiário]]="","",COUNTIFS(Table8[Código da Candidatura],Table13[[#This Row],[Cód.]],Table8[Tipologia proposta *],"T3"))</f>
        <v/>
      </c>
      <c r="M353" s="243" t="str">
        <f>IF(Table13[[#This Row],[Tipo de Beneficiário]]="","",COUNTIFS(Table8[Código da Candidatura],Table13[[#This Row],[Cód.]],Table8[Tipologia proposta *],"T4"))</f>
        <v/>
      </c>
      <c r="N353" s="243" t="str">
        <f>IF(Table13[[#This Row],[Tipo de Beneficiário]]="","",COUNTIFS(Table8[Código da Candidatura],Table13[[#This Row],[Cód.]],Table8[Tipologia proposta *],"T5"))</f>
        <v/>
      </c>
      <c r="O353" s="243" t="str">
        <f>IF(Table13[[#This Row],[Tipo de Beneficiário]]="","",COUNTIFS(Table8[Código da Candidatura],Table13[[#This Row],[Cód.]],Table8[Tipologia proposta *],"T6"))</f>
        <v/>
      </c>
      <c r="P353" s="243" t="str">
        <f>IF(Table13[[#This Row],[Tipo de Beneficiário]]="","",COUNTIFS(Table8[Código da Candidatura],Table13[[#This Row],[Cód.]],Table8[Tipologia proposta *],"T7"))</f>
        <v/>
      </c>
      <c r="Q353" s="243" t="str">
        <f>IF(Table13[[#This Row],[Tipo de Beneficiário]]="","",COUNTIFS(Table8[Código da Candidatura],Table13[[#This Row],[Cód.]],Table8[Tipologia proposta *],"Unid. Resid."))</f>
        <v/>
      </c>
      <c r="R353" s="244">
        <f>SUM(Table13[[#This Row],[T0]:[Unid. resid.]])</f>
        <v>0</v>
      </c>
      <c r="S353" s="245" t="str">
        <f>IF(OR(Table13[[#This Row],[Tipo de Beneficiário]]="",Table13[[#This Row],[Identificação da Entidade]]="",Table13[[#This Row],[Tipo de Solução Habitacional]]=""),"NÃO","")</f>
        <v>NÃO</v>
      </c>
      <c r="T353" s="118" t="e">
        <f>VLOOKUP(Table13[[#This Row],[Tipo de Beneficiário]],Table3[],3,FALSE)</f>
        <v>#N/A</v>
      </c>
      <c r="X353" s="46"/>
    </row>
    <row r="354" spans="1:24" x14ac:dyDescent="0.25">
      <c r="A354" s="237" t="str">
        <f>auxiliar!C350</f>
        <v>349</v>
      </c>
      <c r="B354" s="238"/>
      <c r="C354" s="239"/>
      <c r="D354" s="212" t="str">
        <f>IF(Table13[[#This Row],[Tipo de Beneficiário]]="","",COUNTIF(Table8[Código da Candidatura],Table13[[#This Row],[Cód.]]))</f>
        <v/>
      </c>
      <c r="E354" s="240" t="str">
        <f>IF(Table13[[#This Row],[Tipo de Beneficiário]]="","",SUMIF(Table8[[Código da Candidatura]:[Nº de membros]],Table13[[#This Row],[Cód.]],Table8[Nº de membros]))</f>
        <v/>
      </c>
      <c r="F354" s="241"/>
      <c r="G354" s="242"/>
      <c r="H354" s="242"/>
      <c r="I354" s="243" t="str">
        <f>IF(Table13[[#This Row],[Tipo de Beneficiário]]="","",COUNTIFS(Table8[Código da Candidatura],Table13[[#This Row],[Cód.]],Table8[Tipologia proposta *],"T0"))</f>
        <v/>
      </c>
      <c r="J354" s="243" t="str">
        <f>IF(Table13[[#This Row],[Tipo de Beneficiário]]="","",COUNTIFS(Table8[Código da Candidatura],Table13[[#This Row],[Cód.]],Table8[Tipologia proposta *],"T1"))</f>
        <v/>
      </c>
      <c r="K354" s="243" t="str">
        <f>IF(Table13[[#This Row],[Tipo de Beneficiário]]="","",COUNTIFS(Table8[Código da Candidatura],Table13[[#This Row],[Cód.]],Table8[Tipologia proposta *],"T2"))</f>
        <v/>
      </c>
      <c r="L354" s="243" t="str">
        <f>IF(Table13[[#This Row],[Tipo de Beneficiário]]="","",COUNTIFS(Table8[Código da Candidatura],Table13[[#This Row],[Cód.]],Table8[Tipologia proposta *],"T3"))</f>
        <v/>
      </c>
      <c r="M354" s="243" t="str">
        <f>IF(Table13[[#This Row],[Tipo de Beneficiário]]="","",COUNTIFS(Table8[Código da Candidatura],Table13[[#This Row],[Cód.]],Table8[Tipologia proposta *],"T4"))</f>
        <v/>
      </c>
      <c r="N354" s="243" t="str">
        <f>IF(Table13[[#This Row],[Tipo de Beneficiário]]="","",COUNTIFS(Table8[Código da Candidatura],Table13[[#This Row],[Cód.]],Table8[Tipologia proposta *],"T5"))</f>
        <v/>
      </c>
      <c r="O354" s="243" t="str">
        <f>IF(Table13[[#This Row],[Tipo de Beneficiário]]="","",COUNTIFS(Table8[Código da Candidatura],Table13[[#This Row],[Cód.]],Table8[Tipologia proposta *],"T6"))</f>
        <v/>
      </c>
      <c r="P354" s="243" t="str">
        <f>IF(Table13[[#This Row],[Tipo de Beneficiário]]="","",COUNTIFS(Table8[Código da Candidatura],Table13[[#This Row],[Cód.]],Table8[Tipologia proposta *],"T7"))</f>
        <v/>
      </c>
      <c r="Q354" s="243" t="str">
        <f>IF(Table13[[#This Row],[Tipo de Beneficiário]]="","",COUNTIFS(Table8[Código da Candidatura],Table13[[#This Row],[Cód.]],Table8[Tipologia proposta *],"Unid. Resid."))</f>
        <v/>
      </c>
      <c r="R354" s="244">
        <f>SUM(Table13[[#This Row],[T0]:[Unid. resid.]])</f>
        <v>0</v>
      </c>
      <c r="S354" s="245" t="str">
        <f>IF(OR(Table13[[#This Row],[Tipo de Beneficiário]]="",Table13[[#This Row],[Identificação da Entidade]]="",Table13[[#This Row],[Tipo de Solução Habitacional]]=""),"NÃO","")</f>
        <v>NÃO</v>
      </c>
      <c r="T354" s="118" t="e">
        <f>VLOOKUP(Table13[[#This Row],[Tipo de Beneficiário]],Table3[],3,FALSE)</f>
        <v>#N/A</v>
      </c>
      <c r="X354" s="46"/>
    </row>
    <row r="355" spans="1:24" x14ac:dyDescent="0.25">
      <c r="A355" s="237" t="str">
        <f>auxiliar!C351</f>
        <v>350</v>
      </c>
      <c r="B355" s="238"/>
      <c r="C355" s="239"/>
      <c r="D355" s="212" t="str">
        <f>IF(Table13[[#This Row],[Tipo de Beneficiário]]="","",COUNTIF(Table8[Código da Candidatura],Table13[[#This Row],[Cód.]]))</f>
        <v/>
      </c>
      <c r="E355" s="240" t="str">
        <f>IF(Table13[[#This Row],[Tipo de Beneficiário]]="","",SUMIF(Table8[[Código da Candidatura]:[Nº de membros]],Table13[[#This Row],[Cód.]],Table8[Nº de membros]))</f>
        <v/>
      </c>
      <c r="F355" s="241"/>
      <c r="G355" s="242"/>
      <c r="H355" s="242"/>
      <c r="I355" s="243" t="str">
        <f>IF(Table13[[#This Row],[Tipo de Beneficiário]]="","",COUNTIFS(Table8[Código da Candidatura],Table13[[#This Row],[Cód.]],Table8[Tipologia proposta *],"T0"))</f>
        <v/>
      </c>
      <c r="J355" s="243" t="str">
        <f>IF(Table13[[#This Row],[Tipo de Beneficiário]]="","",COUNTIFS(Table8[Código da Candidatura],Table13[[#This Row],[Cód.]],Table8[Tipologia proposta *],"T1"))</f>
        <v/>
      </c>
      <c r="K355" s="243" t="str">
        <f>IF(Table13[[#This Row],[Tipo de Beneficiário]]="","",COUNTIFS(Table8[Código da Candidatura],Table13[[#This Row],[Cód.]],Table8[Tipologia proposta *],"T2"))</f>
        <v/>
      </c>
      <c r="L355" s="243" t="str">
        <f>IF(Table13[[#This Row],[Tipo de Beneficiário]]="","",COUNTIFS(Table8[Código da Candidatura],Table13[[#This Row],[Cód.]],Table8[Tipologia proposta *],"T3"))</f>
        <v/>
      </c>
      <c r="M355" s="243" t="str">
        <f>IF(Table13[[#This Row],[Tipo de Beneficiário]]="","",COUNTIFS(Table8[Código da Candidatura],Table13[[#This Row],[Cód.]],Table8[Tipologia proposta *],"T4"))</f>
        <v/>
      </c>
      <c r="N355" s="243" t="str">
        <f>IF(Table13[[#This Row],[Tipo de Beneficiário]]="","",COUNTIFS(Table8[Código da Candidatura],Table13[[#This Row],[Cód.]],Table8[Tipologia proposta *],"T5"))</f>
        <v/>
      </c>
      <c r="O355" s="243" t="str">
        <f>IF(Table13[[#This Row],[Tipo de Beneficiário]]="","",COUNTIFS(Table8[Código da Candidatura],Table13[[#This Row],[Cód.]],Table8[Tipologia proposta *],"T6"))</f>
        <v/>
      </c>
      <c r="P355" s="243" t="str">
        <f>IF(Table13[[#This Row],[Tipo de Beneficiário]]="","",COUNTIFS(Table8[Código da Candidatura],Table13[[#This Row],[Cód.]],Table8[Tipologia proposta *],"T7"))</f>
        <v/>
      </c>
      <c r="Q355" s="243" t="str">
        <f>IF(Table13[[#This Row],[Tipo de Beneficiário]]="","",COUNTIFS(Table8[Código da Candidatura],Table13[[#This Row],[Cód.]],Table8[Tipologia proposta *],"Unid. Resid."))</f>
        <v/>
      </c>
      <c r="R355" s="244">
        <f>SUM(Table13[[#This Row],[T0]:[Unid. resid.]])</f>
        <v>0</v>
      </c>
      <c r="S355" s="245" t="str">
        <f>IF(OR(Table13[[#This Row],[Tipo de Beneficiário]]="",Table13[[#This Row],[Identificação da Entidade]]="",Table13[[#This Row],[Tipo de Solução Habitacional]]=""),"NÃO","")</f>
        <v>NÃO</v>
      </c>
      <c r="T355" s="118" t="e">
        <f>VLOOKUP(Table13[[#This Row],[Tipo de Beneficiário]],Table3[],3,FALSE)</f>
        <v>#N/A</v>
      </c>
      <c r="X355" s="46"/>
    </row>
    <row r="356" spans="1:24" x14ac:dyDescent="0.25">
      <c r="A356" s="237" t="str">
        <f>auxiliar!C352</f>
        <v>351</v>
      </c>
      <c r="B356" s="238"/>
      <c r="C356" s="239"/>
      <c r="D356" s="212" t="str">
        <f>IF(Table13[[#This Row],[Tipo de Beneficiário]]="","",COUNTIF(Table8[Código da Candidatura],Table13[[#This Row],[Cód.]]))</f>
        <v/>
      </c>
      <c r="E356" s="240" t="str">
        <f>IF(Table13[[#This Row],[Tipo de Beneficiário]]="","",SUMIF(Table8[[Código da Candidatura]:[Nº de membros]],Table13[[#This Row],[Cód.]],Table8[Nº de membros]))</f>
        <v/>
      </c>
      <c r="F356" s="241"/>
      <c r="G356" s="242"/>
      <c r="H356" s="242"/>
      <c r="I356" s="243" t="str">
        <f>IF(Table13[[#This Row],[Tipo de Beneficiário]]="","",COUNTIFS(Table8[Código da Candidatura],Table13[[#This Row],[Cód.]],Table8[Tipologia proposta *],"T0"))</f>
        <v/>
      </c>
      <c r="J356" s="243" t="str">
        <f>IF(Table13[[#This Row],[Tipo de Beneficiário]]="","",COUNTIFS(Table8[Código da Candidatura],Table13[[#This Row],[Cód.]],Table8[Tipologia proposta *],"T1"))</f>
        <v/>
      </c>
      <c r="K356" s="243" t="str">
        <f>IF(Table13[[#This Row],[Tipo de Beneficiário]]="","",COUNTIFS(Table8[Código da Candidatura],Table13[[#This Row],[Cód.]],Table8[Tipologia proposta *],"T2"))</f>
        <v/>
      </c>
      <c r="L356" s="243" t="str">
        <f>IF(Table13[[#This Row],[Tipo de Beneficiário]]="","",COUNTIFS(Table8[Código da Candidatura],Table13[[#This Row],[Cód.]],Table8[Tipologia proposta *],"T3"))</f>
        <v/>
      </c>
      <c r="M356" s="243" t="str">
        <f>IF(Table13[[#This Row],[Tipo de Beneficiário]]="","",COUNTIFS(Table8[Código da Candidatura],Table13[[#This Row],[Cód.]],Table8[Tipologia proposta *],"T4"))</f>
        <v/>
      </c>
      <c r="N356" s="243" t="str">
        <f>IF(Table13[[#This Row],[Tipo de Beneficiário]]="","",COUNTIFS(Table8[Código da Candidatura],Table13[[#This Row],[Cód.]],Table8[Tipologia proposta *],"T5"))</f>
        <v/>
      </c>
      <c r="O356" s="243" t="str">
        <f>IF(Table13[[#This Row],[Tipo de Beneficiário]]="","",COUNTIFS(Table8[Código da Candidatura],Table13[[#This Row],[Cód.]],Table8[Tipologia proposta *],"T6"))</f>
        <v/>
      </c>
      <c r="P356" s="243" t="str">
        <f>IF(Table13[[#This Row],[Tipo de Beneficiário]]="","",COUNTIFS(Table8[Código da Candidatura],Table13[[#This Row],[Cód.]],Table8[Tipologia proposta *],"T7"))</f>
        <v/>
      </c>
      <c r="Q356" s="243" t="str">
        <f>IF(Table13[[#This Row],[Tipo de Beneficiário]]="","",COUNTIFS(Table8[Código da Candidatura],Table13[[#This Row],[Cód.]],Table8[Tipologia proposta *],"Unid. Resid."))</f>
        <v/>
      </c>
      <c r="R356" s="244">
        <f>SUM(Table13[[#This Row],[T0]:[Unid. resid.]])</f>
        <v>0</v>
      </c>
      <c r="S356" s="245" t="str">
        <f>IF(OR(Table13[[#This Row],[Tipo de Beneficiário]]="",Table13[[#This Row],[Identificação da Entidade]]="",Table13[[#This Row],[Tipo de Solução Habitacional]]=""),"NÃO","")</f>
        <v>NÃO</v>
      </c>
      <c r="T356" s="118" t="e">
        <f>VLOOKUP(Table13[[#This Row],[Tipo de Beneficiário]],Table3[],3,FALSE)</f>
        <v>#N/A</v>
      </c>
      <c r="X356" s="46"/>
    </row>
    <row r="357" spans="1:24" x14ac:dyDescent="0.25">
      <c r="A357" s="237" t="str">
        <f>auxiliar!C353</f>
        <v>352</v>
      </c>
      <c r="B357" s="238"/>
      <c r="C357" s="239"/>
      <c r="D357" s="212" t="str">
        <f>IF(Table13[[#This Row],[Tipo de Beneficiário]]="","",COUNTIF(Table8[Código da Candidatura],Table13[[#This Row],[Cód.]]))</f>
        <v/>
      </c>
      <c r="E357" s="240" t="str">
        <f>IF(Table13[[#This Row],[Tipo de Beneficiário]]="","",SUMIF(Table8[[Código da Candidatura]:[Nº de membros]],Table13[[#This Row],[Cód.]],Table8[Nº de membros]))</f>
        <v/>
      </c>
      <c r="F357" s="241"/>
      <c r="G357" s="242"/>
      <c r="H357" s="242"/>
      <c r="I357" s="243" t="str">
        <f>IF(Table13[[#This Row],[Tipo de Beneficiário]]="","",COUNTIFS(Table8[Código da Candidatura],Table13[[#This Row],[Cód.]],Table8[Tipologia proposta *],"T0"))</f>
        <v/>
      </c>
      <c r="J357" s="243" t="str">
        <f>IF(Table13[[#This Row],[Tipo de Beneficiário]]="","",COUNTIFS(Table8[Código da Candidatura],Table13[[#This Row],[Cód.]],Table8[Tipologia proposta *],"T1"))</f>
        <v/>
      </c>
      <c r="K357" s="243" t="str">
        <f>IF(Table13[[#This Row],[Tipo de Beneficiário]]="","",COUNTIFS(Table8[Código da Candidatura],Table13[[#This Row],[Cód.]],Table8[Tipologia proposta *],"T2"))</f>
        <v/>
      </c>
      <c r="L357" s="243" t="str">
        <f>IF(Table13[[#This Row],[Tipo de Beneficiário]]="","",COUNTIFS(Table8[Código da Candidatura],Table13[[#This Row],[Cód.]],Table8[Tipologia proposta *],"T3"))</f>
        <v/>
      </c>
      <c r="M357" s="243" t="str">
        <f>IF(Table13[[#This Row],[Tipo de Beneficiário]]="","",COUNTIFS(Table8[Código da Candidatura],Table13[[#This Row],[Cód.]],Table8[Tipologia proposta *],"T4"))</f>
        <v/>
      </c>
      <c r="N357" s="243" t="str">
        <f>IF(Table13[[#This Row],[Tipo de Beneficiário]]="","",COUNTIFS(Table8[Código da Candidatura],Table13[[#This Row],[Cód.]],Table8[Tipologia proposta *],"T5"))</f>
        <v/>
      </c>
      <c r="O357" s="243" t="str">
        <f>IF(Table13[[#This Row],[Tipo de Beneficiário]]="","",COUNTIFS(Table8[Código da Candidatura],Table13[[#This Row],[Cód.]],Table8[Tipologia proposta *],"T6"))</f>
        <v/>
      </c>
      <c r="P357" s="243" t="str">
        <f>IF(Table13[[#This Row],[Tipo de Beneficiário]]="","",COUNTIFS(Table8[Código da Candidatura],Table13[[#This Row],[Cód.]],Table8[Tipologia proposta *],"T7"))</f>
        <v/>
      </c>
      <c r="Q357" s="243" t="str">
        <f>IF(Table13[[#This Row],[Tipo de Beneficiário]]="","",COUNTIFS(Table8[Código da Candidatura],Table13[[#This Row],[Cód.]],Table8[Tipologia proposta *],"Unid. Resid."))</f>
        <v/>
      </c>
      <c r="R357" s="244">
        <f>SUM(Table13[[#This Row],[T0]:[Unid. resid.]])</f>
        <v>0</v>
      </c>
      <c r="S357" s="245" t="str">
        <f>IF(OR(Table13[[#This Row],[Tipo de Beneficiário]]="",Table13[[#This Row],[Identificação da Entidade]]="",Table13[[#This Row],[Tipo de Solução Habitacional]]=""),"NÃO","")</f>
        <v>NÃO</v>
      </c>
      <c r="T357" s="118" t="e">
        <f>VLOOKUP(Table13[[#This Row],[Tipo de Beneficiário]],Table3[],3,FALSE)</f>
        <v>#N/A</v>
      </c>
      <c r="X357" s="46"/>
    </row>
    <row r="358" spans="1:24" x14ac:dyDescent="0.25">
      <c r="A358" s="237" t="str">
        <f>auxiliar!C354</f>
        <v>353</v>
      </c>
      <c r="B358" s="238"/>
      <c r="C358" s="239"/>
      <c r="D358" s="212" t="str">
        <f>IF(Table13[[#This Row],[Tipo de Beneficiário]]="","",COUNTIF(Table8[Código da Candidatura],Table13[[#This Row],[Cód.]]))</f>
        <v/>
      </c>
      <c r="E358" s="240" t="str">
        <f>IF(Table13[[#This Row],[Tipo de Beneficiário]]="","",SUMIF(Table8[[Código da Candidatura]:[Nº de membros]],Table13[[#This Row],[Cód.]],Table8[Nº de membros]))</f>
        <v/>
      </c>
      <c r="F358" s="241"/>
      <c r="G358" s="242"/>
      <c r="H358" s="242"/>
      <c r="I358" s="243" t="str">
        <f>IF(Table13[[#This Row],[Tipo de Beneficiário]]="","",COUNTIFS(Table8[Código da Candidatura],Table13[[#This Row],[Cód.]],Table8[Tipologia proposta *],"T0"))</f>
        <v/>
      </c>
      <c r="J358" s="243" t="str">
        <f>IF(Table13[[#This Row],[Tipo de Beneficiário]]="","",COUNTIFS(Table8[Código da Candidatura],Table13[[#This Row],[Cód.]],Table8[Tipologia proposta *],"T1"))</f>
        <v/>
      </c>
      <c r="K358" s="243" t="str">
        <f>IF(Table13[[#This Row],[Tipo de Beneficiário]]="","",COUNTIFS(Table8[Código da Candidatura],Table13[[#This Row],[Cód.]],Table8[Tipologia proposta *],"T2"))</f>
        <v/>
      </c>
      <c r="L358" s="243" t="str">
        <f>IF(Table13[[#This Row],[Tipo de Beneficiário]]="","",COUNTIFS(Table8[Código da Candidatura],Table13[[#This Row],[Cód.]],Table8[Tipologia proposta *],"T3"))</f>
        <v/>
      </c>
      <c r="M358" s="243" t="str">
        <f>IF(Table13[[#This Row],[Tipo de Beneficiário]]="","",COUNTIFS(Table8[Código da Candidatura],Table13[[#This Row],[Cód.]],Table8[Tipologia proposta *],"T4"))</f>
        <v/>
      </c>
      <c r="N358" s="243" t="str">
        <f>IF(Table13[[#This Row],[Tipo de Beneficiário]]="","",COUNTIFS(Table8[Código da Candidatura],Table13[[#This Row],[Cód.]],Table8[Tipologia proposta *],"T5"))</f>
        <v/>
      </c>
      <c r="O358" s="243" t="str">
        <f>IF(Table13[[#This Row],[Tipo de Beneficiário]]="","",COUNTIFS(Table8[Código da Candidatura],Table13[[#This Row],[Cód.]],Table8[Tipologia proposta *],"T6"))</f>
        <v/>
      </c>
      <c r="P358" s="243" t="str">
        <f>IF(Table13[[#This Row],[Tipo de Beneficiário]]="","",COUNTIFS(Table8[Código da Candidatura],Table13[[#This Row],[Cód.]],Table8[Tipologia proposta *],"T7"))</f>
        <v/>
      </c>
      <c r="Q358" s="243" t="str">
        <f>IF(Table13[[#This Row],[Tipo de Beneficiário]]="","",COUNTIFS(Table8[Código da Candidatura],Table13[[#This Row],[Cód.]],Table8[Tipologia proposta *],"Unid. Resid."))</f>
        <v/>
      </c>
      <c r="R358" s="244">
        <f>SUM(Table13[[#This Row],[T0]:[Unid. resid.]])</f>
        <v>0</v>
      </c>
      <c r="S358" s="245" t="str">
        <f>IF(OR(Table13[[#This Row],[Tipo de Beneficiário]]="",Table13[[#This Row],[Identificação da Entidade]]="",Table13[[#This Row],[Tipo de Solução Habitacional]]=""),"NÃO","")</f>
        <v>NÃO</v>
      </c>
      <c r="T358" s="118" t="e">
        <f>VLOOKUP(Table13[[#This Row],[Tipo de Beneficiário]],Table3[],3,FALSE)</f>
        <v>#N/A</v>
      </c>
      <c r="X358" s="46"/>
    </row>
    <row r="359" spans="1:24" x14ac:dyDescent="0.25">
      <c r="A359" s="237" t="str">
        <f>auxiliar!C355</f>
        <v>354</v>
      </c>
      <c r="B359" s="238"/>
      <c r="C359" s="239"/>
      <c r="D359" s="212" t="str">
        <f>IF(Table13[[#This Row],[Tipo de Beneficiário]]="","",COUNTIF(Table8[Código da Candidatura],Table13[[#This Row],[Cód.]]))</f>
        <v/>
      </c>
      <c r="E359" s="240" t="str">
        <f>IF(Table13[[#This Row],[Tipo de Beneficiário]]="","",SUMIF(Table8[[Código da Candidatura]:[Nº de membros]],Table13[[#This Row],[Cód.]],Table8[Nº de membros]))</f>
        <v/>
      </c>
      <c r="F359" s="241"/>
      <c r="G359" s="242"/>
      <c r="H359" s="242"/>
      <c r="I359" s="243" t="str">
        <f>IF(Table13[[#This Row],[Tipo de Beneficiário]]="","",COUNTIFS(Table8[Código da Candidatura],Table13[[#This Row],[Cód.]],Table8[Tipologia proposta *],"T0"))</f>
        <v/>
      </c>
      <c r="J359" s="243" t="str">
        <f>IF(Table13[[#This Row],[Tipo de Beneficiário]]="","",COUNTIFS(Table8[Código da Candidatura],Table13[[#This Row],[Cód.]],Table8[Tipologia proposta *],"T1"))</f>
        <v/>
      </c>
      <c r="K359" s="243" t="str">
        <f>IF(Table13[[#This Row],[Tipo de Beneficiário]]="","",COUNTIFS(Table8[Código da Candidatura],Table13[[#This Row],[Cód.]],Table8[Tipologia proposta *],"T2"))</f>
        <v/>
      </c>
      <c r="L359" s="243" t="str">
        <f>IF(Table13[[#This Row],[Tipo de Beneficiário]]="","",COUNTIFS(Table8[Código da Candidatura],Table13[[#This Row],[Cód.]],Table8[Tipologia proposta *],"T3"))</f>
        <v/>
      </c>
      <c r="M359" s="243" t="str">
        <f>IF(Table13[[#This Row],[Tipo de Beneficiário]]="","",COUNTIFS(Table8[Código da Candidatura],Table13[[#This Row],[Cód.]],Table8[Tipologia proposta *],"T4"))</f>
        <v/>
      </c>
      <c r="N359" s="243" t="str">
        <f>IF(Table13[[#This Row],[Tipo de Beneficiário]]="","",COUNTIFS(Table8[Código da Candidatura],Table13[[#This Row],[Cód.]],Table8[Tipologia proposta *],"T5"))</f>
        <v/>
      </c>
      <c r="O359" s="243" t="str">
        <f>IF(Table13[[#This Row],[Tipo de Beneficiário]]="","",COUNTIFS(Table8[Código da Candidatura],Table13[[#This Row],[Cód.]],Table8[Tipologia proposta *],"T6"))</f>
        <v/>
      </c>
      <c r="P359" s="243" t="str">
        <f>IF(Table13[[#This Row],[Tipo de Beneficiário]]="","",COUNTIFS(Table8[Código da Candidatura],Table13[[#This Row],[Cód.]],Table8[Tipologia proposta *],"T7"))</f>
        <v/>
      </c>
      <c r="Q359" s="243" t="str">
        <f>IF(Table13[[#This Row],[Tipo de Beneficiário]]="","",COUNTIFS(Table8[Código da Candidatura],Table13[[#This Row],[Cód.]],Table8[Tipologia proposta *],"Unid. Resid."))</f>
        <v/>
      </c>
      <c r="R359" s="244">
        <f>SUM(Table13[[#This Row],[T0]:[Unid. resid.]])</f>
        <v>0</v>
      </c>
      <c r="S359" s="245" t="str">
        <f>IF(OR(Table13[[#This Row],[Tipo de Beneficiário]]="",Table13[[#This Row],[Identificação da Entidade]]="",Table13[[#This Row],[Tipo de Solução Habitacional]]=""),"NÃO","")</f>
        <v>NÃO</v>
      </c>
      <c r="T359" s="118" t="e">
        <f>VLOOKUP(Table13[[#This Row],[Tipo de Beneficiário]],Table3[],3,FALSE)</f>
        <v>#N/A</v>
      </c>
      <c r="X359" s="46"/>
    </row>
    <row r="360" spans="1:24" x14ac:dyDescent="0.25">
      <c r="A360" s="237" t="str">
        <f>auxiliar!C356</f>
        <v>355</v>
      </c>
      <c r="B360" s="238"/>
      <c r="C360" s="239"/>
      <c r="D360" s="212" t="str">
        <f>IF(Table13[[#This Row],[Tipo de Beneficiário]]="","",COUNTIF(Table8[Código da Candidatura],Table13[[#This Row],[Cód.]]))</f>
        <v/>
      </c>
      <c r="E360" s="240" t="str">
        <f>IF(Table13[[#This Row],[Tipo de Beneficiário]]="","",SUMIF(Table8[[Código da Candidatura]:[Nº de membros]],Table13[[#This Row],[Cód.]],Table8[Nº de membros]))</f>
        <v/>
      </c>
      <c r="F360" s="241"/>
      <c r="G360" s="242"/>
      <c r="H360" s="242"/>
      <c r="I360" s="243" t="str">
        <f>IF(Table13[[#This Row],[Tipo de Beneficiário]]="","",COUNTIFS(Table8[Código da Candidatura],Table13[[#This Row],[Cód.]],Table8[Tipologia proposta *],"T0"))</f>
        <v/>
      </c>
      <c r="J360" s="243" t="str">
        <f>IF(Table13[[#This Row],[Tipo de Beneficiário]]="","",COUNTIFS(Table8[Código da Candidatura],Table13[[#This Row],[Cód.]],Table8[Tipologia proposta *],"T1"))</f>
        <v/>
      </c>
      <c r="K360" s="243" t="str">
        <f>IF(Table13[[#This Row],[Tipo de Beneficiário]]="","",COUNTIFS(Table8[Código da Candidatura],Table13[[#This Row],[Cód.]],Table8[Tipologia proposta *],"T2"))</f>
        <v/>
      </c>
      <c r="L360" s="243" t="str">
        <f>IF(Table13[[#This Row],[Tipo de Beneficiário]]="","",COUNTIFS(Table8[Código da Candidatura],Table13[[#This Row],[Cód.]],Table8[Tipologia proposta *],"T3"))</f>
        <v/>
      </c>
      <c r="M360" s="243" t="str">
        <f>IF(Table13[[#This Row],[Tipo de Beneficiário]]="","",COUNTIFS(Table8[Código da Candidatura],Table13[[#This Row],[Cód.]],Table8[Tipologia proposta *],"T4"))</f>
        <v/>
      </c>
      <c r="N360" s="243" t="str">
        <f>IF(Table13[[#This Row],[Tipo de Beneficiário]]="","",COUNTIFS(Table8[Código da Candidatura],Table13[[#This Row],[Cód.]],Table8[Tipologia proposta *],"T5"))</f>
        <v/>
      </c>
      <c r="O360" s="243" t="str">
        <f>IF(Table13[[#This Row],[Tipo de Beneficiário]]="","",COUNTIFS(Table8[Código da Candidatura],Table13[[#This Row],[Cód.]],Table8[Tipologia proposta *],"T6"))</f>
        <v/>
      </c>
      <c r="P360" s="243" t="str">
        <f>IF(Table13[[#This Row],[Tipo de Beneficiário]]="","",COUNTIFS(Table8[Código da Candidatura],Table13[[#This Row],[Cód.]],Table8[Tipologia proposta *],"T7"))</f>
        <v/>
      </c>
      <c r="Q360" s="243" t="str">
        <f>IF(Table13[[#This Row],[Tipo de Beneficiário]]="","",COUNTIFS(Table8[Código da Candidatura],Table13[[#This Row],[Cód.]],Table8[Tipologia proposta *],"Unid. Resid."))</f>
        <v/>
      </c>
      <c r="R360" s="244">
        <f>SUM(Table13[[#This Row],[T0]:[Unid. resid.]])</f>
        <v>0</v>
      </c>
      <c r="S360" s="245" t="str">
        <f>IF(OR(Table13[[#This Row],[Tipo de Beneficiário]]="",Table13[[#This Row],[Identificação da Entidade]]="",Table13[[#This Row],[Tipo de Solução Habitacional]]=""),"NÃO","")</f>
        <v>NÃO</v>
      </c>
      <c r="T360" s="118" t="e">
        <f>VLOOKUP(Table13[[#This Row],[Tipo de Beneficiário]],Table3[],3,FALSE)</f>
        <v>#N/A</v>
      </c>
      <c r="X360" s="46"/>
    </row>
    <row r="361" spans="1:24" x14ac:dyDescent="0.25">
      <c r="A361" s="237" t="str">
        <f>auxiliar!C357</f>
        <v>356</v>
      </c>
      <c r="B361" s="238"/>
      <c r="C361" s="239"/>
      <c r="D361" s="212" t="str">
        <f>IF(Table13[[#This Row],[Tipo de Beneficiário]]="","",COUNTIF(Table8[Código da Candidatura],Table13[[#This Row],[Cód.]]))</f>
        <v/>
      </c>
      <c r="E361" s="240" t="str">
        <f>IF(Table13[[#This Row],[Tipo de Beneficiário]]="","",SUMIF(Table8[[Código da Candidatura]:[Nº de membros]],Table13[[#This Row],[Cód.]],Table8[Nº de membros]))</f>
        <v/>
      </c>
      <c r="F361" s="241"/>
      <c r="G361" s="242"/>
      <c r="H361" s="242"/>
      <c r="I361" s="243" t="str">
        <f>IF(Table13[[#This Row],[Tipo de Beneficiário]]="","",COUNTIFS(Table8[Código da Candidatura],Table13[[#This Row],[Cód.]],Table8[Tipologia proposta *],"T0"))</f>
        <v/>
      </c>
      <c r="J361" s="243" t="str">
        <f>IF(Table13[[#This Row],[Tipo de Beneficiário]]="","",COUNTIFS(Table8[Código da Candidatura],Table13[[#This Row],[Cód.]],Table8[Tipologia proposta *],"T1"))</f>
        <v/>
      </c>
      <c r="K361" s="243" t="str">
        <f>IF(Table13[[#This Row],[Tipo de Beneficiário]]="","",COUNTIFS(Table8[Código da Candidatura],Table13[[#This Row],[Cód.]],Table8[Tipologia proposta *],"T2"))</f>
        <v/>
      </c>
      <c r="L361" s="243" t="str">
        <f>IF(Table13[[#This Row],[Tipo de Beneficiário]]="","",COUNTIFS(Table8[Código da Candidatura],Table13[[#This Row],[Cód.]],Table8[Tipologia proposta *],"T3"))</f>
        <v/>
      </c>
      <c r="M361" s="243" t="str">
        <f>IF(Table13[[#This Row],[Tipo de Beneficiário]]="","",COUNTIFS(Table8[Código da Candidatura],Table13[[#This Row],[Cód.]],Table8[Tipologia proposta *],"T4"))</f>
        <v/>
      </c>
      <c r="N361" s="243" t="str">
        <f>IF(Table13[[#This Row],[Tipo de Beneficiário]]="","",COUNTIFS(Table8[Código da Candidatura],Table13[[#This Row],[Cód.]],Table8[Tipologia proposta *],"T5"))</f>
        <v/>
      </c>
      <c r="O361" s="243" t="str">
        <f>IF(Table13[[#This Row],[Tipo de Beneficiário]]="","",COUNTIFS(Table8[Código da Candidatura],Table13[[#This Row],[Cód.]],Table8[Tipologia proposta *],"T6"))</f>
        <v/>
      </c>
      <c r="P361" s="243" t="str">
        <f>IF(Table13[[#This Row],[Tipo de Beneficiário]]="","",COUNTIFS(Table8[Código da Candidatura],Table13[[#This Row],[Cód.]],Table8[Tipologia proposta *],"T7"))</f>
        <v/>
      </c>
      <c r="Q361" s="243" t="str">
        <f>IF(Table13[[#This Row],[Tipo de Beneficiário]]="","",COUNTIFS(Table8[Código da Candidatura],Table13[[#This Row],[Cód.]],Table8[Tipologia proposta *],"Unid. Resid."))</f>
        <v/>
      </c>
      <c r="R361" s="244">
        <f>SUM(Table13[[#This Row],[T0]:[Unid. resid.]])</f>
        <v>0</v>
      </c>
      <c r="S361" s="245" t="str">
        <f>IF(OR(Table13[[#This Row],[Tipo de Beneficiário]]="",Table13[[#This Row],[Identificação da Entidade]]="",Table13[[#This Row],[Tipo de Solução Habitacional]]=""),"NÃO","")</f>
        <v>NÃO</v>
      </c>
      <c r="T361" s="118" t="e">
        <f>VLOOKUP(Table13[[#This Row],[Tipo de Beneficiário]],Table3[],3,FALSE)</f>
        <v>#N/A</v>
      </c>
      <c r="X361" s="46"/>
    </row>
    <row r="362" spans="1:24" x14ac:dyDescent="0.25">
      <c r="A362" s="237" t="str">
        <f>auxiliar!C358</f>
        <v>357</v>
      </c>
      <c r="B362" s="238"/>
      <c r="C362" s="239"/>
      <c r="D362" s="212" t="str">
        <f>IF(Table13[[#This Row],[Tipo de Beneficiário]]="","",COUNTIF(Table8[Código da Candidatura],Table13[[#This Row],[Cód.]]))</f>
        <v/>
      </c>
      <c r="E362" s="240" t="str">
        <f>IF(Table13[[#This Row],[Tipo de Beneficiário]]="","",SUMIF(Table8[[Código da Candidatura]:[Nº de membros]],Table13[[#This Row],[Cód.]],Table8[Nº de membros]))</f>
        <v/>
      </c>
      <c r="F362" s="241"/>
      <c r="G362" s="242"/>
      <c r="H362" s="242"/>
      <c r="I362" s="243" t="str">
        <f>IF(Table13[[#This Row],[Tipo de Beneficiário]]="","",COUNTIFS(Table8[Código da Candidatura],Table13[[#This Row],[Cód.]],Table8[Tipologia proposta *],"T0"))</f>
        <v/>
      </c>
      <c r="J362" s="243" t="str">
        <f>IF(Table13[[#This Row],[Tipo de Beneficiário]]="","",COUNTIFS(Table8[Código da Candidatura],Table13[[#This Row],[Cód.]],Table8[Tipologia proposta *],"T1"))</f>
        <v/>
      </c>
      <c r="K362" s="243" t="str">
        <f>IF(Table13[[#This Row],[Tipo de Beneficiário]]="","",COUNTIFS(Table8[Código da Candidatura],Table13[[#This Row],[Cód.]],Table8[Tipologia proposta *],"T2"))</f>
        <v/>
      </c>
      <c r="L362" s="243" t="str">
        <f>IF(Table13[[#This Row],[Tipo de Beneficiário]]="","",COUNTIFS(Table8[Código da Candidatura],Table13[[#This Row],[Cód.]],Table8[Tipologia proposta *],"T3"))</f>
        <v/>
      </c>
      <c r="M362" s="243" t="str">
        <f>IF(Table13[[#This Row],[Tipo de Beneficiário]]="","",COUNTIFS(Table8[Código da Candidatura],Table13[[#This Row],[Cód.]],Table8[Tipologia proposta *],"T4"))</f>
        <v/>
      </c>
      <c r="N362" s="243" t="str">
        <f>IF(Table13[[#This Row],[Tipo de Beneficiário]]="","",COUNTIFS(Table8[Código da Candidatura],Table13[[#This Row],[Cód.]],Table8[Tipologia proposta *],"T5"))</f>
        <v/>
      </c>
      <c r="O362" s="243" t="str">
        <f>IF(Table13[[#This Row],[Tipo de Beneficiário]]="","",COUNTIFS(Table8[Código da Candidatura],Table13[[#This Row],[Cód.]],Table8[Tipologia proposta *],"T6"))</f>
        <v/>
      </c>
      <c r="P362" s="243" t="str">
        <f>IF(Table13[[#This Row],[Tipo de Beneficiário]]="","",COUNTIFS(Table8[Código da Candidatura],Table13[[#This Row],[Cód.]],Table8[Tipologia proposta *],"T7"))</f>
        <v/>
      </c>
      <c r="Q362" s="243" t="str">
        <f>IF(Table13[[#This Row],[Tipo de Beneficiário]]="","",COUNTIFS(Table8[Código da Candidatura],Table13[[#This Row],[Cód.]],Table8[Tipologia proposta *],"Unid. Resid."))</f>
        <v/>
      </c>
      <c r="R362" s="244">
        <f>SUM(Table13[[#This Row],[T0]:[Unid. resid.]])</f>
        <v>0</v>
      </c>
      <c r="S362" s="245" t="str">
        <f>IF(OR(Table13[[#This Row],[Tipo de Beneficiário]]="",Table13[[#This Row],[Identificação da Entidade]]="",Table13[[#This Row],[Tipo de Solução Habitacional]]=""),"NÃO","")</f>
        <v>NÃO</v>
      </c>
      <c r="T362" s="118" t="e">
        <f>VLOOKUP(Table13[[#This Row],[Tipo de Beneficiário]],Table3[],3,FALSE)</f>
        <v>#N/A</v>
      </c>
      <c r="X362" s="46"/>
    </row>
    <row r="363" spans="1:24" x14ac:dyDescent="0.25">
      <c r="A363" s="237" t="str">
        <f>auxiliar!C359</f>
        <v>358</v>
      </c>
      <c r="B363" s="238"/>
      <c r="C363" s="239"/>
      <c r="D363" s="212" t="str">
        <f>IF(Table13[[#This Row],[Tipo de Beneficiário]]="","",COUNTIF(Table8[Código da Candidatura],Table13[[#This Row],[Cód.]]))</f>
        <v/>
      </c>
      <c r="E363" s="240" t="str">
        <f>IF(Table13[[#This Row],[Tipo de Beneficiário]]="","",SUMIF(Table8[[Código da Candidatura]:[Nº de membros]],Table13[[#This Row],[Cód.]],Table8[Nº de membros]))</f>
        <v/>
      </c>
      <c r="F363" s="241"/>
      <c r="G363" s="242"/>
      <c r="H363" s="242"/>
      <c r="I363" s="243" t="str">
        <f>IF(Table13[[#This Row],[Tipo de Beneficiário]]="","",COUNTIFS(Table8[Código da Candidatura],Table13[[#This Row],[Cód.]],Table8[Tipologia proposta *],"T0"))</f>
        <v/>
      </c>
      <c r="J363" s="243" t="str">
        <f>IF(Table13[[#This Row],[Tipo de Beneficiário]]="","",COUNTIFS(Table8[Código da Candidatura],Table13[[#This Row],[Cód.]],Table8[Tipologia proposta *],"T1"))</f>
        <v/>
      </c>
      <c r="K363" s="243" t="str">
        <f>IF(Table13[[#This Row],[Tipo de Beneficiário]]="","",COUNTIFS(Table8[Código da Candidatura],Table13[[#This Row],[Cód.]],Table8[Tipologia proposta *],"T2"))</f>
        <v/>
      </c>
      <c r="L363" s="243" t="str">
        <f>IF(Table13[[#This Row],[Tipo de Beneficiário]]="","",COUNTIFS(Table8[Código da Candidatura],Table13[[#This Row],[Cód.]],Table8[Tipologia proposta *],"T3"))</f>
        <v/>
      </c>
      <c r="M363" s="243" t="str">
        <f>IF(Table13[[#This Row],[Tipo de Beneficiário]]="","",COUNTIFS(Table8[Código da Candidatura],Table13[[#This Row],[Cód.]],Table8[Tipologia proposta *],"T4"))</f>
        <v/>
      </c>
      <c r="N363" s="243" t="str">
        <f>IF(Table13[[#This Row],[Tipo de Beneficiário]]="","",COUNTIFS(Table8[Código da Candidatura],Table13[[#This Row],[Cód.]],Table8[Tipologia proposta *],"T5"))</f>
        <v/>
      </c>
      <c r="O363" s="243" t="str">
        <f>IF(Table13[[#This Row],[Tipo de Beneficiário]]="","",COUNTIFS(Table8[Código da Candidatura],Table13[[#This Row],[Cód.]],Table8[Tipologia proposta *],"T6"))</f>
        <v/>
      </c>
      <c r="P363" s="243" t="str">
        <f>IF(Table13[[#This Row],[Tipo de Beneficiário]]="","",COUNTIFS(Table8[Código da Candidatura],Table13[[#This Row],[Cód.]],Table8[Tipologia proposta *],"T7"))</f>
        <v/>
      </c>
      <c r="Q363" s="243" t="str">
        <f>IF(Table13[[#This Row],[Tipo de Beneficiário]]="","",COUNTIFS(Table8[Código da Candidatura],Table13[[#This Row],[Cód.]],Table8[Tipologia proposta *],"Unid. Resid."))</f>
        <v/>
      </c>
      <c r="R363" s="244">
        <f>SUM(Table13[[#This Row],[T0]:[Unid. resid.]])</f>
        <v>0</v>
      </c>
      <c r="S363" s="245" t="str">
        <f>IF(OR(Table13[[#This Row],[Tipo de Beneficiário]]="",Table13[[#This Row],[Identificação da Entidade]]="",Table13[[#This Row],[Tipo de Solução Habitacional]]=""),"NÃO","")</f>
        <v>NÃO</v>
      </c>
      <c r="T363" s="118" t="e">
        <f>VLOOKUP(Table13[[#This Row],[Tipo de Beneficiário]],Table3[],3,FALSE)</f>
        <v>#N/A</v>
      </c>
      <c r="X363" s="46"/>
    </row>
    <row r="364" spans="1:24" x14ac:dyDescent="0.25">
      <c r="A364" s="237" t="str">
        <f>auxiliar!C360</f>
        <v>359</v>
      </c>
      <c r="B364" s="238"/>
      <c r="C364" s="239"/>
      <c r="D364" s="212" t="str">
        <f>IF(Table13[[#This Row],[Tipo de Beneficiário]]="","",COUNTIF(Table8[Código da Candidatura],Table13[[#This Row],[Cód.]]))</f>
        <v/>
      </c>
      <c r="E364" s="240" t="str">
        <f>IF(Table13[[#This Row],[Tipo de Beneficiário]]="","",SUMIF(Table8[[Código da Candidatura]:[Nº de membros]],Table13[[#This Row],[Cód.]],Table8[Nº de membros]))</f>
        <v/>
      </c>
      <c r="F364" s="241"/>
      <c r="G364" s="242"/>
      <c r="H364" s="242"/>
      <c r="I364" s="243" t="str">
        <f>IF(Table13[[#This Row],[Tipo de Beneficiário]]="","",COUNTIFS(Table8[Código da Candidatura],Table13[[#This Row],[Cód.]],Table8[Tipologia proposta *],"T0"))</f>
        <v/>
      </c>
      <c r="J364" s="243" t="str">
        <f>IF(Table13[[#This Row],[Tipo de Beneficiário]]="","",COUNTIFS(Table8[Código da Candidatura],Table13[[#This Row],[Cód.]],Table8[Tipologia proposta *],"T1"))</f>
        <v/>
      </c>
      <c r="K364" s="243" t="str">
        <f>IF(Table13[[#This Row],[Tipo de Beneficiário]]="","",COUNTIFS(Table8[Código da Candidatura],Table13[[#This Row],[Cód.]],Table8[Tipologia proposta *],"T2"))</f>
        <v/>
      </c>
      <c r="L364" s="243" t="str">
        <f>IF(Table13[[#This Row],[Tipo de Beneficiário]]="","",COUNTIFS(Table8[Código da Candidatura],Table13[[#This Row],[Cód.]],Table8[Tipologia proposta *],"T3"))</f>
        <v/>
      </c>
      <c r="M364" s="243" t="str">
        <f>IF(Table13[[#This Row],[Tipo de Beneficiário]]="","",COUNTIFS(Table8[Código da Candidatura],Table13[[#This Row],[Cód.]],Table8[Tipologia proposta *],"T4"))</f>
        <v/>
      </c>
      <c r="N364" s="243" t="str">
        <f>IF(Table13[[#This Row],[Tipo de Beneficiário]]="","",COUNTIFS(Table8[Código da Candidatura],Table13[[#This Row],[Cód.]],Table8[Tipologia proposta *],"T5"))</f>
        <v/>
      </c>
      <c r="O364" s="243" t="str">
        <f>IF(Table13[[#This Row],[Tipo de Beneficiário]]="","",COUNTIFS(Table8[Código da Candidatura],Table13[[#This Row],[Cód.]],Table8[Tipologia proposta *],"T6"))</f>
        <v/>
      </c>
      <c r="P364" s="243" t="str">
        <f>IF(Table13[[#This Row],[Tipo de Beneficiário]]="","",COUNTIFS(Table8[Código da Candidatura],Table13[[#This Row],[Cód.]],Table8[Tipologia proposta *],"T7"))</f>
        <v/>
      </c>
      <c r="Q364" s="243" t="str">
        <f>IF(Table13[[#This Row],[Tipo de Beneficiário]]="","",COUNTIFS(Table8[Código da Candidatura],Table13[[#This Row],[Cód.]],Table8[Tipologia proposta *],"Unid. Resid."))</f>
        <v/>
      </c>
      <c r="R364" s="244">
        <f>SUM(Table13[[#This Row],[T0]:[Unid. resid.]])</f>
        <v>0</v>
      </c>
      <c r="S364" s="245" t="str">
        <f>IF(OR(Table13[[#This Row],[Tipo de Beneficiário]]="",Table13[[#This Row],[Identificação da Entidade]]="",Table13[[#This Row],[Tipo de Solução Habitacional]]=""),"NÃO","")</f>
        <v>NÃO</v>
      </c>
      <c r="T364" s="118" t="e">
        <f>VLOOKUP(Table13[[#This Row],[Tipo de Beneficiário]],Table3[],3,FALSE)</f>
        <v>#N/A</v>
      </c>
      <c r="X364" s="46"/>
    </row>
    <row r="365" spans="1:24" x14ac:dyDescent="0.25">
      <c r="A365" s="237" t="str">
        <f>auxiliar!C361</f>
        <v>360</v>
      </c>
      <c r="B365" s="238"/>
      <c r="C365" s="239"/>
      <c r="D365" s="212" t="str">
        <f>IF(Table13[[#This Row],[Tipo de Beneficiário]]="","",COUNTIF(Table8[Código da Candidatura],Table13[[#This Row],[Cód.]]))</f>
        <v/>
      </c>
      <c r="E365" s="240" t="str">
        <f>IF(Table13[[#This Row],[Tipo de Beneficiário]]="","",SUMIF(Table8[[Código da Candidatura]:[Nº de membros]],Table13[[#This Row],[Cód.]],Table8[Nº de membros]))</f>
        <v/>
      </c>
      <c r="F365" s="241"/>
      <c r="G365" s="242"/>
      <c r="H365" s="242"/>
      <c r="I365" s="243" t="str">
        <f>IF(Table13[[#This Row],[Tipo de Beneficiário]]="","",COUNTIFS(Table8[Código da Candidatura],Table13[[#This Row],[Cód.]],Table8[Tipologia proposta *],"T0"))</f>
        <v/>
      </c>
      <c r="J365" s="243" t="str">
        <f>IF(Table13[[#This Row],[Tipo de Beneficiário]]="","",COUNTIFS(Table8[Código da Candidatura],Table13[[#This Row],[Cód.]],Table8[Tipologia proposta *],"T1"))</f>
        <v/>
      </c>
      <c r="K365" s="243" t="str">
        <f>IF(Table13[[#This Row],[Tipo de Beneficiário]]="","",COUNTIFS(Table8[Código da Candidatura],Table13[[#This Row],[Cód.]],Table8[Tipologia proposta *],"T2"))</f>
        <v/>
      </c>
      <c r="L365" s="243" t="str">
        <f>IF(Table13[[#This Row],[Tipo de Beneficiário]]="","",COUNTIFS(Table8[Código da Candidatura],Table13[[#This Row],[Cód.]],Table8[Tipologia proposta *],"T3"))</f>
        <v/>
      </c>
      <c r="M365" s="243" t="str">
        <f>IF(Table13[[#This Row],[Tipo de Beneficiário]]="","",COUNTIFS(Table8[Código da Candidatura],Table13[[#This Row],[Cód.]],Table8[Tipologia proposta *],"T4"))</f>
        <v/>
      </c>
      <c r="N365" s="243" t="str">
        <f>IF(Table13[[#This Row],[Tipo de Beneficiário]]="","",COUNTIFS(Table8[Código da Candidatura],Table13[[#This Row],[Cód.]],Table8[Tipologia proposta *],"T5"))</f>
        <v/>
      </c>
      <c r="O365" s="243" t="str">
        <f>IF(Table13[[#This Row],[Tipo de Beneficiário]]="","",COUNTIFS(Table8[Código da Candidatura],Table13[[#This Row],[Cód.]],Table8[Tipologia proposta *],"T6"))</f>
        <v/>
      </c>
      <c r="P365" s="243" t="str">
        <f>IF(Table13[[#This Row],[Tipo de Beneficiário]]="","",COUNTIFS(Table8[Código da Candidatura],Table13[[#This Row],[Cód.]],Table8[Tipologia proposta *],"T7"))</f>
        <v/>
      </c>
      <c r="Q365" s="243" t="str">
        <f>IF(Table13[[#This Row],[Tipo de Beneficiário]]="","",COUNTIFS(Table8[Código da Candidatura],Table13[[#This Row],[Cód.]],Table8[Tipologia proposta *],"Unid. Resid."))</f>
        <v/>
      </c>
      <c r="R365" s="244">
        <f>SUM(Table13[[#This Row],[T0]:[Unid. resid.]])</f>
        <v>0</v>
      </c>
      <c r="S365" s="245" t="str">
        <f>IF(OR(Table13[[#This Row],[Tipo de Beneficiário]]="",Table13[[#This Row],[Identificação da Entidade]]="",Table13[[#This Row],[Tipo de Solução Habitacional]]=""),"NÃO","")</f>
        <v>NÃO</v>
      </c>
      <c r="T365" s="118" t="e">
        <f>VLOOKUP(Table13[[#This Row],[Tipo de Beneficiário]],Table3[],3,FALSE)</f>
        <v>#N/A</v>
      </c>
      <c r="X365" s="46"/>
    </row>
    <row r="366" spans="1:24" x14ac:dyDescent="0.25">
      <c r="A366" s="237" t="str">
        <f>auxiliar!C362</f>
        <v>361</v>
      </c>
      <c r="B366" s="238"/>
      <c r="C366" s="239"/>
      <c r="D366" s="212" t="str">
        <f>IF(Table13[[#This Row],[Tipo de Beneficiário]]="","",COUNTIF(Table8[Código da Candidatura],Table13[[#This Row],[Cód.]]))</f>
        <v/>
      </c>
      <c r="E366" s="240" t="str">
        <f>IF(Table13[[#This Row],[Tipo de Beneficiário]]="","",SUMIF(Table8[[Código da Candidatura]:[Nº de membros]],Table13[[#This Row],[Cód.]],Table8[Nº de membros]))</f>
        <v/>
      </c>
      <c r="F366" s="241"/>
      <c r="G366" s="242"/>
      <c r="H366" s="242"/>
      <c r="I366" s="243" t="str">
        <f>IF(Table13[[#This Row],[Tipo de Beneficiário]]="","",COUNTIFS(Table8[Código da Candidatura],Table13[[#This Row],[Cód.]],Table8[Tipologia proposta *],"T0"))</f>
        <v/>
      </c>
      <c r="J366" s="243" t="str">
        <f>IF(Table13[[#This Row],[Tipo de Beneficiário]]="","",COUNTIFS(Table8[Código da Candidatura],Table13[[#This Row],[Cód.]],Table8[Tipologia proposta *],"T1"))</f>
        <v/>
      </c>
      <c r="K366" s="243" t="str">
        <f>IF(Table13[[#This Row],[Tipo de Beneficiário]]="","",COUNTIFS(Table8[Código da Candidatura],Table13[[#This Row],[Cód.]],Table8[Tipologia proposta *],"T2"))</f>
        <v/>
      </c>
      <c r="L366" s="243" t="str">
        <f>IF(Table13[[#This Row],[Tipo de Beneficiário]]="","",COUNTIFS(Table8[Código da Candidatura],Table13[[#This Row],[Cód.]],Table8[Tipologia proposta *],"T3"))</f>
        <v/>
      </c>
      <c r="M366" s="243" t="str">
        <f>IF(Table13[[#This Row],[Tipo de Beneficiário]]="","",COUNTIFS(Table8[Código da Candidatura],Table13[[#This Row],[Cód.]],Table8[Tipologia proposta *],"T4"))</f>
        <v/>
      </c>
      <c r="N366" s="243" t="str">
        <f>IF(Table13[[#This Row],[Tipo de Beneficiário]]="","",COUNTIFS(Table8[Código da Candidatura],Table13[[#This Row],[Cód.]],Table8[Tipologia proposta *],"T5"))</f>
        <v/>
      </c>
      <c r="O366" s="243" t="str">
        <f>IF(Table13[[#This Row],[Tipo de Beneficiário]]="","",COUNTIFS(Table8[Código da Candidatura],Table13[[#This Row],[Cód.]],Table8[Tipologia proposta *],"T6"))</f>
        <v/>
      </c>
      <c r="P366" s="243" t="str">
        <f>IF(Table13[[#This Row],[Tipo de Beneficiário]]="","",COUNTIFS(Table8[Código da Candidatura],Table13[[#This Row],[Cód.]],Table8[Tipologia proposta *],"T7"))</f>
        <v/>
      </c>
      <c r="Q366" s="243" t="str">
        <f>IF(Table13[[#This Row],[Tipo de Beneficiário]]="","",COUNTIFS(Table8[Código da Candidatura],Table13[[#This Row],[Cód.]],Table8[Tipologia proposta *],"Unid. Resid."))</f>
        <v/>
      </c>
      <c r="R366" s="244">
        <f>SUM(Table13[[#This Row],[T0]:[Unid. resid.]])</f>
        <v>0</v>
      </c>
      <c r="S366" s="245" t="str">
        <f>IF(OR(Table13[[#This Row],[Tipo de Beneficiário]]="",Table13[[#This Row],[Identificação da Entidade]]="",Table13[[#This Row],[Tipo de Solução Habitacional]]=""),"NÃO","")</f>
        <v>NÃO</v>
      </c>
      <c r="T366" s="118" t="e">
        <f>VLOOKUP(Table13[[#This Row],[Tipo de Beneficiário]],Table3[],3,FALSE)</f>
        <v>#N/A</v>
      </c>
      <c r="X366" s="46"/>
    </row>
    <row r="367" spans="1:24" x14ac:dyDescent="0.25">
      <c r="A367" s="237" t="str">
        <f>auxiliar!C363</f>
        <v>362</v>
      </c>
      <c r="B367" s="238"/>
      <c r="C367" s="239"/>
      <c r="D367" s="212" t="str">
        <f>IF(Table13[[#This Row],[Tipo de Beneficiário]]="","",COUNTIF(Table8[Código da Candidatura],Table13[[#This Row],[Cód.]]))</f>
        <v/>
      </c>
      <c r="E367" s="240" t="str">
        <f>IF(Table13[[#This Row],[Tipo de Beneficiário]]="","",SUMIF(Table8[[Código da Candidatura]:[Nº de membros]],Table13[[#This Row],[Cód.]],Table8[Nº de membros]))</f>
        <v/>
      </c>
      <c r="F367" s="241"/>
      <c r="G367" s="242"/>
      <c r="H367" s="242"/>
      <c r="I367" s="243" t="str">
        <f>IF(Table13[[#This Row],[Tipo de Beneficiário]]="","",COUNTIFS(Table8[Código da Candidatura],Table13[[#This Row],[Cód.]],Table8[Tipologia proposta *],"T0"))</f>
        <v/>
      </c>
      <c r="J367" s="243" t="str">
        <f>IF(Table13[[#This Row],[Tipo de Beneficiário]]="","",COUNTIFS(Table8[Código da Candidatura],Table13[[#This Row],[Cód.]],Table8[Tipologia proposta *],"T1"))</f>
        <v/>
      </c>
      <c r="K367" s="243" t="str">
        <f>IF(Table13[[#This Row],[Tipo de Beneficiário]]="","",COUNTIFS(Table8[Código da Candidatura],Table13[[#This Row],[Cód.]],Table8[Tipologia proposta *],"T2"))</f>
        <v/>
      </c>
      <c r="L367" s="243" t="str">
        <f>IF(Table13[[#This Row],[Tipo de Beneficiário]]="","",COUNTIFS(Table8[Código da Candidatura],Table13[[#This Row],[Cód.]],Table8[Tipologia proposta *],"T3"))</f>
        <v/>
      </c>
      <c r="M367" s="243" t="str">
        <f>IF(Table13[[#This Row],[Tipo de Beneficiário]]="","",COUNTIFS(Table8[Código da Candidatura],Table13[[#This Row],[Cód.]],Table8[Tipologia proposta *],"T4"))</f>
        <v/>
      </c>
      <c r="N367" s="243" t="str">
        <f>IF(Table13[[#This Row],[Tipo de Beneficiário]]="","",COUNTIFS(Table8[Código da Candidatura],Table13[[#This Row],[Cód.]],Table8[Tipologia proposta *],"T5"))</f>
        <v/>
      </c>
      <c r="O367" s="243" t="str">
        <f>IF(Table13[[#This Row],[Tipo de Beneficiário]]="","",COUNTIFS(Table8[Código da Candidatura],Table13[[#This Row],[Cód.]],Table8[Tipologia proposta *],"T6"))</f>
        <v/>
      </c>
      <c r="P367" s="243" t="str">
        <f>IF(Table13[[#This Row],[Tipo de Beneficiário]]="","",COUNTIFS(Table8[Código da Candidatura],Table13[[#This Row],[Cód.]],Table8[Tipologia proposta *],"T7"))</f>
        <v/>
      </c>
      <c r="Q367" s="243" t="str">
        <f>IF(Table13[[#This Row],[Tipo de Beneficiário]]="","",COUNTIFS(Table8[Código da Candidatura],Table13[[#This Row],[Cód.]],Table8[Tipologia proposta *],"Unid. Resid."))</f>
        <v/>
      </c>
      <c r="R367" s="244">
        <f>SUM(Table13[[#This Row],[T0]:[Unid. resid.]])</f>
        <v>0</v>
      </c>
      <c r="S367" s="245" t="str">
        <f>IF(OR(Table13[[#This Row],[Tipo de Beneficiário]]="",Table13[[#This Row],[Identificação da Entidade]]="",Table13[[#This Row],[Tipo de Solução Habitacional]]=""),"NÃO","")</f>
        <v>NÃO</v>
      </c>
      <c r="T367" s="118" t="e">
        <f>VLOOKUP(Table13[[#This Row],[Tipo de Beneficiário]],Table3[],3,FALSE)</f>
        <v>#N/A</v>
      </c>
      <c r="X367" s="46"/>
    </row>
    <row r="368" spans="1:24" x14ac:dyDescent="0.25">
      <c r="A368" s="237" t="str">
        <f>auxiliar!C364</f>
        <v>363</v>
      </c>
      <c r="B368" s="238"/>
      <c r="C368" s="239"/>
      <c r="D368" s="212" t="str">
        <f>IF(Table13[[#This Row],[Tipo de Beneficiário]]="","",COUNTIF(Table8[Código da Candidatura],Table13[[#This Row],[Cód.]]))</f>
        <v/>
      </c>
      <c r="E368" s="240" t="str">
        <f>IF(Table13[[#This Row],[Tipo de Beneficiário]]="","",SUMIF(Table8[[Código da Candidatura]:[Nº de membros]],Table13[[#This Row],[Cód.]],Table8[Nº de membros]))</f>
        <v/>
      </c>
      <c r="F368" s="241"/>
      <c r="G368" s="242"/>
      <c r="H368" s="242"/>
      <c r="I368" s="243" t="str">
        <f>IF(Table13[[#This Row],[Tipo de Beneficiário]]="","",COUNTIFS(Table8[Código da Candidatura],Table13[[#This Row],[Cód.]],Table8[Tipologia proposta *],"T0"))</f>
        <v/>
      </c>
      <c r="J368" s="243" t="str">
        <f>IF(Table13[[#This Row],[Tipo de Beneficiário]]="","",COUNTIFS(Table8[Código da Candidatura],Table13[[#This Row],[Cód.]],Table8[Tipologia proposta *],"T1"))</f>
        <v/>
      </c>
      <c r="K368" s="243" t="str">
        <f>IF(Table13[[#This Row],[Tipo de Beneficiário]]="","",COUNTIFS(Table8[Código da Candidatura],Table13[[#This Row],[Cód.]],Table8[Tipologia proposta *],"T2"))</f>
        <v/>
      </c>
      <c r="L368" s="243" t="str">
        <f>IF(Table13[[#This Row],[Tipo de Beneficiário]]="","",COUNTIFS(Table8[Código da Candidatura],Table13[[#This Row],[Cód.]],Table8[Tipologia proposta *],"T3"))</f>
        <v/>
      </c>
      <c r="M368" s="243" t="str">
        <f>IF(Table13[[#This Row],[Tipo de Beneficiário]]="","",COUNTIFS(Table8[Código da Candidatura],Table13[[#This Row],[Cód.]],Table8[Tipologia proposta *],"T4"))</f>
        <v/>
      </c>
      <c r="N368" s="243" t="str">
        <f>IF(Table13[[#This Row],[Tipo de Beneficiário]]="","",COUNTIFS(Table8[Código da Candidatura],Table13[[#This Row],[Cód.]],Table8[Tipologia proposta *],"T5"))</f>
        <v/>
      </c>
      <c r="O368" s="243" t="str">
        <f>IF(Table13[[#This Row],[Tipo de Beneficiário]]="","",COUNTIFS(Table8[Código da Candidatura],Table13[[#This Row],[Cód.]],Table8[Tipologia proposta *],"T6"))</f>
        <v/>
      </c>
      <c r="P368" s="243" t="str">
        <f>IF(Table13[[#This Row],[Tipo de Beneficiário]]="","",COUNTIFS(Table8[Código da Candidatura],Table13[[#This Row],[Cód.]],Table8[Tipologia proposta *],"T7"))</f>
        <v/>
      </c>
      <c r="Q368" s="243" t="str">
        <f>IF(Table13[[#This Row],[Tipo de Beneficiário]]="","",COUNTIFS(Table8[Código da Candidatura],Table13[[#This Row],[Cód.]],Table8[Tipologia proposta *],"Unid. Resid."))</f>
        <v/>
      </c>
      <c r="R368" s="244">
        <f>SUM(Table13[[#This Row],[T0]:[Unid. resid.]])</f>
        <v>0</v>
      </c>
      <c r="S368" s="245" t="str">
        <f>IF(OR(Table13[[#This Row],[Tipo de Beneficiário]]="",Table13[[#This Row],[Identificação da Entidade]]="",Table13[[#This Row],[Tipo de Solução Habitacional]]=""),"NÃO","")</f>
        <v>NÃO</v>
      </c>
      <c r="T368" s="118" t="e">
        <f>VLOOKUP(Table13[[#This Row],[Tipo de Beneficiário]],Table3[],3,FALSE)</f>
        <v>#N/A</v>
      </c>
      <c r="X368" s="46"/>
    </row>
    <row r="369" spans="1:24" x14ac:dyDescent="0.25">
      <c r="A369" s="237" t="str">
        <f>auxiliar!C365</f>
        <v>364</v>
      </c>
      <c r="B369" s="238"/>
      <c r="C369" s="239"/>
      <c r="D369" s="212" t="str">
        <f>IF(Table13[[#This Row],[Tipo de Beneficiário]]="","",COUNTIF(Table8[Código da Candidatura],Table13[[#This Row],[Cód.]]))</f>
        <v/>
      </c>
      <c r="E369" s="240" t="str">
        <f>IF(Table13[[#This Row],[Tipo de Beneficiário]]="","",SUMIF(Table8[[Código da Candidatura]:[Nº de membros]],Table13[[#This Row],[Cód.]],Table8[Nº de membros]))</f>
        <v/>
      </c>
      <c r="F369" s="241"/>
      <c r="G369" s="242"/>
      <c r="H369" s="242"/>
      <c r="I369" s="243" t="str">
        <f>IF(Table13[[#This Row],[Tipo de Beneficiário]]="","",COUNTIFS(Table8[Código da Candidatura],Table13[[#This Row],[Cód.]],Table8[Tipologia proposta *],"T0"))</f>
        <v/>
      </c>
      <c r="J369" s="243" t="str">
        <f>IF(Table13[[#This Row],[Tipo de Beneficiário]]="","",COUNTIFS(Table8[Código da Candidatura],Table13[[#This Row],[Cód.]],Table8[Tipologia proposta *],"T1"))</f>
        <v/>
      </c>
      <c r="K369" s="243" t="str">
        <f>IF(Table13[[#This Row],[Tipo de Beneficiário]]="","",COUNTIFS(Table8[Código da Candidatura],Table13[[#This Row],[Cód.]],Table8[Tipologia proposta *],"T2"))</f>
        <v/>
      </c>
      <c r="L369" s="243" t="str">
        <f>IF(Table13[[#This Row],[Tipo de Beneficiário]]="","",COUNTIFS(Table8[Código da Candidatura],Table13[[#This Row],[Cód.]],Table8[Tipologia proposta *],"T3"))</f>
        <v/>
      </c>
      <c r="M369" s="243" t="str">
        <f>IF(Table13[[#This Row],[Tipo de Beneficiário]]="","",COUNTIFS(Table8[Código da Candidatura],Table13[[#This Row],[Cód.]],Table8[Tipologia proposta *],"T4"))</f>
        <v/>
      </c>
      <c r="N369" s="243" t="str">
        <f>IF(Table13[[#This Row],[Tipo de Beneficiário]]="","",COUNTIFS(Table8[Código da Candidatura],Table13[[#This Row],[Cód.]],Table8[Tipologia proposta *],"T5"))</f>
        <v/>
      </c>
      <c r="O369" s="243" t="str">
        <f>IF(Table13[[#This Row],[Tipo de Beneficiário]]="","",COUNTIFS(Table8[Código da Candidatura],Table13[[#This Row],[Cód.]],Table8[Tipologia proposta *],"T6"))</f>
        <v/>
      </c>
      <c r="P369" s="243" t="str">
        <f>IF(Table13[[#This Row],[Tipo de Beneficiário]]="","",COUNTIFS(Table8[Código da Candidatura],Table13[[#This Row],[Cód.]],Table8[Tipologia proposta *],"T7"))</f>
        <v/>
      </c>
      <c r="Q369" s="243" t="str">
        <f>IF(Table13[[#This Row],[Tipo de Beneficiário]]="","",COUNTIFS(Table8[Código da Candidatura],Table13[[#This Row],[Cód.]],Table8[Tipologia proposta *],"Unid. Resid."))</f>
        <v/>
      </c>
      <c r="R369" s="244">
        <f>SUM(Table13[[#This Row],[T0]:[Unid. resid.]])</f>
        <v>0</v>
      </c>
      <c r="S369" s="245" t="str">
        <f>IF(OR(Table13[[#This Row],[Tipo de Beneficiário]]="",Table13[[#This Row],[Identificação da Entidade]]="",Table13[[#This Row],[Tipo de Solução Habitacional]]=""),"NÃO","")</f>
        <v>NÃO</v>
      </c>
      <c r="T369" s="118" t="e">
        <f>VLOOKUP(Table13[[#This Row],[Tipo de Beneficiário]],Table3[],3,FALSE)</f>
        <v>#N/A</v>
      </c>
      <c r="X369" s="46"/>
    </row>
    <row r="370" spans="1:24" x14ac:dyDescent="0.25">
      <c r="A370" s="237" t="str">
        <f>auxiliar!C366</f>
        <v>365</v>
      </c>
      <c r="B370" s="238"/>
      <c r="C370" s="239"/>
      <c r="D370" s="212" t="str">
        <f>IF(Table13[[#This Row],[Tipo de Beneficiário]]="","",COUNTIF(Table8[Código da Candidatura],Table13[[#This Row],[Cód.]]))</f>
        <v/>
      </c>
      <c r="E370" s="240" t="str">
        <f>IF(Table13[[#This Row],[Tipo de Beneficiário]]="","",SUMIF(Table8[[Código da Candidatura]:[Nº de membros]],Table13[[#This Row],[Cód.]],Table8[Nº de membros]))</f>
        <v/>
      </c>
      <c r="F370" s="241"/>
      <c r="G370" s="242"/>
      <c r="H370" s="242"/>
      <c r="I370" s="243" t="str">
        <f>IF(Table13[[#This Row],[Tipo de Beneficiário]]="","",COUNTIFS(Table8[Código da Candidatura],Table13[[#This Row],[Cód.]],Table8[Tipologia proposta *],"T0"))</f>
        <v/>
      </c>
      <c r="J370" s="243" t="str">
        <f>IF(Table13[[#This Row],[Tipo de Beneficiário]]="","",COUNTIFS(Table8[Código da Candidatura],Table13[[#This Row],[Cód.]],Table8[Tipologia proposta *],"T1"))</f>
        <v/>
      </c>
      <c r="K370" s="243" t="str">
        <f>IF(Table13[[#This Row],[Tipo de Beneficiário]]="","",COUNTIFS(Table8[Código da Candidatura],Table13[[#This Row],[Cód.]],Table8[Tipologia proposta *],"T2"))</f>
        <v/>
      </c>
      <c r="L370" s="243" t="str">
        <f>IF(Table13[[#This Row],[Tipo de Beneficiário]]="","",COUNTIFS(Table8[Código da Candidatura],Table13[[#This Row],[Cód.]],Table8[Tipologia proposta *],"T3"))</f>
        <v/>
      </c>
      <c r="M370" s="243" t="str">
        <f>IF(Table13[[#This Row],[Tipo de Beneficiário]]="","",COUNTIFS(Table8[Código da Candidatura],Table13[[#This Row],[Cód.]],Table8[Tipologia proposta *],"T4"))</f>
        <v/>
      </c>
      <c r="N370" s="243" t="str">
        <f>IF(Table13[[#This Row],[Tipo de Beneficiário]]="","",COUNTIFS(Table8[Código da Candidatura],Table13[[#This Row],[Cód.]],Table8[Tipologia proposta *],"T5"))</f>
        <v/>
      </c>
      <c r="O370" s="243" t="str">
        <f>IF(Table13[[#This Row],[Tipo de Beneficiário]]="","",COUNTIFS(Table8[Código da Candidatura],Table13[[#This Row],[Cód.]],Table8[Tipologia proposta *],"T6"))</f>
        <v/>
      </c>
      <c r="P370" s="243" t="str">
        <f>IF(Table13[[#This Row],[Tipo de Beneficiário]]="","",COUNTIFS(Table8[Código da Candidatura],Table13[[#This Row],[Cód.]],Table8[Tipologia proposta *],"T7"))</f>
        <v/>
      </c>
      <c r="Q370" s="243" t="str">
        <f>IF(Table13[[#This Row],[Tipo de Beneficiário]]="","",COUNTIFS(Table8[Código da Candidatura],Table13[[#This Row],[Cód.]],Table8[Tipologia proposta *],"Unid. Resid."))</f>
        <v/>
      </c>
      <c r="R370" s="244">
        <f>SUM(Table13[[#This Row],[T0]:[Unid. resid.]])</f>
        <v>0</v>
      </c>
      <c r="S370" s="245" t="str">
        <f>IF(OR(Table13[[#This Row],[Tipo de Beneficiário]]="",Table13[[#This Row],[Identificação da Entidade]]="",Table13[[#This Row],[Tipo de Solução Habitacional]]=""),"NÃO","")</f>
        <v>NÃO</v>
      </c>
      <c r="T370" s="118" t="e">
        <f>VLOOKUP(Table13[[#This Row],[Tipo de Beneficiário]],Table3[],3,FALSE)</f>
        <v>#N/A</v>
      </c>
      <c r="X370" s="46"/>
    </row>
    <row r="371" spans="1:24" x14ac:dyDescent="0.25">
      <c r="A371" s="237" t="str">
        <f>auxiliar!C367</f>
        <v>366</v>
      </c>
      <c r="B371" s="238"/>
      <c r="C371" s="239"/>
      <c r="D371" s="212" t="str">
        <f>IF(Table13[[#This Row],[Tipo de Beneficiário]]="","",COUNTIF(Table8[Código da Candidatura],Table13[[#This Row],[Cód.]]))</f>
        <v/>
      </c>
      <c r="E371" s="240" t="str">
        <f>IF(Table13[[#This Row],[Tipo de Beneficiário]]="","",SUMIF(Table8[[Código da Candidatura]:[Nº de membros]],Table13[[#This Row],[Cód.]],Table8[Nº de membros]))</f>
        <v/>
      </c>
      <c r="F371" s="241"/>
      <c r="G371" s="242"/>
      <c r="H371" s="242"/>
      <c r="I371" s="243" t="str">
        <f>IF(Table13[[#This Row],[Tipo de Beneficiário]]="","",COUNTIFS(Table8[Código da Candidatura],Table13[[#This Row],[Cód.]],Table8[Tipologia proposta *],"T0"))</f>
        <v/>
      </c>
      <c r="J371" s="243" t="str">
        <f>IF(Table13[[#This Row],[Tipo de Beneficiário]]="","",COUNTIFS(Table8[Código da Candidatura],Table13[[#This Row],[Cód.]],Table8[Tipologia proposta *],"T1"))</f>
        <v/>
      </c>
      <c r="K371" s="243" t="str">
        <f>IF(Table13[[#This Row],[Tipo de Beneficiário]]="","",COUNTIFS(Table8[Código da Candidatura],Table13[[#This Row],[Cód.]],Table8[Tipologia proposta *],"T2"))</f>
        <v/>
      </c>
      <c r="L371" s="243" t="str">
        <f>IF(Table13[[#This Row],[Tipo de Beneficiário]]="","",COUNTIFS(Table8[Código da Candidatura],Table13[[#This Row],[Cód.]],Table8[Tipologia proposta *],"T3"))</f>
        <v/>
      </c>
      <c r="M371" s="243" t="str">
        <f>IF(Table13[[#This Row],[Tipo de Beneficiário]]="","",COUNTIFS(Table8[Código da Candidatura],Table13[[#This Row],[Cód.]],Table8[Tipologia proposta *],"T4"))</f>
        <v/>
      </c>
      <c r="N371" s="243" t="str">
        <f>IF(Table13[[#This Row],[Tipo de Beneficiário]]="","",COUNTIFS(Table8[Código da Candidatura],Table13[[#This Row],[Cód.]],Table8[Tipologia proposta *],"T5"))</f>
        <v/>
      </c>
      <c r="O371" s="243" t="str">
        <f>IF(Table13[[#This Row],[Tipo de Beneficiário]]="","",COUNTIFS(Table8[Código da Candidatura],Table13[[#This Row],[Cód.]],Table8[Tipologia proposta *],"T6"))</f>
        <v/>
      </c>
      <c r="P371" s="243" t="str">
        <f>IF(Table13[[#This Row],[Tipo de Beneficiário]]="","",COUNTIFS(Table8[Código da Candidatura],Table13[[#This Row],[Cód.]],Table8[Tipologia proposta *],"T7"))</f>
        <v/>
      </c>
      <c r="Q371" s="243" t="str">
        <f>IF(Table13[[#This Row],[Tipo de Beneficiário]]="","",COUNTIFS(Table8[Código da Candidatura],Table13[[#This Row],[Cód.]],Table8[Tipologia proposta *],"Unid. Resid."))</f>
        <v/>
      </c>
      <c r="R371" s="244">
        <f>SUM(Table13[[#This Row],[T0]:[Unid. resid.]])</f>
        <v>0</v>
      </c>
      <c r="S371" s="245" t="str">
        <f>IF(OR(Table13[[#This Row],[Tipo de Beneficiário]]="",Table13[[#This Row],[Identificação da Entidade]]="",Table13[[#This Row],[Tipo de Solução Habitacional]]=""),"NÃO","")</f>
        <v>NÃO</v>
      </c>
      <c r="T371" s="118" t="e">
        <f>VLOOKUP(Table13[[#This Row],[Tipo de Beneficiário]],Table3[],3,FALSE)</f>
        <v>#N/A</v>
      </c>
      <c r="X371" s="46"/>
    </row>
    <row r="372" spans="1:24" x14ac:dyDescent="0.25">
      <c r="A372" s="237" t="str">
        <f>auxiliar!C368</f>
        <v>367</v>
      </c>
      <c r="B372" s="238"/>
      <c r="C372" s="239"/>
      <c r="D372" s="212" t="str">
        <f>IF(Table13[[#This Row],[Tipo de Beneficiário]]="","",COUNTIF(Table8[Código da Candidatura],Table13[[#This Row],[Cód.]]))</f>
        <v/>
      </c>
      <c r="E372" s="240" t="str">
        <f>IF(Table13[[#This Row],[Tipo de Beneficiário]]="","",SUMIF(Table8[[Código da Candidatura]:[Nº de membros]],Table13[[#This Row],[Cód.]],Table8[Nº de membros]))</f>
        <v/>
      </c>
      <c r="F372" s="241"/>
      <c r="G372" s="242"/>
      <c r="H372" s="242"/>
      <c r="I372" s="243" t="str">
        <f>IF(Table13[[#This Row],[Tipo de Beneficiário]]="","",COUNTIFS(Table8[Código da Candidatura],Table13[[#This Row],[Cód.]],Table8[Tipologia proposta *],"T0"))</f>
        <v/>
      </c>
      <c r="J372" s="243" t="str">
        <f>IF(Table13[[#This Row],[Tipo de Beneficiário]]="","",COUNTIFS(Table8[Código da Candidatura],Table13[[#This Row],[Cód.]],Table8[Tipologia proposta *],"T1"))</f>
        <v/>
      </c>
      <c r="K372" s="243" t="str">
        <f>IF(Table13[[#This Row],[Tipo de Beneficiário]]="","",COUNTIFS(Table8[Código da Candidatura],Table13[[#This Row],[Cód.]],Table8[Tipologia proposta *],"T2"))</f>
        <v/>
      </c>
      <c r="L372" s="243" t="str">
        <f>IF(Table13[[#This Row],[Tipo de Beneficiário]]="","",COUNTIFS(Table8[Código da Candidatura],Table13[[#This Row],[Cód.]],Table8[Tipologia proposta *],"T3"))</f>
        <v/>
      </c>
      <c r="M372" s="243" t="str">
        <f>IF(Table13[[#This Row],[Tipo de Beneficiário]]="","",COUNTIFS(Table8[Código da Candidatura],Table13[[#This Row],[Cód.]],Table8[Tipologia proposta *],"T4"))</f>
        <v/>
      </c>
      <c r="N372" s="243" t="str">
        <f>IF(Table13[[#This Row],[Tipo de Beneficiário]]="","",COUNTIFS(Table8[Código da Candidatura],Table13[[#This Row],[Cód.]],Table8[Tipologia proposta *],"T5"))</f>
        <v/>
      </c>
      <c r="O372" s="243" t="str">
        <f>IF(Table13[[#This Row],[Tipo de Beneficiário]]="","",COUNTIFS(Table8[Código da Candidatura],Table13[[#This Row],[Cód.]],Table8[Tipologia proposta *],"T6"))</f>
        <v/>
      </c>
      <c r="P372" s="243" t="str">
        <f>IF(Table13[[#This Row],[Tipo de Beneficiário]]="","",COUNTIFS(Table8[Código da Candidatura],Table13[[#This Row],[Cód.]],Table8[Tipologia proposta *],"T7"))</f>
        <v/>
      </c>
      <c r="Q372" s="243" t="str">
        <f>IF(Table13[[#This Row],[Tipo de Beneficiário]]="","",COUNTIFS(Table8[Código da Candidatura],Table13[[#This Row],[Cód.]],Table8[Tipologia proposta *],"Unid. Resid."))</f>
        <v/>
      </c>
      <c r="R372" s="244">
        <f>SUM(Table13[[#This Row],[T0]:[Unid. resid.]])</f>
        <v>0</v>
      </c>
      <c r="S372" s="245" t="str">
        <f>IF(OR(Table13[[#This Row],[Tipo de Beneficiário]]="",Table13[[#This Row],[Identificação da Entidade]]="",Table13[[#This Row],[Tipo de Solução Habitacional]]=""),"NÃO","")</f>
        <v>NÃO</v>
      </c>
      <c r="T372" s="118" t="e">
        <f>VLOOKUP(Table13[[#This Row],[Tipo de Beneficiário]],Table3[],3,FALSE)</f>
        <v>#N/A</v>
      </c>
      <c r="X372" s="46"/>
    </row>
    <row r="373" spans="1:24" x14ac:dyDescent="0.25">
      <c r="A373" s="237" t="str">
        <f>auxiliar!C369</f>
        <v>368</v>
      </c>
      <c r="B373" s="238"/>
      <c r="C373" s="239"/>
      <c r="D373" s="212" t="str">
        <f>IF(Table13[[#This Row],[Tipo de Beneficiário]]="","",COUNTIF(Table8[Código da Candidatura],Table13[[#This Row],[Cód.]]))</f>
        <v/>
      </c>
      <c r="E373" s="240" t="str">
        <f>IF(Table13[[#This Row],[Tipo de Beneficiário]]="","",SUMIF(Table8[[Código da Candidatura]:[Nº de membros]],Table13[[#This Row],[Cód.]],Table8[Nº de membros]))</f>
        <v/>
      </c>
      <c r="F373" s="241"/>
      <c r="G373" s="242"/>
      <c r="H373" s="242"/>
      <c r="I373" s="243" t="str">
        <f>IF(Table13[[#This Row],[Tipo de Beneficiário]]="","",COUNTIFS(Table8[Código da Candidatura],Table13[[#This Row],[Cód.]],Table8[Tipologia proposta *],"T0"))</f>
        <v/>
      </c>
      <c r="J373" s="243" t="str">
        <f>IF(Table13[[#This Row],[Tipo de Beneficiário]]="","",COUNTIFS(Table8[Código da Candidatura],Table13[[#This Row],[Cód.]],Table8[Tipologia proposta *],"T1"))</f>
        <v/>
      </c>
      <c r="K373" s="243" t="str">
        <f>IF(Table13[[#This Row],[Tipo de Beneficiário]]="","",COUNTIFS(Table8[Código da Candidatura],Table13[[#This Row],[Cód.]],Table8[Tipologia proposta *],"T2"))</f>
        <v/>
      </c>
      <c r="L373" s="243" t="str">
        <f>IF(Table13[[#This Row],[Tipo de Beneficiário]]="","",COUNTIFS(Table8[Código da Candidatura],Table13[[#This Row],[Cód.]],Table8[Tipologia proposta *],"T3"))</f>
        <v/>
      </c>
      <c r="M373" s="243" t="str">
        <f>IF(Table13[[#This Row],[Tipo de Beneficiário]]="","",COUNTIFS(Table8[Código da Candidatura],Table13[[#This Row],[Cód.]],Table8[Tipologia proposta *],"T4"))</f>
        <v/>
      </c>
      <c r="N373" s="243" t="str">
        <f>IF(Table13[[#This Row],[Tipo de Beneficiário]]="","",COUNTIFS(Table8[Código da Candidatura],Table13[[#This Row],[Cód.]],Table8[Tipologia proposta *],"T5"))</f>
        <v/>
      </c>
      <c r="O373" s="243" t="str">
        <f>IF(Table13[[#This Row],[Tipo de Beneficiário]]="","",COUNTIFS(Table8[Código da Candidatura],Table13[[#This Row],[Cód.]],Table8[Tipologia proposta *],"T6"))</f>
        <v/>
      </c>
      <c r="P373" s="243" t="str">
        <f>IF(Table13[[#This Row],[Tipo de Beneficiário]]="","",COUNTIFS(Table8[Código da Candidatura],Table13[[#This Row],[Cód.]],Table8[Tipologia proposta *],"T7"))</f>
        <v/>
      </c>
      <c r="Q373" s="243" t="str">
        <f>IF(Table13[[#This Row],[Tipo de Beneficiário]]="","",COUNTIFS(Table8[Código da Candidatura],Table13[[#This Row],[Cód.]],Table8[Tipologia proposta *],"Unid. Resid."))</f>
        <v/>
      </c>
      <c r="R373" s="244">
        <f>SUM(Table13[[#This Row],[T0]:[Unid. resid.]])</f>
        <v>0</v>
      </c>
      <c r="S373" s="245" t="str">
        <f>IF(OR(Table13[[#This Row],[Tipo de Beneficiário]]="",Table13[[#This Row],[Identificação da Entidade]]="",Table13[[#This Row],[Tipo de Solução Habitacional]]=""),"NÃO","")</f>
        <v>NÃO</v>
      </c>
      <c r="T373" s="118" t="e">
        <f>VLOOKUP(Table13[[#This Row],[Tipo de Beneficiário]],Table3[],3,FALSE)</f>
        <v>#N/A</v>
      </c>
      <c r="X373" s="46"/>
    </row>
    <row r="374" spans="1:24" x14ac:dyDescent="0.25">
      <c r="A374" s="237" t="str">
        <f>auxiliar!C370</f>
        <v>369</v>
      </c>
      <c r="B374" s="238"/>
      <c r="C374" s="239"/>
      <c r="D374" s="212" t="str">
        <f>IF(Table13[[#This Row],[Tipo de Beneficiário]]="","",COUNTIF(Table8[Código da Candidatura],Table13[[#This Row],[Cód.]]))</f>
        <v/>
      </c>
      <c r="E374" s="240" t="str">
        <f>IF(Table13[[#This Row],[Tipo de Beneficiário]]="","",SUMIF(Table8[[Código da Candidatura]:[Nº de membros]],Table13[[#This Row],[Cód.]],Table8[Nº de membros]))</f>
        <v/>
      </c>
      <c r="F374" s="241"/>
      <c r="G374" s="242"/>
      <c r="H374" s="242"/>
      <c r="I374" s="243" t="str">
        <f>IF(Table13[[#This Row],[Tipo de Beneficiário]]="","",COUNTIFS(Table8[Código da Candidatura],Table13[[#This Row],[Cód.]],Table8[Tipologia proposta *],"T0"))</f>
        <v/>
      </c>
      <c r="J374" s="243" t="str">
        <f>IF(Table13[[#This Row],[Tipo de Beneficiário]]="","",COUNTIFS(Table8[Código da Candidatura],Table13[[#This Row],[Cód.]],Table8[Tipologia proposta *],"T1"))</f>
        <v/>
      </c>
      <c r="K374" s="243" t="str">
        <f>IF(Table13[[#This Row],[Tipo de Beneficiário]]="","",COUNTIFS(Table8[Código da Candidatura],Table13[[#This Row],[Cód.]],Table8[Tipologia proposta *],"T2"))</f>
        <v/>
      </c>
      <c r="L374" s="243" t="str">
        <f>IF(Table13[[#This Row],[Tipo de Beneficiário]]="","",COUNTIFS(Table8[Código da Candidatura],Table13[[#This Row],[Cód.]],Table8[Tipologia proposta *],"T3"))</f>
        <v/>
      </c>
      <c r="M374" s="243" t="str">
        <f>IF(Table13[[#This Row],[Tipo de Beneficiário]]="","",COUNTIFS(Table8[Código da Candidatura],Table13[[#This Row],[Cód.]],Table8[Tipologia proposta *],"T4"))</f>
        <v/>
      </c>
      <c r="N374" s="243" t="str">
        <f>IF(Table13[[#This Row],[Tipo de Beneficiário]]="","",COUNTIFS(Table8[Código da Candidatura],Table13[[#This Row],[Cód.]],Table8[Tipologia proposta *],"T5"))</f>
        <v/>
      </c>
      <c r="O374" s="243" t="str">
        <f>IF(Table13[[#This Row],[Tipo de Beneficiário]]="","",COUNTIFS(Table8[Código da Candidatura],Table13[[#This Row],[Cód.]],Table8[Tipologia proposta *],"T6"))</f>
        <v/>
      </c>
      <c r="P374" s="243" t="str">
        <f>IF(Table13[[#This Row],[Tipo de Beneficiário]]="","",COUNTIFS(Table8[Código da Candidatura],Table13[[#This Row],[Cód.]],Table8[Tipologia proposta *],"T7"))</f>
        <v/>
      </c>
      <c r="Q374" s="243" t="str">
        <f>IF(Table13[[#This Row],[Tipo de Beneficiário]]="","",COUNTIFS(Table8[Código da Candidatura],Table13[[#This Row],[Cód.]],Table8[Tipologia proposta *],"Unid. Resid."))</f>
        <v/>
      </c>
      <c r="R374" s="244">
        <f>SUM(Table13[[#This Row],[T0]:[Unid. resid.]])</f>
        <v>0</v>
      </c>
      <c r="S374" s="245" t="str">
        <f>IF(OR(Table13[[#This Row],[Tipo de Beneficiário]]="",Table13[[#This Row],[Identificação da Entidade]]="",Table13[[#This Row],[Tipo de Solução Habitacional]]=""),"NÃO","")</f>
        <v>NÃO</v>
      </c>
      <c r="T374" s="118" t="e">
        <f>VLOOKUP(Table13[[#This Row],[Tipo de Beneficiário]],Table3[],3,FALSE)</f>
        <v>#N/A</v>
      </c>
      <c r="X374" s="46"/>
    </row>
    <row r="375" spans="1:24" x14ac:dyDescent="0.25">
      <c r="A375" s="237" t="str">
        <f>auxiliar!C371</f>
        <v>370</v>
      </c>
      <c r="B375" s="238"/>
      <c r="C375" s="239"/>
      <c r="D375" s="212" t="str">
        <f>IF(Table13[[#This Row],[Tipo de Beneficiário]]="","",COUNTIF(Table8[Código da Candidatura],Table13[[#This Row],[Cód.]]))</f>
        <v/>
      </c>
      <c r="E375" s="240" t="str">
        <f>IF(Table13[[#This Row],[Tipo de Beneficiário]]="","",SUMIF(Table8[[Código da Candidatura]:[Nº de membros]],Table13[[#This Row],[Cód.]],Table8[Nº de membros]))</f>
        <v/>
      </c>
      <c r="F375" s="241"/>
      <c r="G375" s="242"/>
      <c r="H375" s="242"/>
      <c r="I375" s="243" t="str">
        <f>IF(Table13[[#This Row],[Tipo de Beneficiário]]="","",COUNTIFS(Table8[Código da Candidatura],Table13[[#This Row],[Cód.]],Table8[Tipologia proposta *],"T0"))</f>
        <v/>
      </c>
      <c r="J375" s="243" t="str">
        <f>IF(Table13[[#This Row],[Tipo de Beneficiário]]="","",COUNTIFS(Table8[Código da Candidatura],Table13[[#This Row],[Cód.]],Table8[Tipologia proposta *],"T1"))</f>
        <v/>
      </c>
      <c r="K375" s="243" t="str">
        <f>IF(Table13[[#This Row],[Tipo de Beneficiário]]="","",COUNTIFS(Table8[Código da Candidatura],Table13[[#This Row],[Cód.]],Table8[Tipologia proposta *],"T2"))</f>
        <v/>
      </c>
      <c r="L375" s="243" t="str">
        <f>IF(Table13[[#This Row],[Tipo de Beneficiário]]="","",COUNTIFS(Table8[Código da Candidatura],Table13[[#This Row],[Cód.]],Table8[Tipologia proposta *],"T3"))</f>
        <v/>
      </c>
      <c r="M375" s="243" t="str">
        <f>IF(Table13[[#This Row],[Tipo de Beneficiário]]="","",COUNTIFS(Table8[Código da Candidatura],Table13[[#This Row],[Cód.]],Table8[Tipologia proposta *],"T4"))</f>
        <v/>
      </c>
      <c r="N375" s="243" t="str">
        <f>IF(Table13[[#This Row],[Tipo de Beneficiário]]="","",COUNTIFS(Table8[Código da Candidatura],Table13[[#This Row],[Cód.]],Table8[Tipologia proposta *],"T5"))</f>
        <v/>
      </c>
      <c r="O375" s="243" t="str">
        <f>IF(Table13[[#This Row],[Tipo de Beneficiário]]="","",COUNTIFS(Table8[Código da Candidatura],Table13[[#This Row],[Cód.]],Table8[Tipologia proposta *],"T6"))</f>
        <v/>
      </c>
      <c r="P375" s="243" t="str">
        <f>IF(Table13[[#This Row],[Tipo de Beneficiário]]="","",COUNTIFS(Table8[Código da Candidatura],Table13[[#This Row],[Cód.]],Table8[Tipologia proposta *],"T7"))</f>
        <v/>
      </c>
      <c r="Q375" s="243" t="str">
        <f>IF(Table13[[#This Row],[Tipo de Beneficiário]]="","",COUNTIFS(Table8[Código da Candidatura],Table13[[#This Row],[Cód.]],Table8[Tipologia proposta *],"Unid. Resid."))</f>
        <v/>
      </c>
      <c r="R375" s="244">
        <f>SUM(Table13[[#This Row],[T0]:[Unid. resid.]])</f>
        <v>0</v>
      </c>
      <c r="S375" s="245" t="str">
        <f>IF(OR(Table13[[#This Row],[Tipo de Beneficiário]]="",Table13[[#This Row],[Identificação da Entidade]]="",Table13[[#This Row],[Tipo de Solução Habitacional]]=""),"NÃO","")</f>
        <v>NÃO</v>
      </c>
      <c r="T375" s="118" t="e">
        <f>VLOOKUP(Table13[[#This Row],[Tipo de Beneficiário]],Table3[],3,FALSE)</f>
        <v>#N/A</v>
      </c>
      <c r="X375" s="46"/>
    </row>
    <row r="376" spans="1:24" x14ac:dyDescent="0.25">
      <c r="A376" s="237" t="str">
        <f>auxiliar!C372</f>
        <v>371</v>
      </c>
      <c r="B376" s="238"/>
      <c r="C376" s="239"/>
      <c r="D376" s="212" t="str">
        <f>IF(Table13[[#This Row],[Tipo de Beneficiário]]="","",COUNTIF(Table8[Código da Candidatura],Table13[[#This Row],[Cód.]]))</f>
        <v/>
      </c>
      <c r="E376" s="240" t="str">
        <f>IF(Table13[[#This Row],[Tipo de Beneficiário]]="","",SUMIF(Table8[[Código da Candidatura]:[Nº de membros]],Table13[[#This Row],[Cód.]],Table8[Nº de membros]))</f>
        <v/>
      </c>
      <c r="F376" s="241"/>
      <c r="G376" s="242"/>
      <c r="H376" s="242"/>
      <c r="I376" s="243" t="str">
        <f>IF(Table13[[#This Row],[Tipo de Beneficiário]]="","",COUNTIFS(Table8[Código da Candidatura],Table13[[#This Row],[Cód.]],Table8[Tipologia proposta *],"T0"))</f>
        <v/>
      </c>
      <c r="J376" s="243" t="str">
        <f>IF(Table13[[#This Row],[Tipo de Beneficiário]]="","",COUNTIFS(Table8[Código da Candidatura],Table13[[#This Row],[Cód.]],Table8[Tipologia proposta *],"T1"))</f>
        <v/>
      </c>
      <c r="K376" s="243" t="str">
        <f>IF(Table13[[#This Row],[Tipo de Beneficiário]]="","",COUNTIFS(Table8[Código da Candidatura],Table13[[#This Row],[Cód.]],Table8[Tipologia proposta *],"T2"))</f>
        <v/>
      </c>
      <c r="L376" s="243" t="str">
        <f>IF(Table13[[#This Row],[Tipo de Beneficiário]]="","",COUNTIFS(Table8[Código da Candidatura],Table13[[#This Row],[Cód.]],Table8[Tipologia proposta *],"T3"))</f>
        <v/>
      </c>
      <c r="M376" s="243" t="str">
        <f>IF(Table13[[#This Row],[Tipo de Beneficiário]]="","",COUNTIFS(Table8[Código da Candidatura],Table13[[#This Row],[Cód.]],Table8[Tipologia proposta *],"T4"))</f>
        <v/>
      </c>
      <c r="N376" s="243" t="str">
        <f>IF(Table13[[#This Row],[Tipo de Beneficiário]]="","",COUNTIFS(Table8[Código da Candidatura],Table13[[#This Row],[Cód.]],Table8[Tipologia proposta *],"T5"))</f>
        <v/>
      </c>
      <c r="O376" s="243" t="str">
        <f>IF(Table13[[#This Row],[Tipo de Beneficiário]]="","",COUNTIFS(Table8[Código da Candidatura],Table13[[#This Row],[Cód.]],Table8[Tipologia proposta *],"T6"))</f>
        <v/>
      </c>
      <c r="P376" s="243" t="str">
        <f>IF(Table13[[#This Row],[Tipo de Beneficiário]]="","",COUNTIFS(Table8[Código da Candidatura],Table13[[#This Row],[Cód.]],Table8[Tipologia proposta *],"T7"))</f>
        <v/>
      </c>
      <c r="Q376" s="243" t="str">
        <f>IF(Table13[[#This Row],[Tipo de Beneficiário]]="","",COUNTIFS(Table8[Código da Candidatura],Table13[[#This Row],[Cód.]],Table8[Tipologia proposta *],"Unid. Resid."))</f>
        <v/>
      </c>
      <c r="R376" s="244">
        <f>SUM(Table13[[#This Row],[T0]:[Unid. resid.]])</f>
        <v>0</v>
      </c>
      <c r="S376" s="245" t="str">
        <f>IF(OR(Table13[[#This Row],[Tipo de Beneficiário]]="",Table13[[#This Row],[Identificação da Entidade]]="",Table13[[#This Row],[Tipo de Solução Habitacional]]=""),"NÃO","")</f>
        <v>NÃO</v>
      </c>
      <c r="T376" s="118" t="e">
        <f>VLOOKUP(Table13[[#This Row],[Tipo de Beneficiário]],Table3[],3,FALSE)</f>
        <v>#N/A</v>
      </c>
      <c r="X376" s="46"/>
    </row>
    <row r="377" spans="1:24" x14ac:dyDescent="0.25">
      <c r="A377" s="237" t="str">
        <f>auxiliar!C373</f>
        <v>372</v>
      </c>
      <c r="B377" s="238"/>
      <c r="C377" s="239"/>
      <c r="D377" s="212" t="str">
        <f>IF(Table13[[#This Row],[Tipo de Beneficiário]]="","",COUNTIF(Table8[Código da Candidatura],Table13[[#This Row],[Cód.]]))</f>
        <v/>
      </c>
      <c r="E377" s="240" t="str">
        <f>IF(Table13[[#This Row],[Tipo de Beneficiário]]="","",SUMIF(Table8[[Código da Candidatura]:[Nº de membros]],Table13[[#This Row],[Cód.]],Table8[Nº de membros]))</f>
        <v/>
      </c>
      <c r="F377" s="241"/>
      <c r="G377" s="242"/>
      <c r="H377" s="242"/>
      <c r="I377" s="243" t="str">
        <f>IF(Table13[[#This Row],[Tipo de Beneficiário]]="","",COUNTIFS(Table8[Código da Candidatura],Table13[[#This Row],[Cód.]],Table8[Tipologia proposta *],"T0"))</f>
        <v/>
      </c>
      <c r="J377" s="243" t="str">
        <f>IF(Table13[[#This Row],[Tipo de Beneficiário]]="","",COUNTIFS(Table8[Código da Candidatura],Table13[[#This Row],[Cód.]],Table8[Tipologia proposta *],"T1"))</f>
        <v/>
      </c>
      <c r="K377" s="243" t="str">
        <f>IF(Table13[[#This Row],[Tipo de Beneficiário]]="","",COUNTIFS(Table8[Código da Candidatura],Table13[[#This Row],[Cód.]],Table8[Tipologia proposta *],"T2"))</f>
        <v/>
      </c>
      <c r="L377" s="243" t="str">
        <f>IF(Table13[[#This Row],[Tipo de Beneficiário]]="","",COUNTIFS(Table8[Código da Candidatura],Table13[[#This Row],[Cód.]],Table8[Tipologia proposta *],"T3"))</f>
        <v/>
      </c>
      <c r="M377" s="243" t="str">
        <f>IF(Table13[[#This Row],[Tipo de Beneficiário]]="","",COUNTIFS(Table8[Código da Candidatura],Table13[[#This Row],[Cód.]],Table8[Tipologia proposta *],"T4"))</f>
        <v/>
      </c>
      <c r="N377" s="243" t="str">
        <f>IF(Table13[[#This Row],[Tipo de Beneficiário]]="","",COUNTIFS(Table8[Código da Candidatura],Table13[[#This Row],[Cód.]],Table8[Tipologia proposta *],"T5"))</f>
        <v/>
      </c>
      <c r="O377" s="243" t="str">
        <f>IF(Table13[[#This Row],[Tipo de Beneficiário]]="","",COUNTIFS(Table8[Código da Candidatura],Table13[[#This Row],[Cód.]],Table8[Tipologia proposta *],"T6"))</f>
        <v/>
      </c>
      <c r="P377" s="243" t="str">
        <f>IF(Table13[[#This Row],[Tipo de Beneficiário]]="","",COUNTIFS(Table8[Código da Candidatura],Table13[[#This Row],[Cód.]],Table8[Tipologia proposta *],"T7"))</f>
        <v/>
      </c>
      <c r="Q377" s="243" t="str">
        <f>IF(Table13[[#This Row],[Tipo de Beneficiário]]="","",COUNTIFS(Table8[Código da Candidatura],Table13[[#This Row],[Cód.]],Table8[Tipologia proposta *],"Unid. Resid."))</f>
        <v/>
      </c>
      <c r="R377" s="244">
        <f>SUM(Table13[[#This Row],[T0]:[Unid. resid.]])</f>
        <v>0</v>
      </c>
      <c r="S377" s="245" t="str">
        <f>IF(OR(Table13[[#This Row],[Tipo de Beneficiário]]="",Table13[[#This Row],[Identificação da Entidade]]="",Table13[[#This Row],[Tipo de Solução Habitacional]]=""),"NÃO","")</f>
        <v>NÃO</v>
      </c>
      <c r="T377" s="118" t="e">
        <f>VLOOKUP(Table13[[#This Row],[Tipo de Beneficiário]],Table3[],3,FALSE)</f>
        <v>#N/A</v>
      </c>
      <c r="X377" s="46"/>
    </row>
    <row r="378" spans="1:24" x14ac:dyDescent="0.25">
      <c r="A378" s="237" t="str">
        <f>auxiliar!C374</f>
        <v>373</v>
      </c>
      <c r="B378" s="238"/>
      <c r="C378" s="239"/>
      <c r="D378" s="212" t="str">
        <f>IF(Table13[[#This Row],[Tipo de Beneficiário]]="","",COUNTIF(Table8[Código da Candidatura],Table13[[#This Row],[Cód.]]))</f>
        <v/>
      </c>
      <c r="E378" s="240" t="str">
        <f>IF(Table13[[#This Row],[Tipo de Beneficiário]]="","",SUMIF(Table8[[Código da Candidatura]:[Nº de membros]],Table13[[#This Row],[Cód.]],Table8[Nº de membros]))</f>
        <v/>
      </c>
      <c r="F378" s="241"/>
      <c r="G378" s="242"/>
      <c r="H378" s="242"/>
      <c r="I378" s="243" t="str">
        <f>IF(Table13[[#This Row],[Tipo de Beneficiário]]="","",COUNTIFS(Table8[Código da Candidatura],Table13[[#This Row],[Cód.]],Table8[Tipologia proposta *],"T0"))</f>
        <v/>
      </c>
      <c r="J378" s="243" t="str">
        <f>IF(Table13[[#This Row],[Tipo de Beneficiário]]="","",COUNTIFS(Table8[Código da Candidatura],Table13[[#This Row],[Cód.]],Table8[Tipologia proposta *],"T1"))</f>
        <v/>
      </c>
      <c r="K378" s="243" t="str">
        <f>IF(Table13[[#This Row],[Tipo de Beneficiário]]="","",COUNTIFS(Table8[Código da Candidatura],Table13[[#This Row],[Cód.]],Table8[Tipologia proposta *],"T2"))</f>
        <v/>
      </c>
      <c r="L378" s="243" t="str">
        <f>IF(Table13[[#This Row],[Tipo de Beneficiário]]="","",COUNTIFS(Table8[Código da Candidatura],Table13[[#This Row],[Cód.]],Table8[Tipologia proposta *],"T3"))</f>
        <v/>
      </c>
      <c r="M378" s="243" t="str">
        <f>IF(Table13[[#This Row],[Tipo de Beneficiário]]="","",COUNTIFS(Table8[Código da Candidatura],Table13[[#This Row],[Cód.]],Table8[Tipologia proposta *],"T4"))</f>
        <v/>
      </c>
      <c r="N378" s="243" t="str">
        <f>IF(Table13[[#This Row],[Tipo de Beneficiário]]="","",COUNTIFS(Table8[Código da Candidatura],Table13[[#This Row],[Cód.]],Table8[Tipologia proposta *],"T5"))</f>
        <v/>
      </c>
      <c r="O378" s="243" t="str">
        <f>IF(Table13[[#This Row],[Tipo de Beneficiário]]="","",COUNTIFS(Table8[Código da Candidatura],Table13[[#This Row],[Cód.]],Table8[Tipologia proposta *],"T6"))</f>
        <v/>
      </c>
      <c r="P378" s="243" t="str">
        <f>IF(Table13[[#This Row],[Tipo de Beneficiário]]="","",COUNTIFS(Table8[Código da Candidatura],Table13[[#This Row],[Cód.]],Table8[Tipologia proposta *],"T7"))</f>
        <v/>
      </c>
      <c r="Q378" s="243" t="str">
        <f>IF(Table13[[#This Row],[Tipo de Beneficiário]]="","",COUNTIFS(Table8[Código da Candidatura],Table13[[#This Row],[Cód.]],Table8[Tipologia proposta *],"Unid. Resid."))</f>
        <v/>
      </c>
      <c r="R378" s="244">
        <f>SUM(Table13[[#This Row],[T0]:[Unid. resid.]])</f>
        <v>0</v>
      </c>
      <c r="S378" s="245" t="str">
        <f>IF(OR(Table13[[#This Row],[Tipo de Beneficiário]]="",Table13[[#This Row],[Identificação da Entidade]]="",Table13[[#This Row],[Tipo de Solução Habitacional]]=""),"NÃO","")</f>
        <v>NÃO</v>
      </c>
      <c r="T378" s="118" t="e">
        <f>VLOOKUP(Table13[[#This Row],[Tipo de Beneficiário]],Table3[],3,FALSE)</f>
        <v>#N/A</v>
      </c>
      <c r="X378" s="46"/>
    </row>
    <row r="379" spans="1:24" x14ac:dyDescent="0.25">
      <c r="A379" s="237" t="str">
        <f>auxiliar!C375</f>
        <v>374</v>
      </c>
      <c r="B379" s="238"/>
      <c r="C379" s="239"/>
      <c r="D379" s="212" t="str">
        <f>IF(Table13[[#This Row],[Tipo de Beneficiário]]="","",COUNTIF(Table8[Código da Candidatura],Table13[[#This Row],[Cód.]]))</f>
        <v/>
      </c>
      <c r="E379" s="240" t="str">
        <f>IF(Table13[[#This Row],[Tipo de Beneficiário]]="","",SUMIF(Table8[[Código da Candidatura]:[Nº de membros]],Table13[[#This Row],[Cód.]],Table8[Nº de membros]))</f>
        <v/>
      </c>
      <c r="F379" s="241"/>
      <c r="G379" s="242"/>
      <c r="H379" s="242"/>
      <c r="I379" s="243" t="str">
        <f>IF(Table13[[#This Row],[Tipo de Beneficiário]]="","",COUNTIFS(Table8[Código da Candidatura],Table13[[#This Row],[Cód.]],Table8[Tipologia proposta *],"T0"))</f>
        <v/>
      </c>
      <c r="J379" s="243" t="str">
        <f>IF(Table13[[#This Row],[Tipo de Beneficiário]]="","",COUNTIFS(Table8[Código da Candidatura],Table13[[#This Row],[Cód.]],Table8[Tipologia proposta *],"T1"))</f>
        <v/>
      </c>
      <c r="K379" s="243" t="str">
        <f>IF(Table13[[#This Row],[Tipo de Beneficiário]]="","",COUNTIFS(Table8[Código da Candidatura],Table13[[#This Row],[Cód.]],Table8[Tipologia proposta *],"T2"))</f>
        <v/>
      </c>
      <c r="L379" s="243" t="str">
        <f>IF(Table13[[#This Row],[Tipo de Beneficiário]]="","",COUNTIFS(Table8[Código da Candidatura],Table13[[#This Row],[Cód.]],Table8[Tipologia proposta *],"T3"))</f>
        <v/>
      </c>
      <c r="M379" s="243" t="str">
        <f>IF(Table13[[#This Row],[Tipo de Beneficiário]]="","",COUNTIFS(Table8[Código da Candidatura],Table13[[#This Row],[Cód.]],Table8[Tipologia proposta *],"T4"))</f>
        <v/>
      </c>
      <c r="N379" s="243" t="str">
        <f>IF(Table13[[#This Row],[Tipo de Beneficiário]]="","",COUNTIFS(Table8[Código da Candidatura],Table13[[#This Row],[Cód.]],Table8[Tipologia proposta *],"T5"))</f>
        <v/>
      </c>
      <c r="O379" s="243" t="str">
        <f>IF(Table13[[#This Row],[Tipo de Beneficiário]]="","",COUNTIFS(Table8[Código da Candidatura],Table13[[#This Row],[Cód.]],Table8[Tipologia proposta *],"T6"))</f>
        <v/>
      </c>
      <c r="P379" s="243" t="str">
        <f>IF(Table13[[#This Row],[Tipo de Beneficiário]]="","",COUNTIFS(Table8[Código da Candidatura],Table13[[#This Row],[Cód.]],Table8[Tipologia proposta *],"T7"))</f>
        <v/>
      </c>
      <c r="Q379" s="243" t="str">
        <f>IF(Table13[[#This Row],[Tipo de Beneficiário]]="","",COUNTIFS(Table8[Código da Candidatura],Table13[[#This Row],[Cód.]],Table8[Tipologia proposta *],"Unid. Resid."))</f>
        <v/>
      </c>
      <c r="R379" s="244">
        <f>SUM(Table13[[#This Row],[T0]:[Unid. resid.]])</f>
        <v>0</v>
      </c>
      <c r="S379" s="245" t="str">
        <f>IF(OR(Table13[[#This Row],[Tipo de Beneficiário]]="",Table13[[#This Row],[Identificação da Entidade]]="",Table13[[#This Row],[Tipo de Solução Habitacional]]=""),"NÃO","")</f>
        <v>NÃO</v>
      </c>
      <c r="T379" s="118" t="e">
        <f>VLOOKUP(Table13[[#This Row],[Tipo de Beneficiário]],Table3[],3,FALSE)</f>
        <v>#N/A</v>
      </c>
      <c r="X379" s="46"/>
    </row>
    <row r="380" spans="1:24" x14ac:dyDescent="0.25">
      <c r="A380" s="237" t="str">
        <f>auxiliar!C376</f>
        <v>375</v>
      </c>
      <c r="B380" s="238"/>
      <c r="C380" s="239"/>
      <c r="D380" s="212" t="str">
        <f>IF(Table13[[#This Row],[Tipo de Beneficiário]]="","",COUNTIF(Table8[Código da Candidatura],Table13[[#This Row],[Cód.]]))</f>
        <v/>
      </c>
      <c r="E380" s="240" t="str">
        <f>IF(Table13[[#This Row],[Tipo de Beneficiário]]="","",SUMIF(Table8[[Código da Candidatura]:[Nº de membros]],Table13[[#This Row],[Cód.]],Table8[Nº de membros]))</f>
        <v/>
      </c>
      <c r="F380" s="241"/>
      <c r="G380" s="242"/>
      <c r="H380" s="242"/>
      <c r="I380" s="243" t="str">
        <f>IF(Table13[[#This Row],[Tipo de Beneficiário]]="","",COUNTIFS(Table8[Código da Candidatura],Table13[[#This Row],[Cód.]],Table8[Tipologia proposta *],"T0"))</f>
        <v/>
      </c>
      <c r="J380" s="243" t="str">
        <f>IF(Table13[[#This Row],[Tipo de Beneficiário]]="","",COUNTIFS(Table8[Código da Candidatura],Table13[[#This Row],[Cód.]],Table8[Tipologia proposta *],"T1"))</f>
        <v/>
      </c>
      <c r="K380" s="243" t="str">
        <f>IF(Table13[[#This Row],[Tipo de Beneficiário]]="","",COUNTIFS(Table8[Código da Candidatura],Table13[[#This Row],[Cód.]],Table8[Tipologia proposta *],"T2"))</f>
        <v/>
      </c>
      <c r="L380" s="243" t="str">
        <f>IF(Table13[[#This Row],[Tipo de Beneficiário]]="","",COUNTIFS(Table8[Código da Candidatura],Table13[[#This Row],[Cód.]],Table8[Tipologia proposta *],"T3"))</f>
        <v/>
      </c>
      <c r="M380" s="243" t="str">
        <f>IF(Table13[[#This Row],[Tipo de Beneficiário]]="","",COUNTIFS(Table8[Código da Candidatura],Table13[[#This Row],[Cód.]],Table8[Tipologia proposta *],"T4"))</f>
        <v/>
      </c>
      <c r="N380" s="243" t="str">
        <f>IF(Table13[[#This Row],[Tipo de Beneficiário]]="","",COUNTIFS(Table8[Código da Candidatura],Table13[[#This Row],[Cód.]],Table8[Tipologia proposta *],"T5"))</f>
        <v/>
      </c>
      <c r="O380" s="243" t="str">
        <f>IF(Table13[[#This Row],[Tipo de Beneficiário]]="","",COUNTIFS(Table8[Código da Candidatura],Table13[[#This Row],[Cód.]],Table8[Tipologia proposta *],"T6"))</f>
        <v/>
      </c>
      <c r="P380" s="243" t="str">
        <f>IF(Table13[[#This Row],[Tipo de Beneficiário]]="","",COUNTIFS(Table8[Código da Candidatura],Table13[[#This Row],[Cód.]],Table8[Tipologia proposta *],"T7"))</f>
        <v/>
      </c>
      <c r="Q380" s="243" t="str">
        <f>IF(Table13[[#This Row],[Tipo de Beneficiário]]="","",COUNTIFS(Table8[Código da Candidatura],Table13[[#This Row],[Cód.]],Table8[Tipologia proposta *],"Unid. Resid."))</f>
        <v/>
      </c>
      <c r="R380" s="244">
        <f>SUM(Table13[[#This Row],[T0]:[Unid. resid.]])</f>
        <v>0</v>
      </c>
      <c r="S380" s="245" t="str">
        <f>IF(OR(Table13[[#This Row],[Tipo de Beneficiário]]="",Table13[[#This Row],[Identificação da Entidade]]="",Table13[[#This Row],[Tipo de Solução Habitacional]]=""),"NÃO","")</f>
        <v>NÃO</v>
      </c>
      <c r="T380" s="118" t="e">
        <f>VLOOKUP(Table13[[#This Row],[Tipo de Beneficiário]],Table3[],3,FALSE)</f>
        <v>#N/A</v>
      </c>
      <c r="X380" s="46"/>
    </row>
    <row r="381" spans="1:24" x14ac:dyDescent="0.25">
      <c r="A381" s="237" t="str">
        <f>auxiliar!C377</f>
        <v>376</v>
      </c>
      <c r="B381" s="238"/>
      <c r="C381" s="239"/>
      <c r="D381" s="212" t="str">
        <f>IF(Table13[[#This Row],[Tipo de Beneficiário]]="","",COUNTIF(Table8[Código da Candidatura],Table13[[#This Row],[Cód.]]))</f>
        <v/>
      </c>
      <c r="E381" s="240" t="str">
        <f>IF(Table13[[#This Row],[Tipo de Beneficiário]]="","",SUMIF(Table8[[Código da Candidatura]:[Nº de membros]],Table13[[#This Row],[Cód.]],Table8[Nº de membros]))</f>
        <v/>
      </c>
      <c r="F381" s="241"/>
      <c r="G381" s="242"/>
      <c r="H381" s="242"/>
      <c r="I381" s="243" t="str">
        <f>IF(Table13[[#This Row],[Tipo de Beneficiário]]="","",COUNTIFS(Table8[Código da Candidatura],Table13[[#This Row],[Cód.]],Table8[Tipologia proposta *],"T0"))</f>
        <v/>
      </c>
      <c r="J381" s="243" t="str">
        <f>IF(Table13[[#This Row],[Tipo de Beneficiário]]="","",COUNTIFS(Table8[Código da Candidatura],Table13[[#This Row],[Cód.]],Table8[Tipologia proposta *],"T1"))</f>
        <v/>
      </c>
      <c r="K381" s="243" t="str">
        <f>IF(Table13[[#This Row],[Tipo de Beneficiário]]="","",COUNTIFS(Table8[Código da Candidatura],Table13[[#This Row],[Cód.]],Table8[Tipologia proposta *],"T2"))</f>
        <v/>
      </c>
      <c r="L381" s="243" t="str">
        <f>IF(Table13[[#This Row],[Tipo de Beneficiário]]="","",COUNTIFS(Table8[Código da Candidatura],Table13[[#This Row],[Cód.]],Table8[Tipologia proposta *],"T3"))</f>
        <v/>
      </c>
      <c r="M381" s="243" t="str">
        <f>IF(Table13[[#This Row],[Tipo de Beneficiário]]="","",COUNTIFS(Table8[Código da Candidatura],Table13[[#This Row],[Cód.]],Table8[Tipologia proposta *],"T4"))</f>
        <v/>
      </c>
      <c r="N381" s="243" t="str">
        <f>IF(Table13[[#This Row],[Tipo de Beneficiário]]="","",COUNTIFS(Table8[Código da Candidatura],Table13[[#This Row],[Cód.]],Table8[Tipologia proposta *],"T5"))</f>
        <v/>
      </c>
      <c r="O381" s="243" t="str">
        <f>IF(Table13[[#This Row],[Tipo de Beneficiário]]="","",COUNTIFS(Table8[Código da Candidatura],Table13[[#This Row],[Cód.]],Table8[Tipologia proposta *],"T6"))</f>
        <v/>
      </c>
      <c r="P381" s="243" t="str">
        <f>IF(Table13[[#This Row],[Tipo de Beneficiário]]="","",COUNTIFS(Table8[Código da Candidatura],Table13[[#This Row],[Cód.]],Table8[Tipologia proposta *],"T7"))</f>
        <v/>
      </c>
      <c r="Q381" s="243" t="str">
        <f>IF(Table13[[#This Row],[Tipo de Beneficiário]]="","",COUNTIFS(Table8[Código da Candidatura],Table13[[#This Row],[Cód.]],Table8[Tipologia proposta *],"Unid. Resid."))</f>
        <v/>
      </c>
      <c r="R381" s="244">
        <f>SUM(Table13[[#This Row],[T0]:[Unid. resid.]])</f>
        <v>0</v>
      </c>
      <c r="S381" s="245" t="str">
        <f>IF(OR(Table13[[#This Row],[Tipo de Beneficiário]]="",Table13[[#This Row],[Identificação da Entidade]]="",Table13[[#This Row],[Tipo de Solução Habitacional]]=""),"NÃO","")</f>
        <v>NÃO</v>
      </c>
      <c r="T381" s="118" t="e">
        <f>VLOOKUP(Table13[[#This Row],[Tipo de Beneficiário]],Table3[],3,FALSE)</f>
        <v>#N/A</v>
      </c>
      <c r="X381" s="46"/>
    </row>
    <row r="382" spans="1:24" x14ac:dyDescent="0.25">
      <c r="A382" s="237" t="str">
        <f>auxiliar!C378</f>
        <v>377</v>
      </c>
      <c r="B382" s="238"/>
      <c r="C382" s="239"/>
      <c r="D382" s="212" t="str">
        <f>IF(Table13[[#This Row],[Tipo de Beneficiário]]="","",COUNTIF(Table8[Código da Candidatura],Table13[[#This Row],[Cód.]]))</f>
        <v/>
      </c>
      <c r="E382" s="240" t="str">
        <f>IF(Table13[[#This Row],[Tipo de Beneficiário]]="","",SUMIF(Table8[[Código da Candidatura]:[Nº de membros]],Table13[[#This Row],[Cód.]],Table8[Nº de membros]))</f>
        <v/>
      </c>
      <c r="F382" s="241"/>
      <c r="G382" s="242"/>
      <c r="H382" s="242"/>
      <c r="I382" s="243" t="str">
        <f>IF(Table13[[#This Row],[Tipo de Beneficiário]]="","",COUNTIFS(Table8[Código da Candidatura],Table13[[#This Row],[Cód.]],Table8[Tipologia proposta *],"T0"))</f>
        <v/>
      </c>
      <c r="J382" s="243" t="str">
        <f>IF(Table13[[#This Row],[Tipo de Beneficiário]]="","",COUNTIFS(Table8[Código da Candidatura],Table13[[#This Row],[Cód.]],Table8[Tipologia proposta *],"T1"))</f>
        <v/>
      </c>
      <c r="K382" s="243" t="str">
        <f>IF(Table13[[#This Row],[Tipo de Beneficiário]]="","",COUNTIFS(Table8[Código da Candidatura],Table13[[#This Row],[Cód.]],Table8[Tipologia proposta *],"T2"))</f>
        <v/>
      </c>
      <c r="L382" s="243" t="str">
        <f>IF(Table13[[#This Row],[Tipo de Beneficiário]]="","",COUNTIFS(Table8[Código da Candidatura],Table13[[#This Row],[Cód.]],Table8[Tipologia proposta *],"T3"))</f>
        <v/>
      </c>
      <c r="M382" s="243" t="str">
        <f>IF(Table13[[#This Row],[Tipo de Beneficiário]]="","",COUNTIFS(Table8[Código da Candidatura],Table13[[#This Row],[Cód.]],Table8[Tipologia proposta *],"T4"))</f>
        <v/>
      </c>
      <c r="N382" s="243" t="str">
        <f>IF(Table13[[#This Row],[Tipo de Beneficiário]]="","",COUNTIFS(Table8[Código da Candidatura],Table13[[#This Row],[Cód.]],Table8[Tipologia proposta *],"T5"))</f>
        <v/>
      </c>
      <c r="O382" s="243" t="str">
        <f>IF(Table13[[#This Row],[Tipo de Beneficiário]]="","",COUNTIFS(Table8[Código da Candidatura],Table13[[#This Row],[Cód.]],Table8[Tipologia proposta *],"T6"))</f>
        <v/>
      </c>
      <c r="P382" s="243" t="str">
        <f>IF(Table13[[#This Row],[Tipo de Beneficiário]]="","",COUNTIFS(Table8[Código da Candidatura],Table13[[#This Row],[Cód.]],Table8[Tipologia proposta *],"T7"))</f>
        <v/>
      </c>
      <c r="Q382" s="243" t="str">
        <f>IF(Table13[[#This Row],[Tipo de Beneficiário]]="","",COUNTIFS(Table8[Código da Candidatura],Table13[[#This Row],[Cód.]],Table8[Tipologia proposta *],"Unid. Resid."))</f>
        <v/>
      </c>
      <c r="R382" s="244">
        <f>SUM(Table13[[#This Row],[T0]:[Unid. resid.]])</f>
        <v>0</v>
      </c>
      <c r="S382" s="245" t="str">
        <f>IF(OR(Table13[[#This Row],[Tipo de Beneficiário]]="",Table13[[#This Row],[Identificação da Entidade]]="",Table13[[#This Row],[Tipo de Solução Habitacional]]=""),"NÃO","")</f>
        <v>NÃO</v>
      </c>
      <c r="T382" s="118" t="e">
        <f>VLOOKUP(Table13[[#This Row],[Tipo de Beneficiário]],Table3[],3,FALSE)</f>
        <v>#N/A</v>
      </c>
      <c r="X382" s="46"/>
    </row>
    <row r="383" spans="1:24" x14ac:dyDescent="0.25">
      <c r="A383" s="237" t="str">
        <f>auxiliar!C379</f>
        <v>378</v>
      </c>
      <c r="B383" s="238"/>
      <c r="C383" s="239"/>
      <c r="D383" s="212" t="str">
        <f>IF(Table13[[#This Row],[Tipo de Beneficiário]]="","",COUNTIF(Table8[Código da Candidatura],Table13[[#This Row],[Cód.]]))</f>
        <v/>
      </c>
      <c r="E383" s="240" t="str">
        <f>IF(Table13[[#This Row],[Tipo de Beneficiário]]="","",SUMIF(Table8[[Código da Candidatura]:[Nº de membros]],Table13[[#This Row],[Cód.]],Table8[Nº de membros]))</f>
        <v/>
      </c>
      <c r="F383" s="241"/>
      <c r="G383" s="242"/>
      <c r="H383" s="242"/>
      <c r="I383" s="243" t="str">
        <f>IF(Table13[[#This Row],[Tipo de Beneficiário]]="","",COUNTIFS(Table8[Código da Candidatura],Table13[[#This Row],[Cód.]],Table8[Tipologia proposta *],"T0"))</f>
        <v/>
      </c>
      <c r="J383" s="243" t="str">
        <f>IF(Table13[[#This Row],[Tipo de Beneficiário]]="","",COUNTIFS(Table8[Código da Candidatura],Table13[[#This Row],[Cód.]],Table8[Tipologia proposta *],"T1"))</f>
        <v/>
      </c>
      <c r="K383" s="243" t="str">
        <f>IF(Table13[[#This Row],[Tipo de Beneficiário]]="","",COUNTIFS(Table8[Código da Candidatura],Table13[[#This Row],[Cód.]],Table8[Tipologia proposta *],"T2"))</f>
        <v/>
      </c>
      <c r="L383" s="243" t="str">
        <f>IF(Table13[[#This Row],[Tipo de Beneficiário]]="","",COUNTIFS(Table8[Código da Candidatura],Table13[[#This Row],[Cód.]],Table8[Tipologia proposta *],"T3"))</f>
        <v/>
      </c>
      <c r="M383" s="243" t="str">
        <f>IF(Table13[[#This Row],[Tipo de Beneficiário]]="","",COUNTIFS(Table8[Código da Candidatura],Table13[[#This Row],[Cód.]],Table8[Tipologia proposta *],"T4"))</f>
        <v/>
      </c>
      <c r="N383" s="243" t="str">
        <f>IF(Table13[[#This Row],[Tipo de Beneficiário]]="","",COUNTIFS(Table8[Código da Candidatura],Table13[[#This Row],[Cód.]],Table8[Tipologia proposta *],"T5"))</f>
        <v/>
      </c>
      <c r="O383" s="243" t="str">
        <f>IF(Table13[[#This Row],[Tipo de Beneficiário]]="","",COUNTIFS(Table8[Código da Candidatura],Table13[[#This Row],[Cód.]],Table8[Tipologia proposta *],"T6"))</f>
        <v/>
      </c>
      <c r="P383" s="243" t="str">
        <f>IF(Table13[[#This Row],[Tipo de Beneficiário]]="","",COUNTIFS(Table8[Código da Candidatura],Table13[[#This Row],[Cód.]],Table8[Tipologia proposta *],"T7"))</f>
        <v/>
      </c>
      <c r="Q383" s="243" t="str">
        <f>IF(Table13[[#This Row],[Tipo de Beneficiário]]="","",COUNTIFS(Table8[Código da Candidatura],Table13[[#This Row],[Cód.]],Table8[Tipologia proposta *],"Unid. Resid."))</f>
        <v/>
      </c>
      <c r="R383" s="244">
        <f>SUM(Table13[[#This Row],[T0]:[Unid. resid.]])</f>
        <v>0</v>
      </c>
      <c r="S383" s="245" t="str">
        <f>IF(OR(Table13[[#This Row],[Tipo de Beneficiário]]="",Table13[[#This Row],[Identificação da Entidade]]="",Table13[[#This Row],[Tipo de Solução Habitacional]]=""),"NÃO","")</f>
        <v>NÃO</v>
      </c>
      <c r="T383" s="118" t="e">
        <f>VLOOKUP(Table13[[#This Row],[Tipo de Beneficiário]],Table3[],3,FALSE)</f>
        <v>#N/A</v>
      </c>
      <c r="X383" s="46"/>
    </row>
    <row r="384" spans="1:24" x14ac:dyDescent="0.25">
      <c r="A384" s="237" t="str">
        <f>auxiliar!C380</f>
        <v>379</v>
      </c>
      <c r="B384" s="238"/>
      <c r="C384" s="239"/>
      <c r="D384" s="212" t="str">
        <f>IF(Table13[[#This Row],[Tipo de Beneficiário]]="","",COUNTIF(Table8[Código da Candidatura],Table13[[#This Row],[Cód.]]))</f>
        <v/>
      </c>
      <c r="E384" s="240" t="str">
        <f>IF(Table13[[#This Row],[Tipo de Beneficiário]]="","",SUMIF(Table8[[Código da Candidatura]:[Nº de membros]],Table13[[#This Row],[Cód.]],Table8[Nº de membros]))</f>
        <v/>
      </c>
      <c r="F384" s="241"/>
      <c r="G384" s="242"/>
      <c r="H384" s="242"/>
      <c r="I384" s="243" t="str">
        <f>IF(Table13[[#This Row],[Tipo de Beneficiário]]="","",COUNTIFS(Table8[Código da Candidatura],Table13[[#This Row],[Cód.]],Table8[Tipologia proposta *],"T0"))</f>
        <v/>
      </c>
      <c r="J384" s="243" t="str">
        <f>IF(Table13[[#This Row],[Tipo de Beneficiário]]="","",COUNTIFS(Table8[Código da Candidatura],Table13[[#This Row],[Cód.]],Table8[Tipologia proposta *],"T1"))</f>
        <v/>
      </c>
      <c r="K384" s="243" t="str">
        <f>IF(Table13[[#This Row],[Tipo de Beneficiário]]="","",COUNTIFS(Table8[Código da Candidatura],Table13[[#This Row],[Cód.]],Table8[Tipologia proposta *],"T2"))</f>
        <v/>
      </c>
      <c r="L384" s="243" t="str">
        <f>IF(Table13[[#This Row],[Tipo de Beneficiário]]="","",COUNTIFS(Table8[Código da Candidatura],Table13[[#This Row],[Cód.]],Table8[Tipologia proposta *],"T3"))</f>
        <v/>
      </c>
      <c r="M384" s="243" t="str">
        <f>IF(Table13[[#This Row],[Tipo de Beneficiário]]="","",COUNTIFS(Table8[Código da Candidatura],Table13[[#This Row],[Cód.]],Table8[Tipologia proposta *],"T4"))</f>
        <v/>
      </c>
      <c r="N384" s="243" t="str">
        <f>IF(Table13[[#This Row],[Tipo de Beneficiário]]="","",COUNTIFS(Table8[Código da Candidatura],Table13[[#This Row],[Cód.]],Table8[Tipologia proposta *],"T5"))</f>
        <v/>
      </c>
      <c r="O384" s="243" t="str">
        <f>IF(Table13[[#This Row],[Tipo de Beneficiário]]="","",COUNTIFS(Table8[Código da Candidatura],Table13[[#This Row],[Cód.]],Table8[Tipologia proposta *],"T6"))</f>
        <v/>
      </c>
      <c r="P384" s="243" t="str">
        <f>IF(Table13[[#This Row],[Tipo de Beneficiário]]="","",COUNTIFS(Table8[Código da Candidatura],Table13[[#This Row],[Cód.]],Table8[Tipologia proposta *],"T7"))</f>
        <v/>
      </c>
      <c r="Q384" s="243" t="str">
        <f>IF(Table13[[#This Row],[Tipo de Beneficiário]]="","",COUNTIFS(Table8[Código da Candidatura],Table13[[#This Row],[Cód.]],Table8[Tipologia proposta *],"Unid. Resid."))</f>
        <v/>
      </c>
      <c r="R384" s="244">
        <f>SUM(Table13[[#This Row],[T0]:[Unid. resid.]])</f>
        <v>0</v>
      </c>
      <c r="S384" s="245" t="str">
        <f>IF(OR(Table13[[#This Row],[Tipo de Beneficiário]]="",Table13[[#This Row],[Identificação da Entidade]]="",Table13[[#This Row],[Tipo de Solução Habitacional]]=""),"NÃO","")</f>
        <v>NÃO</v>
      </c>
      <c r="T384" s="118" t="e">
        <f>VLOOKUP(Table13[[#This Row],[Tipo de Beneficiário]],Table3[],3,FALSE)</f>
        <v>#N/A</v>
      </c>
      <c r="X384" s="46"/>
    </row>
    <row r="385" spans="1:24" x14ac:dyDescent="0.25">
      <c r="A385" s="237" t="str">
        <f>auxiliar!C381</f>
        <v>380</v>
      </c>
      <c r="B385" s="238"/>
      <c r="C385" s="239"/>
      <c r="D385" s="212" t="str">
        <f>IF(Table13[[#This Row],[Tipo de Beneficiário]]="","",COUNTIF(Table8[Código da Candidatura],Table13[[#This Row],[Cód.]]))</f>
        <v/>
      </c>
      <c r="E385" s="240" t="str">
        <f>IF(Table13[[#This Row],[Tipo de Beneficiário]]="","",SUMIF(Table8[[Código da Candidatura]:[Nº de membros]],Table13[[#This Row],[Cód.]],Table8[Nº de membros]))</f>
        <v/>
      </c>
      <c r="F385" s="241"/>
      <c r="G385" s="242"/>
      <c r="H385" s="242"/>
      <c r="I385" s="243" t="str">
        <f>IF(Table13[[#This Row],[Tipo de Beneficiário]]="","",COUNTIFS(Table8[Código da Candidatura],Table13[[#This Row],[Cód.]],Table8[Tipologia proposta *],"T0"))</f>
        <v/>
      </c>
      <c r="J385" s="243" t="str">
        <f>IF(Table13[[#This Row],[Tipo de Beneficiário]]="","",COUNTIFS(Table8[Código da Candidatura],Table13[[#This Row],[Cód.]],Table8[Tipologia proposta *],"T1"))</f>
        <v/>
      </c>
      <c r="K385" s="243" t="str">
        <f>IF(Table13[[#This Row],[Tipo de Beneficiário]]="","",COUNTIFS(Table8[Código da Candidatura],Table13[[#This Row],[Cód.]],Table8[Tipologia proposta *],"T2"))</f>
        <v/>
      </c>
      <c r="L385" s="243" t="str">
        <f>IF(Table13[[#This Row],[Tipo de Beneficiário]]="","",COUNTIFS(Table8[Código da Candidatura],Table13[[#This Row],[Cód.]],Table8[Tipologia proposta *],"T3"))</f>
        <v/>
      </c>
      <c r="M385" s="243" t="str">
        <f>IF(Table13[[#This Row],[Tipo de Beneficiário]]="","",COUNTIFS(Table8[Código da Candidatura],Table13[[#This Row],[Cód.]],Table8[Tipologia proposta *],"T4"))</f>
        <v/>
      </c>
      <c r="N385" s="243" t="str">
        <f>IF(Table13[[#This Row],[Tipo de Beneficiário]]="","",COUNTIFS(Table8[Código da Candidatura],Table13[[#This Row],[Cód.]],Table8[Tipologia proposta *],"T5"))</f>
        <v/>
      </c>
      <c r="O385" s="243" t="str">
        <f>IF(Table13[[#This Row],[Tipo de Beneficiário]]="","",COUNTIFS(Table8[Código da Candidatura],Table13[[#This Row],[Cód.]],Table8[Tipologia proposta *],"T6"))</f>
        <v/>
      </c>
      <c r="P385" s="243" t="str">
        <f>IF(Table13[[#This Row],[Tipo de Beneficiário]]="","",COUNTIFS(Table8[Código da Candidatura],Table13[[#This Row],[Cód.]],Table8[Tipologia proposta *],"T7"))</f>
        <v/>
      </c>
      <c r="Q385" s="243" t="str">
        <f>IF(Table13[[#This Row],[Tipo de Beneficiário]]="","",COUNTIFS(Table8[Código da Candidatura],Table13[[#This Row],[Cód.]],Table8[Tipologia proposta *],"Unid. Resid."))</f>
        <v/>
      </c>
      <c r="R385" s="244">
        <f>SUM(Table13[[#This Row],[T0]:[Unid. resid.]])</f>
        <v>0</v>
      </c>
      <c r="S385" s="245" t="str">
        <f>IF(OR(Table13[[#This Row],[Tipo de Beneficiário]]="",Table13[[#This Row],[Identificação da Entidade]]="",Table13[[#This Row],[Tipo de Solução Habitacional]]=""),"NÃO","")</f>
        <v>NÃO</v>
      </c>
      <c r="T385" s="118" t="e">
        <f>VLOOKUP(Table13[[#This Row],[Tipo de Beneficiário]],Table3[],3,FALSE)</f>
        <v>#N/A</v>
      </c>
      <c r="X385" s="46"/>
    </row>
    <row r="386" spans="1:24" x14ac:dyDescent="0.25">
      <c r="A386" s="237" t="str">
        <f>auxiliar!C382</f>
        <v>381</v>
      </c>
      <c r="B386" s="238"/>
      <c r="C386" s="239"/>
      <c r="D386" s="212" t="str">
        <f>IF(Table13[[#This Row],[Tipo de Beneficiário]]="","",COUNTIF(Table8[Código da Candidatura],Table13[[#This Row],[Cód.]]))</f>
        <v/>
      </c>
      <c r="E386" s="240" t="str">
        <f>IF(Table13[[#This Row],[Tipo de Beneficiário]]="","",SUMIF(Table8[[Código da Candidatura]:[Nº de membros]],Table13[[#This Row],[Cód.]],Table8[Nº de membros]))</f>
        <v/>
      </c>
      <c r="F386" s="241"/>
      <c r="G386" s="242"/>
      <c r="H386" s="242"/>
      <c r="I386" s="243" t="str">
        <f>IF(Table13[[#This Row],[Tipo de Beneficiário]]="","",COUNTIFS(Table8[Código da Candidatura],Table13[[#This Row],[Cód.]],Table8[Tipologia proposta *],"T0"))</f>
        <v/>
      </c>
      <c r="J386" s="243" t="str">
        <f>IF(Table13[[#This Row],[Tipo de Beneficiário]]="","",COUNTIFS(Table8[Código da Candidatura],Table13[[#This Row],[Cód.]],Table8[Tipologia proposta *],"T1"))</f>
        <v/>
      </c>
      <c r="K386" s="243" t="str">
        <f>IF(Table13[[#This Row],[Tipo de Beneficiário]]="","",COUNTIFS(Table8[Código da Candidatura],Table13[[#This Row],[Cód.]],Table8[Tipologia proposta *],"T2"))</f>
        <v/>
      </c>
      <c r="L386" s="243" t="str">
        <f>IF(Table13[[#This Row],[Tipo de Beneficiário]]="","",COUNTIFS(Table8[Código da Candidatura],Table13[[#This Row],[Cód.]],Table8[Tipologia proposta *],"T3"))</f>
        <v/>
      </c>
      <c r="M386" s="243" t="str">
        <f>IF(Table13[[#This Row],[Tipo de Beneficiário]]="","",COUNTIFS(Table8[Código da Candidatura],Table13[[#This Row],[Cód.]],Table8[Tipologia proposta *],"T4"))</f>
        <v/>
      </c>
      <c r="N386" s="243" t="str">
        <f>IF(Table13[[#This Row],[Tipo de Beneficiário]]="","",COUNTIFS(Table8[Código da Candidatura],Table13[[#This Row],[Cód.]],Table8[Tipologia proposta *],"T5"))</f>
        <v/>
      </c>
      <c r="O386" s="243" t="str">
        <f>IF(Table13[[#This Row],[Tipo de Beneficiário]]="","",COUNTIFS(Table8[Código da Candidatura],Table13[[#This Row],[Cód.]],Table8[Tipologia proposta *],"T6"))</f>
        <v/>
      </c>
      <c r="P386" s="243" t="str">
        <f>IF(Table13[[#This Row],[Tipo de Beneficiário]]="","",COUNTIFS(Table8[Código da Candidatura],Table13[[#This Row],[Cód.]],Table8[Tipologia proposta *],"T7"))</f>
        <v/>
      </c>
      <c r="Q386" s="243" t="str">
        <f>IF(Table13[[#This Row],[Tipo de Beneficiário]]="","",COUNTIFS(Table8[Código da Candidatura],Table13[[#This Row],[Cód.]],Table8[Tipologia proposta *],"Unid. Resid."))</f>
        <v/>
      </c>
      <c r="R386" s="244">
        <f>SUM(Table13[[#This Row],[T0]:[Unid. resid.]])</f>
        <v>0</v>
      </c>
      <c r="S386" s="245" t="str">
        <f>IF(OR(Table13[[#This Row],[Tipo de Beneficiário]]="",Table13[[#This Row],[Identificação da Entidade]]="",Table13[[#This Row],[Tipo de Solução Habitacional]]=""),"NÃO","")</f>
        <v>NÃO</v>
      </c>
      <c r="T386" s="118" t="e">
        <f>VLOOKUP(Table13[[#This Row],[Tipo de Beneficiário]],Table3[],3,FALSE)</f>
        <v>#N/A</v>
      </c>
      <c r="X386" s="46"/>
    </row>
    <row r="387" spans="1:24" x14ac:dyDescent="0.25">
      <c r="A387" s="237" t="str">
        <f>auxiliar!C383</f>
        <v>382</v>
      </c>
      <c r="B387" s="238"/>
      <c r="C387" s="239"/>
      <c r="D387" s="212" t="str">
        <f>IF(Table13[[#This Row],[Tipo de Beneficiário]]="","",COUNTIF(Table8[Código da Candidatura],Table13[[#This Row],[Cód.]]))</f>
        <v/>
      </c>
      <c r="E387" s="240" t="str">
        <f>IF(Table13[[#This Row],[Tipo de Beneficiário]]="","",SUMIF(Table8[[Código da Candidatura]:[Nº de membros]],Table13[[#This Row],[Cód.]],Table8[Nº de membros]))</f>
        <v/>
      </c>
      <c r="F387" s="241"/>
      <c r="G387" s="242"/>
      <c r="H387" s="242"/>
      <c r="I387" s="243" t="str">
        <f>IF(Table13[[#This Row],[Tipo de Beneficiário]]="","",COUNTIFS(Table8[Código da Candidatura],Table13[[#This Row],[Cód.]],Table8[Tipologia proposta *],"T0"))</f>
        <v/>
      </c>
      <c r="J387" s="243" t="str">
        <f>IF(Table13[[#This Row],[Tipo de Beneficiário]]="","",COUNTIFS(Table8[Código da Candidatura],Table13[[#This Row],[Cód.]],Table8[Tipologia proposta *],"T1"))</f>
        <v/>
      </c>
      <c r="K387" s="243" t="str">
        <f>IF(Table13[[#This Row],[Tipo de Beneficiário]]="","",COUNTIFS(Table8[Código da Candidatura],Table13[[#This Row],[Cód.]],Table8[Tipologia proposta *],"T2"))</f>
        <v/>
      </c>
      <c r="L387" s="243" t="str">
        <f>IF(Table13[[#This Row],[Tipo de Beneficiário]]="","",COUNTIFS(Table8[Código da Candidatura],Table13[[#This Row],[Cód.]],Table8[Tipologia proposta *],"T3"))</f>
        <v/>
      </c>
      <c r="M387" s="243" t="str">
        <f>IF(Table13[[#This Row],[Tipo de Beneficiário]]="","",COUNTIFS(Table8[Código da Candidatura],Table13[[#This Row],[Cód.]],Table8[Tipologia proposta *],"T4"))</f>
        <v/>
      </c>
      <c r="N387" s="243" t="str">
        <f>IF(Table13[[#This Row],[Tipo de Beneficiário]]="","",COUNTIFS(Table8[Código da Candidatura],Table13[[#This Row],[Cód.]],Table8[Tipologia proposta *],"T5"))</f>
        <v/>
      </c>
      <c r="O387" s="243" t="str">
        <f>IF(Table13[[#This Row],[Tipo de Beneficiário]]="","",COUNTIFS(Table8[Código da Candidatura],Table13[[#This Row],[Cód.]],Table8[Tipologia proposta *],"T6"))</f>
        <v/>
      </c>
      <c r="P387" s="243" t="str">
        <f>IF(Table13[[#This Row],[Tipo de Beneficiário]]="","",COUNTIFS(Table8[Código da Candidatura],Table13[[#This Row],[Cód.]],Table8[Tipologia proposta *],"T7"))</f>
        <v/>
      </c>
      <c r="Q387" s="243" t="str">
        <f>IF(Table13[[#This Row],[Tipo de Beneficiário]]="","",COUNTIFS(Table8[Código da Candidatura],Table13[[#This Row],[Cód.]],Table8[Tipologia proposta *],"Unid. Resid."))</f>
        <v/>
      </c>
      <c r="R387" s="244">
        <f>SUM(Table13[[#This Row],[T0]:[Unid. resid.]])</f>
        <v>0</v>
      </c>
      <c r="S387" s="245" t="str">
        <f>IF(OR(Table13[[#This Row],[Tipo de Beneficiário]]="",Table13[[#This Row],[Identificação da Entidade]]="",Table13[[#This Row],[Tipo de Solução Habitacional]]=""),"NÃO","")</f>
        <v>NÃO</v>
      </c>
      <c r="T387" s="118" t="e">
        <f>VLOOKUP(Table13[[#This Row],[Tipo de Beneficiário]],Table3[],3,FALSE)</f>
        <v>#N/A</v>
      </c>
      <c r="X387" s="46"/>
    </row>
    <row r="388" spans="1:24" x14ac:dyDescent="0.25">
      <c r="A388" s="237" t="str">
        <f>auxiliar!C384</f>
        <v>383</v>
      </c>
      <c r="B388" s="238"/>
      <c r="C388" s="239"/>
      <c r="D388" s="212" t="str">
        <f>IF(Table13[[#This Row],[Tipo de Beneficiário]]="","",COUNTIF(Table8[Código da Candidatura],Table13[[#This Row],[Cód.]]))</f>
        <v/>
      </c>
      <c r="E388" s="240" t="str">
        <f>IF(Table13[[#This Row],[Tipo de Beneficiário]]="","",SUMIF(Table8[[Código da Candidatura]:[Nº de membros]],Table13[[#This Row],[Cód.]],Table8[Nº de membros]))</f>
        <v/>
      </c>
      <c r="F388" s="241"/>
      <c r="G388" s="242"/>
      <c r="H388" s="242"/>
      <c r="I388" s="243" t="str">
        <f>IF(Table13[[#This Row],[Tipo de Beneficiário]]="","",COUNTIFS(Table8[Código da Candidatura],Table13[[#This Row],[Cód.]],Table8[Tipologia proposta *],"T0"))</f>
        <v/>
      </c>
      <c r="J388" s="243" t="str">
        <f>IF(Table13[[#This Row],[Tipo de Beneficiário]]="","",COUNTIFS(Table8[Código da Candidatura],Table13[[#This Row],[Cód.]],Table8[Tipologia proposta *],"T1"))</f>
        <v/>
      </c>
      <c r="K388" s="243" t="str">
        <f>IF(Table13[[#This Row],[Tipo de Beneficiário]]="","",COUNTIFS(Table8[Código da Candidatura],Table13[[#This Row],[Cód.]],Table8[Tipologia proposta *],"T2"))</f>
        <v/>
      </c>
      <c r="L388" s="243" t="str">
        <f>IF(Table13[[#This Row],[Tipo de Beneficiário]]="","",COUNTIFS(Table8[Código da Candidatura],Table13[[#This Row],[Cód.]],Table8[Tipologia proposta *],"T3"))</f>
        <v/>
      </c>
      <c r="M388" s="243" t="str">
        <f>IF(Table13[[#This Row],[Tipo de Beneficiário]]="","",COUNTIFS(Table8[Código da Candidatura],Table13[[#This Row],[Cód.]],Table8[Tipologia proposta *],"T4"))</f>
        <v/>
      </c>
      <c r="N388" s="243" t="str">
        <f>IF(Table13[[#This Row],[Tipo de Beneficiário]]="","",COUNTIFS(Table8[Código da Candidatura],Table13[[#This Row],[Cód.]],Table8[Tipologia proposta *],"T5"))</f>
        <v/>
      </c>
      <c r="O388" s="243" t="str">
        <f>IF(Table13[[#This Row],[Tipo de Beneficiário]]="","",COUNTIFS(Table8[Código da Candidatura],Table13[[#This Row],[Cód.]],Table8[Tipologia proposta *],"T6"))</f>
        <v/>
      </c>
      <c r="P388" s="243" t="str">
        <f>IF(Table13[[#This Row],[Tipo de Beneficiário]]="","",COUNTIFS(Table8[Código da Candidatura],Table13[[#This Row],[Cód.]],Table8[Tipologia proposta *],"T7"))</f>
        <v/>
      </c>
      <c r="Q388" s="243" t="str">
        <f>IF(Table13[[#This Row],[Tipo de Beneficiário]]="","",COUNTIFS(Table8[Código da Candidatura],Table13[[#This Row],[Cód.]],Table8[Tipologia proposta *],"Unid. Resid."))</f>
        <v/>
      </c>
      <c r="R388" s="244">
        <f>SUM(Table13[[#This Row],[T0]:[Unid. resid.]])</f>
        <v>0</v>
      </c>
      <c r="S388" s="245" t="str">
        <f>IF(OR(Table13[[#This Row],[Tipo de Beneficiário]]="",Table13[[#This Row],[Identificação da Entidade]]="",Table13[[#This Row],[Tipo de Solução Habitacional]]=""),"NÃO","")</f>
        <v>NÃO</v>
      </c>
      <c r="T388" s="118" t="e">
        <f>VLOOKUP(Table13[[#This Row],[Tipo de Beneficiário]],Table3[],3,FALSE)</f>
        <v>#N/A</v>
      </c>
      <c r="X388" s="46"/>
    </row>
    <row r="389" spans="1:24" x14ac:dyDescent="0.25">
      <c r="A389" s="237" t="str">
        <f>auxiliar!C385</f>
        <v>384</v>
      </c>
      <c r="B389" s="238"/>
      <c r="C389" s="239"/>
      <c r="D389" s="212" t="str">
        <f>IF(Table13[[#This Row],[Tipo de Beneficiário]]="","",COUNTIF(Table8[Código da Candidatura],Table13[[#This Row],[Cód.]]))</f>
        <v/>
      </c>
      <c r="E389" s="240" t="str">
        <f>IF(Table13[[#This Row],[Tipo de Beneficiário]]="","",SUMIF(Table8[[Código da Candidatura]:[Nº de membros]],Table13[[#This Row],[Cód.]],Table8[Nº de membros]))</f>
        <v/>
      </c>
      <c r="F389" s="241"/>
      <c r="G389" s="242"/>
      <c r="H389" s="242"/>
      <c r="I389" s="243" t="str">
        <f>IF(Table13[[#This Row],[Tipo de Beneficiário]]="","",COUNTIFS(Table8[Código da Candidatura],Table13[[#This Row],[Cód.]],Table8[Tipologia proposta *],"T0"))</f>
        <v/>
      </c>
      <c r="J389" s="243" t="str">
        <f>IF(Table13[[#This Row],[Tipo de Beneficiário]]="","",COUNTIFS(Table8[Código da Candidatura],Table13[[#This Row],[Cód.]],Table8[Tipologia proposta *],"T1"))</f>
        <v/>
      </c>
      <c r="K389" s="243" t="str">
        <f>IF(Table13[[#This Row],[Tipo de Beneficiário]]="","",COUNTIFS(Table8[Código da Candidatura],Table13[[#This Row],[Cód.]],Table8[Tipologia proposta *],"T2"))</f>
        <v/>
      </c>
      <c r="L389" s="243" t="str">
        <f>IF(Table13[[#This Row],[Tipo de Beneficiário]]="","",COUNTIFS(Table8[Código da Candidatura],Table13[[#This Row],[Cód.]],Table8[Tipologia proposta *],"T3"))</f>
        <v/>
      </c>
      <c r="M389" s="243" t="str">
        <f>IF(Table13[[#This Row],[Tipo de Beneficiário]]="","",COUNTIFS(Table8[Código da Candidatura],Table13[[#This Row],[Cód.]],Table8[Tipologia proposta *],"T4"))</f>
        <v/>
      </c>
      <c r="N389" s="243" t="str">
        <f>IF(Table13[[#This Row],[Tipo de Beneficiário]]="","",COUNTIFS(Table8[Código da Candidatura],Table13[[#This Row],[Cód.]],Table8[Tipologia proposta *],"T5"))</f>
        <v/>
      </c>
      <c r="O389" s="243" t="str">
        <f>IF(Table13[[#This Row],[Tipo de Beneficiário]]="","",COUNTIFS(Table8[Código da Candidatura],Table13[[#This Row],[Cód.]],Table8[Tipologia proposta *],"T6"))</f>
        <v/>
      </c>
      <c r="P389" s="243" t="str">
        <f>IF(Table13[[#This Row],[Tipo de Beneficiário]]="","",COUNTIFS(Table8[Código da Candidatura],Table13[[#This Row],[Cód.]],Table8[Tipologia proposta *],"T7"))</f>
        <v/>
      </c>
      <c r="Q389" s="243" t="str">
        <f>IF(Table13[[#This Row],[Tipo de Beneficiário]]="","",COUNTIFS(Table8[Código da Candidatura],Table13[[#This Row],[Cód.]],Table8[Tipologia proposta *],"Unid. Resid."))</f>
        <v/>
      </c>
      <c r="R389" s="244">
        <f>SUM(Table13[[#This Row],[T0]:[Unid. resid.]])</f>
        <v>0</v>
      </c>
      <c r="S389" s="245" t="str">
        <f>IF(OR(Table13[[#This Row],[Tipo de Beneficiário]]="",Table13[[#This Row],[Identificação da Entidade]]="",Table13[[#This Row],[Tipo de Solução Habitacional]]=""),"NÃO","")</f>
        <v>NÃO</v>
      </c>
      <c r="T389" s="118" t="e">
        <f>VLOOKUP(Table13[[#This Row],[Tipo de Beneficiário]],Table3[],3,FALSE)</f>
        <v>#N/A</v>
      </c>
      <c r="X389" s="46"/>
    </row>
    <row r="390" spans="1:24" x14ac:dyDescent="0.25">
      <c r="A390" s="237" t="str">
        <f>auxiliar!C386</f>
        <v>385</v>
      </c>
      <c r="B390" s="238"/>
      <c r="C390" s="239"/>
      <c r="D390" s="212" t="str">
        <f>IF(Table13[[#This Row],[Tipo de Beneficiário]]="","",COUNTIF(Table8[Código da Candidatura],Table13[[#This Row],[Cód.]]))</f>
        <v/>
      </c>
      <c r="E390" s="240" t="str">
        <f>IF(Table13[[#This Row],[Tipo de Beneficiário]]="","",SUMIF(Table8[[Código da Candidatura]:[Nº de membros]],Table13[[#This Row],[Cód.]],Table8[Nº de membros]))</f>
        <v/>
      </c>
      <c r="F390" s="241"/>
      <c r="G390" s="242"/>
      <c r="H390" s="242"/>
      <c r="I390" s="243" t="str">
        <f>IF(Table13[[#This Row],[Tipo de Beneficiário]]="","",COUNTIFS(Table8[Código da Candidatura],Table13[[#This Row],[Cód.]],Table8[Tipologia proposta *],"T0"))</f>
        <v/>
      </c>
      <c r="J390" s="243" t="str">
        <f>IF(Table13[[#This Row],[Tipo de Beneficiário]]="","",COUNTIFS(Table8[Código da Candidatura],Table13[[#This Row],[Cód.]],Table8[Tipologia proposta *],"T1"))</f>
        <v/>
      </c>
      <c r="K390" s="243" t="str">
        <f>IF(Table13[[#This Row],[Tipo de Beneficiário]]="","",COUNTIFS(Table8[Código da Candidatura],Table13[[#This Row],[Cód.]],Table8[Tipologia proposta *],"T2"))</f>
        <v/>
      </c>
      <c r="L390" s="243" t="str">
        <f>IF(Table13[[#This Row],[Tipo de Beneficiário]]="","",COUNTIFS(Table8[Código da Candidatura],Table13[[#This Row],[Cód.]],Table8[Tipologia proposta *],"T3"))</f>
        <v/>
      </c>
      <c r="M390" s="243" t="str">
        <f>IF(Table13[[#This Row],[Tipo de Beneficiário]]="","",COUNTIFS(Table8[Código da Candidatura],Table13[[#This Row],[Cód.]],Table8[Tipologia proposta *],"T4"))</f>
        <v/>
      </c>
      <c r="N390" s="243" t="str">
        <f>IF(Table13[[#This Row],[Tipo de Beneficiário]]="","",COUNTIFS(Table8[Código da Candidatura],Table13[[#This Row],[Cód.]],Table8[Tipologia proposta *],"T5"))</f>
        <v/>
      </c>
      <c r="O390" s="243" t="str">
        <f>IF(Table13[[#This Row],[Tipo de Beneficiário]]="","",COUNTIFS(Table8[Código da Candidatura],Table13[[#This Row],[Cód.]],Table8[Tipologia proposta *],"T6"))</f>
        <v/>
      </c>
      <c r="P390" s="243" t="str">
        <f>IF(Table13[[#This Row],[Tipo de Beneficiário]]="","",COUNTIFS(Table8[Código da Candidatura],Table13[[#This Row],[Cód.]],Table8[Tipologia proposta *],"T7"))</f>
        <v/>
      </c>
      <c r="Q390" s="243" t="str">
        <f>IF(Table13[[#This Row],[Tipo de Beneficiário]]="","",COUNTIFS(Table8[Código da Candidatura],Table13[[#This Row],[Cód.]],Table8[Tipologia proposta *],"Unid. Resid."))</f>
        <v/>
      </c>
      <c r="R390" s="244">
        <f>SUM(Table13[[#This Row],[T0]:[Unid. resid.]])</f>
        <v>0</v>
      </c>
      <c r="S390" s="245" t="str">
        <f>IF(OR(Table13[[#This Row],[Tipo de Beneficiário]]="",Table13[[#This Row],[Identificação da Entidade]]="",Table13[[#This Row],[Tipo de Solução Habitacional]]=""),"NÃO","")</f>
        <v>NÃO</v>
      </c>
      <c r="T390" s="118" t="e">
        <f>VLOOKUP(Table13[[#This Row],[Tipo de Beneficiário]],Table3[],3,FALSE)</f>
        <v>#N/A</v>
      </c>
      <c r="X390" s="46"/>
    </row>
    <row r="391" spans="1:24" x14ac:dyDescent="0.25">
      <c r="A391" s="237" t="str">
        <f>auxiliar!C387</f>
        <v>386</v>
      </c>
      <c r="B391" s="238"/>
      <c r="C391" s="239"/>
      <c r="D391" s="212" t="str">
        <f>IF(Table13[[#This Row],[Tipo de Beneficiário]]="","",COUNTIF(Table8[Código da Candidatura],Table13[[#This Row],[Cód.]]))</f>
        <v/>
      </c>
      <c r="E391" s="240" t="str">
        <f>IF(Table13[[#This Row],[Tipo de Beneficiário]]="","",SUMIF(Table8[[Código da Candidatura]:[Nº de membros]],Table13[[#This Row],[Cód.]],Table8[Nº de membros]))</f>
        <v/>
      </c>
      <c r="F391" s="241"/>
      <c r="G391" s="242"/>
      <c r="H391" s="242"/>
      <c r="I391" s="243" t="str">
        <f>IF(Table13[[#This Row],[Tipo de Beneficiário]]="","",COUNTIFS(Table8[Código da Candidatura],Table13[[#This Row],[Cód.]],Table8[Tipologia proposta *],"T0"))</f>
        <v/>
      </c>
      <c r="J391" s="243" t="str">
        <f>IF(Table13[[#This Row],[Tipo de Beneficiário]]="","",COUNTIFS(Table8[Código da Candidatura],Table13[[#This Row],[Cód.]],Table8[Tipologia proposta *],"T1"))</f>
        <v/>
      </c>
      <c r="K391" s="243" t="str">
        <f>IF(Table13[[#This Row],[Tipo de Beneficiário]]="","",COUNTIFS(Table8[Código da Candidatura],Table13[[#This Row],[Cód.]],Table8[Tipologia proposta *],"T2"))</f>
        <v/>
      </c>
      <c r="L391" s="243" t="str">
        <f>IF(Table13[[#This Row],[Tipo de Beneficiário]]="","",COUNTIFS(Table8[Código da Candidatura],Table13[[#This Row],[Cód.]],Table8[Tipologia proposta *],"T3"))</f>
        <v/>
      </c>
      <c r="M391" s="243" t="str">
        <f>IF(Table13[[#This Row],[Tipo de Beneficiário]]="","",COUNTIFS(Table8[Código da Candidatura],Table13[[#This Row],[Cód.]],Table8[Tipologia proposta *],"T4"))</f>
        <v/>
      </c>
      <c r="N391" s="243" t="str">
        <f>IF(Table13[[#This Row],[Tipo de Beneficiário]]="","",COUNTIFS(Table8[Código da Candidatura],Table13[[#This Row],[Cód.]],Table8[Tipologia proposta *],"T5"))</f>
        <v/>
      </c>
      <c r="O391" s="243" t="str">
        <f>IF(Table13[[#This Row],[Tipo de Beneficiário]]="","",COUNTIFS(Table8[Código da Candidatura],Table13[[#This Row],[Cód.]],Table8[Tipologia proposta *],"T6"))</f>
        <v/>
      </c>
      <c r="P391" s="243" t="str">
        <f>IF(Table13[[#This Row],[Tipo de Beneficiário]]="","",COUNTIFS(Table8[Código da Candidatura],Table13[[#This Row],[Cód.]],Table8[Tipologia proposta *],"T7"))</f>
        <v/>
      </c>
      <c r="Q391" s="243" t="str">
        <f>IF(Table13[[#This Row],[Tipo de Beneficiário]]="","",COUNTIFS(Table8[Código da Candidatura],Table13[[#This Row],[Cód.]],Table8[Tipologia proposta *],"Unid. Resid."))</f>
        <v/>
      </c>
      <c r="R391" s="244">
        <f>SUM(Table13[[#This Row],[T0]:[Unid. resid.]])</f>
        <v>0</v>
      </c>
      <c r="S391" s="245" t="str">
        <f>IF(OR(Table13[[#This Row],[Tipo de Beneficiário]]="",Table13[[#This Row],[Identificação da Entidade]]="",Table13[[#This Row],[Tipo de Solução Habitacional]]=""),"NÃO","")</f>
        <v>NÃO</v>
      </c>
      <c r="T391" s="118" t="e">
        <f>VLOOKUP(Table13[[#This Row],[Tipo de Beneficiário]],Table3[],3,FALSE)</f>
        <v>#N/A</v>
      </c>
      <c r="X391" s="46"/>
    </row>
    <row r="392" spans="1:24" x14ac:dyDescent="0.25">
      <c r="A392" s="237" t="str">
        <f>auxiliar!C388</f>
        <v>387</v>
      </c>
      <c r="B392" s="238"/>
      <c r="C392" s="239"/>
      <c r="D392" s="212" t="str">
        <f>IF(Table13[[#This Row],[Tipo de Beneficiário]]="","",COUNTIF(Table8[Código da Candidatura],Table13[[#This Row],[Cód.]]))</f>
        <v/>
      </c>
      <c r="E392" s="240" t="str">
        <f>IF(Table13[[#This Row],[Tipo de Beneficiário]]="","",SUMIF(Table8[[Código da Candidatura]:[Nº de membros]],Table13[[#This Row],[Cód.]],Table8[Nº de membros]))</f>
        <v/>
      </c>
      <c r="F392" s="241"/>
      <c r="G392" s="242"/>
      <c r="H392" s="242"/>
      <c r="I392" s="243" t="str">
        <f>IF(Table13[[#This Row],[Tipo de Beneficiário]]="","",COUNTIFS(Table8[Código da Candidatura],Table13[[#This Row],[Cód.]],Table8[Tipologia proposta *],"T0"))</f>
        <v/>
      </c>
      <c r="J392" s="243" t="str">
        <f>IF(Table13[[#This Row],[Tipo de Beneficiário]]="","",COUNTIFS(Table8[Código da Candidatura],Table13[[#This Row],[Cód.]],Table8[Tipologia proposta *],"T1"))</f>
        <v/>
      </c>
      <c r="K392" s="243" t="str">
        <f>IF(Table13[[#This Row],[Tipo de Beneficiário]]="","",COUNTIFS(Table8[Código da Candidatura],Table13[[#This Row],[Cód.]],Table8[Tipologia proposta *],"T2"))</f>
        <v/>
      </c>
      <c r="L392" s="243" t="str">
        <f>IF(Table13[[#This Row],[Tipo de Beneficiário]]="","",COUNTIFS(Table8[Código da Candidatura],Table13[[#This Row],[Cód.]],Table8[Tipologia proposta *],"T3"))</f>
        <v/>
      </c>
      <c r="M392" s="243" t="str">
        <f>IF(Table13[[#This Row],[Tipo de Beneficiário]]="","",COUNTIFS(Table8[Código da Candidatura],Table13[[#This Row],[Cód.]],Table8[Tipologia proposta *],"T4"))</f>
        <v/>
      </c>
      <c r="N392" s="243" t="str">
        <f>IF(Table13[[#This Row],[Tipo de Beneficiário]]="","",COUNTIFS(Table8[Código da Candidatura],Table13[[#This Row],[Cód.]],Table8[Tipologia proposta *],"T5"))</f>
        <v/>
      </c>
      <c r="O392" s="243" t="str">
        <f>IF(Table13[[#This Row],[Tipo de Beneficiário]]="","",COUNTIFS(Table8[Código da Candidatura],Table13[[#This Row],[Cód.]],Table8[Tipologia proposta *],"T6"))</f>
        <v/>
      </c>
      <c r="P392" s="243" t="str">
        <f>IF(Table13[[#This Row],[Tipo de Beneficiário]]="","",COUNTIFS(Table8[Código da Candidatura],Table13[[#This Row],[Cód.]],Table8[Tipologia proposta *],"T7"))</f>
        <v/>
      </c>
      <c r="Q392" s="243" t="str">
        <f>IF(Table13[[#This Row],[Tipo de Beneficiário]]="","",COUNTIFS(Table8[Código da Candidatura],Table13[[#This Row],[Cód.]],Table8[Tipologia proposta *],"Unid. Resid."))</f>
        <v/>
      </c>
      <c r="R392" s="244">
        <f>SUM(Table13[[#This Row],[T0]:[Unid. resid.]])</f>
        <v>0</v>
      </c>
      <c r="S392" s="245" t="str">
        <f>IF(OR(Table13[[#This Row],[Tipo de Beneficiário]]="",Table13[[#This Row],[Identificação da Entidade]]="",Table13[[#This Row],[Tipo de Solução Habitacional]]=""),"NÃO","")</f>
        <v>NÃO</v>
      </c>
      <c r="T392" s="118" t="e">
        <f>VLOOKUP(Table13[[#This Row],[Tipo de Beneficiário]],Table3[],3,FALSE)</f>
        <v>#N/A</v>
      </c>
      <c r="X392" s="46"/>
    </row>
    <row r="393" spans="1:24" x14ac:dyDescent="0.25">
      <c r="A393" s="237" t="str">
        <f>auxiliar!C389</f>
        <v>388</v>
      </c>
      <c r="B393" s="238"/>
      <c r="C393" s="239"/>
      <c r="D393" s="212" t="str">
        <f>IF(Table13[[#This Row],[Tipo de Beneficiário]]="","",COUNTIF(Table8[Código da Candidatura],Table13[[#This Row],[Cód.]]))</f>
        <v/>
      </c>
      <c r="E393" s="240" t="str">
        <f>IF(Table13[[#This Row],[Tipo de Beneficiário]]="","",SUMIF(Table8[[Código da Candidatura]:[Nº de membros]],Table13[[#This Row],[Cód.]],Table8[Nº de membros]))</f>
        <v/>
      </c>
      <c r="F393" s="241"/>
      <c r="G393" s="242"/>
      <c r="H393" s="242"/>
      <c r="I393" s="243" t="str">
        <f>IF(Table13[[#This Row],[Tipo de Beneficiário]]="","",COUNTIFS(Table8[Código da Candidatura],Table13[[#This Row],[Cód.]],Table8[Tipologia proposta *],"T0"))</f>
        <v/>
      </c>
      <c r="J393" s="243" t="str">
        <f>IF(Table13[[#This Row],[Tipo de Beneficiário]]="","",COUNTIFS(Table8[Código da Candidatura],Table13[[#This Row],[Cód.]],Table8[Tipologia proposta *],"T1"))</f>
        <v/>
      </c>
      <c r="K393" s="243" t="str">
        <f>IF(Table13[[#This Row],[Tipo de Beneficiário]]="","",COUNTIFS(Table8[Código da Candidatura],Table13[[#This Row],[Cód.]],Table8[Tipologia proposta *],"T2"))</f>
        <v/>
      </c>
      <c r="L393" s="243" t="str">
        <f>IF(Table13[[#This Row],[Tipo de Beneficiário]]="","",COUNTIFS(Table8[Código da Candidatura],Table13[[#This Row],[Cód.]],Table8[Tipologia proposta *],"T3"))</f>
        <v/>
      </c>
      <c r="M393" s="243" t="str">
        <f>IF(Table13[[#This Row],[Tipo de Beneficiário]]="","",COUNTIFS(Table8[Código da Candidatura],Table13[[#This Row],[Cód.]],Table8[Tipologia proposta *],"T4"))</f>
        <v/>
      </c>
      <c r="N393" s="243" t="str">
        <f>IF(Table13[[#This Row],[Tipo de Beneficiário]]="","",COUNTIFS(Table8[Código da Candidatura],Table13[[#This Row],[Cód.]],Table8[Tipologia proposta *],"T5"))</f>
        <v/>
      </c>
      <c r="O393" s="243" t="str">
        <f>IF(Table13[[#This Row],[Tipo de Beneficiário]]="","",COUNTIFS(Table8[Código da Candidatura],Table13[[#This Row],[Cód.]],Table8[Tipologia proposta *],"T6"))</f>
        <v/>
      </c>
      <c r="P393" s="243" t="str">
        <f>IF(Table13[[#This Row],[Tipo de Beneficiário]]="","",COUNTIFS(Table8[Código da Candidatura],Table13[[#This Row],[Cód.]],Table8[Tipologia proposta *],"T7"))</f>
        <v/>
      </c>
      <c r="Q393" s="243" t="str">
        <f>IF(Table13[[#This Row],[Tipo de Beneficiário]]="","",COUNTIFS(Table8[Código da Candidatura],Table13[[#This Row],[Cód.]],Table8[Tipologia proposta *],"Unid. Resid."))</f>
        <v/>
      </c>
      <c r="R393" s="244">
        <f>SUM(Table13[[#This Row],[T0]:[Unid. resid.]])</f>
        <v>0</v>
      </c>
      <c r="S393" s="245" t="str">
        <f>IF(OR(Table13[[#This Row],[Tipo de Beneficiário]]="",Table13[[#This Row],[Identificação da Entidade]]="",Table13[[#This Row],[Tipo de Solução Habitacional]]=""),"NÃO","")</f>
        <v>NÃO</v>
      </c>
      <c r="T393" s="118" t="e">
        <f>VLOOKUP(Table13[[#This Row],[Tipo de Beneficiário]],Table3[],3,FALSE)</f>
        <v>#N/A</v>
      </c>
      <c r="X393" s="46"/>
    </row>
    <row r="394" spans="1:24" x14ac:dyDescent="0.25">
      <c r="A394" s="237" t="str">
        <f>auxiliar!C390</f>
        <v>389</v>
      </c>
      <c r="B394" s="238"/>
      <c r="C394" s="239"/>
      <c r="D394" s="212" t="str">
        <f>IF(Table13[[#This Row],[Tipo de Beneficiário]]="","",COUNTIF(Table8[Código da Candidatura],Table13[[#This Row],[Cód.]]))</f>
        <v/>
      </c>
      <c r="E394" s="240" t="str">
        <f>IF(Table13[[#This Row],[Tipo de Beneficiário]]="","",SUMIF(Table8[[Código da Candidatura]:[Nº de membros]],Table13[[#This Row],[Cód.]],Table8[Nº de membros]))</f>
        <v/>
      </c>
      <c r="F394" s="241"/>
      <c r="G394" s="242"/>
      <c r="H394" s="242"/>
      <c r="I394" s="243" t="str">
        <f>IF(Table13[[#This Row],[Tipo de Beneficiário]]="","",COUNTIFS(Table8[Código da Candidatura],Table13[[#This Row],[Cód.]],Table8[Tipologia proposta *],"T0"))</f>
        <v/>
      </c>
      <c r="J394" s="243" t="str">
        <f>IF(Table13[[#This Row],[Tipo de Beneficiário]]="","",COUNTIFS(Table8[Código da Candidatura],Table13[[#This Row],[Cód.]],Table8[Tipologia proposta *],"T1"))</f>
        <v/>
      </c>
      <c r="K394" s="243" t="str">
        <f>IF(Table13[[#This Row],[Tipo de Beneficiário]]="","",COUNTIFS(Table8[Código da Candidatura],Table13[[#This Row],[Cód.]],Table8[Tipologia proposta *],"T2"))</f>
        <v/>
      </c>
      <c r="L394" s="243" t="str">
        <f>IF(Table13[[#This Row],[Tipo de Beneficiário]]="","",COUNTIFS(Table8[Código da Candidatura],Table13[[#This Row],[Cód.]],Table8[Tipologia proposta *],"T3"))</f>
        <v/>
      </c>
      <c r="M394" s="243" t="str">
        <f>IF(Table13[[#This Row],[Tipo de Beneficiário]]="","",COUNTIFS(Table8[Código da Candidatura],Table13[[#This Row],[Cód.]],Table8[Tipologia proposta *],"T4"))</f>
        <v/>
      </c>
      <c r="N394" s="243" t="str">
        <f>IF(Table13[[#This Row],[Tipo de Beneficiário]]="","",COUNTIFS(Table8[Código da Candidatura],Table13[[#This Row],[Cód.]],Table8[Tipologia proposta *],"T5"))</f>
        <v/>
      </c>
      <c r="O394" s="243" t="str">
        <f>IF(Table13[[#This Row],[Tipo de Beneficiário]]="","",COUNTIFS(Table8[Código da Candidatura],Table13[[#This Row],[Cód.]],Table8[Tipologia proposta *],"T6"))</f>
        <v/>
      </c>
      <c r="P394" s="243" t="str">
        <f>IF(Table13[[#This Row],[Tipo de Beneficiário]]="","",COUNTIFS(Table8[Código da Candidatura],Table13[[#This Row],[Cód.]],Table8[Tipologia proposta *],"T7"))</f>
        <v/>
      </c>
      <c r="Q394" s="243" t="str">
        <f>IF(Table13[[#This Row],[Tipo de Beneficiário]]="","",COUNTIFS(Table8[Código da Candidatura],Table13[[#This Row],[Cód.]],Table8[Tipologia proposta *],"Unid. Resid."))</f>
        <v/>
      </c>
      <c r="R394" s="244">
        <f>SUM(Table13[[#This Row],[T0]:[Unid. resid.]])</f>
        <v>0</v>
      </c>
      <c r="S394" s="245" t="str">
        <f>IF(OR(Table13[[#This Row],[Tipo de Beneficiário]]="",Table13[[#This Row],[Identificação da Entidade]]="",Table13[[#This Row],[Tipo de Solução Habitacional]]=""),"NÃO","")</f>
        <v>NÃO</v>
      </c>
      <c r="T394" s="118" t="e">
        <f>VLOOKUP(Table13[[#This Row],[Tipo de Beneficiário]],Table3[],3,FALSE)</f>
        <v>#N/A</v>
      </c>
      <c r="X394" s="46"/>
    </row>
    <row r="395" spans="1:24" x14ac:dyDescent="0.25">
      <c r="A395" s="237" t="str">
        <f>auxiliar!C391</f>
        <v>390</v>
      </c>
      <c r="B395" s="238"/>
      <c r="C395" s="239"/>
      <c r="D395" s="212" t="str">
        <f>IF(Table13[[#This Row],[Tipo de Beneficiário]]="","",COUNTIF(Table8[Código da Candidatura],Table13[[#This Row],[Cód.]]))</f>
        <v/>
      </c>
      <c r="E395" s="240" t="str">
        <f>IF(Table13[[#This Row],[Tipo de Beneficiário]]="","",SUMIF(Table8[[Código da Candidatura]:[Nº de membros]],Table13[[#This Row],[Cód.]],Table8[Nº de membros]))</f>
        <v/>
      </c>
      <c r="F395" s="241"/>
      <c r="G395" s="242"/>
      <c r="H395" s="242"/>
      <c r="I395" s="243" t="str">
        <f>IF(Table13[[#This Row],[Tipo de Beneficiário]]="","",COUNTIFS(Table8[Código da Candidatura],Table13[[#This Row],[Cód.]],Table8[Tipologia proposta *],"T0"))</f>
        <v/>
      </c>
      <c r="J395" s="243" t="str">
        <f>IF(Table13[[#This Row],[Tipo de Beneficiário]]="","",COUNTIFS(Table8[Código da Candidatura],Table13[[#This Row],[Cód.]],Table8[Tipologia proposta *],"T1"))</f>
        <v/>
      </c>
      <c r="K395" s="243" t="str">
        <f>IF(Table13[[#This Row],[Tipo de Beneficiário]]="","",COUNTIFS(Table8[Código da Candidatura],Table13[[#This Row],[Cód.]],Table8[Tipologia proposta *],"T2"))</f>
        <v/>
      </c>
      <c r="L395" s="243" t="str">
        <f>IF(Table13[[#This Row],[Tipo de Beneficiário]]="","",COUNTIFS(Table8[Código da Candidatura],Table13[[#This Row],[Cód.]],Table8[Tipologia proposta *],"T3"))</f>
        <v/>
      </c>
      <c r="M395" s="243" t="str">
        <f>IF(Table13[[#This Row],[Tipo de Beneficiário]]="","",COUNTIFS(Table8[Código da Candidatura],Table13[[#This Row],[Cód.]],Table8[Tipologia proposta *],"T4"))</f>
        <v/>
      </c>
      <c r="N395" s="243" t="str">
        <f>IF(Table13[[#This Row],[Tipo de Beneficiário]]="","",COUNTIFS(Table8[Código da Candidatura],Table13[[#This Row],[Cód.]],Table8[Tipologia proposta *],"T5"))</f>
        <v/>
      </c>
      <c r="O395" s="243" t="str">
        <f>IF(Table13[[#This Row],[Tipo de Beneficiário]]="","",COUNTIFS(Table8[Código da Candidatura],Table13[[#This Row],[Cód.]],Table8[Tipologia proposta *],"T6"))</f>
        <v/>
      </c>
      <c r="P395" s="243" t="str">
        <f>IF(Table13[[#This Row],[Tipo de Beneficiário]]="","",COUNTIFS(Table8[Código da Candidatura],Table13[[#This Row],[Cód.]],Table8[Tipologia proposta *],"T7"))</f>
        <v/>
      </c>
      <c r="Q395" s="243" t="str">
        <f>IF(Table13[[#This Row],[Tipo de Beneficiário]]="","",COUNTIFS(Table8[Código da Candidatura],Table13[[#This Row],[Cód.]],Table8[Tipologia proposta *],"Unid. Resid."))</f>
        <v/>
      </c>
      <c r="R395" s="244">
        <f>SUM(Table13[[#This Row],[T0]:[Unid. resid.]])</f>
        <v>0</v>
      </c>
      <c r="S395" s="245" t="str">
        <f>IF(OR(Table13[[#This Row],[Tipo de Beneficiário]]="",Table13[[#This Row],[Identificação da Entidade]]="",Table13[[#This Row],[Tipo de Solução Habitacional]]=""),"NÃO","")</f>
        <v>NÃO</v>
      </c>
      <c r="T395" s="118" t="e">
        <f>VLOOKUP(Table13[[#This Row],[Tipo de Beneficiário]],Table3[],3,FALSE)</f>
        <v>#N/A</v>
      </c>
      <c r="X395" s="46"/>
    </row>
    <row r="396" spans="1:24" x14ac:dyDescent="0.25">
      <c r="A396" s="237" t="str">
        <f>auxiliar!C392</f>
        <v>391</v>
      </c>
      <c r="B396" s="238"/>
      <c r="C396" s="239"/>
      <c r="D396" s="212" t="str">
        <f>IF(Table13[[#This Row],[Tipo de Beneficiário]]="","",COUNTIF(Table8[Código da Candidatura],Table13[[#This Row],[Cód.]]))</f>
        <v/>
      </c>
      <c r="E396" s="240" t="str">
        <f>IF(Table13[[#This Row],[Tipo de Beneficiário]]="","",SUMIF(Table8[[Código da Candidatura]:[Nº de membros]],Table13[[#This Row],[Cód.]],Table8[Nº de membros]))</f>
        <v/>
      </c>
      <c r="F396" s="241"/>
      <c r="G396" s="242"/>
      <c r="H396" s="242"/>
      <c r="I396" s="243" t="str">
        <f>IF(Table13[[#This Row],[Tipo de Beneficiário]]="","",COUNTIFS(Table8[Código da Candidatura],Table13[[#This Row],[Cód.]],Table8[Tipologia proposta *],"T0"))</f>
        <v/>
      </c>
      <c r="J396" s="243" t="str">
        <f>IF(Table13[[#This Row],[Tipo de Beneficiário]]="","",COUNTIFS(Table8[Código da Candidatura],Table13[[#This Row],[Cód.]],Table8[Tipologia proposta *],"T1"))</f>
        <v/>
      </c>
      <c r="K396" s="243" t="str">
        <f>IF(Table13[[#This Row],[Tipo de Beneficiário]]="","",COUNTIFS(Table8[Código da Candidatura],Table13[[#This Row],[Cód.]],Table8[Tipologia proposta *],"T2"))</f>
        <v/>
      </c>
      <c r="L396" s="243" t="str">
        <f>IF(Table13[[#This Row],[Tipo de Beneficiário]]="","",COUNTIFS(Table8[Código da Candidatura],Table13[[#This Row],[Cód.]],Table8[Tipologia proposta *],"T3"))</f>
        <v/>
      </c>
      <c r="M396" s="243" t="str">
        <f>IF(Table13[[#This Row],[Tipo de Beneficiário]]="","",COUNTIFS(Table8[Código da Candidatura],Table13[[#This Row],[Cód.]],Table8[Tipologia proposta *],"T4"))</f>
        <v/>
      </c>
      <c r="N396" s="243" t="str">
        <f>IF(Table13[[#This Row],[Tipo de Beneficiário]]="","",COUNTIFS(Table8[Código da Candidatura],Table13[[#This Row],[Cód.]],Table8[Tipologia proposta *],"T5"))</f>
        <v/>
      </c>
      <c r="O396" s="243" t="str">
        <f>IF(Table13[[#This Row],[Tipo de Beneficiário]]="","",COUNTIFS(Table8[Código da Candidatura],Table13[[#This Row],[Cód.]],Table8[Tipologia proposta *],"T6"))</f>
        <v/>
      </c>
      <c r="P396" s="243" t="str">
        <f>IF(Table13[[#This Row],[Tipo de Beneficiário]]="","",COUNTIFS(Table8[Código da Candidatura],Table13[[#This Row],[Cód.]],Table8[Tipologia proposta *],"T7"))</f>
        <v/>
      </c>
      <c r="Q396" s="243" t="str">
        <f>IF(Table13[[#This Row],[Tipo de Beneficiário]]="","",COUNTIFS(Table8[Código da Candidatura],Table13[[#This Row],[Cód.]],Table8[Tipologia proposta *],"Unid. Resid."))</f>
        <v/>
      </c>
      <c r="R396" s="244">
        <f>SUM(Table13[[#This Row],[T0]:[Unid. resid.]])</f>
        <v>0</v>
      </c>
      <c r="S396" s="245" t="str">
        <f>IF(OR(Table13[[#This Row],[Tipo de Beneficiário]]="",Table13[[#This Row],[Identificação da Entidade]]="",Table13[[#This Row],[Tipo de Solução Habitacional]]=""),"NÃO","")</f>
        <v>NÃO</v>
      </c>
      <c r="T396" s="118" t="e">
        <f>VLOOKUP(Table13[[#This Row],[Tipo de Beneficiário]],Table3[],3,FALSE)</f>
        <v>#N/A</v>
      </c>
      <c r="X396" s="46"/>
    </row>
    <row r="397" spans="1:24" x14ac:dyDescent="0.25">
      <c r="A397" s="237" t="str">
        <f>auxiliar!C393</f>
        <v>392</v>
      </c>
      <c r="B397" s="238"/>
      <c r="C397" s="239"/>
      <c r="D397" s="212" t="str">
        <f>IF(Table13[[#This Row],[Tipo de Beneficiário]]="","",COUNTIF(Table8[Código da Candidatura],Table13[[#This Row],[Cód.]]))</f>
        <v/>
      </c>
      <c r="E397" s="240" t="str">
        <f>IF(Table13[[#This Row],[Tipo de Beneficiário]]="","",SUMIF(Table8[[Código da Candidatura]:[Nº de membros]],Table13[[#This Row],[Cód.]],Table8[Nº de membros]))</f>
        <v/>
      </c>
      <c r="F397" s="241"/>
      <c r="G397" s="242"/>
      <c r="H397" s="242"/>
      <c r="I397" s="243" t="str">
        <f>IF(Table13[[#This Row],[Tipo de Beneficiário]]="","",COUNTIFS(Table8[Código da Candidatura],Table13[[#This Row],[Cód.]],Table8[Tipologia proposta *],"T0"))</f>
        <v/>
      </c>
      <c r="J397" s="243" t="str">
        <f>IF(Table13[[#This Row],[Tipo de Beneficiário]]="","",COUNTIFS(Table8[Código da Candidatura],Table13[[#This Row],[Cód.]],Table8[Tipologia proposta *],"T1"))</f>
        <v/>
      </c>
      <c r="K397" s="243" t="str">
        <f>IF(Table13[[#This Row],[Tipo de Beneficiário]]="","",COUNTIFS(Table8[Código da Candidatura],Table13[[#This Row],[Cód.]],Table8[Tipologia proposta *],"T2"))</f>
        <v/>
      </c>
      <c r="L397" s="243" t="str">
        <f>IF(Table13[[#This Row],[Tipo de Beneficiário]]="","",COUNTIFS(Table8[Código da Candidatura],Table13[[#This Row],[Cód.]],Table8[Tipologia proposta *],"T3"))</f>
        <v/>
      </c>
      <c r="M397" s="243" t="str">
        <f>IF(Table13[[#This Row],[Tipo de Beneficiário]]="","",COUNTIFS(Table8[Código da Candidatura],Table13[[#This Row],[Cód.]],Table8[Tipologia proposta *],"T4"))</f>
        <v/>
      </c>
      <c r="N397" s="243" t="str">
        <f>IF(Table13[[#This Row],[Tipo de Beneficiário]]="","",COUNTIFS(Table8[Código da Candidatura],Table13[[#This Row],[Cód.]],Table8[Tipologia proposta *],"T5"))</f>
        <v/>
      </c>
      <c r="O397" s="243" t="str">
        <f>IF(Table13[[#This Row],[Tipo de Beneficiário]]="","",COUNTIFS(Table8[Código da Candidatura],Table13[[#This Row],[Cód.]],Table8[Tipologia proposta *],"T6"))</f>
        <v/>
      </c>
      <c r="P397" s="243" t="str">
        <f>IF(Table13[[#This Row],[Tipo de Beneficiário]]="","",COUNTIFS(Table8[Código da Candidatura],Table13[[#This Row],[Cód.]],Table8[Tipologia proposta *],"T7"))</f>
        <v/>
      </c>
      <c r="Q397" s="243" t="str">
        <f>IF(Table13[[#This Row],[Tipo de Beneficiário]]="","",COUNTIFS(Table8[Código da Candidatura],Table13[[#This Row],[Cód.]],Table8[Tipologia proposta *],"Unid. Resid."))</f>
        <v/>
      </c>
      <c r="R397" s="244">
        <f>SUM(Table13[[#This Row],[T0]:[Unid. resid.]])</f>
        <v>0</v>
      </c>
      <c r="S397" s="245" t="str">
        <f>IF(OR(Table13[[#This Row],[Tipo de Beneficiário]]="",Table13[[#This Row],[Identificação da Entidade]]="",Table13[[#This Row],[Tipo de Solução Habitacional]]=""),"NÃO","")</f>
        <v>NÃO</v>
      </c>
      <c r="T397" s="118" t="e">
        <f>VLOOKUP(Table13[[#This Row],[Tipo de Beneficiário]],Table3[],3,FALSE)</f>
        <v>#N/A</v>
      </c>
      <c r="X397" s="46"/>
    </row>
    <row r="398" spans="1:24" x14ac:dyDescent="0.25">
      <c r="A398" s="237" t="str">
        <f>auxiliar!C394</f>
        <v>393</v>
      </c>
      <c r="B398" s="238"/>
      <c r="C398" s="239"/>
      <c r="D398" s="212" t="str">
        <f>IF(Table13[[#This Row],[Tipo de Beneficiário]]="","",COUNTIF(Table8[Código da Candidatura],Table13[[#This Row],[Cód.]]))</f>
        <v/>
      </c>
      <c r="E398" s="240" t="str">
        <f>IF(Table13[[#This Row],[Tipo de Beneficiário]]="","",SUMIF(Table8[[Código da Candidatura]:[Nº de membros]],Table13[[#This Row],[Cód.]],Table8[Nº de membros]))</f>
        <v/>
      </c>
      <c r="F398" s="241"/>
      <c r="G398" s="242"/>
      <c r="H398" s="242"/>
      <c r="I398" s="243" t="str">
        <f>IF(Table13[[#This Row],[Tipo de Beneficiário]]="","",COUNTIFS(Table8[Código da Candidatura],Table13[[#This Row],[Cód.]],Table8[Tipologia proposta *],"T0"))</f>
        <v/>
      </c>
      <c r="J398" s="243" t="str">
        <f>IF(Table13[[#This Row],[Tipo de Beneficiário]]="","",COUNTIFS(Table8[Código da Candidatura],Table13[[#This Row],[Cód.]],Table8[Tipologia proposta *],"T1"))</f>
        <v/>
      </c>
      <c r="K398" s="243" t="str">
        <f>IF(Table13[[#This Row],[Tipo de Beneficiário]]="","",COUNTIFS(Table8[Código da Candidatura],Table13[[#This Row],[Cód.]],Table8[Tipologia proposta *],"T2"))</f>
        <v/>
      </c>
      <c r="L398" s="243" t="str">
        <f>IF(Table13[[#This Row],[Tipo de Beneficiário]]="","",COUNTIFS(Table8[Código da Candidatura],Table13[[#This Row],[Cód.]],Table8[Tipologia proposta *],"T3"))</f>
        <v/>
      </c>
      <c r="M398" s="243" t="str">
        <f>IF(Table13[[#This Row],[Tipo de Beneficiário]]="","",COUNTIFS(Table8[Código da Candidatura],Table13[[#This Row],[Cód.]],Table8[Tipologia proposta *],"T4"))</f>
        <v/>
      </c>
      <c r="N398" s="243" t="str">
        <f>IF(Table13[[#This Row],[Tipo de Beneficiário]]="","",COUNTIFS(Table8[Código da Candidatura],Table13[[#This Row],[Cód.]],Table8[Tipologia proposta *],"T5"))</f>
        <v/>
      </c>
      <c r="O398" s="243" t="str">
        <f>IF(Table13[[#This Row],[Tipo de Beneficiário]]="","",COUNTIFS(Table8[Código da Candidatura],Table13[[#This Row],[Cód.]],Table8[Tipologia proposta *],"T6"))</f>
        <v/>
      </c>
      <c r="P398" s="243" t="str">
        <f>IF(Table13[[#This Row],[Tipo de Beneficiário]]="","",COUNTIFS(Table8[Código da Candidatura],Table13[[#This Row],[Cód.]],Table8[Tipologia proposta *],"T7"))</f>
        <v/>
      </c>
      <c r="Q398" s="243" t="str">
        <f>IF(Table13[[#This Row],[Tipo de Beneficiário]]="","",COUNTIFS(Table8[Código da Candidatura],Table13[[#This Row],[Cód.]],Table8[Tipologia proposta *],"Unid. Resid."))</f>
        <v/>
      </c>
      <c r="R398" s="244">
        <f>SUM(Table13[[#This Row],[T0]:[Unid. resid.]])</f>
        <v>0</v>
      </c>
      <c r="S398" s="245" t="str">
        <f>IF(OR(Table13[[#This Row],[Tipo de Beneficiário]]="",Table13[[#This Row],[Identificação da Entidade]]="",Table13[[#This Row],[Tipo de Solução Habitacional]]=""),"NÃO","")</f>
        <v>NÃO</v>
      </c>
      <c r="T398" s="118" t="e">
        <f>VLOOKUP(Table13[[#This Row],[Tipo de Beneficiário]],Table3[],3,FALSE)</f>
        <v>#N/A</v>
      </c>
      <c r="X398" s="46"/>
    </row>
    <row r="399" spans="1:24" x14ac:dyDescent="0.25">
      <c r="A399" s="237" t="str">
        <f>auxiliar!C395</f>
        <v>394</v>
      </c>
      <c r="B399" s="238"/>
      <c r="C399" s="239"/>
      <c r="D399" s="212" t="str">
        <f>IF(Table13[[#This Row],[Tipo de Beneficiário]]="","",COUNTIF(Table8[Código da Candidatura],Table13[[#This Row],[Cód.]]))</f>
        <v/>
      </c>
      <c r="E399" s="240" t="str">
        <f>IF(Table13[[#This Row],[Tipo de Beneficiário]]="","",SUMIF(Table8[[Código da Candidatura]:[Nº de membros]],Table13[[#This Row],[Cód.]],Table8[Nº de membros]))</f>
        <v/>
      </c>
      <c r="F399" s="241"/>
      <c r="G399" s="242"/>
      <c r="H399" s="242"/>
      <c r="I399" s="243" t="str">
        <f>IF(Table13[[#This Row],[Tipo de Beneficiário]]="","",COUNTIFS(Table8[Código da Candidatura],Table13[[#This Row],[Cód.]],Table8[Tipologia proposta *],"T0"))</f>
        <v/>
      </c>
      <c r="J399" s="243" t="str">
        <f>IF(Table13[[#This Row],[Tipo de Beneficiário]]="","",COUNTIFS(Table8[Código da Candidatura],Table13[[#This Row],[Cód.]],Table8[Tipologia proposta *],"T1"))</f>
        <v/>
      </c>
      <c r="K399" s="243" t="str">
        <f>IF(Table13[[#This Row],[Tipo de Beneficiário]]="","",COUNTIFS(Table8[Código da Candidatura],Table13[[#This Row],[Cód.]],Table8[Tipologia proposta *],"T2"))</f>
        <v/>
      </c>
      <c r="L399" s="243" t="str">
        <f>IF(Table13[[#This Row],[Tipo de Beneficiário]]="","",COUNTIFS(Table8[Código da Candidatura],Table13[[#This Row],[Cód.]],Table8[Tipologia proposta *],"T3"))</f>
        <v/>
      </c>
      <c r="M399" s="243" t="str">
        <f>IF(Table13[[#This Row],[Tipo de Beneficiário]]="","",COUNTIFS(Table8[Código da Candidatura],Table13[[#This Row],[Cód.]],Table8[Tipologia proposta *],"T4"))</f>
        <v/>
      </c>
      <c r="N399" s="243" t="str">
        <f>IF(Table13[[#This Row],[Tipo de Beneficiário]]="","",COUNTIFS(Table8[Código da Candidatura],Table13[[#This Row],[Cód.]],Table8[Tipologia proposta *],"T5"))</f>
        <v/>
      </c>
      <c r="O399" s="243" t="str">
        <f>IF(Table13[[#This Row],[Tipo de Beneficiário]]="","",COUNTIFS(Table8[Código da Candidatura],Table13[[#This Row],[Cód.]],Table8[Tipologia proposta *],"T6"))</f>
        <v/>
      </c>
      <c r="P399" s="243" t="str">
        <f>IF(Table13[[#This Row],[Tipo de Beneficiário]]="","",COUNTIFS(Table8[Código da Candidatura],Table13[[#This Row],[Cód.]],Table8[Tipologia proposta *],"T7"))</f>
        <v/>
      </c>
      <c r="Q399" s="243" t="str">
        <f>IF(Table13[[#This Row],[Tipo de Beneficiário]]="","",COUNTIFS(Table8[Código da Candidatura],Table13[[#This Row],[Cód.]],Table8[Tipologia proposta *],"Unid. Resid."))</f>
        <v/>
      </c>
      <c r="R399" s="244">
        <f>SUM(Table13[[#This Row],[T0]:[Unid. resid.]])</f>
        <v>0</v>
      </c>
      <c r="S399" s="245" t="str">
        <f>IF(OR(Table13[[#This Row],[Tipo de Beneficiário]]="",Table13[[#This Row],[Identificação da Entidade]]="",Table13[[#This Row],[Tipo de Solução Habitacional]]=""),"NÃO","")</f>
        <v>NÃO</v>
      </c>
      <c r="T399" s="118" t="e">
        <f>VLOOKUP(Table13[[#This Row],[Tipo de Beneficiário]],Table3[],3,FALSE)</f>
        <v>#N/A</v>
      </c>
      <c r="X399" s="46"/>
    </row>
    <row r="400" spans="1:24" x14ac:dyDescent="0.25">
      <c r="A400" s="237" t="str">
        <f>auxiliar!C396</f>
        <v>395</v>
      </c>
      <c r="B400" s="238"/>
      <c r="C400" s="239"/>
      <c r="D400" s="212" t="str">
        <f>IF(Table13[[#This Row],[Tipo de Beneficiário]]="","",COUNTIF(Table8[Código da Candidatura],Table13[[#This Row],[Cód.]]))</f>
        <v/>
      </c>
      <c r="E400" s="240" t="str">
        <f>IF(Table13[[#This Row],[Tipo de Beneficiário]]="","",SUMIF(Table8[[Código da Candidatura]:[Nº de membros]],Table13[[#This Row],[Cód.]],Table8[Nº de membros]))</f>
        <v/>
      </c>
      <c r="F400" s="241"/>
      <c r="G400" s="242"/>
      <c r="H400" s="242"/>
      <c r="I400" s="243" t="str">
        <f>IF(Table13[[#This Row],[Tipo de Beneficiário]]="","",COUNTIFS(Table8[Código da Candidatura],Table13[[#This Row],[Cód.]],Table8[Tipologia proposta *],"T0"))</f>
        <v/>
      </c>
      <c r="J400" s="243" t="str">
        <f>IF(Table13[[#This Row],[Tipo de Beneficiário]]="","",COUNTIFS(Table8[Código da Candidatura],Table13[[#This Row],[Cód.]],Table8[Tipologia proposta *],"T1"))</f>
        <v/>
      </c>
      <c r="K400" s="243" t="str">
        <f>IF(Table13[[#This Row],[Tipo de Beneficiário]]="","",COUNTIFS(Table8[Código da Candidatura],Table13[[#This Row],[Cód.]],Table8[Tipologia proposta *],"T2"))</f>
        <v/>
      </c>
      <c r="L400" s="243" t="str">
        <f>IF(Table13[[#This Row],[Tipo de Beneficiário]]="","",COUNTIFS(Table8[Código da Candidatura],Table13[[#This Row],[Cód.]],Table8[Tipologia proposta *],"T3"))</f>
        <v/>
      </c>
      <c r="M400" s="243" t="str">
        <f>IF(Table13[[#This Row],[Tipo de Beneficiário]]="","",COUNTIFS(Table8[Código da Candidatura],Table13[[#This Row],[Cód.]],Table8[Tipologia proposta *],"T4"))</f>
        <v/>
      </c>
      <c r="N400" s="243" t="str">
        <f>IF(Table13[[#This Row],[Tipo de Beneficiário]]="","",COUNTIFS(Table8[Código da Candidatura],Table13[[#This Row],[Cód.]],Table8[Tipologia proposta *],"T5"))</f>
        <v/>
      </c>
      <c r="O400" s="243" t="str">
        <f>IF(Table13[[#This Row],[Tipo de Beneficiário]]="","",COUNTIFS(Table8[Código da Candidatura],Table13[[#This Row],[Cód.]],Table8[Tipologia proposta *],"T6"))</f>
        <v/>
      </c>
      <c r="P400" s="243" t="str">
        <f>IF(Table13[[#This Row],[Tipo de Beneficiário]]="","",COUNTIFS(Table8[Código da Candidatura],Table13[[#This Row],[Cód.]],Table8[Tipologia proposta *],"T7"))</f>
        <v/>
      </c>
      <c r="Q400" s="243" t="str">
        <f>IF(Table13[[#This Row],[Tipo de Beneficiário]]="","",COUNTIFS(Table8[Código da Candidatura],Table13[[#This Row],[Cód.]],Table8[Tipologia proposta *],"Unid. Resid."))</f>
        <v/>
      </c>
      <c r="R400" s="244">
        <f>SUM(Table13[[#This Row],[T0]:[Unid. resid.]])</f>
        <v>0</v>
      </c>
      <c r="S400" s="245" t="str">
        <f>IF(OR(Table13[[#This Row],[Tipo de Beneficiário]]="",Table13[[#This Row],[Identificação da Entidade]]="",Table13[[#This Row],[Tipo de Solução Habitacional]]=""),"NÃO","")</f>
        <v>NÃO</v>
      </c>
      <c r="T400" s="118" t="e">
        <f>VLOOKUP(Table13[[#This Row],[Tipo de Beneficiário]],Table3[],3,FALSE)</f>
        <v>#N/A</v>
      </c>
      <c r="X400" s="46"/>
    </row>
    <row r="401" spans="1:24" x14ac:dyDescent="0.25">
      <c r="A401" s="237" t="str">
        <f>auxiliar!C397</f>
        <v>396</v>
      </c>
      <c r="B401" s="238"/>
      <c r="C401" s="239"/>
      <c r="D401" s="212" t="str">
        <f>IF(Table13[[#This Row],[Tipo de Beneficiário]]="","",COUNTIF(Table8[Código da Candidatura],Table13[[#This Row],[Cód.]]))</f>
        <v/>
      </c>
      <c r="E401" s="240" t="str">
        <f>IF(Table13[[#This Row],[Tipo de Beneficiário]]="","",SUMIF(Table8[[Código da Candidatura]:[Nº de membros]],Table13[[#This Row],[Cód.]],Table8[Nº de membros]))</f>
        <v/>
      </c>
      <c r="F401" s="241"/>
      <c r="G401" s="242"/>
      <c r="H401" s="242"/>
      <c r="I401" s="243" t="str">
        <f>IF(Table13[[#This Row],[Tipo de Beneficiário]]="","",COUNTIFS(Table8[Código da Candidatura],Table13[[#This Row],[Cód.]],Table8[Tipologia proposta *],"T0"))</f>
        <v/>
      </c>
      <c r="J401" s="243" t="str">
        <f>IF(Table13[[#This Row],[Tipo de Beneficiário]]="","",COUNTIFS(Table8[Código da Candidatura],Table13[[#This Row],[Cód.]],Table8[Tipologia proposta *],"T1"))</f>
        <v/>
      </c>
      <c r="K401" s="243" t="str">
        <f>IF(Table13[[#This Row],[Tipo de Beneficiário]]="","",COUNTIFS(Table8[Código da Candidatura],Table13[[#This Row],[Cód.]],Table8[Tipologia proposta *],"T2"))</f>
        <v/>
      </c>
      <c r="L401" s="243" t="str">
        <f>IF(Table13[[#This Row],[Tipo de Beneficiário]]="","",COUNTIFS(Table8[Código da Candidatura],Table13[[#This Row],[Cód.]],Table8[Tipologia proposta *],"T3"))</f>
        <v/>
      </c>
      <c r="M401" s="243" t="str">
        <f>IF(Table13[[#This Row],[Tipo de Beneficiário]]="","",COUNTIFS(Table8[Código da Candidatura],Table13[[#This Row],[Cód.]],Table8[Tipologia proposta *],"T4"))</f>
        <v/>
      </c>
      <c r="N401" s="243" t="str">
        <f>IF(Table13[[#This Row],[Tipo de Beneficiário]]="","",COUNTIFS(Table8[Código da Candidatura],Table13[[#This Row],[Cód.]],Table8[Tipologia proposta *],"T5"))</f>
        <v/>
      </c>
      <c r="O401" s="243" t="str">
        <f>IF(Table13[[#This Row],[Tipo de Beneficiário]]="","",COUNTIFS(Table8[Código da Candidatura],Table13[[#This Row],[Cód.]],Table8[Tipologia proposta *],"T6"))</f>
        <v/>
      </c>
      <c r="P401" s="243" t="str">
        <f>IF(Table13[[#This Row],[Tipo de Beneficiário]]="","",COUNTIFS(Table8[Código da Candidatura],Table13[[#This Row],[Cód.]],Table8[Tipologia proposta *],"T7"))</f>
        <v/>
      </c>
      <c r="Q401" s="243" t="str">
        <f>IF(Table13[[#This Row],[Tipo de Beneficiário]]="","",COUNTIFS(Table8[Código da Candidatura],Table13[[#This Row],[Cód.]],Table8[Tipologia proposta *],"Unid. Resid."))</f>
        <v/>
      </c>
      <c r="R401" s="244">
        <f>SUM(Table13[[#This Row],[T0]:[Unid. resid.]])</f>
        <v>0</v>
      </c>
      <c r="S401" s="245" t="str">
        <f>IF(OR(Table13[[#This Row],[Tipo de Beneficiário]]="",Table13[[#This Row],[Identificação da Entidade]]="",Table13[[#This Row],[Tipo de Solução Habitacional]]=""),"NÃO","")</f>
        <v>NÃO</v>
      </c>
      <c r="T401" s="118" t="e">
        <f>VLOOKUP(Table13[[#This Row],[Tipo de Beneficiário]],Table3[],3,FALSE)</f>
        <v>#N/A</v>
      </c>
      <c r="X401" s="46"/>
    </row>
    <row r="402" spans="1:24" x14ac:dyDescent="0.25">
      <c r="A402" s="237" t="str">
        <f>auxiliar!C398</f>
        <v>397</v>
      </c>
      <c r="B402" s="238"/>
      <c r="C402" s="239"/>
      <c r="D402" s="212" t="str">
        <f>IF(Table13[[#This Row],[Tipo de Beneficiário]]="","",COUNTIF(Table8[Código da Candidatura],Table13[[#This Row],[Cód.]]))</f>
        <v/>
      </c>
      <c r="E402" s="240" t="str">
        <f>IF(Table13[[#This Row],[Tipo de Beneficiário]]="","",SUMIF(Table8[[Código da Candidatura]:[Nº de membros]],Table13[[#This Row],[Cód.]],Table8[Nº de membros]))</f>
        <v/>
      </c>
      <c r="F402" s="241"/>
      <c r="G402" s="242"/>
      <c r="H402" s="242"/>
      <c r="I402" s="243" t="str">
        <f>IF(Table13[[#This Row],[Tipo de Beneficiário]]="","",COUNTIFS(Table8[Código da Candidatura],Table13[[#This Row],[Cód.]],Table8[Tipologia proposta *],"T0"))</f>
        <v/>
      </c>
      <c r="J402" s="243" t="str">
        <f>IF(Table13[[#This Row],[Tipo de Beneficiário]]="","",COUNTIFS(Table8[Código da Candidatura],Table13[[#This Row],[Cód.]],Table8[Tipologia proposta *],"T1"))</f>
        <v/>
      </c>
      <c r="K402" s="243" t="str">
        <f>IF(Table13[[#This Row],[Tipo de Beneficiário]]="","",COUNTIFS(Table8[Código da Candidatura],Table13[[#This Row],[Cód.]],Table8[Tipologia proposta *],"T2"))</f>
        <v/>
      </c>
      <c r="L402" s="243" t="str">
        <f>IF(Table13[[#This Row],[Tipo de Beneficiário]]="","",COUNTIFS(Table8[Código da Candidatura],Table13[[#This Row],[Cód.]],Table8[Tipologia proposta *],"T3"))</f>
        <v/>
      </c>
      <c r="M402" s="243" t="str">
        <f>IF(Table13[[#This Row],[Tipo de Beneficiário]]="","",COUNTIFS(Table8[Código da Candidatura],Table13[[#This Row],[Cód.]],Table8[Tipologia proposta *],"T4"))</f>
        <v/>
      </c>
      <c r="N402" s="243" t="str">
        <f>IF(Table13[[#This Row],[Tipo de Beneficiário]]="","",COUNTIFS(Table8[Código da Candidatura],Table13[[#This Row],[Cód.]],Table8[Tipologia proposta *],"T5"))</f>
        <v/>
      </c>
      <c r="O402" s="243" t="str">
        <f>IF(Table13[[#This Row],[Tipo de Beneficiário]]="","",COUNTIFS(Table8[Código da Candidatura],Table13[[#This Row],[Cód.]],Table8[Tipologia proposta *],"T6"))</f>
        <v/>
      </c>
      <c r="P402" s="243" t="str">
        <f>IF(Table13[[#This Row],[Tipo de Beneficiário]]="","",COUNTIFS(Table8[Código da Candidatura],Table13[[#This Row],[Cód.]],Table8[Tipologia proposta *],"T7"))</f>
        <v/>
      </c>
      <c r="Q402" s="243" t="str">
        <f>IF(Table13[[#This Row],[Tipo de Beneficiário]]="","",COUNTIFS(Table8[Código da Candidatura],Table13[[#This Row],[Cód.]],Table8[Tipologia proposta *],"Unid. Resid."))</f>
        <v/>
      </c>
      <c r="R402" s="244">
        <f>SUM(Table13[[#This Row],[T0]:[Unid. resid.]])</f>
        <v>0</v>
      </c>
      <c r="S402" s="245" t="str">
        <f>IF(OR(Table13[[#This Row],[Tipo de Beneficiário]]="",Table13[[#This Row],[Identificação da Entidade]]="",Table13[[#This Row],[Tipo de Solução Habitacional]]=""),"NÃO","")</f>
        <v>NÃO</v>
      </c>
      <c r="T402" s="118" t="e">
        <f>VLOOKUP(Table13[[#This Row],[Tipo de Beneficiário]],Table3[],3,FALSE)</f>
        <v>#N/A</v>
      </c>
      <c r="X402" s="46"/>
    </row>
    <row r="403" spans="1:24" x14ac:dyDescent="0.25">
      <c r="A403" s="237" t="str">
        <f>auxiliar!C399</f>
        <v>398</v>
      </c>
      <c r="B403" s="238"/>
      <c r="C403" s="239"/>
      <c r="D403" s="212" t="str">
        <f>IF(Table13[[#This Row],[Tipo de Beneficiário]]="","",COUNTIF(Table8[Código da Candidatura],Table13[[#This Row],[Cód.]]))</f>
        <v/>
      </c>
      <c r="E403" s="240" t="str">
        <f>IF(Table13[[#This Row],[Tipo de Beneficiário]]="","",SUMIF(Table8[[Código da Candidatura]:[Nº de membros]],Table13[[#This Row],[Cód.]],Table8[Nº de membros]))</f>
        <v/>
      </c>
      <c r="F403" s="241"/>
      <c r="G403" s="242"/>
      <c r="H403" s="242"/>
      <c r="I403" s="243" t="str">
        <f>IF(Table13[[#This Row],[Tipo de Beneficiário]]="","",COUNTIFS(Table8[Código da Candidatura],Table13[[#This Row],[Cód.]],Table8[Tipologia proposta *],"T0"))</f>
        <v/>
      </c>
      <c r="J403" s="243" t="str">
        <f>IF(Table13[[#This Row],[Tipo de Beneficiário]]="","",COUNTIFS(Table8[Código da Candidatura],Table13[[#This Row],[Cód.]],Table8[Tipologia proposta *],"T1"))</f>
        <v/>
      </c>
      <c r="K403" s="243" t="str">
        <f>IF(Table13[[#This Row],[Tipo de Beneficiário]]="","",COUNTIFS(Table8[Código da Candidatura],Table13[[#This Row],[Cód.]],Table8[Tipologia proposta *],"T2"))</f>
        <v/>
      </c>
      <c r="L403" s="243" t="str">
        <f>IF(Table13[[#This Row],[Tipo de Beneficiário]]="","",COUNTIFS(Table8[Código da Candidatura],Table13[[#This Row],[Cód.]],Table8[Tipologia proposta *],"T3"))</f>
        <v/>
      </c>
      <c r="M403" s="243" t="str">
        <f>IF(Table13[[#This Row],[Tipo de Beneficiário]]="","",COUNTIFS(Table8[Código da Candidatura],Table13[[#This Row],[Cód.]],Table8[Tipologia proposta *],"T4"))</f>
        <v/>
      </c>
      <c r="N403" s="243" t="str">
        <f>IF(Table13[[#This Row],[Tipo de Beneficiário]]="","",COUNTIFS(Table8[Código da Candidatura],Table13[[#This Row],[Cód.]],Table8[Tipologia proposta *],"T5"))</f>
        <v/>
      </c>
      <c r="O403" s="243" t="str">
        <f>IF(Table13[[#This Row],[Tipo de Beneficiário]]="","",COUNTIFS(Table8[Código da Candidatura],Table13[[#This Row],[Cód.]],Table8[Tipologia proposta *],"T6"))</f>
        <v/>
      </c>
      <c r="P403" s="243" t="str">
        <f>IF(Table13[[#This Row],[Tipo de Beneficiário]]="","",COUNTIFS(Table8[Código da Candidatura],Table13[[#This Row],[Cód.]],Table8[Tipologia proposta *],"T7"))</f>
        <v/>
      </c>
      <c r="Q403" s="243" t="str">
        <f>IF(Table13[[#This Row],[Tipo de Beneficiário]]="","",COUNTIFS(Table8[Código da Candidatura],Table13[[#This Row],[Cód.]],Table8[Tipologia proposta *],"Unid. Resid."))</f>
        <v/>
      </c>
      <c r="R403" s="244">
        <f>SUM(Table13[[#This Row],[T0]:[Unid. resid.]])</f>
        <v>0</v>
      </c>
      <c r="S403" s="245" t="str">
        <f>IF(OR(Table13[[#This Row],[Tipo de Beneficiário]]="",Table13[[#This Row],[Identificação da Entidade]]="",Table13[[#This Row],[Tipo de Solução Habitacional]]=""),"NÃO","")</f>
        <v>NÃO</v>
      </c>
      <c r="T403" s="118" t="e">
        <f>VLOOKUP(Table13[[#This Row],[Tipo de Beneficiário]],Table3[],3,FALSE)</f>
        <v>#N/A</v>
      </c>
      <c r="X403" s="46"/>
    </row>
    <row r="404" spans="1:24" x14ac:dyDescent="0.25">
      <c r="A404" s="237" t="str">
        <f>auxiliar!C400</f>
        <v>399</v>
      </c>
      <c r="B404" s="238"/>
      <c r="C404" s="239"/>
      <c r="D404" s="212" t="str">
        <f>IF(Table13[[#This Row],[Tipo de Beneficiário]]="","",COUNTIF(Table8[Código da Candidatura],Table13[[#This Row],[Cód.]]))</f>
        <v/>
      </c>
      <c r="E404" s="240" t="str">
        <f>IF(Table13[[#This Row],[Tipo de Beneficiário]]="","",SUMIF(Table8[[Código da Candidatura]:[Nº de membros]],Table13[[#This Row],[Cód.]],Table8[Nº de membros]))</f>
        <v/>
      </c>
      <c r="F404" s="241"/>
      <c r="G404" s="242"/>
      <c r="H404" s="242"/>
      <c r="I404" s="243" t="str">
        <f>IF(Table13[[#This Row],[Tipo de Beneficiário]]="","",COUNTIFS(Table8[Código da Candidatura],Table13[[#This Row],[Cód.]],Table8[Tipologia proposta *],"T0"))</f>
        <v/>
      </c>
      <c r="J404" s="243" t="str">
        <f>IF(Table13[[#This Row],[Tipo de Beneficiário]]="","",COUNTIFS(Table8[Código da Candidatura],Table13[[#This Row],[Cód.]],Table8[Tipologia proposta *],"T1"))</f>
        <v/>
      </c>
      <c r="K404" s="243" t="str">
        <f>IF(Table13[[#This Row],[Tipo de Beneficiário]]="","",COUNTIFS(Table8[Código da Candidatura],Table13[[#This Row],[Cód.]],Table8[Tipologia proposta *],"T2"))</f>
        <v/>
      </c>
      <c r="L404" s="243" t="str">
        <f>IF(Table13[[#This Row],[Tipo de Beneficiário]]="","",COUNTIFS(Table8[Código da Candidatura],Table13[[#This Row],[Cód.]],Table8[Tipologia proposta *],"T3"))</f>
        <v/>
      </c>
      <c r="M404" s="243" t="str">
        <f>IF(Table13[[#This Row],[Tipo de Beneficiário]]="","",COUNTIFS(Table8[Código da Candidatura],Table13[[#This Row],[Cód.]],Table8[Tipologia proposta *],"T4"))</f>
        <v/>
      </c>
      <c r="N404" s="243" t="str">
        <f>IF(Table13[[#This Row],[Tipo de Beneficiário]]="","",COUNTIFS(Table8[Código da Candidatura],Table13[[#This Row],[Cód.]],Table8[Tipologia proposta *],"T5"))</f>
        <v/>
      </c>
      <c r="O404" s="243" t="str">
        <f>IF(Table13[[#This Row],[Tipo de Beneficiário]]="","",COUNTIFS(Table8[Código da Candidatura],Table13[[#This Row],[Cód.]],Table8[Tipologia proposta *],"T6"))</f>
        <v/>
      </c>
      <c r="P404" s="243" t="str">
        <f>IF(Table13[[#This Row],[Tipo de Beneficiário]]="","",COUNTIFS(Table8[Código da Candidatura],Table13[[#This Row],[Cód.]],Table8[Tipologia proposta *],"T7"))</f>
        <v/>
      </c>
      <c r="Q404" s="243" t="str">
        <f>IF(Table13[[#This Row],[Tipo de Beneficiário]]="","",COUNTIFS(Table8[Código da Candidatura],Table13[[#This Row],[Cód.]],Table8[Tipologia proposta *],"Unid. Resid."))</f>
        <v/>
      </c>
      <c r="R404" s="244">
        <f>SUM(Table13[[#This Row],[T0]:[Unid. resid.]])</f>
        <v>0</v>
      </c>
      <c r="S404" s="245" t="str">
        <f>IF(OR(Table13[[#This Row],[Tipo de Beneficiário]]="",Table13[[#This Row],[Identificação da Entidade]]="",Table13[[#This Row],[Tipo de Solução Habitacional]]=""),"NÃO","")</f>
        <v>NÃO</v>
      </c>
      <c r="T404" s="118" t="e">
        <f>VLOOKUP(Table13[[#This Row],[Tipo de Beneficiário]],Table3[],3,FALSE)</f>
        <v>#N/A</v>
      </c>
      <c r="X404" s="46"/>
    </row>
    <row r="405" spans="1:24" x14ac:dyDescent="0.25">
      <c r="A405" s="237" t="str">
        <f>auxiliar!C401</f>
        <v>400</v>
      </c>
      <c r="B405" s="238"/>
      <c r="C405" s="239"/>
      <c r="D405" s="212" t="str">
        <f>IF(Table13[[#This Row],[Tipo de Beneficiário]]="","",COUNTIF(Table8[Código da Candidatura],Table13[[#This Row],[Cód.]]))</f>
        <v/>
      </c>
      <c r="E405" s="240" t="str">
        <f>IF(Table13[[#This Row],[Tipo de Beneficiário]]="","",SUMIF(Table8[[Código da Candidatura]:[Nº de membros]],Table13[[#This Row],[Cód.]],Table8[Nº de membros]))</f>
        <v/>
      </c>
      <c r="F405" s="241"/>
      <c r="G405" s="242"/>
      <c r="H405" s="242"/>
      <c r="I405" s="243" t="str">
        <f>IF(Table13[[#This Row],[Tipo de Beneficiário]]="","",COUNTIFS(Table8[Código da Candidatura],Table13[[#This Row],[Cód.]],Table8[Tipologia proposta *],"T0"))</f>
        <v/>
      </c>
      <c r="J405" s="243" t="str">
        <f>IF(Table13[[#This Row],[Tipo de Beneficiário]]="","",COUNTIFS(Table8[Código da Candidatura],Table13[[#This Row],[Cód.]],Table8[Tipologia proposta *],"T1"))</f>
        <v/>
      </c>
      <c r="K405" s="243" t="str">
        <f>IF(Table13[[#This Row],[Tipo de Beneficiário]]="","",COUNTIFS(Table8[Código da Candidatura],Table13[[#This Row],[Cód.]],Table8[Tipologia proposta *],"T2"))</f>
        <v/>
      </c>
      <c r="L405" s="243" t="str">
        <f>IF(Table13[[#This Row],[Tipo de Beneficiário]]="","",COUNTIFS(Table8[Código da Candidatura],Table13[[#This Row],[Cód.]],Table8[Tipologia proposta *],"T3"))</f>
        <v/>
      </c>
      <c r="M405" s="243" t="str">
        <f>IF(Table13[[#This Row],[Tipo de Beneficiário]]="","",COUNTIFS(Table8[Código da Candidatura],Table13[[#This Row],[Cód.]],Table8[Tipologia proposta *],"T4"))</f>
        <v/>
      </c>
      <c r="N405" s="243" t="str">
        <f>IF(Table13[[#This Row],[Tipo de Beneficiário]]="","",COUNTIFS(Table8[Código da Candidatura],Table13[[#This Row],[Cód.]],Table8[Tipologia proposta *],"T5"))</f>
        <v/>
      </c>
      <c r="O405" s="243" t="str">
        <f>IF(Table13[[#This Row],[Tipo de Beneficiário]]="","",COUNTIFS(Table8[Código da Candidatura],Table13[[#This Row],[Cód.]],Table8[Tipologia proposta *],"T6"))</f>
        <v/>
      </c>
      <c r="P405" s="243" t="str">
        <f>IF(Table13[[#This Row],[Tipo de Beneficiário]]="","",COUNTIFS(Table8[Código da Candidatura],Table13[[#This Row],[Cód.]],Table8[Tipologia proposta *],"T7"))</f>
        <v/>
      </c>
      <c r="Q405" s="243" t="str">
        <f>IF(Table13[[#This Row],[Tipo de Beneficiário]]="","",COUNTIFS(Table8[Código da Candidatura],Table13[[#This Row],[Cód.]],Table8[Tipologia proposta *],"Unid. Resid."))</f>
        <v/>
      </c>
      <c r="R405" s="244">
        <f>SUM(Table13[[#This Row],[T0]:[Unid. resid.]])</f>
        <v>0</v>
      </c>
      <c r="S405" s="245" t="str">
        <f>IF(OR(Table13[[#This Row],[Tipo de Beneficiário]]="",Table13[[#This Row],[Identificação da Entidade]]="",Table13[[#This Row],[Tipo de Solução Habitacional]]=""),"NÃO","")</f>
        <v>NÃO</v>
      </c>
      <c r="T405" s="118" t="e">
        <f>VLOOKUP(Table13[[#This Row],[Tipo de Beneficiário]],Table3[],3,FALSE)</f>
        <v>#N/A</v>
      </c>
      <c r="X405" s="46"/>
    </row>
    <row r="406" spans="1:24" x14ac:dyDescent="0.25">
      <c r="A406" s="237" t="str">
        <f>auxiliar!C402</f>
        <v>401</v>
      </c>
      <c r="B406" s="238"/>
      <c r="C406" s="239"/>
      <c r="D406" s="212" t="str">
        <f>IF(Table13[[#This Row],[Tipo de Beneficiário]]="","",COUNTIF(Table8[Código da Candidatura],Table13[[#This Row],[Cód.]]))</f>
        <v/>
      </c>
      <c r="E406" s="240" t="str">
        <f>IF(Table13[[#This Row],[Tipo de Beneficiário]]="","",SUMIF(Table8[[Código da Candidatura]:[Nº de membros]],Table13[[#This Row],[Cód.]],Table8[Nº de membros]))</f>
        <v/>
      </c>
      <c r="F406" s="241"/>
      <c r="G406" s="242"/>
      <c r="H406" s="242"/>
      <c r="I406" s="243" t="str">
        <f>IF(Table13[[#This Row],[Tipo de Beneficiário]]="","",COUNTIFS(Table8[Código da Candidatura],Table13[[#This Row],[Cód.]],Table8[Tipologia proposta *],"T0"))</f>
        <v/>
      </c>
      <c r="J406" s="243" t="str">
        <f>IF(Table13[[#This Row],[Tipo de Beneficiário]]="","",COUNTIFS(Table8[Código da Candidatura],Table13[[#This Row],[Cód.]],Table8[Tipologia proposta *],"T1"))</f>
        <v/>
      </c>
      <c r="K406" s="243" t="str">
        <f>IF(Table13[[#This Row],[Tipo de Beneficiário]]="","",COUNTIFS(Table8[Código da Candidatura],Table13[[#This Row],[Cód.]],Table8[Tipologia proposta *],"T2"))</f>
        <v/>
      </c>
      <c r="L406" s="243" t="str">
        <f>IF(Table13[[#This Row],[Tipo de Beneficiário]]="","",COUNTIFS(Table8[Código da Candidatura],Table13[[#This Row],[Cód.]],Table8[Tipologia proposta *],"T3"))</f>
        <v/>
      </c>
      <c r="M406" s="243" t="str">
        <f>IF(Table13[[#This Row],[Tipo de Beneficiário]]="","",COUNTIFS(Table8[Código da Candidatura],Table13[[#This Row],[Cód.]],Table8[Tipologia proposta *],"T4"))</f>
        <v/>
      </c>
      <c r="N406" s="243" t="str">
        <f>IF(Table13[[#This Row],[Tipo de Beneficiário]]="","",COUNTIFS(Table8[Código da Candidatura],Table13[[#This Row],[Cód.]],Table8[Tipologia proposta *],"T5"))</f>
        <v/>
      </c>
      <c r="O406" s="243" t="str">
        <f>IF(Table13[[#This Row],[Tipo de Beneficiário]]="","",COUNTIFS(Table8[Código da Candidatura],Table13[[#This Row],[Cód.]],Table8[Tipologia proposta *],"T6"))</f>
        <v/>
      </c>
      <c r="P406" s="243" t="str">
        <f>IF(Table13[[#This Row],[Tipo de Beneficiário]]="","",COUNTIFS(Table8[Código da Candidatura],Table13[[#This Row],[Cód.]],Table8[Tipologia proposta *],"T7"))</f>
        <v/>
      </c>
      <c r="Q406" s="243" t="str">
        <f>IF(Table13[[#This Row],[Tipo de Beneficiário]]="","",COUNTIFS(Table8[Código da Candidatura],Table13[[#This Row],[Cód.]],Table8[Tipologia proposta *],"Unid. Resid."))</f>
        <v/>
      </c>
      <c r="R406" s="244">
        <f>SUM(Table13[[#This Row],[T0]:[Unid. resid.]])</f>
        <v>0</v>
      </c>
      <c r="S406" s="245" t="str">
        <f>IF(OR(Table13[[#This Row],[Tipo de Beneficiário]]="",Table13[[#This Row],[Identificação da Entidade]]="",Table13[[#This Row],[Tipo de Solução Habitacional]]=""),"NÃO","")</f>
        <v>NÃO</v>
      </c>
      <c r="T406" s="118" t="e">
        <f>VLOOKUP(Table13[[#This Row],[Tipo de Beneficiário]],Table3[],3,FALSE)</f>
        <v>#N/A</v>
      </c>
      <c r="X406" s="46"/>
    </row>
    <row r="407" spans="1:24" x14ac:dyDescent="0.25">
      <c r="A407" s="237" t="str">
        <f>auxiliar!C403</f>
        <v>402</v>
      </c>
      <c r="B407" s="238"/>
      <c r="C407" s="239"/>
      <c r="D407" s="212" t="str">
        <f>IF(Table13[[#This Row],[Tipo de Beneficiário]]="","",COUNTIF(Table8[Código da Candidatura],Table13[[#This Row],[Cód.]]))</f>
        <v/>
      </c>
      <c r="E407" s="240" t="str">
        <f>IF(Table13[[#This Row],[Tipo de Beneficiário]]="","",SUMIF(Table8[[Código da Candidatura]:[Nº de membros]],Table13[[#This Row],[Cód.]],Table8[Nº de membros]))</f>
        <v/>
      </c>
      <c r="F407" s="241"/>
      <c r="G407" s="242"/>
      <c r="H407" s="242"/>
      <c r="I407" s="243" t="str">
        <f>IF(Table13[[#This Row],[Tipo de Beneficiário]]="","",COUNTIFS(Table8[Código da Candidatura],Table13[[#This Row],[Cód.]],Table8[Tipologia proposta *],"T0"))</f>
        <v/>
      </c>
      <c r="J407" s="243" t="str">
        <f>IF(Table13[[#This Row],[Tipo de Beneficiário]]="","",COUNTIFS(Table8[Código da Candidatura],Table13[[#This Row],[Cód.]],Table8[Tipologia proposta *],"T1"))</f>
        <v/>
      </c>
      <c r="K407" s="243" t="str">
        <f>IF(Table13[[#This Row],[Tipo de Beneficiário]]="","",COUNTIFS(Table8[Código da Candidatura],Table13[[#This Row],[Cód.]],Table8[Tipologia proposta *],"T2"))</f>
        <v/>
      </c>
      <c r="L407" s="243" t="str">
        <f>IF(Table13[[#This Row],[Tipo de Beneficiário]]="","",COUNTIFS(Table8[Código da Candidatura],Table13[[#This Row],[Cód.]],Table8[Tipologia proposta *],"T3"))</f>
        <v/>
      </c>
      <c r="M407" s="243" t="str">
        <f>IF(Table13[[#This Row],[Tipo de Beneficiário]]="","",COUNTIFS(Table8[Código da Candidatura],Table13[[#This Row],[Cód.]],Table8[Tipologia proposta *],"T4"))</f>
        <v/>
      </c>
      <c r="N407" s="243" t="str">
        <f>IF(Table13[[#This Row],[Tipo de Beneficiário]]="","",COUNTIFS(Table8[Código da Candidatura],Table13[[#This Row],[Cód.]],Table8[Tipologia proposta *],"T5"))</f>
        <v/>
      </c>
      <c r="O407" s="243" t="str">
        <f>IF(Table13[[#This Row],[Tipo de Beneficiário]]="","",COUNTIFS(Table8[Código da Candidatura],Table13[[#This Row],[Cód.]],Table8[Tipologia proposta *],"T6"))</f>
        <v/>
      </c>
      <c r="P407" s="243" t="str">
        <f>IF(Table13[[#This Row],[Tipo de Beneficiário]]="","",COUNTIFS(Table8[Código da Candidatura],Table13[[#This Row],[Cód.]],Table8[Tipologia proposta *],"T7"))</f>
        <v/>
      </c>
      <c r="Q407" s="243" t="str">
        <f>IF(Table13[[#This Row],[Tipo de Beneficiário]]="","",COUNTIFS(Table8[Código da Candidatura],Table13[[#This Row],[Cód.]],Table8[Tipologia proposta *],"Unid. Resid."))</f>
        <v/>
      </c>
      <c r="R407" s="244">
        <f>SUM(Table13[[#This Row],[T0]:[Unid. resid.]])</f>
        <v>0</v>
      </c>
      <c r="S407" s="245" t="str">
        <f>IF(OR(Table13[[#This Row],[Tipo de Beneficiário]]="",Table13[[#This Row],[Identificação da Entidade]]="",Table13[[#This Row],[Tipo de Solução Habitacional]]=""),"NÃO","")</f>
        <v>NÃO</v>
      </c>
      <c r="T407" s="118" t="e">
        <f>VLOOKUP(Table13[[#This Row],[Tipo de Beneficiário]],Table3[],3,FALSE)</f>
        <v>#N/A</v>
      </c>
      <c r="X407" s="46"/>
    </row>
    <row r="408" spans="1:24" x14ac:dyDescent="0.25">
      <c r="A408" s="237" t="str">
        <f>auxiliar!C404</f>
        <v>403</v>
      </c>
      <c r="B408" s="238"/>
      <c r="C408" s="239"/>
      <c r="D408" s="212" t="str">
        <f>IF(Table13[[#This Row],[Tipo de Beneficiário]]="","",COUNTIF(Table8[Código da Candidatura],Table13[[#This Row],[Cód.]]))</f>
        <v/>
      </c>
      <c r="E408" s="240" t="str">
        <f>IF(Table13[[#This Row],[Tipo de Beneficiário]]="","",SUMIF(Table8[[Código da Candidatura]:[Nº de membros]],Table13[[#This Row],[Cód.]],Table8[Nº de membros]))</f>
        <v/>
      </c>
      <c r="F408" s="241"/>
      <c r="G408" s="242"/>
      <c r="H408" s="242"/>
      <c r="I408" s="243" t="str">
        <f>IF(Table13[[#This Row],[Tipo de Beneficiário]]="","",COUNTIFS(Table8[Código da Candidatura],Table13[[#This Row],[Cód.]],Table8[Tipologia proposta *],"T0"))</f>
        <v/>
      </c>
      <c r="J408" s="243" t="str">
        <f>IF(Table13[[#This Row],[Tipo de Beneficiário]]="","",COUNTIFS(Table8[Código da Candidatura],Table13[[#This Row],[Cód.]],Table8[Tipologia proposta *],"T1"))</f>
        <v/>
      </c>
      <c r="K408" s="243" t="str">
        <f>IF(Table13[[#This Row],[Tipo de Beneficiário]]="","",COUNTIFS(Table8[Código da Candidatura],Table13[[#This Row],[Cód.]],Table8[Tipologia proposta *],"T2"))</f>
        <v/>
      </c>
      <c r="L408" s="243" t="str">
        <f>IF(Table13[[#This Row],[Tipo de Beneficiário]]="","",COUNTIFS(Table8[Código da Candidatura],Table13[[#This Row],[Cód.]],Table8[Tipologia proposta *],"T3"))</f>
        <v/>
      </c>
      <c r="M408" s="243" t="str">
        <f>IF(Table13[[#This Row],[Tipo de Beneficiário]]="","",COUNTIFS(Table8[Código da Candidatura],Table13[[#This Row],[Cód.]],Table8[Tipologia proposta *],"T4"))</f>
        <v/>
      </c>
      <c r="N408" s="243" t="str">
        <f>IF(Table13[[#This Row],[Tipo de Beneficiário]]="","",COUNTIFS(Table8[Código da Candidatura],Table13[[#This Row],[Cód.]],Table8[Tipologia proposta *],"T5"))</f>
        <v/>
      </c>
      <c r="O408" s="243" t="str">
        <f>IF(Table13[[#This Row],[Tipo de Beneficiário]]="","",COUNTIFS(Table8[Código da Candidatura],Table13[[#This Row],[Cód.]],Table8[Tipologia proposta *],"T6"))</f>
        <v/>
      </c>
      <c r="P408" s="243" t="str">
        <f>IF(Table13[[#This Row],[Tipo de Beneficiário]]="","",COUNTIFS(Table8[Código da Candidatura],Table13[[#This Row],[Cód.]],Table8[Tipologia proposta *],"T7"))</f>
        <v/>
      </c>
      <c r="Q408" s="243" t="str">
        <f>IF(Table13[[#This Row],[Tipo de Beneficiário]]="","",COUNTIFS(Table8[Código da Candidatura],Table13[[#This Row],[Cód.]],Table8[Tipologia proposta *],"Unid. Resid."))</f>
        <v/>
      </c>
      <c r="R408" s="244">
        <f>SUM(Table13[[#This Row],[T0]:[Unid. resid.]])</f>
        <v>0</v>
      </c>
      <c r="S408" s="245" t="str">
        <f>IF(OR(Table13[[#This Row],[Tipo de Beneficiário]]="",Table13[[#This Row],[Identificação da Entidade]]="",Table13[[#This Row],[Tipo de Solução Habitacional]]=""),"NÃO","")</f>
        <v>NÃO</v>
      </c>
      <c r="T408" s="118" t="e">
        <f>VLOOKUP(Table13[[#This Row],[Tipo de Beneficiário]],Table3[],3,FALSE)</f>
        <v>#N/A</v>
      </c>
      <c r="X408" s="46"/>
    </row>
    <row r="409" spans="1:24" x14ac:dyDescent="0.25">
      <c r="A409" s="237" t="str">
        <f>auxiliar!C405</f>
        <v>404</v>
      </c>
      <c r="B409" s="238"/>
      <c r="C409" s="239"/>
      <c r="D409" s="212" t="str">
        <f>IF(Table13[[#This Row],[Tipo de Beneficiário]]="","",COUNTIF(Table8[Código da Candidatura],Table13[[#This Row],[Cód.]]))</f>
        <v/>
      </c>
      <c r="E409" s="240" t="str">
        <f>IF(Table13[[#This Row],[Tipo de Beneficiário]]="","",SUMIF(Table8[[Código da Candidatura]:[Nº de membros]],Table13[[#This Row],[Cód.]],Table8[Nº de membros]))</f>
        <v/>
      </c>
      <c r="F409" s="241"/>
      <c r="G409" s="242"/>
      <c r="H409" s="242"/>
      <c r="I409" s="243" t="str">
        <f>IF(Table13[[#This Row],[Tipo de Beneficiário]]="","",COUNTIFS(Table8[Código da Candidatura],Table13[[#This Row],[Cód.]],Table8[Tipologia proposta *],"T0"))</f>
        <v/>
      </c>
      <c r="J409" s="243" t="str">
        <f>IF(Table13[[#This Row],[Tipo de Beneficiário]]="","",COUNTIFS(Table8[Código da Candidatura],Table13[[#This Row],[Cód.]],Table8[Tipologia proposta *],"T1"))</f>
        <v/>
      </c>
      <c r="K409" s="243" t="str">
        <f>IF(Table13[[#This Row],[Tipo de Beneficiário]]="","",COUNTIFS(Table8[Código da Candidatura],Table13[[#This Row],[Cód.]],Table8[Tipologia proposta *],"T2"))</f>
        <v/>
      </c>
      <c r="L409" s="243" t="str">
        <f>IF(Table13[[#This Row],[Tipo de Beneficiário]]="","",COUNTIFS(Table8[Código da Candidatura],Table13[[#This Row],[Cód.]],Table8[Tipologia proposta *],"T3"))</f>
        <v/>
      </c>
      <c r="M409" s="243" t="str">
        <f>IF(Table13[[#This Row],[Tipo de Beneficiário]]="","",COUNTIFS(Table8[Código da Candidatura],Table13[[#This Row],[Cód.]],Table8[Tipologia proposta *],"T4"))</f>
        <v/>
      </c>
      <c r="N409" s="243" t="str">
        <f>IF(Table13[[#This Row],[Tipo de Beneficiário]]="","",COUNTIFS(Table8[Código da Candidatura],Table13[[#This Row],[Cód.]],Table8[Tipologia proposta *],"T5"))</f>
        <v/>
      </c>
      <c r="O409" s="243" t="str">
        <f>IF(Table13[[#This Row],[Tipo de Beneficiário]]="","",COUNTIFS(Table8[Código da Candidatura],Table13[[#This Row],[Cód.]],Table8[Tipologia proposta *],"T6"))</f>
        <v/>
      </c>
      <c r="P409" s="243" t="str">
        <f>IF(Table13[[#This Row],[Tipo de Beneficiário]]="","",COUNTIFS(Table8[Código da Candidatura],Table13[[#This Row],[Cód.]],Table8[Tipologia proposta *],"T7"))</f>
        <v/>
      </c>
      <c r="Q409" s="243" t="str">
        <f>IF(Table13[[#This Row],[Tipo de Beneficiário]]="","",COUNTIFS(Table8[Código da Candidatura],Table13[[#This Row],[Cód.]],Table8[Tipologia proposta *],"Unid. Resid."))</f>
        <v/>
      </c>
      <c r="R409" s="244">
        <f>SUM(Table13[[#This Row],[T0]:[Unid. resid.]])</f>
        <v>0</v>
      </c>
      <c r="S409" s="245" t="str">
        <f>IF(OR(Table13[[#This Row],[Tipo de Beneficiário]]="",Table13[[#This Row],[Identificação da Entidade]]="",Table13[[#This Row],[Tipo de Solução Habitacional]]=""),"NÃO","")</f>
        <v>NÃO</v>
      </c>
      <c r="T409" s="118" t="e">
        <f>VLOOKUP(Table13[[#This Row],[Tipo de Beneficiário]],Table3[],3,FALSE)</f>
        <v>#N/A</v>
      </c>
      <c r="X409" s="46"/>
    </row>
    <row r="410" spans="1:24" x14ac:dyDescent="0.25">
      <c r="A410" s="237" t="str">
        <f>auxiliar!C406</f>
        <v>405</v>
      </c>
      <c r="B410" s="238"/>
      <c r="C410" s="239"/>
      <c r="D410" s="212" t="str">
        <f>IF(Table13[[#This Row],[Tipo de Beneficiário]]="","",COUNTIF(Table8[Código da Candidatura],Table13[[#This Row],[Cód.]]))</f>
        <v/>
      </c>
      <c r="E410" s="240" t="str">
        <f>IF(Table13[[#This Row],[Tipo de Beneficiário]]="","",SUMIF(Table8[[Código da Candidatura]:[Nº de membros]],Table13[[#This Row],[Cód.]],Table8[Nº de membros]))</f>
        <v/>
      </c>
      <c r="F410" s="241"/>
      <c r="G410" s="242"/>
      <c r="H410" s="242"/>
      <c r="I410" s="243" t="str">
        <f>IF(Table13[[#This Row],[Tipo de Beneficiário]]="","",COUNTIFS(Table8[Código da Candidatura],Table13[[#This Row],[Cód.]],Table8[Tipologia proposta *],"T0"))</f>
        <v/>
      </c>
      <c r="J410" s="243" t="str">
        <f>IF(Table13[[#This Row],[Tipo de Beneficiário]]="","",COUNTIFS(Table8[Código da Candidatura],Table13[[#This Row],[Cód.]],Table8[Tipologia proposta *],"T1"))</f>
        <v/>
      </c>
      <c r="K410" s="243" t="str">
        <f>IF(Table13[[#This Row],[Tipo de Beneficiário]]="","",COUNTIFS(Table8[Código da Candidatura],Table13[[#This Row],[Cód.]],Table8[Tipologia proposta *],"T2"))</f>
        <v/>
      </c>
      <c r="L410" s="243" t="str">
        <f>IF(Table13[[#This Row],[Tipo de Beneficiário]]="","",COUNTIFS(Table8[Código da Candidatura],Table13[[#This Row],[Cód.]],Table8[Tipologia proposta *],"T3"))</f>
        <v/>
      </c>
      <c r="M410" s="243" t="str">
        <f>IF(Table13[[#This Row],[Tipo de Beneficiário]]="","",COUNTIFS(Table8[Código da Candidatura],Table13[[#This Row],[Cód.]],Table8[Tipologia proposta *],"T4"))</f>
        <v/>
      </c>
      <c r="N410" s="243" t="str">
        <f>IF(Table13[[#This Row],[Tipo de Beneficiário]]="","",COUNTIFS(Table8[Código da Candidatura],Table13[[#This Row],[Cód.]],Table8[Tipologia proposta *],"T5"))</f>
        <v/>
      </c>
      <c r="O410" s="243" t="str">
        <f>IF(Table13[[#This Row],[Tipo de Beneficiário]]="","",COUNTIFS(Table8[Código da Candidatura],Table13[[#This Row],[Cód.]],Table8[Tipologia proposta *],"T6"))</f>
        <v/>
      </c>
      <c r="P410" s="243" t="str">
        <f>IF(Table13[[#This Row],[Tipo de Beneficiário]]="","",COUNTIFS(Table8[Código da Candidatura],Table13[[#This Row],[Cód.]],Table8[Tipologia proposta *],"T7"))</f>
        <v/>
      </c>
      <c r="Q410" s="243" t="str">
        <f>IF(Table13[[#This Row],[Tipo de Beneficiário]]="","",COUNTIFS(Table8[Código da Candidatura],Table13[[#This Row],[Cód.]],Table8[Tipologia proposta *],"Unid. Resid."))</f>
        <v/>
      </c>
      <c r="R410" s="244">
        <f>SUM(Table13[[#This Row],[T0]:[Unid. resid.]])</f>
        <v>0</v>
      </c>
      <c r="S410" s="245" t="str">
        <f>IF(OR(Table13[[#This Row],[Tipo de Beneficiário]]="",Table13[[#This Row],[Identificação da Entidade]]="",Table13[[#This Row],[Tipo de Solução Habitacional]]=""),"NÃO","")</f>
        <v>NÃO</v>
      </c>
      <c r="T410" s="118" t="e">
        <f>VLOOKUP(Table13[[#This Row],[Tipo de Beneficiário]],Table3[],3,FALSE)</f>
        <v>#N/A</v>
      </c>
      <c r="X410" s="46"/>
    </row>
    <row r="411" spans="1:24" x14ac:dyDescent="0.25">
      <c r="A411" s="237" t="str">
        <f>auxiliar!C407</f>
        <v>406</v>
      </c>
      <c r="B411" s="238"/>
      <c r="C411" s="239"/>
      <c r="D411" s="212" t="str">
        <f>IF(Table13[[#This Row],[Tipo de Beneficiário]]="","",COUNTIF(Table8[Código da Candidatura],Table13[[#This Row],[Cód.]]))</f>
        <v/>
      </c>
      <c r="E411" s="240" t="str">
        <f>IF(Table13[[#This Row],[Tipo de Beneficiário]]="","",SUMIF(Table8[[Código da Candidatura]:[Nº de membros]],Table13[[#This Row],[Cód.]],Table8[Nº de membros]))</f>
        <v/>
      </c>
      <c r="F411" s="241"/>
      <c r="G411" s="242"/>
      <c r="H411" s="242"/>
      <c r="I411" s="243" t="str">
        <f>IF(Table13[[#This Row],[Tipo de Beneficiário]]="","",COUNTIFS(Table8[Código da Candidatura],Table13[[#This Row],[Cód.]],Table8[Tipologia proposta *],"T0"))</f>
        <v/>
      </c>
      <c r="J411" s="243" t="str">
        <f>IF(Table13[[#This Row],[Tipo de Beneficiário]]="","",COUNTIFS(Table8[Código da Candidatura],Table13[[#This Row],[Cód.]],Table8[Tipologia proposta *],"T1"))</f>
        <v/>
      </c>
      <c r="K411" s="243" t="str">
        <f>IF(Table13[[#This Row],[Tipo de Beneficiário]]="","",COUNTIFS(Table8[Código da Candidatura],Table13[[#This Row],[Cód.]],Table8[Tipologia proposta *],"T2"))</f>
        <v/>
      </c>
      <c r="L411" s="243" t="str">
        <f>IF(Table13[[#This Row],[Tipo de Beneficiário]]="","",COUNTIFS(Table8[Código da Candidatura],Table13[[#This Row],[Cód.]],Table8[Tipologia proposta *],"T3"))</f>
        <v/>
      </c>
      <c r="M411" s="243" t="str">
        <f>IF(Table13[[#This Row],[Tipo de Beneficiário]]="","",COUNTIFS(Table8[Código da Candidatura],Table13[[#This Row],[Cód.]],Table8[Tipologia proposta *],"T4"))</f>
        <v/>
      </c>
      <c r="N411" s="243" t="str">
        <f>IF(Table13[[#This Row],[Tipo de Beneficiário]]="","",COUNTIFS(Table8[Código da Candidatura],Table13[[#This Row],[Cód.]],Table8[Tipologia proposta *],"T5"))</f>
        <v/>
      </c>
      <c r="O411" s="243" t="str">
        <f>IF(Table13[[#This Row],[Tipo de Beneficiário]]="","",COUNTIFS(Table8[Código da Candidatura],Table13[[#This Row],[Cód.]],Table8[Tipologia proposta *],"T6"))</f>
        <v/>
      </c>
      <c r="P411" s="243" t="str">
        <f>IF(Table13[[#This Row],[Tipo de Beneficiário]]="","",COUNTIFS(Table8[Código da Candidatura],Table13[[#This Row],[Cód.]],Table8[Tipologia proposta *],"T7"))</f>
        <v/>
      </c>
      <c r="Q411" s="243" t="str">
        <f>IF(Table13[[#This Row],[Tipo de Beneficiário]]="","",COUNTIFS(Table8[Código da Candidatura],Table13[[#This Row],[Cód.]],Table8[Tipologia proposta *],"Unid. Resid."))</f>
        <v/>
      </c>
      <c r="R411" s="244">
        <f>SUM(Table13[[#This Row],[T0]:[Unid. resid.]])</f>
        <v>0</v>
      </c>
      <c r="S411" s="245" t="str">
        <f>IF(OR(Table13[[#This Row],[Tipo de Beneficiário]]="",Table13[[#This Row],[Identificação da Entidade]]="",Table13[[#This Row],[Tipo de Solução Habitacional]]=""),"NÃO","")</f>
        <v>NÃO</v>
      </c>
      <c r="T411" s="118" t="e">
        <f>VLOOKUP(Table13[[#This Row],[Tipo de Beneficiário]],Table3[],3,FALSE)</f>
        <v>#N/A</v>
      </c>
      <c r="X411" s="46"/>
    </row>
    <row r="412" spans="1:24" x14ac:dyDescent="0.25">
      <c r="A412" s="237" t="str">
        <f>auxiliar!C408</f>
        <v>407</v>
      </c>
      <c r="B412" s="238"/>
      <c r="C412" s="239"/>
      <c r="D412" s="212" t="str">
        <f>IF(Table13[[#This Row],[Tipo de Beneficiário]]="","",COUNTIF(Table8[Código da Candidatura],Table13[[#This Row],[Cód.]]))</f>
        <v/>
      </c>
      <c r="E412" s="240" t="str">
        <f>IF(Table13[[#This Row],[Tipo de Beneficiário]]="","",SUMIF(Table8[[Código da Candidatura]:[Nº de membros]],Table13[[#This Row],[Cód.]],Table8[Nº de membros]))</f>
        <v/>
      </c>
      <c r="F412" s="241"/>
      <c r="G412" s="242"/>
      <c r="H412" s="242"/>
      <c r="I412" s="243" t="str">
        <f>IF(Table13[[#This Row],[Tipo de Beneficiário]]="","",COUNTIFS(Table8[Código da Candidatura],Table13[[#This Row],[Cód.]],Table8[Tipologia proposta *],"T0"))</f>
        <v/>
      </c>
      <c r="J412" s="243" t="str">
        <f>IF(Table13[[#This Row],[Tipo de Beneficiário]]="","",COUNTIFS(Table8[Código da Candidatura],Table13[[#This Row],[Cód.]],Table8[Tipologia proposta *],"T1"))</f>
        <v/>
      </c>
      <c r="K412" s="243" t="str">
        <f>IF(Table13[[#This Row],[Tipo de Beneficiário]]="","",COUNTIFS(Table8[Código da Candidatura],Table13[[#This Row],[Cód.]],Table8[Tipologia proposta *],"T2"))</f>
        <v/>
      </c>
      <c r="L412" s="243" t="str">
        <f>IF(Table13[[#This Row],[Tipo de Beneficiário]]="","",COUNTIFS(Table8[Código da Candidatura],Table13[[#This Row],[Cód.]],Table8[Tipologia proposta *],"T3"))</f>
        <v/>
      </c>
      <c r="M412" s="243" t="str">
        <f>IF(Table13[[#This Row],[Tipo de Beneficiário]]="","",COUNTIFS(Table8[Código da Candidatura],Table13[[#This Row],[Cód.]],Table8[Tipologia proposta *],"T4"))</f>
        <v/>
      </c>
      <c r="N412" s="243" t="str">
        <f>IF(Table13[[#This Row],[Tipo de Beneficiário]]="","",COUNTIFS(Table8[Código da Candidatura],Table13[[#This Row],[Cód.]],Table8[Tipologia proposta *],"T5"))</f>
        <v/>
      </c>
      <c r="O412" s="243" t="str">
        <f>IF(Table13[[#This Row],[Tipo de Beneficiário]]="","",COUNTIFS(Table8[Código da Candidatura],Table13[[#This Row],[Cód.]],Table8[Tipologia proposta *],"T6"))</f>
        <v/>
      </c>
      <c r="P412" s="243" t="str">
        <f>IF(Table13[[#This Row],[Tipo de Beneficiário]]="","",COUNTIFS(Table8[Código da Candidatura],Table13[[#This Row],[Cód.]],Table8[Tipologia proposta *],"T7"))</f>
        <v/>
      </c>
      <c r="Q412" s="243" t="str">
        <f>IF(Table13[[#This Row],[Tipo de Beneficiário]]="","",COUNTIFS(Table8[Código da Candidatura],Table13[[#This Row],[Cód.]],Table8[Tipologia proposta *],"Unid. Resid."))</f>
        <v/>
      </c>
      <c r="R412" s="244">
        <f>SUM(Table13[[#This Row],[T0]:[Unid. resid.]])</f>
        <v>0</v>
      </c>
      <c r="S412" s="245" t="str">
        <f>IF(OR(Table13[[#This Row],[Tipo de Beneficiário]]="",Table13[[#This Row],[Identificação da Entidade]]="",Table13[[#This Row],[Tipo de Solução Habitacional]]=""),"NÃO","")</f>
        <v>NÃO</v>
      </c>
      <c r="T412" s="118" t="e">
        <f>VLOOKUP(Table13[[#This Row],[Tipo de Beneficiário]],Table3[],3,FALSE)</f>
        <v>#N/A</v>
      </c>
      <c r="X412" s="46"/>
    </row>
    <row r="413" spans="1:24" x14ac:dyDescent="0.25">
      <c r="A413" s="237" t="str">
        <f>auxiliar!C409</f>
        <v>408</v>
      </c>
      <c r="B413" s="238"/>
      <c r="C413" s="239"/>
      <c r="D413" s="212" t="str">
        <f>IF(Table13[[#This Row],[Tipo de Beneficiário]]="","",COUNTIF(Table8[Código da Candidatura],Table13[[#This Row],[Cód.]]))</f>
        <v/>
      </c>
      <c r="E413" s="240" t="str">
        <f>IF(Table13[[#This Row],[Tipo de Beneficiário]]="","",SUMIF(Table8[[Código da Candidatura]:[Nº de membros]],Table13[[#This Row],[Cód.]],Table8[Nº de membros]))</f>
        <v/>
      </c>
      <c r="F413" s="241"/>
      <c r="G413" s="242"/>
      <c r="H413" s="242"/>
      <c r="I413" s="243" t="str">
        <f>IF(Table13[[#This Row],[Tipo de Beneficiário]]="","",COUNTIFS(Table8[Código da Candidatura],Table13[[#This Row],[Cód.]],Table8[Tipologia proposta *],"T0"))</f>
        <v/>
      </c>
      <c r="J413" s="243" t="str">
        <f>IF(Table13[[#This Row],[Tipo de Beneficiário]]="","",COUNTIFS(Table8[Código da Candidatura],Table13[[#This Row],[Cód.]],Table8[Tipologia proposta *],"T1"))</f>
        <v/>
      </c>
      <c r="K413" s="243" t="str">
        <f>IF(Table13[[#This Row],[Tipo de Beneficiário]]="","",COUNTIFS(Table8[Código da Candidatura],Table13[[#This Row],[Cód.]],Table8[Tipologia proposta *],"T2"))</f>
        <v/>
      </c>
      <c r="L413" s="243" t="str">
        <f>IF(Table13[[#This Row],[Tipo de Beneficiário]]="","",COUNTIFS(Table8[Código da Candidatura],Table13[[#This Row],[Cód.]],Table8[Tipologia proposta *],"T3"))</f>
        <v/>
      </c>
      <c r="M413" s="243" t="str">
        <f>IF(Table13[[#This Row],[Tipo de Beneficiário]]="","",COUNTIFS(Table8[Código da Candidatura],Table13[[#This Row],[Cód.]],Table8[Tipologia proposta *],"T4"))</f>
        <v/>
      </c>
      <c r="N413" s="243" t="str">
        <f>IF(Table13[[#This Row],[Tipo de Beneficiário]]="","",COUNTIFS(Table8[Código da Candidatura],Table13[[#This Row],[Cód.]],Table8[Tipologia proposta *],"T5"))</f>
        <v/>
      </c>
      <c r="O413" s="243" t="str">
        <f>IF(Table13[[#This Row],[Tipo de Beneficiário]]="","",COUNTIFS(Table8[Código da Candidatura],Table13[[#This Row],[Cód.]],Table8[Tipologia proposta *],"T6"))</f>
        <v/>
      </c>
      <c r="P413" s="243" t="str">
        <f>IF(Table13[[#This Row],[Tipo de Beneficiário]]="","",COUNTIFS(Table8[Código da Candidatura],Table13[[#This Row],[Cód.]],Table8[Tipologia proposta *],"T7"))</f>
        <v/>
      </c>
      <c r="Q413" s="243" t="str">
        <f>IF(Table13[[#This Row],[Tipo de Beneficiário]]="","",COUNTIFS(Table8[Código da Candidatura],Table13[[#This Row],[Cód.]],Table8[Tipologia proposta *],"Unid. Resid."))</f>
        <v/>
      </c>
      <c r="R413" s="244">
        <f>SUM(Table13[[#This Row],[T0]:[Unid. resid.]])</f>
        <v>0</v>
      </c>
      <c r="S413" s="245" t="str">
        <f>IF(OR(Table13[[#This Row],[Tipo de Beneficiário]]="",Table13[[#This Row],[Identificação da Entidade]]="",Table13[[#This Row],[Tipo de Solução Habitacional]]=""),"NÃO","")</f>
        <v>NÃO</v>
      </c>
      <c r="T413" s="118" t="e">
        <f>VLOOKUP(Table13[[#This Row],[Tipo de Beneficiário]],Table3[],3,FALSE)</f>
        <v>#N/A</v>
      </c>
      <c r="X413" s="46"/>
    </row>
    <row r="414" spans="1:24" x14ac:dyDescent="0.25">
      <c r="A414" s="237" t="str">
        <f>auxiliar!C410</f>
        <v>409</v>
      </c>
      <c r="B414" s="238"/>
      <c r="C414" s="239"/>
      <c r="D414" s="212" t="str">
        <f>IF(Table13[[#This Row],[Tipo de Beneficiário]]="","",COUNTIF(Table8[Código da Candidatura],Table13[[#This Row],[Cód.]]))</f>
        <v/>
      </c>
      <c r="E414" s="240" t="str">
        <f>IF(Table13[[#This Row],[Tipo de Beneficiário]]="","",SUMIF(Table8[[Código da Candidatura]:[Nº de membros]],Table13[[#This Row],[Cód.]],Table8[Nº de membros]))</f>
        <v/>
      </c>
      <c r="F414" s="241"/>
      <c r="G414" s="242"/>
      <c r="H414" s="242"/>
      <c r="I414" s="243" t="str">
        <f>IF(Table13[[#This Row],[Tipo de Beneficiário]]="","",COUNTIFS(Table8[Código da Candidatura],Table13[[#This Row],[Cód.]],Table8[Tipologia proposta *],"T0"))</f>
        <v/>
      </c>
      <c r="J414" s="243" t="str">
        <f>IF(Table13[[#This Row],[Tipo de Beneficiário]]="","",COUNTIFS(Table8[Código da Candidatura],Table13[[#This Row],[Cód.]],Table8[Tipologia proposta *],"T1"))</f>
        <v/>
      </c>
      <c r="K414" s="243" t="str">
        <f>IF(Table13[[#This Row],[Tipo de Beneficiário]]="","",COUNTIFS(Table8[Código da Candidatura],Table13[[#This Row],[Cód.]],Table8[Tipologia proposta *],"T2"))</f>
        <v/>
      </c>
      <c r="L414" s="243" t="str">
        <f>IF(Table13[[#This Row],[Tipo de Beneficiário]]="","",COUNTIFS(Table8[Código da Candidatura],Table13[[#This Row],[Cód.]],Table8[Tipologia proposta *],"T3"))</f>
        <v/>
      </c>
      <c r="M414" s="243" t="str">
        <f>IF(Table13[[#This Row],[Tipo de Beneficiário]]="","",COUNTIFS(Table8[Código da Candidatura],Table13[[#This Row],[Cód.]],Table8[Tipologia proposta *],"T4"))</f>
        <v/>
      </c>
      <c r="N414" s="243" t="str">
        <f>IF(Table13[[#This Row],[Tipo de Beneficiário]]="","",COUNTIFS(Table8[Código da Candidatura],Table13[[#This Row],[Cód.]],Table8[Tipologia proposta *],"T5"))</f>
        <v/>
      </c>
      <c r="O414" s="243" t="str">
        <f>IF(Table13[[#This Row],[Tipo de Beneficiário]]="","",COUNTIFS(Table8[Código da Candidatura],Table13[[#This Row],[Cód.]],Table8[Tipologia proposta *],"T6"))</f>
        <v/>
      </c>
      <c r="P414" s="243" t="str">
        <f>IF(Table13[[#This Row],[Tipo de Beneficiário]]="","",COUNTIFS(Table8[Código da Candidatura],Table13[[#This Row],[Cód.]],Table8[Tipologia proposta *],"T7"))</f>
        <v/>
      </c>
      <c r="Q414" s="243" t="str">
        <f>IF(Table13[[#This Row],[Tipo de Beneficiário]]="","",COUNTIFS(Table8[Código da Candidatura],Table13[[#This Row],[Cód.]],Table8[Tipologia proposta *],"Unid. Resid."))</f>
        <v/>
      </c>
      <c r="R414" s="244">
        <f>SUM(Table13[[#This Row],[T0]:[Unid. resid.]])</f>
        <v>0</v>
      </c>
      <c r="S414" s="245" t="str">
        <f>IF(OR(Table13[[#This Row],[Tipo de Beneficiário]]="",Table13[[#This Row],[Identificação da Entidade]]="",Table13[[#This Row],[Tipo de Solução Habitacional]]=""),"NÃO","")</f>
        <v>NÃO</v>
      </c>
      <c r="T414" s="118" t="e">
        <f>VLOOKUP(Table13[[#This Row],[Tipo de Beneficiário]],Table3[],3,FALSE)</f>
        <v>#N/A</v>
      </c>
      <c r="X414" s="46"/>
    </row>
    <row r="415" spans="1:24" x14ac:dyDescent="0.25">
      <c r="A415" s="237" t="str">
        <f>auxiliar!C411</f>
        <v>410</v>
      </c>
      <c r="B415" s="238"/>
      <c r="C415" s="239"/>
      <c r="D415" s="212" t="str">
        <f>IF(Table13[[#This Row],[Tipo de Beneficiário]]="","",COUNTIF(Table8[Código da Candidatura],Table13[[#This Row],[Cód.]]))</f>
        <v/>
      </c>
      <c r="E415" s="240" t="str">
        <f>IF(Table13[[#This Row],[Tipo de Beneficiário]]="","",SUMIF(Table8[[Código da Candidatura]:[Nº de membros]],Table13[[#This Row],[Cód.]],Table8[Nº de membros]))</f>
        <v/>
      </c>
      <c r="F415" s="241"/>
      <c r="G415" s="242"/>
      <c r="H415" s="242"/>
      <c r="I415" s="243" t="str">
        <f>IF(Table13[[#This Row],[Tipo de Beneficiário]]="","",COUNTIFS(Table8[Código da Candidatura],Table13[[#This Row],[Cód.]],Table8[Tipologia proposta *],"T0"))</f>
        <v/>
      </c>
      <c r="J415" s="243" t="str">
        <f>IF(Table13[[#This Row],[Tipo de Beneficiário]]="","",COUNTIFS(Table8[Código da Candidatura],Table13[[#This Row],[Cód.]],Table8[Tipologia proposta *],"T1"))</f>
        <v/>
      </c>
      <c r="K415" s="243" t="str">
        <f>IF(Table13[[#This Row],[Tipo de Beneficiário]]="","",COUNTIFS(Table8[Código da Candidatura],Table13[[#This Row],[Cód.]],Table8[Tipologia proposta *],"T2"))</f>
        <v/>
      </c>
      <c r="L415" s="243" t="str">
        <f>IF(Table13[[#This Row],[Tipo de Beneficiário]]="","",COUNTIFS(Table8[Código da Candidatura],Table13[[#This Row],[Cód.]],Table8[Tipologia proposta *],"T3"))</f>
        <v/>
      </c>
      <c r="M415" s="243" t="str">
        <f>IF(Table13[[#This Row],[Tipo de Beneficiário]]="","",COUNTIFS(Table8[Código da Candidatura],Table13[[#This Row],[Cód.]],Table8[Tipologia proposta *],"T4"))</f>
        <v/>
      </c>
      <c r="N415" s="243" t="str">
        <f>IF(Table13[[#This Row],[Tipo de Beneficiário]]="","",COUNTIFS(Table8[Código da Candidatura],Table13[[#This Row],[Cód.]],Table8[Tipologia proposta *],"T5"))</f>
        <v/>
      </c>
      <c r="O415" s="243" t="str">
        <f>IF(Table13[[#This Row],[Tipo de Beneficiário]]="","",COUNTIFS(Table8[Código da Candidatura],Table13[[#This Row],[Cód.]],Table8[Tipologia proposta *],"T6"))</f>
        <v/>
      </c>
      <c r="P415" s="243" t="str">
        <f>IF(Table13[[#This Row],[Tipo de Beneficiário]]="","",COUNTIFS(Table8[Código da Candidatura],Table13[[#This Row],[Cód.]],Table8[Tipologia proposta *],"T7"))</f>
        <v/>
      </c>
      <c r="Q415" s="243" t="str">
        <f>IF(Table13[[#This Row],[Tipo de Beneficiário]]="","",COUNTIFS(Table8[Código da Candidatura],Table13[[#This Row],[Cód.]],Table8[Tipologia proposta *],"Unid. Resid."))</f>
        <v/>
      </c>
      <c r="R415" s="244">
        <f>SUM(Table13[[#This Row],[T0]:[Unid. resid.]])</f>
        <v>0</v>
      </c>
      <c r="S415" s="245" t="str">
        <f>IF(OR(Table13[[#This Row],[Tipo de Beneficiário]]="",Table13[[#This Row],[Identificação da Entidade]]="",Table13[[#This Row],[Tipo de Solução Habitacional]]=""),"NÃO","")</f>
        <v>NÃO</v>
      </c>
      <c r="T415" s="118" t="e">
        <f>VLOOKUP(Table13[[#This Row],[Tipo de Beneficiário]],Table3[],3,FALSE)</f>
        <v>#N/A</v>
      </c>
      <c r="X415" s="46"/>
    </row>
    <row r="416" spans="1:24" x14ac:dyDescent="0.25">
      <c r="A416" s="237" t="str">
        <f>auxiliar!C412</f>
        <v>411</v>
      </c>
      <c r="B416" s="238"/>
      <c r="C416" s="239"/>
      <c r="D416" s="212" t="str">
        <f>IF(Table13[[#This Row],[Tipo de Beneficiário]]="","",COUNTIF(Table8[Código da Candidatura],Table13[[#This Row],[Cód.]]))</f>
        <v/>
      </c>
      <c r="E416" s="240" t="str">
        <f>IF(Table13[[#This Row],[Tipo de Beneficiário]]="","",SUMIF(Table8[[Código da Candidatura]:[Nº de membros]],Table13[[#This Row],[Cód.]],Table8[Nº de membros]))</f>
        <v/>
      </c>
      <c r="F416" s="241"/>
      <c r="G416" s="242"/>
      <c r="H416" s="242"/>
      <c r="I416" s="243" t="str">
        <f>IF(Table13[[#This Row],[Tipo de Beneficiário]]="","",COUNTIFS(Table8[Código da Candidatura],Table13[[#This Row],[Cód.]],Table8[Tipologia proposta *],"T0"))</f>
        <v/>
      </c>
      <c r="J416" s="243" t="str">
        <f>IF(Table13[[#This Row],[Tipo de Beneficiário]]="","",COUNTIFS(Table8[Código da Candidatura],Table13[[#This Row],[Cód.]],Table8[Tipologia proposta *],"T1"))</f>
        <v/>
      </c>
      <c r="K416" s="243" t="str">
        <f>IF(Table13[[#This Row],[Tipo de Beneficiário]]="","",COUNTIFS(Table8[Código da Candidatura],Table13[[#This Row],[Cód.]],Table8[Tipologia proposta *],"T2"))</f>
        <v/>
      </c>
      <c r="L416" s="243" t="str">
        <f>IF(Table13[[#This Row],[Tipo de Beneficiário]]="","",COUNTIFS(Table8[Código da Candidatura],Table13[[#This Row],[Cód.]],Table8[Tipologia proposta *],"T3"))</f>
        <v/>
      </c>
      <c r="M416" s="243" t="str">
        <f>IF(Table13[[#This Row],[Tipo de Beneficiário]]="","",COUNTIFS(Table8[Código da Candidatura],Table13[[#This Row],[Cód.]],Table8[Tipologia proposta *],"T4"))</f>
        <v/>
      </c>
      <c r="N416" s="243" t="str">
        <f>IF(Table13[[#This Row],[Tipo de Beneficiário]]="","",COUNTIFS(Table8[Código da Candidatura],Table13[[#This Row],[Cód.]],Table8[Tipologia proposta *],"T5"))</f>
        <v/>
      </c>
      <c r="O416" s="243" t="str">
        <f>IF(Table13[[#This Row],[Tipo de Beneficiário]]="","",COUNTIFS(Table8[Código da Candidatura],Table13[[#This Row],[Cód.]],Table8[Tipologia proposta *],"T6"))</f>
        <v/>
      </c>
      <c r="P416" s="243" t="str">
        <f>IF(Table13[[#This Row],[Tipo de Beneficiário]]="","",COUNTIFS(Table8[Código da Candidatura],Table13[[#This Row],[Cód.]],Table8[Tipologia proposta *],"T7"))</f>
        <v/>
      </c>
      <c r="Q416" s="243" t="str">
        <f>IF(Table13[[#This Row],[Tipo de Beneficiário]]="","",COUNTIFS(Table8[Código da Candidatura],Table13[[#This Row],[Cód.]],Table8[Tipologia proposta *],"Unid. Resid."))</f>
        <v/>
      </c>
      <c r="R416" s="244">
        <f>SUM(Table13[[#This Row],[T0]:[Unid. resid.]])</f>
        <v>0</v>
      </c>
      <c r="S416" s="245" t="str">
        <f>IF(OR(Table13[[#This Row],[Tipo de Beneficiário]]="",Table13[[#This Row],[Identificação da Entidade]]="",Table13[[#This Row],[Tipo de Solução Habitacional]]=""),"NÃO","")</f>
        <v>NÃO</v>
      </c>
      <c r="T416" s="118" t="e">
        <f>VLOOKUP(Table13[[#This Row],[Tipo de Beneficiário]],Table3[],3,FALSE)</f>
        <v>#N/A</v>
      </c>
      <c r="X416" s="46"/>
    </row>
    <row r="417" spans="1:24" x14ac:dyDescent="0.25">
      <c r="A417" s="237" t="str">
        <f>auxiliar!C413</f>
        <v>412</v>
      </c>
      <c r="B417" s="238"/>
      <c r="C417" s="239"/>
      <c r="D417" s="212" t="str">
        <f>IF(Table13[[#This Row],[Tipo de Beneficiário]]="","",COUNTIF(Table8[Código da Candidatura],Table13[[#This Row],[Cód.]]))</f>
        <v/>
      </c>
      <c r="E417" s="240" t="str">
        <f>IF(Table13[[#This Row],[Tipo de Beneficiário]]="","",SUMIF(Table8[[Código da Candidatura]:[Nº de membros]],Table13[[#This Row],[Cód.]],Table8[Nº de membros]))</f>
        <v/>
      </c>
      <c r="F417" s="241"/>
      <c r="G417" s="242"/>
      <c r="H417" s="242"/>
      <c r="I417" s="243" t="str">
        <f>IF(Table13[[#This Row],[Tipo de Beneficiário]]="","",COUNTIFS(Table8[Código da Candidatura],Table13[[#This Row],[Cód.]],Table8[Tipologia proposta *],"T0"))</f>
        <v/>
      </c>
      <c r="J417" s="243" t="str">
        <f>IF(Table13[[#This Row],[Tipo de Beneficiário]]="","",COUNTIFS(Table8[Código da Candidatura],Table13[[#This Row],[Cód.]],Table8[Tipologia proposta *],"T1"))</f>
        <v/>
      </c>
      <c r="K417" s="243" t="str">
        <f>IF(Table13[[#This Row],[Tipo de Beneficiário]]="","",COUNTIFS(Table8[Código da Candidatura],Table13[[#This Row],[Cód.]],Table8[Tipologia proposta *],"T2"))</f>
        <v/>
      </c>
      <c r="L417" s="243" t="str">
        <f>IF(Table13[[#This Row],[Tipo de Beneficiário]]="","",COUNTIFS(Table8[Código da Candidatura],Table13[[#This Row],[Cód.]],Table8[Tipologia proposta *],"T3"))</f>
        <v/>
      </c>
      <c r="M417" s="243" t="str">
        <f>IF(Table13[[#This Row],[Tipo de Beneficiário]]="","",COUNTIFS(Table8[Código da Candidatura],Table13[[#This Row],[Cód.]],Table8[Tipologia proposta *],"T4"))</f>
        <v/>
      </c>
      <c r="N417" s="243" t="str">
        <f>IF(Table13[[#This Row],[Tipo de Beneficiário]]="","",COUNTIFS(Table8[Código da Candidatura],Table13[[#This Row],[Cód.]],Table8[Tipologia proposta *],"T5"))</f>
        <v/>
      </c>
      <c r="O417" s="243" t="str">
        <f>IF(Table13[[#This Row],[Tipo de Beneficiário]]="","",COUNTIFS(Table8[Código da Candidatura],Table13[[#This Row],[Cód.]],Table8[Tipologia proposta *],"T6"))</f>
        <v/>
      </c>
      <c r="P417" s="243" t="str">
        <f>IF(Table13[[#This Row],[Tipo de Beneficiário]]="","",COUNTIFS(Table8[Código da Candidatura],Table13[[#This Row],[Cód.]],Table8[Tipologia proposta *],"T7"))</f>
        <v/>
      </c>
      <c r="Q417" s="243" t="str">
        <f>IF(Table13[[#This Row],[Tipo de Beneficiário]]="","",COUNTIFS(Table8[Código da Candidatura],Table13[[#This Row],[Cód.]],Table8[Tipologia proposta *],"Unid. Resid."))</f>
        <v/>
      </c>
      <c r="R417" s="244">
        <f>SUM(Table13[[#This Row],[T0]:[Unid. resid.]])</f>
        <v>0</v>
      </c>
      <c r="S417" s="245" t="str">
        <f>IF(OR(Table13[[#This Row],[Tipo de Beneficiário]]="",Table13[[#This Row],[Identificação da Entidade]]="",Table13[[#This Row],[Tipo de Solução Habitacional]]=""),"NÃO","")</f>
        <v>NÃO</v>
      </c>
      <c r="T417" s="118" t="e">
        <f>VLOOKUP(Table13[[#This Row],[Tipo de Beneficiário]],Table3[],3,FALSE)</f>
        <v>#N/A</v>
      </c>
      <c r="X417" s="46"/>
    </row>
    <row r="418" spans="1:24" x14ac:dyDescent="0.25">
      <c r="A418" s="237" t="str">
        <f>auxiliar!C414</f>
        <v>413</v>
      </c>
      <c r="B418" s="238"/>
      <c r="C418" s="239"/>
      <c r="D418" s="212" t="str">
        <f>IF(Table13[[#This Row],[Tipo de Beneficiário]]="","",COUNTIF(Table8[Código da Candidatura],Table13[[#This Row],[Cód.]]))</f>
        <v/>
      </c>
      <c r="E418" s="240" t="str">
        <f>IF(Table13[[#This Row],[Tipo de Beneficiário]]="","",SUMIF(Table8[[Código da Candidatura]:[Nº de membros]],Table13[[#This Row],[Cód.]],Table8[Nº de membros]))</f>
        <v/>
      </c>
      <c r="F418" s="241"/>
      <c r="G418" s="242"/>
      <c r="H418" s="242"/>
      <c r="I418" s="243" t="str">
        <f>IF(Table13[[#This Row],[Tipo de Beneficiário]]="","",COUNTIFS(Table8[Código da Candidatura],Table13[[#This Row],[Cód.]],Table8[Tipologia proposta *],"T0"))</f>
        <v/>
      </c>
      <c r="J418" s="243" t="str">
        <f>IF(Table13[[#This Row],[Tipo de Beneficiário]]="","",COUNTIFS(Table8[Código da Candidatura],Table13[[#This Row],[Cód.]],Table8[Tipologia proposta *],"T1"))</f>
        <v/>
      </c>
      <c r="K418" s="243" t="str">
        <f>IF(Table13[[#This Row],[Tipo de Beneficiário]]="","",COUNTIFS(Table8[Código da Candidatura],Table13[[#This Row],[Cód.]],Table8[Tipologia proposta *],"T2"))</f>
        <v/>
      </c>
      <c r="L418" s="243" t="str">
        <f>IF(Table13[[#This Row],[Tipo de Beneficiário]]="","",COUNTIFS(Table8[Código da Candidatura],Table13[[#This Row],[Cód.]],Table8[Tipologia proposta *],"T3"))</f>
        <v/>
      </c>
      <c r="M418" s="243" t="str">
        <f>IF(Table13[[#This Row],[Tipo de Beneficiário]]="","",COUNTIFS(Table8[Código da Candidatura],Table13[[#This Row],[Cód.]],Table8[Tipologia proposta *],"T4"))</f>
        <v/>
      </c>
      <c r="N418" s="243" t="str">
        <f>IF(Table13[[#This Row],[Tipo de Beneficiário]]="","",COUNTIFS(Table8[Código da Candidatura],Table13[[#This Row],[Cód.]],Table8[Tipologia proposta *],"T5"))</f>
        <v/>
      </c>
      <c r="O418" s="243" t="str">
        <f>IF(Table13[[#This Row],[Tipo de Beneficiário]]="","",COUNTIFS(Table8[Código da Candidatura],Table13[[#This Row],[Cód.]],Table8[Tipologia proposta *],"T6"))</f>
        <v/>
      </c>
      <c r="P418" s="243" t="str">
        <f>IF(Table13[[#This Row],[Tipo de Beneficiário]]="","",COUNTIFS(Table8[Código da Candidatura],Table13[[#This Row],[Cód.]],Table8[Tipologia proposta *],"T7"))</f>
        <v/>
      </c>
      <c r="Q418" s="243" t="str">
        <f>IF(Table13[[#This Row],[Tipo de Beneficiário]]="","",COUNTIFS(Table8[Código da Candidatura],Table13[[#This Row],[Cód.]],Table8[Tipologia proposta *],"Unid. Resid."))</f>
        <v/>
      </c>
      <c r="R418" s="244">
        <f>SUM(Table13[[#This Row],[T0]:[Unid. resid.]])</f>
        <v>0</v>
      </c>
      <c r="S418" s="245" t="str">
        <f>IF(OR(Table13[[#This Row],[Tipo de Beneficiário]]="",Table13[[#This Row],[Identificação da Entidade]]="",Table13[[#This Row],[Tipo de Solução Habitacional]]=""),"NÃO","")</f>
        <v>NÃO</v>
      </c>
      <c r="T418" s="118" t="e">
        <f>VLOOKUP(Table13[[#This Row],[Tipo de Beneficiário]],Table3[],3,FALSE)</f>
        <v>#N/A</v>
      </c>
      <c r="X418" s="46"/>
    </row>
    <row r="419" spans="1:24" x14ac:dyDescent="0.25">
      <c r="A419" s="237" t="str">
        <f>auxiliar!C415</f>
        <v>414</v>
      </c>
      <c r="B419" s="238"/>
      <c r="C419" s="239"/>
      <c r="D419" s="212" t="str">
        <f>IF(Table13[[#This Row],[Tipo de Beneficiário]]="","",COUNTIF(Table8[Código da Candidatura],Table13[[#This Row],[Cód.]]))</f>
        <v/>
      </c>
      <c r="E419" s="240" t="str">
        <f>IF(Table13[[#This Row],[Tipo de Beneficiário]]="","",SUMIF(Table8[[Código da Candidatura]:[Nº de membros]],Table13[[#This Row],[Cód.]],Table8[Nº de membros]))</f>
        <v/>
      </c>
      <c r="F419" s="241"/>
      <c r="G419" s="242"/>
      <c r="H419" s="242"/>
      <c r="I419" s="243" t="str">
        <f>IF(Table13[[#This Row],[Tipo de Beneficiário]]="","",COUNTIFS(Table8[Código da Candidatura],Table13[[#This Row],[Cód.]],Table8[Tipologia proposta *],"T0"))</f>
        <v/>
      </c>
      <c r="J419" s="243" t="str">
        <f>IF(Table13[[#This Row],[Tipo de Beneficiário]]="","",COUNTIFS(Table8[Código da Candidatura],Table13[[#This Row],[Cód.]],Table8[Tipologia proposta *],"T1"))</f>
        <v/>
      </c>
      <c r="K419" s="243" t="str">
        <f>IF(Table13[[#This Row],[Tipo de Beneficiário]]="","",COUNTIFS(Table8[Código da Candidatura],Table13[[#This Row],[Cód.]],Table8[Tipologia proposta *],"T2"))</f>
        <v/>
      </c>
      <c r="L419" s="243" t="str">
        <f>IF(Table13[[#This Row],[Tipo de Beneficiário]]="","",COUNTIFS(Table8[Código da Candidatura],Table13[[#This Row],[Cód.]],Table8[Tipologia proposta *],"T3"))</f>
        <v/>
      </c>
      <c r="M419" s="243" t="str">
        <f>IF(Table13[[#This Row],[Tipo de Beneficiário]]="","",COUNTIFS(Table8[Código da Candidatura],Table13[[#This Row],[Cód.]],Table8[Tipologia proposta *],"T4"))</f>
        <v/>
      </c>
      <c r="N419" s="243" t="str">
        <f>IF(Table13[[#This Row],[Tipo de Beneficiário]]="","",COUNTIFS(Table8[Código da Candidatura],Table13[[#This Row],[Cód.]],Table8[Tipologia proposta *],"T5"))</f>
        <v/>
      </c>
      <c r="O419" s="243" t="str">
        <f>IF(Table13[[#This Row],[Tipo de Beneficiário]]="","",COUNTIFS(Table8[Código da Candidatura],Table13[[#This Row],[Cód.]],Table8[Tipologia proposta *],"T6"))</f>
        <v/>
      </c>
      <c r="P419" s="243" t="str">
        <f>IF(Table13[[#This Row],[Tipo de Beneficiário]]="","",COUNTIFS(Table8[Código da Candidatura],Table13[[#This Row],[Cód.]],Table8[Tipologia proposta *],"T7"))</f>
        <v/>
      </c>
      <c r="Q419" s="243" t="str">
        <f>IF(Table13[[#This Row],[Tipo de Beneficiário]]="","",COUNTIFS(Table8[Código da Candidatura],Table13[[#This Row],[Cód.]],Table8[Tipologia proposta *],"Unid. Resid."))</f>
        <v/>
      </c>
      <c r="R419" s="244">
        <f>SUM(Table13[[#This Row],[T0]:[Unid. resid.]])</f>
        <v>0</v>
      </c>
      <c r="S419" s="245" t="str">
        <f>IF(OR(Table13[[#This Row],[Tipo de Beneficiário]]="",Table13[[#This Row],[Identificação da Entidade]]="",Table13[[#This Row],[Tipo de Solução Habitacional]]=""),"NÃO","")</f>
        <v>NÃO</v>
      </c>
      <c r="T419" s="118" t="e">
        <f>VLOOKUP(Table13[[#This Row],[Tipo de Beneficiário]],Table3[],3,FALSE)</f>
        <v>#N/A</v>
      </c>
      <c r="X419" s="46"/>
    </row>
    <row r="420" spans="1:24" x14ac:dyDescent="0.25">
      <c r="A420" s="237" t="str">
        <f>auxiliar!C416</f>
        <v>415</v>
      </c>
      <c r="B420" s="238"/>
      <c r="C420" s="239"/>
      <c r="D420" s="212" t="str">
        <f>IF(Table13[[#This Row],[Tipo de Beneficiário]]="","",COUNTIF(Table8[Código da Candidatura],Table13[[#This Row],[Cód.]]))</f>
        <v/>
      </c>
      <c r="E420" s="240" t="str">
        <f>IF(Table13[[#This Row],[Tipo de Beneficiário]]="","",SUMIF(Table8[[Código da Candidatura]:[Nº de membros]],Table13[[#This Row],[Cód.]],Table8[Nº de membros]))</f>
        <v/>
      </c>
      <c r="F420" s="241"/>
      <c r="G420" s="242"/>
      <c r="H420" s="242"/>
      <c r="I420" s="243" t="str">
        <f>IF(Table13[[#This Row],[Tipo de Beneficiário]]="","",COUNTIFS(Table8[Código da Candidatura],Table13[[#This Row],[Cód.]],Table8[Tipologia proposta *],"T0"))</f>
        <v/>
      </c>
      <c r="J420" s="243" t="str">
        <f>IF(Table13[[#This Row],[Tipo de Beneficiário]]="","",COUNTIFS(Table8[Código da Candidatura],Table13[[#This Row],[Cód.]],Table8[Tipologia proposta *],"T1"))</f>
        <v/>
      </c>
      <c r="K420" s="243" t="str">
        <f>IF(Table13[[#This Row],[Tipo de Beneficiário]]="","",COUNTIFS(Table8[Código da Candidatura],Table13[[#This Row],[Cód.]],Table8[Tipologia proposta *],"T2"))</f>
        <v/>
      </c>
      <c r="L420" s="243" t="str">
        <f>IF(Table13[[#This Row],[Tipo de Beneficiário]]="","",COUNTIFS(Table8[Código da Candidatura],Table13[[#This Row],[Cód.]],Table8[Tipologia proposta *],"T3"))</f>
        <v/>
      </c>
      <c r="M420" s="243" t="str">
        <f>IF(Table13[[#This Row],[Tipo de Beneficiário]]="","",COUNTIFS(Table8[Código da Candidatura],Table13[[#This Row],[Cód.]],Table8[Tipologia proposta *],"T4"))</f>
        <v/>
      </c>
      <c r="N420" s="243" t="str">
        <f>IF(Table13[[#This Row],[Tipo de Beneficiário]]="","",COUNTIFS(Table8[Código da Candidatura],Table13[[#This Row],[Cód.]],Table8[Tipologia proposta *],"T5"))</f>
        <v/>
      </c>
      <c r="O420" s="243" t="str">
        <f>IF(Table13[[#This Row],[Tipo de Beneficiário]]="","",COUNTIFS(Table8[Código da Candidatura],Table13[[#This Row],[Cód.]],Table8[Tipologia proposta *],"T6"))</f>
        <v/>
      </c>
      <c r="P420" s="243" t="str">
        <f>IF(Table13[[#This Row],[Tipo de Beneficiário]]="","",COUNTIFS(Table8[Código da Candidatura],Table13[[#This Row],[Cód.]],Table8[Tipologia proposta *],"T7"))</f>
        <v/>
      </c>
      <c r="Q420" s="243" t="str">
        <f>IF(Table13[[#This Row],[Tipo de Beneficiário]]="","",COUNTIFS(Table8[Código da Candidatura],Table13[[#This Row],[Cód.]],Table8[Tipologia proposta *],"Unid. Resid."))</f>
        <v/>
      </c>
      <c r="R420" s="244">
        <f>SUM(Table13[[#This Row],[T0]:[Unid. resid.]])</f>
        <v>0</v>
      </c>
      <c r="S420" s="245" t="str">
        <f>IF(OR(Table13[[#This Row],[Tipo de Beneficiário]]="",Table13[[#This Row],[Identificação da Entidade]]="",Table13[[#This Row],[Tipo de Solução Habitacional]]=""),"NÃO","")</f>
        <v>NÃO</v>
      </c>
      <c r="T420" s="118" t="e">
        <f>VLOOKUP(Table13[[#This Row],[Tipo de Beneficiário]],Table3[],3,FALSE)</f>
        <v>#N/A</v>
      </c>
      <c r="X420" s="46"/>
    </row>
    <row r="421" spans="1:24" x14ac:dyDescent="0.25">
      <c r="A421" s="237" t="str">
        <f>auxiliar!C417</f>
        <v>416</v>
      </c>
      <c r="B421" s="238"/>
      <c r="C421" s="239"/>
      <c r="D421" s="212" t="str">
        <f>IF(Table13[[#This Row],[Tipo de Beneficiário]]="","",COUNTIF(Table8[Código da Candidatura],Table13[[#This Row],[Cód.]]))</f>
        <v/>
      </c>
      <c r="E421" s="240" t="str">
        <f>IF(Table13[[#This Row],[Tipo de Beneficiário]]="","",SUMIF(Table8[[Código da Candidatura]:[Nº de membros]],Table13[[#This Row],[Cód.]],Table8[Nº de membros]))</f>
        <v/>
      </c>
      <c r="F421" s="241"/>
      <c r="G421" s="242"/>
      <c r="H421" s="242"/>
      <c r="I421" s="243" t="str">
        <f>IF(Table13[[#This Row],[Tipo de Beneficiário]]="","",COUNTIFS(Table8[Código da Candidatura],Table13[[#This Row],[Cód.]],Table8[Tipologia proposta *],"T0"))</f>
        <v/>
      </c>
      <c r="J421" s="243" t="str">
        <f>IF(Table13[[#This Row],[Tipo de Beneficiário]]="","",COUNTIFS(Table8[Código da Candidatura],Table13[[#This Row],[Cód.]],Table8[Tipologia proposta *],"T1"))</f>
        <v/>
      </c>
      <c r="K421" s="243" t="str">
        <f>IF(Table13[[#This Row],[Tipo de Beneficiário]]="","",COUNTIFS(Table8[Código da Candidatura],Table13[[#This Row],[Cód.]],Table8[Tipologia proposta *],"T2"))</f>
        <v/>
      </c>
      <c r="L421" s="243" t="str">
        <f>IF(Table13[[#This Row],[Tipo de Beneficiário]]="","",COUNTIFS(Table8[Código da Candidatura],Table13[[#This Row],[Cód.]],Table8[Tipologia proposta *],"T3"))</f>
        <v/>
      </c>
      <c r="M421" s="243" t="str">
        <f>IF(Table13[[#This Row],[Tipo de Beneficiário]]="","",COUNTIFS(Table8[Código da Candidatura],Table13[[#This Row],[Cód.]],Table8[Tipologia proposta *],"T4"))</f>
        <v/>
      </c>
      <c r="N421" s="243" t="str">
        <f>IF(Table13[[#This Row],[Tipo de Beneficiário]]="","",COUNTIFS(Table8[Código da Candidatura],Table13[[#This Row],[Cód.]],Table8[Tipologia proposta *],"T5"))</f>
        <v/>
      </c>
      <c r="O421" s="243" t="str">
        <f>IF(Table13[[#This Row],[Tipo de Beneficiário]]="","",COUNTIFS(Table8[Código da Candidatura],Table13[[#This Row],[Cód.]],Table8[Tipologia proposta *],"T6"))</f>
        <v/>
      </c>
      <c r="P421" s="243" t="str">
        <f>IF(Table13[[#This Row],[Tipo de Beneficiário]]="","",COUNTIFS(Table8[Código da Candidatura],Table13[[#This Row],[Cód.]],Table8[Tipologia proposta *],"T7"))</f>
        <v/>
      </c>
      <c r="Q421" s="243" t="str">
        <f>IF(Table13[[#This Row],[Tipo de Beneficiário]]="","",COUNTIFS(Table8[Código da Candidatura],Table13[[#This Row],[Cód.]],Table8[Tipologia proposta *],"Unid. Resid."))</f>
        <v/>
      </c>
      <c r="R421" s="244">
        <f>SUM(Table13[[#This Row],[T0]:[Unid. resid.]])</f>
        <v>0</v>
      </c>
      <c r="S421" s="245" t="str">
        <f>IF(OR(Table13[[#This Row],[Tipo de Beneficiário]]="",Table13[[#This Row],[Identificação da Entidade]]="",Table13[[#This Row],[Tipo de Solução Habitacional]]=""),"NÃO","")</f>
        <v>NÃO</v>
      </c>
      <c r="T421" s="118" t="e">
        <f>VLOOKUP(Table13[[#This Row],[Tipo de Beneficiário]],Table3[],3,FALSE)</f>
        <v>#N/A</v>
      </c>
      <c r="X421" s="46"/>
    </row>
    <row r="422" spans="1:24" x14ac:dyDescent="0.25">
      <c r="A422" s="237" t="str">
        <f>auxiliar!C418</f>
        <v>417</v>
      </c>
      <c r="B422" s="238"/>
      <c r="C422" s="239"/>
      <c r="D422" s="212" t="str">
        <f>IF(Table13[[#This Row],[Tipo de Beneficiário]]="","",COUNTIF(Table8[Código da Candidatura],Table13[[#This Row],[Cód.]]))</f>
        <v/>
      </c>
      <c r="E422" s="240" t="str">
        <f>IF(Table13[[#This Row],[Tipo de Beneficiário]]="","",SUMIF(Table8[[Código da Candidatura]:[Nº de membros]],Table13[[#This Row],[Cód.]],Table8[Nº de membros]))</f>
        <v/>
      </c>
      <c r="F422" s="241"/>
      <c r="G422" s="242"/>
      <c r="H422" s="242"/>
      <c r="I422" s="243" t="str">
        <f>IF(Table13[[#This Row],[Tipo de Beneficiário]]="","",COUNTIFS(Table8[Código da Candidatura],Table13[[#This Row],[Cód.]],Table8[Tipologia proposta *],"T0"))</f>
        <v/>
      </c>
      <c r="J422" s="243" t="str">
        <f>IF(Table13[[#This Row],[Tipo de Beneficiário]]="","",COUNTIFS(Table8[Código da Candidatura],Table13[[#This Row],[Cód.]],Table8[Tipologia proposta *],"T1"))</f>
        <v/>
      </c>
      <c r="K422" s="243" t="str">
        <f>IF(Table13[[#This Row],[Tipo de Beneficiário]]="","",COUNTIFS(Table8[Código da Candidatura],Table13[[#This Row],[Cód.]],Table8[Tipologia proposta *],"T2"))</f>
        <v/>
      </c>
      <c r="L422" s="243" t="str">
        <f>IF(Table13[[#This Row],[Tipo de Beneficiário]]="","",COUNTIFS(Table8[Código da Candidatura],Table13[[#This Row],[Cód.]],Table8[Tipologia proposta *],"T3"))</f>
        <v/>
      </c>
      <c r="M422" s="243" t="str">
        <f>IF(Table13[[#This Row],[Tipo de Beneficiário]]="","",COUNTIFS(Table8[Código da Candidatura],Table13[[#This Row],[Cód.]],Table8[Tipologia proposta *],"T4"))</f>
        <v/>
      </c>
      <c r="N422" s="243" t="str">
        <f>IF(Table13[[#This Row],[Tipo de Beneficiário]]="","",COUNTIFS(Table8[Código da Candidatura],Table13[[#This Row],[Cód.]],Table8[Tipologia proposta *],"T5"))</f>
        <v/>
      </c>
      <c r="O422" s="243" t="str">
        <f>IF(Table13[[#This Row],[Tipo de Beneficiário]]="","",COUNTIFS(Table8[Código da Candidatura],Table13[[#This Row],[Cód.]],Table8[Tipologia proposta *],"T6"))</f>
        <v/>
      </c>
      <c r="P422" s="243" t="str">
        <f>IF(Table13[[#This Row],[Tipo de Beneficiário]]="","",COUNTIFS(Table8[Código da Candidatura],Table13[[#This Row],[Cód.]],Table8[Tipologia proposta *],"T7"))</f>
        <v/>
      </c>
      <c r="Q422" s="243" t="str">
        <f>IF(Table13[[#This Row],[Tipo de Beneficiário]]="","",COUNTIFS(Table8[Código da Candidatura],Table13[[#This Row],[Cód.]],Table8[Tipologia proposta *],"Unid. Resid."))</f>
        <v/>
      </c>
      <c r="R422" s="244">
        <f>SUM(Table13[[#This Row],[T0]:[Unid. resid.]])</f>
        <v>0</v>
      </c>
      <c r="S422" s="245" t="str">
        <f>IF(OR(Table13[[#This Row],[Tipo de Beneficiário]]="",Table13[[#This Row],[Identificação da Entidade]]="",Table13[[#This Row],[Tipo de Solução Habitacional]]=""),"NÃO","")</f>
        <v>NÃO</v>
      </c>
      <c r="T422" s="118" t="e">
        <f>VLOOKUP(Table13[[#This Row],[Tipo de Beneficiário]],Table3[],3,FALSE)</f>
        <v>#N/A</v>
      </c>
      <c r="X422" s="46"/>
    </row>
    <row r="423" spans="1:24" x14ac:dyDescent="0.25">
      <c r="A423" s="237" t="str">
        <f>auxiliar!C419</f>
        <v>418</v>
      </c>
      <c r="B423" s="238"/>
      <c r="C423" s="239"/>
      <c r="D423" s="212" t="str">
        <f>IF(Table13[[#This Row],[Tipo de Beneficiário]]="","",COUNTIF(Table8[Código da Candidatura],Table13[[#This Row],[Cód.]]))</f>
        <v/>
      </c>
      <c r="E423" s="240" t="str">
        <f>IF(Table13[[#This Row],[Tipo de Beneficiário]]="","",SUMIF(Table8[[Código da Candidatura]:[Nº de membros]],Table13[[#This Row],[Cód.]],Table8[Nº de membros]))</f>
        <v/>
      </c>
      <c r="F423" s="241"/>
      <c r="G423" s="242"/>
      <c r="H423" s="242"/>
      <c r="I423" s="243" t="str">
        <f>IF(Table13[[#This Row],[Tipo de Beneficiário]]="","",COUNTIFS(Table8[Código da Candidatura],Table13[[#This Row],[Cód.]],Table8[Tipologia proposta *],"T0"))</f>
        <v/>
      </c>
      <c r="J423" s="243" t="str">
        <f>IF(Table13[[#This Row],[Tipo de Beneficiário]]="","",COUNTIFS(Table8[Código da Candidatura],Table13[[#This Row],[Cód.]],Table8[Tipologia proposta *],"T1"))</f>
        <v/>
      </c>
      <c r="K423" s="243" t="str">
        <f>IF(Table13[[#This Row],[Tipo de Beneficiário]]="","",COUNTIFS(Table8[Código da Candidatura],Table13[[#This Row],[Cód.]],Table8[Tipologia proposta *],"T2"))</f>
        <v/>
      </c>
      <c r="L423" s="243" t="str">
        <f>IF(Table13[[#This Row],[Tipo de Beneficiário]]="","",COUNTIFS(Table8[Código da Candidatura],Table13[[#This Row],[Cód.]],Table8[Tipologia proposta *],"T3"))</f>
        <v/>
      </c>
      <c r="M423" s="243" t="str">
        <f>IF(Table13[[#This Row],[Tipo de Beneficiário]]="","",COUNTIFS(Table8[Código da Candidatura],Table13[[#This Row],[Cód.]],Table8[Tipologia proposta *],"T4"))</f>
        <v/>
      </c>
      <c r="N423" s="243" t="str">
        <f>IF(Table13[[#This Row],[Tipo de Beneficiário]]="","",COUNTIFS(Table8[Código da Candidatura],Table13[[#This Row],[Cód.]],Table8[Tipologia proposta *],"T5"))</f>
        <v/>
      </c>
      <c r="O423" s="243" t="str">
        <f>IF(Table13[[#This Row],[Tipo de Beneficiário]]="","",COUNTIFS(Table8[Código da Candidatura],Table13[[#This Row],[Cód.]],Table8[Tipologia proposta *],"T6"))</f>
        <v/>
      </c>
      <c r="P423" s="243" t="str">
        <f>IF(Table13[[#This Row],[Tipo de Beneficiário]]="","",COUNTIFS(Table8[Código da Candidatura],Table13[[#This Row],[Cód.]],Table8[Tipologia proposta *],"T7"))</f>
        <v/>
      </c>
      <c r="Q423" s="243" t="str">
        <f>IF(Table13[[#This Row],[Tipo de Beneficiário]]="","",COUNTIFS(Table8[Código da Candidatura],Table13[[#This Row],[Cód.]],Table8[Tipologia proposta *],"Unid. Resid."))</f>
        <v/>
      </c>
      <c r="R423" s="244">
        <f>SUM(Table13[[#This Row],[T0]:[Unid. resid.]])</f>
        <v>0</v>
      </c>
      <c r="S423" s="245" t="str">
        <f>IF(OR(Table13[[#This Row],[Tipo de Beneficiário]]="",Table13[[#This Row],[Identificação da Entidade]]="",Table13[[#This Row],[Tipo de Solução Habitacional]]=""),"NÃO","")</f>
        <v>NÃO</v>
      </c>
      <c r="T423" s="118" t="e">
        <f>VLOOKUP(Table13[[#This Row],[Tipo de Beneficiário]],Table3[],3,FALSE)</f>
        <v>#N/A</v>
      </c>
      <c r="X423" s="46"/>
    </row>
    <row r="424" spans="1:24" x14ac:dyDescent="0.25">
      <c r="A424" s="237" t="str">
        <f>auxiliar!C420</f>
        <v>419</v>
      </c>
      <c r="B424" s="238"/>
      <c r="C424" s="239"/>
      <c r="D424" s="212" t="str">
        <f>IF(Table13[[#This Row],[Tipo de Beneficiário]]="","",COUNTIF(Table8[Código da Candidatura],Table13[[#This Row],[Cód.]]))</f>
        <v/>
      </c>
      <c r="E424" s="240" t="str">
        <f>IF(Table13[[#This Row],[Tipo de Beneficiário]]="","",SUMIF(Table8[[Código da Candidatura]:[Nº de membros]],Table13[[#This Row],[Cód.]],Table8[Nº de membros]))</f>
        <v/>
      </c>
      <c r="F424" s="241"/>
      <c r="G424" s="242"/>
      <c r="H424" s="242"/>
      <c r="I424" s="243" t="str">
        <f>IF(Table13[[#This Row],[Tipo de Beneficiário]]="","",COUNTIFS(Table8[Código da Candidatura],Table13[[#This Row],[Cód.]],Table8[Tipologia proposta *],"T0"))</f>
        <v/>
      </c>
      <c r="J424" s="243" t="str">
        <f>IF(Table13[[#This Row],[Tipo de Beneficiário]]="","",COUNTIFS(Table8[Código da Candidatura],Table13[[#This Row],[Cód.]],Table8[Tipologia proposta *],"T1"))</f>
        <v/>
      </c>
      <c r="K424" s="243" t="str">
        <f>IF(Table13[[#This Row],[Tipo de Beneficiário]]="","",COUNTIFS(Table8[Código da Candidatura],Table13[[#This Row],[Cód.]],Table8[Tipologia proposta *],"T2"))</f>
        <v/>
      </c>
      <c r="L424" s="243" t="str">
        <f>IF(Table13[[#This Row],[Tipo de Beneficiário]]="","",COUNTIFS(Table8[Código da Candidatura],Table13[[#This Row],[Cód.]],Table8[Tipologia proposta *],"T3"))</f>
        <v/>
      </c>
      <c r="M424" s="243" t="str">
        <f>IF(Table13[[#This Row],[Tipo de Beneficiário]]="","",COUNTIFS(Table8[Código da Candidatura],Table13[[#This Row],[Cód.]],Table8[Tipologia proposta *],"T4"))</f>
        <v/>
      </c>
      <c r="N424" s="243" t="str">
        <f>IF(Table13[[#This Row],[Tipo de Beneficiário]]="","",COUNTIFS(Table8[Código da Candidatura],Table13[[#This Row],[Cód.]],Table8[Tipologia proposta *],"T5"))</f>
        <v/>
      </c>
      <c r="O424" s="243" t="str">
        <f>IF(Table13[[#This Row],[Tipo de Beneficiário]]="","",COUNTIFS(Table8[Código da Candidatura],Table13[[#This Row],[Cód.]],Table8[Tipologia proposta *],"T6"))</f>
        <v/>
      </c>
      <c r="P424" s="243" t="str">
        <f>IF(Table13[[#This Row],[Tipo de Beneficiário]]="","",COUNTIFS(Table8[Código da Candidatura],Table13[[#This Row],[Cód.]],Table8[Tipologia proposta *],"T7"))</f>
        <v/>
      </c>
      <c r="Q424" s="243" t="str">
        <f>IF(Table13[[#This Row],[Tipo de Beneficiário]]="","",COUNTIFS(Table8[Código da Candidatura],Table13[[#This Row],[Cód.]],Table8[Tipologia proposta *],"Unid. Resid."))</f>
        <v/>
      </c>
      <c r="R424" s="244">
        <f>SUM(Table13[[#This Row],[T0]:[Unid. resid.]])</f>
        <v>0</v>
      </c>
      <c r="S424" s="245" t="str">
        <f>IF(OR(Table13[[#This Row],[Tipo de Beneficiário]]="",Table13[[#This Row],[Identificação da Entidade]]="",Table13[[#This Row],[Tipo de Solução Habitacional]]=""),"NÃO","")</f>
        <v>NÃO</v>
      </c>
      <c r="T424" s="118" t="e">
        <f>VLOOKUP(Table13[[#This Row],[Tipo de Beneficiário]],Table3[],3,FALSE)</f>
        <v>#N/A</v>
      </c>
      <c r="X424" s="46"/>
    </row>
    <row r="425" spans="1:24" x14ac:dyDescent="0.25">
      <c r="A425" s="237" t="str">
        <f>auxiliar!C421</f>
        <v>420</v>
      </c>
      <c r="B425" s="238"/>
      <c r="C425" s="239"/>
      <c r="D425" s="212" t="str">
        <f>IF(Table13[[#This Row],[Tipo de Beneficiário]]="","",COUNTIF(Table8[Código da Candidatura],Table13[[#This Row],[Cód.]]))</f>
        <v/>
      </c>
      <c r="E425" s="240" t="str">
        <f>IF(Table13[[#This Row],[Tipo de Beneficiário]]="","",SUMIF(Table8[[Código da Candidatura]:[Nº de membros]],Table13[[#This Row],[Cód.]],Table8[Nº de membros]))</f>
        <v/>
      </c>
      <c r="F425" s="241"/>
      <c r="G425" s="242"/>
      <c r="H425" s="242"/>
      <c r="I425" s="243" t="str">
        <f>IF(Table13[[#This Row],[Tipo de Beneficiário]]="","",COUNTIFS(Table8[Código da Candidatura],Table13[[#This Row],[Cód.]],Table8[Tipologia proposta *],"T0"))</f>
        <v/>
      </c>
      <c r="J425" s="243" t="str">
        <f>IF(Table13[[#This Row],[Tipo de Beneficiário]]="","",COUNTIFS(Table8[Código da Candidatura],Table13[[#This Row],[Cód.]],Table8[Tipologia proposta *],"T1"))</f>
        <v/>
      </c>
      <c r="K425" s="243" t="str">
        <f>IF(Table13[[#This Row],[Tipo de Beneficiário]]="","",COUNTIFS(Table8[Código da Candidatura],Table13[[#This Row],[Cód.]],Table8[Tipologia proposta *],"T2"))</f>
        <v/>
      </c>
      <c r="L425" s="243" t="str">
        <f>IF(Table13[[#This Row],[Tipo de Beneficiário]]="","",COUNTIFS(Table8[Código da Candidatura],Table13[[#This Row],[Cód.]],Table8[Tipologia proposta *],"T3"))</f>
        <v/>
      </c>
      <c r="M425" s="243" t="str">
        <f>IF(Table13[[#This Row],[Tipo de Beneficiário]]="","",COUNTIFS(Table8[Código da Candidatura],Table13[[#This Row],[Cód.]],Table8[Tipologia proposta *],"T4"))</f>
        <v/>
      </c>
      <c r="N425" s="243" t="str">
        <f>IF(Table13[[#This Row],[Tipo de Beneficiário]]="","",COUNTIFS(Table8[Código da Candidatura],Table13[[#This Row],[Cód.]],Table8[Tipologia proposta *],"T5"))</f>
        <v/>
      </c>
      <c r="O425" s="243" t="str">
        <f>IF(Table13[[#This Row],[Tipo de Beneficiário]]="","",COUNTIFS(Table8[Código da Candidatura],Table13[[#This Row],[Cód.]],Table8[Tipologia proposta *],"T6"))</f>
        <v/>
      </c>
      <c r="P425" s="243" t="str">
        <f>IF(Table13[[#This Row],[Tipo de Beneficiário]]="","",COUNTIFS(Table8[Código da Candidatura],Table13[[#This Row],[Cód.]],Table8[Tipologia proposta *],"T7"))</f>
        <v/>
      </c>
      <c r="Q425" s="243" t="str">
        <f>IF(Table13[[#This Row],[Tipo de Beneficiário]]="","",COUNTIFS(Table8[Código da Candidatura],Table13[[#This Row],[Cód.]],Table8[Tipologia proposta *],"Unid. Resid."))</f>
        <v/>
      </c>
      <c r="R425" s="244">
        <f>SUM(Table13[[#This Row],[T0]:[Unid. resid.]])</f>
        <v>0</v>
      </c>
      <c r="S425" s="245" t="str">
        <f>IF(OR(Table13[[#This Row],[Tipo de Beneficiário]]="",Table13[[#This Row],[Identificação da Entidade]]="",Table13[[#This Row],[Tipo de Solução Habitacional]]=""),"NÃO","")</f>
        <v>NÃO</v>
      </c>
      <c r="T425" s="118" t="e">
        <f>VLOOKUP(Table13[[#This Row],[Tipo de Beneficiário]],Table3[],3,FALSE)</f>
        <v>#N/A</v>
      </c>
      <c r="X425" s="46"/>
    </row>
    <row r="426" spans="1:24" x14ac:dyDescent="0.25">
      <c r="A426" s="237" t="str">
        <f>auxiliar!C422</f>
        <v>421</v>
      </c>
      <c r="B426" s="238"/>
      <c r="C426" s="239"/>
      <c r="D426" s="212" t="str">
        <f>IF(Table13[[#This Row],[Tipo de Beneficiário]]="","",COUNTIF(Table8[Código da Candidatura],Table13[[#This Row],[Cód.]]))</f>
        <v/>
      </c>
      <c r="E426" s="240" t="str">
        <f>IF(Table13[[#This Row],[Tipo de Beneficiário]]="","",SUMIF(Table8[[Código da Candidatura]:[Nº de membros]],Table13[[#This Row],[Cód.]],Table8[Nº de membros]))</f>
        <v/>
      </c>
      <c r="F426" s="241"/>
      <c r="G426" s="242"/>
      <c r="H426" s="242"/>
      <c r="I426" s="243" t="str">
        <f>IF(Table13[[#This Row],[Tipo de Beneficiário]]="","",COUNTIFS(Table8[Código da Candidatura],Table13[[#This Row],[Cód.]],Table8[Tipologia proposta *],"T0"))</f>
        <v/>
      </c>
      <c r="J426" s="243" t="str">
        <f>IF(Table13[[#This Row],[Tipo de Beneficiário]]="","",COUNTIFS(Table8[Código da Candidatura],Table13[[#This Row],[Cód.]],Table8[Tipologia proposta *],"T1"))</f>
        <v/>
      </c>
      <c r="K426" s="243" t="str">
        <f>IF(Table13[[#This Row],[Tipo de Beneficiário]]="","",COUNTIFS(Table8[Código da Candidatura],Table13[[#This Row],[Cód.]],Table8[Tipologia proposta *],"T2"))</f>
        <v/>
      </c>
      <c r="L426" s="243" t="str">
        <f>IF(Table13[[#This Row],[Tipo de Beneficiário]]="","",COUNTIFS(Table8[Código da Candidatura],Table13[[#This Row],[Cód.]],Table8[Tipologia proposta *],"T3"))</f>
        <v/>
      </c>
      <c r="M426" s="243" t="str">
        <f>IF(Table13[[#This Row],[Tipo de Beneficiário]]="","",COUNTIFS(Table8[Código da Candidatura],Table13[[#This Row],[Cód.]],Table8[Tipologia proposta *],"T4"))</f>
        <v/>
      </c>
      <c r="N426" s="243" t="str">
        <f>IF(Table13[[#This Row],[Tipo de Beneficiário]]="","",COUNTIFS(Table8[Código da Candidatura],Table13[[#This Row],[Cód.]],Table8[Tipologia proposta *],"T5"))</f>
        <v/>
      </c>
      <c r="O426" s="243" t="str">
        <f>IF(Table13[[#This Row],[Tipo de Beneficiário]]="","",COUNTIFS(Table8[Código da Candidatura],Table13[[#This Row],[Cód.]],Table8[Tipologia proposta *],"T6"))</f>
        <v/>
      </c>
      <c r="P426" s="243" t="str">
        <f>IF(Table13[[#This Row],[Tipo de Beneficiário]]="","",COUNTIFS(Table8[Código da Candidatura],Table13[[#This Row],[Cód.]],Table8[Tipologia proposta *],"T7"))</f>
        <v/>
      </c>
      <c r="Q426" s="243" t="str">
        <f>IF(Table13[[#This Row],[Tipo de Beneficiário]]="","",COUNTIFS(Table8[Código da Candidatura],Table13[[#This Row],[Cód.]],Table8[Tipologia proposta *],"Unid. Resid."))</f>
        <v/>
      </c>
      <c r="R426" s="244">
        <f>SUM(Table13[[#This Row],[T0]:[Unid. resid.]])</f>
        <v>0</v>
      </c>
      <c r="S426" s="245" t="str">
        <f>IF(OR(Table13[[#This Row],[Tipo de Beneficiário]]="",Table13[[#This Row],[Identificação da Entidade]]="",Table13[[#This Row],[Tipo de Solução Habitacional]]=""),"NÃO","")</f>
        <v>NÃO</v>
      </c>
      <c r="T426" s="118" t="e">
        <f>VLOOKUP(Table13[[#This Row],[Tipo de Beneficiário]],Table3[],3,FALSE)</f>
        <v>#N/A</v>
      </c>
      <c r="X426" s="46"/>
    </row>
    <row r="427" spans="1:24" x14ac:dyDescent="0.25">
      <c r="A427" s="237" t="str">
        <f>auxiliar!C423</f>
        <v>422</v>
      </c>
      <c r="B427" s="238"/>
      <c r="C427" s="239"/>
      <c r="D427" s="212" t="str">
        <f>IF(Table13[[#This Row],[Tipo de Beneficiário]]="","",COUNTIF(Table8[Código da Candidatura],Table13[[#This Row],[Cód.]]))</f>
        <v/>
      </c>
      <c r="E427" s="240" t="str">
        <f>IF(Table13[[#This Row],[Tipo de Beneficiário]]="","",SUMIF(Table8[[Código da Candidatura]:[Nº de membros]],Table13[[#This Row],[Cód.]],Table8[Nº de membros]))</f>
        <v/>
      </c>
      <c r="F427" s="241"/>
      <c r="G427" s="242"/>
      <c r="H427" s="242"/>
      <c r="I427" s="243" t="str">
        <f>IF(Table13[[#This Row],[Tipo de Beneficiário]]="","",COUNTIFS(Table8[Código da Candidatura],Table13[[#This Row],[Cód.]],Table8[Tipologia proposta *],"T0"))</f>
        <v/>
      </c>
      <c r="J427" s="243" t="str">
        <f>IF(Table13[[#This Row],[Tipo de Beneficiário]]="","",COUNTIFS(Table8[Código da Candidatura],Table13[[#This Row],[Cód.]],Table8[Tipologia proposta *],"T1"))</f>
        <v/>
      </c>
      <c r="K427" s="243" t="str">
        <f>IF(Table13[[#This Row],[Tipo de Beneficiário]]="","",COUNTIFS(Table8[Código da Candidatura],Table13[[#This Row],[Cód.]],Table8[Tipologia proposta *],"T2"))</f>
        <v/>
      </c>
      <c r="L427" s="243" t="str">
        <f>IF(Table13[[#This Row],[Tipo de Beneficiário]]="","",COUNTIFS(Table8[Código da Candidatura],Table13[[#This Row],[Cód.]],Table8[Tipologia proposta *],"T3"))</f>
        <v/>
      </c>
      <c r="M427" s="243" t="str">
        <f>IF(Table13[[#This Row],[Tipo de Beneficiário]]="","",COUNTIFS(Table8[Código da Candidatura],Table13[[#This Row],[Cód.]],Table8[Tipologia proposta *],"T4"))</f>
        <v/>
      </c>
      <c r="N427" s="243" t="str">
        <f>IF(Table13[[#This Row],[Tipo de Beneficiário]]="","",COUNTIFS(Table8[Código da Candidatura],Table13[[#This Row],[Cód.]],Table8[Tipologia proposta *],"T5"))</f>
        <v/>
      </c>
      <c r="O427" s="243" t="str">
        <f>IF(Table13[[#This Row],[Tipo de Beneficiário]]="","",COUNTIFS(Table8[Código da Candidatura],Table13[[#This Row],[Cód.]],Table8[Tipologia proposta *],"T6"))</f>
        <v/>
      </c>
      <c r="P427" s="243" t="str">
        <f>IF(Table13[[#This Row],[Tipo de Beneficiário]]="","",COUNTIFS(Table8[Código da Candidatura],Table13[[#This Row],[Cód.]],Table8[Tipologia proposta *],"T7"))</f>
        <v/>
      </c>
      <c r="Q427" s="243" t="str">
        <f>IF(Table13[[#This Row],[Tipo de Beneficiário]]="","",COUNTIFS(Table8[Código da Candidatura],Table13[[#This Row],[Cód.]],Table8[Tipologia proposta *],"Unid. Resid."))</f>
        <v/>
      </c>
      <c r="R427" s="244">
        <f>SUM(Table13[[#This Row],[T0]:[Unid. resid.]])</f>
        <v>0</v>
      </c>
      <c r="S427" s="245" t="str">
        <f>IF(OR(Table13[[#This Row],[Tipo de Beneficiário]]="",Table13[[#This Row],[Identificação da Entidade]]="",Table13[[#This Row],[Tipo de Solução Habitacional]]=""),"NÃO","")</f>
        <v>NÃO</v>
      </c>
      <c r="T427" s="118" t="e">
        <f>VLOOKUP(Table13[[#This Row],[Tipo de Beneficiário]],Table3[],3,FALSE)</f>
        <v>#N/A</v>
      </c>
      <c r="X427" s="46"/>
    </row>
    <row r="428" spans="1:24" x14ac:dyDescent="0.25">
      <c r="A428" s="237" t="str">
        <f>auxiliar!C424</f>
        <v>423</v>
      </c>
      <c r="B428" s="238"/>
      <c r="C428" s="239"/>
      <c r="D428" s="212" t="str">
        <f>IF(Table13[[#This Row],[Tipo de Beneficiário]]="","",COUNTIF(Table8[Código da Candidatura],Table13[[#This Row],[Cód.]]))</f>
        <v/>
      </c>
      <c r="E428" s="240" t="str">
        <f>IF(Table13[[#This Row],[Tipo de Beneficiário]]="","",SUMIF(Table8[[Código da Candidatura]:[Nº de membros]],Table13[[#This Row],[Cód.]],Table8[Nº de membros]))</f>
        <v/>
      </c>
      <c r="F428" s="241"/>
      <c r="G428" s="242"/>
      <c r="H428" s="242"/>
      <c r="I428" s="243" t="str">
        <f>IF(Table13[[#This Row],[Tipo de Beneficiário]]="","",COUNTIFS(Table8[Código da Candidatura],Table13[[#This Row],[Cód.]],Table8[Tipologia proposta *],"T0"))</f>
        <v/>
      </c>
      <c r="J428" s="243" t="str">
        <f>IF(Table13[[#This Row],[Tipo de Beneficiário]]="","",COUNTIFS(Table8[Código da Candidatura],Table13[[#This Row],[Cód.]],Table8[Tipologia proposta *],"T1"))</f>
        <v/>
      </c>
      <c r="K428" s="243" t="str">
        <f>IF(Table13[[#This Row],[Tipo de Beneficiário]]="","",COUNTIFS(Table8[Código da Candidatura],Table13[[#This Row],[Cód.]],Table8[Tipologia proposta *],"T2"))</f>
        <v/>
      </c>
      <c r="L428" s="243" t="str">
        <f>IF(Table13[[#This Row],[Tipo de Beneficiário]]="","",COUNTIFS(Table8[Código da Candidatura],Table13[[#This Row],[Cód.]],Table8[Tipologia proposta *],"T3"))</f>
        <v/>
      </c>
      <c r="M428" s="243" t="str">
        <f>IF(Table13[[#This Row],[Tipo de Beneficiário]]="","",COUNTIFS(Table8[Código da Candidatura],Table13[[#This Row],[Cód.]],Table8[Tipologia proposta *],"T4"))</f>
        <v/>
      </c>
      <c r="N428" s="243" t="str">
        <f>IF(Table13[[#This Row],[Tipo de Beneficiário]]="","",COUNTIFS(Table8[Código da Candidatura],Table13[[#This Row],[Cód.]],Table8[Tipologia proposta *],"T5"))</f>
        <v/>
      </c>
      <c r="O428" s="243" t="str">
        <f>IF(Table13[[#This Row],[Tipo de Beneficiário]]="","",COUNTIFS(Table8[Código da Candidatura],Table13[[#This Row],[Cód.]],Table8[Tipologia proposta *],"T6"))</f>
        <v/>
      </c>
      <c r="P428" s="243" t="str">
        <f>IF(Table13[[#This Row],[Tipo de Beneficiário]]="","",COUNTIFS(Table8[Código da Candidatura],Table13[[#This Row],[Cód.]],Table8[Tipologia proposta *],"T7"))</f>
        <v/>
      </c>
      <c r="Q428" s="243" t="str">
        <f>IF(Table13[[#This Row],[Tipo de Beneficiário]]="","",COUNTIFS(Table8[Código da Candidatura],Table13[[#This Row],[Cód.]],Table8[Tipologia proposta *],"Unid. Resid."))</f>
        <v/>
      </c>
      <c r="R428" s="244">
        <f>SUM(Table13[[#This Row],[T0]:[Unid. resid.]])</f>
        <v>0</v>
      </c>
      <c r="S428" s="245" t="str">
        <f>IF(OR(Table13[[#This Row],[Tipo de Beneficiário]]="",Table13[[#This Row],[Identificação da Entidade]]="",Table13[[#This Row],[Tipo de Solução Habitacional]]=""),"NÃO","")</f>
        <v>NÃO</v>
      </c>
      <c r="T428" s="118" t="e">
        <f>VLOOKUP(Table13[[#This Row],[Tipo de Beneficiário]],Table3[],3,FALSE)</f>
        <v>#N/A</v>
      </c>
      <c r="X428" s="46"/>
    </row>
    <row r="429" spans="1:24" x14ac:dyDescent="0.25">
      <c r="A429" s="237" t="str">
        <f>auxiliar!C425</f>
        <v>424</v>
      </c>
      <c r="B429" s="238"/>
      <c r="C429" s="239"/>
      <c r="D429" s="212" t="str">
        <f>IF(Table13[[#This Row],[Tipo de Beneficiário]]="","",COUNTIF(Table8[Código da Candidatura],Table13[[#This Row],[Cód.]]))</f>
        <v/>
      </c>
      <c r="E429" s="240" t="str">
        <f>IF(Table13[[#This Row],[Tipo de Beneficiário]]="","",SUMIF(Table8[[Código da Candidatura]:[Nº de membros]],Table13[[#This Row],[Cód.]],Table8[Nº de membros]))</f>
        <v/>
      </c>
      <c r="F429" s="241"/>
      <c r="G429" s="242"/>
      <c r="H429" s="242"/>
      <c r="I429" s="243" t="str">
        <f>IF(Table13[[#This Row],[Tipo de Beneficiário]]="","",COUNTIFS(Table8[Código da Candidatura],Table13[[#This Row],[Cód.]],Table8[Tipologia proposta *],"T0"))</f>
        <v/>
      </c>
      <c r="J429" s="243" t="str">
        <f>IF(Table13[[#This Row],[Tipo de Beneficiário]]="","",COUNTIFS(Table8[Código da Candidatura],Table13[[#This Row],[Cód.]],Table8[Tipologia proposta *],"T1"))</f>
        <v/>
      </c>
      <c r="K429" s="243" t="str">
        <f>IF(Table13[[#This Row],[Tipo de Beneficiário]]="","",COUNTIFS(Table8[Código da Candidatura],Table13[[#This Row],[Cód.]],Table8[Tipologia proposta *],"T2"))</f>
        <v/>
      </c>
      <c r="L429" s="243" t="str">
        <f>IF(Table13[[#This Row],[Tipo de Beneficiário]]="","",COUNTIFS(Table8[Código da Candidatura],Table13[[#This Row],[Cód.]],Table8[Tipologia proposta *],"T3"))</f>
        <v/>
      </c>
      <c r="M429" s="243" t="str">
        <f>IF(Table13[[#This Row],[Tipo de Beneficiário]]="","",COUNTIFS(Table8[Código da Candidatura],Table13[[#This Row],[Cód.]],Table8[Tipologia proposta *],"T4"))</f>
        <v/>
      </c>
      <c r="N429" s="243" t="str">
        <f>IF(Table13[[#This Row],[Tipo de Beneficiário]]="","",COUNTIFS(Table8[Código da Candidatura],Table13[[#This Row],[Cód.]],Table8[Tipologia proposta *],"T5"))</f>
        <v/>
      </c>
      <c r="O429" s="243" t="str">
        <f>IF(Table13[[#This Row],[Tipo de Beneficiário]]="","",COUNTIFS(Table8[Código da Candidatura],Table13[[#This Row],[Cód.]],Table8[Tipologia proposta *],"T6"))</f>
        <v/>
      </c>
      <c r="P429" s="243" t="str">
        <f>IF(Table13[[#This Row],[Tipo de Beneficiário]]="","",COUNTIFS(Table8[Código da Candidatura],Table13[[#This Row],[Cód.]],Table8[Tipologia proposta *],"T7"))</f>
        <v/>
      </c>
      <c r="Q429" s="243" t="str">
        <f>IF(Table13[[#This Row],[Tipo de Beneficiário]]="","",COUNTIFS(Table8[Código da Candidatura],Table13[[#This Row],[Cód.]],Table8[Tipologia proposta *],"Unid. Resid."))</f>
        <v/>
      </c>
      <c r="R429" s="244">
        <f>SUM(Table13[[#This Row],[T0]:[Unid. resid.]])</f>
        <v>0</v>
      </c>
      <c r="S429" s="245" t="str">
        <f>IF(OR(Table13[[#This Row],[Tipo de Beneficiário]]="",Table13[[#This Row],[Identificação da Entidade]]="",Table13[[#This Row],[Tipo de Solução Habitacional]]=""),"NÃO","")</f>
        <v>NÃO</v>
      </c>
      <c r="T429" s="118" t="e">
        <f>VLOOKUP(Table13[[#This Row],[Tipo de Beneficiário]],Table3[],3,FALSE)</f>
        <v>#N/A</v>
      </c>
      <c r="X429" s="46"/>
    </row>
    <row r="430" spans="1:24" x14ac:dyDescent="0.25">
      <c r="A430" s="237" t="str">
        <f>auxiliar!C426</f>
        <v>425</v>
      </c>
      <c r="B430" s="238"/>
      <c r="C430" s="239"/>
      <c r="D430" s="212" t="str">
        <f>IF(Table13[[#This Row],[Tipo de Beneficiário]]="","",COUNTIF(Table8[Código da Candidatura],Table13[[#This Row],[Cód.]]))</f>
        <v/>
      </c>
      <c r="E430" s="240" t="str">
        <f>IF(Table13[[#This Row],[Tipo de Beneficiário]]="","",SUMIF(Table8[[Código da Candidatura]:[Nº de membros]],Table13[[#This Row],[Cód.]],Table8[Nº de membros]))</f>
        <v/>
      </c>
      <c r="F430" s="241"/>
      <c r="G430" s="242"/>
      <c r="H430" s="242"/>
      <c r="I430" s="243" t="str">
        <f>IF(Table13[[#This Row],[Tipo de Beneficiário]]="","",COUNTIFS(Table8[Código da Candidatura],Table13[[#This Row],[Cód.]],Table8[Tipologia proposta *],"T0"))</f>
        <v/>
      </c>
      <c r="J430" s="243" t="str">
        <f>IF(Table13[[#This Row],[Tipo de Beneficiário]]="","",COUNTIFS(Table8[Código da Candidatura],Table13[[#This Row],[Cód.]],Table8[Tipologia proposta *],"T1"))</f>
        <v/>
      </c>
      <c r="K430" s="243" t="str">
        <f>IF(Table13[[#This Row],[Tipo de Beneficiário]]="","",COUNTIFS(Table8[Código da Candidatura],Table13[[#This Row],[Cód.]],Table8[Tipologia proposta *],"T2"))</f>
        <v/>
      </c>
      <c r="L430" s="243" t="str">
        <f>IF(Table13[[#This Row],[Tipo de Beneficiário]]="","",COUNTIFS(Table8[Código da Candidatura],Table13[[#This Row],[Cód.]],Table8[Tipologia proposta *],"T3"))</f>
        <v/>
      </c>
      <c r="M430" s="243" t="str">
        <f>IF(Table13[[#This Row],[Tipo de Beneficiário]]="","",COUNTIFS(Table8[Código da Candidatura],Table13[[#This Row],[Cód.]],Table8[Tipologia proposta *],"T4"))</f>
        <v/>
      </c>
      <c r="N430" s="243" t="str">
        <f>IF(Table13[[#This Row],[Tipo de Beneficiário]]="","",COUNTIFS(Table8[Código da Candidatura],Table13[[#This Row],[Cód.]],Table8[Tipologia proposta *],"T5"))</f>
        <v/>
      </c>
      <c r="O430" s="243" t="str">
        <f>IF(Table13[[#This Row],[Tipo de Beneficiário]]="","",COUNTIFS(Table8[Código da Candidatura],Table13[[#This Row],[Cód.]],Table8[Tipologia proposta *],"T6"))</f>
        <v/>
      </c>
      <c r="P430" s="243" t="str">
        <f>IF(Table13[[#This Row],[Tipo de Beneficiário]]="","",COUNTIFS(Table8[Código da Candidatura],Table13[[#This Row],[Cód.]],Table8[Tipologia proposta *],"T7"))</f>
        <v/>
      </c>
      <c r="Q430" s="243" t="str">
        <f>IF(Table13[[#This Row],[Tipo de Beneficiário]]="","",COUNTIFS(Table8[Código da Candidatura],Table13[[#This Row],[Cód.]],Table8[Tipologia proposta *],"Unid. Resid."))</f>
        <v/>
      </c>
      <c r="R430" s="244">
        <f>SUM(Table13[[#This Row],[T0]:[Unid. resid.]])</f>
        <v>0</v>
      </c>
      <c r="S430" s="245" t="str">
        <f>IF(OR(Table13[[#This Row],[Tipo de Beneficiário]]="",Table13[[#This Row],[Identificação da Entidade]]="",Table13[[#This Row],[Tipo de Solução Habitacional]]=""),"NÃO","")</f>
        <v>NÃO</v>
      </c>
      <c r="T430" s="118" t="e">
        <f>VLOOKUP(Table13[[#This Row],[Tipo de Beneficiário]],Table3[],3,FALSE)</f>
        <v>#N/A</v>
      </c>
      <c r="X430" s="46"/>
    </row>
    <row r="431" spans="1:24" x14ac:dyDescent="0.25">
      <c r="A431" s="237" t="str">
        <f>auxiliar!C427</f>
        <v>426</v>
      </c>
      <c r="B431" s="238"/>
      <c r="C431" s="239"/>
      <c r="D431" s="212" t="str">
        <f>IF(Table13[[#This Row],[Tipo de Beneficiário]]="","",COUNTIF(Table8[Código da Candidatura],Table13[[#This Row],[Cód.]]))</f>
        <v/>
      </c>
      <c r="E431" s="240" t="str">
        <f>IF(Table13[[#This Row],[Tipo de Beneficiário]]="","",SUMIF(Table8[[Código da Candidatura]:[Nº de membros]],Table13[[#This Row],[Cód.]],Table8[Nº de membros]))</f>
        <v/>
      </c>
      <c r="F431" s="241"/>
      <c r="G431" s="242"/>
      <c r="H431" s="242"/>
      <c r="I431" s="243" t="str">
        <f>IF(Table13[[#This Row],[Tipo de Beneficiário]]="","",COUNTIFS(Table8[Código da Candidatura],Table13[[#This Row],[Cód.]],Table8[Tipologia proposta *],"T0"))</f>
        <v/>
      </c>
      <c r="J431" s="243" t="str">
        <f>IF(Table13[[#This Row],[Tipo de Beneficiário]]="","",COUNTIFS(Table8[Código da Candidatura],Table13[[#This Row],[Cód.]],Table8[Tipologia proposta *],"T1"))</f>
        <v/>
      </c>
      <c r="K431" s="243" t="str">
        <f>IF(Table13[[#This Row],[Tipo de Beneficiário]]="","",COUNTIFS(Table8[Código da Candidatura],Table13[[#This Row],[Cód.]],Table8[Tipologia proposta *],"T2"))</f>
        <v/>
      </c>
      <c r="L431" s="243" t="str">
        <f>IF(Table13[[#This Row],[Tipo de Beneficiário]]="","",COUNTIFS(Table8[Código da Candidatura],Table13[[#This Row],[Cód.]],Table8[Tipologia proposta *],"T3"))</f>
        <v/>
      </c>
      <c r="M431" s="243" t="str">
        <f>IF(Table13[[#This Row],[Tipo de Beneficiário]]="","",COUNTIFS(Table8[Código da Candidatura],Table13[[#This Row],[Cód.]],Table8[Tipologia proposta *],"T4"))</f>
        <v/>
      </c>
      <c r="N431" s="243" t="str">
        <f>IF(Table13[[#This Row],[Tipo de Beneficiário]]="","",COUNTIFS(Table8[Código da Candidatura],Table13[[#This Row],[Cód.]],Table8[Tipologia proposta *],"T5"))</f>
        <v/>
      </c>
      <c r="O431" s="243" t="str">
        <f>IF(Table13[[#This Row],[Tipo de Beneficiário]]="","",COUNTIFS(Table8[Código da Candidatura],Table13[[#This Row],[Cód.]],Table8[Tipologia proposta *],"T6"))</f>
        <v/>
      </c>
      <c r="P431" s="243" t="str">
        <f>IF(Table13[[#This Row],[Tipo de Beneficiário]]="","",COUNTIFS(Table8[Código da Candidatura],Table13[[#This Row],[Cód.]],Table8[Tipologia proposta *],"T7"))</f>
        <v/>
      </c>
      <c r="Q431" s="243" t="str">
        <f>IF(Table13[[#This Row],[Tipo de Beneficiário]]="","",COUNTIFS(Table8[Código da Candidatura],Table13[[#This Row],[Cód.]],Table8[Tipologia proposta *],"Unid. Resid."))</f>
        <v/>
      </c>
      <c r="R431" s="244">
        <f>SUM(Table13[[#This Row],[T0]:[Unid. resid.]])</f>
        <v>0</v>
      </c>
      <c r="S431" s="245" t="str">
        <f>IF(OR(Table13[[#This Row],[Tipo de Beneficiário]]="",Table13[[#This Row],[Identificação da Entidade]]="",Table13[[#This Row],[Tipo de Solução Habitacional]]=""),"NÃO","")</f>
        <v>NÃO</v>
      </c>
      <c r="T431" s="118" t="e">
        <f>VLOOKUP(Table13[[#This Row],[Tipo de Beneficiário]],Table3[],3,FALSE)</f>
        <v>#N/A</v>
      </c>
      <c r="X431" s="46"/>
    </row>
    <row r="432" spans="1:24" x14ac:dyDescent="0.25">
      <c r="A432" s="237" t="str">
        <f>auxiliar!C428</f>
        <v>427</v>
      </c>
      <c r="B432" s="238"/>
      <c r="C432" s="239"/>
      <c r="D432" s="212" t="str">
        <f>IF(Table13[[#This Row],[Tipo de Beneficiário]]="","",COUNTIF(Table8[Código da Candidatura],Table13[[#This Row],[Cód.]]))</f>
        <v/>
      </c>
      <c r="E432" s="240" t="str">
        <f>IF(Table13[[#This Row],[Tipo de Beneficiário]]="","",SUMIF(Table8[[Código da Candidatura]:[Nº de membros]],Table13[[#This Row],[Cód.]],Table8[Nº de membros]))</f>
        <v/>
      </c>
      <c r="F432" s="241"/>
      <c r="G432" s="242"/>
      <c r="H432" s="242"/>
      <c r="I432" s="243" t="str">
        <f>IF(Table13[[#This Row],[Tipo de Beneficiário]]="","",COUNTIFS(Table8[Código da Candidatura],Table13[[#This Row],[Cód.]],Table8[Tipologia proposta *],"T0"))</f>
        <v/>
      </c>
      <c r="J432" s="243" t="str">
        <f>IF(Table13[[#This Row],[Tipo de Beneficiário]]="","",COUNTIFS(Table8[Código da Candidatura],Table13[[#This Row],[Cód.]],Table8[Tipologia proposta *],"T1"))</f>
        <v/>
      </c>
      <c r="K432" s="243" t="str">
        <f>IF(Table13[[#This Row],[Tipo de Beneficiário]]="","",COUNTIFS(Table8[Código da Candidatura],Table13[[#This Row],[Cód.]],Table8[Tipologia proposta *],"T2"))</f>
        <v/>
      </c>
      <c r="L432" s="243" t="str">
        <f>IF(Table13[[#This Row],[Tipo de Beneficiário]]="","",COUNTIFS(Table8[Código da Candidatura],Table13[[#This Row],[Cód.]],Table8[Tipologia proposta *],"T3"))</f>
        <v/>
      </c>
      <c r="M432" s="243" t="str">
        <f>IF(Table13[[#This Row],[Tipo de Beneficiário]]="","",COUNTIFS(Table8[Código da Candidatura],Table13[[#This Row],[Cód.]],Table8[Tipologia proposta *],"T4"))</f>
        <v/>
      </c>
      <c r="N432" s="243" t="str">
        <f>IF(Table13[[#This Row],[Tipo de Beneficiário]]="","",COUNTIFS(Table8[Código da Candidatura],Table13[[#This Row],[Cód.]],Table8[Tipologia proposta *],"T5"))</f>
        <v/>
      </c>
      <c r="O432" s="243" t="str">
        <f>IF(Table13[[#This Row],[Tipo de Beneficiário]]="","",COUNTIFS(Table8[Código da Candidatura],Table13[[#This Row],[Cód.]],Table8[Tipologia proposta *],"T6"))</f>
        <v/>
      </c>
      <c r="P432" s="243" t="str">
        <f>IF(Table13[[#This Row],[Tipo de Beneficiário]]="","",COUNTIFS(Table8[Código da Candidatura],Table13[[#This Row],[Cód.]],Table8[Tipologia proposta *],"T7"))</f>
        <v/>
      </c>
      <c r="Q432" s="243" t="str">
        <f>IF(Table13[[#This Row],[Tipo de Beneficiário]]="","",COUNTIFS(Table8[Código da Candidatura],Table13[[#This Row],[Cód.]],Table8[Tipologia proposta *],"Unid. Resid."))</f>
        <v/>
      </c>
      <c r="R432" s="244">
        <f>SUM(Table13[[#This Row],[T0]:[Unid. resid.]])</f>
        <v>0</v>
      </c>
      <c r="S432" s="245" t="str">
        <f>IF(OR(Table13[[#This Row],[Tipo de Beneficiário]]="",Table13[[#This Row],[Identificação da Entidade]]="",Table13[[#This Row],[Tipo de Solução Habitacional]]=""),"NÃO","")</f>
        <v>NÃO</v>
      </c>
      <c r="T432" s="118" t="e">
        <f>VLOOKUP(Table13[[#This Row],[Tipo de Beneficiário]],Table3[],3,FALSE)</f>
        <v>#N/A</v>
      </c>
      <c r="X432" s="46"/>
    </row>
    <row r="433" spans="1:24" x14ac:dyDescent="0.25">
      <c r="A433" s="237" t="str">
        <f>auxiliar!C429</f>
        <v>428</v>
      </c>
      <c r="B433" s="238"/>
      <c r="C433" s="239"/>
      <c r="D433" s="212" t="str">
        <f>IF(Table13[[#This Row],[Tipo de Beneficiário]]="","",COUNTIF(Table8[Código da Candidatura],Table13[[#This Row],[Cód.]]))</f>
        <v/>
      </c>
      <c r="E433" s="240" t="str">
        <f>IF(Table13[[#This Row],[Tipo de Beneficiário]]="","",SUMIF(Table8[[Código da Candidatura]:[Nº de membros]],Table13[[#This Row],[Cód.]],Table8[Nº de membros]))</f>
        <v/>
      </c>
      <c r="F433" s="241"/>
      <c r="G433" s="242"/>
      <c r="H433" s="242"/>
      <c r="I433" s="243" t="str">
        <f>IF(Table13[[#This Row],[Tipo de Beneficiário]]="","",COUNTIFS(Table8[Código da Candidatura],Table13[[#This Row],[Cód.]],Table8[Tipologia proposta *],"T0"))</f>
        <v/>
      </c>
      <c r="J433" s="243" t="str">
        <f>IF(Table13[[#This Row],[Tipo de Beneficiário]]="","",COUNTIFS(Table8[Código da Candidatura],Table13[[#This Row],[Cód.]],Table8[Tipologia proposta *],"T1"))</f>
        <v/>
      </c>
      <c r="K433" s="243" t="str">
        <f>IF(Table13[[#This Row],[Tipo de Beneficiário]]="","",COUNTIFS(Table8[Código da Candidatura],Table13[[#This Row],[Cód.]],Table8[Tipologia proposta *],"T2"))</f>
        <v/>
      </c>
      <c r="L433" s="243" t="str">
        <f>IF(Table13[[#This Row],[Tipo de Beneficiário]]="","",COUNTIFS(Table8[Código da Candidatura],Table13[[#This Row],[Cód.]],Table8[Tipologia proposta *],"T3"))</f>
        <v/>
      </c>
      <c r="M433" s="243" t="str">
        <f>IF(Table13[[#This Row],[Tipo de Beneficiário]]="","",COUNTIFS(Table8[Código da Candidatura],Table13[[#This Row],[Cód.]],Table8[Tipologia proposta *],"T4"))</f>
        <v/>
      </c>
      <c r="N433" s="243" t="str">
        <f>IF(Table13[[#This Row],[Tipo de Beneficiário]]="","",COUNTIFS(Table8[Código da Candidatura],Table13[[#This Row],[Cód.]],Table8[Tipologia proposta *],"T5"))</f>
        <v/>
      </c>
      <c r="O433" s="243" t="str">
        <f>IF(Table13[[#This Row],[Tipo de Beneficiário]]="","",COUNTIFS(Table8[Código da Candidatura],Table13[[#This Row],[Cód.]],Table8[Tipologia proposta *],"T6"))</f>
        <v/>
      </c>
      <c r="P433" s="243" t="str">
        <f>IF(Table13[[#This Row],[Tipo de Beneficiário]]="","",COUNTIFS(Table8[Código da Candidatura],Table13[[#This Row],[Cód.]],Table8[Tipologia proposta *],"T7"))</f>
        <v/>
      </c>
      <c r="Q433" s="243" t="str">
        <f>IF(Table13[[#This Row],[Tipo de Beneficiário]]="","",COUNTIFS(Table8[Código da Candidatura],Table13[[#This Row],[Cód.]],Table8[Tipologia proposta *],"Unid. Resid."))</f>
        <v/>
      </c>
      <c r="R433" s="244">
        <f>SUM(Table13[[#This Row],[T0]:[Unid. resid.]])</f>
        <v>0</v>
      </c>
      <c r="S433" s="245" t="str">
        <f>IF(OR(Table13[[#This Row],[Tipo de Beneficiário]]="",Table13[[#This Row],[Identificação da Entidade]]="",Table13[[#This Row],[Tipo de Solução Habitacional]]=""),"NÃO","")</f>
        <v>NÃO</v>
      </c>
      <c r="T433" s="118" t="e">
        <f>VLOOKUP(Table13[[#This Row],[Tipo de Beneficiário]],Table3[],3,FALSE)</f>
        <v>#N/A</v>
      </c>
      <c r="X433" s="46"/>
    </row>
    <row r="434" spans="1:24" x14ac:dyDescent="0.25">
      <c r="A434" s="237" t="str">
        <f>auxiliar!C430</f>
        <v>429</v>
      </c>
      <c r="B434" s="238"/>
      <c r="C434" s="239"/>
      <c r="D434" s="212" t="str">
        <f>IF(Table13[[#This Row],[Tipo de Beneficiário]]="","",COUNTIF(Table8[Código da Candidatura],Table13[[#This Row],[Cód.]]))</f>
        <v/>
      </c>
      <c r="E434" s="240" t="str">
        <f>IF(Table13[[#This Row],[Tipo de Beneficiário]]="","",SUMIF(Table8[[Código da Candidatura]:[Nº de membros]],Table13[[#This Row],[Cód.]],Table8[Nº de membros]))</f>
        <v/>
      </c>
      <c r="F434" s="241"/>
      <c r="G434" s="242"/>
      <c r="H434" s="242"/>
      <c r="I434" s="243" t="str">
        <f>IF(Table13[[#This Row],[Tipo de Beneficiário]]="","",COUNTIFS(Table8[Código da Candidatura],Table13[[#This Row],[Cód.]],Table8[Tipologia proposta *],"T0"))</f>
        <v/>
      </c>
      <c r="J434" s="243" t="str">
        <f>IF(Table13[[#This Row],[Tipo de Beneficiário]]="","",COUNTIFS(Table8[Código da Candidatura],Table13[[#This Row],[Cód.]],Table8[Tipologia proposta *],"T1"))</f>
        <v/>
      </c>
      <c r="K434" s="243" t="str">
        <f>IF(Table13[[#This Row],[Tipo de Beneficiário]]="","",COUNTIFS(Table8[Código da Candidatura],Table13[[#This Row],[Cód.]],Table8[Tipologia proposta *],"T2"))</f>
        <v/>
      </c>
      <c r="L434" s="243" t="str">
        <f>IF(Table13[[#This Row],[Tipo de Beneficiário]]="","",COUNTIFS(Table8[Código da Candidatura],Table13[[#This Row],[Cód.]],Table8[Tipologia proposta *],"T3"))</f>
        <v/>
      </c>
      <c r="M434" s="243" t="str">
        <f>IF(Table13[[#This Row],[Tipo de Beneficiário]]="","",COUNTIFS(Table8[Código da Candidatura],Table13[[#This Row],[Cód.]],Table8[Tipologia proposta *],"T4"))</f>
        <v/>
      </c>
      <c r="N434" s="243" t="str">
        <f>IF(Table13[[#This Row],[Tipo de Beneficiário]]="","",COUNTIFS(Table8[Código da Candidatura],Table13[[#This Row],[Cód.]],Table8[Tipologia proposta *],"T5"))</f>
        <v/>
      </c>
      <c r="O434" s="243" t="str">
        <f>IF(Table13[[#This Row],[Tipo de Beneficiário]]="","",COUNTIFS(Table8[Código da Candidatura],Table13[[#This Row],[Cód.]],Table8[Tipologia proposta *],"T6"))</f>
        <v/>
      </c>
      <c r="P434" s="243" t="str">
        <f>IF(Table13[[#This Row],[Tipo de Beneficiário]]="","",COUNTIFS(Table8[Código da Candidatura],Table13[[#This Row],[Cód.]],Table8[Tipologia proposta *],"T7"))</f>
        <v/>
      </c>
      <c r="Q434" s="243" t="str">
        <f>IF(Table13[[#This Row],[Tipo de Beneficiário]]="","",COUNTIFS(Table8[Código da Candidatura],Table13[[#This Row],[Cód.]],Table8[Tipologia proposta *],"Unid. Resid."))</f>
        <v/>
      </c>
      <c r="R434" s="244">
        <f>SUM(Table13[[#This Row],[T0]:[Unid. resid.]])</f>
        <v>0</v>
      </c>
      <c r="S434" s="245" t="str">
        <f>IF(OR(Table13[[#This Row],[Tipo de Beneficiário]]="",Table13[[#This Row],[Identificação da Entidade]]="",Table13[[#This Row],[Tipo de Solução Habitacional]]=""),"NÃO","")</f>
        <v>NÃO</v>
      </c>
      <c r="T434" s="118" t="e">
        <f>VLOOKUP(Table13[[#This Row],[Tipo de Beneficiário]],Table3[],3,FALSE)</f>
        <v>#N/A</v>
      </c>
      <c r="X434" s="46"/>
    </row>
    <row r="435" spans="1:24" x14ac:dyDescent="0.25">
      <c r="A435" s="237" t="str">
        <f>auxiliar!C431</f>
        <v>430</v>
      </c>
      <c r="B435" s="238"/>
      <c r="C435" s="239"/>
      <c r="D435" s="212" t="str">
        <f>IF(Table13[[#This Row],[Tipo de Beneficiário]]="","",COUNTIF(Table8[Código da Candidatura],Table13[[#This Row],[Cód.]]))</f>
        <v/>
      </c>
      <c r="E435" s="240" t="str">
        <f>IF(Table13[[#This Row],[Tipo de Beneficiário]]="","",SUMIF(Table8[[Código da Candidatura]:[Nº de membros]],Table13[[#This Row],[Cód.]],Table8[Nº de membros]))</f>
        <v/>
      </c>
      <c r="F435" s="241"/>
      <c r="G435" s="242"/>
      <c r="H435" s="242"/>
      <c r="I435" s="243" t="str">
        <f>IF(Table13[[#This Row],[Tipo de Beneficiário]]="","",COUNTIFS(Table8[Código da Candidatura],Table13[[#This Row],[Cód.]],Table8[Tipologia proposta *],"T0"))</f>
        <v/>
      </c>
      <c r="J435" s="243" t="str">
        <f>IF(Table13[[#This Row],[Tipo de Beneficiário]]="","",COUNTIFS(Table8[Código da Candidatura],Table13[[#This Row],[Cód.]],Table8[Tipologia proposta *],"T1"))</f>
        <v/>
      </c>
      <c r="K435" s="243" t="str">
        <f>IF(Table13[[#This Row],[Tipo de Beneficiário]]="","",COUNTIFS(Table8[Código da Candidatura],Table13[[#This Row],[Cód.]],Table8[Tipologia proposta *],"T2"))</f>
        <v/>
      </c>
      <c r="L435" s="243" t="str">
        <f>IF(Table13[[#This Row],[Tipo de Beneficiário]]="","",COUNTIFS(Table8[Código da Candidatura],Table13[[#This Row],[Cód.]],Table8[Tipologia proposta *],"T3"))</f>
        <v/>
      </c>
      <c r="M435" s="243" t="str">
        <f>IF(Table13[[#This Row],[Tipo de Beneficiário]]="","",COUNTIFS(Table8[Código da Candidatura],Table13[[#This Row],[Cód.]],Table8[Tipologia proposta *],"T4"))</f>
        <v/>
      </c>
      <c r="N435" s="243" t="str">
        <f>IF(Table13[[#This Row],[Tipo de Beneficiário]]="","",COUNTIFS(Table8[Código da Candidatura],Table13[[#This Row],[Cód.]],Table8[Tipologia proposta *],"T5"))</f>
        <v/>
      </c>
      <c r="O435" s="243" t="str">
        <f>IF(Table13[[#This Row],[Tipo de Beneficiário]]="","",COUNTIFS(Table8[Código da Candidatura],Table13[[#This Row],[Cód.]],Table8[Tipologia proposta *],"T6"))</f>
        <v/>
      </c>
      <c r="P435" s="243" t="str">
        <f>IF(Table13[[#This Row],[Tipo de Beneficiário]]="","",COUNTIFS(Table8[Código da Candidatura],Table13[[#This Row],[Cód.]],Table8[Tipologia proposta *],"T7"))</f>
        <v/>
      </c>
      <c r="Q435" s="243" t="str">
        <f>IF(Table13[[#This Row],[Tipo de Beneficiário]]="","",COUNTIFS(Table8[Código da Candidatura],Table13[[#This Row],[Cód.]],Table8[Tipologia proposta *],"Unid. Resid."))</f>
        <v/>
      </c>
      <c r="R435" s="244">
        <f>SUM(Table13[[#This Row],[T0]:[Unid. resid.]])</f>
        <v>0</v>
      </c>
      <c r="S435" s="245" t="str">
        <f>IF(OR(Table13[[#This Row],[Tipo de Beneficiário]]="",Table13[[#This Row],[Identificação da Entidade]]="",Table13[[#This Row],[Tipo de Solução Habitacional]]=""),"NÃO","")</f>
        <v>NÃO</v>
      </c>
      <c r="T435" s="118" t="e">
        <f>VLOOKUP(Table13[[#This Row],[Tipo de Beneficiário]],Table3[],3,FALSE)</f>
        <v>#N/A</v>
      </c>
      <c r="X435" s="46"/>
    </row>
    <row r="436" spans="1:24" x14ac:dyDescent="0.25">
      <c r="A436" s="237" t="str">
        <f>auxiliar!C432</f>
        <v>431</v>
      </c>
      <c r="B436" s="238"/>
      <c r="C436" s="239"/>
      <c r="D436" s="212" t="str">
        <f>IF(Table13[[#This Row],[Tipo de Beneficiário]]="","",COUNTIF(Table8[Código da Candidatura],Table13[[#This Row],[Cód.]]))</f>
        <v/>
      </c>
      <c r="E436" s="240" t="str">
        <f>IF(Table13[[#This Row],[Tipo de Beneficiário]]="","",SUMIF(Table8[[Código da Candidatura]:[Nº de membros]],Table13[[#This Row],[Cód.]],Table8[Nº de membros]))</f>
        <v/>
      </c>
      <c r="F436" s="241"/>
      <c r="G436" s="242"/>
      <c r="H436" s="242"/>
      <c r="I436" s="243" t="str">
        <f>IF(Table13[[#This Row],[Tipo de Beneficiário]]="","",COUNTIFS(Table8[Código da Candidatura],Table13[[#This Row],[Cód.]],Table8[Tipologia proposta *],"T0"))</f>
        <v/>
      </c>
      <c r="J436" s="243" t="str">
        <f>IF(Table13[[#This Row],[Tipo de Beneficiário]]="","",COUNTIFS(Table8[Código da Candidatura],Table13[[#This Row],[Cód.]],Table8[Tipologia proposta *],"T1"))</f>
        <v/>
      </c>
      <c r="K436" s="243" t="str">
        <f>IF(Table13[[#This Row],[Tipo de Beneficiário]]="","",COUNTIFS(Table8[Código da Candidatura],Table13[[#This Row],[Cód.]],Table8[Tipologia proposta *],"T2"))</f>
        <v/>
      </c>
      <c r="L436" s="243" t="str">
        <f>IF(Table13[[#This Row],[Tipo de Beneficiário]]="","",COUNTIFS(Table8[Código da Candidatura],Table13[[#This Row],[Cód.]],Table8[Tipologia proposta *],"T3"))</f>
        <v/>
      </c>
      <c r="M436" s="243" t="str">
        <f>IF(Table13[[#This Row],[Tipo de Beneficiário]]="","",COUNTIFS(Table8[Código da Candidatura],Table13[[#This Row],[Cód.]],Table8[Tipologia proposta *],"T4"))</f>
        <v/>
      </c>
      <c r="N436" s="243" t="str">
        <f>IF(Table13[[#This Row],[Tipo de Beneficiário]]="","",COUNTIFS(Table8[Código da Candidatura],Table13[[#This Row],[Cód.]],Table8[Tipologia proposta *],"T5"))</f>
        <v/>
      </c>
      <c r="O436" s="243" t="str">
        <f>IF(Table13[[#This Row],[Tipo de Beneficiário]]="","",COUNTIFS(Table8[Código da Candidatura],Table13[[#This Row],[Cód.]],Table8[Tipologia proposta *],"T6"))</f>
        <v/>
      </c>
      <c r="P436" s="243" t="str">
        <f>IF(Table13[[#This Row],[Tipo de Beneficiário]]="","",COUNTIFS(Table8[Código da Candidatura],Table13[[#This Row],[Cód.]],Table8[Tipologia proposta *],"T7"))</f>
        <v/>
      </c>
      <c r="Q436" s="243" t="str">
        <f>IF(Table13[[#This Row],[Tipo de Beneficiário]]="","",COUNTIFS(Table8[Código da Candidatura],Table13[[#This Row],[Cód.]],Table8[Tipologia proposta *],"Unid. Resid."))</f>
        <v/>
      </c>
      <c r="R436" s="244">
        <f>SUM(Table13[[#This Row],[T0]:[Unid. resid.]])</f>
        <v>0</v>
      </c>
      <c r="S436" s="245" t="str">
        <f>IF(OR(Table13[[#This Row],[Tipo de Beneficiário]]="",Table13[[#This Row],[Identificação da Entidade]]="",Table13[[#This Row],[Tipo de Solução Habitacional]]=""),"NÃO","")</f>
        <v>NÃO</v>
      </c>
      <c r="T436" s="118" t="e">
        <f>VLOOKUP(Table13[[#This Row],[Tipo de Beneficiário]],Table3[],3,FALSE)</f>
        <v>#N/A</v>
      </c>
      <c r="X436" s="46"/>
    </row>
    <row r="437" spans="1:24" x14ac:dyDescent="0.25">
      <c r="A437" s="237" t="str">
        <f>auxiliar!C433</f>
        <v>432</v>
      </c>
      <c r="B437" s="238"/>
      <c r="C437" s="239"/>
      <c r="D437" s="212" t="str">
        <f>IF(Table13[[#This Row],[Tipo de Beneficiário]]="","",COUNTIF(Table8[Código da Candidatura],Table13[[#This Row],[Cód.]]))</f>
        <v/>
      </c>
      <c r="E437" s="240" t="str">
        <f>IF(Table13[[#This Row],[Tipo de Beneficiário]]="","",SUMIF(Table8[[Código da Candidatura]:[Nº de membros]],Table13[[#This Row],[Cód.]],Table8[Nº de membros]))</f>
        <v/>
      </c>
      <c r="F437" s="241"/>
      <c r="G437" s="242"/>
      <c r="H437" s="242"/>
      <c r="I437" s="243" t="str">
        <f>IF(Table13[[#This Row],[Tipo de Beneficiário]]="","",COUNTIFS(Table8[Código da Candidatura],Table13[[#This Row],[Cód.]],Table8[Tipologia proposta *],"T0"))</f>
        <v/>
      </c>
      <c r="J437" s="243" t="str">
        <f>IF(Table13[[#This Row],[Tipo de Beneficiário]]="","",COUNTIFS(Table8[Código da Candidatura],Table13[[#This Row],[Cód.]],Table8[Tipologia proposta *],"T1"))</f>
        <v/>
      </c>
      <c r="K437" s="243" t="str">
        <f>IF(Table13[[#This Row],[Tipo de Beneficiário]]="","",COUNTIFS(Table8[Código da Candidatura],Table13[[#This Row],[Cód.]],Table8[Tipologia proposta *],"T2"))</f>
        <v/>
      </c>
      <c r="L437" s="243" t="str">
        <f>IF(Table13[[#This Row],[Tipo de Beneficiário]]="","",COUNTIFS(Table8[Código da Candidatura],Table13[[#This Row],[Cód.]],Table8[Tipologia proposta *],"T3"))</f>
        <v/>
      </c>
      <c r="M437" s="243" t="str">
        <f>IF(Table13[[#This Row],[Tipo de Beneficiário]]="","",COUNTIFS(Table8[Código da Candidatura],Table13[[#This Row],[Cód.]],Table8[Tipologia proposta *],"T4"))</f>
        <v/>
      </c>
      <c r="N437" s="243" t="str">
        <f>IF(Table13[[#This Row],[Tipo de Beneficiário]]="","",COUNTIFS(Table8[Código da Candidatura],Table13[[#This Row],[Cód.]],Table8[Tipologia proposta *],"T5"))</f>
        <v/>
      </c>
      <c r="O437" s="243" t="str">
        <f>IF(Table13[[#This Row],[Tipo de Beneficiário]]="","",COUNTIFS(Table8[Código da Candidatura],Table13[[#This Row],[Cód.]],Table8[Tipologia proposta *],"T6"))</f>
        <v/>
      </c>
      <c r="P437" s="243" t="str">
        <f>IF(Table13[[#This Row],[Tipo de Beneficiário]]="","",COUNTIFS(Table8[Código da Candidatura],Table13[[#This Row],[Cód.]],Table8[Tipologia proposta *],"T7"))</f>
        <v/>
      </c>
      <c r="Q437" s="243" t="str">
        <f>IF(Table13[[#This Row],[Tipo de Beneficiário]]="","",COUNTIFS(Table8[Código da Candidatura],Table13[[#This Row],[Cód.]],Table8[Tipologia proposta *],"Unid. Resid."))</f>
        <v/>
      </c>
      <c r="R437" s="244">
        <f>SUM(Table13[[#This Row],[T0]:[Unid. resid.]])</f>
        <v>0</v>
      </c>
      <c r="S437" s="245" t="str">
        <f>IF(OR(Table13[[#This Row],[Tipo de Beneficiário]]="",Table13[[#This Row],[Identificação da Entidade]]="",Table13[[#This Row],[Tipo de Solução Habitacional]]=""),"NÃO","")</f>
        <v>NÃO</v>
      </c>
      <c r="T437" s="118" t="e">
        <f>VLOOKUP(Table13[[#This Row],[Tipo de Beneficiário]],Table3[],3,FALSE)</f>
        <v>#N/A</v>
      </c>
      <c r="X437" s="46"/>
    </row>
    <row r="438" spans="1:24" x14ac:dyDescent="0.25">
      <c r="A438" s="237" t="str">
        <f>auxiliar!C434</f>
        <v>433</v>
      </c>
      <c r="B438" s="238"/>
      <c r="C438" s="239"/>
      <c r="D438" s="212" t="str">
        <f>IF(Table13[[#This Row],[Tipo de Beneficiário]]="","",COUNTIF(Table8[Código da Candidatura],Table13[[#This Row],[Cód.]]))</f>
        <v/>
      </c>
      <c r="E438" s="240" t="str">
        <f>IF(Table13[[#This Row],[Tipo de Beneficiário]]="","",SUMIF(Table8[[Código da Candidatura]:[Nº de membros]],Table13[[#This Row],[Cód.]],Table8[Nº de membros]))</f>
        <v/>
      </c>
      <c r="F438" s="241"/>
      <c r="G438" s="242"/>
      <c r="H438" s="242"/>
      <c r="I438" s="243" t="str">
        <f>IF(Table13[[#This Row],[Tipo de Beneficiário]]="","",COUNTIFS(Table8[Código da Candidatura],Table13[[#This Row],[Cód.]],Table8[Tipologia proposta *],"T0"))</f>
        <v/>
      </c>
      <c r="J438" s="243" t="str">
        <f>IF(Table13[[#This Row],[Tipo de Beneficiário]]="","",COUNTIFS(Table8[Código da Candidatura],Table13[[#This Row],[Cód.]],Table8[Tipologia proposta *],"T1"))</f>
        <v/>
      </c>
      <c r="K438" s="243" t="str">
        <f>IF(Table13[[#This Row],[Tipo de Beneficiário]]="","",COUNTIFS(Table8[Código da Candidatura],Table13[[#This Row],[Cód.]],Table8[Tipologia proposta *],"T2"))</f>
        <v/>
      </c>
      <c r="L438" s="243" t="str">
        <f>IF(Table13[[#This Row],[Tipo de Beneficiário]]="","",COUNTIFS(Table8[Código da Candidatura],Table13[[#This Row],[Cód.]],Table8[Tipologia proposta *],"T3"))</f>
        <v/>
      </c>
      <c r="M438" s="243" t="str">
        <f>IF(Table13[[#This Row],[Tipo de Beneficiário]]="","",COUNTIFS(Table8[Código da Candidatura],Table13[[#This Row],[Cód.]],Table8[Tipologia proposta *],"T4"))</f>
        <v/>
      </c>
      <c r="N438" s="243" t="str">
        <f>IF(Table13[[#This Row],[Tipo de Beneficiário]]="","",COUNTIFS(Table8[Código da Candidatura],Table13[[#This Row],[Cód.]],Table8[Tipologia proposta *],"T5"))</f>
        <v/>
      </c>
      <c r="O438" s="243" t="str">
        <f>IF(Table13[[#This Row],[Tipo de Beneficiário]]="","",COUNTIFS(Table8[Código da Candidatura],Table13[[#This Row],[Cód.]],Table8[Tipologia proposta *],"T6"))</f>
        <v/>
      </c>
      <c r="P438" s="243" t="str">
        <f>IF(Table13[[#This Row],[Tipo de Beneficiário]]="","",COUNTIFS(Table8[Código da Candidatura],Table13[[#This Row],[Cód.]],Table8[Tipologia proposta *],"T7"))</f>
        <v/>
      </c>
      <c r="Q438" s="243" t="str">
        <f>IF(Table13[[#This Row],[Tipo de Beneficiário]]="","",COUNTIFS(Table8[Código da Candidatura],Table13[[#This Row],[Cód.]],Table8[Tipologia proposta *],"Unid. Resid."))</f>
        <v/>
      </c>
      <c r="R438" s="244">
        <f>SUM(Table13[[#This Row],[T0]:[Unid. resid.]])</f>
        <v>0</v>
      </c>
      <c r="S438" s="245" t="str">
        <f>IF(OR(Table13[[#This Row],[Tipo de Beneficiário]]="",Table13[[#This Row],[Identificação da Entidade]]="",Table13[[#This Row],[Tipo de Solução Habitacional]]=""),"NÃO","")</f>
        <v>NÃO</v>
      </c>
      <c r="T438" s="118" t="e">
        <f>VLOOKUP(Table13[[#This Row],[Tipo de Beneficiário]],Table3[],3,FALSE)</f>
        <v>#N/A</v>
      </c>
      <c r="X438" s="46"/>
    </row>
    <row r="439" spans="1:24" x14ac:dyDescent="0.25">
      <c r="A439" s="237" t="str">
        <f>auxiliar!C435</f>
        <v>434</v>
      </c>
      <c r="B439" s="238"/>
      <c r="C439" s="239"/>
      <c r="D439" s="212" t="str">
        <f>IF(Table13[[#This Row],[Tipo de Beneficiário]]="","",COUNTIF(Table8[Código da Candidatura],Table13[[#This Row],[Cód.]]))</f>
        <v/>
      </c>
      <c r="E439" s="240" t="str">
        <f>IF(Table13[[#This Row],[Tipo de Beneficiário]]="","",SUMIF(Table8[[Código da Candidatura]:[Nº de membros]],Table13[[#This Row],[Cód.]],Table8[Nº de membros]))</f>
        <v/>
      </c>
      <c r="F439" s="241"/>
      <c r="G439" s="242"/>
      <c r="H439" s="242"/>
      <c r="I439" s="243" t="str">
        <f>IF(Table13[[#This Row],[Tipo de Beneficiário]]="","",COUNTIFS(Table8[Código da Candidatura],Table13[[#This Row],[Cód.]],Table8[Tipologia proposta *],"T0"))</f>
        <v/>
      </c>
      <c r="J439" s="243" t="str">
        <f>IF(Table13[[#This Row],[Tipo de Beneficiário]]="","",COUNTIFS(Table8[Código da Candidatura],Table13[[#This Row],[Cód.]],Table8[Tipologia proposta *],"T1"))</f>
        <v/>
      </c>
      <c r="K439" s="243" t="str">
        <f>IF(Table13[[#This Row],[Tipo de Beneficiário]]="","",COUNTIFS(Table8[Código da Candidatura],Table13[[#This Row],[Cód.]],Table8[Tipologia proposta *],"T2"))</f>
        <v/>
      </c>
      <c r="L439" s="243" t="str">
        <f>IF(Table13[[#This Row],[Tipo de Beneficiário]]="","",COUNTIFS(Table8[Código da Candidatura],Table13[[#This Row],[Cód.]],Table8[Tipologia proposta *],"T3"))</f>
        <v/>
      </c>
      <c r="M439" s="243" t="str">
        <f>IF(Table13[[#This Row],[Tipo de Beneficiário]]="","",COUNTIFS(Table8[Código da Candidatura],Table13[[#This Row],[Cód.]],Table8[Tipologia proposta *],"T4"))</f>
        <v/>
      </c>
      <c r="N439" s="243" t="str">
        <f>IF(Table13[[#This Row],[Tipo de Beneficiário]]="","",COUNTIFS(Table8[Código da Candidatura],Table13[[#This Row],[Cód.]],Table8[Tipologia proposta *],"T5"))</f>
        <v/>
      </c>
      <c r="O439" s="243" t="str">
        <f>IF(Table13[[#This Row],[Tipo de Beneficiário]]="","",COUNTIFS(Table8[Código da Candidatura],Table13[[#This Row],[Cód.]],Table8[Tipologia proposta *],"T6"))</f>
        <v/>
      </c>
      <c r="P439" s="243" t="str">
        <f>IF(Table13[[#This Row],[Tipo de Beneficiário]]="","",COUNTIFS(Table8[Código da Candidatura],Table13[[#This Row],[Cód.]],Table8[Tipologia proposta *],"T7"))</f>
        <v/>
      </c>
      <c r="Q439" s="243" t="str">
        <f>IF(Table13[[#This Row],[Tipo de Beneficiário]]="","",COUNTIFS(Table8[Código da Candidatura],Table13[[#This Row],[Cód.]],Table8[Tipologia proposta *],"Unid. Resid."))</f>
        <v/>
      </c>
      <c r="R439" s="244">
        <f>SUM(Table13[[#This Row],[T0]:[Unid. resid.]])</f>
        <v>0</v>
      </c>
      <c r="S439" s="245" t="str">
        <f>IF(OR(Table13[[#This Row],[Tipo de Beneficiário]]="",Table13[[#This Row],[Identificação da Entidade]]="",Table13[[#This Row],[Tipo de Solução Habitacional]]=""),"NÃO","")</f>
        <v>NÃO</v>
      </c>
      <c r="T439" s="118" t="e">
        <f>VLOOKUP(Table13[[#This Row],[Tipo de Beneficiário]],Table3[],3,FALSE)</f>
        <v>#N/A</v>
      </c>
      <c r="X439" s="46"/>
    </row>
    <row r="440" spans="1:24" x14ac:dyDescent="0.25">
      <c r="A440" s="237" t="str">
        <f>auxiliar!C436</f>
        <v>435</v>
      </c>
      <c r="B440" s="238"/>
      <c r="C440" s="239"/>
      <c r="D440" s="212" t="str">
        <f>IF(Table13[[#This Row],[Tipo de Beneficiário]]="","",COUNTIF(Table8[Código da Candidatura],Table13[[#This Row],[Cód.]]))</f>
        <v/>
      </c>
      <c r="E440" s="240" t="str">
        <f>IF(Table13[[#This Row],[Tipo de Beneficiário]]="","",SUMIF(Table8[[Código da Candidatura]:[Nº de membros]],Table13[[#This Row],[Cód.]],Table8[Nº de membros]))</f>
        <v/>
      </c>
      <c r="F440" s="241"/>
      <c r="G440" s="242"/>
      <c r="H440" s="242"/>
      <c r="I440" s="243" t="str">
        <f>IF(Table13[[#This Row],[Tipo de Beneficiário]]="","",COUNTIFS(Table8[Código da Candidatura],Table13[[#This Row],[Cód.]],Table8[Tipologia proposta *],"T0"))</f>
        <v/>
      </c>
      <c r="J440" s="243" t="str">
        <f>IF(Table13[[#This Row],[Tipo de Beneficiário]]="","",COUNTIFS(Table8[Código da Candidatura],Table13[[#This Row],[Cód.]],Table8[Tipologia proposta *],"T1"))</f>
        <v/>
      </c>
      <c r="K440" s="243" t="str">
        <f>IF(Table13[[#This Row],[Tipo de Beneficiário]]="","",COUNTIFS(Table8[Código da Candidatura],Table13[[#This Row],[Cód.]],Table8[Tipologia proposta *],"T2"))</f>
        <v/>
      </c>
      <c r="L440" s="243" t="str">
        <f>IF(Table13[[#This Row],[Tipo de Beneficiário]]="","",COUNTIFS(Table8[Código da Candidatura],Table13[[#This Row],[Cód.]],Table8[Tipologia proposta *],"T3"))</f>
        <v/>
      </c>
      <c r="M440" s="243" t="str">
        <f>IF(Table13[[#This Row],[Tipo de Beneficiário]]="","",COUNTIFS(Table8[Código da Candidatura],Table13[[#This Row],[Cód.]],Table8[Tipologia proposta *],"T4"))</f>
        <v/>
      </c>
      <c r="N440" s="243" t="str">
        <f>IF(Table13[[#This Row],[Tipo de Beneficiário]]="","",COUNTIFS(Table8[Código da Candidatura],Table13[[#This Row],[Cód.]],Table8[Tipologia proposta *],"T5"))</f>
        <v/>
      </c>
      <c r="O440" s="243" t="str">
        <f>IF(Table13[[#This Row],[Tipo de Beneficiário]]="","",COUNTIFS(Table8[Código da Candidatura],Table13[[#This Row],[Cód.]],Table8[Tipologia proposta *],"T6"))</f>
        <v/>
      </c>
      <c r="P440" s="243" t="str">
        <f>IF(Table13[[#This Row],[Tipo de Beneficiário]]="","",COUNTIFS(Table8[Código da Candidatura],Table13[[#This Row],[Cód.]],Table8[Tipologia proposta *],"T7"))</f>
        <v/>
      </c>
      <c r="Q440" s="243" t="str">
        <f>IF(Table13[[#This Row],[Tipo de Beneficiário]]="","",COUNTIFS(Table8[Código da Candidatura],Table13[[#This Row],[Cód.]],Table8[Tipologia proposta *],"Unid. Resid."))</f>
        <v/>
      </c>
      <c r="R440" s="244">
        <f>SUM(Table13[[#This Row],[T0]:[Unid. resid.]])</f>
        <v>0</v>
      </c>
      <c r="S440" s="245" t="str">
        <f>IF(OR(Table13[[#This Row],[Tipo de Beneficiário]]="",Table13[[#This Row],[Identificação da Entidade]]="",Table13[[#This Row],[Tipo de Solução Habitacional]]=""),"NÃO","")</f>
        <v>NÃO</v>
      </c>
      <c r="T440" s="118" t="e">
        <f>VLOOKUP(Table13[[#This Row],[Tipo de Beneficiário]],Table3[],3,FALSE)</f>
        <v>#N/A</v>
      </c>
      <c r="X440" s="46"/>
    </row>
    <row r="441" spans="1:24" x14ac:dyDescent="0.25">
      <c r="A441" s="237" t="str">
        <f>auxiliar!C437</f>
        <v>436</v>
      </c>
      <c r="B441" s="238"/>
      <c r="C441" s="239"/>
      <c r="D441" s="212" t="str">
        <f>IF(Table13[[#This Row],[Tipo de Beneficiário]]="","",COUNTIF(Table8[Código da Candidatura],Table13[[#This Row],[Cód.]]))</f>
        <v/>
      </c>
      <c r="E441" s="240" t="str">
        <f>IF(Table13[[#This Row],[Tipo de Beneficiário]]="","",SUMIF(Table8[[Código da Candidatura]:[Nº de membros]],Table13[[#This Row],[Cód.]],Table8[Nº de membros]))</f>
        <v/>
      </c>
      <c r="F441" s="241"/>
      <c r="G441" s="242"/>
      <c r="H441" s="242"/>
      <c r="I441" s="243" t="str">
        <f>IF(Table13[[#This Row],[Tipo de Beneficiário]]="","",COUNTIFS(Table8[Código da Candidatura],Table13[[#This Row],[Cód.]],Table8[Tipologia proposta *],"T0"))</f>
        <v/>
      </c>
      <c r="J441" s="243" t="str">
        <f>IF(Table13[[#This Row],[Tipo de Beneficiário]]="","",COUNTIFS(Table8[Código da Candidatura],Table13[[#This Row],[Cód.]],Table8[Tipologia proposta *],"T1"))</f>
        <v/>
      </c>
      <c r="K441" s="243" t="str">
        <f>IF(Table13[[#This Row],[Tipo de Beneficiário]]="","",COUNTIFS(Table8[Código da Candidatura],Table13[[#This Row],[Cód.]],Table8[Tipologia proposta *],"T2"))</f>
        <v/>
      </c>
      <c r="L441" s="243" t="str">
        <f>IF(Table13[[#This Row],[Tipo de Beneficiário]]="","",COUNTIFS(Table8[Código da Candidatura],Table13[[#This Row],[Cód.]],Table8[Tipologia proposta *],"T3"))</f>
        <v/>
      </c>
      <c r="M441" s="243" t="str">
        <f>IF(Table13[[#This Row],[Tipo de Beneficiário]]="","",COUNTIFS(Table8[Código da Candidatura],Table13[[#This Row],[Cód.]],Table8[Tipologia proposta *],"T4"))</f>
        <v/>
      </c>
      <c r="N441" s="243" t="str">
        <f>IF(Table13[[#This Row],[Tipo de Beneficiário]]="","",COUNTIFS(Table8[Código da Candidatura],Table13[[#This Row],[Cód.]],Table8[Tipologia proposta *],"T5"))</f>
        <v/>
      </c>
      <c r="O441" s="243" t="str">
        <f>IF(Table13[[#This Row],[Tipo de Beneficiário]]="","",COUNTIFS(Table8[Código da Candidatura],Table13[[#This Row],[Cód.]],Table8[Tipologia proposta *],"T6"))</f>
        <v/>
      </c>
      <c r="P441" s="243" t="str">
        <f>IF(Table13[[#This Row],[Tipo de Beneficiário]]="","",COUNTIFS(Table8[Código da Candidatura],Table13[[#This Row],[Cód.]],Table8[Tipologia proposta *],"T7"))</f>
        <v/>
      </c>
      <c r="Q441" s="243" t="str">
        <f>IF(Table13[[#This Row],[Tipo de Beneficiário]]="","",COUNTIFS(Table8[Código da Candidatura],Table13[[#This Row],[Cód.]],Table8[Tipologia proposta *],"Unid. Resid."))</f>
        <v/>
      </c>
      <c r="R441" s="244">
        <f>SUM(Table13[[#This Row],[T0]:[Unid. resid.]])</f>
        <v>0</v>
      </c>
      <c r="S441" s="245" t="str">
        <f>IF(OR(Table13[[#This Row],[Tipo de Beneficiário]]="",Table13[[#This Row],[Identificação da Entidade]]="",Table13[[#This Row],[Tipo de Solução Habitacional]]=""),"NÃO","")</f>
        <v>NÃO</v>
      </c>
      <c r="T441" s="118" t="e">
        <f>VLOOKUP(Table13[[#This Row],[Tipo de Beneficiário]],Table3[],3,FALSE)</f>
        <v>#N/A</v>
      </c>
      <c r="X441" s="46"/>
    </row>
    <row r="442" spans="1:24" x14ac:dyDescent="0.25">
      <c r="A442" s="237" t="str">
        <f>auxiliar!C438</f>
        <v>437</v>
      </c>
      <c r="B442" s="238"/>
      <c r="C442" s="239"/>
      <c r="D442" s="212" t="str">
        <f>IF(Table13[[#This Row],[Tipo de Beneficiário]]="","",COUNTIF(Table8[Código da Candidatura],Table13[[#This Row],[Cód.]]))</f>
        <v/>
      </c>
      <c r="E442" s="240" t="str">
        <f>IF(Table13[[#This Row],[Tipo de Beneficiário]]="","",SUMIF(Table8[[Código da Candidatura]:[Nº de membros]],Table13[[#This Row],[Cód.]],Table8[Nº de membros]))</f>
        <v/>
      </c>
      <c r="F442" s="241"/>
      <c r="G442" s="242"/>
      <c r="H442" s="242"/>
      <c r="I442" s="243" t="str">
        <f>IF(Table13[[#This Row],[Tipo de Beneficiário]]="","",COUNTIFS(Table8[Código da Candidatura],Table13[[#This Row],[Cód.]],Table8[Tipologia proposta *],"T0"))</f>
        <v/>
      </c>
      <c r="J442" s="243" t="str">
        <f>IF(Table13[[#This Row],[Tipo de Beneficiário]]="","",COUNTIFS(Table8[Código da Candidatura],Table13[[#This Row],[Cód.]],Table8[Tipologia proposta *],"T1"))</f>
        <v/>
      </c>
      <c r="K442" s="243" t="str">
        <f>IF(Table13[[#This Row],[Tipo de Beneficiário]]="","",COUNTIFS(Table8[Código da Candidatura],Table13[[#This Row],[Cód.]],Table8[Tipologia proposta *],"T2"))</f>
        <v/>
      </c>
      <c r="L442" s="243" t="str">
        <f>IF(Table13[[#This Row],[Tipo de Beneficiário]]="","",COUNTIFS(Table8[Código da Candidatura],Table13[[#This Row],[Cód.]],Table8[Tipologia proposta *],"T3"))</f>
        <v/>
      </c>
      <c r="M442" s="243" t="str">
        <f>IF(Table13[[#This Row],[Tipo de Beneficiário]]="","",COUNTIFS(Table8[Código da Candidatura],Table13[[#This Row],[Cód.]],Table8[Tipologia proposta *],"T4"))</f>
        <v/>
      </c>
      <c r="N442" s="243" t="str">
        <f>IF(Table13[[#This Row],[Tipo de Beneficiário]]="","",COUNTIFS(Table8[Código da Candidatura],Table13[[#This Row],[Cód.]],Table8[Tipologia proposta *],"T5"))</f>
        <v/>
      </c>
      <c r="O442" s="243" t="str">
        <f>IF(Table13[[#This Row],[Tipo de Beneficiário]]="","",COUNTIFS(Table8[Código da Candidatura],Table13[[#This Row],[Cód.]],Table8[Tipologia proposta *],"T6"))</f>
        <v/>
      </c>
      <c r="P442" s="243" t="str">
        <f>IF(Table13[[#This Row],[Tipo de Beneficiário]]="","",COUNTIFS(Table8[Código da Candidatura],Table13[[#This Row],[Cód.]],Table8[Tipologia proposta *],"T7"))</f>
        <v/>
      </c>
      <c r="Q442" s="243" t="str">
        <f>IF(Table13[[#This Row],[Tipo de Beneficiário]]="","",COUNTIFS(Table8[Código da Candidatura],Table13[[#This Row],[Cód.]],Table8[Tipologia proposta *],"Unid. Resid."))</f>
        <v/>
      </c>
      <c r="R442" s="244">
        <f>SUM(Table13[[#This Row],[T0]:[Unid. resid.]])</f>
        <v>0</v>
      </c>
      <c r="S442" s="245" t="str">
        <f>IF(OR(Table13[[#This Row],[Tipo de Beneficiário]]="",Table13[[#This Row],[Identificação da Entidade]]="",Table13[[#This Row],[Tipo de Solução Habitacional]]=""),"NÃO","")</f>
        <v>NÃO</v>
      </c>
      <c r="T442" s="118" t="e">
        <f>VLOOKUP(Table13[[#This Row],[Tipo de Beneficiário]],Table3[],3,FALSE)</f>
        <v>#N/A</v>
      </c>
      <c r="X442" s="46"/>
    </row>
    <row r="443" spans="1:24" x14ac:dyDescent="0.25">
      <c r="A443" s="237" t="str">
        <f>auxiliar!C439</f>
        <v>438</v>
      </c>
      <c r="B443" s="238"/>
      <c r="C443" s="239"/>
      <c r="D443" s="212" t="str">
        <f>IF(Table13[[#This Row],[Tipo de Beneficiário]]="","",COUNTIF(Table8[Código da Candidatura],Table13[[#This Row],[Cód.]]))</f>
        <v/>
      </c>
      <c r="E443" s="240" t="str">
        <f>IF(Table13[[#This Row],[Tipo de Beneficiário]]="","",SUMIF(Table8[[Código da Candidatura]:[Nº de membros]],Table13[[#This Row],[Cód.]],Table8[Nº de membros]))</f>
        <v/>
      </c>
      <c r="F443" s="241"/>
      <c r="G443" s="242"/>
      <c r="H443" s="242"/>
      <c r="I443" s="243" t="str">
        <f>IF(Table13[[#This Row],[Tipo de Beneficiário]]="","",COUNTIFS(Table8[Código da Candidatura],Table13[[#This Row],[Cód.]],Table8[Tipologia proposta *],"T0"))</f>
        <v/>
      </c>
      <c r="J443" s="243" t="str">
        <f>IF(Table13[[#This Row],[Tipo de Beneficiário]]="","",COUNTIFS(Table8[Código da Candidatura],Table13[[#This Row],[Cód.]],Table8[Tipologia proposta *],"T1"))</f>
        <v/>
      </c>
      <c r="K443" s="243" t="str">
        <f>IF(Table13[[#This Row],[Tipo de Beneficiário]]="","",COUNTIFS(Table8[Código da Candidatura],Table13[[#This Row],[Cód.]],Table8[Tipologia proposta *],"T2"))</f>
        <v/>
      </c>
      <c r="L443" s="243" t="str">
        <f>IF(Table13[[#This Row],[Tipo de Beneficiário]]="","",COUNTIFS(Table8[Código da Candidatura],Table13[[#This Row],[Cód.]],Table8[Tipologia proposta *],"T3"))</f>
        <v/>
      </c>
      <c r="M443" s="243" t="str">
        <f>IF(Table13[[#This Row],[Tipo de Beneficiário]]="","",COUNTIFS(Table8[Código da Candidatura],Table13[[#This Row],[Cód.]],Table8[Tipologia proposta *],"T4"))</f>
        <v/>
      </c>
      <c r="N443" s="243" t="str">
        <f>IF(Table13[[#This Row],[Tipo de Beneficiário]]="","",COUNTIFS(Table8[Código da Candidatura],Table13[[#This Row],[Cód.]],Table8[Tipologia proposta *],"T5"))</f>
        <v/>
      </c>
      <c r="O443" s="243" t="str">
        <f>IF(Table13[[#This Row],[Tipo de Beneficiário]]="","",COUNTIFS(Table8[Código da Candidatura],Table13[[#This Row],[Cód.]],Table8[Tipologia proposta *],"T6"))</f>
        <v/>
      </c>
      <c r="P443" s="243" t="str">
        <f>IF(Table13[[#This Row],[Tipo de Beneficiário]]="","",COUNTIFS(Table8[Código da Candidatura],Table13[[#This Row],[Cód.]],Table8[Tipologia proposta *],"T7"))</f>
        <v/>
      </c>
      <c r="Q443" s="243" t="str">
        <f>IF(Table13[[#This Row],[Tipo de Beneficiário]]="","",COUNTIFS(Table8[Código da Candidatura],Table13[[#This Row],[Cód.]],Table8[Tipologia proposta *],"Unid. Resid."))</f>
        <v/>
      </c>
      <c r="R443" s="244">
        <f>SUM(Table13[[#This Row],[T0]:[Unid. resid.]])</f>
        <v>0</v>
      </c>
      <c r="S443" s="245" t="str">
        <f>IF(OR(Table13[[#This Row],[Tipo de Beneficiário]]="",Table13[[#This Row],[Identificação da Entidade]]="",Table13[[#This Row],[Tipo de Solução Habitacional]]=""),"NÃO","")</f>
        <v>NÃO</v>
      </c>
      <c r="T443" s="118" t="e">
        <f>VLOOKUP(Table13[[#This Row],[Tipo de Beneficiário]],Table3[],3,FALSE)</f>
        <v>#N/A</v>
      </c>
      <c r="X443" s="46"/>
    </row>
    <row r="444" spans="1:24" x14ac:dyDescent="0.25">
      <c r="A444" s="237" t="str">
        <f>auxiliar!C440</f>
        <v>439</v>
      </c>
      <c r="B444" s="238"/>
      <c r="C444" s="239"/>
      <c r="D444" s="212" t="str">
        <f>IF(Table13[[#This Row],[Tipo de Beneficiário]]="","",COUNTIF(Table8[Código da Candidatura],Table13[[#This Row],[Cód.]]))</f>
        <v/>
      </c>
      <c r="E444" s="240" t="str">
        <f>IF(Table13[[#This Row],[Tipo de Beneficiário]]="","",SUMIF(Table8[[Código da Candidatura]:[Nº de membros]],Table13[[#This Row],[Cód.]],Table8[Nº de membros]))</f>
        <v/>
      </c>
      <c r="F444" s="241"/>
      <c r="G444" s="242"/>
      <c r="H444" s="242"/>
      <c r="I444" s="243" t="str">
        <f>IF(Table13[[#This Row],[Tipo de Beneficiário]]="","",COUNTIFS(Table8[Código da Candidatura],Table13[[#This Row],[Cód.]],Table8[Tipologia proposta *],"T0"))</f>
        <v/>
      </c>
      <c r="J444" s="243" t="str">
        <f>IF(Table13[[#This Row],[Tipo de Beneficiário]]="","",COUNTIFS(Table8[Código da Candidatura],Table13[[#This Row],[Cód.]],Table8[Tipologia proposta *],"T1"))</f>
        <v/>
      </c>
      <c r="K444" s="243" t="str">
        <f>IF(Table13[[#This Row],[Tipo de Beneficiário]]="","",COUNTIFS(Table8[Código da Candidatura],Table13[[#This Row],[Cód.]],Table8[Tipologia proposta *],"T2"))</f>
        <v/>
      </c>
      <c r="L444" s="243" t="str">
        <f>IF(Table13[[#This Row],[Tipo de Beneficiário]]="","",COUNTIFS(Table8[Código da Candidatura],Table13[[#This Row],[Cód.]],Table8[Tipologia proposta *],"T3"))</f>
        <v/>
      </c>
      <c r="M444" s="243" t="str">
        <f>IF(Table13[[#This Row],[Tipo de Beneficiário]]="","",COUNTIFS(Table8[Código da Candidatura],Table13[[#This Row],[Cód.]],Table8[Tipologia proposta *],"T4"))</f>
        <v/>
      </c>
      <c r="N444" s="243" t="str">
        <f>IF(Table13[[#This Row],[Tipo de Beneficiário]]="","",COUNTIFS(Table8[Código da Candidatura],Table13[[#This Row],[Cód.]],Table8[Tipologia proposta *],"T5"))</f>
        <v/>
      </c>
      <c r="O444" s="243" t="str">
        <f>IF(Table13[[#This Row],[Tipo de Beneficiário]]="","",COUNTIFS(Table8[Código da Candidatura],Table13[[#This Row],[Cód.]],Table8[Tipologia proposta *],"T6"))</f>
        <v/>
      </c>
      <c r="P444" s="243" t="str">
        <f>IF(Table13[[#This Row],[Tipo de Beneficiário]]="","",COUNTIFS(Table8[Código da Candidatura],Table13[[#This Row],[Cód.]],Table8[Tipologia proposta *],"T7"))</f>
        <v/>
      </c>
      <c r="Q444" s="243" t="str">
        <f>IF(Table13[[#This Row],[Tipo de Beneficiário]]="","",COUNTIFS(Table8[Código da Candidatura],Table13[[#This Row],[Cód.]],Table8[Tipologia proposta *],"Unid. Resid."))</f>
        <v/>
      </c>
      <c r="R444" s="244">
        <f>SUM(Table13[[#This Row],[T0]:[Unid. resid.]])</f>
        <v>0</v>
      </c>
      <c r="S444" s="245" t="str">
        <f>IF(OR(Table13[[#This Row],[Tipo de Beneficiário]]="",Table13[[#This Row],[Identificação da Entidade]]="",Table13[[#This Row],[Tipo de Solução Habitacional]]=""),"NÃO","")</f>
        <v>NÃO</v>
      </c>
      <c r="T444" s="118" t="e">
        <f>VLOOKUP(Table13[[#This Row],[Tipo de Beneficiário]],Table3[],3,FALSE)</f>
        <v>#N/A</v>
      </c>
      <c r="X444" s="46"/>
    </row>
    <row r="445" spans="1:24" x14ac:dyDescent="0.25">
      <c r="A445" s="237" t="str">
        <f>auxiliar!C441</f>
        <v>440</v>
      </c>
      <c r="B445" s="238"/>
      <c r="C445" s="239"/>
      <c r="D445" s="212" t="str">
        <f>IF(Table13[[#This Row],[Tipo de Beneficiário]]="","",COUNTIF(Table8[Código da Candidatura],Table13[[#This Row],[Cód.]]))</f>
        <v/>
      </c>
      <c r="E445" s="240" t="str">
        <f>IF(Table13[[#This Row],[Tipo de Beneficiário]]="","",SUMIF(Table8[[Código da Candidatura]:[Nº de membros]],Table13[[#This Row],[Cód.]],Table8[Nº de membros]))</f>
        <v/>
      </c>
      <c r="F445" s="241"/>
      <c r="G445" s="242"/>
      <c r="H445" s="242"/>
      <c r="I445" s="243" t="str">
        <f>IF(Table13[[#This Row],[Tipo de Beneficiário]]="","",COUNTIFS(Table8[Código da Candidatura],Table13[[#This Row],[Cód.]],Table8[Tipologia proposta *],"T0"))</f>
        <v/>
      </c>
      <c r="J445" s="243" t="str">
        <f>IF(Table13[[#This Row],[Tipo de Beneficiário]]="","",COUNTIFS(Table8[Código da Candidatura],Table13[[#This Row],[Cód.]],Table8[Tipologia proposta *],"T1"))</f>
        <v/>
      </c>
      <c r="K445" s="243" t="str">
        <f>IF(Table13[[#This Row],[Tipo de Beneficiário]]="","",COUNTIFS(Table8[Código da Candidatura],Table13[[#This Row],[Cód.]],Table8[Tipologia proposta *],"T2"))</f>
        <v/>
      </c>
      <c r="L445" s="243" t="str">
        <f>IF(Table13[[#This Row],[Tipo de Beneficiário]]="","",COUNTIFS(Table8[Código da Candidatura],Table13[[#This Row],[Cód.]],Table8[Tipologia proposta *],"T3"))</f>
        <v/>
      </c>
      <c r="M445" s="243" t="str">
        <f>IF(Table13[[#This Row],[Tipo de Beneficiário]]="","",COUNTIFS(Table8[Código da Candidatura],Table13[[#This Row],[Cód.]],Table8[Tipologia proposta *],"T4"))</f>
        <v/>
      </c>
      <c r="N445" s="243" t="str">
        <f>IF(Table13[[#This Row],[Tipo de Beneficiário]]="","",COUNTIFS(Table8[Código da Candidatura],Table13[[#This Row],[Cód.]],Table8[Tipologia proposta *],"T5"))</f>
        <v/>
      </c>
      <c r="O445" s="243" t="str">
        <f>IF(Table13[[#This Row],[Tipo de Beneficiário]]="","",COUNTIFS(Table8[Código da Candidatura],Table13[[#This Row],[Cód.]],Table8[Tipologia proposta *],"T6"))</f>
        <v/>
      </c>
      <c r="P445" s="243" t="str">
        <f>IF(Table13[[#This Row],[Tipo de Beneficiário]]="","",COUNTIFS(Table8[Código da Candidatura],Table13[[#This Row],[Cód.]],Table8[Tipologia proposta *],"T7"))</f>
        <v/>
      </c>
      <c r="Q445" s="243" t="str">
        <f>IF(Table13[[#This Row],[Tipo de Beneficiário]]="","",COUNTIFS(Table8[Código da Candidatura],Table13[[#This Row],[Cód.]],Table8[Tipologia proposta *],"Unid. Resid."))</f>
        <v/>
      </c>
      <c r="R445" s="244">
        <f>SUM(Table13[[#This Row],[T0]:[Unid. resid.]])</f>
        <v>0</v>
      </c>
      <c r="S445" s="245" t="str">
        <f>IF(OR(Table13[[#This Row],[Tipo de Beneficiário]]="",Table13[[#This Row],[Identificação da Entidade]]="",Table13[[#This Row],[Tipo de Solução Habitacional]]=""),"NÃO","")</f>
        <v>NÃO</v>
      </c>
      <c r="T445" s="118" t="e">
        <f>VLOOKUP(Table13[[#This Row],[Tipo de Beneficiário]],Table3[],3,FALSE)</f>
        <v>#N/A</v>
      </c>
      <c r="X445" s="46"/>
    </row>
    <row r="446" spans="1:24" x14ac:dyDescent="0.25">
      <c r="A446" s="237" t="str">
        <f>auxiliar!C442</f>
        <v>441</v>
      </c>
      <c r="B446" s="238"/>
      <c r="C446" s="239"/>
      <c r="D446" s="212" t="str">
        <f>IF(Table13[[#This Row],[Tipo de Beneficiário]]="","",COUNTIF(Table8[Código da Candidatura],Table13[[#This Row],[Cód.]]))</f>
        <v/>
      </c>
      <c r="E446" s="240" t="str">
        <f>IF(Table13[[#This Row],[Tipo de Beneficiário]]="","",SUMIF(Table8[[Código da Candidatura]:[Nº de membros]],Table13[[#This Row],[Cód.]],Table8[Nº de membros]))</f>
        <v/>
      </c>
      <c r="F446" s="241"/>
      <c r="G446" s="242"/>
      <c r="H446" s="242"/>
      <c r="I446" s="243" t="str">
        <f>IF(Table13[[#This Row],[Tipo de Beneficiário]]="","",COUNTIFS(Table8[Código da Candidatura],Table13[[#This Row],[Cód.]],Table8[Tipologia proposta *],"T0"))</f>
        <v/>
      </c>
      <c r="J446" s="243" t="str">
        <f>IF(Table13[[#This Row],[Tipo de Beneficiário]]="","",COUNTIFS(Table8[Código da Candidatura],Table13[[#This Row],[Cód.]],Table8[Tipologia proposta *],"T1"))</f>
        <v/>
      </c>
      <c r="K446" s="243" t="str">
        <f>IF(Table13[[#This Row],[Tipo de Beneficiário]]="","",COUNTIFS(Table8[Código da Candidatura],Table13[[#This Row],[Cód.]],Table8[Tipologia proposta *],"T2"))</f>
        <v/>
      </c>
      <c r="L446" s="243" t="str">
        <f>IF(Table13[[#This Row],[Tipo de Beneficiário]]="","",COUNTIFS(Table8[Código da Candidatura],Table13[[#This Row],[Cód.]],Table8[Tipologia proposta *],"T3"))</f>
        <v/>
      </c>
      <c r="M446" s="243" t="str">
        <f>IF(Table13[[#This Row],[Tipo de Beneficiário]]="","",COUNTIFS(Table8[Código da Candidatura],Table13[[#This Row],[Cód.]],Table8[Tipologia proposta *],"T4"))</f>
        <v/>
      </c>
      <c r="N446" s="243" t="str">
        <f>IF(Table13[[#This Row],[Tipo de Beneficiário]]="","",COUNTIFS(Table8[Código da Candidatura],Table13[[#This Row],[Cód.]],Table8[Tipologia proposta *],"T5"))</f>
        <v/>
      </c>
      <c r="O446" s="243" t="str">
        <f>IF(Table13[[#This Row],[Tipo de Beneficiário]]="","",COUNTIFS(Table8[Código da Candidatura],Table13[[#This Row],[Cód.]],Table8[Tipologia proposta *],"T6"))</f>
        <v/>
      </c>
      <c r="P446" s="243" t="str">
        <f>IF(Table13[[#This Row],[Tipo de Beneficiário]]="","",COUNTIFS(Table8[Código da Candidatura],Table13[[#This Row],[Cód.]],Table8[Tipologia proposta *],"T7"))</f>
        <v/>
      </c>
      <c r="Q446" s="243" t="str">
        <f>IF(Table13[[#This Row],[Tipo de Beneficiário]]="","",COUNTIFS(Table8[Código da Candidatura],Table13[[#This Row],[Cód.]],Table8[Tipologia proposta *],"Unid. Resid."))</f>
        <v/>
      </c>
      <c r="R446" s="244">
        <f>SUM(Table13[[#This Row],[T0]:[Unid. resid.]])</f>
        <v>0</v>
      </c>
      <c r="S446" s="245" t="str">
        <f>IF(OR(Table13[[#This Row],[Tipo de Beneficiário]]="",Table13[[#This Row],[Identificação da Entidade]]="",Table13[[#This Row],[Tipo de Solução Habitacional]]=""),"NÃO","")</f>
        <v>NÃO</v>
      </c>
      <c r="T446" s="118" t="e">
        <f>VLOOKUP(Table13[[#This Row],[Tipo de Beneficiário]],Table3[],3,FALSE)</f>
        <v>#N/A</v>
      </c>
      <c r="X446" s="46"/>
    </row>
    <row r="447" spans="1:24" x14ac:dyDescent="0.25">
      <c r="A447" s="237" t="str">
        <f>auxiliar!C443</f>
        <v>442</v>
      </c>
      <c r="B447" s="238"/>
      <c r="C447" s="239"/>
      <c r="D447" s="212" t="str">
        <f>IF(Table13[[#This Row],[Tipo de Beneficiário]]="","",COUNTIF(Table8[Código da Candidatura],Table13[[#This Row],[Cód.]]))</f>
        <v/>
      </c>
      <c r="E447" s="240" t="str">
        <f>IF(Table13[[#This Row],[Tipo de Beneficiário]]="","",SUMIF(Table8[[Código da Candidatura]:[Nº de membros]],Table13[[#This Row],[Cód.]],Table8[Nº de membros]))</f>
        <v/>
      </c>
      <c r="F447" s="241"/>
      <c r="G447" s="242"/>
      <c r="H447" s="242"/>
      <c r="I447" s="243" t="str">
        <f>IF(Table13[[#This Row],[Tipo de Beneficiário]]="","",COUNTIFS(Table8[Código da Candidatura],Table13[[#This Row],[Cód.]],Table8[Tipologia proposta *],"T0"))</f>
        <v/>
      </c>
      <c r="J447" s="243" t="str">
        <f>IF(Table13[[#This Row],[Tipo de Beneficiário]]="","",COUNTIFS(Table8[Código da Candidatura],Table13[[#This Row],[Cód.]],Table8[Tipologia proposta *],"T1"))</f>
        <v/>
      </c>
      <c r="K447" s="243" t="str">
        <f>IF(Table13[[#This Row],[Tipo de Beneficiário]]="","",COUNTIFS(Table8[Código da Candidatura],Table13[[#This Row],[Cód.]],Table8[Tipologia proposta *],"T2"))</f>
        <v/>
      </c>
      <c r="L447" s="243" t="str">
        <f>IF(Table13[[#This Row],[Tipo de Beneficiário]]="","",COUNTIFS(Table8[Código da Candidatura],Table13[[#This Row],[Cód.]],Table8[Tipologia proposta *],"T3"))</f>
        <v/>
      </c>
      <c r="M447" s="243" t="str">
        <f>IF(Table13[[#This Row],[Tipo de Beneficiário]]="","",COUNTIFS(Table8[Código da Candidatura],Table13[[#This Row],[Cód.]],Table8[Tipologia proposta *],"T4"))</f>
        <v/>
      </c>
      <c r="N447" s="243" t="str">
        <f>IF(Table13[[#This Row],[Tipo de Beneficiário]]="","",COUNTIFS(Table8[Código da Candidatura],Table13[[#This Row],[Cód.]],Table8[Tipologia proposta *],"T5"))</f>
        <v/>
      </c>
      <c r="O447" s="243" t="str">
        <f>IF(Table13[[#This Row],[Tipo de Beneficiário]]="","",COUNTIFS(Table8[Código da Candidatura],Table13[[#This Row],[Cód.]],Table8[Tipologia proposta *],"T6"))</f>
        <v/>
      </c>
      <c r="P447" s="243" t="str">
        <f>IF(Table13[[#This Row],[Tipo de Beneficiário]]="","",COUNTIFS(Table8[Código da Candidatura],Table13[[#This Row],[Cód.]],Table8[Tipologia proposta *],"T7"))</f>
        <v/>
      </c>
      <c r="Q447" s="243" t="str">
        <f>IF(Table13[[#This Row],[Tipo de Beneficiário]]="","",COUNTIFS(Table8[Código da Candidatura],Table13[[#This Row],[Cód.]],Table8[Tipologia proposta *],"Unid. Resid."))</f>
        <v/>
      </c>
      <c r="R447" s="244">
        <f>SUM(Table13[[#This Row],[T0]:[Unid. resid.]])</f>
        <v>0</v>
      </c>
      <c r="S447" s="245" t="str">
        <f>IF(OR(Table13[[#This Row],[Tipo de Beneficiário]]="",Table13[[#This Row],[Identificação da Entidade]]="",Table13[[#This Row],[Tipo de Solução Habitacional]]=""),"NÃO","")</f>
        <v>NÃO</v>
      </c>
      <c r="T447" s="118" t="e">
        <f>VLOOKUP(Table13[[#This Row],[Tipo de Beneficiário]],Table3[],3,FALSE)</f>
        <v>#N/A</v>
      </c>
      <c r="X447" s="46"/>
    </row>
    <row r="448" spans="1:24" x14ac:dyDescent="0.25">
      <c r="A448" s="237" t="str">
        <f>auxiliar!C444</f>
        <v>443</v>
      </c>
      <c r="B448" s="238"/>
      <c r="C448" s="239"/>
      <c r="D448" s="212" t="str">
        <f>IF(Table13[[#This Row],[Tipo de Beneficiário]]="","",COUNTIF(Table8[Código da Candidatura],Table13[[#This Row],[Cód.]]))</f>
        <v/>
      </c>
      <c r="E448" s="240" t="str">
        <f>IF(Table13[[#This Row],[Tipo de Beneficiário]]="","",SUMIF(Table8[[Código da Candidatura]:[Nº de membros]],Table13[[#This Row],[Cód.]],Table8[Nº de membros]))</f>
        <v/>
      </c>
      <c r="F448" s="241"/>
      <c r="G448" s="242"/>
      <c r="H448" s="242"/>
      <c r="I448" s="243" t="str">
        <f>IF(Table13[[#This Row],[Tipo de Beneficiário]]="","",COUNTIFS(Table8[Código da Candidatura],Table13[[#This Row],[Cód.]],Table8[Tipologia proposta *],"T0"))</f>
        <v/>
      </c>
      <c r="J448" s="243" t="str">
        <f>IF(Table13[[#This Row],[Tipo de Beneficiário]]="","",COUNTIFS(Table8[Código da Candidatura],Table13[[#This Row],[Cód.]],Table8[Tipologia proposta *],"T1"))</f>
        <v/>
      </c>
      <c r="K448" s="243" t="str">
        <f>IF(Table13[[#This Row],[Tipo de Beneficiário]]="","",COUNTIFS(Table8[Código da Candidatura],Table13[[#This Row],[Cód.]],Table8[Tipologia proposta *],"T2"))</f>
        <v/>
      </c>
      <c r="L448" s="243" t="str">
        <f>IF(Table13[[#This Row],[Tipo de Beneficiário]]="","",COUNTIFS(Table8[Código da Candidatura],Table13[[#This Row],[Cód.]],Table8[Tipologia proposta *],"T3"))</f>
        <v/>
      </c>
      <c r="M448" s="243" t="str">
        <f>IF(Table13[[#This Row],[Tipo de Beneficiário]]="","",COUNTIFS(Table8[Código da Candidatura],Table13[[#This Row],[Cód.]],Table8[Tipologia proposta *],"T4"))</f>
        <v/>
      </c>
      <c r="N448" s="243" t="str">
        <f>IF(Table13[[#This Row],[Tipo de Beneficiário]]="","",COUNTIFS(Table8[Código da Candidatura],Table13[[#This Row],[Cód.]],Table8[Tipologia proposta *],"T5"))</f>
        <v/>
      </c>
      <c r="O448" s="243" t="str">
        <f>IF(Table13[[#This Row],[Tipo de Beneficiário]]="","",COUNTIFS(Table8[Código da Candidatura],Table13[[#This Row],[Cód.]],Table8[Tipologia proposta *],"T6"))</f>
        <v/>
      </c>
      <c r="P448" s="243" t="str">
        <f>IF(Table13[[#This Row],[Tipo de Beneficiário]]="","",COUNTIFS(Table8[Código da Candidatura],Table13[[#This Row],[Cód.]],Table8[Tipologia proposta *],"T7"))</f>
        <v/>
      </c>
      <c r="Q448" s="243" t="str">
        <f>IF(Table13[[#This Row],[Tipo de Beneficiário]]="","",COUNTIFS(Table8[Código da Candidatura],Table13[[#This Row],[Cód.]],Table8[Tipologia proposta *],"Unid. Resid."))</f>
        <v/>
      </c>
      <c r="R448" s="244">
        <f>SUM(Table13[[#This Row],[T0]:[Unid. resid.]])</f>
        <v>0</v>
      </c>
      <c r="S448" s="245" t="str">
        <f>IF(OR(Table13[[#This Row],[Tipo de Beneficiário]]="",Table13[[#This Row],[Identificação da Entidade]]="",Table13[[#This Row],[Tipo de Solução Habitacional]]=""),"NÃO","")</f>
        <v>NÃO</v>
      </c>
      <c r="T448" s="118" t="e">
        <f>VLOOKUP(Table13[[#This Row],[Tipo de Beneficiário]],Table3[],3,FALSE)</f>
        <v>#N/A</v>
      </c>
      <c r="X448" s="46"/>
    </row>
    <row r="449" spans="1:24" x14ac:dyDescent="0.25">
      <c r="A449" s="237" t="str">
        <f>auxiliar!C445</f>
        <v>444</v>
      </c>
      <c r="B449" s="238"/>
      <c r="C449" s="239"/>
      <c r="D449" s="212" t="str">
        <f>IF(Table13[[#This Row],[Tipo de Beneficiário]]="","",COUNTIF(Table8[Código da Candidatura],Table13[[#This Row],[Cód.]]))</f>
        <v/>
      </c>
      <c r="E449" s="240" t="str">
        <f>IF(Table13[[#This Row],[Tipo de Beneficiário]]="","",SUMIF(Table8[[Código da Candidatura]:[Nº de membros]],Table13[[#This Row],[Cód.]],Table8[Nº de membros]))</f>
        <v/>
      </c>
      <c r="F449" s="241"/>
      <c r="G449" s="242"/>
      <c r="H449" s="242"/>
      <c r="I449" s="243" t="str">
        <f>IF(Table13[[#This Row],[Tipo de Beneficiário]]="","",COUNTIFS(Table8[Código da Candidatura],Table13[[#This Row],[Cód.]],Table8[Tipologia proposta *],"T0"))</f>
        <v/>
      </c>
      <c r="J449" s="243" t="str">
        <f>IF(Table13[[#This Row],[Tipo de Beneficiário]]="","",COUNTIFS(Table8[Código da Candidatura],Table13[[#This Row],[Cód.]],Table8[Tipologia proposta *],"T1"))</f>
        <v/>
      </c>
      <c r="K449" s="243" t="str">
        <f>IF(Table13[[#This Row],[Tipo de Beneficiário]]="","",COUNTIFS(Table8[Código da Candidatura],Table13[[#This Row],[Cód.]],Table8[Tipologia proposta *],"T2"))</f>
        <v/>
      </c>
      <c r="L449" s="243" t="str">
        <f>IF(Table13[[#This Row],[Tipo de Beneficiário]]="","",COUNTIFS(Table8[Código da Candidatura],Table13[[#This Row],[Cód.]],Table8[Tipologia proposta *],"T3"))</f>
        <v/>
      </c>
      <c r="M449" s="243" t="str">
        <f>IF(Table13[[#This Row],[Tipo de Beneficiário]]="","",COUNTIFS(Table8[Código da Candidatura],Table13[[#This Row],[Cód.]],Table8[Tipologia proposta *],"T4"))</f>
        <v/>
      </c>
      <c r="N449" s="243" t="str">
        <f>IF(Table13[[#This Row],[Tipo de Beneficiário]]="","",COUNTIFS(Table8[Código da Candidatura],Table13[[#This Row],[Cód.]],Table8[Tipologia proposta *],"T5"))</f>
        <v/>
      </c>
      <c r="O449" s="243" t="str">
        <f>IF(Table13[[#This Row],[Tipo de Beneficiário]]="","",COUNTIFS(Table8[Código da Candidatura],Table13[[#This Row],[Cód.]],Table8[Tipologia proposta *],"T6"))</f>
        <v/>
      </c>
      <c r="P449" s="243" t="str">
        <f>IF(Table13[[#This Row],[Tipo de Beneficiário]]="","",COUNTIFS(Table8[Código da Candidatura],Table13[[#This Row],[Cód.]],Table8[Tipologia proposta *],"T7"))</f>
        <v/>
      </c>
      <c r="Q449" s="243" t="str">
        <f>IF(Table13[[#This Row],[Tipo de Beneficiário]]="","",COUNTIFS(Table8[Código da Candidatura],Table13[[#This Row],[Cód.]],Table8[Tipologia proposta *],"Unid. Resid."))</f>
        <v/>
      </c>
      <c r="R449" s="244">
        <f>SUM(Table13[[#This Row],[T0]:[Unid. resid.]])</f>
        <v>0</v>
      </c>
      <c r="S449" s="245" t="str">
        <f>IF(OR(Table13[[#This Row],[Tipo de Beneficiário]]="",Table13[[#This Row],[Identificação da Entidade]]="",Table13[[#This Row],[Tipo de Solução Habitacional]]=""),"NÃO","")</f>
        <v>NÃO</v>
      </c>
      <c r="T449" s="118" t="e">
        <f>VLOOKUP(Table13[[#This Row],[Tipo de Beneficiário]],Table3[],3,FALSE)</f>
        <v>#N/A</v>
      </c>
      <c r="X449" s="46"/>
    </row>
    <row r="450" spans="1:24" x14ac:dyDescent="0.25">
      <c r="A450" s="237" t="str">
        <f>auxiliar!C446</f>
        <v>445</v>
      </c>
      <c r="B450" s="238"/>
      <c r="C450" s="239"/>
      <c r="D450" s="212" t="str">
        <f>IF(Table13[[#This Row],[Tipo de Beneficiário]]="","",COUNTIF(Table8[Código da Candidatura],Table13[[#This Row],[Cód.]]))</f>
        <v/>
      </c>
      <c r="E450" s="240" t="str">
        <f>IF(Table13[[#This Row],[Tipo de Beneficiário]]="","",SUMIF(Table8[[Código da Candidatura]:[Nº de membros]],Table13[[#This Row],[Cód.]],Table8[Nº de membros]))</f>
        <v/>
      </c>
      <c r="F450" s="241"/>
      <c r="G450" s="242"/>
      <c r="H450" s="242"/>
      <c r="I450" s="243" t="str">
        <f>IF(Table13[[#This Row],[Tipo de Beneficiário]]="","",COUNTIFS(Table8[Código da Candidatura],Table13[[#This Row],[Cód.]],Table8[Tipologia proposta *],"T0"))</f>
        <v/>
      </c>
      <c r="J450" s="243" t="str">
        <f>IF(Table13[[#This Row],[Tipo de Beneficiário]]="","",COUNTIFS(Table8[Código da Candidatura],Table13[[#This Row],[Cód.]],Table8[Tipologia proposta *],"T1"))</f>
        <v/>
      </c>
      <c r="K450" s="243" t="str">
        <f>IF(Table13[[#This Row],[Tipo de Beneficiário]]="","",COUNTIFS(Table8[Código da Candidatura],Table13[[#This Row],[Cód.]],Table8[Tipologia proposta *],"T2"))</f>
        <v/>
      </c>
      <c r="L450" s="243" t="str">
        <f>IF(Table13[[#This Row],[Tipo de Beneficiário]]="","",COUNTIFS(Table8[Código da Candidatura],Table13[[#This Row],[Cód.]],Table8[Tipologia proposta *],"T3"))</f>
        <v/>
      </c>
      <c r="M450" s="243" t="str">
        <f>IF(Table13[[#This Row],[Tipo de Beneficiário]]="","",COUNTIFS(Table8[Código da Candidatura],Table13[[#This Row],[Cód.]],Table8[Tipologia proposta *],"T4"))</f>
        <v/>
      </c>
      <c r="N450" s="243" t="str">
        <f>IF(Table13[[#This Row],[Tipo de Beneficiário]]="","",COUNTIFS(Table8[Código da Candidatura],Table13[[#This Row],[Cód.]],Table8[Tipologia proposta *],"T5"))</f>
        <v/>
      </c>
      <c r="O450" s="243" t="str">
        <f>IF(Table13[[#This Row],[Tipo de Beneficiário]]="","",COUNTIFS(Table8[Código da Candidatura],Table13[[#This Row],[Cód.]],Table8[Tipologia proposta *],"T6"))</f>
        <v/>
      </c>
      <c r="P450" s="243" t="str">
        <f>IF(Table13[[#This Row],[Tipo de Beneficiário]]="","",COUNTIFS(Table8[Código da Candidatura],Table13[[#This Row],[Cód.]],Table8[Tipologia proposta *],"T7"))</f>
        <v/>
      </c>
      <c r="Q450" s="243" t="str">
        <f>IF(Table13[[#This Row],[Tipo de Beneficiário]]="","",COUNTIFS(Table8[Código da Candidatura],Table13[[#This Row],[Cód.]],Table8[Tipologia proposta *],"Unid. Resid."))</f>
        <v/>
      </c>
      <c r="R450" s="244">
        <f>SUM(Table13[[#This Row],[T0]:[Unid. resid.]])</f>
        <v>0</v>
      </c>
      <c r="S450" s="245" t="str">
        <f>IF(OR(Table13[[#This Row],[Tipo de Beneficiário]]="",Table13[[#This Row],[Identificação da Entidade]]="",Table13[[#This Row],[Tipo de Solução Habitacional]]=""),"NÃO","")</f>
        <v>NÃO</v>
      </c>
      <c r="T450" s="118" t="e">
        <f>VLOOKUP(Table13[[#This Row],[Tipo de Beneficiário]],Table3[],3,FALSE)</f>
        <v>#N/A</v>
      </c>
      <c r="X450" s="46"/>
    </row>
    <row r="451" spans="1:24" x14ac:dyDescent="0.25">
      <c r="A451" s="237" t="str">
        <f>auxiliar!C447</f>
        <v>446</v>
      </c>
      <c r="B451" s="238"/>
      <c r="C451" s="239"/>
      <c r="D451" s="212" t="str">
        <f>IF(Table13[[#This Row],[Tipo de Beneficiário]]="","",COUNTIF(Table8[Código da Candidatura],Table13[[#This Row],[Cód.]]))</f>
        <v/>
      </c>
      <c r="E451" s="240" t="str">
        <f>IF(Table13[[#This Row],[Tipo de Beneficiário]]="","",SUMIF(Table8[[Código da Candidatura]:[Nº de membros]],Table13[[#This Row],[Cód.]],Table8[Nº de membros]))</f>
        <v/>
      </c>
      <c r="F451" s="241"/>
      <c r="G451" s="242"/>
      <c r="H451" s="242"/>
      <c r="I451" s="243" t="str">
        <f>IF(Table13[[#This Row],[Tipo de Beneficiário]]="","",COUNTIFS(Table8[Código da Candidatura],Table13[[#This Row],[Cód.]],Table8[Tipologia proposta *],"T0"))</f>
        <v/>
      </c>
      <c r="J451" s="243" t="str">
        <f>IF(Table13[[#This Row],[Tipo de Beneficiário]]="","",COUNTIFS(Table8[Código da Candidatura],Table13[[#This Row],[Cód.]],Table8[Tipologia proposta *],"T1"))</f>
        <v/>
      </c>
      <c r="K451" s="243" t="str">
        <f>IF(Table13[[#This Row],[Tipo de Beneficiário]]="","",COUNTIFS(Table8[Código da Candidatura],Table13[[#This Row],[Cód.]],Table8[Tipologia proposta *],"T2"))</f>
        <v/>
      </c>
      <c r="L451" s="243" t="str">
        <f>IF(Table13[[#This Row],[Tipo de Beneficiário]]="","",COUNTIFS(Table8[Código da Candidatura],Table13[[#This Row],[Cód.]],Table8[Tipologia proposta *],"T3"))</f>
        <v/>
      </c>
      <c r="M451" s="243" t="str">
        <f>IF(Table13[[#This Row],[Tipo de Beneficiário]]="","",COUNTIFS(Table8[Código da Candidatura],Table13[[#This Row],[Cód.]],Table8[Tipologia proposta *],"T4"))</f>
        <v/>
      </c>
      <c r="N451" s="243" t="str">
        <f>IF(Table13[[#This Row],[Tipo de Beneficiário]]="","",COUNTIFS(Table8[Código da Candidatura],Table13[[#This Row],[Cód.]],Table8[Tipologia proposta *],"T5"))</f>
        <v/>
      </c>
      <c r="O451" s="243" t="str">
        <f>IF(Table13[[#This Row],[Tipo de Beneficiário]]="","",COUNTIFS(Table8[Código da Candidatura],Table13[[#This Row],[Cód.]],Table8[Tipologia proposta *],"T6"))</f>
        <v/>
      </c>
      <c r="P451" s="243" t="str">
        <f>IF(Table13[[#This Row],[Tipo de Beneficiário]]="","",COUNTIFS(Table8[Código da Candidatura],Table13[[#This Row],[Cód.]],Table8[Tipologia proposta *],"T7"))</f>
        <v/>
      </c>
      <c r="Q451" s="243" t="str">
        <f>IF(Table13[[#This Row],[Tipo de Beneficiário]]="","",COUNTIFS(Table8[Código da Candidatura],Table13[[#This Row],[Cód.]],Table8[Tipologia proposta *],"Unid. Resid."))</f>
        <v/>
      </c>
      <c r="R451" s="244">
        <f>SUM(Table13[[#This Row],[T0]:[Unid. resid.]])</f>
        <v>0</v>
      </c>
      <c r="S451" s="245" t="str">
        <f>IF(OR(Table13[[#This Row],[Tipo de Beneficiário]]="",Table13[[#This Row],[Identificação da Entidade]]="",Table13[[#This Row],[Tipo de Solução Habitacional]]=""),"NÃO","")</f>
        <v>NÃO</v>
      </c>
      <c r="T451" s="118" t="e">
        <f>VLOOKUP(Table13[[#This Row],[Tipo de Beneficiário]],Table3[],3,FALSE)</f>
        <v>#N/A</v>
      </c>
      <c r="X451" s="46"/>
    </row>
    <row r="452" spans="1:24" x14ac:dyDescent="0.25">
      <c r="A452" s="237" t="str">
        <f>auxiliar!C448</f>
        <v>447</v>
      </c>
      <c r="B452" s="238"/>
      <c r="C452" s="239"/>
      <c r="D452" s="212" t="str">
        <f>IF(Table13[[#This Row],[Tipo de Beneficiário]]="","",COUNTIF(Table8[Código da Candidatura],Table13[[#This Row],[Cód.]]))</f>
        <v/>
      </c>
      <c r="E452" s="240" t="str">
        <f>IF(Table13[[#This Row],[Tipo de Beneficiário]]="","",SUMIF(Table8[[Código da Candidatura]:[Nº de membros]],Table13[[#This Row],[Cód.]],Table8[Nº de membros]))</f>
        <v/>
      </c>
      <c r="F452" s="241"/>
      <c r="G452" s="242"/>
      <c r="H452" s="242"/>
      <c r="I452" s="243" t="str">
        <f>IF(Table13[[#This Row],[Tipo de Beneficiário]]="","",COUNTIFS(Table8[Código da Candidatura],Table13[[#This Row],[Cód.]],Table8[Tipologia proposta *],"T0"))</f>
        <v/>
      </c>
      <c r="J452" s="243" t="str">
        <f>IF(Table13[[#This Row],[Tipo de Beneficiário]]="","",COUNTIFS(Table8[Código da Candidatura],Table13[[#This Row],[Cód.]],Table8[Tipologia proposta *],"T1"))</f>
        <v/>
      </c>
      <c r="K452" s="243" t="str">
        <f>IF(Table13[[#This Row],[Tipo de Beneficiário]]="","",COUNTIFS(Table8[Código da Candidatura],Table13[[#This Row],[Cód.]],Table8[Tipologia proposta *],"T2"))</f>
        <v/>
      </c>
      <c r="L452" s="243" t="str">
        <f>IF(Table13[[#This Row],[Tipo de Beneficiário]]="","",COUNTIFS(Table8[Código da Candidatura],Table13[[#This Row],[Cód.]],Table8[Tipologia proposta *],"T3"))</f>
        <v/>
      </c>
      <c r="M452" s="243" t="str">
        <f>IF(Table13[[#This Row],[Tipo de Beneficiário]]="","",COUNTIFS(Table8[Código da Candidatura],Table13[[#This Row],[Cód.]],Table8[Tipologia proposta *],"T4"))</f>
        <v/>
      </c>
      <c r="N452" s="243" t="str">
        <f>IF(Table13[[#This Row],[Tipo de Beneficiário]]="","",COUNTIFS(Table8[Código da Candidatura],Table13[[#This Row],[Cód.]],Table8[Tipologia proposta *],"T5"))</f>
        <v/>
      </c>
      <c r="O452" s="243" t="str">
        <f>IF(Table13[[#This Row],[Tipo de Beneficiário]]="","",COUNTIFS(Table8[Código da Candidatura],Table13[[#This Row],[Cód.]],Table8[Tipologia proposta *],"T6"))</f>
        <v/>
      </c>
      <c r="P452" s="243" t="str">
        <f>IF(Table13[[#This Row],[Tipo de Beneficiário]]="","",COUNTIFS(Table8[Código da Candidatura],Table13[[#This Row],[Cód.]],Table8[Tipologia proposta *],"T7"))</f>
        <v/>
      </c>
      <c r="Q452" s="243" t="str">
        <f>IF(Table13[[#This Row],[Tipo de Beneficiário]]="","",COUNTIFS(Table8[Código da Candidatura],Table13[[#This Row],[Cód.]],Table8[Tipologia proposta *],"Unid. Resid."))</f>
        <v/>
      </c>
      <c r="R452" s="244">
        <f>SUM(Table13[[#This Row],[T0]:[Unid. resid.]])</f>
        <v>0</v>
      </c>
      <c r="S452" s="245" t="str">
        <f>IF(OR(Table13[[#This Row],[Tipo de Beneficiário]]="",Table13[[#This Row],[Identificação da Entidade]]="",Table13[[#This Row],[Tipo de Solução Habitacional]]=""),"NÃO","")</f>
        <v>NÃO</v>
      </c>
      <c r="T452" s="118" t="e">
        <f>VLOOKUP(Table13[[#This Row],[Tipo de Beneficiário]],Table3[],3,FALSE)</f>
        <v>#N/A</v>
      </c>
      <c r="X452" s="46"/>
    </row>
    <row r="453" spans="1:24" x14ac:dyDescent="0.25">
      <c r="A453" s="237" t="str">
        <f>auxiliar!C449</f>
        <v>448</v>
      </c>
      <c r="B453" s="238"/>
      <c r="C453" s="239"/>
      <c r="D453" s="212" t="str">
        <f>IF(Table13[[#This Row],[Tipo de Beneficiário]]="","",COUNTIF(Table8[Código da Candidatura],Table13[[#This Row],[Cód.]]))</f>
        <v/>
      </c>
      <c r="E453" s="240" t="str">
        <f>IF(Table13[[#This Row],[Tipo de Beneficiário]]="","",SUMIF(Table8[[Código da Candidatura]:[Nº de membros]],Table13[[#This Row],[Cód.]],Table8[Nº de membros]))</f>
        <v/>
      </c>
      <c r="F453" s="241"/>
      <c r="G453" s="242"/>
      <c r="H453" s="242"/>
      <c r="I453" s="243" t="str">
        <f>IF(Table13[[#This Row],[Tipo de Beneficiário]]="","",COUNTIFS(Table8[Código da Candidatura],Table13[[#This Row],[Cód.]],Table8[Tipologia proposta *],"T0"))</f>
        <v/>
      </c>
      <c r="J453" s="243" t="str">
        <f>IF(Table13[[#This Row],[Tipo de Beneficiário]]="","",COUNTIFS(Table8[Código da Candidatura],Table13[[#This Row],[Cód.]],Table8[Tipologia proposta *],"T1"))</f>
        <v/>
      </c>
      <c r="K453" s="243" t="str">
        <f>IF(Table13[[#This Row],[Tipo de Beneficiário]]="","",COUNTIFS(Table8[Código da Candidatura],Table13[[#This Row],[Cód.]],Table8[Tipologia proposta *],"T2"))</f>
        <v/>
      </c>
      <c r="L453" s="243" t="str">
        <f>IF(Table13[[#This Row],[Tipo de Beneficiário]]="","",COUNTIFS(Table8[Código da Candidatura],Table13[[#This Row],[Cód.]],Table8[Tipologia proposta *],"T3"))</f>
        <v/>
      </c>
      <c r="M453" s="243" t="str">
        <f>IF(Table13[[#This Row],[Tipo de Beneficiário]]="","",COUNTIFS(Table8[Código da Candidatura],Table13[[#This Row],[Cód.]],Table8[Tipologia proposta *],"T4"))</f>
        <v/>
      </c>
      <c r="N453" s="243" t="str">
        <f>IF(Table13[[#This Row],[Tipo de Beneficiário]]="","",COUNTIFS(Table8[Código da Candidatura],Table13[[#This Row],[Cód.]],Table8[Tipologia proposta *],"T5"))</f>
        <v/>
      </c>
      <c r="O453" s="243" t="str">
        <f>IF(Table13[[#This Row],[Tipo de Beneficiário]]="","",COUNTIFS(Table8[Código da Candidatura],Table13[[#This Row],[Cód.]],Table8[Tipologia proposta *],"T6"))</f>
        <v/>
      </c>
      <c r="P453" s="243" t="str">
        <f>IF(Table13[[#This Row],[Tipo de Beneficiário]]="","",COUNTIFS(Table8[Código da Candidatura],Table13[[#This Row],[Cód.]],Table8[Tipologia proposta *],"T7"))</f>
        <v/>
      </c>
      <c r="Q453" s="243" t="str">
        <f>IF(Table13[[#This Row],[Tipo de Beneficiário]]="","",COUNTIFS(Table8[Código da Candidatura],Table13[[#This Row],[Cód.]],Table8[Tipologia proposta *],"Unid. Resid."))</f>
        <v/>
      </c>
      <c r="R453" s="244">
        <f>SUM(Table13[[#This Row],[T0]:[Unid. resid.]])</f>
        <v>0</v>
      </c>
      <c r="S453" s="245" t="str">
        <f>IF(OR(Table13[[#This Row],[Tipo de Beneficiário]]="",Table13[[#This Row],[Identificação da Entidade]]="",Table13[[#This Row],[Tipo de Solução Habitacional]]=""),"NÃO","")</f>
        <v>NÃO</v>
      </c>
      <c r="T453" s="118" t="e">
        <f>VLOOKUP(Table13[[#This Row],[Tipo de Beneficiário]],Table3[],3,FALSE)</f>
        <v>#N/A</v>
      </c>
      <c r="X453" s="46"/>
    </row>
    <row r="454" spans="1:24" x14ac:dyDescent="0.25">
      <c r="A454" s="237" t="str">
        <f>auxiliar!C450</f>
        <v>449</v>
      </c>
      <c r="B454" s="238"/>
      <c r="C454" s="239"/>
      <c r="D454" s="212" t="str">
        <f>IF(Table13[[#This Row],[Tipo de Beneficiário]]="","",COUNTIF(Table8[Código da Candidatura],Table13[[#This Row],[Cód.]]))</f>
        <v/>
      </c>
      <c r="E454" s="240" t="str">
        <f>IF(Table13[[#This Row],[Tipo de Beneficiário]]="","",SUMIF(Table8[[Código da Candidatura]:[Nº de membros]],Table13[[#This Row],[Cód.]],Table8[Nº de membros]))</f>
        <v/>
      </c>
      <c r="F454" s="241"/>
      <c r="G454" s="242"/>
      <c r="H454" s="242"/>
      <c r="I454" s="243" t="str">
        <f>IF(Table13[[#This Row],[Tipo de Beneficiário]]="","",COUNTIFS(Table8[Código da Candidatura],Table13[[#This Row],[Cód.]],Table8[Tipologia proposta *],"T0"))</f>
        <v/>
      </c>
      <c r="J454" s="243" t="str">
        <f>IF(Table13[[#This Row],[Tipo de Beneficiário]]="","",COUNTIFS(Table8[Código da Candidatura],Table13[[#This Row],[Cód.]],Table8[Tipologia proposta *],"T1"))</f>
        <v/>
      </c>
      <c r="K454" s="243" t="str">
        <f>IF(Table13[[#This Row],[Tipo de Beneficiário]]="","",COUNTIFS(Table8[Código da Candidatura],Table13[[#This Row],[Cód.]],Table8[Tipologia proposta *],"T2"))</f>
        <v/>
      </c>
      <c r="L454" s="243" t="str">
        <f>IF(Table13[[#This Row],[Tipo de Beneficiário]]="","",COUNTIFS(Table8[Código da Candidatura],Table13[[#This Row],[Cód.]],Table8[Tipologia proposta *],"T3"))</f>
        <v/>
      </c>
      <c r="M454" s="243" t="str">
        <f>IF(Table13[[#This Row],[Tipo de Beneficiário]]="","",COUNTIFS(Table8[Código da Candidatura],Table13[[#This Row],[Cód.]],Table8[Tipologia proposta *],"T4"))</f>
        <v/>
      </c>
      <c r="N454" s="243" t="str">
        <f>IF(Table13[[#This Row],[Tipo de Beneficiário]]="","",COUNTIFS(Table8[Código da Candidatura],Table13[[#This Row],[Cód.]],Table8[Tipologia proposta *],"T5"))</f>
        <v/>
      </c>
      <c r="O454" s="243" t="str">
        <f>IF(Table13[[#This Row],[Tipo de Beneficiário]]="","",COUNTIFS(Table8[Código da Candidatura],Table13[[#This Row],[Cód.]],Table8[Tipologia proposta *],"T6"))</f>
        <v/>
      </c>
      <c r="P454" s="243" t="str">
        <f>IF(Table13[[#This Row],[Tipo de Beneficiário]]="","",COUNTIFS(Table8[Código da Candidatura],Table13[[#This Row],[Cód.]],Table8[Tipologia proposta *],"T7"))</f>
        <v/>
      </c>
      <c r="Q454" s="243" t="str">
        <f>IF(Table13[[#This Row],[Tipo de Beneficiário]]="","",COUNTIFS(Table8[Código da Candidatura],Table13[[#This Row],[Cód.]],Table8[Tipologia proposta *],"Unid. Resid."))</f>
        <v/>
      </c>
      <c r="R454" s="244">
        <f>SUM(Table13[[#This Row],[T0]:[Unid. resid.]])</f>
        <v>0</v>
      </c>
      <c r="S454" s="245" t="str">
        <f>IF(OR(Table13[[#This Row],[Tipo de Beneficiário]]="",Table13[[#This Row],[Identificação da Entidade]]="",Table13[[#This Row],[Tipo de Solução Habitacional]]=""),"NÃO","")</f>
        <v>NÃO</v>
      </c>
      <c r="T454" s="118" t="e">
        <f>VLOOKUP(Table13[[#This Row],[Tipo de Beneficiário]],Table3[],3,FALSE)</f>
        <v>#N/A</v>
      </c>
      <c r="X454" s="46"/>
    </row>
    <row r="455" spans="1:24" x14ac:dyDescent="0.25">
      <c r="A455" s="237" t="str">
        <f>auxiliar!C451</f>
        <v>450</v>
      </c>
      <c r="B455" s="238"/>
      <c r="C455" s="239"/>
      <c r="D455" s="212" t="str">
        <f>IF(Table13[[#This Row],[Tipo de Beneficiário]]="","",COUNTIF(Table8[Código da Candidatura],Table13[[#This Row],[Cód.]]))</f>
        <v/>
      </c>
      <c r="E455" s="240" t="str">
        <f>IF(Table13[[#This Row],[Tipo de Beneficiário]]="","",SUMIF(Table8[[Código da Candidatura]:[Nº de membros]],Table13[[#This Row],[Cód.]],Table8[Nº de membros]))</f>
        <v/>
      </c>
      <c r="F455" s="241"/>
      <c r="G455" s="242"/>
      <c r="H455" s="242"/>
      <c r="I455" s="243" t="str">
        <f>IF(Table13[[#This Row],[Tipo de Beneficiário]]="","",COUNTIFS(Table8[Código da Candidatura],Table13[[#This Row],[Cód.]],Table8[Tipologia proposta *],"T0"))</f>
        <v/>
      </c>
      <c r="J455" s="243" t="str">
        <f>IF(Table13[[#This Row],[Tipo de Beneficiário]]="","",COUNTIFS(Table8[Código da Candidatura],Table13[[#This Row],[Cód.]],Table8[Tipologia proposta *],"T1"))</f>
        <v/>
      </c>
      <c r="K455" s="243" t="str">
        <f>IF(Table13[[#This Row],[Tipo de Beneficiário]]="","",COUNTIFS(Table8[Código da Candidatura],Table13[[#This Row],[Cód.]],Table8[Tipologia proposta *],"T2"))</f>
        <v/>
      </c>
      <c r="L455" s="243" t="str">
        <f>IF(Table13[[#This Row],[Tipo de Beneficiário]]="","",COUNTIFS(Table8[Código da Candidatura],Table13[[#This Row],[Cód.]],Table8[Tipologia proposta *],"T3"))</f>
        <v/>
      </c>
      <c r="M455" s="243" t="str">
        <f>IF(Table13[[#This Row],[Tipo de Beneficiário]]="","",COUNTIFS(Table8[Código da Candidatura],Table13[[#This Row],[Cód.]],Table8[Tipologia proposta *],"T4"))</f>
        <v/>
      </c>
      <c r="N455" s="243" t="str">
        <f>IF(Table13[[#This Row],[Tipo de Beneficiário]]="","",COUNTIFS(Table8[Código da Candidatura],Table13[[#This Row],[Cód.]],Table8[Tipologia proposta *],"T5"))</f>
        <v/>
      </c>
      <c r="O455" s="243" t="str">
        <f>IF(Table13[[#This Row],[Tipo de Beneficiário]]="","",COUNTIFS(Table8[Código da Candidatura],Table13[[#This Row],[Cód.]],Table8[Tipologia proposta *],"T6"))</f>
        <v/>
      </c>
      <c r="P455" s="243" t="str">
        <f>IF(Table13[[#This Row],[Tipo de Beneficiário]]="","",COUNTIFS(Table8[Código da Candidatura],Table13[[#This Row],[Cód.]],Table8[Tipologia proposta *],"T7"))</f>
        <v/>
      </c>
      <c r="Q455" s="243" t="str">
        <f>IF(Table13[[#This Row],[Tipo de Beneficiário]]="","",COUNTIFS(Table8[Código da Candidatura],Table13[[#This Row],[Cód.]],Table8[Tipologia proposta *],"Unid. Resid."))</f>
        <v/>
      </c>
      <c r="R455" s="244">
        <f>SUM(Table13[[#This Row],[T0]:[Unid. resid.]])</f>
        <v>0</v>
      </c>
      <c r="S455" s="245" t="str">
        <f>IF(OR(Table13[[#This Row],[Tipo de Beneficiário]]="",Table13[[#This Row],[Identificação da Entidade]]="",Table13[[#This Row],[Tipo de Solução Habitacional]]=""),"NÃO","")</f>
        <v>NÃO</v>
      </c>
      <c r="T455" s="118" t="e">
        <f>VLOOKUP(Table13[[#This Row],[Tipo de Beneficiário]],Table3[],3,FALSE)</f>
        <v>#N/A</v>
      </c>
      <c r="X455" s="46"/>
    </row>
    <row r="456" spans="1:24" x14ac:dyDescent="0.25">
      <c r="A456" s="237" t="str">
        <f>auxiliar!C452</f>
        <v>451</v>
      </c>
      <c r="B456" s="238"/>
      <c r="C456" s="239"/>
      <c r="D456" s="212" t="str">
        <f>IF(Table13[[#This Row],[Tipo de Beneficiário]]="","",COUNTIF(Table8[Código da Candidatura],Table13[[#This Row],[Cód.]]))</f>
        <v/>
      </c>
      <c r="E456" s="240" t="str">
        <f>IF(Table13[[#This Row],[Tipo de Beneficiário]]="","",SUMIF(Table8[[Código da Candidatura]:[Nº de membros]],Table13[[#This Row],[Cód.]],Table8[Nº de membros]))</f>
        <v/>
      </c>
      <c r="F456" s="241"/>
      <c r="G456" s="242"/>
      <c r="H456" s="242"/>
      <c r="I456" s="243" t="str">
        <f>IF(Table13[[#This Row],[Tipo de Beneficiário]]="","",COUNTIFS(Table8[Código da Candidatura],Table13[[#This Row],[Cód.]],Table8[Tipologia proposta *],"T0"))</f>
        <v/>
      </c>
      <c r="J456" s="243" t="str">
        <f>IF(Table13[[#This Row],[Tipo de Beneficiário]]="","",COUNTIFS(Table8[Código da Candidatura],Table13[[#This Row],[Cód.]],Table8[Tipologia proposta *],"T1"))</f>
        <v/>
      </c>
      <c r="K456" s="243" t="str">
        <f>IF(Table13[[#This Row],[Tipo de Beneficiário]]="","",COUNTIFS(Table8[Código da Candidatura],Table13[[#This Row],[Cód.]],Table8[Tipologia proposta *],"T2"))</f>
        <v/>
      </c>
      <c r="L456" s="243" t="str">
        <f>IF(Table13[[#This Row],[Tipo de Beneficiário]]="","",COUNTIFS(Table8[Código da Candidatura],Table13[[#This Row],[Cód.]],Table8[Tipologia proposta *],"T3"))</f>
        <v/>
      </c>
      <c r="M456" s="243" t="str">
        <f>IF(Table13[[#This Row],[Tipo de Beneficiário]]="","",COUNTIFS(Table8[Código da Candidatura],Table13[[#This Row],[Cód.]],Table8[Tipologia proposta *],"T4"))</f>
        <v/>
      </c>
      <c r="N456" s="243" t="str">
        <f>IF(Table13[[#This Row],[Tipo de Beneficiário]]="","",COUNTIFS(Table8[Código da Candidatura],Table13[[#This Row],[Cód.]],Table8[Tipologia proposta *],"T5"))</f>
        <v/>
      </c>
      <c r="O456" s="243" t="str">
        <f>IF(Table13[[#This Row],[Tipo de Beneficiário]]="","",COUNTIFS(Table8[Código da Candidatura],Table13[[#This Row],[Cód.]],Table8[Tipologia proposta *],"T6"))</f>
        <v/>
      </c>
      <c r="P456" s="243" t="str">
        <f>IF(Table13[[#This Row],[Tipo de Beneficiário]]="","",COUNTIFS(Table8[Código da Candidatura],Table13[[#This Row],[Cód.]],Table8[Tipologia proposta *],"T7"))</f>
        <v/>
      </c>
      <c r="Q456" s="243" t="str">
        <f>IF(Table13[[#This Row],[Tipo de Beneficiário]]="","",COUNTIFS(Table8[Código da Candidatura],Table13[[#This Row],[Cód.]],Table8[Tipologia proposta *],"Unid. Resid."))</f>
        <v/>
      </c>
      <c r="R456" s="244">
        <f>SUM(Table13[[#This Row],[T0]:[Unid. resid.]])</f>
        <v>0</v>
      </c>
      <c r="S456" s="245" t="str">
        <f>IF(OR(Table13[[#This Row],[Tipo de Beneficiário]]="",Table13[[#This Row],[Identificação da Entidade]]="",Table13[[#This Row],[Tipo de Solução Habitacional]]=""),"NÃO","")</f>
        <v>NÃO</v>
      </c>
      <c r="T456" s="118" t="e">
        <f>VLOOKUP(Table13[[#This Row],[Tipo de Beneficiário]],Table3[],3,FALSE)</f>
        <v>#N/A</v>
      </c>
      <c r="X456" s="46"/>
    </row>
    <row r="457" spans="1:24" x14ac:dyDescent="0.25">
      <c r="A457" s="237" t="str">
        <f>auxiliar!C453</f>
        <v>452</v>
      </c>
      <c r="B457" s="238"/>
      <c r="C457" s="239"/>
      <c r="D457" s="212" t="str">
        <f>IF(Table13[[#This Row],[Tipo de Beneficiário]]="","",COUNTIF(Table8[Código da Candidatura],Table13[[#This Row],[Cód.]]))</f>
        <v/>
      </c>
      <c r="E457" s="240" t="str">
        <f>IF(Table13[[#This Row],[Tipo de Beneficiário]]="","",SUMIF(Table8[[Código da Candidatura]:[Nº de membros]],Table13[[#This Row],[Cód.]],Table8[Nº de membros]))</f>
        <v/>
      </c>
      <c r="F457" s="241"/>
      <c r="G457" s="242"/>
      <c r="H457" s="242"/>
      <c r="I457" s="243" t="str">
        <f>IF(Table13[[#This Row],[Tipo de Beneficiário]]="","",COUNTIFS(Table8[Código da Candidatura],Table13[[#This Row],[Cód.]],Table8[Tipologia proposta *],"T0"))</f>
        <v/>
      </c>
      <c r="J457" s="243" t="str">
        <f>IF(Table13[[#This Row],[Tipo de Beneficiário]]="","",COUNTIFS(Table8[Código da Candidatura],Table13[[#This Row],[Cód.]],Table8[Tipologia proposta *],"T1"))</f>
        <v/>
      </c>
      <c r="K457" s="243" t="str">
        <f>IF(Table13[[#This Row],[Tipo de Beneficiário]]="","",COUNTIFS(Table8[Código da Candidatura],Table13[[#This Row],[Cód.]],Table8[Tipologia proposta *],"T2"))</f>
        <v/>
      </c>
      <c r="L457" s="243" t="str">
        <f>IF(Table13[[#This Row],[Tipo de Beneficiário]]="","",COUNTIFS(Table8[Código da Candidatura],Table13[[#This Row],[Cód.]],Table8[Tipologia proposta *],"T3"))</f>
        <v/>
      </c>
      <c r="M457" s="243" t="str">
        <f>IF(Table13[[#This Row],[Tipo de Beneficiário]]="","",COUNTIFS(Table8[Código da Candidatura],Table13[[#This Row],[Cód.]],Table8[Tipologia proposta *],"T4"))</f>
        <v/>
      </c>
      <c r="N457" s="243" t="str">
        <f>IF(Table13[[#This Row],[Tipo de Beneficiário]]="","",COUNTIFS(Table8[Código da Candidatura],Table13[[#This Row],[Cód.]],Table8[Tipologia proposta *],"T5"))</f>
        <v/>
      </c>
      <c r="O457" s="243" t="str">
        <f>IF(Table13[[#This Row],[Tipo de Beneficiário]]="","",COUNTIFS(Table8[Código da Candidatura],Table13[[#This Row],[Cód.]],Table8[Tipologia proposta *],"T6"))</f>
        <v/>
      </c>
      <c r="P457" s="243" t="str">
        <f>IF(Table13[[#This Row],[Tipo de Beneficiário]]="","",COUNTIFS(Table8[Código da Candidatura],Table13[[#This Row],[Cód.]],Table8[Tipologia proposta *],"T7"))</f>
        <v/>
      </c>
      <c r="Q457" s="243" t="str">
        <f>IF(Table13[[#This Row],[Tipo de Beneficiário]]="","",COUNTIFS(Table8[Código da Candidatura],Table13[[#This Row],[Cód.]],Table8[Tipologia proposta *],"Unid. Resid."))</f>
        <v/>
      </c>
      <c r="R457" s="244">
        <f>SUM(Table13[[#This Row],[T0]:[Unid. resid.]])</f>
        <v>0</v>
      </c>
      <c r="S457" s="245" t="str">
        <f>IF(OR(Table13[[#This Row],[Tipo de Beneficiário]]="",Table13[[#This Row],[Identificação da Entidade]]="",Table13[[#This Row],[Tipo de Solução Habitacional]]=""),"NÃO","")</f>
        <v>NÃO</v>
      </c>
      <c r="T457" s="118" t="e">
        <f>VLOOKUP(Table13[[#This Row],[Tipo de Beneficiário]],Table3[],3,FALSE)</f>
        <v>#N/A</v>
      </c>
      <c r="X457" s="46"/>
    </row>
    <row r="458" spans="1:24" x14ac:dyDescent="0.25">
      <c r="A458" s="237" t="str">
        <f>auxiliar!C454</f>
        <v>453</v>
      </c>
      <c r="B458" s="238"/>
      <c r="C458" s="239"/>
      <c r="D458" s="212" t="str">
        <f>IF(Table13[[#This Row],[Tipo de Beneficiário]]="","",COUNTIF(Table8[Código da Candidatura],Table13[[#This Row],[Cód.]]))</f>
        <v/>
      </c>
      <c r="E458" s="240" t="str">
        <f>IF(Table13[[#This Row],[Tipo de Beneficiário]]="","",SUMIF(Table8[[Código da Candidatura]:[Nº de membros]],Table13[[#This Row],[Cód.]],Table8[Nº de membros]))</f>
        <v/>
      </c>
      <c r="F458" s="241"/>
      <c r="G458" s="242"/>
      <c r="H458" s="242"/>
      <c r="I458" s="243" t="str">
        <f>IF(Table13[[#This Row],[Tipo de Beneficiário]]="","",COUNTIFS(Table8[Código da Candidatura],Table13[[#This Row],[Cód.]],Table8[Tipologia proposta *],"T0"))</f>
        <v/>
      </c>
      <c r="J458" s="243" t="str">
        <f>IF(Table13[[#This Row],[Tipo de Beneficiário]]="","",COUNTIFS(Table8[Código da Candidatura],Table13[[#This Row],[Cód.]],Table8[Tipologia proposta *],"T1"))</f>
        <v/>
      </c>
      <c r="K458" s="243" t="str">
        <f>IF(Table13[[#This Row],[Tipo de Beneficiário]]="","",COUNTIFS(Table8[Código da Candidatura],Table13[[#This Row],[Cód.]],Table8[Tipologia proposta *],"T2"))</f>
        <v/>
      </c>
      <c r="L458" s="243" t="str">
        <f>IF(Table13[[#This Row],[Tipo de Beneficiário]]="","",COUNTIFS(Table8[Código da Candidatura],Table13[[#This Row],[Cód.]],Table8[Tipologia proposta *],"T3"))</f>
        <v/>
      </c>
      <c r="M458" s="243" t="str">
        <f>IF(Table13[[#This Row],[Tipo de Beneficiário]]="","",COUNTIFS(Table8[Código da Candidatura],Table13[[#This Row],[Cód.]],Table8[Tipologia proposta *],"T4"))</f>
        <v/>
      </c>
      <c r="N458" s="243" t="str">
        <f>IF(Table13[[#This Row],[Tipo de Beneficiário]]="","",COUNTIFS(Table8[Código da Candidatura],Table13[[#This Row],[Cód.]],Table8[Tipologia proposta *],"T5"))</f>
        <v/>
      </c>
      <c r="O458" s="243" t="str">
        <f>IF(Table13[[#This Row],[Tipo de Beneficiário]]="","",COUNTIFS(Table8[Código da Candidatura],Table13[[#This Row],[Cód.]],Table8[Tipologia proposta *],"T6"))</f>
        <v/>
      </c>
      <c r="P458" s="243" t="str">
        <f>IF(Table13[[#This Row],[Tipo de Beneficiário]]="","",COUNTIFS(Table8[Código da Candidatura],Table13[[#This Row],[Cód.]],Table8[Tipologia proposta *],"T7"))</f>
        <v/>
      </c>
      <c r="Q458" s="243" t="str">
        <f>IF(Table13[[#This Row],[Tipo de Beneficiário]]="","",COUNTIFS(Table8[Código da Candidatura],Table13[[#This Row],[Cód.]],Table8[Tipologia proposta *],"Unid. Resid."))</f>
        <v/>
      </c>
      <c r="R458" s="244">
        <f>SUM(Table13[[#This Row],[T0]:[Unid. resid.]])</f>
        <v>0</v>
      </c>
      <c r="S458" s="245" t="str">
        <f>IF(OR(Table13[[#This Row],[Tipo de Beneficiário]]="",Table13[[#This Row],[Identificação da Entidade]]="",Table13[[#This Row],[Tipo de Solução Habitacional]]=""),"NÃO","")</f>
        <v>NÃO</v>
      </c>
      <c r="T458" s="118" t="e">
        <f>VLOOKUP(Table13[[#This Row],[Tipo de Beneficiário]],Table3[],3,FALSE)</f>
        <v>#N/A</v>
      </c>
      <c r="X458" s="46"/>
    </row>
    <row r="459" spans="1:24" x14ac:dyDescent="0.25">
      <c r="A459" s="237" t="str">
        <f>auxiliar!C455</f>
        <v>454</v>
      </c>
      <c r="B459" s="238"/>
      <c r="C459" s="239"/>
      <c r="D459" s="212" t="str">
        <f>IF(Table13[[#This Row],[Tipo de Beneficiário]]="","",COUNTIF(Table8[Código da Candidatura],Table13[[#This Row],[Cód.]]))</f>
        <v/>
      </c>
      <c r="E459" s="240" t="str">
        <f>IF(Table13[[#This Row],[Tipo de Beneficiário]]="","",SUMIF(Table8[[Código da Candidatura]:[Nº de membros]],Table13[[#This Row],[Cód.]],Table8[Nº de membros]))</f>
        <v/>
      </c>
      <c r="F459" s="241"/>
      <c r="G459" s="242"/>
      <c r="H459" s="242"/>
      <c r="I459" s="243" t="str">
        <f>IF(Table13[[#This Row],[Tipo de Beneficiário]]="","",COUNTIFS(Table8[Código da Candidatura],Table13[[#This Row],[Cód.]],Table8[Tipologia proposta *],"T0"))</f>
        <v/>
      </c>
      <c r="J459" s="243" t="str">
        <f>IF(Table13[[#This Row],[Tipo de Beneficiário]]="","",COUNTIFS(Table8[Código da Candidatura],Table13[[#This Row],[Cód.]],Table8[Tipologia proposta *],"T1"))</f>
        <v/>
      </c>
      <c r="K459" s="243" t="str">
        <f>IF(Table13[[#This Row],[Tipo de Beneficiário]]="","",COUNTIFS(Table8[Código da Candidatura],Table13[[#This Row],[Cód.]],Table8[Tipologia proposta *],"T2"))</f>
        <v/>
      </c>
      <c r="L459" s="243" t="str">
        <f>IF(Table13[[#This Row],[Tipo de Beneficiário]]="","",COUNTIFS(Table8[Código da Candidatura],Table13[[#This Row],[Cód.]],Table8[Tipologia proposta *],"T3"))</f>
        <v/>
      </c>
      <c r="M459" s="243" t="str">
        <f>IF(Table13[[#This Row],[Tipo de Beneficiário]]="","",COUNTIFS(Table8[Código da Candidatura],Table13[[#This Row],[Cód.]],Table8[Tipologia proposta *],"T4"))</f>
        <v/>
      </c>
      <c r="N459" s="243" t="str">
        <f>IF(Table13[[#This Row],[Tipo de Beneficiário]]="","",COUNTIFS(Table8[Código da Candidatura],Table13[[#This Row],[Cód.]],Table8[Tipologia proposta *],"T5"))</f>
        <v/>
      </c>
      <c r="O459" s="243" t="str">
        <f>IF(Table13[[#This Row],[Tipo de Beneficiário]]="","",COUNTIFS(Table8[Código da Candidatura],Table13[[#This Row],[Cód.]],Table8[Tipologia proposta *],"T6"))</f>
        <v/>
      </c>
      <c r="P459" s="243" t="str">
        <f>IF(Table13[[#This Row],[Tipo de Beneficiário]]="","",COUNTIFS(Table8[Código da Candidatura],Table13[[#This Row],[Cód.]],Table8[Tipologia proposta *],"T7"))</f>
        <v/>
      </c>
      <c r="Q459" s="243" t="str">
        <f>IF(Table13[[#This Row],[Tipo de Beneficiário]]="","",COUNTIFS(Table8[Código da Candidatura],Table13[[#This Row],[Cód.]],Table8[Tipologia proposta *],"Unid. Resid."))</f>
        <v/>
      </c>
      <c r="R459" s="244">
        <f>SUM(Table13[[#This Row],[T0]:[Unid. resid.]])</f>
        <v>0</v>
      </c>
      <c r="S459" s="245" t="str">
        <f>IF(OR(Table13[[#This Row],[Tipo de Beneficiário]]="",Table13[[#This Row],[Identificação da Entidade]]="",Table13[[#This Row],[Tipo de Solução Habitacional]]=""),"NÃO","")</f>
        <v>NÃO</v>
      </c>
      <c r="T459" s="118" t="e">
        <f>VLOOKUP(Table13[[#This Row],[Tipo de Beneficiário]],Table3[],3,FALSE)</f>
        <v>#N/A</v>
      </c>
      <c r="X459" s="46"/>
    </row>
    <row r="460" spans="1:24" x14ac:dyDescent="0.25">
      <c r="A460" s="237" t="str">
        <f>auxiliar!C456</f>
        <v>455</v>
      </c>
      <c r="B460" s="238"/>
      <c r="C460" s="239"/>
      <c r="D460" s="212" t="str">
        <f>IF(Table13[[#This Row],[Tipo de Beneficiário]]="","",COUNTIF(Table8[Código da Candidatura],Table13[[#This Row],[Cód.]]))</f>
        <v/>
      </c>
      <c r="E460" s="240" t="str">
        <f>IF(Table13[[#This Row],[Tipo de Beneficiário]]="","",SUMIF(Table8[[Código da Candidatura]:[Nº de membros]],Table13[[#This Row],[Cód.]],Table8[Nº de membros]))</f>
        <v/>
      </c>
      <c r="F460" s="241"/>
      <c r="G460" s="242"/>
      <c r="H460" s="242"/>
      <c r="I460" s="243" t="str">
        <f>IF(Table13[[#This Row],[Tipo de Beneficiário]]="","",COUNTIFS(Table8[Código da Candidatura],Table13[[#This Row],[Cód.]],Table8[Tipologia proposta *],"T0"))</f>
        <v/>
      </c>
      <c r="J460" s="243" t="str">
        <f>IF(Table13[[#This Row],[Tipo de Beneficiário]]="","",COUNTIFS(Table8[Código da Candidatura],Table13[[#This Row],[Cód.]],Table8[Tipologia proposta *],"T1"))</f>
        <v/>
      </c>
      <c r="K460" s="243" t="str">
        <f>IF(Table13[[#This Row],[Tipo de Beneficiário]]="","",COUNTIFS(Table8[Código da Candidatura],Table13[[#This Row],[Cód.]],Table8[Tipologia proposta *],"T2"))</f>
        <v/>
      </c>
      <c r="L460" s="243" t="str">
        <f>IF(Table13[[#This Row],[Tipo de Beneficiário]]="","",COUNTIFS(Table8[Código da Candidatura],Table13[[#This Row],[Cód.]],Table8[Tipologia proposta *],"T3"))</f>
        <v/>
      </c>
      <c r="M460" s="243" t="str">
        <f>IF(Table13[[#This Row],[Tipo de Beneficiário]]="","",COUNTIFS(Table8[Código da Candidatura],Table13[[#This Row],[Cód.]],Table8[Tipologia proposta *],"T4"))</f>
        <v/>
      </c>
      <c r="N460" s="243" t="str">
        <f>IF(Table13[[#This Row],[Tipo de Beneficiário]]="","",COUNTIFS(Table8[Código da Candidatura],Table13[[#This Row],[Cód.]],Table8[Tipologia proposta *],"T5"))</f>
        <v/>
      </c>
      <c r="O460" s="243" t="str">
        <f>IF(Table13[[#This Row],[Tipo de Beneficiário]]="","",COUNTIFS(Table8[Código da Candidatura],Table13[[#This Row],[Cód.]],Table8[Tipologia proposta *],"T6"))</f>
        <v/>
      </c>
      <c r="P460" s="243" t="str">
        <f>IF(Table13[[#This Row],[Tipo de Beneficiário]]="","",COUNTIFS(Table8[Código da Candidatura],Table13[[#This Row],[Cód.]],Table8[Tipologia proposta *],"T7"))</f>
        <v/>
      </c>
      <c r="Q460" s="243" t="str">
        <f>IF(Table13[[#This Row],[Tipo de Beneficiário]]="","",COUNTIFS(Table8[Código da Candidatura],Table13[[#This Row],[Cód.]],Table8[Tipologia proposta *],"Unid. Resid."))</f>
        <v/>
      </c>
      <c r="R460" s="244">
        <f>SUM(Table13[[#This Row],[T0]:[Unid. resid.]])</f>
        <v>0</v>
      </c>
      <c r="S460" s="245" t="str">
        <f>IF(OR(Table13[[#This Row],[Tipo de Beneficiário]]="",Table13[[#This Row],[Identificação da Entidade]]="",Table13[[#This Row],[Tipo de Solução Habitacional]]=""),"NÃO","")</f>
        <v>NÃO</v>
      </c>
      <c r="T460" s="118" t="e">
        <f>VLOOKUP(Table13[[#This Row],[Tipo de Beneficiário]],Table3[],3,FALSE)</f>
        <v>#N/A</v>
      </c>
      <c r="X460" s="46"/>
    </row>
    <row r="461" spans="1:24" x14ac:dyDescent="0.25">
      <c r="A461" s="237" t="str">
        <f>auxiliar!C457</f>
        <v>456</v>
      </c>
      <c r="B461" s="238"/>
      <c r="C461" s="239"/>
      <c r="D461" s="212" t="str">
        <f>IF(Table13[[#This Row],[Tipo de Beneficiário]]="","",COUNTIF(Table8[Código da Candidatura],Table13[[#This Row],[Cód.]]))</f>
        <v/>
      </c>
      <c r="E461" s="240" t="str">
        <f>IF(Table13[[#This Row],[Tipo de Beneficiário]]="","",SUMIF(Table8[[Código da Candidatura]:[Nº de membros]],Table13[[#This Row],[Cód.]],Table8[Nº de membros]))</f>
        <v/>
      </c>
      <c r="F461" s="241"/>
      <c r="G461" s="242"/>
      <c r="H461" s="242"/>
      <c r="I461" s="243" t="str">
        <f>IF(Table13[[#This Row],[Tipo de Beneficiário]]="","",COUNTIFS(Table8[Código da Candidatura],Table13[[#This Row],[Cód.]],Table8[Tipologia proposta *],"T0"))</f>
        <v/>
      </c>
      <c r="J461" s="243" t="str">
        <f>IF(Table13[[#This Row],[Tipo de Beneficiário]]="","",COUNTIFS(Table8[Código da Candidatura],Table13[[#This Row],[Cód.]],Table8[Tipologia proposta *],"T1"))</f>
        <v/>
      </c>
      <c r="K461" s="243" t="str">
        <f>IF(Table13[[#This Row],[Tipo de Beneficiário]]="","",COUNTIFS(Table8[Código da Candidatura],Table13[[#This Row],[Cód.]],Table8[Tipologia proposta *],"T2"))</f>
        <v/>
      </c>
      <c r="L461" s="243" t="str">
        <f>IF(Table13[[#This Row],[Tipo de Beneficiário]]="","",COUNTIFS(Table8[Código da Candidatura],Table13[[#This Row],[Cód.]],Table8[Tipologia proposta *],"T3"))</f>
        <v/>
      </c>
      <c r="M461" s="243" t="str">
        <f>IF(Table13[[#This Row],[Tipo de Beneficiário]]="","",COUNTIFS(Table8[Código da Candidatura],Table13[[#This Row],[Cód.]],Table8[Tipologia proposta *],"T4"))</f>
        <v/>
      </c>
      <c r="N461" s="243" t="str">
        <f>IF(Table13[[#This Row],[Tipo de Beneficiário]]="","",COUNTIFS(Table8[Código da Candidatura],Table13[[#This Row],[Cód.]],Table8[Tipologia proposta *],"T5"))</f>
        <v/>
      </c>
      <c r="O461" s="243" t="str">
        <f>IF(Table13[[#This Row],[Tipo de Beneficiário]]="","",COUNTIFS(Table8[Código da Candidatura],Table13[[#This Row],[Cód.]],Table8[Tipologia proposta *],"T6"))</f>
        <v/>
      </c>
      <c r="P461" s="243" t="str">
        <f>IF(Table13[[#This Row],[Tipo de Beneficiário]]="","",COUNTIFS(Table8[Código da Candidatura],Table13[[#This Row],[Cód.]],Table8[Tipologia proposta *],"T7"))</f>
        <v/>
      </c>
      <c r="Q461" s="243" t="str">
        <f>IF(Table13[[#This Row],[Tipo de Beneficiário]]="","",COUNTIFS(Table8[Código da Candidatura],Table13[[#This Row],[Cód.]],Table8[Tipologia proposta *],"Unid. Resid."))</f>
        <v/>
      </c>
      <c r="R461" s="244">
        <f>SUM(Table13[[#This Row],[T0]:[Unid. resid.]])</f>
        <v>0</v>
      </c>
      <c r="S461" s="245" t="str">
        <f>IF(OR(Table13[[#This Row],[Tipo de Beneficiário]]="",Table13[[#This Row],[Identificação da Entidade]]="",Table13[[#This Row],[Tipo de Solução Habitacional]]=""),"NÃO","")</f>
        <v>NÃO</v>
      </c>
      <c r="T461" s="118" t="e">
        <f>VLOOKUP(Table13[[#This Row],[Tipo de Beneficiário]],Table3[],3,FALSE)</f>
        <v>#N/A</v>
      </c>
      <c r="X461" s="46"/>
    </row>
    <row r="462" spans="1:24" x14ac:dyDescent="0.25">
      <c r="A462" s="237" t="str">
        <f>auxiliar!C458</f>
        <v>457</v>
      </c>
      <c r="B462" s="238"/>
      <c r="C462" s="239"/>
      <c r="D462" s="212" t="str">
        <f>IF(Table13[[#This Row],[Tipo de Beneficiário]]="","",COUNTIF(Table8[Código da Candidatura],Table13[[#This Row],[Cód.]]))</f>
        <v/>
      </c>
      <c r="E462" s="240" t="str">
        <f>IF(Table13[[#This Row],[Tipo de Beneficiário]]="","",SUMIF(Table8[[Código da Candidatura]:[Nº de membros]],Table13[[#This Row],[Cód.]],Table8[Nº de membros]))</f>
        <v/>
      </c>
      <c r="F462" s="241"/>
      <c r="G462" s="242"/>
      <c r="H462" s="242"/>
      <c r="I462" s="243" t="str">
        <f>IF(Table13[[#This Row],[Tipo de Beneficiário]]="","",COUNTIFS(Table8[Código da Candidatura],Table13[[#This Row],[Cód.]],Table8[Tipologia proposta *],"T0"))</f>
        <v/>
      </c>
      <c r="J462" s="243" t="str">
        <f>IF(Table13[[#This Row],[Tipo de Beneficiário]]="","",COUNTIFS(Table8[Código da Candidatura],Table13[[#This Row],[Cód.]],Table8[Tipologia proposta *],"T1"))</f>
        <v/>
      </c>
      <c r="K462" s="243" t="str">
        <f>IF(Table13[[#This Row],[Tipo de Beneficiário]]="","",COUNTIFS(Table8[Código da Candidatura],Table13[[#This Row],[Cód.]],Table8[Tipologia proposta *],"T2"))</f>
        <v/>
      </c>
      <c r="L462" s="243" t="str">
        <f>IF(Table13[[#This Row],[Tipo de Beneficiário]]="","",COUNTIFS(Table8[Código da Candidatura],Table13[[#This Row],[Cód.]],Table8[Tipologia proposta *],"T3"))</f>
        <v/>
      </c>
      <c r="M462" s="243" t="str">
        <f>IF(Table13[[#This Row],[Tipo de Beneficiário]]="","",COUNTIFS(Table8[Código da Candidatura],Table13[[#This Row],[Cód.]],Table8[Tipologia proposta *],"T4"))</f>
        <v/>
      </c>
      <c r="N462" s="243" t="str">
        <f>IF(Table13[[#This Row],[Tipo de Beneficiário]]="","",COUNTIFS(Table8[Código da Candidatura],Table13[[#This Row],[Cód.]],Table8[Tipologia proposta *],"T5"))</f>
        <v/>
      </c>
      <c r="O462" s="243" t="str">
        <f>IF(Table13[[#This Row],[Tipo de Beneficiário]]="","",COUNTIFS(Table8[Código da Candidatura],Table13[[#This Row],[Cód.]],Table8[Tipologia proposta *],"T6"))</f>
        <v/>
      </c>
      <c r="P462" s="243" t="str">
        <f>IF(Table13[[#This Row],[Tipo de Beneficiário]]="","",COUNTIFS(Table8[Código da Candidatura],Table13[[#This Row],[Cód.]],Table8[Tipologia proposta *],"T7"))</f>
        <v/>
      </c>
      <c r="Q462" s="243" t="str">
        <f>IF(Table13[[#This Row],[Tipo de Beneficiário]]="","",COUNTIFS(Table8[Código da Candidatura],Table13[[#This Row],[Cód.]],Table8[Tipologia proposta *],"Unid. Resid."))</f>
        <v/>
      </c>
      <c r="R462" s="244">
        <f>SUM(Table13[[#This Row],[T0]:[Unid. resid.]])</f>
        <v>0</v>
      </c>
      <c r="S462" s="245" t="str">
        <f>IF(OR(Table13[[#This Row],[Tipo de Beneficiário]]="",Table13[[#This Row],[Identificação da Entidade]]="",Table13[[#This Row],[Tipo de Solução Habitacional]]=""),"NÃO","")</f>
        <v>NÃO</v>
      </c>
      <c r="T462" s="118" t="e">
        <f>VLOOKUP(Table13[[#This Row],[Tipo de Beneficiário]],Table3[],3,FALSE)</f>
        <v>#N/A</v>
      </c>
      <c r="X462" s="46"/>
    </row>
    <row r="463" spans="1:24" x14ac:dyDescent="0.25">
      <c r="A463" s="237" t="str">
        <f>auxiliar!C459</f>
        <v>458</v>
      </c>
      <c r="B463" s="238"/>
      <c r="C463" s="239"/>
      <c r="D463" s="212" t="str">
        <f>IF(Table13[[#This Row],[Tipo de Beneficiário]]="","",COUNTIF(Table8[Código da Candidatura],Table13[[#This Row],[Cód.]]))</f>
        <v/>
      </c>
      <c r="E463" s="240" t="str">
        <f>IF(Table13[[#This Row],[Tipo de Beneficiário]]="","",SUMIF(Table8[[Código da Candidatura]:[Nº de membros]],Table13[[#This Row],[Cód.]],Table8[Nº de membros]))</f>
        <v/>
      </c>
      <c r="F463" s="241"/>
      <c r="G463" s="242"/>
      <c r="H463" s="242"/>
      <c r="I463" s="243" t="str">
        <f>IF(Table13[[#This Row],[Tipo de Beneficiário]]="","",COUNTIFS(Table8[Código da Candidatura],Table13[[#This Row],[Cód.]],Table8[Tipologia proposta *],"T0"))</f>
        <v/>
      </c>
      <c r="J463" s="243" t="str">
        <f>IF(Table13[[#This Row],[Tipo de Beneficiário]]="","",COUNTIFS(Table8[Código da Candidatura],Table13[[#This Row],[Cód.]],Table8[Tipologia proposta *],"T1"))</f>
        <v/>
      </c>
      <c r="K463" s="243" t="str">
        <f>IF(Table13[[#This Row],[Tipo de Beneficiário]]="","",COUNTIFS(Table8[Código da Candidatura],Table13[[#This Row],[Cód.]],Table8[Tipologia proposta *],"T2"))</f>
        <v/>
      </c>
      <c r="L463" s="243" t="str">
        <f>IF(Table13[[#This Row],[Tipo de Beneficiário]]="","",COUNTIFS(Table8[Código da Candidatura],Table13[[#This Row],[Cód.]],Table8[Tipologia proposta *],"T3"))</f>
        <v/>
      </c>
      <c r="M463" s="243" t="str">
        <f>IF(Table13[[#This Row],[Tipo de Beneficiário]]="","",COUNTIFS(Table8[Código da Candidatura],Table13[[#This Row],[Cód.]],Table8[Tipologia proposta *],"T4"))</f>
        <v/>
      </c>
      <c r="N463" s="243" t="str">
        <f>IF(Table13[[#This Row],[Tipo de Beneficiário]]="","",COUNTIFS(Table8[Código da Candidatura],Table13[[#This Row],[Cód.]],Table8[Tipologia proposta *],"T5"))</f>
        <v/>
      </c>
      <c r="O463" s="243" t="str">
        <f>IF(Table13[[#This Row],[Tipo de Beneficiário]]="","",COUNTIFS(Table8[Código da Candidatura],Table13[[#This Row],[Cód.]],Table8[Tipologia proposta *],"T6"))</f>
        <v/>
      </c>
      <c r="P463" s="243" t="str">
        <f>IF(Table13[[#This Row],[Tipo de Beneficiário]]="","",COUNTIFS(Table8[Código da Candidatura],Table13[[#This Row],[Cód.]],Table8[Tipologia proposta *],"T7"))</f>
        <v/>
      </c>
      <c r="Q463" s="243" t="str">
        <f>IF(Table13[[#This Row],[Tipo de Beneficiário]]="","",COUNTIFS(Table8[Código da Candidatura],Table13[[#This Row],[Cód.]],Table8[Tipologia proposta *],"Unid. Resid."))</f>
        <v/>
      </c>
      <c r="R463" s="244">
        <f>SUM(Table13[[#This Row],[T0]:[Unid. resid.]])</f>
        <v>0</v>
      </c>
      <c r="S463" s="245" t="str">
        <f>IF(OR(Table13[[#This Row],[Tipo de Beneficiário]]="",Table13[[#This Row],[Identificação da Entidade]]="",Table13[[#This Row],[Tipo de Solução Habitacional]]=""),"NÃO","")</f>
        <v>NÃO</v>
      </c>
      <c r="T463" s="118" t="e">
        <f>VLOOKUP(Table13[[#This Row],[Tipo de Beneficiário]],Table3[],3,FALSE)</f>
        <v>#N/A</v>
      </c>
      <c r="X463" s="46"/>
    </row>
    <row r="464" spans="1:24" x14ac:dyDescent="0.25">
      <c r="A464" s="237" t="str">
        <f>auxiliar!C460</f>
        <v>459</v>
      </c>
      <c r="B464" s="238"/>
      <c r="C464" s="239"/>
      <c r="D464" s="212" t="str">
        <f>IF(Table13[[#This Row],[Tipo de Beneficiário]]="","",COUNTIF(Table8[Código da Candidatura],Table13[[#This Row],[Cód.]]))</f>
        <v/>
      </c>
      <c r="E464" s="240" t="str">
        <f>IF(Table13[[#This Row],[Tipo de Beneficiário]]="","",SUMIF(Table8[[Código da Candidatura]:[Nº de membros]],Table13[[#This Row],[Cód.]],Table8[Nº de membros]))</f>
        <v/>
      </c>
      <c r="F464" s="241"/>
      <c r="G464" s="242"/>
      <c r="H464" s="242"/>
      <c r="I464" s="243" t="str">
        <f>IF(Table13[[#This Row],[Tipo de Beneficiário]]="","",COUNTIFS(Table8[Código da Candidatura],Table13[[#This Row],[Cód.]],Table8[Tipologia proposta *],"T0"))</f>
        <v/>
      </c>
      <c r="J464" s="243" t="str">
        <f>IF(Table13[[#This Row],[Tipo de Beneficiário]]="","",COUNTIFS(Table8[Código da Candidatura],Table13[[#This Row],[Cód.]],Table8[Tipologia proposta *],"T1"))</f>
        <v/>
      </c>
      <c r="K464" s="243" t="str">
        <f>IF(Table13[[#This Row],[Tipo de Beneficiário]]="","",COUNTIFS(Table8[Código da Candidatura],Table13[[#This Row],[Cód.]],Table8[Tipologia proposta *],"T2"))</f>
        <v/>
      </c>
      <c r="L464" s="243" t="str">
        <f>IF(Table13[[#This Row],[Tipo de Beneficiário]]="","",COUNTIFS(Table8[Código da Candidatura],Table13[[#This Row],[Cód.]],Table8[Tipologia proposta *],"T3"))</f>
        <v/>
      </c>
      <c r="M464" s="243" t="str">
        <f>IF(Table13[[#This Row],[Tipo de Beneficiário]]="","",COUNTIFS(Table8[Código da Candidatura],Table13[[#This Row],[Cód.]],Table8[Tipologia proposta *],"T4"))</f>
        <v/>
      </c>
      <c r="N464" s="243" t="str">
        <f>IF(Table13[[#This Row],[Tipo de Beneficiário]]="","",COUNTIFS(Table8[Código da Candidatura],Table13[[#This Row],[Cód.]],Table8[Tipologia proposta *],"T5"))</f>
        <v/>
      </c>
      <c r="O464" s="243" t="str">
        <f>IF(Table13[[#This Row],[Tipo de Beneficiário]]="","",COUNTIFS(Table8[Código da Candidatura],Table13[[#This Row],[Cód.]],Table8[Tipologia proposta *],"T6"))</f>
        <v/>
      </c>
      <c r="P464" s="243" t="str">
        <f>IF(Table13[[#This Row],[Tipo de Beneficiário]]="","",COUNTIFS(Table8[Código da Candidatura],Table13[[#This Row],[Cód.]],Table8[Tipologia proposta *],"T7"))</f>
        <v/>
      </c>
      <c r="Q464" s="243" t="str">
        <f>IF(Table13[[#This Row],[Tipo de Beneficiário]]="","",COUNTIFS(Table8[Código da Candidatura],Table13[[#This Row],[Cód.]],Table8[Tipologia proposta *],"Unid. Resid."))</f>
        <v/>
      </c>
      <c r="R464" s="244">
        <f>SUM(Table13[[#This Row],[T0]:[Unid. resid.]])</f>
        <v>0</v>
      </c>
      <c r="S464" s="245" t="str">
        <f>IF(OR(Table13[[#This Row],[Tipo de Beneficiário]]="",Table13[[#This Row],[Identificação da Entidade]]="",Table13[[#This Row],[Tipo de Solução Habitacional]]=""),"NÃO","")</f>
        <v>NÃO</v>
      </c>
      <c r="T464" s="118" t="e">
        <f>VLOOKUP(Table13[[#This Row],[Tipo de Beneficiário]],Table3[],3,FALSE)</f>
        <v>#N/A</v>
      </c>
      <c r="X464" s="46"/>
    </row>
    <row r="465" spans="1:24" x14ac:dyDescent="0.25">
      <c r="A465" s="237" t="str">
        <f>auxiliar!C461</f>
        <v>460</v>
      </c>
      <c r="B465" s="238"/>
      <c r="C465" s="239"/>
      <c r="D465" s="212" t="str">
        <f>IF(Table13[[#This Row],[Tipo de Beneficiário]]="","",COUNTIF(Table8[Código da Candidatura],Table13[[#This Row],[Cód.]]))</f>
        <v/>
      </c>
      <c r="E465" s="240" t="str">
        <f>IF(Table13[[#This Row],[Tipo de Beneficiário]]="","",SUMIF(Table8[[Código da Candidatura]:[Nº de membros]],Table13[[#This Row],[Cód.]],Table8[Nº de membros]))</f>
        <v/>
      </c>
      <c r="F465" s="241"/>
      <c r="G465" s="242"/>
      <c r="H465" s="242"/>
      <c r="I465" s="243" t="str">
        <f>IF(Table13[[#This Row],[Tipo de Beneficiário]]="","",COUNTIFS(Table8[Código da Candidatura],Table13[[#This Row],[Cód.]],Table8[Tipologia proposta *],"T0"))</f>
        <v/>
      </c>
      <c r="J465" s="243" t="str">
        <f>IF(Table13[[#This Row],[Tipo de Beneficiário]]="","",COUNTIFS(Table8[Código da Candidatura],Table13[[#This Row],[Cód.]],Table8[Tipologia proposta *],"T1"))</f>
        <v/>
      </c>
      <c r="K465" s="243" t="str">
        <f>IF(Table13[[#This Row],[Tipo de Beneficiário]]="","",COUNTIFS(Table8[Código da Candidatura],Table13[[#This Row],[Cód.]],Table8[Tipologia proposta *],"T2"))</f>
        <v/>
      </c>
      <c r="L465" s="243" t="str">
        <f>IF(Table13[[#This Row],[Tipo de Beneficiário]]="","",COUNTIFS(Table8[Código da Candidatura],Table13[[#This Row],[Cód.]],Table8[Tipologia proposta *],"T3"))</f>
        <v/>
      </c>
      <c r="M465" s="243" t="str">
        <f>IF(Table13[[#This Row],[Tipo de Beneficiário]]="","",COUNTIFS(Table8[Código da Candidatura],Table13[[#This Row],[Cód.]],Table8[Tipologia proposta *],"T4"))</f>
        <v/>
      </c>
      <c r="N465" s="243" t="str">
        <f>IF(Table13[[#This Row],[Tipo de Beneficiário]]="","",COUNTIFS(Table8[Código da Candidatura],Table13[[#This Row],[Cód.]],Table8[Tipologia proposta *],"T5"))</f>
        <v/>
      </c>
      <c r="O465" s="243" t="str">
        <f>IF(Table13[[#This Row],[Tipo de Beneficiário]]="","",COUNTIFS(Table8[Código da Candidatura],Table13[[#This Row],[Cód.]],Table8[Tipologia proposta *],"T6"))</f>
        <v/>
      </c>
      <c r="P465" s="243" t="str">
        <f>IF(Table13[[#This Row],[Tipo de Beneficiário]]="","",COUNTIFS(Table8[Código da Candidatura],Table13[[#This Row],[Cód.]],Table8[Tipologia proposta *],"T7"))</f>
        <v/>
      </c>
      <c r="Q465" s="243" t="str">
        <f>IF(Table13[[#This Row],[Tipo de Beneficiário]]="","",COUNTIFS(Table8[Código da Candidatura],Table13[[#This Row],[Cód.]],Table8[Tipologia proposta *],"Unid. Resid."))</f>
        <v/>
      </c>
      <c r="R465" s="244">
        <f>SUM(Table13[[#This Row],[T0]:[Unid. resid.]])</f>
        <v>0</v>
      </c>
      <c r="S465" s="245" t="str">
        <f>IF(OR(Table13[[#This Row],[Tipo de Beneficiário]]="",Table13[[#This Row],[Identificação da Entidade]]="",Table13[[#This Row],[Tipo de Solução Habitacional]]=""),"NÃO","")</f>
        <v>NÃO</v>
      </c>
      <c r="T465" s="118" t="e">
        <f>VLOOKUP(Table13[[#This Row],[Tipo de Beneficiário]],Table3[],3,FALSE)</f>
        <v>#N/A</v>
      </c>
      <c r="X465" s="46"/>
    </row>
    <row r="466" spans="1:24" x14ac:dyDescent="0.25">
      <c r="A466" s="237" t="str">
        <f>auxiliar!C462</f>
        <v>461</v>
      </c>
      <c r="B466" s="238"/>
      <c r="C466" s="239"/>
      <c r="D466" s="212" t="str">
        <f>IF(Table13[[#This Row],[Tipo de Beneficiário]]="","",COUNTIF(Table8[Código da Candidatura],Table13[[#This Row],[Cód.]]))</f>
        <v/>
      </c>
      <c r="E466" s="240" t="str">
        <f>IF(Table13[[#This Row],[Tipo de Beneficiário]]="","",SUMIF(Table8[[Código da Candidatura]:[Nº de membros]],Table13[[#This Row],[Cód.]],Table8[Nº de membros]))</f>
        <v/>
      </c>
      <c r="F466" s="241"/>
      <c r="G466" s="242"/>
      <c r="H466" s="242"/>
      <c r="I466" s="243" t="str">
        <f>IF(Table13[[#This Row],[Tipo de Beneficiário]]="","",COUNTIFS(Table8[Código da Candidatura],Table13[[#This Row],[Cód.]],Table8[Tipologia proposta *],"T0"))</f>
        <v/>
      </c>
      <c r="J466" s="243" t="str">
        <f>IF(Table13[[#This Row],[Tipo de Beneficiário]]="","",COUNTIFS(Table8[Código da Candidatura],Table13[[#This Row],[Cód.]],Table8[Tipologia proposta *],"T1"))</f>
        <v/>
      </c>
      <c r="K466" s="243" t="str">
        <f>IF(Table13[[#This Row],[Tipo de Beneficiário]]="","",COUNTIFS(Table8[Código da Candidatura],Table13[[#This Row],[Cód.]],Table8[Tipologia proposta *],"T2"))</f>
        <v/>
      </c>
      <c r="L466" s="243" t="str">
        <f>IF(Table13[[#This Row],[Tipo de Beneficiário]]="","",COUNTIFS(Table8[Código da Candidatura],Table13[[#This Row],[Cód.]],Table8[Tipologia proposta *],"T3"))</f>
        <v/>
      </c>
      <c r="M466" s="243" t="str">
        <f>IF(Table13[[#This Row],[Tipo de Beneficiário]]="","",COUNTIFS(Table8[Código da Candidatura],Table13[[#This Row],[Cód.]],Table8[Tipologia proposta *],"T4"))</f>
        <v/>
      </c>
      <c r="N466" s="243" t="str">
        <f>IF(Table13[[#This Row],[Tipo de Beneficiário]]="","",COUNTIFS(Table8[Código da Candidatura],Table13[[#This Row],[Cód.]],Table8[Tipologia proposta *],"T5"))</f>
        <v/>
      </c>
      <c r="O466" s="243" t="str">
        <f>IF(Table13[[#This Row],[Tipo de Beneficiário]]="","",COUNTIFS(Table8[Código da Candidatura],Table13[[#This Row],[Cód.]],Table8[Tipologia proposta *],"T6"))</f>
        <v/>
      </c>
      <c r="P466" s="243" t="str">
        <f>IF(Table13[[#This Row],[Tipo de Beneficiário]]="","",COUNTIFS(Table8[Código da Candidatura],Table13[[#This Row],[Cód.]],Table8[Tipologia proposta *],"T7"))</f>
        <v/>
      </c>
      <c r="Q466" s="243" t="str">
        <f>IF(Table13[[#This Row],[Tipo de Beneficiário]]="","",COUNTIFS(Table8[Código da Candidatura],Table13[[#This Row],[Cód.]],Table8[Tipologia proposta *],"Unid. Resid."))</f>
        <v/>
      </c>
      <c r="R466" s="244">
        <f>SUM(Table13[[#This Row],[T0]:[Unid. resid.]])</f>
        <v>0</v>
      </c>
      <c r="S466" s="245" t="str">
        <f>IF(OR(Table13[[#This Row],[Tipo de Beneficiário]]="",Table13[[#This Row],[Identificação da Entidade]]="",Table13[[#This Row],[Tipo de Solução Habitacional]]=""),"NÃO","")</f>
        <v>NÃO</v>
      </c>
      <c r="T466" s="118" t="e">
        <f>VLOOKUP(Table13[[#This Row],[Tipo de Beneficiário]],Table3[],3,FALSE)</f>
        <v>#N/A</v>
      </c>
      <c r="X466" s="46"/>
    </row>
    <row r="467" spans="1:24" x14ac:dyDescent="0.25">
      <c r="A467" s="237" t="str">
        <f>auxiliar!C463</f>
        <v>462</v>
      </c>
      <c r="B467" s="238"/>
      <c r="C467" s="239"/>
      <c r="D467" s="212" t="str">
        <f>IF(Table13[[#This Row],[Tipo de Beneficiário]]="","",COUNTIF(Table8[Código da Candidatura],Table13[[#This Row],[Cód.]]))</f>
        <v/>
      </c>
      <c r="E467" s="240" t="str">
        <f>IF(Table13[[#This Row],[Tipo de Beneficiário]]="","",SUMIF(Table8[[Código da Candidatura]:[Nº de membros]],Table13[[#This Row],[Cód.]],Table8[Nº de membros]))</f>
        <v/>
      </c>
      <c r="F467" s="241"/>
      <c r="G467" s="242"/>
      <c r="H467" s="242"/>
      <c r="I467" s="243" t="str">
        <f>IF(Table13[[#This Row],[Tipo de Beneficiário]]="","",COUNTIFS(Table8[Código da Candidatura],Table13[[#This Row],[Cód.]],Table8[Tipologia proposta *],"T0"))</f>
        <v/>
      </c>
      <c r="J467" s="243" t="str">
        <f>IF(Table13[[#This Row],[Tipo de Beneficiário]]="","",COUNTIFS(Table8[Código da Candidatura],Table13[[#This Row],[Cód.]],Table8[Tipologia proposta *],"T1"))</f>
        <v/>
      </c>
      <c r="K467" s="243" t="str">
        <f>IF(Table13[[#This Row],[Tipo de Beneficiário]]="","",COUNTIFS(Table8[Código da Candidatura],Table13[[#This Row],[Cód.]],Table8[Tipologia proposta *],"T2"))</f>
        <v/>
      </c>
      <c r="L467" s="243" t="str">
        <f>IF(Table13[[#This Row],[Tipo de Beneficiário]]="","",COUNTIFS(Table8[Código da Candidatura],Table13[[#This Row],[Cód.]],Table8[Tipologia proposta *],"T3"))</f>
        <v/>
      </c>
      <c r="M467" s="243" t="str">
        <f>IF(Table13[[#This Row],[Tipo de Beneficiário]]="","",COUNTIFS(Table8[Código da Candidatura],Table13[[#This Row],[Cód.]],Table8[Tipologia proposta *],"T4"))</f>
        <v/>
      </c>
      <c r="N467" s="243" t="str">
        <f>IF(Table13[[#This Row],[Tipo de Beneficiário]]="","",COUNTIFS(Table8[Código da Candidatura],Table13[[#This Row],[Cód.]],Table8[Tipologia proposta *],"T5"))</f>
        <v/>
      </c>
      <c r="O467" s="243" t="str">
        <f>IF(Table13[[#This Row],[Tipo de Beneficiário]]="","",COUNTIFS(Table8[Código da Candidatura],Table13[[#This Row],[Cód.]],Table8[Tipologia proposta *],"T6"))</f>
        <v/>
      </c>
      <c r="P467" s="243" t="str">
        <f>IF(Table13[[#This Row],[Tipo de Beneficiário]]="","",COUNTIFS(Table8[Código da Candidatura],Table13[[#This Row],[Cód.]],Table8[Tipologia proposta *],"T7"))</f>
        <v/>
      </c>
      <c r="Q467" s="243" t="str">
        <f>IF(Table13[[#This Row],[Tipo de Beneficiário]]="","",COUNTIFS(Table8[Código da Candidatura],Table13[[#This Row],[Cód.]],Table8[Tipologia proposta *],"Unid. Resid."))</f>
        <v/>
      </c>
      <c r="R467" s="244">
        <f>SUM(Table13[[#This Row],[T0]:[Unid. resid.]])</f>
        <v>0</v>
      </c>
      <c r="S467" s="245" t="str">
        <f>IF(OR(Table13[[#This Row],[Tipo de Beneficiário]]="",Table13[[#This Row],[Identificação da Entidade]]="",Table13[[#This Row],[Tipo de Solução Habitacional]]=""),"NÃO","")</f>
        <v>NÃO</v>
      </c>
      <c r="T467" s="118" t="e">
        <f>VLOOKUP(Table13[[#This Row],[Tipo de Beneficiário]],Table3[],3,FALSE)</f>
        <v>#N/A</v>
      </c>
      <c r="X467" s="46"/>
    </row>
    <row r="468" spans="1:24" x14ac:dyDescent="0.25">
      <c r="A468" s="237" t="str">
        <f>auxiliar!C464</f>
        <v>463</v>
      </c>
      <c r="B468" s="238"/>
      <c r="C468" s="239"/>
      <c r="D468" s="212" t="str">
        <f>IF(Table13[[#This Row],[Tipo de Beneficiário]]="","",COUNTIF(Table8[Código da Candidatura],Table13[[#This Row],[Cód.]]))</f>
        <v/>
      </c>
      <c r="E468" s="240" t="str">
        <f>IF(Table13[[#This Row],[Tipo de Beneficiário]]="","",SUMIF(Table8[[Código da Candidatura]:[Nº de membros]],Table13[[#This Row],[Cód.]],Table8[Nº de membros]))</f>
        <v/>
      </c>
      <c r="F468" s="241"/>
      <c r="G468" s="242"/>
      <c r="H468" s="242"/>
      <c r="I468" s="243" t="str">
        <f>IF(Table13[[#This Row],[Tipo de Beneficiário]]="","",COUNTIFS(Table8[Código da Candidatura],Table13[[#This Row],[Cód.]],Table8[Tipologia proposta *],"T0"))</f>
        <v/>
      </c>
      <c r="J468" s="243" t="str">
        <f>IF(Table13[[#This Row],[Tipo de Beneficiário]]="","",COUNTIFS(Table8[Código da Candidatura],Table13[[#This Row],[Cód.]],Table8[Tipologia proposta *],"T1"))</f>
        <v/>
      </c>
      <c r="K468" s="243" t="str">
        <f>IF(Table13[[#This Row],[Tipo de Beneficiário]]="","",COUNTIFS(Table8[Código da Candidatura],Table13[[#This Row],[Cód.]],Table8[Tipologia proposta *],"T2"))</f>
        <v/>
      </c>
      <c r="L468" s="243" t="str">
        <f>IF(Table13[[#This Row],[Tipo de Beneficiário]]="","",COUNTIFS(Table8[Código da Candidatura],Table13[[#This Row],[Cód.]],Table8[Tipologia proposta *],"T3"))</f>
        <v/>
      </c>
      <c r="M468" s="243" t="str">
        <f>IF(Table13[[#This Row],[Tipo de Beneficiário]]="","",COUNTIFS(Table8[Código da Candidatura],Table13[[#This Row],[Cód.]],Table8[Tipologia proposta *],"T4"))</f>
        <v/>
      </c>
      <c r="N468" s="243" t="str">
        <f>IF(Table13[[#This Row],[Tipo de Beneficiário]]="","",COUNTIFS(Table8[Código da Candidatura],Table13[[#This Row],[Cód.]],Table8[Tipologia proposta *],"T5"))</f>
        <v/>
      </c>
      <c r="O468" s="243" t="str">
        <f>IF(Table13[[#This Row],[Tipo de Beneficiário]]="","",COUNTIFS(Table8[Código da Candidatura],Table13[[#This Row],[Cód.]],Table8[Tipologia proposta *],"T6"))</f>
        <v/>
      </c>
      <c r="P468" s="243" t="str">
        <f>IF(Table13[[#This Row],[Tipo de Beneficiário]]="","",COUNTIFS(Table8[Código da Candidatura],Table13[[#This Row],[Cód.]],Table8[Tipologia proposta *],"T7"))</f>
        <v/>
      </c>
      <c r="Q468" s="243" t="str">
        <f>IF(Table13[[#This Row],[Tipo de Beneficiário]]="","",COUNTIFS(Table8[Código da Candidatura],Table13[[#This Row],[Cód.]],Table8[Tipologia proposta *],"Unid. Resid."))</f>
        <v/>
      </c>
      <c r="R468" s="244">
        <f>SUM(Table13[[#This Row],[T0]:[Unid. resid.]])</f>
        <v>0</v>
      </c>
      <c r="S468" s="245" t="str">
        <f>IF(OR(Table13[[#This Row],[Tipo de Beneficiário]]="",Table13[[#This Row],[Identificação da Entidade]]="",Table13[[#This Row],[Tipo de Solução Habitacional]]=""),"NÃO","")</f>
        <v>NÃO</v>
      </c>
      <c r="T468" s="118" t="e">
        <f>VLOOKUP(Table13[[#This Row],[Tipo de Beneficiário]],Table3[],3,FALSE)</f>
        <v>#N/A</v>
      </c>
      <c r="X468" s="46"/>
    </row>
    <row r="469" spans="1:24" x14ac:dyDescent="0.25">
      <c r="A469" s="237" t="str">
        <f>auxiliar!C465</f>
        <v>464</v>
      </c>
      <c r="B469" s="238"/>
      <c r="C469" s="239"/>
      <c r="D469" s="212" t="str">
        <f>IF(Table13[[#This Row],[Tipo de Beneficiário]]="","",COUNTIF(Table8[Código da Candidatura],Table13[[#This Row],[Cód.]]))</f>
        <v/>
      </c>
      <c r="E469" s="240" t="str">
        <f>IF(Table13[[#This Row],[Tipo de Beneficiário]]="","",SUMIF(Table8[[Código da Candidatura]:[Nº de membros]],Table13[[#This Row],[Cód.]],Table8[Nº de membros]))</f>
        <v/>
      </c>
      <c r="F469" s="241"/>
      <c r="G469" s="242"/>
      <c r="H469" s="242"/>
      <c r="I469" s="243" t="str">
        <f>IF(Table13[[#This Row],[Tipo de Beneficiário]]="","",COUNTIFS(Table8[Código da Candidatura],Table13[[#This Row],[Cód.]],Table8[Tipologia proposta *],"T0"))</f>
        <v/>
      </c>
      <c r="J469" s="243" t="str">
        <f>IF(Table13[[#This Row],[Tipo de Beneficiário]]="","",COUNTIFS(Table8[Código da Candidatura],Table13[[#This Row],[Cód.]],Table8[Tipologia proposta *],"T1"))</f>
        <v/>
      </c>
      <c r="K469" s="243" t="str">
        <f>IF(Table13[[#This Row],[Tipo de Beneficiário]]="","",COUNTIFS(Table8[Código da Candidatura],Table13[[#This Row],[Cód.]],Table8[Tipologia proposta *],"T2"))</f>
        <v/>
      </c>
      <c r="L469" s="243" t="str">
        <f>IF(Table13[[#This Row],[Tipo de Beneficiário]]="","",COUNTIFS(Table8[Código da Candidatura],Table13[[#This Row],[Cód.]],Table8[Tipologia proposta *],"T3"))</f>
        <v/>
      </c>
      <c r="M469" s="243" t="str">
        <f>IF(Table13[[#This Row],[Tipo de Beneficiário]]="","",COUNTIFS(Table8[Código da Candidatura],Table13[[#This Row],[Cód.]],Table8[Tipologia proposta *],"T4"))</f>
        <v/>
      </c>
      <c r="N469" s="243" t="str">
        <f>IF(Table13[[#This Row],[Tipo de Beneficiário]]="","",COUNTIFS(Table8[Código da Candidatura],Table13[[#This Row],[Cód.]],Table8[Tipologia proposta *],"T5"))</f>
        <v/>
      </c>
      <c r="O469" s="243" t="str">
        <f>IF(Table13[[#This Row],[Tipo de Beneficiário]]="","",COUNTIFS(Table8[Código da Candidatura],Table13[[#This Row],[Cód.]],Table8[Tipologia proposta *],"T6"))</f>
        <v/>
      </c>
      <c r="P469" s="243" t="str">
        <f>IF(Table13[[#This Row],[Tipo de Beneficiário]]="","",COUNTIFS(Table8[Código da Candidatura],Table13[[#This Row],[Cód.]],Table8[Tipologia proposta *],"T7"))</f>
        <v/>
      </c>
      <c r="Q469" s="243" t="str">
        <f>IF(Table13[[#This Row],[Tipo de Beneficiário]]="","",COUNTIFS(Table8[Código da Candidatura],Table13[[#This Row],[Cód.]],Table8[Tipologia proposta *],"Unid. Resid."))</f>
        <v/>
      </c>
      <c r="R469" s="244">
        <f>SUM(Table13[[#This Row],[T0]:[Unid. resid.]])</f>
        <v>0</v>
      </c>
      <c r="S469" s="245" t="str">
        <f>IF(OR(Table13[[#This Row],[Tipo de Beneficiário]]="",Table13[[#This Row],[Identificação da Entidade]]="",Table13[[#This Row],[Tipo de Solução Habitacional]]=""),"NÃO","")</f>
        <v>NÃO</v>
      </c>
      <c r="T469" s="118" t="e">
        <f>VLOOKUP(Table13[[#This Row],[Tipo de Beneficiário]],Table3[],3,FALSE)</f>
        <v>#N/A</v>
      </c>
      <c r="X469" s="46"/>
    </row>
    <row r="470" spans="1:24" x14ac:dyDescent="0.25">
      <c r="A470" s="237" t="str">
        <f>auxiliar!C466</f>
        <v>465</v>
      </c>
      <c r="B470" s="238"/>
      <c r="C470" s="239"/>
      <c r="D470" s="212" t="str">
        <f>IF(Table13[[#This Row],[Tipo de Beneficiário]]="","",COUNTIF(Table8[Código da Candidatura],Table13[[#This Row],[Cód.]]))</f>
        <v/>
      </c>
      <c r="E470" s="240" t="str">
        <f>IF(Table13[[#This Row],[Tipo de Beneficiário]]="","",SUMIF(Table8[[Código da Candidatura]:[Nº de membros]],Table13[[#This Row],[Cód.]],Table8[Nº de membros]))</f>
        <v/>
      </c>
      <c r="F470" s="241"/>
      <c r="G470" s="242"/>
      <c r="H470" s="242"/>
      <c r="I470" s="243" t="str">
        <f>IF(Table13[[#This Row],[Tipo de Beneficiário]]="","",COUNTIFS(Table8[Código da Candidatura],Table13[[#This Row],[Cód.]],Table8[Tipologia proposta *],"T0"))</f>
        <v/>
      </c>
      <c r="J470" s="243" t="str">
        <f>IF(Table13[[#This Row],[Tipo de Beneficiário]]="","",COUNTIFS(Table8[Código da Candidatura],Table13[[#This Row],[Cód.]],Table8[Tipologia proposta *],"T1"))</f>
        <v/>
      </c>
      <c r="K470" s="243" t="str">
        <f>IF(Table13[[#This Row],[Tipo de Beneficiário]]="","",COUNTIFS(Table8[Código da Candidatura],Table13[[#This Row],[Cód.]],Table8[Tipologia proposta *],"T2"))</f>
        <v/>
      </c>
      <c r="L470" s="243" t="str">
        <f>IF(Table13[[#This Row],[Tipo de Beneficiário]]="","",COUNTIFS(Table8[Código da Candidatura],Table13[[#This Row],[Cód.]],Table8[Tipologia proposta *],"T3"))</f>
        <v/>
      </c>
      <c r="M470" s="243" t="str">
        <f>IF(Table13[[#This Row],[Tipo de Beneficiário]]="","",COUNTIFS(Table8[Código da Candidatura],Table13[[#This Row],[Cód.]],Table8[Tipologia proposta *],"T4"))</f>
        <v/>
      </c>
      <c r="N470" s="243" t="str">
        <f>IF(Table13[[#This Row],[Tipo de Beneficiário]]="","",COUNTIFS(Table8[Código da Candidatura],Table13[[#This Row],[Cód.]],Table8[Tipologia proposta *],"T5"))</f>
        <v/>
      </c>
      <c r="O470" s="243" t="str">
        <f>IF(Table13[[#This Row],[Tipo de Beneficiário]]="","",COUNTIFS(Table8[Código da Candidatura],Table13[[#This Row],[Cód.]],Table8[Tipologia proposta *],"T6"))</f>
        <v/>
      </c>
      <c r="P470" s="243" t="str">
        <f>IF(Table13[[#This Row],[Tipo de Beneficiário]]="","",COUNTIFS(Table8[Código da Candidatura],Table13[[#This Row],[Cód.]],Table8[Tipologia proposta *],"T7"))</f>
        <v/>
      </c>
      <c r="Q470" s="243" t="str">
        <f>IF(Table13[[#This Row],[Tipo de Beneficiário]]="","",COUNTIFS(Table8[Código da Candidatura],Table13[[#This Row],[Cód.]],Table8[Tipologia proposta *],"Unid. Resid."))</f>
        <v/>
      </c>
      <c r="R470" s="244">
        <f>SUM(Table13[[#This Row],[T0]:[Unid. resid.]])</f>
        <v>0</v>
      </c>
      <c r="S470" s="245" t="str">
        <f>IF(OR(Table13[[#This Row],[Tipo de Beneficiário]]="",Table13[[#This Row],[Identificação da Entidade]]="",Table13[[#This Row],[Tipo de Solução Habitacional]]=""),"NÃO","")</f>
        <v>NÃO</v>
      </c>
      <c r="T470" s="118" t="e">
        <f>VLOOKUP(Table13[[#This Row],[Tipo de Beneficiário]],Table3[],3,FALSE)</f>
        <v>#N/A</v>
      </c>
      <c r="X470" s="46"/>
    </row>
    <row r="471" spans="1:24" x14ac:dyDescent="0.25">
      <c r="A471" s="237" t="str">
        <f>auxiliar!C467</f>
        <v>466</v>
      </c>
      <c r="B471" s="238"/>
      <c r="C471" s="239"/>
      <c r="D471" s="212" t="str">
        <f>IF(Table13[[#This Row],[Tipo de Beneficiário]]="","",COUNTIF(Table8[Código da Candidatura],Table13[[#This Row],[Cód.]]))</f>
        <v/>
      </c>
      <c r="E471" s="240" t="str">
        <f>IF(Table13[[#This Row],[Tipo de Beneficiário]]="","",SUMIF(Table8[[Código da Candidatura]:[Nº de membros]],Table13[[#This Row],[Cód.]],Table8[Nº de membros]))</f>
        <v/>
      </c>
      <c r="F471" s="241"/>
      <c r="G471" s="242"/>
      <c r="H471" s="242"/>
      <c r="I471" s="243" t="str">
        <f>IF(Table13[[#This Row],[Tipo de Beneficiário]]="","",COUNTIFS(Table8[Código da Candidatura],Table13[[#This Row],[Cód.]],Table8[Tipologia proposta *],"T0"))</f>
        <v/>
      </c>
      <c r="J471" s="243" t="str">
        <f>IF(Table13[[#This Row],[Tipo de Beneficiário]]="","",COUNTIFS(Table8[Código da Candidatura],Table13[[#This Row],[Cód.]],Table8[Tipologia proposta *],"T1"))</f>
        <v/>
      </c>
      <c r="K471" s="243" t="str">
        <f>IF(Table13[[#This Row],[Tipo de Beneficiário]]="","",COUNTIFS(Table8[Código da Candidatura],Table13[[#This Row],[Cód.]],Table8[Tipologia proposta *],"T2"))</f>
        <v/>
      </c>
      <c r="L471" s="243" t="str">
        <f>IF(Table13[[#This Row],[Tipo de Beneficiário]]="","",COUNTIFS(Table8[Código da Candidatura],Table13[[#This Row],[Cód.]],Table8[Tipologia proposta *],"T3"))</f>
        <v/>
      </c>
      <c r="M471" s="243" t="str">
        <f>IF(Table13[[#This Row],[Tipo de Beneficiário]]="","",COUNTIFS(Table8[Código da Candidatura],Table13[[#This Row],[Cód.]],Table8[Tipologia proposta *],"T4"))</f>
        <v/>
      </c>
      <c r="N471" s="243" t="str">
        <f>IF(Table13[[#This Row],[Tipo de Beneficiário]]="","",COUNTIFS(Table8[Código da Candidatura],Table13[[#This Row],[Cód.]],Table8[Tipologia proposta *],"T5"))</f>
        <v/>
      </c>
      <c r="O471" s="243" t="str">
        <f>IF(Table13[[#This Row],[Tipo de Beneficiário]]="","",COUNTIFS(Table8[Código da Candidatura],Table13[[#This Row],[Cód.]],Table8[Tipologia proposta *],"T6"))</f>
        <v/>
      </c>
      <c r="P471" s="243" t="str">
        <f>IF(Table13[[#This Row],[Tipo de Beneficiário]]="","",COUNTIFS(Table8[Código da Candidatura],Table13[[#This Row],[Cód.]],Table8[Tipologia proposta *],"T7"))</f>
        <v/>
      </c>
      <c r="Q471" s="243" t="str">
        <f>IF(Table13[[#This Row],[Tipo de Beneficiário]]="","",COUNTIFS(Table8[Código da Candidatura],Table13[[#This Row],[Cód.]],Table8[Tipologia proposta *],"Unid. Resid."))</f>
        <v/>
      </c>
      <c r="R471" s="244">
        <f>SUM(Table13[[#This Row],[T0]:[Unid. resid.]])</f>
        <v>0</v>
      </c>
      <c r="S471" s="245" t="str">
        <f>IF(OR(Table13[[#This Row],[Tipo de Beneficiário]]="",Table13[[#This Row],[Identificação da Entidade]]="",Table13[[#This Row],[Tipo de Solução Habitacional]]=""),"NÃO","")</f>
        <v>NÃO</v>
      </c>
      <c r="T471" s="118" t="e">
        <f>VLOOKUP(Table13[[#This Row],[Tipo de Beneficiário]],Table3[],3,FALSE)</f>
        <v>#N/A</v>
      </c>
      <c r="X471" s="46"/>
    </row>
    <row r="472" spans="1:24" x14ac:dyDescent="0.25">
      <c r="A472" s="237" t="str">
        <f>auxiliar!C468</f>
        <v>467</v>
      </c>
      <c r="B472" s="238"/>
      <c r="C472" s="239"/>
      <c r="D472" s="212" t="str">
        <f>IF(Table13[[#This Row],[Tipo de Beneficiário]]="","",COUNTIF(Table8[Código da Candidatura],Table13[[#This Row],[Cód.]]))</f>
        <v/>
      </c>
      <c r="E472" s="240" t="str">
        <f>IF(Table13[[#This Row],[Tipo de Beneficiário]]="","",SUMIF(Table8[[Código da Candidatura]:[Nº de membros]],Table13[[#This Row],[Cód.]],Table8[Nº de membros]))</f>
        <v/>
      </c>
      <c r="F472" s="241"/>
      <c r="G472" s="242"/>
      <c r="H472" s="242"/>
      <c r="I472" s="243" t="str">
        <f>IF(Table13[[#This Row],[Tipo de Beneficiário]]="","",COUNTIFS(Table8[Código da Candidatura],Table13[[#This Row],[Cód.]],Table8[Tipologia proposta *],"T0"))</f>
        <v/>
      </c>
      <c r="J472" s="243" t="str">
        <f>IF(Table13[[#This Row],[Tipo de Beneficiário]]="","",COUNTIFS(Table8[Código da Candidatura],Table13[[#This Row],[Cód.]],Table8[Tipologia proposta *],"T1"))</f>
        <v/>
      </c>
      <c r="K472" s="243" t="str">
        <f>IF(Table13[[#This Row],[Tipo de Beneficiário]]="","",COUNTIFS(Table8[Código da Candidatura],Table13[[#This Row],[Cód.]],Table8[Tipologia proposta *],"T2"))</f>
        <v/>
      </c>
      <c r="L472" s="243" t="str">
        <f>IF(Table13[[#This Row],[Tipo de Beneficiário]]="","",COUNTIFS(Table8[Código da Candidatura],Table13[[#This Row],[Cód.]],Table8[Tipologia proposta *],"T3"))</f>
        <v/>
      </c>
      <c r="M472" s="243" t="str">
        <f>IF(Table13[[#This Row],[Tipo de Beneficiário]]="","",COUNTIFS(Table8[Código da Candidatura],Table13[[#This Row],[Cód.]],Table8[Tipologia proposta *],"T4"))</f>
        <v/>
      </c>
      <c r="N472" s="243" t="str">
        <f>IF(Table13[[#This Row],[Tipo de Beneficiário]]="","",COUNTIFS(Table8[Código da Candidatura],Table13[[#This Row],[Cód.]],Table8[Tipologia proposta *],"T5"))</f>
        <v/>
      </c>
      <c r="O472" s="243" t="str">
        <f>IF(Table13[[#This Row],[Tipo de Beneficiário]]="","",COUNTIFS(Table8[Código da Candidatura],Table13[[#This Row],[Cód.]],Table8[Tipologia proposta *],"T6"))</f>
        <v/>
      </c>
      <c r="P472" s="243" t="str">
        <f>IF(Table13[[#This Row],[Tipo de Beneficiário]]="","",COUNTIFS(Table8[Código da Candidatura],Table13[[#This Row],[Cód.]],Table8[Tipologia proposta *],"T7"))</f>
        <v/>
      </c>
      <c r="Q472" s="243" t="str">
        <f>IF(Table13[[#This Row],[Tipo de Beneficiário]]="","",COUNTIFS(Table8[Código da Candidatura],Table13[[#This Row],[Cód.]],Table8[Tipologia proposta *],"Unid. Resid."))</f>
        <v/>
      </c>
      <c r="R472" s="244">
        <f>SUM(Table13[[#This Row],[T0]:[Unid. resid.]])</f>
        <v>0</v>
      </c>
      <c r="S472" s="245" t="str">
        <f>IF(OR(Table13[[#This Row],[Tipo de Beneficiário]]="",Table13[[#This Row],[Identificação da Entidade]]="",Table13[[#This Row],[Tipo de Solução Habitacional]]=""),"NÃO","")</f>
        <v>NÃO</v>
      </c>
      <c r="T472" s="118" t="e">
        <f>VLOOKUP(Table13[[#This Row],[Tipo de Beneficiário]],Table3[],3,FALSE)</f>
        <v>#N/A</v>
      </c>
      <c r="X472" s="46"/>
    </row>
    <row r="473" spans="1:24" x14ac:dyDescent="0.25">
      <c r="A473" s="237" t="str">
        <f>auxiliar!C469</f>
        <v>468</v>
      </c>
      <c r="B473" s="238"/>
      <c r="C473" s="239"/>
      <c r="D473" s="212" t="str">
        <f>IF(Table13[[#This Row],[Tipo de Beneficiário]]="","",COUNTIF(Table8[Código da Candidatura],Table13[[#This Row],[Cód.]]))</f>
        <v/>
      </c>
      <c r="E473" s="240" t="str">
        <f>IF(Table13[[#This Row],[Tipo de Beneficiário]]="","",SUMIF(Table8[[Código da Candidatura]:[Nº de membros]],Table13[[#This Row],[Cód.]],Table8[Nº de membros]))</f>
        <v/>
      </c>
      <c r="F473" s="241"/>
      <c r="G473" s="242"/>
      <c r="H473" s="242"/>
      <c r="I473" s="243" t="str">
        <f>IF(Table13[[#This Row],[Tipo de Beneficiário]]="","",COUNTIFS(Table8[Código da Candidatura],Table13[[#This Row],[Cód.]],Table8[Tipologia proposta *],"T0"))</f>
        <v/>
      </c>
      <c r="J473" s="243" t="str">
        <f>IF(Table13[[#This Row],[Tipo de Beneficiário]]="","",COUNTIFS(Table8[Código da Candidatura],Table13[[#This Row],[Cód.]],Table8[Tipologia proposta *],"T1"))</f>
        <v/>
      </c>
      <c r="K473" s="243" t="str">
        <f>IF(Table13[[#This Row],[Tipo de Beneficiário]]="","",COUNTIFS(Table8[Código da Candidatura],Table13[[#This Row],[Cód.]],Table8[Tipologia proposta *],"T2"))</f>
        <v/>
      </c>
      <c r="L473" s="243" t="str">
        <f>IF(Table13[[#This Row],[Tipo de Beneficiário]]="","",COUNTIFS(Table8[Código da Candidatura],Table13[[#This Row],[Cód.]],Table8[Tipologia proposta *],"T3"))</f>
        <v/>
      </c>
      <c r="M473" s="243" t="str">
        <f>IF(Table13[[#This Row],[Tipo de Beneficiário]]="","",COUNTIFS(Table8[Código da Candidatura],Table13[[#This Row],[Cód.]],Table8[Tipologia proposta *],"T4"))</f>
        <v/>
      </c>
      <c r="N473" s="243" t="str">
        <f>IF(Table13[[#This Row],[Tipo de Beneficiário]]="","",COUNTIFS(Table8[Código da Candidatura],Table13[[#This Row],[Cód.]],Table8[Tipologia proposta *],"T5"))</f>
        <v/>
      </c>
      <c r="O473" s="243" t="str">
        <f>IF(Table13[[#This Row],[Tipo de Beneficiário]]="","",COUNTIFS(Table8[Código da Candidatura],Table13[[#This Row],[Cód.]],Table8[Tipologia proposta *],"T6"))</f>
        <v/>
      </c>
      <c r="P473" s="243" t="str">
        <f>IF(Table13[[#This Row],[Tipo de Beneficiário]]="","",COUNTIFS(Table8[Código da Candidatura],Table13[[#This Row],[Cód.]],Table8[Tipologia proposta *],"T7"))</f>
        <v/>
      </c>
      <c r="Q473" s="243" t="str">
        <f>IF(Table13[[#This Row],[Tipo de Beneficiário]]="","",COUNTIFS(Table8[Código da Candidatura],Table13[[#This Row],[Cód.]],Table8[Tipologia proposta *],"Unid. Resid."))</f>
        <v/>
      </c>
      <c r="R473" s="244">
        <f>SUM(Table13[[#This Row],[T0]:[Unid. resid.]])</f>
        <v>0</v>
      </c>
      <c r="S473" s="245" t="str">
        <f>IF(OR(Table13[[#This Row],[Tipo de Beneficiário]]="",Table13[[#This Row],[Identificação da Entidade]]="",Table13[[#This Row],[Tipo de Solução Habitacional]]=""),"NÃO","")</f>
        <v>NÃO</v>
      </c>
      <c r="T473" s="118" t="e">
        <f>VLOOKUP(Table13[[#This Row],[Tipo de Beneficiário]],Table3[],3,FALSE)</f>
        <v>#N/A</v>
      </c>
      <c r="X473" s="46"/>
    </row>
    <row r="474" spans="1:24" x14ac:dyDescent="0.25">
      <c r="A474" s="237" t="str">
        <f>auxiliar!C470</f>
        <v>469</v>
      </c>
      <c r="B474" s="238"/>
      <c r="C474" s="239"/>
      <c r="D474" s="212" t="str">
        <f>IF(Table13[[#This Row],[Tipo de Beneficiário]]="","",COUNTIF(Table8[Código da Candidatura],Table13[[#This Row],[Cód.]]))</f>
        <v/>
      </c>
      <c r="E474" s="240" t="str">
        <f>IF(Table13[[#This Row],[Tipo de Beneficiário]]="","",SUMIF(Table8[[Código da Candidatura]:[Nº de membros]],Table13[[#This Row],[Cód.]],Table8[Nº de membros]))</f>
        <v/>
      </c>
      <c r="F474" s="241"/>
      <c r="G474" s="242"/>
      <c r="H474" s="242"/>
      <c r="I474" s="243" t="str">
        <f>IF(Table13[[#This Row],[Tipo de Beneficiário]]="","",COUNTIFS(Table8[Código da Candidatura],Table13[[#This Row],[Cód.]],Table8[Tipologia proposta *],"T0"))</f>
        <v/>
      </c>
      <c r="J474" s="243" t="str">
        <f>IF(Table13[[#This Row],[Tipo de Beneficiário]]="","",COUNTIFS(Table8[Código da Candidatura],Table13[[#This Row],[Cód.]],Table8[Tipologia proposta *],"T1"))</f>
        <v/>
      </c>
      <c r="K474" s="243" t="str">
        <f>IF(Table13[[#This Row],[Tipo de Beneficiário]]="","",COUNTIFS(Table8[Código da Candidatura],Table13[[#This Row],[Cód.]],Table8[Tipologia proposta *],"T2"))</f>
        <v/>
      </c>
      <c r="L474" s="243" t="str">
        <f>IF(Table13[[#This Row],[Tipo de Beneficiário]]="","",COUNTIFS(Table8[Código da Candidatura],Table13[[#This Row],[Cód.]],Table8[Tipologia proposta *],"T3"))</f>
        <v/>
      </c>
      <c r="M474" s="243" t="str">
        <f>IF(Table13[[#This Row],[Tipo de Beneficiário]]="","",COUNTIFS(Table8[Código da Candidatura],Table13[[#This Row],[Cód.]],Table8[Tipologia proposta *],"T4"))</f>
        <v/>
      </c>
      <c r="N474" s="243" t="str">
        <f>IF(Table13[[#This Row],[Tipo de Beneficiário]]="","",COUNTIFS(Table8[Código da Candidatura],Table13[[#This Row],[Cód.]],Table8[Tipologia proposta *],"T5"))</f>
        <v/>
      </c>
      <c r="O474" s="243" t="str">
        <f>IF(Table13[[#This Row],[Tipo de Beneficiário]]="","",COUNTIFS(Table8[Código da Candidatura],Table13[[#This Row],[Cód.]],Table8[Tipologia proposta *],"T6"))</f>
        <v/>
      </c>
      <c r="P474" s="243" t="str">
        <f>IF(Table13[[#This Row],[Tipo de Beneficiário]]="","",COUNTIFS(Table8[Código da Candidatura],Table13[[#This Row],[Cód.]],Table8[Tipologia proposta *],"T7"))</f>
        <v/>
      </c>
      <c r="Q474" s="243" t="str">
        <f>IF(Table13[[#This Row],[Tipo de Beneficiário]]="","",COUNTIFS(Table8[Código da Candidatura],Table13[[#This Row],[Cód.]],Table8[Tipologia proposta *],"Unid. Resid."))</f>
        <v/>
      </c>
      <c r="R474" s="244">
        <f>SUM(Table13[[#This Row],[T0]:[Unid. resid.]])</f>
        <v>0</v>
      </c>
      <c r="S474" s="245" t="str">
        <f>IF(OR(Table13[[#This Row],[Tipo de Beneficiário]]="",Table13[[#This Row],[Identificação da Entidade]]="",Table13[[#This Row],[Tipo de Solução Habitacional]]=""),"NÃO","")</f>
        <v>NÃO</v>
      </c>
      <c r="T474" s="118" t="e">
        <f>VLOOKUP(Table13[[#This Row],[Tipo de Beneficiário]],Table3[],3,FALSE)</f>
        <v>#N/A</v>
      </c>
      <c r="X474" s="46"/>
    </row>
    <row r="475" spans="1:24" x14ac:dyDescent="0.25">
      <c r="A475" s="237" t="str">
        <f>auxiliar!C471</f>
        <v>470</v>
      </c>
      <c r="B475" s="238"/>
      <c r="C475" s="239"/>
      <c r="D475" s="212" t="str">
        <f>IF(Table13[[#This Row],[Tipo de Beneficiário]]="","",COUNTIF(Table8[Código da Candidatura],Table13[[#This Row],[Cód.]]))</f>
        <v/>
      </c>
      <c r="E475" s="240" t="str">
        <f>IF(Table13[[#This Row],[Tipo de Beneficiário]]="","",SUMIF(Table8[[Código da Candidatura]:[Nº de membros]],Table13[[#This Row],[Cód.]],Table8[Nº de membros]))</f>
        <v/>
      </c>
      <c r="F475" s="241"/>
      <c r="G475" s="242"/>
      <c r="H475" s="242"/>
      <c r="I475" s="243" t="str">
        <f>IF(Table13[[#This Row],[Tipo de Beneficiário]]="","",COUNTIFS(Table8[Código da Candidatura],Table13[[#This Row],[Cód.]],Table8[Tipologia proposta *],"T0"))</f>
        <v/>
      </c>
      <c r="J475" s="243" t="str">
        <f>IF(Table13[[#This Row],[Tipo de Beneficiário]]="","",COUNTIFS(Table8[Código da Candidatura],Table13[[#This Row],[Cód.]],Table8[Tipologia proposta *],"T1"))</f>
        <v/>
      </c>
      <c r="K475" s="243" t="str">
        <f>IF(Table13[[#This Row],[Tipo de Beneficiário]]="","",COUNTIFS(Table8[Código da Candidatura],Table13[[#This Row],[Cód.]],Table8[Tipologia proposta *],"T2"))</f>
        <v/>
      </c>
      <c r="L475" s="243" t="str">
        <f>IF(Table13[[#This Row],[Tipo de Beneficiário]]="","",COUNTIFS(Table8[Código da Candidatura],Table13[[#This Row],[Cód.]],Table8[Tipologia proposta *],"T3"))</f>
        <v/>
      </c>
      <c r="M475" s="243" t="str">
        <f>IF(Table13[[#This Row],[Tipo de Beneficiário]]="","",COUNTIFS(Table8[Código da Candidatura],Table13[[#This Row],[Cód.]],Table8[Tipologia proposta *],"T4"))</f>
        <v/>
      </c>
      <c r="N475" s="243" t="str">
        <f>IF(Table13[[#This Row],[Tipo de Beneficiário]]="","",COUNTIFS(Table8[Código da Candidatura],Table13[[#This Row],[Cód.]],Table8[Tipologia proposta *],"T5"))</f>
        <v/>
      </c>
      <c r="O475" s="243" t="str">
        <f>IF(Table13[[#This Row],[Tipo de Beneficiário]]="","",COUNTIFS(Table8[Código da Candidatura],Table13[[#This Row],[Cód.]],Table8[Tipologia proposta *],"T6"))</f>
        <v/>
      </c>
      <c r="P475" s="243" t="str">
        <f>IF(Table13[[#This Row],[Tipo de Beneficiário]]="","",COUNTIFS(Table8[Código da Candidatura],Table13[[#This Row],[Cód.]],Table8[Tipologia proposta *],"T7"))</f>
        <v/>
      </c>
      <c r="Q475" s="243" t="str">
        <f>IF(Table13[[#This Row],[Tipo de Beneficiário]]="","",COUNTIFS(Table8[Código da Candidatura],Table13[[#This Row],[Cód.]],Table8[Tipologia proposta *],"Unid. Resid."))</f>
        <v/>
      </c>
      <c r="R475" s="244">
        <f>SUM(Table13[[#This Row],[T0]:[Unid. resid.]])</f>
        <v>0</v>
      </c>
      <c r="S475" s="245" t="str">
        <f>IF(OR(Table13[[#This Row],[Tipo de Beneficiário]]="",Table13[[#This Row],[Identificação da Entidade]]="",Table13[[#This Row],[Tipo de Solução Habitacional]]=""),"NÃO","")</f>
        <v>NÃO</v>
      </c>
      <c r="T475" s="118" t="e">
        <f>VLOOKUP(Table13[[#This Row],[Tipo de Beneficiário]],Table3[],3,FALSE)</f>
        <v>#N/A</v>
      </c>
      <c r="X475" s="46"/>
    </row>
    <row r="476" spans="1:24" x14ac:dyDescent="0.25">
      <c r="A476" s="237" t="str">
        <f>auxiliar!C472</f>
        <v>471</v>
      </c>
      <c r="B476" s="238"/>
      <c r="C476" s="239"/>
      <c r="D476" s="212" t="str">
        <f>IF(Table13[[#This Row],[Tipo de Beneficiário]]="","",COUNTIF(Table8[Código da Candidatura],Table13[[#This Row],[Cód.]]))</f>
        <v/>
      </c>
      <c r="E476" s="240" t="str">
        <f>IF(Table13[[#This Row],[Tipo de Beneficiário]]="","",SUMIF(Table8[[Código da Candidatura]:[Nº de membros]],Table13[[#This Row],[Cód.]],Table8[Nº de membros]))</f>
        <v/>
      </c>
      <c r="F476" s="241"/>
      <c r="G476" s="242"/>
      <c r="H476" s="242"/>
      <c r="I476" s="243" t="str">
        <f>IF(Table13[[#This Row],[Tipo de Beneficiário]]="","",COUNTIFS(Table8[Código da Candidatura],Table13[[#This Row],[Cód.]],Table8[Tipologia proposta *],"T0"))</f>
        <v/>
      </c>
      <c r="J476" s="243" t="str">
        <f>IF(Table13[[#This Row],[Tipo de Beneficiário]]="","",COUNTIFS(Table8[Código da Candidatura],Table13[[#This Row],[Cód.]],Table8[Tipologia proposta *],"T1"))</f>
        <v/>
      </c>
      <c r="K476" s="243" t="str">
        <f>IF(Table13[[#This Row],[Tipo de Beneficiário]]="","",COUNTIFS(Table8[Código da Candidatura],Table13[[#This Row],[Cód.]],Table8[Tipologia proposta *],"T2"))</f>
        <v/>
      </c>
      <c r="L476" s="243" t="str">
        <f>IF(Table13[[#This Row],[Tipo de Beneficiário]]="","",COUNTIFS(Table8[Código da Candidatura],Table13[[#This Row],[Cód.]],Table8[Tipologia proposta *],"T3"))</f>
        <v/>
      </c>
      <c r="M476" s="243" t="str">
        <f>IF(Table13[[#This Row],[Tipo de Beneficiário]]="","",COUNTIFS(Table8[Código da Candidatura],Table13[[#This Row],[Cód.]],Table8[Tipologia proposta *],"T4"))</f>
        <v/>
      </c>
      <c r="N476" s="243" t="str">
        <f>IF(Table13[[#This Row],[Tipo de Beneficiário]]="","",COUNTIFS(Table8[Código da Candidatura],Table13[[#This Row],[Cód.]],Table8[Tipologia proposta *],"T5"))</f>
        <v/>
      </c>
      <c r="O476" s="243" t="str">
        <f>IF(Table13[[#This Row],[Tipo de Beneficiário]]="","",COUNTIFS(Table8[Código da Candidatura],Table13[[#This Row],[Cód.]],Table8[Tipologia proposta *],"T6"))</f>
        <v/>
      </c>
      <c r="P476" s="243" t="str">
        <f>IF(Table13[[#This Row],[Tipo de Beneficiário]]="","",COUNTIFS(Table8[Código da Candidatura],Table13[[#This Row],[Cód.]],Table8[Tipologia proposta *],"T7"))</f>
        <v/>
      </c>
      <c r="Q476" s="243" t="str">
        <f>IF(Table13[[#This Row],[Tipo de Beneficiário]]="","",COUNTIFS(Table8[Código da Candidatura],Table13[[#This Row],[Cód.]],Table8[Tipologia proposta *],"Unid. Resid."))</f>
        <v/>
      </c>
      <c r="R476" s="244">
        <f>SUM(Table13[[#This Row],[T0]:[Unid. resid.]])</f>
        <v>0</v>
      </c>
      <c r="S476" s="245" t="str">
        <f>IF(OR(Table13[[#This Row],[Tipo de Beneficiário]]="",Table13[[#This Row],[Identificação da Entidade]]="",Table13[[#This Row],[Tipo de Solução Habitacional]]=""),"NÃO","")</f>
        <v>NÃO</v>
      </c>
      <c r="T476" s="118" t="e">
        <f>VLOOKUP(Table13[[#This Row],[Tipo de Beneficiário]],Table3[],3,FALSE)</f>
        <v>#N/A</v>
      </c>
      <c r="X476" s="46"/>
    </row>
    <row r="477" spans="1:24" x14ac:dyDescent="0.25">
      <c r="A477" s="237" t="str">
        <f>auxiliar!C473</f>
        <v>472</v>
      </c>
      <c r="B477" s="238"/>
      <c r="C477" s="239"/>
      <c r="D477" s="212" t="str">
        <f>IF(Table13[[#This Row],[Tipo de Beneficiário]]="","",COUNTIF(Table8[Código da Candidatura],Table13[[#This Row],[Cód.]]))</f>
        <v/>
      </c>
      <c r="E477" s="240" t="str">
        <f>IF(Table13[[#This Row],[Tipo de Beneficiário]]="","",SUMIF(Table8[[Código da Candidatura]:[Nº de membros]],Table13[[#This Row],[Cód.]],Table8[Nº de membros]))</f>
        <v/>
      </c>
      <c r="F477" s="241"/>
      <c r="G477" s="242"/>
      <c r="H477" s="242"/>
      <c r="I477" s="243" t="str">
        <f>IF(Table13[[#This Row],[Tipo de Beneficiário]]="","",COUNTIFS(Table8[Código da Candidatura],Table13[[#This Row],[Cód.]],Table8[Tipologia proposta *],"T0"))</f>
        <v/>
      </c>
      <c r="J477" s="243" t="str">
        <f>IF(Table13[[#This Row],[Tipo de Beneficiário]]="","",COUNTIFS(Table8[Código da Candidatura],Table13[[#This Row],[Cód.]],Table8[Tipologia proposta *],"T1"))</f>
        <v/>
      </c>
      <c r="K477" s="243" t="str">
        <f>IF(Table13[[#This Row],[Tipo de Beneficiário]]="","",COUNTIFS(Table8[Código da Candidatura],Table13[[#This Row],[Cód.]],Table8[Tipologia proposta *],"T2"))</f>
        <v/>
      </c>
      <c r="L477" s="243" t="str">
        <f>IF(Table13[[#This Row],[Tipo de Beneficiário]]="","",COUNTIFS(Table8[Código da Candidatura],Table13[[#This Row],[Cód.]],Table8[Tipologia proposta *],"T3"))</f>
        <v/>
      </c>
      <c r="M477" s="243" t="str">
        <f>IF(Table13[[#This Row],[Tipo de Beneficiário]]="","",COUNTIFS(Table8[Código da Candidatura],Table13[[#This Row],[Cód.]],Table8[Tipologia proposta *],"T4"))</f>
        <v/>
      </c>
      <c r="N477" s="243" t="str">
        <f>IF(Table13[[#This Row],[Tipo de Beneficiário]]="","",COUNTIFS(Table8[Código da Candidatura],Table13[[#This Row],[Cód.]],Table8[Tipologia proposta *],"T5"))</f>
        <v/>
      </c>
      <c r="O477" s="243" t="str">
        <f>IF(Table13[[#This Row],[Tipo de Beneficiário]]="","",COUNTIFS(Table8[Código da Candidatura],Table13[[#This Row],[Cód.]],Table8[Tipologia proposta *],"T6"))</f>
        <v/>
      </c>
      <c r="P477" s="243" t="str">
        <f>IF(Table13[[#This Row],[Tipo de Beneficiário]]="","",COUNTIFS(Table8[Código da Candidatura],Table13[[#This Row],[Cód.]],Table8[Tipologia proposta *],"T7"))</f>
        <v/>
      </c>
      <c r="Q477" s="243" t="str">
        <f>IF(Table13[[#This Row],[Tipo de Beneficiário]]="","",COUNTIFS(Table8[Código da Candidatura],Table13[[#This Row],[Cód.]],Table8[Tipologia proposta *],"Unid. Resid."))</f>
        <v/>
      </c>
      <c r="R477" s="244">
        <f>SUM(Table13[[#This Row],[T0]:[Unid. resid.]])</f>
        <v>0</v>
      </c>
      <c r="S477" s="245" t="str">
        <f>IF(OR(Table13[[#This Row],[Tipo de Beneficiário]]="",Table13[[#This Row],[Identificação da Entidade]]="",Table13[[#This Row],[Tipo de Solução Habitacional]]=""),"NÃO","")</f>
        <v>NÃO</v>
      </c>
      <c r="T477" s="118" t="e">
        <f>VLOOKUP(Table13[[#This Row],[Tipo de Beneficiário]],Table3[],3,FALSE)</f>
        <v>#N/A</v>
      </c>
      <c r="X477" s="46"/>
    </row>
    <row r="478" spans="1:24" x14ac:dyDescent="0.25">
      <c r="A478" s="237" t="str">
        <f>auxiliar!C474</f>
        <v>473</v>
      </c>
      <c r="B478" s="238"/>
      <c r="C478" s="239"/>
      <c r="D478" s="212" t="str">
        <f>IF(Table13[[#This Row],[Tipo de Beneficiário]]="","",COUNTIF(Table8[Código da Candidatura],Table13[[#This Row],[Cód.]]))</f>
        <v/>
      </c>
      <c r="E478" s="240" t="str">
        <f>IF(Table13[[#This Row],[Tipo de Beneficiário]]="","",SUMIF(Table8[[Código da Candidatura]:[Nº de membros]],Table13[[#This Row],[Cód.]],Table8[Nº de membros]))</f>
        <v/>
      </c>
      <c r="F478" s="241"/>
      <c r="G478" s="242"/>
      <c r="H478" s="242"/>
      <c r="I478" s="243" t="str">
        <f>IF(Table13[[#This Row],[Tipo de Beneficiário]]="","",COUNTIFS(Table8[Código da Candidatura],Table13[[#This Row],[Cód.]],Table8[Tipologia proposta *],"T0"))</f>
        <v/>
      </c>
      <c r="J478" s="243" t="str">
        <f>IF(Table13[[#This Row],[Tipo de Beneficiário]]="","",COUNTIFS(Table8[Código da Candidatura],Table13[[#This Row],[Cód.]],Table8[Tipologia proposta *],"T1"))</f>
        <v/>
      </c>
      <c r="K478" s="243" t="str">
        <f>IF(Table13[[#This Row],[Tipo de Beneficiário]]="","",COUNTIFS(Table8[Código da Candidatura],Table13[[#This Row],[Cód.]],Table8[Tipologia proposta *],"T2"))</f>
        <v/>
      </c>
      <c r="L478" s="243" t="str">
        <f>IF(Table13[[#This Row],[Tipo de Beneficiário]]="","",COUNTIFS(Table8[Código da Candidatura],Table13[[#This Row],[Cód.]],Table8[Tipologia proposta *],"T3"))</f>
        <v/>
      </c>
      <c r="M478" s="243" t="str">
        <f>IF(Table13[[#This Row],[Tipo de Beneficiário]]="","",COUNTIFS(Table8[Código da Candidatura],Table13[[#This Row],[Cód.]],Table8[Tipologia proposta *],"T4"))</f>
        <v/>
      </c>
      <c r="N478" s="243" t="str">
        <f>IF(Table13[[#This Row],[Tipo de Beneficiário]]="","",COUNTIFS(Table8[Código da Candidatura],Table13[[#This Row],[Cód.]],Table8[Tipologia proposta *],"T5"))</f>
        <v/>
      </c>
      <c r="O478" s="243" t="str">
        <f>IF(Table13[[#This Row],[Tipo de Beneficiário]]="","",COUNTIFS(Table8[Código da Candidatura],Table13[[#This Row],[Cód.]],Table8[Tipologia proposta *],"T6"))</f>
        <v/>
      </c>
      <c r="P478" s="243" t="str">
        <f>IF(Table13[[#This Row],[Tipo de Beneficiário]]="","",COUNTIFS(Table8[Código da Candidatura],Table13[[#This Row],[Cód.]],Table8[Tipologia proposta *],"T7"))</f>
        <v/>
      </c>
      <c r="Q478" s="243" t="str">
        <f>IF(Table13[[#This Row],[Tipo de Beneficiário]]="","",COUNTIFS(Table8[Código da Candidatura],Table13[[#This Row],[Cód.]],Table8[Tipologia proposta *],"Unid. Resid."))</f>
        <v/>
      </c>
      <c r="R478" s="244">
        <f>SUM(Table13[[#This Row],[T0]:[Unid. resid.]])</f>
        <v>0</v>
      </c>
      <c r="S478" s="245" t="str">
        <f>IF(OR(Table13[[#This Row],[Tipo de Beneficiário]]="",Table13[[#This Row],[Identificação da Entidade]]="",Table13[[#This Row],[Tipo de Solução Habitacional]]=""),"NÃO","")</f>
        <v>NÃO</v>
      </c>
      <c r="T478" s="118" t="e">
        <f>VLOOKUP(Table13[[#This Row],[Tipo de Beneficiário]],Table3[],3,FALSE)</f>
        <v>#N/A</v>
      </c>
      <c r="X478" s="46"/>
    </row>
    <row r="479" spans="1:24" x14ac:dyDescent="0.25">
      <c r="A479" s="237" t="str">
        <f>auxiliar!C475</f>
        <v>474</v>
      </c>
      <c r="B479" s="238"/>
      <c r="C479" s="239"/>
      <c r="D479" s="212" t="str">
        <f>IF(Table13[[#This Row],[Tipo de Beneficiário]]="","",COUNTIF(Table8[Código da Candidatura],Table13[[#This Row],[Cód.]]))</f>
        <v/>
      </c>
      <c r="E479" s="240" t="str">
        <f>IF(Table13[[#This Row],[Tipo de Beneficiário]]="","",SUMIF(Table8[[Código da Candidatura]:[Nº de membros]],Table13[[#This Row],[Cód.]],Table8[Nº de membros]))</f>
        <v/>
      </c>
      <c r="F479" s="241"/>
      <c r="G479" s="242"/>
      <c r="H479" s="242"/>
      <c r="I479" s="243" t="str">
        <f>IF(Table13[[#This Row],[Tipo de Beneficiário]]="","",COUNTIFS(Table8[Código da Candidatura],Table13[[#This Row],[Cód.]],Table8[Tipologia proposta *],"T0"))</f>
        <v/>
      </c>
      <c r="J479" s="243" t="str">
        <f>IF(Table13[[#This Row],[Tipo de Beneficiário]]="","",COUNTIFS(Table8[Código da Candidatura],Table13[[#This Row],[Cód.]],Table8[Tipologia proposta *],"T1"))</f>
        <v/>
      </c>
      <c r="K479" s="243" t="str">
        <f>IF(Table13[[#This Row],[Tipo de Beneficiário]]="","",COUNTIFS(Table8[Código da Candidatura],Table13[[#This Row],[Cód.]],Table8[Tipologia proposta *],"T2"))</f>
        <v/>
      </c>
      <c r="L479" s="243" t="str">
        <f>IF(Table13[[#This Row],[Tipo de Beneficiário]]="","",COUNTIFS(Table8[Código da Candidatura],Table13[[#This Row],[Cód.]],Table8[Tipologia proposta *],"T3"))</f>
        <v/>
      </c>
      <c r="M479" s="243" t="str">
        <f>IF(Table13[[#This Row],[Tipo de Beneficiário]]="","",COUNTIFS(Table8[Código da Candidatura],Table13[[#This Row],[Cód.]],Table8[Tipologia proposta *],"T4"))</f>
        <v/>
      </c>
      <c r="N479" s="243" t="str">
        <f>IF(Table13[[#This Row],[Tipo de Beneficiário]]="","",COUNTIFS(Table8[Código da Candidatura],Table13[[#This Row],[Cód.]],Table8[Tipologia proposta *],"T5"))</f>
        <v/>
      </c>
      <c r="O479" s="243" t="str">
        <f>IF(Table13[[#This Row],[Tipo de Beneficiário]]="","",COUNTIFS(Table8[Código da Candidatura],Table13[[#This Row],[Cód.]],Table8[Tipologia proposta *],"T6"))</f>
        <v/>
      </c>
      <c r="P479" s="243" t="str">
        <f>IF(Table13[[#This Row],[Tipo de Beneficiário]]="","",COUNTIFS(Table8[Código da Candidatura],Table13[[#This Row],[Cód.]],Table8[Tipologia proposta *],"T7"))</f>
        <v/>
      </c>
      <c r="Q479" s="243" t="str">
        <f>IF(Table13[[#This Row],[Tipo de Beneficiário]]="","",COUNTIFS(Table8[Código da Candidatura],Table13[[#This Row],[Cód.]],Table8[Tipologia proposta *],"Unid. Resid."))</f>
        <v/>
      </c>
      <c r="R479" s="244">
        <f>SUM(Table13[[#This Row],[T0]:[Unid. resid.]])</f>
        <v>0</v>
      </c>
      <c r="S479" s="245" t="str">
        <f>IF(OR(Table13[[#This Row],[Tipo de Beneficiário]]="",Table13[[#This Row],[Identificação da Entidade]]="",Table13[[#This Row],[Tipo de Solução Habitacional]]=""),"NÃO","")</f>
        <v>NÃO</v>
      </c>
      <c r="T479" s="118" t="e">
        <f>VLOOKUP(Table13[[#This Row],[Tipo de Beneficiário]],Table3[],3,FALSE)</f>
        <v>#N/A</v>
      </c>
      <c r="X479" s="46"/>
    </row>
    <row r="480" spans="1:24" x14ac:dyDescent="0.25">
      <c r="A480" s="237" t="str">
        <f>auxiliar!C476</f>
        <v>475</v>
      </c>
      <c r="B480" s="238"/>
      <c r="C480" s="239"/>
      <c r="D480" s="212" t="str">
        <f>IF(Table13[[#This Row],[Tipo de Beneficiário]]="","",COUNTIF(Table8[Código da Candidatura],Table13[[#This Row],[Cód.]]))</f>
        <v/>
      </c>
      <c r="E480" s="240" t="str">
        <f>IF(Table13[[#This Row],[Tipo de Beneficiário]]="","",SUMIF(Table8[[Código da Candidatura]:[Nº de membros]],Table13[[#This Row],[Cód.]],Table8[Nº de membros]))</f>
        <v/>
      </c>
      <c r="F480" s="241"/>
      <c r="G480" s="242"/>
      <c r="H480" s="242"/>
      <c r="I480" s="243" t="str">
        <f>IF(Table13[[#This Row],[Tipo de Beneficiário]]="","",COUNTIFS(Table8[Código da Candidatura],Table13[[#This Row],[Cód.]],Table8[Tipologia proposta *],"T0"))</f>
        <v/>
      </c>
      <c r="J480" s="243" t="str">
        <f>IF(Table13[[#This Row],[Tipo de Beneficiário]]="","",COUNTIFS(Table8[Código da Candidatura],Table13[[#This Row],[Cód.]],Table8[Tipologia proposta *],"T1"))</f>
        <v/>
      </c>
      <c r="K480" s="243" t="str">
        <f>IF(Table13[[#This Row],[Tipo de Beneficiário]]="","",COUNTIFS(Table8[Código da Candidatura],Table13[[#This Row],[Cód.]],Table8[Tipologia proposta *],"T2"))</f>
        <v/>
      </c>
      <c r="L480" s="243" t="str">
        <f>IF(Table13[[#This Row],[Tipo de Beneficiário]]="","",COUNTIFS(Table8[Código da Candidatura],Table13[[#This Row],[Cód.]],Table8[Tipologia proposta *],"T3"))</f>
        <v/>
      </c>
      <c r="M480" s="243" t="str">
        <f>IF(Table13[[#This Row],[Tipo de Beneficiário]]="","",COUNTIFS(Table8[Código da Candidatura],Table13[[#This Row],[Cód.]],Table8[Tipologia proposta *],"T4"))</f>
        <v/>
      </c>
      <c r="N480" s="243" t="str">
        <f>IF(Table13[[#This Row],[Tipo de Beneficiário]]="","",COUNTIFS(Table8[Código da Candidatura],Table13[[#This Row],[Cód.]],Table8[Tipologia proposta *],"T5"))</f>
        <v/>
      </c>
      <c r="O480" s="243" t="str">
        <f>IF(Table13[[#This Row],[Tipo de Beneficiário]]="","",COUNTIFS(Table8[Código da Candidatura],Table13[[#This Row],[Cód.]],Table8[Tipologia proposta *],"T6"))</f>
        <v/>
      </c>
      <c r="P480" s="243" t="str">
        <f>IF(Table13[[#This Row],[Tipo de Beneficiário]]="","",COUNTIFS(Table8[Código da Candidatura],Table13[[#This Row],[Cód.]],Table8[Tipologia proposta *],"T7"))</f>
        <v/>
      </c>
      <c r="Q480" s="243" t="str">
        <f>IF(Table13[[#This Row],[Tipo de Beneficiário]]="","",COUNTIFS(Table8[Código da Candidatura],Table13[[#This Row],[Cód.]],Table8[Tipologia proposta *],"Unid. Resid."))</f>
        <v/>
      </c>
      <c r="R480" s="244">
        <f>SUM(Table13[[#This Row],[T0]:[Unid. resid.]])</f>
        <v>0</v>
      </c>
      <c r="S480" s="245" t="str">
        <f>IF(OR(Table13[[#This Row],[Tipo de Beneficiário]]="",Table13[[#This Row],[Identificação da Entidade]]="",Table13[[#This Row],[Tipo de Solução Habitacional]]=""),"NÃO","")</f>
        <v>NÃO</v>
      </c>
      <c r="T480" s="118" t="e">
        <f>VLOOKUP(Table13[[#This Row],[Tipo de Beneficiário]],Table3[],3,FALSE)</f>
        <v>#N/A</v>
      </c>
      <c r="X480" s="46"/>
    </row>
    <row r="481" spans="1:24" x14ac:dyDescent="0.25">
      <c r="A481" s="237" t="str">
        <f>auxiliar!C477</f>
        <v>476</v>
      </c>
      <c r="B481" s="238"/>
      <c r="C481" s="239"/>
      <c r="D481" s="212" t="str">
        <f>IF(Table13[[#This Row],[Tipo de Beneficiário]]="","",COUNTIF(Table8[Código da Candidatura],Table13[[#This Row],[Cód.]]))</f>
        <v/>
      </c>
      <c r="E481" s="240" t="str">
        <f>IF(Table13[[#This Row],[Tipo de Beneficiário]]="","",SUMIF(Table8[[Código da Candidatura]:[Nº de membros]],Table13[[#This Row],[Cód.]],Table8[Nº de membros]))</f>
        <v/>
      </c>
      <c r="F481" s="241"/>
      <c r="G481" s="242"/>
      <c r="H481" s="242"/>
      <c r="I481" s="243" t="str">
        <f>IF(Table13[[#This Row],[Tipo de Beneficiário]]="","",COUNTIFS(Table8[Código da Candidatura],Table13[[#This Row],[Cód.]],Table8[Tipologia proposta *],"T0"))</f>
        <v/>
      </c>
      <c r="J481" s="243" t="str">
        <f>IF(Table13[[#This Row],[Tipo de Beneficiário]]="","",COUNTIFS(Table8[Código da Candidatura],Table13[[#This Row],[Cód.]],Table8[Tipologia proposta *],"T1"))</f>
        <v/>
      </c>
      <c r="K481" s="243" t="str">
        <f>IF(Table13[[#This Row],[Tipo de Beneficiário]]="","",COUNTIFS(Table8[Código da Candidatura],Table13[[#This Row],[Cód.]],Table8[Tipologia proposta *],"T2"))</f>
        <v/>
      </c>
      <c r="L481" s="243" t="str">
        <f>IF(Table13[[#This Row],[Tipo de Beneficiário]]="","",COUNTIFS(Table8[Código da Candidatura],Table13[[#This Row],[Cód.]],Table8[Tipologia proposta *],"T3"))</f>
        <v/>
      </c>
      <c r="M481" s="243" t="str">
        <f>IF(Table13[[#This Row],[Tipo de Beneficiário]]="","",COUNTIFS(Table8[Código da Candidatura],Table13[[#This Row],[Cód.]],Table8[Tipologia proposta *],"T4"))</f>
        <v/>
      </c>
      <c r="N481" s="243" t="str">
        <f>IF(Table13[[#This Row],[Tipo de Beneficiário]]="","",COUNTIFS(Table8[Código da Candidatura],Table13[[#This Row],[Cód.]],Table8[Tipologia proposta *],"T5"))</f>
        <v/>
      </c>
      <c r="O481" s="243" t="str">
        <f>IF(Table13[[#This Row],[Tipo de Beneficiário]]="","",COUNTIFS(Table8[Código da Candidatura],Table13[[#This Row],[Cód.]],Table8[Tipologia proposta *],"T6"))</f>
        <v/>
      </c>
      <c r="P481" s="243" t="str">
        <f>IF(Table13[[#This Row],[Tipo de Beneficiário]]="","",COUNTIFS(Table8[Código da Candidatura],Table13[[#This Row],[Cód.]],Table8[Tipologia proposta *],"T7"))</f>
        <v/>
      </c>
      <c r="Q481" s="243" t="str">
        <f>IF(Table13[[#This Row],[Tipo de Beneficiário]]="","",COUNTIFS(Table8[Código da Candidatura],Table13[[#This Row],[Cód.]],Table8[Tipologia proposta *],"Unid. Resid."))</f>
        <v/>
      </c>
      <c r="R481" s="244">
        <f>SUM(Table13[[#This Row],[T0]:[Unid. resid.]])</f>
        <v>0</v>
      </c>
      <c r="S481" s="245" t="str">
        <f>IF(OR(Table13[[#This Row],[Tipo de Beneficiário]]="",Table13[[#This Row],[Identificação da Entidade]]="",Table13[[#This Row],[Tipo de Solução Habitacional]]=""),"NÃO","")</f>
        <v>NÃO</v>
      </c>
      <c r="T481" s="118" t="e">
        <f>VLOOKUP(Table13[[#This Row],[Tipo de Beneficiário]],Table3[],3,FALSE)</f>
        <v>#N/A</v>
      </c>
      <c r="X481" s="46"/>
    </row>
    <row r="482" spans="1:24" x14ac:dyDescent="0.25">
      <c r="A482" s="237" t="str">
        <f>auxiliar!C478</f>
        <v>477</v>
      </c>
      <c r="B482" s="238"/>
      <c r="C482" s="239"/>
      <c r="D482" s="212" t="str">
        <f>IF(Table13[[#This Row],[Tipo de Beneficiário]]="","",COUNTIF(Table8[Código da Candidatura],Table13[[#This Row],[Cód.]]))</f>
        <v/>
      </c>
      <c r="E482" s="240" t="str">
        <f>IF(Table13[[#This Row],[Tipo de Beneficiário]]="","",SUMIF(Table8[[Código da Candidatura]:[Nº de membros]],Table13[[#This Row],[Cód.]],Table8[Nº de membros]))</f>
        <v/>
      </c>
      <c r="F482" s="241"/>
      <c r="G482" s="242"/>
      <c r="H482" s="242"/>
      <c r="I482" s="243" t="str">
        <f>IF(Table13[[#This Row],[Tipo de Beneficiário]]="","",COUNTIFS(Table8[Código da Candidatura],Table13[[#This Row],[Cód.]],Table8[Tipologia proposta *],"T0"))</f>
        <v/>
      </c>
      <c r="J482" s="243" t="str">
        <f>IF(Table13[[#This Row],[Tipo de Beneficiário]]="","",COUNTIFS(Table8[Código da Candidatura],Table13[[#This Row],[Cód.]],Table8[Tipologia proposta *],"T1"))</f>
        <v/>
      </c>
      <c r="K482" s="243" t="str">
        <f>IF(Table13[[#This Row],[Tipo de Beneficiário]]="","",COUNTIFS(Table8[Código da Candidatura],Table13[[#This Row],[Cód.]],Table8[Tipologia proposta *],"T2"))</f>
        <v/>
      </c>
      <c r="L482" s="243" t="str">
        <f>IF(Table13[[#This Row],[Tipo de Beneficiário]]="","",COUNTIFS(Table8[Código da Candidatura],Table13[[#This Row],[Cód.]],Table8[Tipologia proposta *],"T3"))</f>
        <v/>
      </c>
      <c r="M482" s="243" t="str">
        <f>IF(Table13[[#This Row],[Tipo de Beneficiário]]="","",COUNTIFS(Table8[Código da Candidatura],Table13[[#This Row],[Cód.]],Table8[Tipologia proposta *],"T4"))</f>
        <v/>
      </c>
      <c r="N482" s="243" t="str">
        <f>IF(Table13[[#This Row],[Tipo de Beneficiário]]="","",COUNTIFS(Table8[Código da Candidatura],Table13[[#This Row],[Cód.]],Table8[Tipologia proposta *],"T5"))</f>
        <v/>
      </c>
      <c r="O482" s="243" t="str">
        <f>IF(Table13[[#This Row],[Tipo de Beneficiário]]="","",COUNTIFS(Table8[Código da Candidatura],Table13[[#This Row],[Cód.]],Table8[Tipologia proposta *],"T6"))</f>
        <v/>
      </c>
      <c r="P482" s="243" t="str">
        <f>IF(Table13[[#This Row],[Tipo de Beneficiário]]="","",COUNTIFS(Table8[Código da Candidatura],Table13[[#This Row],[Cód.]],Table8[Tipologia proposta *],"T7"))</f>
        <v/>
      </c>
      <c r="Q482" s="243" t="str">
        <f>IF(Table13[[#This Row],[Tipo de Beneficiário]]="","",COUNTIFS(Table8[Código da Candidatura],Table13[[#This Row],[Cód.]],Table8[Tipologia proposta *],"Unid. Resid."))</f>
        <v/>
      </c>
      <c r="R482" s="244">
        <f>SUM(Table13[[#This Row],[T0]:[Unid. resid.]])</f>
        <v>0</v>
      </c>
      <c r="S482" s="245" t="str">
        <f>IF(OR(Table13[[#This Row],[Tipo de Beneficiário]]="",Table13[[#This Row],[Identificação da Entidade]]="",Table13[[#This Row],[Tipo de Solução Habitacional]]=""),"NÃO","")</f>
        <v>NÃO</v>
      </c>
      <c r="T482" s="118" t="e">
        <f>VLOOKUP(Table13[[#This Row],[Tipo de Beneficiário]],Table3[],3,FALSE)</f>
        <v>#N/A</v>
      </c>
      <c r="X482" s="46"/>
    </row>
    <row r="483" spans="1:24" x14ac:dyDescent="0.25">
      <c r="A483" s="237" t="str">
        <f>auxiliar!C479</f>
        <v>478</v>
      </c>
      <c r="B483" s="238"/>
      <c r="C483" s="239"/>
      <c r="D483" s="212" t="str">
        <f>IF(Table13[[#This Row],[Tipo de Beneficiário]]="","",COUNTIF(Table8[Código da Candidatura],Table13[[#This Row],[Cód.]]))</f>
        <v/>
      </c>
      <c r="E483" s="240" t="str">
        <f>IF(Table13[[#This Row],[Tipo de Beneficiário]]="","",SUMIF(Table8[[Código da Candidatura]:[Nº de membros]],Table13[[#This Row],[Cód.]],Table8[Nº de membros]))</f>
        <v/>
      </c>
      <c r="F483" s="241"/>
      <c r="G483" s="242"/>
      <c r="H483" s="242"/>
      <c r="I483" s="243" t="str">
        <f>IF(Table13[[#This Row],[Tipo de Beneficiário]]="","",COUNTIFS(Table8[Código da Candidatura],Table13[[#This Row],[Cód.]],Table8[Tipologia proposta *],"T0"))</f>
        <v/>
      </c>
      <c r="J483" s="243" t="str">
        <f>IF(Table13[[#This Row],[Tipo de Beneficiário]]="","",COUNTIFS(Table8[Código da Candidatura],Table13[[#This Row],[Cód.]],Table8[Tipologia proposta *],"T1"))</f>
        <v/>
      </c>
      <c r="K483" s="243" t="str">
        <f>IF(Table13[[#This Row],[Tipo de Beneficiário]]="","",COUNTIFS(Table8[Código da Candidatura],Table13[[#This Row],[Cód.]],Table8[Tipologia proposta *],"T2"))</f>
        <v/>
      </c>
      <c r="L483" s="243" t="str">
        <f>IF(Table13[[#This Row],[Tipo de Beneficiário]]="","",COUNTIFS(Table8[Código da Candidatura],Table13[[#This Row],[Cód.]],Table8[Tipologia proposta *],"T3"))</f>
        <v/>
      </c>
      <c r="M483" s="243" t="str">
        <f>IF(Table13[[#This Row],[Tipo de Beneficiário]]="","",COUNTIFS(Table8[Código da Candidatura],Table13[[#This Row],[Cód.]],Table8[Tipologia proposta *],"T4"))</f>
        <v/>
      </c>
      <c r="N483" s="243" t="str">
        <f>IF(Table13[[#This Row],[Tipo de Beneficiário]]="","",COUNTIFS(Table8[Código da Candidatura],Table13[[#This Row],[Cód.]],Table8[Tipologia proposta *],"T5"))</f>
        <v/>
      </c>
      <c r="O483" s="243" t="str">
        <f>IF(Table13[[#This Row],[Tipo de Beneficiário]]="","",COUNTIFS(Table8[Código da Candidatura],Table13[[#This Row],[Cód.]],Table8[Tipologia proposta *],"T6"))</f>
        <v/>
      </c>
      <c r="P483" s="243" t="str">
        <f>IF(Table13[[#This Row],[Tipo de Beneficiário]]="","",COUNTIFS(Table8[Código da Candidatura],Table13[[#This Row],[Cód.]],Table8[Tipologia proposta *],"T7"))</f>
        <v/>
      </c>
      <c r="Q483" s="243" t="str">
        <f>IF(Table13[[#This Row],[Tipo de Beneficiário]]="","",COUNTIFS(Table8[Código da Candidatura],Table13[[#This Row],[Cód.]],Table8[Tipologia proposta *],"Unid. Resid."))</f>
        <v/>
      </c>
      <c r="R483" s="244">
        <f>SUM(Table13[[#This Row],[T0]:[Unid. resid.]])</f>
        <v>0</v>
      </c>
      <c r="S483" s="245" t="str">
        <f>IF(OR(Table13[[#This Row],[Tipo de Beneficiário]]="",Table13[[#This Row],[Identificação da Entidade]]="",Table13[[#This Row],[Tipo de Solução Habitacional]]=""),"NÃO","")</f>
        <v>NÃO</v>
      </c>
      <c r="T483" s="118" t="e">
        <f>VLOOKUP(Table13[[#This Row],[Tipo de Beneficiário]],Table3[],3,FALSE)</f>
        <v>#N/A</v>
      </c>
      <c r="X483" s="46"/>
    </row>
    <row r="484" spans="1:24" x14ac:dyDescent="0.25">
      <c r="A484" s="237" t="str">
        <f>auxiliar!C480</f>
        <v>479</v>
      </c>
      <c r="B484" s="238"/>
      <c r="C484" s="239"/>
      <c r="D484" s="212" t="str">
        <f>IF(Table13[[#This Row],[Tipo de Beneficiário]]="","",COUNTIF(Table8[Código da Candidatura],Table13[[#This Row],[Cód.]]))</f>
        <v/>
      </c>
      <c r="E484" s="240" t="str">
        <f>IF(Table13[[#This Row],[Tipo de Beneficiário]]="","",SUMIF(Table8[[Código da Candidatura]:[Nº de membros]],Table13[[#This Row],[Cód.]],Table8[Nº de membros]))</f>
        <v/>
      </c>
      <c r="F484" s="241"/>
      <c r="G484" s="242"/>
      <c r="H484" s="242"/>
      <c r="I484" s="243" t="str">
        <f>IF(Table13[[#This Row],[Tipo de Beneficiário]]="","",COUNTIFS(Table8[Código da Candidatura],Table13[[#This Row],[Cód.]],Table8[Tipologia proposta *],"T0"))</f>
        <v/>
      </c>
      <c r="J484" s="243" t="str">
        <f>IF(Table13[[#This Row],[Tipo de Beneficiário]]="","",COUNTIFS(Table8[Código da Candidatura],Table13[[#This Row],[Cód.]],Table8[Tipologia proposta *],"T1"))</f>
        <v/>
      </c>
      <c r="K484" s="243" t="str">
        <f>IF(Table13[[#This Row],[Tipo de Beneficiário]]="","",COUNTIFS(Table8[Código da Candidatura],Table13[[#This Row],[Cód.]],Table8[Tipologia proposta *],"T2"))</f>
        <v/>
      </c>
      <c r="L484" s="243" t="str">
        <f>IF(Table13[[#This Row],[Tipo de Beneficiário]]="","",COUNTIFS(Table8[Código da Candidatura],Table13[[#This Row],[Cód.]],Table8[Tipologia proposta *],"T3"))</f>
        <v/>
      </c>
      <c r="M484" s="243" t="str">
        <f>IF(Table13[[#This Row],[Tipo de Beneficiário]]="","",COUNTIFS(Table8[Código da Candidatura],Table13[[#This Row],[Cód.]],Table8[Tipologia proposta *],"T4"))</f>
        <v/>
      </c>
      <c r="N484" s="243" t="str">
        <f>IF(Table13[[#This Row],[Tipo de Beneficiário]]="","",COUNTIFS(Table8[Código da Candidatura],Table13[[#This Row],[Cód.]],Table8[Tipologia proposta *],"T5"))</f>
        <v/>
      </c>
      <c r="O484" s="243" t="str">
        <f>IF(Table13[[#This Row],[Tipo de Beneficiário]]="","",COUNTIFS(Table8[Código da Candidatura],Table13[[#This Row],[Cód.]],Table8[Tipologia proposta *],"T6"))</f>
        <v/>
      </c>
      <c r="P484" s="243" t="str">
        <f>IF(Table13[[#This Row],[Tipo de Beneficiário]]="","",COUNTIFS(Table8[Código da Candidatura],Table13[[#This Row],[Cód.]],Table8[Tipologia proposta *],"T7"))</f>
        <v/>
      </c>
      <c r="Q484" s="243" t="str">
        <f>IF(Table13[[#This Row],[Tipo de Beneficiário]]="","",COUNTIFS(Table8[Código da Candidatura],Table13[[#This Row],[Cód.]],Table8[Tipologia proposta *],"Unid. Resid."))</f>
        <v/>
      </c>
      <c r="R484" s="244">
        <f>SUM(Table13[[#This Row],[T0]:[Unid. resid.]])</f>
        <v>0</v>
      </c>
      <c r="S484" s="245" t="str">
        <f>IF(OR(Table13[[#This Row],[Tipo de Beneficiário]]="",Table13[[#This Row],[Identificação da Entidade]]="",Table13[[#This Row],[Tipo de Solução Habitacional]]=""),"NÃO","")</f>
        <v>NÃO</v>
      </c>
      <c r="T484" s="118" t="e">
        <f>VLOOKUP(Table13[[#This Row],[Tipo de Beneficiário]],Table3[],3,FALSE)</f>
        <v>#N/A</v>
      </c>
      <c r="X484" s="46"/>
    </row>
    <row r="485" spans="1:24" x14ac:dyDescent="0.25">
      <c r="A485" s="237" t="str">
        <f>auxiliar!C481</f>
        <v>480</v>
      </c>
      <c r="B485" s="238"/>
      <c r="C485" s="239"/>
      <c r="D485" s="212" t="str">
        <f>IF(Table13[[#This Row],[Tipo de Beneficiário]]="","",COUNTIF(Table8[Código da Candidatura],Table13[[#This Row],[Cód.]]))</f>
        <v/>
      </c>
      <c r="E485" s="240" t="str">
        <f>IF(Table13[[#This Row],[Tipo de Beneficiário]]="","",SUMIF(Table8[[Código da Candidatura]:[Nº de membros]],Table13[[#This Row],[Cód.]],Table8[Nº de membros]))</f>
        <v/>
      </c>
      <c r="F485" s="241"/>
      <c r="G485" s="242"/>
      <c r="H485" s="242"/>
      <c r="I485" s="243" t="str">
        <f>IF(Table13[[#This Row],[Tipo de Beneficiário]]="","",COUNTIFS(Table8[Código da Candidatura],Table13[[#This Row],[Cód.]],Table8[Tipologia proposta *],"T0"))</f>
        <v/>
      </c>
      <c r="J485" s="243" t="str">
        <f>IF(Table13[[#This Row],[Tipo de Beneficiário]]="","",COUNTIFS(Table8[Código da Candidatura],Table13[[#This Row],[Cód.]],Table8[Tipologia proposta *],"T1"))</f>
        <v/>
      </c>
      <c r="K485" s="243" t="str">
        <f>IF(Table13[[#This Row],[Tipo de Beneficiário]]="","",COUNTIFS(Table8[Código da Candidatura],Table13[[#This Row],[Cód.]],Table8[Tipologia proposta *],"T2"))</f>
        <v/>
      </c>
      <c r="L485" s="243" t="str">
        <f>IF(Table13[[#This Row],[Tipo de Beneficiário]]="","",COUNTIFS(Table8[Código da Candidatura],Table13[[#This Row],[Cód.]],Table8[Tipologia proposta *],"T3"))</f>
        <v/>
      </c>
      <c r="M485" s="243" t="str">
        <f>IF(Table13[[#This Row],[Tipo de Beneficiário]]="","",COUNTIFS(Table8[Código da Candidatura],Table13[[#This Row],[Cód.]],Table8[Tipologia proposta *],"T4"))</f>
        <v/>
      </c>
      <c r="N485" s="243" t="str">
        <f>IF(Table13[[#This Row],[Tipo de Beneficiário]]="","",COUNTIFS(Table8[Código da Candidatura],Table13[[#This Row],[Cód.]],Table8[Tipologia proposta *],"T5"))</f>
        <v/>
      </c>
      <c r="O485" s="243" t="str">
        <f>IF(Table13[[#This Row],[Tipo de Beneficiário]]="","",COUNTIFS(Table8[Código da Candidatura],Table13[[#This Row],[Cód.]],Table8[Tipologia proposta *],"T6"))</f>
        <v/>
      </c>
      <c r="P485" s="243" t="str">
        <f>IF(Table13[[#This Row],[Tipo de Beneficiário]]="","",COUNTIFS(Table8[Código da Candidatura],Table13[[#This Row],[Cód.]],Table8[Tipologia proposta *],"T7"))</f>
        <v/>
      </c>
      <c r="Q485" s="243" t="str">
        <f>IF(Table13[[#This Row],[Tipo de Beneficiário]]="","",COUNTIFS(Table8[Código da Candidatura],Table13[[#This Row],[Cód.]],Table8[Tipologia proposta *],"Unid. Resid."))</f>
        <v/>
      </c>
      <c r="R485" s="244">
        <f>SUM(Table13[[#This Row],[T0]:[Unid. resid.]])</f>
        <v>0</v>
      </c>
      <c r="S485" s="245" t="str">
        <f>IF(OR(Table13[[#This Row],[Tipo de Beneficiário]]="",Table13[[#This Row],[Identificação da Entidade]]="",Table13[[#This Row],[Tipo de Solução Habitacional]]=""),"NÃO","")</f>
        <v>NÃO</v>
      </c>
      <c r="T485" s="118" t="e">
        <f>VLOOKUP(Table13[[#This Row],[Tipo de Beneficiário]],Table3[],3,FALSE)</f>
        <v>#N/A</v>
      </c>
      <c r="X485" s="46"/>
    </row>
    <row r="486" spans="1:24" x14ac:dyDescent="0.25">
      <c r="A486" s="237" t="str">
        <f>auxiliar!C482</f>
        <v>481</v>
      </c>
      <c r="B486" s="238"/>
      <c r="C486" s="239"/>
      <c r="D486" s="212" t="str">
        <f>IF(Table13[[#This Row],[Tipo de Beneficiário]]="","",COUNTIF(Table8[Código da Candidatura],Table13[[#This Row],[Cód.]]))</f>
        <v/>
      </c>
      <c r="E486" s="240" t="str">
        <f>IF(Table13[[#This Row],[Tipo de Beneficiário]]="","",SUMIF(Table8[[Código da Candidatura]:[Nº de membros]],Table13[[#This Row],[Cód.]],Table8[Nº de membros]))</f>
        <v/>
      </c>
      <c r="F486" s="241"/>
      <c r="G486" s="242"/>
      <c r="H486" s="242"/>
      <c r="I486" s="243" t="str">
        <f>IF(Table13[[#This Row],[Tipo de Beneficiário]]="","",COUNTIFS(Table8[Código da Candidatura],Table13[[#This Row],[Cód.]],Table8[Tipologia proposta *],"T0"))</f>
        <v/>
      </c>
      <c r="J486" s="243" t="str">
        <f>IF(Table13[[#This Row],[Tipo de Beneficiário]]="","",COUNTIFS(Table8[Código da Candidatura],Table13[[#This Row],[Cód.]],Table8[Tipologia proposta *],"T1"))</f>
        <v/>
      </c>
      <c r="K486" s="243" t="str">
        <f>IF(Table13[[#This Row],[Tipo de Beneficiário]]="","",COUNTIFS(Table8[Código da Candidatura],Table13[[#This Row],[Cód.]],Table8[Tipologia proposta *],"T2"))</f>
        <v/>
      </c>
      <c r="L486" s="243" t="str">
        <f>IF(Table13[[#This Row],[Tipo de Beneficiário]]="","",COUNTIFS(Table8[Código da Candidatura],Table13[[#This Row],[Cód.]],Table8[Tipologia proposta *],"T3"))</f>
        <v/>
      </c>
      <c r="M486" s="243" t="str">
        <f>IF(Table13[[#This Row],[Tipo de Beneficiário]]="","",COUNTIFS(Table8[Código da Candidatura],Table13[[#This Row],[Cód.]],Table8[Tipologia proposta *],"T4"))</f>
        <v/>
      </c>
      <c r="N486" s="243" t="str">
        <f>IF(Table13[[#This Row],[Tipo de Beneficiário]]="","",COUNTIFS(Table8[Código da Candidatura],Table13[[#This Row],[Cód.]],Table8[Tipologia proposta *],"T5"))</f>
        <v/>
      </c>
      <c r="O486" s="243" t="str">
        <f>IF(Table13[[#This Row],[Tipo de Beneficiário]]="","",COUNTIFS(Table8[Código da Candidatura],Table13[[#This Row],[Cód.]],Table8[Tipologia proposta *],"T6"))</f>
        <v/>
      </c>
      <c r="P486" s="243" t="str">
        <f>IF(Table13[[#This Row],[Tipo de Beneficiário]]="","",COUNTIFS(Table8[Código da Candidatura],Table13[[#This Row],[Cód.]],Table8[Tipologia proposta *],"T7"))</f>
        <v/>
      </c>
      <c r="Q486" s="243" t="str">
        <f>IF(Table13[[#This Row],[Tipo de Beneficiário]]="","",COUNTIFS(Table8[Código da Candidatura],Table13[[#This Row],[Cód.]],Table8[Tipologia proposta *],"Unid. Resid."))</f>
        <v/>
      </c>
      <c r="R486" s="244">
        <f>SUM(Table13[[#This Row],[T0]:[Unid. resid.]])</f>
        <v>0</v>
      </c>
      <c r="S486" s="245" t="str">
        <f>IF(OR(Table13[[#This Row],[Tipo de Beneficiário]]="",Table13[[#This Row],[Identificação da Entidade]]="",Table13[[#This Row],[Tipo de Solução Habitacional]]=""),"NÃO","")</f>
        <v>NÃO</v>
      </c>
      <c r="T486" s="118" t="e">
        <f>VLOOKUP(Table13[[#This Row],[Tipo de Beneficiário]],Table3[],3,FALSE)</f>
        <v>#N/A</v>
      </c>
      <c r="X486" s="46"/>
    </row>
    <row r="487" spans="1:24" x14ac:dyDescent="0.25">
      <c r="A487" s="237" t="str">
        <f>auxiliar!C483</f>
        <v>482</v>
      </c>
      <c r="B487" s="238"/>
      <c r="C487" s="239"/>
      <c r="D487" s="212" t="str">
        <f>IF(Table13[[#This Row],[Tipo de Beneficiário]]="","",COUNTIF(Table8[Código da Candidatura],Table13[[#This Row],[Cód.]]))</f>
        <v/>
      </c>
      <c r="E487" s="240" t="str">
        <f>IF(Table13[[#This Row],[Tipo de Beneficiário]]="","",SUMIF(Table8[[Código da Candidatura]:[Nº de membros]],Table13[[#This Row],[Cód.]],Table8[Nº de membros]))</f>
        <v/>
      </c>
      <c r="F487" s="241"/>
      <c r="G487" s="242"/>
      <c r="H487" s="242"/>
      <c r="I487" s="243" t="str">
        <f>IF(Table13[[#This Row],[Tipo de Beneficiário]]="","",COUNTIFS(Table8[Código da Candidatura],Table13[[#This Row],[Cód.]],Table8[Tipologia proposta *],"T0"))</f>
        <v/>
      </c>
      <c r="J487" s="243" t="str">
        <f>IF(Table13[[#This Row],[Tipo de Beneficiário]]="","",COUNTIFS(Table8[Código da Candidatura],Table13[[#This Row],[Cód.]],Table8[Tipologia proposta *],"T1"))</f>
        <v/>
      </c>
      <c r="K487" s="243" t="str">
        <f>IF(Table13[[#This Row],[Tipo de Beneficiário]]="","",COUNTIFS(Table8[Código da Candidatura],Table13[[#This Row],[Cód.]],Table8[Tipologia proposta *],"T2"))</f>
        <v/>
      </c>
      <c r="L487" s="243" t="str">
        <f>IF(Table13[[#This Row],[Tipo de Beneficiário]]="","",COUNTIFS(Table8[Código da Candidatura],Table13[[#This Row],[Cód.]],Table8[Tipologia proposta *],"T3"))</f>
        <v/>
      </c>
      <c r="M487" s="243" t="str">
        <f>IF(Table13[[#This Row],[Tipo de Beneficiário]]="","",COUNTIFS(Table8[Código da Candidatura],Table13[[#This Row],[Cód.]],Table8[Tipologia proposta *],"T4"))</f>
        <v/>
      </c>
      <c r="N487" s="243" t="str">
        <f>IF(Table13[[#This Row],[Tipo de Beneficiário]]="","",COUNTIFS(Table8[Código da Candidatura],Table13[[#This Row],[Cód.]],Table8[Tipologia proposta *],"T5"))</f>
        <v/>
      </c>
      <c r="O487" s="243" t="str">
        <f>IF(Table13[[#This Row],[Tipo de Beneficiário]]="","",COUNTIFS(Table8[Código da Candidatura],Table13[[#This Row],[Cód.]],Table8[Tipologia proposta *],"T6"))</f>
        <v/>
      </c>
      <c r="P487" s="243" t="str">
        <f>IF(Table13[[#This Row],[Tipo de Beneficiário]]="","",COUNTIFS(Table8[Código da Candidatura],Table13[[#This Row],[Cód.]],Table8[Tipologia proposta *],"T7"))</f>
        <v/>
      </c>
      <c r="Q487" s="243" t="str">
        <f>IF(Table13[[#This Row],[Tipo de Beneficiário]]="","",COUNTIFS(Table8[Código da Candidatura],Table13[[#This Row],[Cód.]],Table8[Tipologia proposta *],"Unid. Resid."))</f>
        <v/>
      </c>
      <c r="R487" s="244">
        <f>SUM(Table13[[#This Row],[T0]:[Unid. resid.]])</f>
        <v>0</v>
      </c>
      <c r="S487" s="245" t="str">
        <f>IF(OR(Table13[[#This Row],[Tipo de Beneficiário]]="",Table13[[#This Row],[Identificação da Entidade]]="",Table13[[#This Row],[Tipo de Solução Habitacional]]=""),"NÃO","")</f>
        <v>NÃO</v>
      </c>
      <c r="T487" s="118" t="e">
        <f>VLOOKUP(Table13[[#This Row],[Tipo de Beneficiário]],Table3[],3,FALSE)</f>
        <v>#N/A</v>
      </c>
      <c r="X487" s="46"/>
    </row>
    <row r="488" spans="1:24" x14ac:dyDescent="0.25">
      <c r="A488" s="237" t="str">
        <f>auxiliar!C484</f>
        <v>483</v>
      </c>
      <c r="B488" s="238"/>
      <c r="C488" s="239"/>
      <c r="D488" s="212" t="str">
        <f>IF(Table13[[#This Row],[Tipo de Beneficiário]]="","",COUNTIF(Table8[Código da Candidatura],Table13[[#This Row],[Cód.]]))</f>
        <v/>
      </c>
      <c r="E488" s="240" t="str">
        <f>IF(Table13[[#This Row],[Tipo de Beneficiário]]="","",SUMIF(Table8[[Código da Candidatura]:[Nº de membros]],Table13[[#This Row],[Cód.]],Table8[Nº de membros]))</f>
        <v/>
      </c>
      <c r="F488" s="241"/>
      <c r="G488" s="242"/>
      <c r="H488" s="242"/>
      <c r="I488" s="243" t="str">
        <f>IF(Table13[[#This Row],[Tipo de Beneficiário]]="","",COUNTIFS(Table8[Código da Candidatura],Table13[[#This Row],[Cód.]],Table8[Tipologia proposta *],"T0"))</f>
        <v/>
      </c>
      <c r="J488" s="243" t="str">
        <f>IF(Table13[[#This Row],[Tipo de Beneficiário]]="","",COUNTIFS(Table8[Código da Candidatura],Table13[[#This Row],[Cód.]],Table8[Tipologia proposta *],"T1"))</f>
        <v/>
      </c>
      <c r="K488" s="243" t="str">
        <f>IF(Table13[[#This Row],[Tipo de Beneficiário]]="","",COUNTIFS(Table8[Código da Candidatura],Table13[[#This Row],[Cód.]],Table8[Tipologia proposta *],"T2"))</f>
        <v/>
      </c>
      <c r="L488" s="243" t="str">
        <f>IF(Table13[[#This Row],[Tipo de Beneficiário]]="","",COUNTIFS(Table8[Código da Candidatura],Table13[[#This Row],[Cód.]],Table8[Tipologia proposta *],"T3"))</f>
        <v/>
      </c>
      <c r="M488" s="243" t="str">
        <f>IF(Table13[[#This Row],[Tipo de Beneficiário]]="","",COUNTIFS(Table8[Código da Candidatura],Table13[[#This Row],[Cód.]],Table8[Tipologia proposta *],"T4"))</f>
        <v/>
      </c>
      <c r="N488" s="243" t="str">
        <f>IF(Table13[[#This Row],[Tipo de Beneficiário]]="","",COUNTIFS(Table8[Código da Candidatura],Table13[[#This Row],[Cód.]],Table8[Tipologia proposta *],"T5"))</f>
        <v/>
      </c>
      <c r="O488" s="243" t="str">
        <f>IF(Table13[[#This Row],[Tipo de Beneficiário]]="","",COUNTIFS(Table8[Código da Candidatura],Table13[[#This Row],[Cód.]],Table8[Tipologia proposta *],"T6"))</f>
        <v/>
      </c>
      <c r="P488" s="243" t="str">
        <f>IF(Table13[[#This Row],[Tipo de Beneficiário]]="","",COUNTIFS(Table8[Código da Candidatura],Table13[[#This Row],[Cód.]],Table8[Tipologia proposta *],"T7"))</f>
        <v/>
      </c>
      <c r="Q488" s="243" t="str">
        <f>IF(Table13[[#This Row],[Tipo de Beneficiário]]="","",COUNTIFS(Table8[Código da Candidatura],Table13[[#This Row],[Cód.]],Table8[Tipologia proposta *],"Unid. Resid."))</f>
        <v/>
      </c>
      <c r="R488" s="244">
        <f>SUM(Table13[[#This Row],[T0]:[Unid. resid.]])</f>
        <v>0</v>
      </c>
      <c r="S488" s="245" t="str">
        <f>IF(OR(Table13[[#This Row],[Tipo de Beneficiário]]="",Table13[[#This Row],[Identificação da Entidade]]="",Table13[[#This Row],[Tipo de Solução Habitacional]]=""),"NÃO","")</f>
        <v>NÃO</v>
      </c>
      <c r="T488" s="118" t="e">
        <f>VLOOKUP(Table13[[#This Row],[Tipo de Beneficiário]],Table3[],3,FALSE)</f>
        <v>#N/A</v>
      </c>
      <c r="X488" s="46"/>
    </row>
    <row r="489" spans="1:24" x14ac:dyDescent="0.25">
      <c r="A489" s="237" t="str">
        <f>auxiliar!C485</f>
        <v>484</v>
      </c>
      <c r="B489" s="238"/>
      <c r="C489" s="239"/>
      <c r="D489" s="212" t="str">
        <f>IF(Table13[[#This Row],[Tipo de Beneficiário]]="","",COUNTIF(Table8[Código da Candidatura],Table13[[#This Row],[Cód.]]))</f>
        <v/>
      </c>
      <c r="E489" s="240" t="str">
        <f>IF(Table13[[#This Row],[Tipo de Beneficiário]]="","",SUMIF(Table8[[Código da Candidatura]:[Nº de membros]],Table13[[#This Row],[Cód.]],Table8[Nº de membros]))</f>
        <v/>
      </c>
      <c r="F489" s="241"/>
      <c r="G489" s="242"/>
      <c r="H489" s="242"/>
      <c r="I489" s="243" t="str">
        <f>IF(Table13[[#This Row],[Tipo de Beneficiário]]="","",COUNTIFS(Table8[Código da Candidatura],Table13[[#This Row],[Cód.]],Table8[Tipologia proposta *],"T0"))</f>
        <v/>
      </c>
      <c r="J489" s="243" t="str">
        <f>IF(Table13[[#This Row],[Tipo de Beneficiário]]="","",COUNTIFS(Table8[Código da Candidatura],Table13[[#This Row],[Cód.]],Table8[Tipologia proposta *],"T1"))</f>
        <v/>
      </c>
      <c r="K489" s="243" t="str">
        <f>IF(Table13[[#This Row],[Tipo de Beneficiário]]="","",COUNTIFS(Table8[Código da Candidatura],Table13[[#This Row],[Cód.]],Table8[Tipologia proposta *],"T2"))</f>
        <v/>
      </c>
      <c r="L489" s="243" t="str">
        <f>IF(Table13[[#This Row],[Tipo de Beneficiário]]="","",COUNTIFS(Table8[Código da Candidatura],Table13[[#This Row],[Cód.]],Table8[Tipologia proposta *],"T3"))</f>
        <v/>
      </c>
      <c r="M489" s="243" t="str">
        <f>IF(Table13[[#This Row],[Tipo de Beneficiário]]="","",COUNTIFS(Table8[Código da Candidatura],Table13[[#This Row],[Cód.]],Table8[Tipologia proposta *],"T4"))</f>
        <v/>
      </c>
      <c r="N489" s="243" t="str">
        <f>IF(Table13[[#This Row],[Tipo de Beneficiário]]="","",COUNTIFS(Table8[Código da Candidatura],Table13[[#This Row],[Cód.]],Table8[Tipologia proposta *],"T5"))</f>
        <v/>
      </c>
      <c r="O489" s="243" t="str">
        <f>IF(Table13[[#This Row],[Tipo de Beneficiário]]="","",COUNTIFS(Table8[Código da Candidatura],Table13[[#This Row],[Cód.]],Table8[Tipologia proposta *],"T6"))</f>
        <v/>
      </c>
      <c r="P489" s="243" t="str">
        <f>IF(Table13[[#This Row],[Tipo de Beneficiário]]="","",COUNTIFS(Table8[Código da Candidatura],Table13[[#This Row],[Cód.]],Table8[Tipologia proposta *],"T7"))</f>
        <v/>
      </c>
      <c r="Q489" s="243" t="str">
        <f>IF(Table13[[#This Row],[Tipo de Beneficiário]]="","",COUNTIFS(Table8[Código da Candidatura],Table13[[#This Row],[Cód.]],Table8[Tipologia proposta *],"Unid. Resid."))</f>
        <v/>
      </c>
      <c r="R489" s="244">
        <f>SUM(Table13[[#This Row],[T0]:[Unid. resid.]])</f>
        <v>0</v>
      </c>
      <c r="S489" s="245" t="str">
        <f>IF(OR(Table13[[#This Row],[Tipo de Beneficiário]]="",Table13[[#This Row],[Identificação da Entidade]]="",Table13[[#This Row],[Tipo de Solução Habitacional]]=""),"NÃO","")</f>
        <v>NÃO</v>
      </c>
      <c r="T489" s="118" t="e">
        <f>VLOOKUP(Table13[[#This Row],[Tipo de Beneficiário]],Table3[],3,FALSE)</f>
        <v>#N/A</v>
      </c>
      <c r="X489" s="46"/>
    </row>
    <row r="490" spans="1:24" x14ac:dyDescent="0.25">
      <c r="A490" s="237" t="str">
        <f>auxiliar!C486</f>
        <v>485</v>
      </c>
      <c r="B490" s="238"/>
      <c r="C490" s="239"/>
      <c r="D490" s="212" t="str">
        <f>IF(Table13[[#This Row],[Tipo de Beneficiário]]="","",COUNTIF(Table8[Código da Candidatura],Table13[[#This Row],[Cód.]]))</f>
        <v/>
      </c>
      <c r="E490" s="240" t="str">
        <f>IF(Table13[[#This Row],[Tipo de Beneficiário]]="","",SUMIF(Table8[[Código da Candidatura]:[Nº de membros]],Table13[[#This Row],[Cód.]],Table8[Nº de membros]))</f>
        <v/>
      </c>
      <c r="F490" s="241"/>
      <c r="G490" s="242"/>
      <c r="H490" s="242"/>
      <c r="I490" s="243" t="str">
        <f>IF(Table13[[#This Row],[Tipo de Beneficiário]]="","",COUNTIFS(Table8[Código da Candidatura],Table13[[#This Row],[Cód.]],Table8[Tipologia proposta *],"T0"))</f>
        <v/>
      </c>
      <c r="J490" s="243" t="str">
        <f>IF(Table13[[#This Row],[Tipo de Beneficiário]]="","",COUNTIFS(Table8[Código da Candidatura],Table13[[#This Row],[Cód.]],Table8[Tipologia proposta *],"T1"))</f>
        <v/>
      </c>
      <c r="K490" s="243" t="str">
        <f>IF(Table13[[#This Row],[Tipo de Beneficiário]]="","",COUNTIFS(Table8[Código da Candidatura],Table13[[#This Row],[Cód.]],Table8[Tipologia proposta *],"T2"))</f>
        <v/>
      </c>
      <c r="L490" s="243" t="str">
        <f>IF(Table13[[#This Row],[Tipo de Beneficiário]]="","",COUNTIFS(Table8[Código da Candidatura],Table13[[#This Row],[Cód.]],Table8[Tipologia proposta *],"T3"))</f>
        <v/>
      </c>
      <c r="M490" s="243" t="str">
        <f>IF(Table13[[#This Row],[Tipo de Beneficiário]]="","",COUNTIFS(Table8[Código da Candidatura],Table13[[#This Row],[Cód.]],Table8[Tipologia proposta *],"T4"))</f>
        <v/>
      </c>
      <c r="N490" s="243" t="str">
        <f>IF(Table13[[#This Row],[Tipo de Beneficiário]]="","",COUNTIFS(Table8[Código da Candidatura],Table13[[#This Row],[Cód.]],Table8[Tipologia proposta *],"T5"))</f>
        <v/>
      </c>
      <c r="O490" s="243" t="str">
        <f>IF(Table13[[#This Row],[Tipo de Beneficiário]]="","",COUNTIFS(Table8[Código da Candidatura],Table13[[#This Row],[Cód.]],Table8[Tipologia proposta *],"T6"))</f>
        <v/>
      </c>
      <c r="P490" s="243" t="str">
        <f>IF(Table13[[#This Row],[Tipo de Beneficiário]]="","",COUNTIFS(Table8[Código da Candidatura],Table13[[#This Row],[Cód.]],Table8[Tipologia proposta *],"T7"))</f>
        <v/>
      </c>
      <c r="Q490" s="243" t="str">
        <f>IF(Table13[[#This Row],[Tipo de Beneficiário]]="","",COUNTIFS(Table8[Código da Candidatura],Table13[[#This Row],[Cód.]],Table8[Tipologia proposta *],"Unid. Resid."))</f>
        <v/>
      </c>
      <c r="R490" s="244">
        <f>SUM(Table13[[#This Row],[T0]:[Unid. resid.]])</f>
        <v>0</v>
      </c>
      <c r="S490" s="245" t="str">
        <f>IF(OR(Table13[[#This Row],[Tipo de Beneficiário]]="",Table13[[#This Row],[Identificação da Entidade]]="",Table13[[#This Row],[Tipo de Solução Habitacional]]=""),"NÃO","")</f>
        <v>NÃO</v>
      </c>
      <c r="T490" s="118" t="e">
        <f>VLOOKUP(Table13[[#This Row],[Tipo de Beneficiário]],Table3[],3,FALSE)</f>
        <v>#N/A</v>
      </c>
      <c r="X490" s="46"/>
    </row>
    <row r="491" spans="1:24" x14ac:dyDescent="0.25">
      <c r="A491" s="237" t="str">
        <f>auxiliar!C487</f>
        <v>486</v>
      </c>
      <c r="B491" s="238"/>
      <c r="C491" s="239"/>
      <c r="D491" s="212" t="str">
        <f>IF(Table13[[#This Row],[Tipo de Beneficiário]]="","",COUNTIF(Table8[Código da Candidatura],Table13[[#This Row],[Cód.]]))</f>
        <v/>
      </c>
      <c r="E491" s="240" t="str">
        <f>IF(Table13[[#This Row],[Tipo de Beneficiário]]="","",SUMIF(Table8[[Código da Candidatura]:[Nº de membros]],Table13[[#This Row],[Cód.]],Table8[Nº de membros]))</f>
        <v/>
      </c>
      <c r="F491" s="241"/>
      <c r="G491" s="242"/>
      <c r="H491" s="242"/>
      <c r="I491" s="243" t="str">
        <f>IF(Table13[[#This Row],[Tipo de Beneficiário]]="","",COUNTIFS(Table8[Código da Candidatura],Table13[[#This Row],[Cód.]],Table8[Tipologia proposta *],"T0"))</f>
        <v/>
      </c>
      <c r="J491" s="243" t="str">
        <f>IF(Table13[[#This Row],[Tipo de Beneficiário]]="","",COUNTIFS(Table8[Código da Candidatura],Table13[[#This Row],[Cód.]],Table8[Tipologia proposta *],"T1"))</f>
        <v/>
      </c>
      <c r="K491" s="243" t="str">
        <f>IF(Table13[[#This Row],[Tipo de Beneficiário]]="","",COUNTIFS(Table8[Código da Candidatura],Table13[[#This Row],[Cód.]],Table8[Tipologia proposta *],"T2"))</f>
        <v/>
      </c>
      <c r="L491" s="243" t="str">
        <f>IF(Table13[[#This Row],[Tipo de Beneficiário]]="","",COUNTIFS(Table8[Código da Candidatura],Table13[[#This Row],[Cód.]],Table8[Tipologia proposta *],"T3"))</f>
        <v/>
      </c>
      <c r="M491" s="243" t="str">
        <f>IF(Table13[[#This Row],[Tipo de Beneficiário]]="","",COUNTIFS(Table8[Código da Candidatura],Table13[[#This Row],[Cód.]],Table8[Tipologia proposta *],"T4"))</f>
        <v/>
      </c>
      <c r="N491" s="243" t="str">
        <f>IF(Table13[[#This Row],[Tipo de Beneficiário]]="","",COUNTIFS(Table8[Código da Candidatura],Table13[[#This Row],[Cód.]],Table8[Tipologia proposta *],"T5"))</f>
        <v/>
      </c>
      <c r="O491" s="243" t="str">
        <f>IF(Table13[[#This Row],[Tipo de Beneficiário]]="","",COUNTIFS(Table8[Código da Candidatura],Table13[[#This Row],[Cód.]],Table8[Tipologia proposta *],"T6"))</f>
        <v/>
      </c>
      <c r="P491" s="243" t="str">
        <f>IF(Table13[[#This Row],[Tipo de Beneficiário]]="","",COUNTIFS(Table8[Código da Candidatura],Table13[[#This Row],[Cód.]],Table8[Tipologia proposta *],"T7"))</f>
        <v/>
      </c>
      <c r="Q491" s="243" t="str">
        <f>IF(Table13[[#This Row],[Tipo de Beneficiário]]="","",COUNTIFS(Table8[Código da Candidatura],Table13[[#This Row],[Cód.]],Table8[Tipologia proposta *],"Unid. Resid."))</f>
        <v/>
      </c>
      <c r="R491" s="244">
        <f>SUM(Table13[[#This Row],[T0]:[Unid. resid.]])</f>
        <v>0</v>
      </c>
      <c r="S491" s="245" t="str">
        <f>IF(OR(Table13[[#This Row],[Tipo de Beneficiário]]="",Table13[[#This Row],[Identificação da Entidade]]="",Table13[[#This Row],[Tipo de Solução Habitacional]]=""),"NÃO","")</f>
        <v>NÃO</v>
      </c>
      <c r="T491" s="118" t="e">
        <f>VLOOKUP(Table13[[#This Row],[Tipo de Beneficiário]],Table3[],3,FALSE)</f>
        <v>#N/A</v>
      </c>
      <c r="X491" s="46"/>
    </row>
    <row r="492" spans="1:24" x14ac:dyDescent="0.25">
      <c r="A492" s="237" t="str">
        <f>auxiliar!C488</f>
        <v>487</v>
      </c>
      <c r="B492" s="238"/>
      <c r="C492" s="239"/>
      <c r="D492" s="212" t="str">
        <f>IF(Table13[[#This Row],[Tipo de Beneficiário]]="","",COUNTIF(Table8[Código da Candidatura],Table13[[#This Row],[Cód.]]))</f>
        <v/>
      </c>
      <c r="E492" s="240" t="str">
        <f>IF(Table13[[#This Row],[Tipo de Beneficiário]]="","",SUMIF(Table8[[Código da Candidatura]:[Nº de membros]],Table13[[#This Row],[Cód.]],Table8[Nº de membros]))</f>
        <v/>
      </c>
      <c r="F492" s="241"/>
      <c r="G492" s="242"/>
      <c r="H492" s="242"/>
      <c r="I492" s="243" t="str">
        <f>IF(Table13[[#This Row],[Tipo de Beneficiário]]="","",COUNTIFS(Table8[Código da Candidatura],Table13[[#This Row],[Cód.]],Table8[Tipologia proposta *],"T0"))</f>
        <v/>
      </c>
      <c r="J492" s="243" t="str">
        <f>IF(Table13[[#This Row],[Tipo de Beneficiário]]="","",COUNTIFS(Table8[Código da Candidatura],Table13[[#This Row],[Cód.]],Table8[Tipologia proposta *],"T1"))</f>
        <v/>
      </c>
      <c r="K492" s="243" t="str">
        <f>IF(Table13[[#This Row],[Tipo de Beneficiário]]="","",COUNTIFS(Table8[Código da Candidatura],Table13[[#This Row],[Cód.]],Table8[Tipologia proposta *],"T2"))</f>
        <v/>
      </c>
      <c r="L492" s="243" t="str">
        <f>IF(Table13[[#This Row],[Tipo de Beneficiário]]="","",COUNTIFS(Table8[Código da Candidatura],Table13[[#This Row],[Cód.]],Table8[Tipologia proposta *],"T3"))</f>
        <v/>
      </c>
      <c r="M492" s="243" t="str">
        <f>IF(Table13[[#This Row],[Tipo de Beneficiário]]="","",COUNTIFS(Table8[Código da Candidatura],Table13[[#This Row],[Cód.]],Table8[Tipologia proposta *],"T4"))</f>
        <v/>
      </c>
      <c r="N492" s="243" t="str">
        <f>IF(Table13[[#This Row],[Tipo de Beneficiário]]="","",COUNTIFS(Table8[Código da Candidatura],Table13[[#This Row],[Cód.]],Table8[Tipologia proposta *],"T5"))</f>
        <v/>
      </c>
      <c r="O492" s="243" t="str">
        <f>IF(Table13[[#This Row],[Tipo de Beneficiário]]="","",COUNTIFS(Table8[Código da Candidatura],Table13[[#This Row],[Cód.]],Table8[Tipologia proposta *],"T6"))</f>
        <v/>
      </c>
      <c r="P492" s="243" t="str">
        <f>IF(Table13[[#This Row],[Tipo de Beneficiário]]="","",COUNTIFS(Table8[Código da Candidatura],Table13[[#This Row],[Cód.]],Table8[Tipologia proposta *],"T7"))</f>
        <v/>
      </c>
      <c r="Q492" s="243" t="str">
        <f>IF(Table13[[#This Row],[Tipo de Beneficiário]]="","",COUNTIFS(Table8[Código da Candidatura],Table13[[#This Row],[Cód.]],Table8[Tipologia proposta *],"Unid. Resid."))</f>
        <v/>
      </c>
      <c r="R492" s="244">
        <f>SUM(Table13[[#This Row],[T0]:[Unid. resid.]])</f>
        <v>0</v>
      </c>
      <c r="S492" s="245" t="str">
        <f>IF(OR(Table13[[#This Row],[Tipo de Beneficiário]]="",Table13[[#This Row],[Identificação da Entidade]]="",Table13[[#This Row],[Tipo de Solução Habitacional]]=""),"NÃO","")</f>
        <v>NÃO</v>
      </c>
      <c r="T492" s="118" t="e">
        <f>VLOOKUP(Table13[[#This Row],[Tipo de Beneficiário]],Table3[],3,FALSE)</f>
        <v>#N/A</v>
      </c>
      <c r="X492" s="46"/>
    </row>
    <row r="493" spans="1:24" x14ac:dyDescent="0.25">
      <c r="A493" s="237" t="str">
        <f>auxiliar!C489</f>
        <v>488</v>
      </c>
      <c r="B493" s="238"/>
      <c r="C493" s="239"/>
      <c r="D493" s="212" t="str">
        <f>IF(Table13[[#This Row],[Tipo de Beneficiário]]="","",COUNTIF(Table8[Código da Candidatura],Table13[[#This Row],[Cód.]]))</f>
        <v/>
      </c>
      <c r="E493" s="240" t="str">
        <f>IF(Table13[[#This Row],[Tipo de Beneficiário]]="","",SUMIF(Table8[[Código da Candidatura]:[Nº de membros]],Table13[[#This Row],[Cód.]],Table8[Nº de membros]))</f>
        <v/>
      </c>
      <c r="F493" s="241"/>
      <c r="G493" s="242"/>
      <c r="H493" s="242"/>
      <c r="I493" s="243" t="str">
        <f>IF(Table13[[#This Row],[Tipo de Beneficiário]]="","",COUNTIFS(Table8[Código da Candidatura],Table13[[#This Row],[Cód.]],Table8[Tipologia proposta *],"T0"))</f>
        <v/>
      </c>
      <c r="J493" s="243" t="str">
        <f>IF(Table13[[#This Row],[Tipo de Beneficiário]]="","",COUNTIFS(Table8[Código da Candidatura],Table13[[#This Row],[Cód.]],Table8[Tipologia proposta *],"T1"))</f>
        <v/>
      </c>
      <c r="K493" s="243" t="str">
        <f>IF(Table13[[#This Row],[Tipo de Beneficiário]]="","",COUNTIFS(Table8[Código da Candidatura],Table13[[#This Row],[Cód.]],Table8[Tipologia proposta *],"T2"))</f>
        <v/>
      </c>
      <c r="L493" s="243" t="str">
        <f>IF(Table13[[#This Row],[Tipo de Beneficiário]]="","",COUNTIFS(Table8[Código da Candidatura],Table13[[#This Row],[Cód.]],Table8[Tipologia proposta *],"T3"))</f>
        <v/>
      </c>
      <c r="M493" s="243" t="str">
        <f>IF(Table13[[#This Row],[Tipo de Beneficiário]]="","",COUNTIFS(Table8[Código da Candidatura],Table13[[#This Row],[Cód.]],Table8[Tipologia proposta *],"T4"))</f>
        <v/>
      </c>
      <c r="N493" s="243" t="str">
        <f>IF(Table13[[#This Row],[Tipo de Beneficiário]]="","",COUNTIFS(Table8[Código da Candidatura],Table13[[#This Row],[Cód.]],Table8[Tipologia proposta *],"T5"))</f>
        <v/>
      </c>
      <c r="O493" s="243" t="str">
        <f>IF(Table13[[#This Row],[Tipo de Beneficiário]]="","",COUNTIFS(Table8[Código da Candidatura],Table13[[#This Row],[Cód.]],Table8[Tipologia proposta *],"T6"))</f>
        <v/>
      </c>
      <c r="P493" s="243" t="str">
        <f>IF(Table13[[#This Row],[Tipo de Beneficiário]]="","",COUNTIFS(Table8[Código da Candidatura],Table13[[#This Row],[Cód.]],Table8[Tipologia proposta *],"T7"))</f>
        <v/>
      </c>
      <c r="Q493" s="243" t="str">
        <f>IF(Table13[[#This Row],[Tipo de Beneficiário]]="","",COUNTIFS(Table8[Código da Candidatura],Table13[[#This Row],[Cód.]],Table8[Tipologia proposta *],"Unid. Resid."))</f>
        <v/>
      </c>
      <c r="R493" s="244">
        <f>SUM(Table13[[#This Row],[T0]:[Unid. resid.]])</f>
        <v>0</v>
      </c>
      <c r="S493" s="245" t="str">
        <f>IF(OR(Table13[[#This Row],[Tipo de Beneficiário]]="",Table13[[#This Row],[Identificação da Entidade]]="",Table13[[#This Row],[Tipo de Solução Habitacional]]=""),"NÃO","")</f>
        <v>NÃO</v>
      </c>
      <c r="T493" s="118" t="e">
        <f>VLOOKUP(Table13[[#This Row],[Tipo de Beneficiário]],Table3[],3,FALSE)</f>
        <v>#N/A</v>
      </c>
      <c r="X493" s="46"/>
    </row>
    <row r="494" spans="1:24" x14ac:dyDescent="0.25">
      <c r="A494" s="237" t="str">
        <f>auxiliar!C490</f>
        <v>489</v>
      </c>
      <c r="B494" s="238"/>
      <c r="C494" s="239"/>
      <c r="D494" s="212" t="str">
        <f>IF(Table13[[#This Row],[Tipo de Beneficiário]]="","",COUNTIF(Table8[Código da Candidatura],Table13[[#This Row],[Cód.]]))</f>
        <v/>
      </c>
      <c r="E494" s="240" t="str">
        <f>IF(Table13[[#This Row],[Tipo de Beneficiário]]="","",SUMIF(Table8[[Código da Candidatura]:[Nº de membros]],Table13[[#This Row],[Cód.]],Table8[Nº de membros]))</f>
        <v/>
      </c>
      <c r="F494" s="241"/>
      <c r="G494" s="242"/>
      <c r="H494" s="242"/>
      <c r="I494" s="243" t="str">
        <f>IF(Table13[[#This Row],[Tipo de Beneficiário]]="","",COUNTIFS(Table8[Código da Candidatura],Table13[[#This Row],[Cód.]],Table8[Tipologia proposta *],"T0"))</f>
        <v/>
      </c>
      <c r="J494" s="243" t="str">
        <f>IF(Table13[[#This Row],[Tipo de Beneficiário]]="","",COUNTIFS(Table8[Código da Candidatura],Table13[[#This Row],[Cód.]],Table8[Tipologia proposta *],"T1"))</f>
        <v/>
      </c>
      <c r="K494" s="243" t="str">
        <f>IF(Table13[[#This Row],[Tipo de Beneficiário]]="","",COUNTIFS(Table8[Código da Candidatura],Table13[[#This Row],[Cód.]],Table8[Tipologia proposta *],"T2"))</f>
        <v/>
      </c>
      <c r="L494" s="243" t="str">
        <f>IF(Table13[[#This Row],[Tipo de Beneficiário]]="","",COUNTIFS(Table8[Código da Candidatura],Table13[[#This Row],[Cód.]],Table8[Tipologia proposta *],"T3"))</f>
        <v/>
      </c>
      <c r="M494" s="243" t="str">
        <f>IF(Table13[[#This Row],[Tipo de Beneficiário]]="","",COUNTIFS(Table8[Código da Candidatura],Table13[[#This Row],[Cód.]],Table8[Tipologia proposta *],"T4"))</f>
        <v/>
      </c>
      <c r="N494" s="243" t="str">
        <f>IF(Table13[[#This Row],[Tipo de Beneficiário]]="","",COUNTIFS(Table8[Código da Candidatura],Table13[[#This Row],[Cód.]],Table8[Tipologia proposta *],"T5"))</f>
        <v/>
      </c>
      <c r="O494" s="243" t="str">
        <f>IF(Table13[[#This Row],[Tipo de Beneficiário]]="","",COUNTIFS(Table8[Código da Candidatura],Table13[[#This Row],[Cód.]],Table8[Tipologia proposta *],"T6"))</f>
        <v/>
      </c>
      <c r="P494" s="243" t="str">
        <f>IF(Table13[[#This Row],[Tipo de Beneficiário]]="","",COUNTIFS(Table8[Código da Candidatura],Table13[[#This Row],[Cód.]],Table8[Tipologia proposta *],"T7"))</f>
        <v/>
      </c>
      <c r="Q494" s="243" t="str">
        <f>IF(Table13[[#This Row],[Tipo de Beneficiário]]="","",COUNTIFS(Table8[Código da Candidatura],Table13[[#This Row],[Cód.]],Table8[Tipologia proposta *],"Unid. Resid."))</f>
        <v/>
      </c>
      <c r="R494" s="244">
        <f>SUM(Table13[[#This Row],[T0]:[Unid. resid.]])</f>
        <v>0</v>
      </c>
      <c r="S494" s="245" t="str">
        <f>IF(OR(Table13[[#This Row],[Tipo de Beneficiário]]="",Table13[[#This Row],[Identificação da Entidade]]="",Table13[[#This Row],[Tipo de Solução Habitacional]]=""),"NÃO","")</f>
        <v>NÃO</v>
      </c>
      <c r="T494" s="118" t="e">
        <f>VLOOKUP(Table13[[#This Row],[Tipo de Beneficiário]],Table3[],3,FALSE)</f>
        <v>#N/A</v>
      </c>
      <c r="X494" s="46"/>
    </row>
    <row r="495" spans="1:24" x14ac:dyDescent="0.25">
      <c r="A495" s="237" t="str">
        <f>auxiliar!C491</f>
        <v>490</v>
      </c>
      <c r="B495" s="238"/>
      <c r="C495" s="239"/>
      <c r="D495" s="212" t="str">
        <f>IF(Table13[[#This Row],[Tipo de Beneficiário]]="","",COUNTIF(Table8[Código da Candidatura],Table13[[#This Row],[Cód.]]))</f>
        <v/>
      </c>
      <c r="E495" s="240" t="str">
        <f>IF(Table13[[#This Row],[Tipo de Beneficiário]]="","",SUMIF(Table8[[Código da Candidatura]:[Nº de membros]],Table13[[#This Row],[Cód.]],Table8[Nº de membros]))</f>
        <v/>
      </c>
      <c r="F495" s="241"/>
      <c r="G495" s="242"/>
      <c r="H495" s="242"/>
      <c r="I495" s="243" t="str">
        <f>IF(Table13[[#This Row],[Tipo de Beneficiário]]="","",COUNTIFS(Table8[Código da Candidatura],Table13[[#This Row],[Cód.]],Table8[Tipologia proposta *],"T0"))</f>
        <v/>
      </c>
      <c r="J495" s="243" t="str">
        <f>IF(Table13[[#This Row],[Tipo de Beneficiário]]="","",COUNTIFS(Table8[Código da Candidatura],Table13[[#This Row],[Cód.]],Table8[Tipologia proposta *],"T1"))</f>
        <v/>
      </c>
      <c r="K495" s="243" t="str">
        <f>IF(Table13[[#This Row],[Tipo de Beneficiário]]="","",COUNTIFS(Table8[Código da Candidatura],Table13[[#This Row],[Cód.]],Table8[Tipologia proposta *],"T2"))</f>
        <v/>
      </c>
      <c r="L495" s="243" t="str">
        <f>IF(Table13[[#This Row],[Tipo de Beneficiário]]="","",COUNTIFS(Table8[Código da Candidatura],Table13[[#This Row],[Cód.]],Table8[Tipologia proposta *],"T3"))</f>
        <v/>
      </c>
      <c r="M495" s="243" t="str">
        <f>IF(Table13[[#This Row],[Tipo de Beneficiário]]="","",COUNTIFS(Table8[Código da Candidatura],Table13[[#This Row],[Cód.]],Table8[Tipologia proposta *],"T4"))</f>
        <v/>
      </c>
      <c r="N495" s="243" t="str">
        <f>IF(Table13[[#This Row],[Tipo de Beneficiário]]="","",COUNTIFS(Table8[Código da Candidatura],Table13[[#This Row],[Cód.]],Table8[Tipologia proposta *],"T5"))</f>
        <v/>
      </c>
      <c r="O495" s="243" t="str">
        <f>IF(Table13[[#This Row],[Tipo de Beneficiário]]="","",COUNTIFS(Table8[Código da Candidatura],Table13[[#This Row],[Cód.]],Table8[Tipologia proposta *],"T6"))</f>
        <v/>
      </c>
      <c r="P495" s="243" t="str">
        <f>IF(Table13[[#This Row],[Tipo de Beneficiário]]="","",COUNTIFS(Table8[Código da Candidatura],Table13[[#This Row],[Cód.]],Table8[Tipologia proposta *],"T7"))</f>
        <v/>
      </c>
      <c r="Q495" s="243" t="str">
        <f>IF(Table13[[#This Row],[Tipo de Beneficiário]]="","",COUNTIFS(Table8[Código da Candidatura],Table13[[#This Row],[Cód.]],Table8[Tipologia proposta *],"Unid. Resid."))</f>
        <v/>
      </c>
      <c r="R495" s="244">
        <f>SUM(Table13[[#This Row],[T0]:[Unid. resid.]])</f>
        <v>0</v>
      </c>
      <c r="S495" s="245" t="str">
        <f>IF(OR(Table13[[#This Row],[Tipo de Beneficiário]]="",Table13[[#This Row],[Identificação da Entidade]]="",Table13[[#This Row],[Tipo de Solução Habitacional]]=""),"NÃO","")</f>
        <v>NÃO</v>
      </c>
      <c r="T495" s="118" t="e">
        <f>VLOOKUP(Table13[[#This Row],[Tipo de Beneficiário]],Table3[],3,FALSE)</f>
        <v>#N/A</v>
      </c>
      <c r="X495" s="46"/>
    </row>
    <row r="496" spans="1:24" x14ac:dyDescent="0.25">
      <c r="A496" s="237" t="str">
        <f>auxiliar!C492</f>
        <v>491</v>
      </c>
      <c r="B496" s="238"/>
      <c r="C496" s="239"/>
      <c r="D496" s="212" t="str">
        <f>IF(Table13[[#This Row],[Tipo de Beneficiário]]="","",COUNTIF(Table8[Código da Candidatura],Table13[[#This Row],[Cód.]]))</f>
        <v/>
      </c>
      <c r="E496" s="240" t="str">
        <f>IF(Table13[[#This Row],[Tipo de Beneficiário]]="","",SUMIF(Table8[[Código da Candidatura]:[Nº de membros]],Table13[[#This Row],[Cód.]],Table8[Nº de membros]))</f>
        <v/>
      </c>
      <c r="F496" s="241"/>
      <c r="G496" s="242"/>
      <c r="H496" s="242"/>
      <c r="I496" s="243" t="str">
        <f>IF(Table13[[#This Row],[Tipo de Beneficiário]]="","",COUNTIFS(Table8[Código da Candidatura],Table13[[#This Row],[Cód.]],Table8[Tipologia proposta *],"T0"))</f>
        <v/>
      </c>
      <c r="J496" s="243" t="str">
        <f>IF(Table13[[#This Row],[Tipo de Beneficiário]]="","",COUNTIFS(Table8[Código da Candidatura],Table13[[#This Row],[Cód.]],Table8[Tipologia proposta *],"T1"))</f>
        <v/>
      </c>
      <c r="K496" s="243" t="str">
        <f>IF(Table13[[#This Row],[Tipo de Beneficiário]]="","",COUNTIFS(Table8[Código da Candidatura],Table13[[#This Row],[Cód.]],Table8[Tipologia proposta *],"T2"))</f>
        <v/>
      </c>
      <c r="L496" s="243" t="str">
        <f>IF(Table13[[#This Row],[Tipo de Beneficiário]]="","",COUNTIFS(Table8[Código da Candidatura],Table13[[#This Row],[Cód.]],Table8[Tipologia proposta *],"T3"))</f>
        <v/>
      </c>
      <c r="M496" s="243" t="str">
        <f>IF(Table13[[#This Row],[Tipo de Beneficiário]]="","",COUNTIFS(Table8[Código da Candidatura],Table13[[#This Row],[Cód.]],Table8[Tipologia proposta *],"T4"))</f>
        <v/>
      </c>
      <c r="N496" s="243" t="str">
        <f>IF(Table13[[#This Row],[Tipo de Beneficiário]]="","",COUNTIFS(Table8[Código da Candidatura],Table13[[#This Row],[Cód.]],Table8[Tipologia proposta *],"T5"))</f>
        <v/>
      </c>
      <c r="O496" s="243" t="str">
        <f>IF(Table13[[#This Row],[Tipo de Beneficiário]]="","",COUNTIFS(Table8[Código da Candidatura],Table13[[#This Row],[Cód.]],Table8[Tipologia proposta *],"T6"))</f>
        <v/>
      </c>
      <c r="P496" s="243" t="str">
        <f>IF(Table13[[#This Row],[Tipo de Beneficiário]]="","",COUNTIFS(Table8[Código da Candidatura],Table13[[#This Row],[Cód.]],Table8[Tipologia proposta *],"T7"))</f>
        <v/>
      </c>
      <c r="Q496" s="243" t="str">
        <f>IF(Table13[[#This Row],[Tipo de Beneficiário]]="","",COUNTIFS(Table8[Código da Candidatura],Table13[[#This Row],[Cód.]],Table8[Tipologia proposta *],"Unid. Resid."))</f>
        <v/>
      </c>
      <c r="R496" s="244">
        <f>SUM(Table13[[#This Row],[T0]:[Unid. resid.]])</f>
        <v>0</v>
      </c>
      <c r="S496" s="245" t="str">
        <f>IF(OR(Table13[[#This Row],[Tipo de Beneficiário]]="",Table13[[#This Row],[Identificação da Entidade]]="",Table13[[#This Row],[Tipo de Solução Habitacional]]=""),"NÃO","")</f>
        <v>NÃO</v>
      </c>
      <c r="T496" s="118" t="e">
        <f>VLOOKUP(Table13[[#This Row],[Tipo de Beneficiário]],Table3[],3,FALSE)</f>
        <v>#N/A</v>
      </c>
      <c r="X496" s="46"/>
    </row>
    <row r="497" spans="1:24" x14ac:dyDescent="0.25">
      <c r="A497" s="237" t="str">
        <f>auxiliar!C493</f>
        <v>492</v>
      </c>
      <c r="B497" s="238"/>
      <c r="C497" s="239"/>
      <c r="D497" s="212" t="str">
        <f>IF(Table13[[#This Row],[Tipo de Beneficiário]]="","",COUNTIF(Table8[Código da Candidatura],Table13[[#This Row],[Cód.]]))</f>
        <v/>
      </c>
      <c r="E497" s="240" t="str">
        <f>IF(Table13[[#This Row],[Tipo de Beneficiário]]="","",SUMIF(Table8[[Código da Candidatura]:[Nº de membros]],Table13[[#This Row],[Cód.]],Table8[Nº de membros]))</f>
        <v/>
      </c>
      <c r="F497" s="241"/>
      <c r="G497" s="242"/>
      <c r="H497" s="242"/>
      <c r="I497" s="243" t="str">
        <f>IF(Table13[[#This Row],[Tipo de Beneficiário]]="","",COUNTIFS(Table8[Código da Candidatura],Table13[[#This Row],[Cód.]],Table8[Tipologia proposta *],"T0"))</f>
        <v/>
      </c>
      <c r="J497" s="243" t="str">
        <f>IF(Table13[[#This Row],[Tipo de Beneficiário]]="","",COUNTIFS(Table8[Código da Candidatura],Table13[[#This Row],[Cód.]],Table8[Tipologia proposta *],"T1"))</f>
        <v/>
      </c>
      <c r="K497" s="243" t="str">
        <f>IF(Table13[[#This Row],[Tipo de Beneficiário]]="","",COUNTIFS(Table8[Código da Candidatura],Table13[[#This Row],[Cód.]],Table8[Tipologia proposta *],"T2"))</f>
        <v/>
      </c>
      <c r="L497" s="243" t="str">
        <f>IF(Table13[[#This Row],[Tipo de Beneficiário]]="","",COUNTIFS(Table8[Código da Candidatura],Table13[[#This Row],[Cód.]],Table8[Tipologia proposta *],"T3"))</f>
        <v/>
      </c>
      <c r="M497" s="243" t="str">
        <f>IF(Table13[[#This Row],[Tipo de Beneficiário]]="","",COUNTIFS(Table8[Código da Candidatura],Table13[[#This Row],[Cód.]],Table8[Tipologia proposta *],"T4"))</f>
        <v/>
      </c>
      <c r="N497" s="243" t="str">
        <f>IF(Table13[[#This Row],[Tipo de Beneficiário]]="","",COUNTIFS(Table8[Código da Candidatura],Table13[[#This Row],[Cód.]],Table8[Tipologia proposta *],"T5"))</f>
        <v/>
      </c>
      <c r="O497" s="243" t="str">
        <f>IF(Table13[[#This Row],[Tipo de Beneficiário]]="","",COUNTIFS(Table8[Código da Candidatura],Table13[[#This Row],[Cód.]],Table8[Tipologia proposta *],"T6"))</f>
        <v/>
      </c>
      <c r="P497" s="243" t="str">
        <f>IF(Table13[[#This Row],[Tipo de Beneficiário]]="","",COUNTIFS(Table8[Código da Candidatura],Table13[[#This Row],[Cód.]],Table8[Tipologia proposta *],"T7"))</f>
        <v/>
      </c>
      <c r="Q497" s="243" t="str">
        <f>IF(Table13[[#This Row],[Tipo de Beneficiário]]="","",COUNTIFS(Table8[Código da Candidatura],Table13[[#This Row],[Cód.]],Table8[Tipologia proposta *],"Unid. Resid."))</f>
        <v/>
      </c>
      <c r="R497" s="244">
        <f>SUM(Table13[[#This Row],[T0]:[Unid. resid.]])</f>
        <v>0</v>
      </c>
      <c r="S497" s="245" t="str">
        <f>IF(OR(Table13[[#This Row],[Tipo de Beneficiário]]="",Table13[[#This Row],[Identificação da Entidade]]="",Table13[[#This Row],[Tipo de Solução Habitacional]]=""),"NÃO","")</f>
        <v>NÃO</v>
      </c>
      <c r="T497" s="118" t="e">
        <f>VLOOKUP(Table13[[#This Row],[Tipo de Beneficiário]],Table3[],3,FALSE)</f>
        <v>#N/A</v>
      </c>
      <c r="X497" s="46"/>
    </row>
    <row r="498" spans="1:24" x14ac:dyDescent="0.25">
      <c r="A498" s="237" t="str">
        <f>auxiliar!C494</f>
        <v>493</v>
      </c>
      <c r="B498" s="238"/>
      <c r="C498" s="239"/>
      <c r="D498" s="212" t="str">
        <f>IF(Table13[[#This Row],[Tipo de Beneficiário]]="","",COUNTIF(Table8[Código da Candidatura],Table13[[#This Row],[Cód.]]))</f>
        <v/>
      </c>
      <c r="E498" s="240" t="str">
        <f>IF(Table13[[#This Row],[Tipo de Beneficiário]]="","",SUMIF(Table8[[Código da Candidatura]:[Nº de membros]],Table13[[#This Row],[Cód.]],Table8[Nº de membros]))</f>
        <v/>
      </c>
      <c r="F498" s="241"/>
      <c r="G498" s="242"/>
      <c r="H498" s="242"/>
      <c r="I498" s="243" t="str">
        <f>IF(Table13[[#This Row],[Tipo de Beneficiário]]="","",COUNTIFS(Table8[Código da Candidatura],Table13[[#This Row],[Cód.]],Table8[Tipologia proposta *],"T0"))</f>
        <v/>
      </c>
      <c r="J498" s="243" t="str">
        <f>IF(Table13[[#This Row],[Tipo de Beneficiário]]="","",COUNTIFS(Table8[Código da Candidatura],Table13[[#This Row],[Cód.]],Table8[Tipologia proposta *],"T1"))</f>
        <v/>
      </c>
      <c r="K498" s="243" t="str">
        <f>IF(Table13[[#This Row],[Tipo de Beneficiário]]="","",COUNTIFS(Table8[Código da Candidatura],Table13[[#This Row],[Cód.]],Table8[Tipologia proposta *],"T2"))</f>
        <v/>
      </c>
      <c r="L498" s="243" t="str">
        <f>IF(Table13[[#This Row],[Tipo de Beneficiário]]="","",COUNTIFS(Table8[Código da Candidatura],Table13[[#This Row],[Cód.]],Table8[Tipologia proposta *],"T3"))</f>
        <v/>
      </c>
      <c r="M498" s="243" t="str">
        <f>IF(Table13[[#This Row],[Tipo de Beneficiário]]="","",COUNTIFS(Table8[Código da Candidatura],Table13[[#This Row],[Cód.]],Table8[Tipologia proposta *],"T4"))</f>
        <v/>
      </c>
      <c r="N498" s="243" t="str">
        <f>IF(Table13[[#This Row],[Tipo de Beneficiário]]="","",COUNTIFS(Table8[Código da Candidatura],Table13[[#This Row],[Cód.]],Table8[Tipologia proposta *],"T5"))</f>
        <v/>
      </c>
      <c r="O498" s="243" t="str">
        <f>IF(Table13[[#This Row],[Tipo de Beneficiário]]="","",COUNTIFS(Table8[Código da Candidatura],Table13[[#This Row],[Cód.]],Table8[Tipologia proposta *],"T6"))</f>
        <v/>
      </c>
      <c r="P498" s="243" t="str">
        <f>IF(Table13[[#This Row],[Tipo de Beneficiário]]="","",COUNTIFS(Table8[Código da Candidatura],Table13[[#This Row],[Cód.]],Table8[Tipologia proposta *],"T7"))</f>
        <v/>
      </c>
      <c r="Q498" s="243" t="str">
        <f>IF(Table13[[#This Row],[Tipo de Beneficiário]]="","",COUNTIFS(Table8[Código da Candidatura],Table13[[#This Row],[Cód.]],Table8[Tipologia proposta *],"Unid. Resid."))</f>
        <v/>
      </c>
      <c r="R498" s="244">
        <f>SUM(Table13[[#This Row],[T0]:[Unid. resid.]])</f>
        <v>0</v>
      </c>
      <c r="S498" s="245" t="str">
        <f>IF(OR(Table13[[#This Row],[Tipo de Beneficiário]]="",Table13[[#This Row],[Identificação da Entidade]]="",Table13[[#This Row],[Tipo de Solução Habitacional]]=""),"NÃO","")</f>
        <v>NÃO</v>
      </c>
      <c r="T498" s="118" t="e">
        <f>VLOOKUP(Table13[[#This Row],[Tipo de Beneficiário]],Table3[],3,FALSE)</f>
        <v>#N/A</v>
      </c>
      <c r="X498" s="46"/>
    </row>
    <row r="499" spans="1:24" x14ac:dyDescent="0.25">
      <c r="A499" s="237" t="str">
        <f>auxiliar!C495</f>
        <v>494</v>
      </c>
      <c r="B499" s="238"/>
      <c r="C499" s="239"/>
      <c r="D499" s="212" t="str">
        <f>IF(Table13[[#This Row],[Tipo de Beneficiário]]="","",COUNTIF(Table8[Código da Candidatura],Table13[[#This Row],[Cód.]]))</f>
        <v/>
      </c>
      <c r="E499" s="240" t="str">
        <f>IF(Table13[[#This Row],[Tipo de Beneficiário]]="","",SUMIF(Table8[[Código da Candidatura]:[Nº de membros]],Table13[[#This Row],[Cód.]],Table8[Nº de membros]))</f>
        <v/>
      </c>
      <c r="F499" s="241"/>
      <c r="G499" s="242"/>
      <c r="H499" s="242"/>
      <c r="I499" s="243" t="str">
        <f>IF(Table13[[#This Row],[Tipo de Beneficiário]]="","",COUNTIFS(Table8[Código da Candidatura],Table13[[#This Row],[Cód.]],Table8[Tipologia proposta *],"T0"))</f>
        <v/>
      </c>
      <c r="J499" s="243" t="str">
        <f>IF(Table13[[#This Row],[Tipo de Beneficiário]]="","",COUNTIFS(Table8[Código da Candidatura],Table13[[#This Row],[Cód.]],Table8[Tipologia proposta *],"T1"))</f>
        <v/>
      </c>
      <c r="K499" s="243" t="str">
        <f>IF(Table13[[#This Row],[Tipo de Beneficiário]]="","",COUNTIFS(Table8[Código da Candidatura],Table13[[#This Row],[Cód.]],Table8[Tipologia proposta *],"T2"))</f>
        <v/>
      </c>
      <c r="L499" s="243" t="str">
        <f>IF(Table13[[#This Row],[Tipo de Beneficiário]]="","",COUNTIFS(Table8[Código da Candidatura],Table13[[#This Row],[Cód.]],Table8[Tipologia proposta *],"T3"))</f>
        <v/>
      </c>
      <c r="M499" s="243" t="str">
        <f>IF(Table13[[#This Row],[Tipo de Beneficiário]]="","",COUNTIFS(Table8[Código da Candidatura],Table13[[#This Row],[Cód.]],Table8[Tipologia proposta *],"T4"))</f>
        <v/>
      </c>
      <c r="N499" s="243" t="str">
        <f>IF(Table13[[#This Row],[Tipo de Beneficiário]]="","",COUNTIFS(Table8[Código da Candidatura],Table13[[#This Row],[Cód.]],Table8[Tipologia proposta *],"T5"))</f>
        <v/>
      </c>
      <c r="O499" s="243" t="str">
        <f>IF(Table13[[#This Row],[Tipo de Beneficiário]]="","",COUNTIFS(Table8[Código da Candidatura],Table13[[#This Row],[Cód.]],Table8[Tipologia proposta *],"T6"))</f>
        <v/>
      </c>
      <c r="P499" s="243" t="str">
        <f>IF(Table13[[#This Row],[Tipo de Beneficiário]]="","",COUNTIFS(Table8[Código da Candidatura],Table13[[#This Row],[Cód.]],Table8[Tipologia proposta *],"T7"))</f>
        <v/>
      </c>
      <c r="Q499" s="243" t="str">
        <f>IF(Table13[[#This Row],[Tipo de Beneficiário]]="","",COUNTIFS(Table8[Código da Candidatura],Table13[[#This Row],[Cód.]],Table8[Tipologia proposta *],"Unid. Resid."))</f>
        <v/>
      </c>
      <c r="R499" s="244">
        <f>SUM(Table13[[#This Row],[T0]:[Unid. resid.]])</f>
        <v>0</v>
      </c>
      <c r="S499" s="245" t="str">
        <f>IF(OR(Table13[[#This Row],[Tipo de Beneficiário]]="",Table13[[#This Row],[Identificação da Entidade]]="",Table13[[#This Row],[Tipo de Solução Habitacional]]=""),"NÃO","")</f>
        <v>NÃO</v>
      </c>
      <c r="T499" s="118" t="e">
        <f>VLOOKUP(Table13[[#This Row],[Tipo de Beneficiário]],Table3[],3,FALSE)</f>
        <v>#N/A</v>
      </c>
      <c r="X499" s="46"/>
    </row>
    <row r="500" spans="1:24" x14ac:dyDescent="0.25">
      <c r="A500" s="237" t="str">
        <f>auxiliar!C496</f>
        <v>495</v>
      </c>
      <c r="B500" s="238"/>
      <c r="C500" s="239"/>
      <c r="D500" s="212" t="str">
        <f>IF(Table13[[#This Row],[Tipo de Beneficiário]]="","",COUNTIF(Table8[Código da Candidatura],Table13[[#This Row],[Cód.]]))</f>
        <v/>
      </c>
      <c r="E500" s="240" t="str">
        <f>IF(Table13[[#This Row],[Tipo de Beneficiário]]="","",SUMIF(Table8[[Código da Candidatura]:[Nº de membros]],Table13[[#This Row],[Cód.]],Table8[Nº de membros]))</f>
        <v/>
      </c>
      <c r="F500" s="241"/>
      <c r="G500" s="242"/>
      <c r="H500" s="242"/>
      <c r="I500" s="243" t="str">
        <f>IF(Table13[[#This Row],[Tipo de Beneficiário]]="","",COUNTIFS(Table8[Código da Candidatura],Table13[[#This Row],[Cód.]],Table8[Tipologia proposta *],"T0"))</f>
        <v/>
      </c>
      <c r="J500" s="243" t="str">
        <f>IF(Table13[[#This Row],[Tipo de Beneficiário]]="","",COUNTIFS(Table8[Código da Candidatura],Table13[[#This Row],[Cód.]],Table8[Tipologia proposta *],"T1"))</f>
        <v/>
      </c>
      <c r="K500" s="243" t="str">
        <f>IF(Table13[[#This Row],[Tipo de Beneficiário]]="","",COUNTIFS(Table8[Código da Candidatura],Table13[[#This Row],[Cód.]],Table8[Tipologia proposta *],"T2"))</f>
        <v/>
      </c>
      <c r="L500" s="243" t="str">
        <f>IF(Table13[[#This Row],[Tipo de Beneficiário]]="","",COUNTIFS(Table8[Código da Candidatura],Table13[[#This Row],[Cód.]],Table8[Tipologia proposta *],"T3"))</f>
        <v/>
      </c>
      <c r="M500" s="243" t="str">
        <f>IF(Table13[[#This Row],[Tipo de Beneficiário]]="","",COUNTIFS(Table8[Código da Candidatura],Table13[[#This Row],[Cód.]],Table8[Tipologia proposta *],"T4"))</f>
        <v/>
      </c>
      <c r="N500" s="243" t="str">
        <f>IF(Table13[[#This Row],[Tipo de Beneficiário]]="","",COUNTIFS(Table8[Código da Candidatura],Table13[[#This Row],[Cód.]],Table8[Tipologia proposta *],"T5"))</f>
        <v/>
      </c>
      <c r="O500" s="243" t="str">
        <f>IF(Table13[[#This Row],[Tipo de Beneficiário]]="","",COUNTIFS(Table8[Código da Candidatura],Table13[[#This Row],[Cód.]],Table8[Tipologia proposta *],"T6"))</f>
        <v/>
      </c>
      <c r="P500" s="243" t="str">
        <f>IF(Table13[[#This Row],[Tipo de Beneficiário]]="","",COUNTIFS(Table8[Código da Candidatura],Table13[[#This Row],[Cód.]],Table8[Tipologia proposta *],"T7"))</f>
        <v/>
      </c>
      <c r="Q500" s="243" t="str">
        <f>IF(Table13[[#This Row],[Tipo de Beneficiário]]="","",COUNTIFS(Table8[Código da Candidatura],Table13[[#This Row],[Cód.]],Table8[Tipologia proposta *],"Unid. Resid."))</f>
        <v/>
      </c>
      <c r="R500" s="244">
        <f>SUM(Table13[[#This Row],[T0]:[Unid. resid.]])</f>
        <v>0</v>
      </c>
      <c r="S500" s="245" t="str">
        <f>IF(OR(Table13[[#This Row],[Tipo de Beneficiário]]="",Table13[[#This Row],[Identificação da Entidade]]="",Table13[[#This Row],[Tipo de Solução Habitacional]]=""),"NÃO","")</f>
        <v>NÃO</v>
      </c>
      <c r="T500" s="118" t="e">
        <f>VLOOKUP(Table13[[#This Row],[Tipo de Beneficiário]],Table3[],3,FALSE)</f>
        <v>#N/A</v>
      </c>
      <c r="X500" s="46"/>
    </row>
    <row r="501" spans="1:24" x14ac:dyDescent="0.25">
      <c r="A501" s="237" t="str">
        <f>auxiliar!C497</f>
        <v>496</v>
      </c>
      <c r="B501" s="238"/>
      <c r="C501" s="239"/>
      <c r="D501" s="212" t="str">
        <f>IF(Table13[[#This Row],[Tipo de Beneficiário]]="","",COUNTIF(Table8[Código da Candidatura],Table13[[#This Row],[Cód.]]))</f>
        <v/>
      </c>
      <c r="E501" s="240" t="str">
        <f>IF(Table13[[#This Row],[Tipo de Beneficiário]]="","",SUMIF(Table8[[Código da Candidatura]:[Nº de membros]],Table13[[#This Row],[Cód.]],Table8[Nº de membros]))</f>
        <v/>
      </c>
      <c r="F501" s="241"/>
      <c r="G501" s="242"/>
      <c r="H501" s="242"/>
      <c r="I501" s="243" t="str">
        <f>IF(Table13[[#This Row],[Tipo de Beneficiário]]="","",COUNTIFS(Table8[Código da Candidatura],Table13[[#This Row],[Cód.]],Table8[Tipologia proposta *],"T0"))</f>
        <v/>
      </c>
      <c r="J501" s="243" t="str">
        <f>IF(Table13[[#This Row],[Tipo de Beneficiário]]="","",COUNTIFS(Table8[Código da Candidatura],Table13[[#This Row],[Cód.]],Table8[Tipologia proposta *],"T1"))</f>
        <v/>
      </c>
      <c r="K501" s="243" t="str">
        <f>IF(Table13[[#This Row],[Tipo de Beneficiário]]="","",COUNTIFS(Table8[Código da Candidatura],Table13[[#This Row],[Cód.]],Table8[Tipologia proposta *],"T2"))</f>
        <v/>
      </c>
      <c r="L501" s="243" t="str">
        <f>IF(Table13[[#This Row],[Tipo de Beneficiário]]="","",COUNTIFS(Table8[Código da Candidatura],Table13[[#This Row],[Cód.]],Table8[Tipologia proposta *],"T3"))</f>
        <v/>
      </c>
      <c r="M501" s="243" t="str">
        <f>IF(Table13[[#This Row],[Tipo de Beneficiário]]="","",COUNTIFS(Table8[Código da Candidatura],Table13[[#This Row],[Cód.]],Table8[Tipologia proposta *],"T4"))</f>
        <v/>
      </c>
      <c r="N501" s="243" t="str">
        <f>IF(Table13[[#This Row],[Tipo de Beneficiário]]="","",COUNTIFS(Table8[Código da Candidatura],Table13[[#This Row],[Cód.]],Table8[Tipologia proposta *],"T5"))</f>
        <v/>
      </c>
      <c r="O501" s="243" t="str">
        <f>IF(Table13[[#This Row],[Tipo de Beneficiário]]="","",COUNTIFS(Table8[Código da Candidatura],Table13[[#This Row],[Cód.]],Table8[Tipologia proposta *],"T6"))</f>
        <v/>
      </c>
      <c r="P501" s="243" t="str">
        <f>IF(Table13[[#This Row],[Tipo de Beneficiário]]="","",COUNTIFS(Table8[Código da Candidatura],Table13[[#This Row],[Cód.]],Table8[Tipologia proposta *],"T7"))</f>
        <v/>
      </c>
      <c r="Q501" s="243" t="str">
        <f>IF(Table13[[#This Row],[Tipo de Beneficiário]]="","",COUNTIFS(Table8[Código da Candidatura],Table13[[#This Row],[Cód.]],Table8[Tipologia proposta *],"Unid. Resid."))</f>
        <v/>
      </c>
      <c r="R501" s="244">
        <f>SUM(Table13[[#This Row],[T0]:[Unid. resid.]])</f>
        <v>0</v>
      </c>
      <c r="S501" s="245" t="str">
        <f>IF(OR(Table13[[#This Row],[Tipo de Beneficiário]]="",Table13[[#This Row],[Identificação da Entidade]]="",Table13[[#This Row],[Tipo de Solução Habitacional]]=""),"NÃO","")</f>
        <v>NÃO</v>
      </c>
      <c r="T501" s="118" t="e">
        <f>VLOOKUP(Table13[[#This Row],[Tipo de Beneficiário]],Table3[],3,FALSE)</f>
        <v>#N/A</v>
      </c>
      <c r="X501" s="46"/>
    </row>
    <row r="502" spans="1:24" x14ac:dyDescent="0.25">
      <c r="A502" s="237" t="str">
        <f>auxiliar!C498</f>
        <v>497</v>
      </c>
      <c r="B502" s="238"/>
      <c r="C502" s="239"/>
      <c r="D502" s="212" t="str">
        <f>IF(Table13[[#This Row],[Tipo de Beneficiário]]="","",COUNTIF(Table8[Código da Candidatura],Table13[[#This Row],[Cód.]]))</f>
        <v/>
      </c>
      <c r="E502" s="240" t="str">
        <f>IF(Table13[[#This Row],[Tipo de Beneficiário]]="","",SUMIF(Table8[[Código da Candidatura]:[Nº de membros]],Table13[[#This Row],[Cód.]],Table8[Nº de membros]))</f>
        <v/>
      </c>
      <c r="F502" s="241"/>
      <c r="G502" s="242"/>
      <c r="H502" s="242"/>
      <c r="I502" s="243" t="str">
        <f>IF(Table13[[#This Row],[Tipo de Beneficiário]]="","",COUNTIFS(Table8[Código da Candidatura],Table13[[#This Row],[Cód.]],Table8[Tipologia proposta *],"T0"))</f>
        <v/>
      </c>
      <c r="J502" s="243" t="str">
        <f>IF(Table13[[#This Row],[Tipo de Beneficiário]]="","",COUNTIFS(Table8[Código da Candidatura],Table13[[#This Row],[Cód.]],Table8[Tipologia proposta *],"T1"))</f>
        <v/>
      </c>
      <c r="K502" s="243" t="str">
        <f>IF(Table13[[#This Row],[Tipo de Beneficiário]]="","",COUNTIFS(Table8[Código da Candidatura],Table13[[#This Row],[Cód.]],Table8[Tipologia proposta *],"T2"))</f>
        <v/>
      </c>
      <c r="L502" s="243" t="str">
        <f>IF(Table13[[#This Row],[Tipo de Beneficiário]]="","",COUNTIFS(Table8[Código da Candidatura],Table13[[#This Row],[Cód.]],Table8[Tipologia proposta *],"T3"))</f>
        <v/>
      </c>
      <c r="M502" s="243" t="str">
        <f>IF(Table13[[#This Row],[Tipo de Beneficiário]]="","",COUNTIFS(Table8[Código da Candidatura],Table13[[#This Row],[Cód.]],Table8[Tipologia proposta *],"T4"))</f>
        <v/>
      </c>
      <c r="N502" s="243" t="str">
        <f>IF(Table13[[#This Row],[Tipo de Beneficiário]]="","",COUNTIFS(Table8[Código da Candidatura],Table13[[#This Row],[Cód.]],Table8[Tipologia proposta *],"T5"))</f>
        <v/>
      </c>
      <c r="O502" s="243" t="str">
        <f>IF(Table13[[#This Row],[Tipo de Beneficiário]]="","",COUNTIFS(Table8[Código da Candidatura],Table13[[#This Row],[Cód.]],Table8[Tipologia proposta *],"T6"))</f>
        <v/>
      </c>
      <c r="P502" s="243" t="str">
        <f>IF(Table13[[#This Row],[Tipo de Beneficiário]]="","",COUNTIFS(Table8[Código da Candidatura],Table13[[#This Row],[Cód.]],Table8[Tipologia proposta *],"T7"))</f>
        <v/>
      </c>
      <c r="Q502" s="243" t="str">
        <f>IF(Table13[[#This Row],[Tipo de Beneficiário]]="","",COUNTIFS(Table8[Código da Candidatura],Table13[[#This Row],[Cód.]],Table8[Tipologia proposta *],"Unid. Resid."))</f>
        <v/>
      </c>
      <c r="R502" s="244">
        <f>SUM(Table13[[#This Row],[T0]:[Unid. resid.]])</f>
        <v>0</v>
      </c>
      <c r="S502" s="245" t="str">
        <f>IF(OR(Table13[[#This Row],[Tipo de Beneficiário]]="",Table13[[#This Row],[Identificação da Entidade]]="",Table13[[#This Row],[Tipo de Solução Habitacional]]=""),"NÃO","")</f>
        <v>NÃO</v>
      </c>
      <c r="T502" s="118" t="e">
        <f>VLOOKUP(Table13[[#This Row],[Tipo de Beneficiário]],Table3[],3,FALSE)</f>
        <v>#N/A</v>
      </c>
      <c r="X502" s="46"/>
    </row>
    <row r="503" spans="1:24" x14ac:dyDescent="0.25">
      <c r="A503" s="237" t="str">
        <f>auxiliar!C499</f>
        <v>498</v>
      </c>
      <c r="B503" s="238"/>
      <c r="C503" s="239"/>
      <c r="D503" s="212" t="str">
        <f>IF(Table13[[#This Row],[Tipo de Beneficiário]]="","",COUNTIF(Table8[Código da Candidatura],Table13[[#This Row],[Cód.]]))</f>
        <v/>
      </c>
      <c r="E503" s="240" t="str">
        <f>IF(Table13[[#This Row],[Tipo de Beneficiário]]="","",SUMIF(Table8[[Código da Candidatura]:[Nº de membros]],Table13[[#This Row],[Cód.]],Table8[Nº de membros]))</f>
        <v/>
      </c>
      <c r="F503" s="241"/>
      <c r="G503" s="242"/>
      <c r="H503" s="242"/>
      <c r="I503" s="243" t="str">
        <f>IF(Table13[[#This Row],[Tipo de Beneficiário]]="","",COUNTIFS(Table8[Código da Candidatura],Table13[[#This Row],[Cód.]],Table8[Tipologia proposta *],"T0"))</f>
        <v/>
      </c>
      <c r="J503" s="243" t="str">
        <f>IF(Table13[[#This Row],[Tipo de Beneficiário]]="","",COUNTIFS(Table8[Código da Candidatura],Table13[[#This Row],[Cód.]],Table8[Tipologia proposta *],"T1"))</f>
        <v/>
      </c>
      <c r="K503" s="243" t="str">
        <f>IF(Table13[[#This Row],[Tipo de Beneficiário]]="","",COUNTIFS(Table8[Código da Candidatura],Table13[[#This Row],[Cód.]],Table8[Tipologia proposta *],"T2"))</f>
        <v/>
      </c>
      <c r="L503" s="243" t="str">
        <f>IF(Table13[[#This Row],[Tipo de Beneficiário]]="","",COUNTIFS(Table8[Código da Candidatura],Table13[[#This Row],[Cód.]],Table8[Tipologia proposta *],"T3"))</f>
        <v/>
      </c>
      <c r="M503" s="243" t="str">
        <f>IF(Table13[[#This Row],[Tipo de Beneficiário]]="","",COUNTIFS(Table8[Código da Candidatura],Table13[[#This Row],[Cód.]],Table8[Tipologia proposta *],"T4"))</f>
        <v/>
      </c>
      <c r="N503" s="243" t="str">
        <f>IF(Table13[[#This Row],[Tipo de Beneficiário]]="","",COUNTIFS(Table8[Código da Candidatura],Table13[[#This Row],[Cód.]],Table8[Tipologia proposta *],"T5"))</f>
        <v/>
      </c>
      <c r="O503" s="243" t="str">
        <f>IF(Table13[[#This Row],[Tipo de Beneficiário]]="","",COUNTIFS(Table8[Código da Candidatura],Table13[[#This Row],[Cód.]],Table8[Tipologia proposta *],"T6"))</f>
        <v/>
      </c>
      <c r="P503" s="243" t="str">
        <f>IF(Table13[[#This Row],[Tipo de Beneficiário]]="","",COUNTIFS(Table8[Código da Candidatura],Table13[[#This Row],[Cód.]],Table8[Tipologia proposta *],"T7"))</f>
        <v/>
      </c>
      <c r="Q503" s="243" t="str">
        <f>IF(Table13[[#This Row],[Tipo de Beneficiário]]="","",COUNTIFS(Table8[Código da Candidatura],Table13[[#This Row],[Cód.]],Table8[Tipologia proposta *],"Unid. Resid."))</f>
        <v/>
      </c>
      <c r="R503" s="244">
        <f>SUM(Table13[[#This Row],[T0]:[Unid. resid.]])</f>
        <v>0</v>
      </c>
      <c r="S503" s="245" t="str">
        <f>IF(OR(Table13[[#This Row],[Tipo de Beneficiário]]="",Table13[[#This Row],[Identificação da Entidade]]="",Table13[[#This Row],[Tipo de Solução Habitacional]]=""),"NÃO","")</f>
        <v>NÃO</v>
      </c>
      <c r="T503" s="118" t="e">
        <f>VLOOKUP(Table13[[#This Row],[Tipo de Beneficiário]],Table3[],3,FALSE)</f>
        <v>#N/A</v>
      </c>
      <c r="X503" s="46"/>
    </row>
    <row r="504" spans="1:24" x14ac:dyDescent="0.25">
      <c r="A504" s="237" t="str">
        <f>auxiliar!C500</f>
        <v>499</v>
      </c>
      <c r="B504" s="238"/>
      <c r="C504" s="239"/>
      <c r="D504" s="212" t="str">
        <f>IF(Table13[[#This Row],[Tipo de Beneficiário]]="","",COUNTIF(Table8[Código da Candidatura],Table13[[#This Row],[Cód.]]))</f>
        <v/>
      </c>
      <c r="E504" s="240" t="str">
        <f>IF(Table13[[#This Row],[Tipo de Beneficiário]]="","",SUMIF(Table8[[Código da Candidatura]:[Nº de membros]],Table13[[#This Row],[Cód.]],Table8[Nº de membros]))</f>
        <v/>
      </c>
      <c r="F504" s="241"/>
      <c r="G504" s="242"/>
      <c r="H504" s="242"/>
      <c r="I504" s="243" t="str">
        <f>IF(Table13[[#This Row],[Tipo de Beneficiário]]="","",COUNTIFS(Table8[Código da Candidatura],Table13[[#This Row],[Cód.]],Table8[Tipologia proposta *],"T0"))</f>
        <v/>
      </c>
      <c r="J504" s="243" t="str">
        <f>IF(Table13[[#This Row],[Tipo de Beneficiário]]="","",COUNTIFS(Table8[Código da Candidatura],Table13[[#This Row],[Cód.]],Table8[Tipologia proposta *],"T1"))</f>
        <v/>
      </c>
      <c r="K504" s="243" t="str">
        <f>IF(Table13[[#This Row],[Tipo de Beneficiário]]="","",COUNTIFS(Table8[Código da Candidatura],Table13[[#This Row],[Cód.]],Table8[Tipologia proposta *],"T2"))</f>
        <v/>
      </c>
      <c r="L504" s="243" t="str">
        <f>IF(Table13[[#This Row],[Tipo de Beneficiário]]="","",COUNTIFS(Table8[Código da Candidatura],Table13[[#This Row],[Cód.]],Table8[Tipologia proposta *],"T3"))</f>
        <v/>
      </c>
      <c r="M504" s="243" t="str">
        <f>IF(Table13[[#This Row],[Tipo de Beneficiário]]="","",COUNTIFS(Table8[Código da Candidatura],Table13[[#This Row],[Cód.]],Table8[Tipologia proposta *],"T4"))</f>
        <v/>
      </c>
      <c r="N504" s="243" t="str">
        <f>IF(Table13[[#This Row],[Tipo de Beneficiário]]="","",COUNTIFS(Table8[Código da Candidatura],Table13[[#This Row],[Cód.]],Table8[Tipologia proposta *],"T5"))</f>
        <v/>
      </c>
      <c r="O504" s="243" t="str">
        <f>IF(Table13[[#This Row],[Tipo de Beneficiário]]="","",COUNTIFS(Table8[Código da Candidatura],Table13[[#This Row],[Cód.]],Table8[Tipologia proposta *],"T6"))</f>
        <v/>
      </c>
      <c r="P504" s="243" t="str">
        <f>IF(Table13[[#This Row],[Tipo de Beneficiário]]="","",COUNTIFS(Table8[Código da Candidatura],Table13[[#This Row],[Cód.]],Table8[Tipologia proposta *],"T7"))</f>
        <v/>
      </c>
      <c r="Q504" s="243" t="str">
        <f>IF(Table13[[#This Row],[Tipo de Beneficiário]]="","",COUNTIFS(Table8[Código da Candidatura],Table13[[#This Row],[Cód.]],Table8[Tipologia proposta *],"Unid. Resid."))</f>
        <v/>
      </c>
      <c r="R504" s="244">
        <f>SUM(Table13[[#This Row],[T0]:[Unid. resid.]])</f>
        <v>0</v>
      </c>
      <c r="S504" s="245" t="str">
        <f>IF(OR(Table13[[#This Row],[Tipo de Beneficiário]]="",Table13[[#This Row],[Identificação da Entidade]]="",Table13[[#This Row],[Tipo de Solução Habitacional]]=""),"NÃO","")</f>
        <v>NÃO</v>
      </c>
      <c r="T504" s="118" t="e">
        <f>VLOOKUP(Table13[[#This Row],[Tipo de Beneficiário]],Table3[],3,FALSE)</f>
        <v>#N/A</v>
      </c>
      <c r="X504" s="46"/>
    </row>
    <row r="505" spans="1:24" x14ac:dyDescent="0.25">
      <c r="A505" s="237" t="str">
        <f>auxiliar!C501</f>
        <v>500</v>
      </c>
      <c r="B505" s="238"/>
      <c r="C505" s="239"/>
      <c r="D505" s="212" t="str">
        <f>IF(Table13[[#This Row],[Tipo de Beneficiário]]="","",COUNTIF(Table8[Código da Candidatura],Table13[[#This Row],[Cód.]]))</f>
        <v/>
      </c>
      <c r="E505" s="240" t="str">
        <f>IF(Table13[[#This Row],[Tipo de Beneficiário]]="","",SUMIF(Table8[[Código da Candidatura]:[Nº de membros]],Table13[[#This Row],[Cód.]],Table8[Nº de membros]))</f>
        <v/>
      </c>
      <c r="F505" s="241"/>
      <c r="G505" s="242"/>
      <c r="H505" s="242"/>
      <c r="I505" s="243" t="str">
        <f>IF(Table13[[#This Row],[Tipo de Beneficiário]]="","",COUNTIFS(Table8[Código da Candidatura],Table13[[#This Row],[Cód.]],Table8[Tipologia proposta *],"T0"))</f>
        <v/>
      </c>
      <c r="J505" s="243" t="str">
        <f>IF(Table13[[#This Row],[Tipo de Beneficiário]]="","",COUNTIFS(Table8[Código da Candidatura],Table13[[#This Row],[Cód.]],Table8[Tipologia proposta *],"T1"))</f>
        <v/>
      </c>
      <c r="K505" s="243" t="str">
        <f>IF(Table13[[#This Row],[Tipo de Beneficiário]]="","",COUNTIFS(Table8[Código da Candidatura],Table13[[#This Row],[Cód.]],Table8[Tipologia proposta *],"T2"))</f>
        <v/>
      </c>
      <c r="L505" s="243" t="str">
        <f>IF(Table13[[#This Row],[Tipo de Beneficiário]]="","",COUNTIFS(Table8[Código da Candidatura],Table13[[#This Row],[Cód.]],Table8[Tipologia proposta *],"T3"))</f>
        <v/>
      </c>
      <c r="M505" s="243" t="str">
        <f>IF(Table13[[#This Row],[Tipo de Beneficiário]]="","",COUNTIFS(Table8[Código da Candidatura],Table13[[#This Row],[Cód.]],Table8[Tipologia proposta *],"T4"))</f>
        <v/>
      </c>
      <c r="N505" s="243" t="str">
        <f>IF(Table13[[#This Row],[Tipo de Beneficiário]]="","",COUNTIFS(Table8[Código da Candidatura],Table13[[#This Row],[Cód.]],Table8[Tipologia proposta *],"T5"))</f>
        <v/>
      </c>
      <c r="O505" s="243" t="str">
        <f>IF(Table13[[#This Row],[Tipo de Beneficiário]]="","",COUNTIFS(Table8[Código da Candidatura],Table13[[#This Row],[Cód.]],Table8[Tipologia proposta *],"T6"))</f>
        <v/>
      </c>
      <c r="P505" s="243" t="str">
        <f>IF(Table13[[#This Row],[Tipo de Beneficiário]]="","",COUNTIFS(Table8[Código da Candidatura],Table13[[#This Row],[Cód.]],Table8[Tipologia proposta *],"T7"))</f>
        <v/>
      </c>
      <c r="Q505" s="243" t="str">
        <f>IF(Table13[[#This Row],[Tipo de Beneficiário]]="","",COUNTIFS(Table8[Código da Candidatura],Table13[[#This Row],[Cód.]],Table8[Tipologia proposta *],"Unid. Resid."))</f>
        <v/>
      </c>
      <c r="R505" s="244">
        <f>SUM(Table13[[#This Row],[T0]:[Unid. resid.]])</f>
        <v>0</v>
      </c>
      <c r="S505" s="245" t="str">
        <f>IF(OR(Table13[[#This Row],[Tipo de Beneficiário]]="",Table13[[#This Row],[Identificação da Entidade]]="",Table13[[#This Row],[Tipo de Solução Habitacional]]=""),"NÃO","")</f>
        <v>NÃO</v>
      </c>
      <c r="T505" s="118" t="e">
        <f>VLOOKUP(Table13[[#This Row],[Tipo de Beneficiário]],Table3[],3,FALSE)</f>
        <v>#N/A</v>
      </c>
      <c r="X505" s="46"/>
    </row>
    <row r="506" spans="1:24" x14ac:dyDescent="0.25">
      <c r="A506" s="237" t="str">
        <f>auxiliar!C502</f>
        <v>501</v>
      </c>
      <c r="B506" s="238"/>
      <c r="C506" s="239"/>
      <c r="D506" s="212" t="str">
        <f>IF(Table13[[#This Row],[Tipo de Beneficiário]]="","",COUNTIF(Table8[Código da Candidatura],Table13[[#This Row],[Cód.]]))</f>
        <v/>
      </c>
      <c r="E506" s="240" t="str">
        <f>IF(Table13[[#This Row],[Tipo de Beneficiário]]="","",SUMIF(Table8[[Código da Candidatura]:[Nº de membros]],Table13[[#This Row],[Cód.]],Table8[Nº de membros]))</f>
        <v/>
      </c>
      <c r="F506" s="241"/>
      <c r="G506" s="242"/>
      <c r="H506" s="242"/>
      <c r="I506" s="243" t="str">
        <f>IF(Table13[[#This Row],[Tipo de Beneficiário]]="","",COUNTIFS(Table8[Código da Candidatura],Table13[[#This Row],[Cód.]],Table8[Tipologia proposta *],"T0"))</f>
        <v/>
      </c>
      <c r="J506" s="243" t="str">
        <f>IF(Table13[[#This Row],[Tipo de Beneficiário]]="","",COUNTIFS(Table8[Código da Candidatura],Table13[[#This Row],[Cód.]],Table8[Tipologia proposta *],"T1"))</f>
        <v/>
      </c>
      <c r="K506" s="243" t="str">
        <f>IF(Table13[[#This Row],[Tipo de Beneficiário]]="","",COUNTIFS(Table8[Código da Candidatura],Table13[[#This Row],[Cód.]],Table8[Tipologia proposta *],"T2"))</f>
        <v/>
      </c>
      <c r="L506" s="243" t="str">
        <f>IF(Table13[[#This Row],[Tipo de Beneficiário]]="","",COUNTIFS(Table8[Código da Candidatura],Table13[[#This Row],[Cód.]],Table8[Tipologia proposta *],"T3"))</f>
        <v/>
      </c>
      <c r="M506" s="243" t="str">
        <f>IF(Table13[[#This Row],[Tipo de Beneficiário]]="","",COUNTIFS(Table8[Código da Candidatura],Table13[[#This Row],[Cód.]],Table8[Tipologia proposta *],"T4"))</f>
        <v/>
      </c>
      <c r="N506" s="243" t="str">
        <f>IF(Table13[[#This Row],[Tipo de Beneficiário]]="","",COUNTIFS(Table8[Código da Candidatura],Table13[[#This Row],[Cód.]],Table8[Tipologia proposta *],"T5"))</f>
        <v/>
      </c>
      <c r="O506" s="243" t="str">
        <f>IF(Table13[[#This Row],[Tipo de Beneficiário]]="","",COUNTIFS(Table8[Código da Candidatura],Table13[[#This Row],[Cód.]],Table8[Tipologia proposta *],"T6"))</f>
        <v/>
      </c>
      <c r="P506" s="243" t="str">
        <f>IF(Table13[[#This Row],[Tipo de Beneficiário]]="","",COUNTIFS(Table8[Código da Candidatura],Table13[[#This Row],[Cód.]],Table8[Tipologia proposta *],"T7"))</f>
        <v/>
      </c>
      <c r="Q506" s="243" t="str">
        <f>IF(Table13[[#This Row],[Tipo de Beneficiário]]="","",COUNTIFS(Table8[Código da Candidatura],Table13[[#This Row],[Cód.]],Table8[Tipologia proposta *],"Unid. Resid."))</f>
        <v/>
      </c>
      <c r="R506" s="244">
        <f>SUM(Table13[[#This Row],[T0]:[Unid. resid.]])</f>
        <v>0</v>
      </c>
      <c r="S506" s="245" t="str">
        <f>IF(OR(Table13[[#This Row],[Tipo de Beneficiário]]="",Table13[[#This Row],[Identificação da Entidade]]="",Table13[[#This Row],[Tipo de Solução Habitacional]]=""),"NÃO","")</f>
        <v>NÃO</v>
      </c>
      <c r="T506" s="118" t="e">
        <f>VLOOKUP(Table13[[#This Row],[Tipo de Beneficiário]],Table3[],3,FALSE)</f>
        <v>#N/A</v>
      </c>
      <c r="X506" s="46"/>
    </row>
    <row r="507" spans="1:24" x14ac:dyDescent="0.25">
      <c r="A507" s="237" t="str">
        <f>auxiliar!C503</f>
        <v>502</v>
      </c>
      <c r="B507" s="238"/>
      <c r="C507" s="239"/>
      <c r="D507" s="212" t="str">
        <f>IF(Table13[[#This Row],[Tipo de Beneficiário]]="","",COUNTIF(Table8[Código da Candidatura],Table13[[#This Row],[Cód.]]))</f>
        <v/>
      </c>
      <c r="E507" s="240" t="str">
        <f>IF(Table13[[#This Row],[Tipo de Beneficiário]]="","",SUMIF(Table8[[Código da Candidatura]:[Nº de membros]],Table13[[#This Row],[Cód.]],Table8[Nº de membros]))</f>
        <v/>
      </c>
      <c r="F507" s="241"/>
      <c r="G507" s="242"/>
      <c r="H507" s="242"/>
      <c r="I507" s="243" t="str">
        <f>IF(Table13[[#This Row],[Tipo de Beneficiário]]="","",COUNTIFS(Table8[Código da Candidatura],Table13[[#This Row],[Cód.]],Table8[Tipologia proposta *],"T0"))</f>
        <v/>
      </c>
      <c r="J507" s="243" t="str">
        <f>IF(Table13[[#This Row],[Tipo de Beneficiário]]="","",COUNTIFS(Table8[Código da Candidatura],Table13[[#This Row],[Cód.]],Table8[Tipologia proposta *],"T1"))</f>
        <v/>
      </c>
      <c r="K507" s="243" t="str">
        <f>IF(Table13[[#This Row],[Tipo de Beneficiário]]="","",COUNTIFS(Table8[Código da Candidatura],Table13[[#This Row],[Cód.]],Table8[Tipologia proposta *],"T2"))</f>
        <v/>
      </c>
      <c r="L507" s="243" t="str">
        <f>IF(Table13[[#This Row],[Tipo de Beneficiário]]="","",COUNTIFS(Table8[Código da Candidatura],Table13[[#This Row],[Cód.]],Table8[Tipologia proposta *],"T3"))</f>
        <v/>
      </c>
      <c r="M507" s="243" t="str">
        <f>IF(Table13[[#This Row],[Tipo de Beneficiário]]="","",COUNTIFS(Table8[Código da Candidatura],Table13[[#This Row],[Cód.]],Table8[Tipologia proposta *],"T4"))</f>
        <v/>
      </c>
      <c r="N507" s="243" t="str">
        <f>IF(Table13[[#This Row],[Tipo de Beneficiário]]="","",COUNTIFS(Table8[Código da Candidatura],Table13[[#This Row],[Cód.]],Table8[Tipologia proposta *],"T5"))</f>
        <v/>
      </c>
      <c r="O507" s="243" t="str">
        <f>IF(Table13[[#This Row],[Tipo de Beneficiário]]="","",COUNTIFS(Table8[Código da Candidatura],Table13[[#This Row],[Cód.]],Table8[Tipologia proposta *],"T6"))</f>
        <v/>
      </c>
      <c r="P507" s="243" t="str">
        <f>IF(Table13[[#This Row],[Tipo de Beneficiário]]="","",COUNTIFS(Table8[Código da Candidatura],Table13[[#This Row],[Cód.]],Table8[Tipologia proposta *],"T7"))</f>
        <v/>
      </c>
      <c r="Q507" s="243" t="str">
        <f>IF(Table13[[#This Row],[Tipo de Beneficiário]]="","",COUNTIFS(Table8[Código da Candidatura],Table13[[#This Row],[Cód.]],Table8[Tipologia proposta *],"Unid. Resid."))</f>
        <v/>
      </c>
      <c r="R507" s="244">
        <f>SUM(Table13[[#This Row],[T0]:[Unid. resid.]])</f>
        <v>0</v>
      </c>
      <c r="S507" s="245" t="str">
        <f>IF(OR(Table13[[#This Row],[Tipo de Beneficiário]]="",Table13[[#This Row],[Identificação da Entidade]]="",Table13[[#This Row],[Tipo de Solução Habitacional]]=""),"NÃO","")</f>
        <v>NÃO</v>
      </c>
      <c r="T507" s="118" t="e">
        <f>VLOOKUP(Table13[[#This Row],[Tipo de Beneficiário]],Table3[],3,FALSE)</f>
        <v>#N/A</v>
      </c>
      <c r="X507" s="46"/>
    </row>
    <row r="508" spans="1:24" x14ac:dyDescent="0.25">
      <c r="A508" s="237" t="str">
        <f>auxiliar!C504</f>
        <v>503</v>
      </c>
      <c r="B508" s="238"/>
      <c r="C508" s="239"/>
      <c r="D508" s="212" t="str">
        <f>IF(Table13[[#This Row],[Tipo de Beneficiário]]="","",COUNTIF(Table8[Código da Candidatura],Table13[[#This Row],[Cód.]]))</f>
        <v/>
      </c>
      <c r="E508" s="240" t="str">
        <f>IF(Table13[[#This Row],[Tipo de Beneficiário]]="","",SUMIF(Table8[[Código da Candidatura]:[Nº de membros]],Table13[[#This Row],[Cód.]],Table8[Nº de membros]))</f>
        <v/>
      </c>
      <c r="F508" s="241"/>
      <c r="G508" s="242"/>
      <c r="H508" s="242"/>
      <c r="I508" s="243" t="str">
        <f>IF(Table13[[#This Row],[Tipo de Beneficiário]]="","",COUNTIFS(Table8[Código da Candidatura],Table13[[#This Row],[Cód.]],Table8[Tipologia proposta *],"T0"))</f>
        <v/>
      </c>
      <c r="J508" s="243" t="str">
        <f>IF(Table13[[#This Row],[Tipo de Beneficiário]]="","",COUNTIFS(Table8[Código da Candidatura],Table13[[#This Row],[Cód.]],Table8[Tipologia proposta *],"T1"))</f>
        <v/>
      </c>
      <c r="K508" s="243" t="str">
        <f>IF(Table13[[#This Row],[Tipo de Beneficiário]]="","",COUNTIFS(Table8[Código da Candidatura],Table13[[#This Row],[Cód.]],Table8[Tipologia proposta *],"T2"))</f>
        <v/>
      </c>
      <c r="L508" s="243" t="str">
        <f>IF(Table13[[#This Row],[Tipo de Beneficiário]]="","",COUNTIFS(Table8[Código da Candidatura],Table13[[#This Row],[Cód.]],Table8[Tipologia proposta *],"T3"))</f>
        <v/>
      </c>
      <c r="M508" s="243" t="str">
        <f>IF(Table13[[#This Row],[Tipo de Beneficiário]]="","",COUNTIFS(Table8[Código da Candidatura],Table13[[#This Row],[Cód.]],Table8[Tipologia proposta *],"T4"))</f>
        <v/>
      </c>
      <c r="N508" s="243" t="str">
        <f>IF(Table13[[#This Row],[Tipo de Beneficiário]]="","",COUNTIFS(Table8[Código da Candidatura],Table13[[#This Row],[Cód.]],Table8[Tipologia proposta *],"T5"))</f>
        <v/>
      </c>
      <c r="O508" s="243" t="str">
        <f>IF(Table13[[#This Row],[Tipo de Beneficiário]]="","",COUNTIFS(Table8[Código da Candidatura],Table13[[#This Row],[Cód.]],Table8[Tipologia proposta *],"T6"))</f>
        <v/>
      </c>
      <c r="P508" s="243" t="str">
        <f>IF(Table13[[#This Row],[Tipo de Beneficiário]]="","",COUNTIFS(Table8[Código da Candidatura],Table13[[#This Row],[Cód.]],Table8[Tipologia proposta *],"T7"))</f>
        <v/>
      </c>
      <c r="Q508" s="243" t="str">
        <f>IF(Table13[[#This Row],[Tipo de Beneficiário]]="","",COUNTIFS(Table8[Código da Candidatura],Table13[[#This Row],[Cód.]],Table8[Tipologia proposta *],"Unid. Resid."))</f>
        <v/>
      </c>
      <c r="R508" s="244">
        <f>SUM(Table13[[#This Row],[T0]:[Unid. resid.]])</f>
        <v>0</v>
      </c>
      <c r="S508" s="245" t="str">
        <f>IF(OR(Table13[[#This Row],[Tipo de Beneficiário]]="",Table13[[#This Row],[Identificação da Entidade]]="",Table13[[#This Row],[Tipo de Solução Habitacional]]=""),"NÃO","")</f>
        <v>NÃO</v>
      </c>
      <c r="T508" s="118" t="e">
        <f>VLOOKUP(Table13[[#This Row],[Tipo de Beneficiário]],Table3[],3,FALSE)</f>
        <v>#N/A</v>
      </c>
      <c r="X508" s="46"/>
    </row>
    <row r="509" spans="1:24" x14ac:dyDescent="0.25">
      <c r="A509" s="237" t="str">
        <f>auxiliar!C505</f>
        <v>504</v>
      </c>
      <c r="B509" s="238"/>
      <c r="C509" s="239"/>
      <c r="D509" s="212" t="str">
        <f>IF(Table13[[#This Row],[Tipo de Beneficiário]]="","",COUNTIF(Table8[Código da Candidatura],Table13[[#This Row],[Cód.]]))</f>
        <v/>
      </c>
      <c r="E509" s="240" t="str">
        <f>IF(Table13[[#This Row],[Tipo de Beneficiário]]="","",SUMIF(Table8[[Código da Candidatura]:[Nº de membros]],Table13[[#This Row],[Cód.]],Table8[Nº de membros]))</f>
        <v/>
      </c>
      <c r="F509" s="241"/>
      <c r="G509" s="242"/>
      <c r="H509" s="242"/>
      <c r="I509" s="243" t="str">
        <f>IF(Table13[[#This Row],[Tipo de Beneficiário]]="","",COUNTIFS(Table8[Código da Candidatura],Table13[[#This Row],[Cód.]],Table8[Tipologia proposta *],"T0"))</f>
        <v/>
      </c>
      <c r="J509" s="243" t="str">
        <f>IF(Table13[[#This Row],[Tipo de Beneficiário]]="","",COUNTIFS(Table8[Código da Candidatura],Table13[[#This Row],[Cód.]],Table8[Tipologia proposta *],"T1"))</f>
        <v/>
      </c>
      <c r="K509" s="243" t="str">
        <f>IF(Table13[[#This Row],[Tipo de Beneficiário]]="","",COUNTIFS(Table8[Código da Candidatura],Table13[[#This Row],[Cód.]],Table8[Tipologia proposta *],"T2"))</f>
        <v/>
      </c>
      <c r="L509" s="243" t="str">
        <f>IF(Table13[[#This Row],[Tipo de Beneficiário]]="","",COUNTIFS(Table8[Código da Candidatura],Table13[[#This Row],[Cód.]],Table8[Tipologia proposta *],"T3"))</f>
        <v/>
      </c>
      <c r="M509" s="243" t="str">
        <f>IF(Table13[[#This Row],[Tipo de Beneficiário]]="","",COUNTIFS(Table8[Código da Candidatura],Table13[[#This Row],[Cód.]],Table8[Tipologia proposta *],"T4"))</f>
        <v/>
      </c>
      <c r="N509" s="243" t="str">
        <f>IF(Table13[[#This Row],[Tipo de Beneficiário]]="","",COUNTIFS(Table8[Código da Candidatura],Table13[[#This Row],[Cód.]],Table8[Tipologia proposta *],"T5"))</f>
        <v/>
      </c>
      <c r="O509" s="243" t="str">
        <f>IF(Table13[[#This Row],[Tipo de Beneficiário]]="","",COUNTIFS(Table8[Código da Candidatura],Table13[[#This Row],[Cód.]],Table8[Tipologia proposta *],"T6"))</f>
        <v/>
      </c>
      <c r="P509" s="243" t="str">
        <f>IF(Table13[[#This Row],[Tipo de Beneficiário]]="","",COUNTIFS(Table8[Código da Candidatura],Table13[[#This Row],[Cód.]],Table8[Tipologia proposta *],"T7"))</f>
        <v/>
      </c>
      <c r="Q509" s="243" t="str">
        <f>IF(Table13[[#This Row],[Tipo de Beneficiário]]="","",COUNTIFS(Table8[Código da Candidatura],Table13[[#This Row],[Cód.]],Table8[Tipologia proposta *],"Unid. Resid."))</f>
        <v/>
      </c>
      <c r="R509" s="244">
        <f>SUM(Table13[[#This Row],[T0]:[Unid. resid.]])</f>
        <v>0</v>
      </c>
      <c r="S509" s="245" t="str">
        <f>IF(OR(Table13[[#This Row],[Tipo de Beneficiário]]="",Table13[[#This Row],[Identificação da Entidade]]="",Table13[[#This Row],[Tipo de Solução Habitacional]]=""),"NÃO","")</f>
        <v>NÃO</v>
      </c>
      <c r="T509" s="118" t="e">
        <f>VLOOKUP(Table13[[#This Row],[Tipo de Beneficiário]],Table3[],3,FALSE)</f>
        <v>#N/A</v>
      </c>
      <c r="X509" s="46"/>
    </row>
    <row r="510" spans="1:24" x14ac:dyDescent="0.25">
      <c r="A510" s="237" t="str">
        <f>auxiliar!C506</f>
        <v>505</v>
      </c>
      <c r="B510" s="238"/>
      <c r="C510" s="239"/>
      <c r="D510" s="212" t="str">
        <f>IF(Table13[[#This Row],[Tipo de Beneficiário]]="","",COUNTIF(Table8[Código da Candidatura],Table13[[#This Row],[Cód.]]))</f>
        <v/>
      </c>
      <c r="E510" s="240" t="str">
        <f>IF(Table13[[#This Row],[Tipo de Beneficiário]]="","",SUMIF(Table8[[Código da Candidatura]:[Nº de membros]],Table13[[#This Row],[Cód.]],Table8[Nº de membros]))</f>
        <v/>
      </c>
      <c r="F510" s="241"/>
      <c r="G510" s="242"/>
      <c r="H510" s="242"/>
      <c r="I510" s="243" t="str">
        <f>IF(Table13[[#This Row],[Tipo de Beneficiário]]="","",COUNTIFS(Table8[Código da Candidatura],Table13[[#This Row],[Cód.]],Table8[Tipologia proposta *],"T0"))</f>
        <v/>
      </c>
      <c r="J510" s="243" t="str">
        <f>IF(Table13[[#This Row],[Tipo de Beneficiário]]="","",COUNTIFS(Table8[Código da Candidatura],Table13[[#This Row],[Cód.]],Table8[Tipologia proposta *],"T1"))</f>
        <v/>
      </c>
      <c r="K510" s="243" t="str">
        <f>IF(Table13[[#This Row],[Tipo de Beneficiário]]="","",COUNTIFS(Table8[Código da Candidatura],Table13[[#This Row],[Cód.]],Table8[Tipologia proposta *],"T2"))</f>
        <v/>
      </c>
      <c r="L510" s="243" t="str">
        <f>IF(Table13[[#This Row],[Tipo de Beneficiário]]="","",COUNTIFS(Table8[Código da Candidatura],Table13[[#This Row],[Cód.]],Table8[Tipologia proposta *],"T3"))</f>
        <v/>
      </c>
      <c r="M510" s="243" t="str">
        <f>IF(Table13[[#This Row],[Tipo de Beneficiário]]="","",COUNTIFS(Table8[Código da Candidatura],Table13[[#This Row],[Cód.]],Table8[Tipologia proposta *],"T4"))</f>
        <v/>
      </c>
      <c r="N510" s="243" t="str">
        <f>IF(Table13[[#This Row],[Tipo de Beneficiário]]="","",COUNTIFS(Table8[Código da Candidatura],Table13[[#This Row],[Cód.]],Table8[Tipologia proposta *],"T5"))</f>
        <v/>
      </c>
      <c r="O510" s="243" t="str">
        <f>IF(Table13[[#This Row],[Tipo de Beneficiário]]="","",COUNTIFS(Table8[Código da Candidatura],Table13[[#This Row],[Cód.]],Table8[Tipologia proposta *],"T6"))</f>
        <v/>
      </c>
      <c r="P510" s="243" t="str">
        <f>IF(Table13[[#This Row],[Tipo de Beneficiário]]="","",COUNTIFS(Table8[Código da Candidatura],Table13[[#This Row],[Cód.]],Table8[Tipologia proposta *],"T7"))</f>
        <v/>
      </c>
      <c r="Q510" s="243" t="str">
        <f>IF(Table13[[#This Row],[Tipo de Beneficiário]]="","",COUNTIFS(Table8[Código da Candidatura],Table13[[#This Row],[Cód.]],Table8[Tipologia proposta *],"Unid. Resid."))</f>
        <v/>
      </c>
      <c r="R510" s="244">
        <f>SUM(Table13[[#This Row],[T0]:[Unid. resid.]])</f>
        <v>0</v>
      </c>
      <c r="S510" s="245" t="str">
        <f>IF(OR(Table13[[#This Row],[Tipo de Beneficiário]]="",Table13[[#This Row],[Identificação da Entidade]]="",Table13[[#This Row],[Tipo de Solução Habitacional]]=""),"NÃO","")</f>
        <v>NÃO</v>
      </c>
      <c r="T510" s="118" t="e">
        <f>VLOOKUP(Table13[[#This Row],[Tipo de Beneficiário]],Table3[],3,FALSE)</f>
        <v>#N/A</v>
      </c>
      <c r="X510" s="46"/>
    </row>
    <row r="511" spans="1:24" x14ac:dyDescent="0.25">
      <c r="A511" s="237" t="str">
        <f>auxiliar!C507</f>
        <v>506</v>
      </c>
      <c r="B511" s="238"/>
      <c r="C511" s="239"/>
      <c r="D511" s="212" t="str">
        <f>IF(Table13[[#This Row],[Tipo de Beneficiário]]="","",COUNTIF(Table8[Código da Candidatura],Table13[[#This Row],[Cód.]]))</f>
        <v/>
      </c>
      <c r="E511" s="240" t="str">
        <f>IF(Table13[[#This Row],[Tipo de Beneficiário]]="","",SUMIF(Table8[[Código da Candidatura]:[Nº de membros]],Table13[[#This Row],[Cód.]],Table8[Nº de membros]))</f>
        <v/>
      </c>
      <c r="F511" s="241"/>
      <c r="G511" s="242"/>
      <c r="H511" s="242"/>
      <c r="I511" s="243" t="str">
        <f>IF(Table13[[#This Row],[Tipo de Beneficiário]]="","",COUNTIFS(Table8[Código da Candidatura],Table13[[#This Row],[Cód.]],Table8[Tipologia proposta *],"T0"))</f>
        <v/>
      </c>
      <c r="J511" s="243" t="str">
        <f>IF(Table13[[#This Row],[Tipo de Beneficiário]]="","",COUNTIFS(Table8[Código da Candidatura],Table13[[#This Row],[Cód.]],Table8[Tipologia proposta *],"T1"))</f>
        <v/>
      </c>
      <c r="K511" s="243" t="str">
        <f>IF(Table13[[#This Row],[Tipo de Beneficiário]]="","",COUNTIFS(Table8[Código da Candidatura],Table13[[#This Row],[Cód.]],Table8[Tipologia proposta *],"T2"))</f>
        <v/>
      </c>
      <c r="L511" s="243" t="str">
        <f>IF(Table13[[#This Row],[Tipo de Beneficiário]]="","",COUNTIFS(Table8[Código da Candidatura],Table13[[#This Row],[Cód.]],Table8[Tipologia proposta *],"T3"))</f>
        <v/>
      </c>
      <c r="M511" s="243" t="str">
        <f>IF(Table13[[#This Row],[Tipo de Beneficiário]]="","",COUNTIFS(Table8[Código da Candidatura],Table13[[#This Row],[Cód.]],Table8[Tipologia proposta *],"T4"))</f>
        <v/>
      </c>
      <c r="N511" s="243" t="str">
        <f>IF(Table13[[#This Row],[Tipo de Beneficiário]]="","",COUNTIFS(Table8[Código da Candidatura],Table13[[#This Row],[Cód.]],Table8[Tipologia proposta *],"T5"))</f>
        <v/>
      </c>
      <c r="O511" s="243" t="str">
        <f>IF(Table13[[#This Row],[Tipo de Beneficiário]]="","",COUNTIFS(Table8[Código da Candidatura],Table13[[#This Row],[Cód.]],Table8[Tipologia proposta *],"T6"))</f>
        <v/>
      </c>
      <c r="P511" s="243" t="str">
        <f>IF(Table13[[#This Row],[Tipo de Beneficiário]]="","",COUNTIFS(Table8[Código da Candidatura],Table13[[#This Row],[Cód.]],Table8[Tipologia proposta *],"T7"))</f>
        <v/>
      </c>
      <c r="Q511" s="243" t="str">
        <f>IF(Table13[[#This Row],[Tipo de Beneficiário]]="","",COUNTIFS(Table8[Código da Candidatura],Table13[[#This Row],[Cód.]],Table8[Tipologia proposta *],"Unid. Resid."))</f>
        <v/>
      </c>
      <c r="R511" s="244">
        <f>SUM(Table13[[#This Row],[T0]:[Unid. resid.]])</f>
        <v>0</v>
      </c>
      <c r="S511" s="245" t="str">
        <f>IF(OR(Table13[[#This Row],[Tipo de Beneficiário]]="",Table13[[#This Row],[Identificação da Entidade]]="",Table13[[#This Row],[Tipo de Solução Habitacional]]=""),"NÃO","")</f>
        <v>NÃO</v>
      </c>
      <c r="T511" s="118" t="e">
        <f>VLOOKUP(Table13[[#This Row],[Tipo de Beneficiário]],Table3[],3,FALSE)</f>
        <v>#N/A</v>
      </c>
      <c r="X511" s="46"/>
    </row>
    <row r="512" spans="1:24" x14ac:dyDescent="0.25">
      <c r="A512" s="237" t="str">
        <f>auxiliar!C508</f>
        <v>507</v>
      </c>
      <c r="B512" s="238"/>
      <c r="C512" s="239"/>
      <c r="D512" s="212" t="str">
        <f>IF(Table13[[#This Row],[Tipo de Beneficiário]]="","",COUNTIF(Table8[Código da Candidatura],Table13[[#This Row],[Cód.]]))</f>
        <v/>
      </c>
      <c r="E512" s="240" t="str">
        <f>IF(Table13[[#This Row],[Tipo de Beneficiário]]="","",SUMIF(Table8[[Código da Candidatura]:[Nº de membros]],Table13[[#This Row],[Cód.]],Table8[Nº de membros]))</f>
        <v/>
      </c>
      <c r="F512" s="241"/>
      <c r="G512" s="242"/>
      <c r="H512" s="242"/>
      <c r="I512" s="243" t="str">
        <f>IF(Table13[[#This Row],[Tipo de Beneficiário]]="","",COUNTIFS(Table8[Código da Candidatura],Table13[[#This Row],[Cód.]],Table8[Tipologia proposta *],"T0"))</f>
        <v/>
      </c>
      <c r="J512" s="243" t="str">
        <f>IF(Table13[[#This Row],[Tipo de Beneficiário]]="","",COUNTIFS(Table8[Código da Candidatura],Table13[[#This Row],[Cód.]],Table8[Tipologia proposta *],"T1"))</f>
        <v/>
      </c>
      <c r="K512" s="243" t="str">
        <f>IF(Table13[[#This Row],[Tipo de Beneficiário]]="","",COUNTIFS(Table8[Código da Candidatura],Table13[[#This Row],[Cód.]],Table8[Tipologia proposta *],"T2"))</f>
        <v/>
      </c>
      <c r="L512" s="243" t="str">
        <f>IF(Table13[[#This Row],[Tipo de Beneficiário]]="","",COUNTIFS(Table8[Código da Candidatura],Table13[[#This Row],[Cód.]],Table8[Tipologia proposta *],"T3"))</f>
        <v/>
      </c>
      <c r="M512" s="243" t="str">
        <f>IF(Table13[[#This Row],[Tipo de Beneficiário]]="","",COUNTIFS(Table8[Código da Candidatura],Table13[[#This Row],[Cód.]],Table8[Tipologia proposta *],"T4"))</f>
        <v/>
      </c>
      <c r="N512" s="243" t="str">
        <f>IF(Table13[[#This Row],[Tipo de Beneficiário]]="","",COUNTIFS(Table8[Código da Candidatura],Table13[[#This Row],[Cód.]],Table8[Tipologia proposta *],"T5"))</f>
        <v/>
      </c>
      <c r="O512" s="243" t="str">
        <f>IF(Table13[[#This Row],[Tipo de Beneficiário]]="","",COUNTIFS(Table8[Código da Candidatura],Table13[[#This Row],[Cód.]],Table8[Tipologia proposta *],"T6"))</f>
        <v/>
      </c>
      <c r="P512" s="243" t="str">
        <f>IF(Table13[[#This Row],[Tipo de Beneficiário]]="","",COUNTIFS(Table8[Código da Candidatura],Table13[[#This Row],[Cód.]],Table8[Tipologia proposta *],"T7"))</f>
        <v/>
      </c>
      <c r="Q512" s="243" t="str">
        <f>IF(Table13[[#This Row],[Tipo de Beneficiário]]="","",COUNTIFS(Table8[Código da Candidatura],Table13[[#This Row],[Cód.]],Table8[Tipologia proposta *],"Unid. Resid."))</f>
        <v/>
      </c>
      <c r="R512" s="244">
        <f>SUM(Table13[[#This Row],[T0]:[Unid. resid.]])</f>
        <v>0</v>
      </c>
      <c r="S512" s="245" t="str">
        <f>IF(OR(Table13[[#This Row],[Tipo de Beneficiário]]="",Table13[[#This Row],[Identificação da Entidade]]="",Table13[[#This Row],[Tipo de Solução Habitacional]]=""),"NÃO","")</f>
        <v>NÃO</v>
      </c>
      <c r="T512" s="118" t="e">
        <f>VLOOKUP(Table13[[#This Row],[Tipo de Beneficiário]],Table3[],3,FALSE)</f>
        <v>#N/A</v>
      </c>
      <c r="X512" s="46"/>
    </row>
    <row r="513" spans="1:24" x14ac:dyDescent="0.25">
      <c r="A513" s="237" t="str">
        <f>auxiliar!C509</f>
        <v>508</v>
      </c>
      <c r="B513" s="238"/>
      <c r="C513" s="239"/>
      <c r="D513" s="212" t="str">
        <f>IF(Table13[[#This Row],[Tipo de Beneficiário]]="","",COUNTIF(Table8[Código da Candidatura],Table13[[#This Row],[Cód.]]))</f>
        <v/>
      </c>
      <c r="E513" s="240" t="str">
        <f>IF(Table13[[#This Row],[Tipo de Beneficiário]]="","",SUMIF(Table8[[Código da Candidatura]:[Nº de membros]],Table13[[#This Row],[Cód.]],Table8[Nº de membros]))</f>
        <v/>
      </c>
      <c r="F513" s="241"/>
      <c r="G513" s="242"/>
      <c r="H513" s="242"/>
      <c r="I513" s="243" t="str">
        <f>IF(Table13[[#This Row],[Tipo de Beneficiário]]="","",COUNTIFS(Table8[Código da Candidatura],Table13[[#This Row],[Cód.]],Table8[Tipologia proposta *],"T0"))</f>
        <v/>
      </c>
      <c r="J513" s="243" t="str">
        <f>IF(Table13[[#This Row],[Tipo de Beneficiário]]="","",COUNTIFS(Table8[Código da Candidatura],Table13[[#This Row],[Cód.]],Table8[Tipologia proposta *],"T1"))</f>
        <v/>
      </c>
      <c r="K513" s="243" t="str">
        <f>IF(Table13[[#This Row],[Tipo de Beneficiário]]="","",COUNTIFS(Table8[Código da Candidatura],Table13[[#This Row],[Cód.]],Table8[Tipologia proposta *],"T2"))</f>
        <v/>
      </c>
      <c r="L513" s="243" t="str">
        <f>IF(Table13[[#This Row],[Tipo de Beneficiário]]="","",COUNTIFS(Table8[Código da Candidatura],Table13[[#This Row],[Cód.]],Table8[Tipologia proposta *],"T3"))</f>
        <v/>
      </c>
      <c r="M513" s="243" t="str">
        <f>IF(Table13[[#This Row],[Tipo de Beneficiário]]="","",COUNTIFS(Table8[Código da Candidatura],Table13[[#This Row],[Cód.]],Table8[Tipologia proposta *],"T4"))</f>
        <v/>
      </c>
      <c r="N513" s="243" t="str">
        <f>IF(Table13[[#This Row],[Tipo de Beneficiário]]="","",COUNTIFS(Table8[Código da Candidatura],Table13[[#This Row],[Cód.]],Table8[Tipologia proposta *],"T5"))</f>
        <v/>
      </c>
      <c r="O513" s="243" t="str">
        <f>IF(Table13[[#This Row],[Tipo de Beneficiário]]="","",COUNTIFS(Table8[Código da Candidatura],Table13[[#This Row],[Cód.]],Table8[Tipologia proposta *],"T6"))</f>
        <v/>
      </c>
      <c r="P513" s="243" t="str">
        <f>IF(Table13[[#This Row],[Tipo de Beneficiário]]="","",COUNTIFS(Table8[Código da Candidatura],Table13[[#This Row],[Cód.]],Table8[Tipologia proposta *],"T7"))</f>
        <v/>
      </c>
      <c r="Q513" s="243" t="str">
        <f>IF(Table13[[#This Row],[Tipo de Beneficiário]]="","",COUNTIFS(Table8[Código da Candidatura],Table13[[#This Row],[Cód.]],Table8[Tipologia proposta *],"Unid. Resid."))</f>
        <v/>
      </c>
      <c r="R513" s="244">
        <f>SUM(Table13[[#This Row],[T0]:[Unid. resid.]])</f>
        <v>0</v>
      </c>
      <c r="S513" s="245" t="str">
        <f>IF(OR(Table13[[#This Row],[Tipo de Beneficiário]]="",Table13[[#This Row],[Identificação da Entidade]]="",Table13[[#This Row],[Tipo de Solução Habitacional]]=""),"NÃO","")</f>
        <v>NÃO</v>
      </c>
      <c r="T513" s="118" t="e">
        <f>VLOOKUP(Table13[[#This Row],[Tipo de Beneficiário]],Table3[],3,FALSE)</f>
        <v>#N/A</v>
      </c>
      <c r="X513" s="46"/>
    </row>
    <row r="514" spans="1:24" x14ac:dyDescent="0.25">
      <c r="A514" s="237" t="str">
        <f>auxiliar!C510</f>
        <v>509</v>
      </c>
      <c r="B514" s="238"/>
      <c r="C514" s="239"/>
      <c r="D514" s="212" t="str">
        <f>IF(Table13[[#This Row],[Tipo de Beneficiário]]="","",COUNTIF(Table8[Código da Candidatura],Table13[[#This Row],[Cód.]]))</f>
        <v/>
      </c>
      <c r="E514" s="240" t="str">
        <f>IF(Table13[[#This Row],[Tipo de Beneficiário]]="","",SUMIF(Table8[[Código da Candidatura]:[Nº de membros]],Table13[[#This Row],[Cód.]],Table8[Nº de membros]))</f>
        <v/>
      </c>
      <c r="F514" s="241"/>
      <c r="G514" s="242"/>
      <c r="H514" s="242"/>
      <c r="I514" s="243" t="str">
        <f>IF(Table13[[#This Row],[Tipo de Beneficiário]]="","",COUNTIFS(Table8[Código da Candidatura],Table13[[#This Row],[Cód.]],Table8[Tipologia proposta *],"T0"))</f>
        <v/>
      </c>
      <c r="J514" s="243" t="str">
        <f>IF(Table13[[#This Row],[Tipo de Beneficiário]]="","",COUNTIFS(Table8[Código da Candidatura],Table13[[#This Row],[Cód.]],Table8[Tipologia proposta *],"T1"))</f>
        <v/>
      </c>
      <c r="K514" s="243" t="str">
        <f>IF(Table13[[#This Row],[Tipo de Beneficiário]]="","",COUNTIFS(Table8[Código da Candidatura],Table13[[#This Row],[Cód.]],Table8[Tipologia proposta *],"T2"))</f>
        <v/>
      </c>
      <c r="L514" s="243" t="str">
        <f>IF(Table13[[#This Row],[Tipo de Beneficiário]]="","",COUNTIFS(Table8[Código da Candidatura],Table13[[#This Row],[Cód.]],Table8[Tipologia proposta *],"T3"))</f>
        <v/>
      </c>
      <c r="M514" s="243" t="str">
        <f>IF(Table13[[#This Row],[Tipo de Beneficiário]]="","",COUNTIFS(Table8[Código da Candidatura],Table13[[#This Row],[Cód.]],Table8[Tipologia proposta *],"T4"))</f>
        <v/>
      </c>
      <c r="N514" s="243" t="str">
        <f>IF(Table13[[#This Row],[Tipo de Beneficiário]]="","",COUNTIFS(Table8[Código da Candidatura],Table13[[#This Row],[Cód.]],Table8[Tipologia proposta *],"T5"))</f>
        <v/>
      </c>
      <c r="O514" s="243" t="str">
        <f>IF(Table13[[#This Row],[Tipo de Beneficiário]]="","",COUNTIFS(Table8[Código da Candidatura],Table13[[#This Row],[Cód.]],Table8[Tipologia proposta *],"T6"))</f>
        <v/>
      </c>
      <c r="P514" s="243" t="str">
        <f>IF(Table13[[#This Row],[Tipo de Beneficiário]]="","",COUNTIFS(Table8[Código da Candidatura],Table13[[#This Row],[Cód.]],Table8[Tipologia proposta *],"T7"))</f>
        <v/>
      </c>
      <c r="Q514" s="243" t="str">
        <f>IF(Table13[[#This Row],[Tipo de Beneficiário]]="","",COUNTIFS(Table8[Código da Candidatura],Table13[[#This Row],[Cód.]],Table8[Tipologia proposta *],"Unid. Resid."))</f>
        <v/>
      </c>
      <c r="R514" s="244">
        <f>SUM(Table13[[#This Row],[T0]:[Unid. resid.]])</f>
        <v>0</v>
      </c>
      <c r="S514" s="245" t="str">
        <f>IF(OR(Table13[[#This Row],[Tipo de Beneficiário]]="",Table13[[#This Row],[Identificação da Entidade]]="",Table13[[#This Row],[Tipo de Solução Habitacional]]=""),"NÃO","")</f>
        <v>NÃO</v>
      </c>
      <c r="T514" s="118" t="e">
        <f>VLOOKUP(Table13[[#This Row],[Tipo de Beneficiário]],Table3[],3,FALSE)</f>
        <v>#N/A</v>
      </c>
      <c r="X514" s="46"/>
    </row>
    <row r="515" spans="1:24" x14ac:dyDescent="0.25">
      <c r="A515" s="237" t="str">
        <f>auxiliar!C511</f>
        <v>510</v>
      </c>
      <c r="B515" s="238"/>
      <c r="C515" s="239"/>
      <c r="D515" s="212" t="str">
        <f>IF(Table13[[#This Row],[Tipo de Beneficiário]]="","",COUNTIF(Table8[Código da Candidatura],Table13[[#This Row],[Cód.]]))</f>
        <v/>
      </c>
      <c r="E515" s="240" t="str">
        <f>IF(Table13[[#This Row],[Tipo de Beneficiário]]="","",SUMIF(Table8[[Código da Candidatura]:[Nº de membros]],Table13[[#This Row],[Cód.]],Table8[Nº de membros]))</f>
        <v/>
      </c>
      <c r="F515" s="241"/>
      <c r="G515" s="242"/>
      <c r="H515" s="242"/>
      <c r="I515" s="243" t="str">
        <f>IF(Table13[[#This Row],[Tipo de Beneficiário]]="","",COUNTIFS(Table8[Código da Candidatura],Table13[[#This Row],[Cód.]],Table8[Tipologia proposta *],"T0"))</f>
        <v/>
      </c>
      <c r="J515" s="243" t="str">
        <f>IF(Table13[[#This Row],[Tipo de Beneficiário]]="","",COUNTIFS(Table8[Código da Candidatura],Table13[[#This Row],[Cód.]],Table8[Tipologia proposta *],"T1"))</f>
        <v/>
      </c>
      <c r="K515" s="243" t="str">
        <f>IF(Table13[[#This Row],[Tipo de Beneficiário]]="","",COUNTIFS(Table8[Código da Candidatura],Table13[[#This Row],[Cód.]],Table8[Tipologia proposta *],"T2"))</f>
        <v/>
      </c>
      <c r="L515" s="243" t="str">
        <f>IF(Table13[[#This Row],[Tipo de Beneficiário]]="","",COUNTIFS(Table8[Código da Candidatura],Table13[[#This Row],[Cód.]],Table8[Tipologia proposta *],"T3"))</f>
        <v/>
      </c>
      <c r="M515" s="243" t="str">
        <f>IF(Table13[[#This Row],[Tipo de Beneficiário]]="","",COUNTIFS(Table8[Código da Candidatura],Table13[[#This Row],[Cód.]],Table8[Tipologia proposta *],"T4"))</f>
        <v/>
      </c>
      <c r="N515" s="243" t="str">
        <f>IF(Table13[[#This Row],[Tipo de Beneficiário]]="","",COUNTIFS(Table8[Código da Candidatura],Table13[[#This Row],[Cód.]],Table8[Tipologia proposta *],"T5"))</f>
        <v/>
      </c>
      <c r="O515" s="243" t="str">
        <f>IF(Table13[[#This Row],[Tipo de Beneficiário]]="","",COUNTIFS(Table8[Código da Candidatura],Table13[[#This Row],[Cód.]],Table8[Tipologia proposta *],"T6"))</f>
        <v/>
      </c>
      <c r="P515" s="243" t="str">
        <f>IF(Table13[[#This Row],[Tipo de Beneficiário]]="","",COUNTIFS(Table8[Código da Candidatura],Table13[[#This Row],[Cód.]],Table8[Tipologia proposta *],"T7"))</f>
        <v/>
      </c>
      <c r="Q515" s="243" t="str">
        <f>IF(Table13[[#This Row],[Tipo de Beneficiário]]="","",COUNTIFS(Table8[Código da Candidatura],Table13[[#This Row],[Cód.]],Table8[Tipologia proposta *],"Unid. Resid."))</f>
        <v/>
      </c>
      <c r="R515" s="244">
        <f>SUM(Table13[[#This Row],[T0]:[Unid. resid.]])</f>
        <v>0</v>
      </c>
      <c r="S515" s="245" t="str">
        <f>IF(OR(Table13[[#This Row],[Tipo de Beneficiário]]="",Table13[[#This Row],[Identificação da Entidade]]="",Table13[[#This Row],[Tipo de Solução Habitacional]]=""),"NÃO","")</f>
        <v>NÃO</v>
      </c>
      <c r="T515" s="118" t="e">
        <f>VLOOKUP(Table13[[#This Row],[Tipo de Beneficiário]],Table3[],3,FALSE)</f>
        <v>#N/A</v>
      </c>
      <c r="X515" s="46"/>
    </row>
    <row r="516" spans="1:24" x14ac:dyDescent="0.25">
      <c r="A516" s="237" t="str">
        <f>auxiliar!C512</f>
        <v>511</v>
      </c>
      <c r="B516" s="238"/>
      <c r="C516" s="239"/>
      <c r="D516" s="212" t="str">
        <f>IF(Table13[[#This Row],[Tipo de Beneficiário]]="","",COUNTIF(Table8[Código da Candidatura],Table13[[#This Row],[Cód.]]))</f>
        <v/>
      </c>
      <c r="E516" s="240" t="str">
        <f>IF(Table13[[#This Row],[Tipo de Beneficiário]]="","",SUMIF(Table8[[Código da Candidatura]:[Nº de membros]],Table13[[#This Row],[Cód.]],Table8[Nº de membros]))</f>
        <v/>
      </c>
      <c r="F516" s="241"/>
      <c r="G516" s="242"/>
      <c r="H516" s="242"/>
      <c r="I516" s="243" t="str">
        <f>IF(Table13[[#This Row],[Tipo de Beneficiário]]="","",COUNTIFS(Table8[Código da Candidatura],Table13[[#This Row],[Cód.]],Table8[Tipologia proposta *],"T0"))</f>
        <v/>
      </c>
      <c r="J516" s="243" t="str">
        <f>IF(Table13[[#This Row],[Tipo de Beneficiário]]="","",COUNTIFS(Table8[Código da Candidatura],Table13[[#This Row],[Cód.]],Table8[Tipologia proposta *],"T1"))</f>
        <v/>
      </c>
      <c r="K516" s="243" t="str">
        <f>IF(Table13[[#This Row],[Tipo de Beneficiário]]="","",COUNTIFS(Table8[Código da Candidatura],Table13[[#This Row],[Cód.]],Table8[Tipologia proposta *],"T2"))</f>
        <v/>
      </c>
      <c r="L516" s="243" t="str">
        <f>IF(Table13[[#This Row],[Tipo de Beneficiário]]="","",COUNTIFS(Table8[Código da Candidatura],Table13[[#This Row],[Cód.]],Table8[Tipologia proposta *],"T3"))</f>
        <v/>
      </c>
      <c r="M516" s="243" t="str">
        <f>IF(Table13[[#This Row],[Tipo de Beneficiário]]="","",COUNTIFS(Table8[Código da Candidatura],Table13[[#This Row],[Cód.]],Table8[Tipologia proposta *],"T4"))</f>
        <v/>
      </c>
      <c r="N516" s="243" t="str">
        <f>IF(Table13[[#This Row],[Tipo de Beneficiário]]="","",COUNTIFS(Table8[Código da Candidatura],Table13[[#This Row],[Cód.]],Table8[Tipologia proposta *],"T5"))</f>
        <v/>
      </c>
      <c r="O516" s="243" t="str">
        <f>IF(Table13[[#This Row],[Tipo de Beneficiário]]="","",COUNTIFS(Table8[Código da Candidatura],Table13[[#This Row],[Cód.]],Table8[Tipologia proposta *],"T6"))</f>
        <v/>
      </c>
      <c r="P516" s="243" t="str">
        <f>IF(Table13[[#This Row],[Tipo de Beneficiário]]="","",COUNTIFS(Table8[Código da Candidatura],Table13[[#This Row],[Cód.]],Table8[Tipologia proposta *],"T7"))</f>
        <v/>
      </c>
      <c r="Q516" s="243" t="str">
        <f>IF(Table13[[#This Row],[Tipo de Beneficiário]]="","",COUNTIFS(Table8[Código da Candidatura],Table13[[#This Row],[Cód.]],Table8[Tipologia proposta *],"Unid. Resid."))</f>
        <v/>
      </c>
      <c r="R516" s="244">
        <f>SUM(Table13[[#This Row],[T0]:[Unid. resid.]])</f>
        <v>0</v>
      </c>
      <c r="S516" s="245" t="str">
        <f>IF(OR(Table13[[#This Row],[Tipo de Beneficiário]]="",Table13[[#This Row],[Identificação da Entidade]]="",Table13[[#This Row],[Tipo de Solução Habitacional]]=""),"NÃO","")</f>
        <v>NÃO</v>
      </c>
      <c r="T516" s="118" t="e">
        <f>VLOOKUP(Table13[[#This Row],[Tipo de Beneficiário]],Table3[],3,FALSE)</f>
        <v>#N/A</v>
      </c>
      <c r="X516" s="46"/>
    </row>
    <row r="517" spans="1:24" x14ac:dyDescent="0.25">
      <c r="A517" s="237" t="str">
        <f>auxiliar!C513</f>
        <v>512</v>
      </c>
      <c r="B517" s="238"/>
      <c r="C517" s="239"/>
      <c r="D517" s="212" t="str">
        <f>IF(Table13[[#This Row],[Tipo de Beneficiário]]="","",COUNTIF(Table8[Código da Candidatura],Table13[[#This Row],[Cód.]]))</f>
        <v/>
      </c>
      <c r="E517" s="240" t="str">
        <f>IF(Table13[[#This Row],[Tipo de Beneficiário]]="","",SUMIF(Table8[[Código da Candidatura]:[Nº de membros]],Table13[[#This Row],[Cód.]],Table8[Nº de membros]))</f>
        <v/>
      </c>
      <c r="F517" s="241"/>
      <c r="G517" s="242"/>
      <c r="H517" s="242"/>
      <c r="I517" s="243" t="str">
        <f>IF(Table13[[#This Row],[Tipo de Beneficiário]]="","",COUNTIFS(Table8[Código da Candidatura],Table13[[#This Row],[Cód.]],Table8[Tipologia proposta *],"T0"))</f>
        <v/>
      </c>
      <c r="J517" s="243" t="str">
        <f>IF(Table13[[#This Row],[Tipo de Beneficiário]]="","",COUNTIFS(Table8[Código da Candidatura],Table13[[#This Row],[Cód.]],Table8[Tipologia proposta *],"T1"))</f>
        <v/>
      </c>
      <c r="K517" s="243" t="str">
        <f>IF(Table13[[#This Row],[Tipo de Beneficiário]]="","",COUNTIFS(Table8[Código da Candidatura],Table13[[#This Row],[Cód.]],Table8[Tipologia proposta *],"T2"))</f>
        <v/>
      </c>
      <c r="L517" s="243" t="str">
        <f>IF(Table13[[#This Row],[Tipo de Beneficiário]]="","",COUNTIFS(Table8[Código da Candidatura],Table13[[#This Row],[Cód.]],Table8[Tipologia proposta *],"T3"))</f>
        <v/>
      </c>
      <c r="M517" s="243" t="str">
        <f>IF(Table13[[#This Row],[Tipo de Beneficiário]]="","",COUNTIFS(Table8[Código da Candidatura],Table13[[#This Row],[Cód.]],Table8[Tipologia proposta *],"T4"))</f>
        <v/>
      </c>
      <c r="N517" s="243" t="str">
        <f>IF(Table13[[#This Row],[Tipo de Beneficiário]]="","",COUNTIFS(Table8[Código da Candidatura],Table13[[#This Row],[Cód.]],Table8[Tipologia proposta *],"T5"))</f>
        <v/>
      </c>
      <c r="O517" s="243" t="str">
        <f>IF(Table13[[#This Row],[Tipo de Beneficiário]]="","",COUNTIFS(Table8[Código da Candidatura],Table13[[#This Row],[Cód.]],Table8[Tipologia proposta *],"T6"))</f>
        <v/>
      </c>
      <c r="P517" s="243" t="str">
        <f>IF(Table13[[#This Row],[Tipo de Beneficiário]]="","",COUNTIFS(Table8[Código da Candidatura],Table13[[#This Row],[Cód.]],Table8[Tipologia proposta *],"T7"))</f>
        <v/>
      </c>
      <c r="Q517" s="243" t="str">
        <f>IF(Table13[[#This Row],[Tipo de Beneficiário]]="","",COUNTIFS(Table8[Código da Candidatura],Table13[[#This Row],[Cód.]],Table8[Tipologia proposta *],"Unid. Resid."))</f>
        <v/>
      </c>
      <c r="R517" s="244">
        <f>SUM(Table13[[#This Row],[T0]:[Unid. resid.]])</f>
        <v>0</v>
      </c>
      <c r="S517" s="245" t="str">
        <f>IF(OR(Table13[[#This Row],[Tipo de Beneficiário]]="",Table13[[#This Row],[Identificação da Entidade]]="",Table13[[#This Row],[Tipo de Solução Habitacional]]=""),"NÃO","")</f>
        <v>NÃO</v>
      </c>
      <c r="T517" s="118" t="e">
        <f>VLOOKUP(Table13[[#This Row],[Tipo de Beneficiário]],Table3[],3,FALSE)</f>
        <v>#N/A</v>
      </c>
      <c r="X517" s="46"/>
    </row>
    <row r="518" spans="1:24" x14ac:dyDescent="0.25">
      <c r="A518" s="237" t="str">
        <f>auxiliar!C514</f>
        <v>513</v>
      </c>
      <c r="B518" s="238"/>
      <c r="C518" s="239"/>
      <c r="D518" s="212" t="str">
        <f>IF(Table13[[#This Row],[Tipo de Beneficiário]]="","",COUNTIF(Table8[Código da Candidatura],Table13[[#This Row],[Cód.]]))</f>
        <v/>
      </c>
      <c r="E518" s="240" t="str">
        <f>IF(Table13[[#This Row],[Tipo de Beneficiário]]="","",SUMIF(Table8[[Código da Candidatura]:[Nº de membros]],Table13[[#This Row],[Cód.]],Table8[Nº de membros]))</f>
        <v/>
      </c>
      <c r="F518" s="241"/>
      <c r="G518" s="242"/>
      <c r="H518" s="242"/>
      <c r="I518" s="243" t="str">
        <f>IF(Table13[[#This Row],[Tipo de Beneficiário]]="","",COUNTIFS(Table8[Código da Candidatura],Table13[[#This Row],[Cód.]],Table8[Tipologia proposta *],"T0"))</f>
        <v/>
      </c>
      <c r="J518" s="243" t="str">
        <f>IF(Table13[[#This Row],[Tipo de Beneficiário]]="","",COUNTIFS(Table8[Código da Candidatura],Table13[[#This Row],[Cód.]],Table8[Tipologia proposta *],"T1"))</f>
        <v/>
      </c>
      <c r="K518" s="243" t="str">
        <f>IF(Table13[[#This Row],[Tipo de Beneficiário]]="","",COUNTIFS(Table8[Código da Candidatura],Table13[[#This Row],[Cód.]],Table8[Tipologia proposta *],"T2"))</f>
        <v/>
      </c>
      <c r="L518" s="243" t="str">
        <f>IF(Table13[[#This Row],[Tipo de Beneficiário]]="","",COUNTIFS(Table8[Código da Candidatura],Table13[[#This Row],[Cód.]],Table8[Tipologia proposta *],"T3"))</f>
        <v/>
      </c>
      <c r="M518" s="243" t="str">
        <f>IF(Table13[[#This Row],[Tipo de Beneficiário]]="","",COUNTIFS(Table8[Código da Candidatura],Table13[[#This Row],[Cód.]],Table8[Tipologia proposta *],"T4"))</f>
        <v/>
      </c>
      <c r="N518" s="243" t="str">
        <f>IF(Table13[[#This Row],[Tipo de Beneficiário]]="","",COUNTIFS(Table8[Código da Candidatura],Table13[[#This Row],[Cód.]],Table8[Tipologia proposta *],"T5"))</f>
        <v/>
      </c>
      <c r="O518" s="243" t="str">
        <f>IF(Table13[[#This Row],[Tipo de Beneficiário]]="","",COUNTIFS(Table8[Código da Candidatura],Table13[[#This Row],[Cód.]],Table8[Tipologia proposta *],"T6"))</f>
        <v/>
      </c>
      <c r="P518" s="243" t="str">
        <f>IF(Table13[[#This Row],[Tipo de Beneficiário]]="","",COUNTIFS(Table8[Código da Candidatura],Table13[[#This Row],[Cód.]],Table8[Tipologia proposta *],"T7"))</f>
        <v/>
      </c>
      <c r="Q518" s="243" t="str">
        <f>IF(Table13[[#This Row],[Tipo de Beneficiário]]="","",COUNTIFS(Table8[Código da Candidatura],Table13[[#This Row],[Cód.]],Table8[Tipologia proposta *],"Unid. Resid."))</f>
        <v/>
      </c>
      <c r="R518" s="244">
        <f>SUM(Table13[[#This Row],[T0]:[Unid. resid.]])</f>
        <v>0</v>
      </c>
      <c r="S518" s="245" t="str">
        <f>IF(OR(Table13[[#This Row],[Tipo de Beneficiário]]="",Table13[[#This Row],[Identificação da Entidade]]="",Table13[[#This Row],[Tipo de Solução Habitacional]]=""),"NÃO","")</f>
        <v>NÃO</v>
      </c>
      <c r="T518" s="118" t="e">
        <f>VLOOKUP(Table13[[#This Row],[Tipo de Beneficiário]],Table3[],3,FALSE)</f>
        <v>#N/A</v>
      </c>
      <c r="X518" s="46"/>
    </row>
    <row r="519" spans="1:24" x14ac:dyDescent="0.25">
      <c r="A519" s="237" t="str">
        <f>auxiliar!C515</f>
        <v>514</v>
      </c>
      <c r="B519" s="238"/>
      <c r="C519" s="239"/>
      <c r="D519" s="212" t="str">
        <f>IF(Table13[[#This Row],[Tipo de Beneficiário]]="","",COUNTIF(Table8[Código da Candidatura],Table13[[#This Row],[Cód.]]))</f>
        <v/>
      </c>
      <c r="E519" s="240" t="str">
        <f>IF(Table13[[#This Row],[Tipo de Beneficiário]]="","",SUMIF(Table8[[Código da Candidatura]:[Nº de membros]],Table13[[#This Row],[Cód.]],Table8[Nº de membros]))</f>
        <v/>
      </c>
      <c r="F519" s="241"/>
      <c r="G519" s="242"/>
      <c r="H519" s="242"/>
      <c r="I519" s="243" t="str">
        <f>IF(Table13[[#This Row],[Tipo de Beneficiário]]="","",COUNTIFS(Table8[Código da Candidatura],Table13[[#This Row],[Cód.]],Table8[Tipologia proposta *],"T0"))</f>
        <v/>
      </c>
      <c r="J519" s="243" t="str">
        <f>IF(Table13[[#This Row],[Tipo de Beneficiário]]="","",COUNTIFS(Table8[Código da Candidatura],Table13[[#This Row],[Cód.]],Table8[Tipologia proposta *],"T1"))</f>
        <v/>
      </c>
      <c r="K519" s="243" t="str">
        <f>IF(Table13[[#This Row],[Tipo de Beneficiário]]="","",COUNTIFS(Table8[Código da Candidatura],Table13[[#This Row],[Cód.]],Table8[Tipologia proposta *],"T2"))</f>
        <v/>
      </c>
      <c r="L519" s="243" t="str">
        <f>IF(Table13[[#This Row],[Tipo de Beneficiário]]="","",COUNTIFS(Table8[Código da Candidatura],Table13[[#This Row],[Cód.]],Table8[Tipologia proposta *],"T3"))</f>
        <v/>
      </c>
      <c r="M519" s="243" t="str">
        <f>IF(Table13[[#This Row],[Tipo de Beneficiário]]="","",COUNTIFS(Table8[Código da Candidatura],Table13[[#This Row],[Cód.]],Table8[Tipologia proposta *],"T4"))</f>
        <v/>
      </c>
      <c r="N519" s="243" t="str">
        <f>IF(Table13[[#This Row],[Tipo de Beneficiário]]="","",COUNTIFS(Table8[Código da Candidatura],Table13[[#This Row],[Cód.]],Table8[Tipologia proposta *],"T5"))</f>
        <v/>
      </c>
      <c r="O519" s="243" t="str">
        <f>IF(Table13[[#This Row],[Tipo de Beneficiário]]="","",COUNTIFS(Table8[Código da Candidatura],Table13[[#This Row],[Cód.]],Table8[Tipologia proposta *],"T6"))</f>
        <v/>
      </c>
      <c r="P519" s="243" t="str">
        <f>IF(Table13[[#This Row],[Tipo de Beneficiário]]="","",COUNTIFS(Table8[Código da Candidatura],Table13[[#This Row],[Cód.]],Table8[Tipologia proposta *],"T7"))</f>
        <v/>
      </c>
      <c r="Q519" s="243" t="str">
        <f>IF(Table13[[#This Row],[Tipo de Beneficiário]]="","",COUNTIFS(Table8[Código da Candidatura],Table13[[#This Row],[Cód.]],Table8[Tipologia proposta *],"Unid. Resid."))</f>
        <v/>
      </c>
      <c r="R519" s="244">
        <f>SUM(Table13[[#This Row],[T0]:[Unid. resid.]])</f>
        <v>0</v>
      </c>
      <c r="S519" s="245" t="str">
        <f>IF(OR(Table13[[#This Row],[Tipo de Beneficiário]]="",Table13[[#This Row],[Identificação da Entidade]]="",Table13[[#This Row],[Tipo de Solução Habitacional]]=""),"NÃO","")</f>
        <v>NÃO</v>
      </c>
      <c r="T519" s="118" t="e">
        <f>VLOOKUP(Table13[[#This Row],[Tipo de Beneficiário]],Table3[],3,FALSE)</f>
        <v>#N/A</v>
      </c>
      <c r="X519" s="46"/>
    </row>
    <row r="520" spans="1:24" x14ac:dyDescent="0.25">
      <c r="A520" s="237" t="str">
        <f>auxiliar!C516</f>
        <v>515</v>
      </c>
      <c r="B520" s="238"/>
      <c r="C520" s="239"/>
      <c r="D520" s="212" t="str">
        <f>IF(Table13[[#This Row],[Tipo de Beneficiário]]="","",COUNTIF(Table8[Código da Candidatura],Table13[[#This Row],[Cód.]]))</f>
        <v/>
      </c>
      <c r="E520" s="240" t="str">
        <f>IF(Table13[[#This Row],[Tipo de Beneficiário]]="","",SUMIF(Table8[[Código da Candidatura]:[Nº de membros]],Table13[[#This Row],[Cód.]],Table8[Nº de membros]))</f>
        <v/>
      </c>
      <c r="F520" s="241"/>
      <c r="G520" s="242"/>
      <c r="H520" s="242"/>
      <c r="I520" s="243" t="str">
        <f>IF(Table13[[#This Row],[Tipo de Beneficiário]]="","",COUNTIFS(Table8[Código da Candidatura],Table13[[#This Row],[Cód.]],Table8[Tipologia proposta *],"T0"))</f>
        <v/>
      </c>
      <c r="J520" s="243" t="str">
        <f>IF(Table13[[#This Row],[Tipo de Beneficiário]]="","",COUNTIFS(Table8[Código da Candidatura],Table13[[#This Row],[Cód.]],Table8[Tipologia proposta *],"T1"))</f>
        <v/>
      </c>
      <c r="K520" s="243" t="str">
        <f>IF(Table13[[#This Row],[Tipo de Beneficiário]]="","",COUNTIFS(Table8[Código da Candidatura],Table13[[#This Row],[Cód.]],Table8[Tipologia proposta *],"T2"))</f>
        <v/>
      </c>
      <c r="L520" s="243" t="str">
        <f>IF(Table13[[#This Row],[Tipo de Beneficiário]]="","",COUNTIFS(Table8[Código da Candidatura],Table13[[#This Row],[Cód.]],Table8[Tipologia proposta *],"T3"))</f>
        <v/>
      </c>
      <c r="M520" s="243" t="str">
        <f>IF(Table13[[#This Row],[Tipo de Beneficiário]]="","",COUNTIFS(Table8[Código da Candidatura],Table13[[#This Row],[Cód.]],Table8[Tipologia proposta *],"T4"))</f>
        <v/>
      </c>
      <c r="N520" s="243" t="str">
        <f>IF(Table13[[#This Row],[Tipo de Beneficiário]]="","",COUNTIFS(Table8[Código da Candidatura],Table13[[#This Row],[Cód.]],Table8[Tipologia proposta *],"T5"))</f>
        <v/>
      </c>
      <c r="O520" s="243" t="str">
        <f>IF(Table13[[#This Row],[Tipo de Beneficiário]]="","",COUNTIFS(Table8[Código da Candidatura],Table13[[#This Row],[Cód.]],Table8[Tipologia proposta *],"T6"))</f>
        <v/>
      </c>
      <c r="P520" s="243" t="str">
        <f>IF(Table13[[#This Row],[Tipo de Beneficiário]]="","",COUNTIFS(Table8[Código da Candidatura],Table13[[#This Row],[Cód.]],Table8[Tipologia proposta *],"T7"))</f>
        <v/>
      </c>
      <c r="Q520" s="243" t="str">
        <f>IF(Table13[[#This Row],[Tipo de Beneficiário]]="","",COUNTIFS(Table8[Código da Candidatura],Table13[[#This Row],[Cód.]],Table8[Tipologia proposta *],"Unid. Resid."))</f>
        <v/>
      </c>
      <c r="R520" s="244">
        <f>SUM(Table13[[#This Row],[T0]:[Unid. resid.]])</f>
        <v>0</v>
      </c>
      <c r="S520" s="245" t="str">
        <f>IF(OR(Table13[[#This Row],[Tipo de Beneficiário]]="",Table13[[#This Row],[Identificação da Entidade]]="",Table13[[#This Row],[Tipo de Solução Habitacional]]=""),"NÃO","")</f>
        <v>NÃO</v>
      </c>
      <c r="T520" s="118" t="e">
        <f>VLOOKUP(Table13[[#This Row],[Tipo de Beneficiário]],Table3[],3,FALSE)</f>
        <v>#N/A</v>
      </c>
      <c r="X520" s="46"/>
    </row>
    <row r="521" spans="1:24" x14ac:dyDescent="0.25">
      <c r="A521" s="237" t="str">
        <f>auxiliar!C517</f>
        <v>516</v>
      </c>
      <c r="B521" s="238"/>
      <c r="C521" s="239"/>
      <c r="D521" s="212" t="str">
        <f>IF(Table13[[#This Row],[Tipo de Beneficiário]]="","",COUNTIF(Table8[Código da Candidatura],Table13[[#This Row],[Cód.]]))</f>
        <v/>
      </c>
      <c r="E521" s="240" t="str">
        <f>IF(Table13[[#This Row],[Tipo de Beneficiário]]="","",SUMIF(Table8[[Código da Candidatura]:[Nº de membros]],Table13[[#This Row],[Cód.]],Table8[Nº de membros]))</f>
        <v/>
      </c>
      <c r="F521" s="241"/>
      <c r="G521" s="242"/>
      <c r="H521" s="242"/>
      <c r="I521" s="243" t="str">
        <f>IF(Table13[[#This Row],[Tipo de Beneficiário]]="","",COUNTIFS(Table8[Código da Candidatura],Table13[[#This Row],[Cód.]],Table8[Tipologia proposta *],"T0"))</f>
        <v/>
      </c>
      <c r="J521" s="243" t="str">
        <f>IF(Table13[[#This Row],[Tipo de Beneficiário]]="","",COUNTIFS(Table8[Código da Candidatura],Table13[[#This Row],[Cód.]],Table8[Tipologia proposta *],"T1"))</f>
        <v/>
      </c>
      <c r="K521" s="243" t="str">
        <f>IF(Table13[[#This Row],[Tipo de Beneficiário]]="","",COUNTIFS(Table8[Código da Candidatura],Table13[[#This Row],[Cód.]],Table8[Tipologia proposta *],"T2"))</f>
        <v/>
      </c>
      <c r="L521" s="243" t="str">
        <f>IF(Table13[[#This Row],[Tipo de Beneficiário]]="","",COUNTIFS(Table8[Código da Candidatura],Table13[[#This Row],[Cód.]],Table8[Tipologia proposta *],"T3"))</f>
        <v/>
      </c>
      <c r="M521" s="243" t="str">
        <f>IF(Table13[[#This Row],[Tipo de Beneficiário]]="","",COUNTIFS(Table8[Código da Candidatura],Table13[[#This Row],[Cód.]],Table8[Tipologia proposta *],"T4"))</f>
        <v/>
      </c>
      <c r="N521" s="243" t="str">
        <f>IF(Table13[[#This Row],[Tipo de Beneficiário]]="","",COUNTIFS(Table8[Código da Candidatura],Table13[[#This Row],[Cód.]],Table8[Tipologia proposta *],"T5"))</f>
        <v/>
      </c>
      <c r="O521" s="243" t="str">
        <f>IF(Table13[[#This Row],[Tipo de Beneficiário]]="","",COUNTIFS(Table8[Código da Candidatura],Table13[[#This Row],[Cód.]],Table8[Tipologia proposta *],"T6"))</f>
        <v/>
      </c>
      <c r="P521" s="243" t="str">
        <f>IF(Table13[[#This Row],[Tipo de Beneficiário]]="","",COUNTIFS(Table8[Código da Candidatura],Table13[[#This Row],[Cód.]],Table8[Tipologia proposta *],"T7"))</f>
        <v/>
      </c>
      <c r="Q521" s="243" t="str">
        <f>IF(Table13[[#This Row],[Tipo de Beneficiário]]="","",COUNTIFS(Table8[Código da Candidatura],Table13[[#This Row],[Cód.]],Table8[Tipologia proposta *],"Unid. Resid."))</f>
        <v/>
      </c>
      <c r="R521" s="244">
        <f>SUM(Table13[[#This Row],[T0]:[Unid. resid.]])</f>
        <v>0</v>
      </c>
      <c r="S521" s="245" t="str">
        <f>IF(OR(Table13[[#This Row],[Tipo de Beneficiário]]="",Table13[[#This Row],[Identificação da Entidade]]="",Table13[[#This Row],[Tipo de Solução Habitacional]]=""),"NÃO","")</f>
        <v>NÃO</v>
      </c>
      <c r="T521" s="118" t="e">
        <f>VLOOKUP(Table13[[#This Row],[Tipo de Beneficiário]],Table3[],3,FALSE)</f>
        <v>#N/A</v>
      </c>
      <c r="X521" s="46"/>
    </row>
    <row r="522" spans="1:24" x14ac:dyDescent="0.25">
      <c r="A522" s="237" t="str">
        <f>auxiliar!C518</f>
        <v>517</v>
      </c>
      <c r="B522" s="238"/>
      <c r="C522" s="239"/>
      <c r="D522" s="212" t="str">
        <f>IF(Table13[[#This Row],[Tipo de Beneficiário]]="","",COUNTIF(Table8[Código da Candidatura],Table13[[#This Row],[Cód.]]))</f>
        <v/>
      </c>
      <c r="E522" s="240" t="str">
        <f>IF(Table13[[#This Row],[Tipo de Beneficiário]]="","",SUMIF(Table8[[Código da Candidatura]:[Nº de membros]],Table13[[#This Row],[Cód.]],Table8[Nº de membros]))</f>
        <v/>
      </c>
      <c r="F522" s="241"/>
      <c r="G522" s="242"/>
      <c r="H522" s="242"/>
      <c r="I522" s="243" t="str">
        <f>IF(Table13[[#This Row],[Tipo de Beneficiário]]="","",COUNTIFS(Table8[Código da Candidatura],Table13[[#This Row],[Cód.]],Table8[Tipologia proposta *],"T0"))</f>
        <v/>
      </c>
      <c r="J522" s="243" t="str">
        <f>IF(Table13[[#This Row],[Tipo de Beneficiário]]="","",COUNTIFS(Table8[Código da Candidatura],Table13[[#This Row],[Cód.]],Table8[Tipologia proposta *],"T1"))</f>
        <v/>
      </c>
      <c r="K522" s="243" t="str">
        <f>IF(Table13[[#This Row],[Tipo de Beneficiário]]="","",COUNTIFS(Table8[Código da Candidatura],Table13[[#This Row],[Cód.]],Table8[Tipologia proposta *],"T2"))</f>
        <v/>
      </c>
      <c r="L522" s="243" t="str">
        <f>IF(Table13[[#This Row],[Tipo de Beneficiário]]="","",COUNTIFS(Table8[Código da Candidatura],Table13[[#This Row],[Cód.]],Table8[Tipologia proposta *],"T3"))</f>
        <v/>
      </c>
      <c r="M522" s="243" t="str">
        <f>IF(Table13[[#This Row],[Tipo de Beneficiário]]="","",COUNTIFS(Table8[Código da Candidatura],Table13[[#This Row],[Cód.]],Table8[Tipologia proposta *],"T4"))</f>
        <v/>
      </c>
      <c r="N522" s="243" t="str">
        <f>IF(Table13[[#This Row],[Tipo de Beneficiário]]="","",COUNTIFS(Table8[Código da Candidatura],Table13[[#This Row],[Cód.]],Table8[Tipologia proposta *],"T5"))</f>
        <v/>
      </c>
      <c r="O522" s="243" t="str">
        <f>IF(Table13[[#This Row],[Tipo de Beneficiário]]="","",COUNTIFS(Table8[Código da Candidatura],Table13[[#This Row],[Cód.]],Table8[Tipologia proposta *],"T6"))</f>
        <v/>
      </c>
      <c r="P522" s="243" t="str">
        <f>IF(Table13[[#This Row],[Tipo de Beneficiário]]="","",COUNTIFS(Table8[Código da Candidatura],Table13[[#This Row],[Cód.]],Table8[Tipologia proposta *],"T7"))</f>
        <v/>
      </c>
      <c r="Q522" s="243" t="str">
        <f>IF(Table13[[#This Row],[Tipo de Beneficiário]]="","",COUNTIFS(Table8[Código da Candidatura],Table13[[#This Row],[Cód.]],Table8[Tipologia proposta *],"Unid. Resid."))</f>
        <v/>
      </c>
      <c r="R522" s="244">
        <f>SUM(Table13[[#This Row],[T0]:[Unid. resid.]])</f>
        <v>0</v>
      </c>
      <c r="S522" s="245" t="str">
        <f>IF(OR(Table13[[#This Row],[Tipo de Beneficiário]]="",Table13[[#This Row],[Identificação da Entidade]]="",Table13[[#This Row],[Tipo de Solução Habitacional]]=""),"NÃO","")</f>
        <v>NÃO</v>
      </c>
      <c r="T522" s="118" t="e">
        <f>VLOOKUP(Table13[[#This Row],[Tipo de Beneficiário]],Table3[],3,FALSE)</f>
        <v>#N/A</v>
      </c>
      <c r="X522" s="46"/>
    </row>
    <row r="523" spans="1:24" x14ac:dyDescent="0.25">
      <c r="A523" s="237" t="str">
        <f>auxiliar!C519</f>
        <v>518</v>
      </c>
      <c r="B523" s="238"/>
      <c r="C523" s="239"/>
      <c r="D523" s="212" t="str">
        <f>IF(Table13[[#This Row],[Tipo de Beneficiário]]="","",COUNTIF(Table8[Código da Candidatura],Table13[[#This Row],[Cód.]]))</f>
        <v/>
      </c>
      <c r="E523" s="240" t="str">
        <f>IF(Table13[[#This Row],[Tipo de Beneficiário]]="","",SUMIF(Table8[[Código da Candidatura]:[Nº de membros]],Table13[[#This Row],[Cód.]],Table8[Nº de membros]))</f>
        <v/>
      </c>
      <c r="F523" s="241"/>
      <c r="G523" s="242"/>
      <c r="H523" s="242"/>
      <c r="I523" s="243" t="str">
        <f>IF(Table13[[#This Row],[Tipo de Beneficiário]]="","",COUNTIFS(Table8[Código da Candidatura],Table13[[#This Row],[Cód.]],Table8[Tipologia proposta *],"T0"))</f>
        <v/>
      </c>
      <c r="J523" s="243" t="str">
        <f>IF(Table13[[#This Row],[Tipo de Beneficiário]]="","",COUNTIFS(Table8[Código da Candidatura],Table13[[#This Row],[Cód.]],Table8[Tipologia proposta *],"T1"))</f>
        <v/>
      </c>
      <c r="K523" s="243" t="str">
        <f>IF(Table13[[#This Row],[Tipo de Beneficiário]]="","",COUNTIFS(Table8[Código da Candidatura],Table13[[#This Row],[Cód.]],Table8[Tipologia proposta *],"T2"))</f>
        <v/>
      </c>
      <c r="L523" s="243" t="str">
        <f>IF(Table13[[#This Row],[Tipo de Beneficiário]]="","",COUNTIFS(Table8[Código da Candidatura],Table13[[#This Row],[Cód.]],Table8[Tipologia proposta *],"T3"))</f>
        <v/>
      </c>
      <c r="M523" s="243" t="str">
        <f>IF(Table13[[#This Row],[Tipo de Beneficiário]]="","",COUNTIFS(Table8[Código da Candidatura],Table13[[#This Row],[Cód.]],Table8[Tipologia proposta *],"T4"))</f>
        <v/>
      </c>
      <c r="N523" s="243" t="str">
        <f>IF(Table13[[#This Row],[Tipo de Beneficiário]]="","",COUNTIFS(Table8[Código da Candidatura],Table13[[#This Row],[Cód.]],Table8[Tipologia proposta *],"T5"))</f>
        <v/>
      </c>
      <c r="O523" s="243" t="str">
        <f>IF(Table13[[#This Row],[Tipo de Beneficiário]]="","",COUNTIFS(Table8[Código da Candidatura],Table13[[#This Row],[Cód.]],Table8[Tipologia proposta *],"T6"))</f>
        <v/>
      </c>
      <c r="P523" s="243" t="str">
        <f>IF(Table13[[#This Row],[Tipo de Beneficiário]]="","",COUNTIFS(Table8[Código da Candidatura],Table13[[#This Row],[Cód.]],Table8[Tipologia proposta *],"T7"))</f>
        <v/>
      </c>
      <c r="Q523" s="243" t="str">
        <f>IF(Table13[[#This Row],[Tipo de Beneficiário]]="","",COUNTIFS(Table8[Código da Candidatura],Table13[[#This Row],[Cód.]],Table8[Tipologia proposta *],"Unid. Resid."))</f>
        <v/>
      </c>
      <c r="R523" s="244">
        <f>SUM(Table13[[#This Row],[T0]:[Unid. resid.]])</f>
        <v>0</v>
      </c>
      <c r="S523" s="245" t="str">
        <f>IF(OR(Table13[[#This Row],[Tipo de Beneficiário]]="",Table13[[#This Row],[Identificação da Entidade]]="",Table13[[#This Row],[Tipo de Solução Habitacional]]=""),"NÃO","")</f>
        <v>NÃO</v>
      </c>
      <c r="T523" s="118" t="e">
        <f>VLOOKUP(Table13[[#This Row],[Tipo de Beneficiário]],Table3[],3,FALSE)</f>
        <v>#N/A</v>
      </c>
      <c r="X523" s="46"/>
    </row>
    <row r="524" spans="1:24" x14ac:dyDescent="0.25">
      <c r="A524" s="237" t="str">
        <f>auxiliar!C520</f>
        <v>519</v>
      </c>
      <c r="B524" s="238"/>
      <c r="C524" s="239"/>
      <c r="D524" s="212" t="str">
        <f>IF(Table13[[#This Row],[Tipo de Beneficiário]]="","",COUNTIF(Table8[Código da Candidatura],Table13[[#This Row],[Cód.]]))</f>
        <v/>
      </c>
      <c r="E524" s="240" t="str">
        <f>IF(Table13[[#This Row],[Tipo de Beneficiário]]="","",SUMIF(Table8[[Código da Candidatura]:[Nº de membros]],Table13[[#This Row],[Cód.]],Table8[Nº de membros]))</f>
        <v/>
      </c>
      <c r="F524" s="241"/>
      <c r="G524" s="242"/>
      <c r="H524" s="242"/>
      <c r="I524" s="243" t="str">
        <f>IF(Table13[[#This Row],[Tipo de Beneficiário]]="","",COUNTIFS(Table8[Código da Candidatura],Table13[[#This Row],[Cód.]],Table8[Tipologia proposta *],"T0"))</f>
        <v/>
      </c>
      <c r="J524" s="243" t="str">
        <f>IF(Table13[[#This Row],[Tipo de Beneficiário]]="","",COUNTIFS(Table8[Código da Candidatura],Table13[[#This Row],[Cód.]],Table8[Tipologia proposta *],"T1"))</f>
        <v/>
      </c>
      <c r="K524" s="243" t="str">
        <f>IF(Table13[[#This Row],[Tipo de Beneficiário]]="","",COUNTIFS(Table8[Código da Candidatura],Table13[[#This Row],[Cód.]],Table8[Tipologia proposta *],"T2"))</f>
        <v/>
      </c>
      <c r="L524" s="243" t="str">
        <f>IF(Table13[[#This Row],[Tipo de Beneficiário]]="","",COUNTIFS(Table8[Código da Candidatura],Table13[[#This Row],[Cód.]],Table8[Tipologia proposta *],"T3"))</f>
        <v/>
      </c>
      <c r="M524" s="243" t="str">
        <f>IF(Table13[[#This Row],[Tipo de Beneficiário]]="","",COUNTIFS(Table8[Código da Candidatura],Table13[[#This Row],[Cód.]],Table8[Tipologia proposta *],"T4"))</f>
        <v/>
      </c>
      <c r="N524" s="243" t="str">
        <f>IF(Table13[[#This Row],[Tipo de Beneficiário]]="","",COUNTIFS(Table8[Código da Candidatura],Table13[[#This Row],[Cód.]],Table8[Tipologia proposta *],"T5"))</f>
        <v/>
      </c>
      <c r="O524" s="243" t="str">
        <f>IF(Table13[[#This Row],[Tipo de Beneficiário]]="","",COUNTIFS(Table8[Código da Candidatura],Table13[[#This Row],[Cód.]],Table8[Tipologia proposta *],"T6"))</f>
        <v/>
      </c>
      <c r="P524" s="243" t="str">
        <f>IF(Table13[[#This Row],[Tipo de Beneficiário]]="","",COUNTIFS(Table8[Código da Candidatura],Table13[[#This Row],[Cód.]],Table8[Tipologia proposta *],"T7"))</f>
        <v/>
      </c>
      <c r="Q524" s="243" t="str">
        <f>IF(Table13[[#This Row],[Tipo de Beneficiário]]="","",COUNTIFS(Table8[Código da Candidatura],Table13[[#This Row],[Cód.]],Table8[Tipologia proposta *],"Unid. Resid."))</f>
        <v/>
      </c>
      <c r="R524" s="244">
        <f>SUM(Table13[[#This Row],[T0]:[Unid. resid.]])</f>
        <v>0</v>
      </c>
      <c r="S524" s="245" t="str">
        <f>IF(OR(Table13[[#This Row],[Tipo de Beneficiário]]="",Table13[[#This Row],[Identificação da Entidade]]="",Table13[[#This Row],[Tipo de Solução Habitacional]]=""),"NÃO","")</f>
        <v>NÃO</v>
      </c>
      <c r="T524" s="118" t="e">
        <f>VLOOKUP(Table13[[#This Row],[Tipo de Beneficiário]],Table3[],3,FALSE)</f>
        <v>#N/A</v>
      </c>
      <c r="X524" s="46"/>
    </row>
    <row r="525" spans="1:24" x14ac:dyDescent="0.25">
      <c r="A525" s="237" t="str">
        <f>auxiliar!C521</f>
        <v>520</v>
      </c>
      <c r="B525" s="238"/>
      <c r="C525" s="239"/>
      <c r="D525" s="212" t="str">
        <f>IF(Table13[[#This Row],[Tipo de Beneficiário]]="","",COUNTIF(Table8[Código da Candidatura],Table13[[#This Row],[Cód.]]))</f>
        <v/>
      </c>
      <c r="E525" s="240" t="str">
        <f>IF(Table13[[#This Row],[Tipo de Beneficiário]]="","",SUMIF(Table8[[Código da Candidatura]:[Nº de membros]],Table13[[#This Row],[Cód.]],Table8[Nº de membros]))</f>
        <v/>
      </c>
      <c r="F525" s="241"/>
      <c r="G525" s="242"/>
      <c r="H525" s="242"/>
      <c r="I525" s="243" t="str">
        <f>IF(Table13[[#This Row],[Tipo de Beneficiário]]="","",COUNTIFS(Table8[Código da Candidatura],Table13[[#This Row],[Cód.]],Table8[Tipologia proposta *],"T0"))</f>
        <v/>
      </c>
      <c r="J525" s="243" t="str">
        <f>IF(Table13[[#This Row],[Tipo de Beneficiário]]="","",COUNTIFS(Table8[Código da Candidatura],Table13[[#This Row],[Cód.]],Table8[Tipologia proposta *],"T1"))</f>
        <v/>
      </c>
      <c r="K525" s="243" t="str">
        <f>IF(Table13[[#This Row],[Tipo de Beneficiário]]="","",COUNTIFS(Table8[Código da Candidatura],Table13[[#This Row],[Cód.]],Table8[Tipologia proposta *],"T2"))</f>
        <v/>
      </c>
      <c r="L525" s="243" t="str">
        <f>IF(Table13[[#This Row],[Tipo de Beneficiário]]="","",COUNTIFS(Table8[Código da Candidatura],Table13[[#This Row],[Cód.]],Table8[Tipologia proposta *],"T3"))</f>
        <v/>
      </c>
      <c r="M525" s="243" t="str">
        <f>IF(Table13[[#This Row],[Tipo de Beneficiário]]="","",COUNTIFS(Table8[Código da Candidatura],Table13[[#This Row],[Cód.]],Table8[Tipologia proposta *],"T4"))</f>
        <v/>
      </c>
      <c r="N525" s="243" t="str">
        <f>IF(Table13[[#This Row],[Tipo de Beneficiário]]="","",COUNTIFS(Table8[Código da Candidatura],Table13[[#This Row],[Cód.]],Table8[Tipologia proposta *],"T5"))</f>
        <v/>
      </c>
      <c r="O525" s="243" t="str">
        <f>IF(Table13[[#This Row],[Tipo de Beneficiário]]="","",COUNTIFS(Table8[Código da Candidatura],Table13[[#This Row],[Cód.]],Table8[Tipologia proposta *],"T6"))</f>
        <v/>
      </c>
      <c r="P525" s="243" t="str">
        <f>IF(Table13[[#This Row],[Tipo de Beneficiário]]="","",COUNTIFS(Table8[Código da Candidatura],Table13[[#This Row],[Cód.]],Table8[Tipologia proposta *],"T7"))</f>
        <v/>
      </c>
      <c r="Q525" s="243" t="str">
        <f>IF(Table13[[#This Row],[Tipo de Beneficiário]]="","",COUNTIFS(Table8[Código da Candidatura],Table13[[#This Row],[Cód.]],Table8[Tipologia proposta *],"Unid. Resid."))</f>
        <v/>
      </c>
      <c r="R525" s="244">
        <f>SUM(Table13[[#This Row],[T0]:[Unid. resid.]])</f>
        <v>0</v>
      </c>
      <c r="S525" s="245" t="str">
        <f>IF(OR(Table13[[#This Row],[Tipo de Beneficiário]]="",Table13[[#This Row],[Identificação da Entidade]]="",Table13[[#This Row],[Tipo de Solução Habitacional]]=""),"NÃO","")</f>
        <v>NÃO</v>
      </c>
      <c r="T525" s="118" t="e">
        <f>VLOOKUP(Table13[[#This Row],[Tipo de Beneficiário]],Table3[],3,FALSE)</f>
        <v>#N/A</v>
      </c>
      <c r="X525" s="46"/>
    </row>
    <row r="526" spans="1:24" x14ac:dyDescent="0.25">
      <c r="A526" s="237" t="str">
        <f>auxiliar!C522</f>
        <v>521</v>
      </c>
      <c r="B526" s="238"/>
      <c r="C526" s="239"/>
      <c r="D526" s="212" t="str">
        <f>IF(Table13[[#This Row],[Tipo de Beneficiário]]="","",COUNTIF(Table8[Código da Candidatura],Table13[[#This Row],[Cód.]]))</f>
        <v/>
      </c>
      <c r="E526" s="240" t="str">
        <f>IF(Table13[[#This Row],[Tipo de Beneficiário]]="","",SUMIF(Table8[[Código da Candidatura]:[Nº de membros]],Table13[[#This Row],[Cód.]],Table8[Nº de membros]))</f>
        <v/>
      </c>
      <c r="F526" s="241"/>
      <c r="G526" s="242"/>
      <c r="H526" s="242"/>
      <c r="I526" s="243" t="str">
        <f>IF(Table13[[#This Row],[Tipo de Beneficiário]]="","",COUNTIFS(Table8[Código da Candidatura],Table13[[#This Row],[Cód.]],Table8[Tipologia proposta *],"T0"))</f>
        <v/>
      </c>
      <c r="J526" s="243" t="str">
        <f>IF(Table13[[#This Row],[Tipo de Beneficiário]]="","",COUNTIFS(Table8[Código da Candidatura],Table13[[#This Row],[Cód.]],Table8[Tipologia proposta *],"T1"))</f>
        <v/>
      </c>
      <c r="K526" s="243" t="str">
        <f>IF(Table13[[#This Row],[Tipo de Beneficiário]]="","",COUNTIFS(Table8[Código da Candidatura],Table13[[#This Row],[Cód.]],Table8[Tipologia proposta *],"T2"))</f>
        <v/>
      </c>
      <c r="L526" s="243" t="str">
        <f>IF(Table13[[#This Row],[Tipo de Beneficiário]]="","",COUNTIFS(Table8[Código da Candidatura],Table13[[#This Row],[Cód.]],Table8[Tipologia proposta *],"T3"))</f>
        <v/>
      </c>
      <c r="M526" s="243" t="str">
        <f>IF(Table13[[#This Row],[Tipo de Beneficiário]]="","",COUNTIFS(Table8[Código da Candidatura],Table13[[#This Row],[Cód.]],Table8[Tipologia proposta *],"T4"))</f>
        <v/>
      </c>
      <c r="N526" s="243" t="str">
        <f>IF(Table13[[#This Row],[Tipo de Beneficiário]]="","",COUNTIFS(Table8[Código da Candidatura],Table13[[#This Row],[Cód.]],Table8[Tipologia proposta *],"T5"))</f>
        <v/>
      </c>
      <c r="O526" s="243" t="str">
        <f>IF(Table13[[#This Row],[Tipo de Beneficiário]]="","",COUNTIFS(Table8[Código da Candidatura],Table13[[#This Row],[Cód.]],Table8[Tipologia proposta *],"T6"))</f>
        <v/>
      </c>
      <c r="P526" s="243" t="str">
        <f>IF(Table13[[#This Row],[Tipo de Beneficiário]]="","",COUNTIFS(Table8[Código da Candidatura],Table13[[#This Row],[Cód.]],Table8[Tipologia proposta *],"T7"))</f>
        <v/>
      </c>
      <c r="Q526" s="243" t="str">
        <f>IF(Table13[[#This Row],[Tipo de Beneficiário]]="","",COUNTIFS(Table8[Código da Candidatura],Table13[[#This Row],[Cód.]],Table8[Tipologia proposta *],"Unid. Resid."))</f>
        <v/>
      </c>
      <c r="R526" s="244">
        <f>SUM(Table13[[#This Row],[T0]:[Unid. resid.]])</f>
        <v>0</v>
      </c>
      <c r="S526" s="245" t="str">
        <f>IF(OR(Table13[[#This Row],[Tipo de Beneficiário]]="",Table13[[#This Row],[Identificação da Entidade]]="",Table13[[#This Row],[Tipo de Solução Habitacional]]=""),"NÃO","")</f>
        <v>NÃO</v>
      </c>
      <c r="T526" s="118" t="e">
        <f>VLOOKUP(Table13[[#This Row],[Tipo de Beneficiário]],Table3[],3,FALSE)</f>
        <v>#N/A</v>
      </c>
      <c r="X526" s="46"/>
    </row>
    <row r="527" spans="1:24" x14ac:dyDescent="0.25">
      <c r="A527" s="237" t="str">
        <f>auxiliar!C523</f>
        <v>522</v>
      </c>
      <c r="B527" s="238"/>
      <c r="C527" s="239"/>
      <c r="D527" s="212" t="str">
        <f>IF(Table13[[#This Row],[Tipo de Beneficiário]]="","",COUNTIF(Table8[Código da Candidatura],Table13[[#This Row],[Cód.]]))</f>
        <v/>
      </c>
      <c r="E527" s="240" t="str">
        <f>IF(Table13[[#This Row],[Tipo de Beneficiário]]="","",SUMIF(Table8[[Código da Candidatura]:[Nº de membros]],Table13[[#This Row],[Cód.]],Table8[Nº de membros]))</f>
        <v/>
      </c>
      <c r="F527" s="241"/>
      <c r="G527" s="242"/>
      <c r="H527" s="242"/>
      <c r="I527" s="243" t="str">
        <f>IF(Table13[[#This Row],[Tipo de Beneficiário]]="","",COUNTIFS(Table8[Código da Candidatura],Table13[[#This Row],[Cód.]],Table8[Tipologia proposta *],"T0"))</f>
        <v/>
      </c>
      <c r="J527" s="243" t="str">
        <f>IF(Table13[[#This Row],[Tipo de Beneficiário]]="","",COUNTIFS(Table8[Código da Candidatura],Table13[[#This Row],[Cód.]],Table8[Tipologia proposta *],"T1"))</f>
        <v/>
      </c>
      <c r="K527" s="243" t="str">
        <f>IF(Table13[[#This Row],[Tipo de Beneficiário]]="","",COUNTIFS(Table8[Código da Candidatura],Table13[[#This Row],[Cód.]],Table8[Tipologia proposta *],"T2"))</f>
        <v/>
      </c>
      <c r="L527" s="243" t="str">
        <f>IF(Table13[[#This Row],[Tipo de Beneficiário]]="","",COUNTIFS(Table8[Código da Candidatura],Table13[[#This Row],[Cód.]],Table8[Tipologia proposta *],"T3"))</f>
        <v/>
      </c>
      <c r="M527" s="243" t="str">
        <f>IF(Table13[[#This Row],[Tipo de Beneficiário]]="","",COUNTIFS(Table8[Código da Candidatura],Table13[[#This Row],[Cód.]],Table8[Tipologia proposta *],"T4"))</f>
        <v/>
      </c>
      <c r="N527" s="243" t="str">
        <f>IF(Table13[[#This Row],[Tipo de Beneficiário]]="","",COUNTIFS(Table8[Código da Candidatura],Table13[[#This Row],[Cód.]],Table8[Tipologia proposta *],"T5"))</f>
        <v/>
      </c>
      <c r="O527" s="243" t="str">
        <f>IF(Table13[[#This Row],[Tipo de Beneficiário]]="","",COUNTIFS(Table8[Código da Candidatura],Table13[[#This Row],[Cód.]],Table8[Tipologia proposta *],"T6"))</f>
        <v/>
      </c>
      <c r="P527" s="243" t="str">
        <f>IF(Table13[[#This Row],[Tipo de Beneficiário]]="","",COUNTIFS(Table8[Código da Candidatura],Table13[[#This Row],[Cód.]],Table8[Tipologia proposta *],"T7"))</f>
        <v/>
      </c>
      <c r="Q527" s="243" t="str">
        <f>IF(Table13[[#This Row],[Tipo de Beneficiário]]="","",COUNTIFS(Table8[Código da Candidatura],Table13[[#This Row],[Cód.]],Table8[Tipologia proposta *],"Unid. Resid."))</f>
        <v/>
      </c>
      <c r="R527" s="244">
        <f>SUM(Table13[[#This Row],[T0]:[Unid. resid.]])</f>
        <v>0</v>
      </c>
      <c r="S527" s="245" t="str">
        <f>IF(OR(Table13[[#This Row],[Tipo de Beneficiário]]="",Table13[[#This Row],[Identificação da Entidade]]="",Table13[[#This Row],[Tipo de Solução Habitacional]]=""),"NÃO","")</f>
        <v>NÃO</v>
      </c>
      <c r="T527" s="118" t="e">
        <f>VLOOKUP(Table13[[#This Row],[Tipo de Beneficiário]],Table3[],3,FALSE)</f>
        <v>#N/A</v>
      </c>
      <c r="X527" s="46"/>
    </row>
    <row r="528" spans="1:24" x14ac:dyDescent="0.25">
      <c r="A528" s="237" t="str">
        <f>auxiliar!C524</f>
        <v>523</v>
      </c>
      <c r="B528" s="238"/>
      <c r="C528" s="239"/>
      <c r="D528" s="212" t="str">
        <f>IF(Table13[[#This Row],[Tipo de Beneficiário]]="","",COUNTIF(Table8[Código da Candidatura],Table13[[#This Row],[Cód.]]))</f>
        <v/>
      </c>
      <c r="E528" s="240" t="str">
        <f>IF(Table13[[#This Row],[Tipo de Beneficiário]]="","",SUMIF(Table8[[Código da Candidatura]:[Nº de membros]],Table13[[#This Row],[Cód.]],Table8[Nº de membros]))</f>
        <v/>
      </c>
      <c r="F528" s="241"/>
      <c r="G528" s="242"/>
      <c r="H528" s="242"/>
      <c r="I528" s="243" t="str">
        <f>IF(Table13[[#This Row],[Tipo de Beneficiário]]="","",COUNTIFS(Table8[Código da Candidatura],Table13[[#This Row],[Cód.]],Table8[Tipologia proposta *],"T0"))</f>
        <v/>
      </c>
      <c r="J528" s="243" t="str">
        <f>IF(Table13[[#This Row],[Tipo de Beneficiário]]="","",COUNTIFS(Table8[Código da Candidatura],Table13[[#This Row],[Cód.]],Table8[Tipologia proposta *],"T1"))</f>
        <v/>
      </c>
      <c r="K528" s="243" t="str">
        <f>IF(Table13[[#This Row],[Tipo de Beneficiário]]="","",COUNTIFS(Table8[Código da Candidatura],Table13[[#This Row],[Cód.]],Table8[Tipologia proposta *],"T2"))</f>
        <v/>
      </c>
      <c r="L528" s="243" t="str">
        <f>IF(Table13[[#This Row],[Tipo de Beneficiário]]="","",COUNTIFS(Table8[Código da Candidatura],Table13[[#This Row],[Cód.]],Table8[Tipologia proposta *],"T3"))</f>
        <v/>
      </c>
      <c r="M528" s="243" t="str">
        <f>IF(Table13[[#This Row],[Tipo de Beneficiário]]="","",COUNTIFS(Table8[Código da Candidatura],Table13[[#This Row],[Cód.]],Table8[Tipologia proposta *],"T4"))</f>
        <v/>
      </c>
      <c r="N528" s="243" t="str">
        <f>IF(Table13[[#This Row],[Tipo de Beneficiário]]="","",COUNTIFS(Table8[Código da Candidatura],Table13[[#This Row],[Cód.]],Table8[Tipologia proposta *],"T5"))</f>
        <v/>
      </c>
      <c r="O528" s="243" t="str">
        <f>IF(Table13[[#This Row],[Tipo de Beneficiário]]="","",COUNTIFS(Table8[Código da Candidatura],Table13[[#This Row],[Cód.]],Table8[Tipologia proposta *],"T6"))</f>
        <v/>
      </c>
      <c r="P528" s="243" t="str">
        <f>IF(Table13[[#This Row],[Tipo de Beneficiário]]="","",COUNTIFS(Table8[Código da Candidatura],Table13[[#This Row],[Cód.]],Table8[Tipologia proposta *],"T7"))</f>
        <v/>
      </c>
      <c r="Q528" s="243" t="str">
        <f>IF(Table13[[#This Row],[Tipo de Beneficiário]]="","",COUNTIFS(Table8[Código da Candidatura],Table13[[#This Row],[Cód.]],Table8[Tipologia proposta *],"Unid. Resid."))</f>
        <v/>
      </c>
      <c r="R528" s="244">
        <f>SUM(Table13[[#This Row],[T0]:[Unid. resid.]])</f>
        <v>0</v>
      </c>
      <c r="S528" s="245" t="str">
        <f>IF(OR(Table13[[#This Row],[Tipo de Beneficiário]]="",Table13[[#This Row],[Identificação da Entidade]]="",Table13[[#This Row],[Tipo de Solução Habitacional]]=""),"NÃO","")</f>
        <v>NÃO</v>
      </c>
      <c r="T528" s="118" t="e">
        <f>VLOOKUP(Table13[[#This Row],[Tipo de Beneficiário]],Table3[],3,FALSE)</f>
        <v>#N/A</v>
      </c>
      <c r="X528" s="46"/>
    </row>
    <row r="529" spans="1:24" x14ac:dyDescent="0.25">
      <c r="A529" s="237" t="str">
        <f>auxiliar!C525</f>
        <v>524</v>
      </c>
      <c r="B529" s="238"/>
      <c r="C529" s="239"/>
      <c r="D529" s="212" t="str">
        <f>IF(Table13[[#This Row],[Tipo de Beneficiário]]="","",COUNTIF(Table8[Código da Candidatura],Table13[[#This Row],[Cód.]]))</f>
        <v/>
      </c>
      <c r="E529" s="240" t="str">
        <f>IF(Table13[[#This Row],[Tipo de Beneficiário]]="","",SUMIF(Table8[[Código da Candidatura]:[Nº de membros]],Table13[[#This Row],[Cód.]],Table8[Nº de membros]))</f>
        <v/>
      </c>
      <c r="F529" s="241"/>
      <c r="G529" s="242"/>
      <c r="H529" s="242"/>
      <c r="I529" s="243" t="str">
        <f>IF(Table13[[#This Row],[Tipo de Beneficiário]]="","",COUNTIFS(Table8[Código da Candidatura],Table13[[#This Row],[Cód.]],Table8[Tipologia proposta *],"T0"))</f>
        <v/>
      </c>
      <c r="J529" s="243" t="str">
        <f>IF(Table13[[#This Row],[Tipo de Beneficiário]]="","",COUNTIFS(Table8[Código da Candidatura],Table13[[#This Row],[Cód.]],Table8[Tipologia proposta *],"T1"))</f>
        <v/>
      </c>
      <c r="K529" s="243" t="str">
        <f>IF(Table13[[#This Row],[Tipo de Beneficiário]]="","",COUNTIFS(Table8[Código da Candidatura],Table13[[#This Row],[Cód.]],Table8[Tipologia proposta *],"T2"))</f>
        <v/>
      </c>
      <c r="L529" s="243" t="str">
        <f>IF(Table13[[#This Row],[Tipo de Beneficiário]]="","",COUNTIFS(Table8[Código da Candidatura],Table13[[#This Row],[Cód.]],Table8[Tipologia proposta *],"T3"))</f>
        <v/>
      </c>
      <c r="M529" s="243" t="str">
        <f>IF(Table13[[#This Row],[Tipo de Beneficiário]]="","",COUNTIFS(Table8[Código da Candidatura],Table13[[#This Row],[Cód.]],Table8[Tipologia proposta *],"T4"))</f>
        <v/>
      </c>
      <c r="N529" s="243" t="str">
        <f>IF(Table13[[#This Row],[Tipo de Beneficiário]]="","",COUNTIFS(Table8[Código da Candidatura],Table13[[#This Row],[Cód.]],Table8[Tipologia proposta *],"T5"))</f>
        <v/>
      </c>
      <c r="O529" s="243" t="str">
        <f>IF(Table13[[#This Row],[Tipo de Beneficiário]]="","",COUNTIFS(Table8[Código da Candidatura],Table13[[#This Row],[Cód.]],Table8[Tipologia proposta *],"T6"))</f>
        <v/>
      </c>
      <c r="P529" s="243" t="str">
        <f>IF(Table13[[#This Row],[Tipo de Beneficiário]]="","",COUNTIFS(Table8[Código da Candidatura],Table13[[#This Row],[Cód.]],Table8[Tipologia proposta *],"T7"))</f>
        <v/>
      </c>
      <c r="Q529" s="243" t="str">
        <f>IF(Table13[[#This Row],[Tipo de Beneficiário]]="","",COUNTIFS(Table8[Código da Candidatura],Table13[[#This Row],[Cód.]],Table8[Tipologia proposta *],"Unid. Resid."))</f>
        <v/>
      </c>
      <c r="R529" s="244">
        <f>SUM(Table13[[#This Row],[T0]:[Unid. resid.]])</f>
        <v>0</v>
      </c>
      <c r="S529" s="245" t="str">
        <f>IF(OR(Table13[[#This Row],[Tipo de Beneficiário]]="",Table13[[#This Row],[Identificação da Entidade]]="",Table13[[#This Row],[Tipo de Solução Habitacional]]=""),"NÃO","")</f>
        <v>NÃO</v>
      </c>
      <c r="T529" s="118" t="e">
        <f>VLOOKUP(Table13[[#This Row],[Tipo de Beneficiário]],Table3[],3,FALSE)</f>
        <v>#N/A</v>
      </c>
      <c r="X529" s="46"/>
    </row>
    <row r="530" spans="1:24" x14ac:dyDescent="0.25">
      <c r="A530" s="237" t="str">
        <f>auxiliar!C526</f>
        <v>525</v>
      </c>
      <c r="B530" s="238"/>
      <c r="C530" s="239"/>
      <c r="D530" s="212" t="str">
        <f>IF(Table13[[#This Row],[Tipo de Beneficiário]]="","",COUNTIF(Table8[Código da Candidatura],Table13[[#This Row],[Cód.]]))</f>
        <v/>
      </c>
      <c r="E530" s="240" t="str">
        <f>IF(Table13[[#This Row],[Tipo de Beneficiário]]="","",SUMIF(Table8[[Código da Candidatura]:[Nº de membros]],Table13[[#This Row],[Cód.]],Table8[Nº de membros]))</f>
        <v/>
      </c>
      <c r="F530" s="241"/>
      <c r="G530" s="242"/>
      <c r="H530" s="242"/>
      <c r="I530" s="243" t="str">
        <f>IF(Table13[[#This Row],[Tipo de Beneficiário]]="","",COUNTIFS(Table8[Código da Candidatura],Table13[[#This Row],[Cód.]],Table8[Tipologia proposta *],"T0"))</f>
        <v/>
      </c>
      <c r="J530" s="243" t="str">
        <f>IF(Table13[[#This Row],[Tipo de Beneficiário]]="","",COUNTIFS(Table8[Código da Candidatura],Table13[[#This Row],[Cód.]],Table8[Tipologia proposta *],"T1"))</f>
        <v/>
      </c>
      <c r="K530" s="243" t="str">
        <f>IF(Table13[[#This Row],[Tipo de Beneficiário]]="","",COUNTIFS(Table8[Código da Candidatura],Table13[[#This Row],[Cód.]],Table8[Tipologia proposta *],"T2"))</f>
        <v/>
      </c>
      <c r="L530" s="243" t="str">
        <f>IF(Table13[[#This Row],[Tipo de Beneficiário]]="","",COUNTIFS(Table8[Código da Candidatura],Table13[[#This Row],[Cód.]],Table8[Tipologia proposta *],"T3"))</f>
        <v/>
      </c>
      <c r="M530" s="243" t="str">
        <f>IF(Table13[[#This Row],[Tipo de Beneficiário]]="","",COUNTIFS(Table8[Código da Candidatura],Table13[[#This Row],[Cód.]],Table8[Tipologia proposta *],"T4"))</f>
        <v/>
      </c>
      <c r="N530" s="243" t="str">
        <f>IF(Table13[[#This Row],[Tipo de Beneficiário]]="","",COUNTIFS(Table8[Código da Candidatura],Table13[[#This Row],[Cód.]],Table8[Tipologia proposta *],"T5"))</f>
        <v/>
      </c>
      <c r="O530" s="243" t="str">
        <f>IF(Table13[[#This Row],[Tipo de Beneficiário]]="","",COUNTIFS(Table8[Código da Candidatura],Table13[[#This Row],[Cód.]],Table8[Tipologia proposta *],"T6"))</f>
        <v/>
      </c>
      <c r="P530" s="243" t="str">
        <f>IF(Table13[[#This Row],[Tipo de Beneficiário]]="","",COUNTIFS(Table8[Código da Candidatura],Table13[[#This Row],[Cód.]],Table8[Tipologia proposta *],"T7"))</f>
        <v/>
      </c>
      <c r="Q530" s="243" t="str">
        <f>IF(Table13[[#This Row],[Tipo de Beneficiário]]="","",COUNTIFS(Table8[Código da Candidatura],Table13[[#This Row],[Cód.]],Table8[Tipologia proposta *],"Unid. Resid."))</f>
        <v/>
      </c>
      <c r="R530" s="244">
        <f>SUM(Table13[[#This Row],[T0]:[Unid. resid.]])</f>
        <v>0</v>
      </c>
      <c r="S530" s="245" t="str">
        <f>IF(OR(Table13[[#This Row],[Tipo de Beneficiário]]="",Table13[[#This Row],[Identificação da Entidade]]="",Table13[[#This Row],[Tipo de Solução Habitacional]]=""),"NÃO","")</f>
        <v>NÃO</v>
      </c>
      <c r="T530" s="118" t="e">
        <f>VLOOKUP(Table13[[#This Row],[Tipo de Beneficiário]],Table3[],3,FALSE)</f>
        <v>#N/A</v>
      </c>
      <c r="X530" s="46"/>
    </row>
    <row r="531" spans="1:24" x14ac:dyDescent="0.25">
      <c r="A531" s="237" t="str">
        <f>auxiliar!C527</f>
        <v>526</v>
      </c>
      <c r="B531" s="238"/>
      <c r="C531" s="239"/>
      <c r="D531" s="212" t="str">
        <f>IF(Table13[[#This Row],[Tipo de Beneficiário]]="","",COUNTIF(Table8[Código da Candidatura],Table13[[#This Row],[Cód.]]))</f>
        <v/>
      </c>
      <c r="E531" s="240" t="str">
        <f>IF(Table13[[#This Row],[Tipo de Beneficiário]]="","",SUMIF(Table8[[Código da Candidatura]:[Nº de membros]],Table13[[#This Row],[Cód.]],Table8[Nº de membros]))</f>
        <v/>
      </c>
      <c r="F531" s="241"/>
      <c r="G531" s="242"/>
      <c r="H531" s="242"/>
      <c r="I531" s="243" t="str">
        <f>IF(Table13[[#This Row],[Tipo de Beneficiário]]="","",COUNTIFS(Table8[Código da Candidatura],Table13[[#This Row],[Cód.]],Table8[Tipologia proposta *],"T0"))</f>
        <v/>
      </c>
      <c r="J531" s="243" t="str">
        <f>IF(Table13[[#This Row],[Tipo de Beneficiário]]="","",COUNTIFS(Table8[Código da Candidatura],Table13[[#This Row],[Cód.]],Table8[Tipologia proposta *],"T1"))</f>
        <v/>
      </c>
      <c r="K531" s="243" t="str">
        <f>IF(Table13[[#This Row],[Tipo de Beneficiário]]="","",COUNTIFS(Table8[Código da Candidatura],Table13[[#This Row],[Cód.]],Table8[Tipologia proposta *],"T2"))</f>
        <v/>
      </c>
      <c r="L531" s="243" t="str">
        <f>IF(Table13[[#This Row],[Tipo de Beneficiário]]="","",COUNTIFS(Table8[Código da Candidatura],Table13[[#This Row],[Cód.]],Table8[Tipologia proposta *],"T3"))</f>
        <v/>
      </c>
      <c r="M531" s="243" t="str">
        <f>IF(Table13[[#This Row],[Tipo de Beneficiário]]="","",COUNTIFS(Table8[Código da Candidatura],Table13[[#This Row],[Cód.]],Table8[Tipologia proposta *],"T4"))</f>
        <v/>
      </c>
      <c r="N531" s="243" t="str">
        <f>IF(Table13[[#This Row],[Tipo de Beneficiário]]="","",COUNTIFS(Table8[Código da Candidatura],Table13[[#This Row],[Cód.]],Table8[Tipologia proposta *],"T5"))</f>
        <v/>
      </c>
      <c r="O531" s="243" t="str">
        <f>IF(Table13[[#This Row],[Tipo de Beneficiário]]="","",COUNTIFS(Table8[Código da Candidatura],Table13[[#This Row],[Cód.]],Table8[Tipologia proposta *],"T6"))</f>
        <v/>
      </c>
      <c r="P531" s="243" t="str">
        <f>IF(Table13[[#This Row],[Tipo de Beneficiário]]="","",COUNTIFS(Table8[Código da Candidatura],Table13[[#This Row],[Cód.]],Table8[Tipologia proposta *],"T7"))</f>
        <v/>
      </c>
      <c r="Q531" s="243" t="str">
        <f>IF(Table13[[#This Row],[Tipo de Beneficiário]]="","",COUNTIFS(Table8[Código da Candidatura],Table13[[#This Row],[Cód.]],Table8[Tipologia proposta *],"Unid. Resid."))</f>
        <v/>
      </c>
      <c r="R531" s="244">
        <f>SUM(Table13[[#This Row],[T0]:[Unid. resid.]])</f>
        <v>0</v>
      </c>
      <c r="S531" s="245" t="str">
        <f>IF(OR(Table13[[#This Row],[Tipo de Beneficiário]]="",Table13[[#This Row],[Identificação da Entidade]]="",Table13[[#This Row],[Tipo de Solução Habitacional]]=""),"NÃO","")</f>
        <v>NÃO</v>
      </c>
      <c r="T531" s="118" t="e">
        <f>VLOOKUP(Table13[[#This Row],[Tipo de Beneficiário]],Table3[],3,FALSE)</f>
        <v>#N/A</v>
      </c>
      <c r="X531" s="46"/>
    </row>
    <row r="532" spans="1:24" x14ac:dyDescent="0.25">
      <c r="A532" s="237" t="str">
        <f>auxiliar!C528</f>
        <v>527</v>
      </c>
      <c r="B532" s="238"/>
      <c r="C532" s="239"/>
      <c r="D532" s="212" t="str">
        <f>IF(Table13[[#This Row],[Tipo de Beneficiário]]="","",COUNTIF(Table8[Código da Candidatura],Table13[[#This Row],[Cód.]]))</f>
        <v/>
      </c>
      <c r="E532" s="240" t="str">
        <f>IF(Table13[[#This Row],[Tipo de Beneficiário]]="","",SUMIF(Table8[[Código da Candidatura]:[Nº de membros]],Table13[[#This Row],[Cód.]],Table8[Nº de membros]))</f>
        <v/>
      </c>
      <c r="F532" s="241"/>
      <c r="G532" s="242"/>
      <c r="H532" s="242"/>
      <c r="I532" s="243" t="str">
        <f>IF(Table13[[#This Row],[Tipo de Beneficiário]]="","",COUNTIFS(Table8[Código da Candidatura],Table13[[#This Row],[Cód.]],Table8[Tipologia proposta *],"T0"))</f>
        <v/>
      </c>
      <c r="J532" s="243" t="str">
        <f>IF(Table13[[#This Row],[Tipo de Beneficiário]]="","",COUNTIFS(Table8[Código da Candidatura],Table13[[#This Row],[Cód.]],Table8[Tipologia proposta *],"T1"))</f>
        <v/>
      </c>
      <c r="K532" s="243" t="str">
        <f>IF(Table13[[#This Row],[Tipo de Beneficiário]]="","",COUNTIFS(Table8[Código da Candidatura],Table13[[#This Row],[Cód.]],Table8[Tipologia proposta *],"T2"))</f>
        <v/>
      </c>
      <c r="L532" s="243" t="str">
        <f>IF(Table13[[#This Row],[Tipo de Beneficiário]]="","",COUNTIFS(Table8[Código da Candidatura],Table13[[#This Row],[Cód.]],Table8[Tipologia proposta *],"T3"))</f>
        <v/>
      </c>
      <c r="M532" s="243" t="str">
        <f>IF(Table13[[#This Row],[Tipo de Beneficiário]]="","",COUNTIFS(Table8[Código da Candidatura],Table13[[#This Row],[Cód.]],Table8[Tipologia proposta *],"T4"))</f>
        <v/>
      </c>
      <c r="N532" s="243" t="str">
        <f>IF(Table13[[#This Row],[Tipo de Beneficiário]]="","",COUNTIFS(Table8[Código da Candidatura],Table13[[#This Row],[Cód.]],Table8[Tipologia proposta *],"T5"))</f>
        <v/>
      </c>
      <c r="O532" s="243" t="str">
        <f>IF(Table13[[#This Row],[Tipo de Beneficiário]]="","",COUNTIFS(Table8[Código da Candidatura],Table13[[#This Row],[Cód.]],Table8[Tipologia proposta *],"T6"))</f>
        <v/>
      </c>
      <c r="P532" s="243" t="str">
        <f>IF(Table13[[#This Row],[Tipo de Beneficiário]]="","",COUNTIFS(Table8[Código da Candidatura],Table13[[#This Row],[Cód.]],Table8[Tipologia proposta *],"T7"))</f>
        <v/>
      </c>
      <c r="Q532" s="243" t="str">
        <f>IF(Table13[[#This Row],[Tipo de Beneficiário]]="","",COUNTIFS(Table8[Código da Candidatura],Table13[[#This Row],[Cód.]],Table8[Tipologia proposta *],"Unid. Resid."))</f>
        <v/>
      </c>
      <c r="R532" s="244">
        <f>SUM(Table13[[#This Row],[T0]:[Unid. resid.]])</f>
        <v>0</v>
      </c>
      <c r="S532" s="245" t="str">
        <f>IF(OR(Table13[[#This Row],[Tipo de Beneficiário]]="",Table13[[#This Row],[Identificação da Entidade]]="",Table13[[#This Row],[Tipo de Solução Habitacional]]=""),"NÃO","")</f>
        <v>NÃO</v>
      </c>
      <c r="T532" s="118" t="e">
        <f>VLOOKUP(Table13[[#This Row],[Tipo de Beneficiário]],Table3[],3,FALSE)</f>
        <v>#N/A</v>
      </c>
      <c r="X532" s="46"/>
    </row>
    <row r="533" spans="1:24" x14ac:dyDescent="0.25">
      <c r="A533" s="237" t="str">
        <f>auxiliar!C529</f>
        <v>528</v>
      </c>
      <c r="B533" s="238"/>
      <c r="C533" s="239"/>
      <c r="D533" s="212" t="str">
        <f>IF(Table13[[#This Row],[Tipo de Beneficiário]]="","",COUNTIF(Table8[Código da Candidatura],Table13[[#This Row],[Cód.]]))</f>
        <v/>
      </c>
      <c r="E533" s="240" t="str">
        <f>IF(Table13[[#This Row],[Tipo de Beneficiário]]="","",SUMIF(Table8[[Código da Candidatura]:[Nº de membros]],Table13[[#This Row],[Cód.]],Table8[Nº de membros]))</f>
        <v/>
      </c>
      <c r="F533" s="241"/>
      <c r="G533" s="242"/>
      <c r="H533" s="242"/>
      <c r="I533" s="243" t="str">
        <f>IF(Table13[[#This Row],[Tipo de Beneficiário]]="","",COUNTIFS(Table8[Código da Candidatura],Table13[[#This Row],[Cód.]],Table8[Tipologia proposta *],"T0"))</f>
        <v/>
      </c>
      <c r="J533" s="243" t="str">
        <f>IF(Table13[[#This Row],[Tipo de Beneficiário]]="","",COUNTIFS(Table8[Código da Candidatura],Table13[[#This Row],[Cód.]],Table8[Tipologia proposta *],"T1"))</f>
        <v/>
      </c>
      <c r="K533" s="243" t="str">
        <f>IF(Table13[[#This Row],[Tipo de Beneficiário]]="","",COUNTIFS(Table8[Código da Candidatura],Table13[[#This Row],[Cód.]],Table8[Tipologia proposta *],"T2"))</f>
        <v/>
      </c>
      <c r="L533" s="243" t="str">
        <f>IF(Table13[[#This Row],[Tipo de Beneficiário]]="","",COUNTIFS(Table8[Código da Candidatura],Table13[[#This Row],[Cód.]],Table8[Tipologia proposta *],"T3"))</f>
        <v/>
      </c>
      <c r="M533" s="243" t="str">
        <f>IF(Table13[[#This Row],[Tipo de Beneficiário]]="","",COUNTIFS(Table8[Código da Candidatura],Table13[[#This Row],[Cód.]],Table8[Tipologia proposta *],"T4"))</f>
        <v/>
      </c>
      <c r="N533" s="243" t="str">
        <f>IF(Table13[[#This Row],[Tipo de Beneficiário]]="","",COUNTIFS(Table8[Código da Candidatura],Table13[[#This Row],[Cód.]],Table8[Tipologia proposta *],"T5"))</f>
        <v/>
      </c>
      <c r="O533" s="243" t="str">
        <f>IF(Table13[[#This Row],[Tipo de Beneficiário]]="","",COUNTIFS(Table8[Código da Candidatura],Table13[[#This Row],[Cód.]],Table8[Tipologia proposta *],"T6"))</f>
        <v/>
      </c>
      <c r="P533" s="243" t="str">
        <f>IF(Table13[[#This Row],[Tipo de Beneficiário]]="","",COUNTIFS(Table8[Código da Candidatura],Table13[[#This Row],[Cód.]],Table8[Tipologia proposta *],"T7"))</f>
        <v/>
      </c>
      <c r="Q533" s="243" t="str">
        <f>IF(Table13[[#This Row],[Tipo de Beneficiário]]="","",COUNTIFS(Table8[Código da Candidatura],Table13[[#This Row],[Cód.]],Table8[Tipologia proposta *],"Unid. Resid."))</f>
        <v/>
      </c>
      <c r="R533" s="244">
        <f>SUM(Table13[[#This Row],[T0]:[Unid. resid.]])</f>
        <v>0</v>
      </c>
      <c r="S533" s="245" t="str">
        <f>IF(OR(Table13[[#This Row],[Tipo de Beneficiário]]="",Table13[[#This Row],[Identificação da Entidade]]="",Table13[[#This Row],[Tipo de Solução Habitacional]]=""),"NÃO","")</f>
        <v>NÃO</v>
      </c>
      <c r="T533" s="118" t="e">
        <f>VLOOKUP(Table13[[#This Row],[Tipo de Beneficiário]],Table3[],3,FALSE)</f>
        <v>#N/A</v>
      </c>
      <c r="X533" s="46"/>
    </row>
    <row r="534" spans="1:24" x14ac:dyDescent="0.25">
      <c r="A534" s="237" t="str">
        <f>auxiliar!C530</f>
        <v>529</v>
      </c>
      <c r="B534" s="238"/>
      <c r="C534" s="239"/>
      <c r="D534" s="212" t="str">
        <f>IF(Table13[[#This Row],[Tipo de Beneficiário]]="","",COUNTIF(Table8[Código da Candidatura],Table13[[#This Row],[Cód.]]))</f>
        <v/>
      </c>
      <c r="E534" s="240" t="str">
        <f>IF(Table13[[#This Row],[Tipo de Beneficiário]]="","",SUMIF(Table8[[Código da Candidatura]:[Nº de membros]],Table13[[#This Row],[Cód.]],Table8[Nº de membros]))</f>
        <v/>
      </c>
      <c r="F534" s="241"/>
      <c r="G534" s="242"/>
      <c r="H534" s="242"/>
      <c r="I534" s="243" t="str">
        <f>IF(Table13[[#This Row],[Tipo de Beneficiário]]="","",COUNTIFS(Table8[Código da Candidatura],Table13[[#This Row],[Cód.]],Table8[Tipologia proposta *],"T0"))</f>
        <v/>
      </c>
      <c r="J534" s="243" t="str">
        <f>IF(Table13[[#This Row],[Tipo de Beneficiário]]="","",COUNTIFS(Table8[Código da Candidatura],Table13[[#This Row],[Cód.]],Table8[Tipologia proposta *],"T1"))</f>
        <v/>
      </c>
      <c r="K534" s="243" t="str">
        <f>IF(Table13[[#This Row],[Tipo de Beneficiário]]="","",COUNTIFS(Table8[Código da Candidatura],Table13[[#This Row],[Cód.]],Table8[Tipologia proposta *],"T2"))</f>
        <v/>
      </c>
      <c r="L534" s="243" t="str">
        <f>IF(Table13[[#This Row],[Tipo de Beneficiário]]="","",COUNTIFS(Table8[Código da Candidatura],Table13[[#This Row],[Cód.]],Table8[Tipologia proposta *],"T3"))</f>
        <v/>
      </c>
      <c r="M534" s="243" t="str">
        <f>IF(Table13[[#This Row],[Tipo de Beneficiário]]="","",COUNTIFS(Table8[Código da Candidatura],Table13[[#This Row],[Cód.]],Table8[Tipologia proposta *],"T4"))</f>
        <v/>
      </c>
      <c r="N534" s="243" t="str">
        <f>IF(Table13[[#This Row],[Tipo de Beneficiário]]="","",COUNTIFS(Table8[Código da Candidatura],Table13[[#This Row],[Cód.]],Table8[Tipologia proposta *],"T5"))</f>
        <v/>
      </c>
      <c r="O534" s="243" t="str">
        <f>IF(Table13[[#This Row],[Tipo de Beneficiário]]="","",COUNTIFS(Table8[Código da Candidatura],Table13[[#This Row],[Cód.]],Table8[Tipologia proposta *],"T6"))</f>
        <v/>
      </c>
      <c r="P534" s="243" t="str">
        <f>IF(Table13[[#This Row],[Tipo de Beneficiário]]="","",COUNTIFS(Table8[Código da Candidatura],Table13[[#This Row],[Cód.]],Table8[Tipologia proposta *],"T7"))</f>
        <v/>
      </c>
      <c r="Q534" s="243" t="str">
        <f>IF(Table13[[#This Row],[Tipo de Beneficiário]]="","",COUNTIFS(Table8[Código da Candidatura],Table13[[#This Row],[Cód.]],Table8[Tipologia proposta *],"Unid. Resid."))</f>
        <v/>
      </c>
      <c r="R534" s="244">
        <f>SUM(Table13[[#This Row],[T0]:[Unid. resid.]])</f>
        <v>0</v>
      </c>
      <c r="S534" s="245" t="str">
        <f>IF(OR(Table13[[#This Row],[Tipo de Beneficiário]]="",Table13[[#This Row],[Identificação da Entidade]]="",Table13[[#This Row],[Tipo de Solução Habitacional]]=""),"NÃO","")</f>
        <v>NÃO</v>
      </c>
      <c r="T534" s="118" t="e">
        <f>VLOOKUP(Table13[[#This Row],[Tipo de Beneficiário]],Table3[],3,FALSE)</f>
        <v>#N/A</v>
      </c>
      <c r="X534" s="46"/>
    </row>
    <row r="535" spans="1:24" x14ac:dyDescent="0.25">
      <c r="A535" s="237" t="str">
        <f>auxiliar!C531</f>
        <v>530</v>
      </c>
      <c r="B535" s="238"/>
      <c r="C535" s="239"/>
      <c r="D535" s="212" t="str">
        <f>IF(Table13[[#This Row],[Tipo de Beneficiário]]="","",COUNTIF(Table8[Código da Candidatura],Table13[[#This Row],[Cód.]]))</f>
        <v/>
      </c>
      <c r="E535" s="240" t="str">
        <f>IF(Table13[[#This Row],[Tipo de Beneficiário]]="","",SUMIF(Table8[[Código da Candidatura]:[Nº de membros]],Table13[[#This Row],[Cód.]],Table8[Nº de membros]))</f>
        <v/>
      </c>
      <c r="F535" s="241"/>
      <c r="G535" s="242"/>
      <c r="H535" s="242"/>
      <c r="I535" s="243" t="str">
        <f>IF(Table13[[#This Row],[Tipo de Beneficiário]]="","",COUNTIFS(Table8[Código da Candidatura],Table13[[#This Row],[Cód.]],Table8[Tipologia proposta *],"T0"))</f>
        <v/>
      </c>
      <c r="J535" s="243" t="str">
        <f>IF(Table13[[#This Row],[Tipo de Beneficiário]]="","",COUNTIFS(Table8[Código da Candidatura],Table13[[#This Row],[Cód.]],Table8[Tipologia proposta *],"T1"))</f>
        <v/>
      </c>
      <c r="K535" s="243" t="str">
        <f>IF(Table13[[#This Row],[Tipo de Beneficiário]]="","",COUNTIFS(Table8[Código da Candidatura],Table13[[#This Row],[Cód.]],Table8[Tipologia proposta *],"T2"))</f>
        <v/>
      </c>
      <c r="L535" s="243" t="str">
        <f>IF(Table13[[#This Row],[Tipo de Beneficiário]]="","",COUNTIFS(Table8[Código da Candidatura],Table13[[#This Row],[Cód.]],Table8[Tipologia proposta *],"T3"))</f>
        <v/>
      </c>
      <c r="M535" s="243" t="str">
        <f>IF(Table13[[#This Row],[Tipo de Beneficiário]]="","",COUNTIFS(Table8[Código da Candidatura],Table13[[#This Row],[Cód.]],Table8[Tipologia proposta *],"T4"))</f>
        <v/>
      </c>
      <c r="N535" s="243" t="str">
        <f>IF(Table13[[#This Row],[Tipo de Beneficiário]]="","",COUNTIFS(Table8[Código da Candidatura],Table13[[#This Row],[Cód.]],Table8[Tipologia proposta *],"T5"))</f>
        <v/>
      </c>
      <c r="O535" s="243" t="str">
        <f>IF(Table13[[#This Row],[Tipo de Beneficiário]]="","",COUNTIFS(Table8[Código da Candidatura],Table13[[#This Row],[Cód.]],Table8[Tipologia proposta *],"T6"))</f>
        <v/>
      </c>
      <c r="P535" s="243" t="str">
        <f>IF(Table13[[#This Row],[Tipo de Beneficiário]]="","",COUNTIFS(Table8[Código da Candidatura],Table13[[#This Row],[Cód.]],Table8[Tipologia proposta *],"T7"))</f>
        <v/>
      </c>
      <c r="Q535" s="243" t="str">
        <f>IF(Table13[[#This Row],[Tipo de Beneficiário]]="","",COUNTIFS(Table8[Código da Candidatura],Table13[[#This Row],[Cód.]],Table8[Tipologia proposta *],"Unid. Resid."))</f>
        <v/>
      </c>
      <c r="R535" s="244">
        <f>SUM(Table13[[#This Row],[T0]:[Unid. resid.]])</f>
        <v>0</v>
      </c>
      <c r="S535" s="245" t="str">
        <f>IF(OR(Table13[[#This Row],[Tipo de Beneficiário]]="",Table13[[#This Row],[Identificação da Entidade]]="",Table13[[#This Row],[Tipo de Solução Habitacional]]=""),"NÃO","")</f>
        <v>NÃO</v>
      </c>
      <c r="T535" s="118" t="e">
        <f>VLOOKUP(Table13[[#This Row],[Tipo de Beneficiário]],Table3[],3,FALSE)</f>
        <v>#N/A</v>
      </c>
      <c r="X535" s="46"/>
    </row>
    <row r="536" spans="1:24" x14ac:dyDescent="0.25">
      <c r="A536" s="237" t="str">
        <f>auxiliar!C532</f>
        <v>531</v>
      </c>
      <c r="B536" s="238"/>
      <c r="C536" s="239"/>
      <c r="D536" s="212" t="str">
        <f>IF(Table13[[#This Row],[Tipo de Beneficiário]]="","",COUNTIF(Table8[Código da Candidatura],Table13[[#This Row],[Cód.]]))</f>
        <v/>
      </c>
      <c r="E536" s="240" t="str">
        <f>IF(Table13[[#This Row],[Tipo de Beneficiário]]="","",SUMIF(Table8[[Código da Candidatura]:[Nº de membros]],Table13[[#This Row],[Cód.]],Table8[Nº de membros]))</f>
        <v/>
      </c>
      <c r="F536" s="241"/>
      <c r="G536" s="242"/>
      <c r="H536" s="242"/>
      <c r="I536" s="243" t="str">
        <f>IF(Table13[[#This Row],[Tipo de Beneficiário]]="","",COUNTIFS(Table8[Código da Candidatura],Table13[[#This Row],[Cód.]],Table8[Tipologia proposta *],"T0"))</f>
        <v/>
      </c>
      <c r="J536" s="243" t="str">
        <f>IF(Table13[[#This Row],[Tipo de Beneficiário]]="","",COUNTIFS(Table8[Código da Candidatura],Table13[[#This Row],[Cód.]],Table8[Tipologia proposta *],"T1"))</f>
        <v/>
      </c>
      <c r="K536" s="243" t="str">
        <f>IF(Table13[[#This Row],[Tipo de Beneficiário]]="","",COUNTIFS(Table8[Código da Candidatura],Table13[[#This Row],[Cód.]],Table8[Tipologia proposta *],"T2"))</f>
        <v/>
      </c>
      <c r="L536" s="243" t="str">
        <f>IF(Table13[[#This Row],[Tipo de Beneficiário]]="","",COUNTIFS(Table8[Código da Candidatura],Table13[[#This Row],[Cód.]],Table8[Tipologia proposta *],"T3"))</f>
        <v/>
      </c>
      <c r="M536" s="243" t="str">
        <f>IF(Table13[[#This Row],[Tipo de Beneficiário]]="","",COUNTIFS(Table8[Código da Candidatura],Table13[[#This Row],[Cód.]],Table8[Tipologia proposta *],"T4"))</f>
        <v/>
      </c>
      <c r="N536" s="243" t="str">
        <f>IF(Table13[[#This Row],[Tipo de Beneficiário]]="","",COUNTIFS(Table8[Código da Candidatura],Table13[[#This Row],[Cód.]],Table8[Tipologia proposta *],"T5"))</f>
        <v/>
      </c>
      <c r="O536" s="243" t="str">
        <f>IF(Table13[[#This Row],[Tipo de Beneficiário]]="","",COUNTIFS(Table8[Código da Candidatura],Table13[[#This Row],[Cód.]],Table8[Tipologia proposta *],"T6"))</f>
        <v/>
      </c>
      <c r="P536" s="243" t="str">
        <f>IF(Table13[[#This Row],[Tipo de Beneficiário]]="","",COUNTIFS(Table8[Código da Candidatura],Table13[[#This Row],[Cód.]],Table8[Tipologia proposta *],"T7"))</f>
        <v/>
      </c>
      <c r="Q536" s="243" t="str">
        <f>IF(Table13[[#This Row],[Tipo de Beneficiário]]="","",COUNTIFS(Table8[Código da Candidatura],Table13[[#This Row],[Cód.]],Table8[Tipologia proposta *],"Unid. Resid."))</f>
        <v/>
      </c>
      <c r="R536" s="244">
        <f>SUM(Table13[[#This Row],[T0]:[Unid. resid.]])</f>
        <v>0</v>
      </c>
      <c r="S536" s="245" t="str">
        <f>IF(OR(Table13[[#This Row],[Tipo de Beneficiário]]="",Table13[[#This Row],[Identificação da Entidade]]="",Table13[[#This Row],[Tipo de Solução Habitacional]]=""),"NÃO","")</f>
        <v>NÃO</v>
      </c>
      <c r="T536" s="118" t="e">
        <f>VLOOKUP(Table13[[#This Row],[Tipo de Beneficiário]],Table3[],3,FALSE)</f>
        <v>#N/A</v>
      </c>
      <c r="X536" s="46"/>
    </row>
    <row r="537" spans="1:24" x14ac:dyDescent="0.25">
      <c r="A537" s="237" t="str">
        <f>auxiliar!C533</f>
        <v>532</v>
      </c>
      <c r="B537" s="238"/>
      <c r="C537" s="239"/>
      <c r="D537" s="212" t="str">
        <f>IF(Table13[[#This Row],[Tipo de Beneficiário]]="","",COUNTIF(Table8[Código da Candidatura],Table13[[#This Row],[Cód.]]))</f>
        <v/>
      </c>
      <c r="E537" s="240" t="str">
        <f>IF(Table13[[#This Row],[Tipo de Beneficiário]]="","",SUMIF(Table8[[Código da Candidatura]:[Nº de membros]],Table13[[#This Row],[Cód.]],Table8[Nº de membros]))</f>
        <v/>
      </c>
      <c r="F537" s="241"/>
      <c r="G537" s="242"/>
      <c r="H537" s="242"/>
      <c r="I537" s="243" t="str">
        <f>IF(Table13[[#This Row],[Tipo de Beneficiário]]="","",COUNTIFS(Table8[Código da Candidatura],Table13[[#This Row],[Cód.]],Table8[Tipologia proposta *],"T0"))</f>
        <v/>
      </c>
      <c r="J537" s="243" t="str">
        <f>IF(Table13[[#This Row],[Tipo de Beneficiário]]="","",COUNTIFS(Table8[Código da Candidatura],Table13[[#This Row],[Cód.]],Table8[Tipologia proposta *],"T1"))</f>
        <v/>
      </c>
      <c r="K537" s="243" t="str">
        <f>IF(Table13[[#This Row],[Tipo de Beneficiário]]="","",COUNTIFS(Table8[Código da Candidatura],Table13[[#This Row],[Cód.]],Table8[Tipologia proposta *],"T2"))</f>
        <v/>
      </c>
      <c r="L537" s="243" t="str">
        <f>IF(Table13[[#This Row],[Tipo de Beneficiário]]="","",COUNTIFS(Table8[Código da Candidatura],Table13[[#This Row],[Cód.]],Table8[Tipologia proposta *],"T3"))</f>
        <v/>
      </c>
      <c r="M537" s="243" t="str">
        <f>IF(Table13[[#This Row],[Tipo de Beneficiário]]="","",COUNTIFS(Table8[Código da Candidatura],Table13[[#This Row],[Cód.]],Table8[Tipologia proposta *],"T4"))</f>
        <v/>
      </c>
      <c r="N537" s="243" t="str">
        <f>IF(Table13[[#This Row],[Tipo de Beneficiário]]="","",COUNTIFS(Table8[Código da Candidatura],Table13[[#This Row],[Cód.]],Table8[Tipologia proposta *],"T5"))</f>
        <v/>
      </c>
      <c r="O537" s="243" t="str">
        <f>IF(Table13[[#This Row],[Tipo de Beneficiário]]="","",COUNTIFS(Table8[Código da Candidatura],Table13[[#This Row],[Cód.]],Table8[Tipologia proposta *],"T6"))</f>
        <v/>
      </c>
      <c r="P537" s="243" t="str">
        <f>IF(Table13[[#This Row],[Tipo de Beneficiário]]="","",COUNTIFS(Table8[Código da Candidatura],Table13[[#This Row],[Cód.]],Table8[Tipologia proposta *],"T7"))</f>
        <v/>
      </c>
      <c r="Q537" s="243" t="str">
        <f>IF(Table13[[#This Row],[Tipo de Beneficiário]]="","",COUNTIFS(Table8[Código da Candidatura],Table13[[#This Row],[Cód.]],Table8[Tipologia proposta *],"Unid. Resid."))</f>
        <v/>
      </c>
      <c r="R537" s="244">
        <f>SUM(Table13[[#This Row],[T0]:[Unid. resid.]])</f>
        <v>0</v>
      </c>
      <c r="S537" s="245" t="str">
        <f>IF(OR(Table13[[#This Row],[Tipo de Beneficiário]]="",Table13[[#This Row],[Identificação da Entidade]]="",Table13[[#This Row],[Tipo de Solução Habitacional]]=""),"NÃO","")</f>
        <v>NÃO</v>
      </c>
      <c r="T537" s="118" t="e">
        <f>VLOOKUP(Table13[[#This Row],[Tipo de Beneficiário]],Table3[],3,FALSE)</f>
        <v>#N/A</v>
      </c>
      <c r="X537" s="46"/>
    </row>
    <row r="538" spans="1:24" x14ac:dyDescent="0.25">
      <c r="A538" s="237" t="str">
        <f>auxiliar!C534</f>
        <v>533</v>
      </c>
      <c r="B538" s="238"/>
      <c r="C538" s="239"/>
      <c r="D538" s="212" t="str">
        <f>IF(Table13[[#This Row],[Tipo de Beneficiário]]="","",COUNTIF(Table8[Código da Candidatura],Table13[[#This Row],[Cód.]]))</f>
        <v/>
      </c>
      <c r="E538" s="240" t="str">
        <f>IF(Table13[[#This Row],[Tipo de Beneficiário]]="","",SUMIF(Table8[[Código da Candidatura]:[Nº de membros]],Table13[[#This Row],[Cód.]],Table8[Nº de membros]))</f>
        <v/>
      </c>
      <c r="F538" s="241"/>
      <c r="G538" s="242"/>
      <c r="H538" s="242"/>
      <c r="I538" s="243" t="str">
        <f>IF(Table13[[#This Row],[Tipo de Beneficiário]]="","",COUNTIFS(Table8[Código da Candidatura],Table13[[#This Row],[Cód.]],Table8[Tipologia proposta *],"T0"))</f>
        <v/>
      </c>
      <c r="J538" s="243" t="str">
        <f>IF(Table13[[#This Row],[Tipo de Beneficiário]]="","",COUNTIFS(Table8[Código da Candidatura],Table13[[#This Row],[Cód.]],Table8[Tipologia proposta *],"T1"))</f>
        <v/>
      </c>
      <c r="K538" s="243" t="str">
        <f>IF(Table13[[#This Row],[Tipo de Beneficiário]]="","",COUNTIFS(Table8[Código da Candidatura],Table13[[#This Row],[Cód.]],Table8[Tipologia proposta *],"T2"))</f>
        <v/>
      </c>
      <c r="L538" s="243" t="str">
        <f>IF(Table13[[#This Row],[Tipo de Beneficiário]]="","",COUNTIFS(Table8[Código da Candidatura],Table13[[#This Row],[Cód.]],Table8[Tipologia proposta *],"T3"))</f>
        <v/>
      </c>
      <c r="M538" s="243" t="str">
        <f>IF(Table13[[#This Row],[Tipo de Beneficiário]]="","",COUNTIFS(Table8[Código da Candidatura],Table13[[#This Row],[Cód.]],Table8[Tipologia proposta *],"T4"))</f>
        <v/>
      </c>
      <c r="N538" s="243" t="str">
        <f>IF(Table13[[#This Row],[Tipo de Beneficiário]]="","",COUNTIFS(Table8[Código da Candidatura],Table13[[#This Row],[Cód.]],Table8[Tipologia proposta *],"T5"))</f>
        <v/>
      </c>
      <c r="O538" s="243" t="str">
        <f>IF(Table13[[#This Row],[Tipo de Beneficiário]]="","",COUNTIFS(Table8[Código da Candidatura],Table13[[#This Row],[Cód.]],Table8[Tipologia proposta *],"T6"))</f>
        <v/>
      </c>
      <c r="P538" s="243" t="str">
        <f>IF(Table13[[#This Row],[Tipo de Beneficiário]]="","",COUNTIFS(Table8[Código da Candidatura],Table13[[#This Row],[Cód.]],Table8[Tipologia proposta *],"T7"))</f>
        <v/>
      </c>
      <c r="Q538" s="243" t="str">
        <f>IF(Table13[[#This Row],[Tipo de Beneficiário]]="","",COUNTIFS(Table8[Código da Candidatura],Table13[[#This Row],[Cód.]],Table8[Tipologia proposta *],"Unid. Resid."))</f>
        <v/>
      </c>
      <c r="R538" s="244">
        <f>SUM(Table13[[#This Row],[T0]:[Unid. resid.]])</f>
        <v>0</v>
      </c>
      <c r="S538" s="245" t="str">
        <f>IF(OR(Table13[[#This Row],[Tipo de Beneficiário]]="",Table13[[#This Row],[Identificação da Entidade]]="",Table13[[#This Row],[Tipo de Solução Habitacional]]=""),"NÃO","")</f>
        <v>NÃO</v>
      </c>
      <c r="T538" s="118" t="e">
        <f>VLOOKUP(Table13[[#This Row],[Tipo de Beneficiário]],Table3[],3,FALSE)</f>
        <v>#N/A</v>
      </c>
      <c r="X538" s="46"/>
    </row>
    <row r="539" spans="1:24" x14ac:dyDescent="0.25">
      <c r="A539" s="237" t="str">
        <f>auxiliar!C535</f>
        <v>534</v>
      </c>
      <c r="B539" s="238"/>
      <c r="C539" s="239"/>
      <c r="D539" s="212" t="str">
        <f>IF(Table13[[#This Row],[Tipo de Beneficiário]]="","",COUNTIF(Table8[Código da Candidatura],Table13[[#This Row],[Cód.]]))</f>
        <v/>
      </c>
      <c r="E539" s="240" t="str">
        <f>IF(Table13[[#This Row],[Tipo de Beneficiário]]="","",SUMIF(Table8[[Código da Candidatura]:[Nº de membros]],Table13[[#This Row],[Cód.]],Table8[Nº de membros]))</f>
        <v/>
      </c>
      <c r="F539" s="241"/>
      <c r="G539" s="242"/>
      <c r="H539" s="242"/>
      <c r="I539" s="243" t="str">
        <f>IF(Table13[[#This Row],[Tipo de Beneficiário]]="","",COUNTIFS(Table8[Código da Candidatura],Table13[[#This Row],[Cód.]],Table8[Tipologia proposta *],"T0"))</f>
        <v/>
      </c>
      <c r="J539" s="243" t="str">
        <f>IF(Table13[[#This Row],[Tipo de Beneficiário]]="","",COUNTIFS(Table8[Código da Candidatura],Table13[[#This Row],[Cód.]],Table8[Tipologia proposta *],"T1"))</f>
        <v/>
      </c>
      <c r="K539" s="243" t="str">
        <f>IF(Table13[[#This Row],[Tipo de Beneficiário]]="","",COUNTIFS(Table8[Código da Candidatura],Table13[[#This Row],[Cód.]],Table8[Tipologia proposta *],"T2"))</f>
        <v/>
      </c>
      <c r="L539" s="243" t="str">
        <f>IF(Table13[[#This Row],[Tipo de Beneficiário]]="","",COUNTIFS(Table8[Código da Candidatura],Table13[[#This Row],[Cód.]],Table8[Tipologia proposta *],"T3"))</f>
        <v/>
      </c>
      <c r="M539" s="243" t="str">
        <f>IF(Table13[[#This Row],[Tipo de Beneficiário]]="","",COUNTIFS(Table8[Código da Candidatura],Table13[[#This Row],[Cód.]],Table8[Tipologia proposta *],"T4"))</f>
        <v/>
      </c>
      <c r="N539" s="243" t="str">
        <f>IF(Table13[[#This Row],[Tipo de Beneficiário]]="","",COUNTIFS(Table8[Código da Candidatura],Table13[[#This Row],[Cód.]],Table8[Tipologia proposta *],"T5"))</f>
        <v/>
      </c>
      <c r="O539" s="243" t="str">
        <f>IF(Table13[[#This Row],[Tipo de Beneficiário]]="","",COUNTIFS(Table8[Código da Candidatura],Table13[[#This Row],[Cód.]],Table8[Tipologia proposta *],"T6"))</f>
        <v/>
      </c>
      <c r="P539" s="243" t="str">
        <f>IF(Table13[[#This Row],[Tipo de Beneficiário]]="","",COUNTIFS(Table8[Código da Candidatura],Table13[[#This Row],[Cód.]],Table8[Tipologia proposta *],"T7"))</f>
        <v/>
      </c>
      <c r="Q539" s="243" t="str">
        <f>IF(Table13[[#This Row],[Tipo de Beneficiário]]="","",COUNTIFS(Table8[Código da Candidatura],Table13[[#This Row],[Cód.]],Table8[Tipologia proposta *],"Unid. Resid."))</f>
        <v/>
      </c>
      <c r="R539" s="244">
        <f>SUM(Table13[[#This Row],[T0]:[Unid. resid.]])</f>
        <v>0</v>
      </c>
      <c r="S539" s="245" t="str">
        <f>IF(OR(Table13[[#This Row],[Tipo de Beneficiário]]="",Table13[[#This Row],[Identificação da Entidade]]="",Table13[[#This Row],[Tipo de Solução Habitacional]]=""),"NÃO","")</f>
        <v>NÃO</v>
      </c>
      <c r="T539" s="118" t="e">
        <f>VLOOKUP(Table13[[#This Row],[Tipo de Beneficiário]],Table3[],3,FALSE)</f>
        <v>#N/A</v>
      </c>
      <c r="X539" s="46"/>
    </row>
    <row r="540" spans="1:24" x14ac:dyDescent="0.25">
      <c r="A540" s="237" t="str">
        <f>auxiliar!C536</f>
        <v>535</v>
      </c>
      <c r="B540" s="238"/>
      <c r="C540" s="239"/>
      <c r="D540" s="212" t="str">
        <f>IF(Table13[[#This Row],[Tipo de Beneficiário]]="","",COUNTIF(Table8[Código da Candidatura],Table13[[#This Row],[Cód.]]))</f>
        <v/>
      </c>
      <c r="E540" s="240" t="str">
        <f>IF(Table13[[#This Row],[Tipo de Beneficiário]]="","",SUMIF(Table8[[Código da Candidatura]:[Nº de membros]],Table13[[#This Row],[Cód.]],Table8[Nº de membros]))</f>
        <v/>
      </c>
      <c r="F540" s="241"/>
      <c r="G540" s="242"/>
      <c r="H540" s="242"/>
      <c r="I540" s="243" t="str">
        <f>IF(Table13[[#This Row],[Tipo de Beneficiário]]="","",COUNTIFS(Table8[Código da Candidatura],Table13[[#This Row],[Cód.]],Table8[Tipologia proposta *],"T0"))</f>
        <v/>
      </c>
      <c r="J540" s="243" t="str">
        <f>IF(Table13[[#This Row],[Tipo de Beneficiário]]="","",COUNTIFS(Table8[Código da Candidatura],Table13[[#This Row],[Cód.]],Table8[Tipologia proposta *],"T1"))</f>
        <v/>
      </c>
      <c r="K540" s="243" t="str">
        <f>IF(Table13[[#This Row],[Tipo de Beneficiário]]="","",COUNTIFS(Table8[Código da Candidatura],Table13[[#This Row],[Cód.]],Table8[Tipologia proposta *],"T2"))</f>
        <v/>
      </c>
      <c r="L540" s="243" t="str">
        <f>IF(Table13[[#This Row],[Tipo de Beneficiário]]="","",COUNTIFS(Table8[Código da Candidatura],Table13[[#This Row],[Cód.]],Table8[Tipologia proposta *],"T3"))</f>
        <v/>
      </c>
      <c r="M540" s="243" t="str">
        <f>IF(Table13[[#This Row],[Tipo de Beneficiário]]="","",COUNTIFS(Table8[Código da Candidatura],Table13[[#This Row],[Cód.]],Table8[Tipologia proposta *],"T4"))</f>
        <v/>
      </c>
      <c r="N540" s="243" t="str">
        <f>IF(Table13[[#This Row],[Tipo de Beneficiário]]="","",COUNTIFS(Table8[Código da Candidatura],Table13[[#This Row],[Cód.]],Table8[Tipologia proposta *],"T5"))</f>
        <v/>
      </c>
      <c r="O540" s="243" t="str">
        <f>IF(Table13[[#This Row],[Tipo de Beneficiário]]="","",COUNTIFS(Table8[Código da Candidatura],Table13[[#This Row],[Cód.]],Table8[Tipologia proposta *],"T6"))</f>
        <v/>
      </c>
      <c r="P540" s="243" t="str">
        <f>IF(Table13[[#This Row],[Tipo de Beneficiário]]="","",COUNTIFS(Table8[Código da Candidatura],Table13[[#This Row],[Cód.]],Table8[Tipologia proposta *],"T7"))</f>
        <v/>
      </c>
      <c r="Q540" s="243" t="str">
        <f>IF(Table13[[#This Row],[Tipo de Beneficiário]]="","",COUNTIFS(Table8[Código da Candidatura],Table13[[#This Row],[Cód.]],Table8[Tipologia proposta *],"Unid. Resid."))</f>
        <v/>
      </c>
      <c r="R540" s="244">
        <f>SUM(Table13[[#This Row],[T0]:[Unid. resid.]])</f>
        <v>0</v>
      </c>
      <c r="S540" s="245" t="str">
        <f>IF(OR(Table13[[#This Row],[Tipo de Beneficiário]]="",Table13[[#This Row],[Identificação da Entidade]]="",Table13[[#This Row],[Tipo de Solução Habitacional]]=""),"NÃO","")</f>
        <v>NÃO</v>
      </c>
      <c r="T540" s="118" t="e">
        <f>VLOOKUP(Table13[[#This Row],[Tipo de Beneficiário]],Table3[],3,FALSE)</f>
        <v>#N/A</v>
      </c>
      <c r="X540" s="46"/>
    </row>
    <row r="541" spans="1:24" x14ac:dyDescent="0.25">
      <c r="A541" s="237" t="str">
        <f>auxiliar!C537</f>
        <v>536</v>
      </c>
      <c r="B541" s="238"/>
      <c r="C541" s="239"/>
      <c r="D541" s="212" t="str">
        <f>IF(Table13[[#This Row],[Tipo de Beneficiário]]="","",COUNTIF(Table8[Código da Candidatura],Table13[[#This Row],[Cód.]]))</f>
        <v/>
      </c>
      <c r="E541" s="240" t="str">
        <f>IF(Table13[[#This Row],[Tipo de Beneficiário]]="","",SUMIF(Table8[[Código da Candidatura]:[Nº de membros]],Table13[[#This Row],[Cód.]],Table8[Nº de membros]))</f>
        <v/>
      </c>
      <c r="F541" s="241"/>
      <c r="G541" s="242"/>
      <c r="H541" s="242"/>
      <c r="I541" s="243" t="str">
        <f>IF(Table13[[#This Row],[Tipo de Beneficiário]]="","",COUNTIFS(Table8[Código da Candidatura],Table13[[#This Row],[Cód.]],Table8[Tipologia proposta *],"T0"))</f>
        <v/>
      </c>
      <c r="J541" s="243" t="str">
        <f>IF(Table13[[#This Row],[Tipo de Beneficiário]]="","",COUNTIFS(Table8[Código da Candidatura],Table13[[#This Row],[Cód.]],Table8[Tipologia proposta *],"T1"))</f>
        <v/>
      </c>
      <c r="K541" s="243" t="str">
        <f>IF(Table13[[#This Row],[Tipo de Beneficiário]]="","",COUNTIFS(Table8[Código da Candidatura],Table13[[#This Row],[Cód.]],Table8[Tipologia proposta *],"T2"))</f>
        <v/>
      </c>
      <c r="L541" s="243" t="str">
        <f>IF(Table13[[#This Row],[Tipo de Beneficiário]]="","",COUNTIFS(Table8[Código da Candidatura],Table13[[#This Row],[Cód.]],Table8[Tipologia proposta *],"T3"))</f>
        <v/>
      </c>
      <c r="M541" s="243" t="str">
        <f>IF(Table13[[#This Row],[Tipo de Beneficiário]]="","",COUNTIFS(Table8[Código da Candidatura],Table13[[#This Row],[Cód.]],Table8[Tipologia proposta *],"T4"))</f>
        <v/>
      </c>
      <c r="N541" s="243" t="str">
        <f>IF(Table13[[#This Row],[Tipo de Beneficiário]]="","",COUNTIFS(Table8[Código da Candidatura],Table13[[#This Row],[Cód.]],Table8[Tipologia proposta *],"T5"))</f>
        <v/>
      </c>
      <c r="O541" s="243" t="str">
        <f>IF(Table13[[#This Row],[Tipo de Beneficiário]]="","",COUNTIFS(Table8[Código da Candidatura],Table13[[#This Row],[Cód.]],Table8[Tipologia proposta *],"T6"))</f>
        <v/>
      </c>
      <c r="P541" s="243" t="str">
        <f>IF(Table13[[#This Row],[Tipo de Beneficiário]]="","",COUNTIFS(Table8[Código da Candidatura],Table13[[#This Row],[Cód.]],Table8[Tipologia proposta *],"T7"))</f>
        <v/>
      </c>
      <c r="Q541" s="243" t="str">
        <f>IF(Table13[[#This Row],[Tipo de Beneficiário]]="","",COUNTIFS(Table8[Código da Candidatura],Table13[[#This Row],[Cód.]],Table8[Tipologia proposta *],"Unid. Resid."))</f>
        <v/>
      </c>
      <c r="R541" s="244">
        <f>SUM(Table13[[#This Row],[T0]:[Unid. resid.]])</f>
        <v>0</v>
      </c>
      <c r="S541" s="245" t="str">
        <f>IF(OR(Table13[[#This Row],[Tipo de Beneficiário]]="",Table13[[#This Row],[Identificação da Entidade]]="",Table13[[#This Row],[Tipo de Solução Habitacional]]=""),"NÃO","")</f>
        <v>NÃO</v>
      </c>
      <c r="T541" s="118" t="e">
        <f>VLOOKUP(Table13[[#This Row],[Tipo de Beneficiário]],Table3[],3,FALSE)</f>
        <v>#N/A</v>
      </c>
      <c r="X541" s="46"/>
    </row>
    <row r="542" spans="1:24" x14ac:dyDescent="0.25">
      <c r="A542" s="237" t="str">
        <f>auxiliar!C538</f>
        <v>537</v>
      </c>
      <c r="B542" s="238"/>
      <c r="C542" s="239"/>
      <c r="D542" s="212" t="str">
        <f>IF(Table13[[#This Row],[Tipo de Beneficiário]]="","",COUNTIF(Table8[Código da Candidatura],Table13[[#This Row],[Cód.]]))</f>
        <v/>
      </c>
      <c r="E542" s="240" t="str">
        <f>IF(Table13[[#This Row],[Tipo de Beneficiário]]="","",SUMIF(Table8[[Código da Candidatura]:[Nº de membros]],Table13[[#This Row],[Cód.]],Table8[Nº de membros]))</f>
        <v/>
      </c>
      <c r="F542" s="241"/>
      <c r="G542" s="242"/>
      <c r="H542" s="242"/>
      <c r="I542" s="243" t="str">
        <f>IF(Table13[[#This Row],[Tipo de Beneficiário]]="","",COUNTIFS(Table8[Código da Candidatura],Table13[[#This Row],[Cód.]],Table8[Tipologia proposta *],"T0"))</f>
        <v/>
      </c>
      <c r="J542" s="243" t="str">
        <f>IF(Table13[[#This Row],[Tipo de Beneficiário]]="","",COUNTIFS(Table8[Código da Candidatura],Table13[[#This Row],[Cód.]],Table8[Tipologia proposta *],"T1"))</f>
        <v/>
      </c>
      <c r="K542" s="243" t="str">
        <f>IF(Table13[[#This Row],[Tipo de Beneficiário]]="","",COUNTIFS(Table8[Código da Candidatura],Table13[[#This Row],[Cód.]],Table8[Tipologia proposta *],"T2"))</f>
        <v/>
      </c>
      <c r="L542" s="243" t="str">
        <f>IF(Table13[[#This Row],[Tipo de Beneficiário]]="","",COUNTIFS(Table8[Código da Candidatura],Table13[[#This Row],[Cód.]],Table8[Tipologia proposta *],"T3"))</f>
        <v/>
      </c>
      <c r="M542" s="243" t="str">
        <f>IF(Table13[[#This Row],[Tipo de Beneficiário]]="","",COUNTIFS(Table8[Código da Candidatura],Table13[[#This Row],[Cód.]],Table8[Tipologia proposta *],"T4"))</f>
        <v/>
      </c>
      <c r="N542" s="243" t="str">
        <f>IF(Table13[[#This Row],[Tipo de Beneficiário]]="","",COUNTIFS(Table8[Código da Candidatura],Table13[[#This Row],[Cód.]],Table8[Tipologia proposta *],"T5"))</f>
        <v/>
      </c>
      <c r="O542" s="243" t="str">
        <f>IF(Table13[[#This Row],[Tipo de Beneficiário]]="","",COUNTIFS(Table8[Código da Candidatura],Table13[[#This Row],[Cód.]],Table8[Tipologia proposta *],"T6"))</f>
        <v/>
      </c>
      <c r="P542" s="243" t="str">
        <f>IF(Table13[[#This Row],[Tipo de Beneficiário]]="","",COUNTIFS(Table8[Código da Candidatura],Table13[[#This Row],[Cód.]],Table8[Tipologia proposta *],"T7"))</f>
        <v/>
      </c>
      <c r="Q542" s="243" t="str">
        <f>IF(Table13[[#This Row],[Tipo de Beneficiário]]="","",COUNTIFS(Table8[Código da Candidatura],Table13[[#This Row],[Cód.]],Table8[Tipologia proposta *],"Unid. Resid."))</f>
        <v/>
      </c>
      <c r="R542" s="244">
        <f>SUM(Table13[[#This Row],[T0]:[Unid. resid.]])</f>
        <v>0</v>
      </c>
      <c r="S542" s="245" t="str">
        <f>IF(OR(Table13[[#This Row],[Tipo de Beneficiário]]="",Table13[[#This Row],[Identificação da Entidade]]="",Table13[[#This Row],[Tipo de Solução Habitacional]]=""),"NÃO","")</f>
        <v>NÃO</v>
      </c>
      <c r="T542" s="118" t="e">
        <f>VLOOKUP(Table13[[#This Row],[Tipo de Beneficiário]],Table3[],3,FALSE)</f>
        <v>#N/A</v>
      </c>
      <c r="X542" s="46"/>
    </row>
    <row r="543" spans="1:24" x14ac:dyDescent="0.25">
      <c r="A543" s="237" t="str">
        <f>auxiliar!C539</f>
        <v>538</v>
      </c>
      <c r="B543" s="238"/>
      <c r="C543" s="239"/>
      <c r="D543" s="212" t="str">
        <f>IF(Table13[[#This Row],[Tipo de Beneficiário]]="","",COUNTIF(Table8[Código da Candidatura],Table13[[#This Row],[Cód.]]))</f>
        <v/>
      </c>
      <c r="E543" s="240" t="str">
        <f>IF(Table13[[#This Row],[Tipo de Beneficiário]]="","",SUMIF(Table8[[Código da Candidatura]:[Nº de membros]],Table13[[#This Row],[Cód.]],Table8[Nº de membros]))</f>
        <v/>
      </c>
      <c r="F543" s="241"/>
      <c r="G543" s="242"/>
      <c r="H543" s="242"/>
      <c r="I543" s="243" t="str">
        <f>IF(Table13[[#This Row],[Tipo de Beneficiário]]="","",COUNTIFS(Table8[Código da Candidatura],Table13[[#This Row],[Cód.]],Table8[Tipologia proposta *],"T0"))</f>
        <v/>
      </c>
      <c r="J543" s="243" t="str">
        <f>IF(Table13[[#This Row],[Tipo de Beneficiário]]="","",COUNTIFS(Table8[Código da Candidatura],Table13[[#This Row],[Cód.]],Table8[Tipologia proposta *],"T1"))</f>
        <v/>
      </c>
      <c r="K543" s="243" t="str">
        <f>IF(Table13[[#This Row],[Tipo de Beneficiário]]="","",COUNTIFS(Table8[Código da Candidatura],Table13[[#This Row],[Cód.]],Table8[Tipologia proposta *],"T2"))</f>
        <v/>
      </c>
      <c r="L543" s="243" t="str">
        <f>IF(Table13[[#This Row],[Tipo de Beneficiário]]="","",COUNTIFS(Table8[Código da Candidatura],Table13[[#This Row],[Cód.]],Table8[Tipologia proposta *],"T3"))</f>
        <v/>
      </c>
      <c r="M543" s="243" t="str">
        <f>IF(Table13[[#This Row],[Tipo de Beneficiário]]="","",COUNTIFS(Table8[Código da Candidatura],Table13[[#This Row],[Cód.]],Table8[Tipologia proposta *],"T4"))</f>
        <v/>
      </c>
      <c r="N543" s="243" t="str">
        <f>IF(Table13[[#This Row],[Tipo de Beneficiário]]="","",COUNTIFS(Table8[Código da Candidatura],Table13[[#This Row],[Cód.]],Table8[Tipologia proposta *],"T5"))</f>
        <v/>
      </c>
      <c r="O543" s="243" t="str">
        <f>IF(Table13[[#This Row],[Tipo de Beneficiário]]="","",COUNTIFS(Table8[Código da Candidatura],Table13[[#This Row],[Cód.]],Table8[Tipologia proposta *],"T6"))</f>
        <v/>
      </c>
      <c r="P543" s="243" t="str">
        <f>IF(Table13[[#This Row],[Tipo de Beneficiário]]="","",COUNTIFS(Table8[Código da Candidatura],Table13[[#This Row],[Cód.]],Table8[Tipologia proposta *],"T7"))</f>
        <v/>
      </c>
      <c r="Q543" s="243" t="str">
        <f>IF(Table13[[#This Row],[Tipo de Beneficiário]]="","",COUNTIFS(Table8[Código da Candidatura],Table13[[#This Row],[Cód.]],Table8[Tipologia proposta *],"Unid. Resid."))</f>
        <v/>
      </c>
      <c r="R543" s="244">
        <f>SUM(Table13[[#This Row],[T0]:[Unid. resid.]])</f>
        <v>0</v>
      </c>
      <c r="S543" s="245" t="str">
        <f>IF(OR(Table13[[#This Row],[Tipo de Beneficiário]]="",Table13[[#This Row],[Identificação da Entidade]]="",Table13[[#This Row],[Tipo de Solução Habitacional]]=""),"NÃO","")</f>
        <v>NÃO</v>
      </c>
      <c r="T543" s="118" t="e">
        <f>VLOOKUP(Table13[[#This Row],[Tipo de Beneficiário]],Table3[],3,FALSE)</f>
        <v>#N/A</v>
      </c>
      <c r="X543" s="46"/>
    </row>
    <row r="544" spans="1:24" x14ac:dyDescent="0.25">
      <c r="A544" s="237" t="str">
        <f>auxiliar!C540</f>
        <v>539</v>
      </c>
      <c r="B544" s="238"/>
      <c r="C544" s="239"/>
      <c r="D544" s="212" t="str">
        <f>IF(Table13[[#This Row],[Tipo de Beneficiário]]="","",COUNTIF(Table8[Código da Candidatura],Table13[[#This Row],[Cód.]]))</f>
        <v/>
      </c>
      <c r="E544" s="240" t="str">
        <f>IF(Table13[[#This Row],[Tipo de Beneficiário]]="","",SUMIF(Table8[[Código da Candidatura]:[Nº de membros]],Table13[[#This Row],[Cód.]],Table8[Nº de membros]))</f>
        <v/>
      </c>
      <c r="F544" s="241"/>
      <c r="G544" s="242"/>
      <c r="H544" s="242"/>
      <c r="I544" s="243" t="str">
        <f>IF(Table13[[#This Row],[Tipo de Beneficiário]]="","",COUNTIFS(Table8[Código da Candidatura],Table13[[#This Row],[Cód.]],Table8[Tipologia proposta *],"T0"))</f>
        <v/>
      </c>
      <c r="J544" s="243" t="str">
        <f>IF(Table13[[#This Row],[Tipo de Beneficiário]]="","",COUNTIFS(Table8[Código da Candidatura],Table13[[#This Row],[Cód.]],Table8[Tipologia proposta *],"T1"))</f>
        <v/>
      </c>
      <c r="K544" s="243" t="str">
        <f>IF(Table13[[#This Row],[Tipo de Beneficiário]]="","",COUNTIFS(Table8[Código da Candidatura],Table13[[#This Row],[Cód.]],Table8[Tipologia proposta *],"T2"))</f>
        <v/>
      </c>
      <c r="L544" s="243" t="str">
        <f>IF(Table13[[#This Row],[Tipo de Beneficiário]]="","",COUNTIFS(Table8[Código da Candidatura],Table13[[#This Row],[Cód.]],Table8[Tipologia proposta *],"T3"))</f>
        <v/>
      </c>
      <c r="M544" s="243" t="str">
        <f>IF(Table13[[#This Row],[Tipo de Beneficiário]]="","",COUNTIFS(Table8[Código da Candidatura],Table13[[#This Row],[Cód.]],Table8[Tipologia proposta *],"T4"))</f>
        <v/>
      </c>
      <c r="N544" s="243" t="str">
        <f>IF(Table13[[#This Row],[Tipo de Beneficiário]]="","",COUNTIFS(Table8[Código da Candidatura],Table13[[#This Row],[Cód.]],Table8[Tipologia proposta *],"T5"))</f>
        <v/>
      </c>
      <c r="O544" s="243" t="str">
        <f>IF(Table13[[#This Row],[Tipo de Beneficiário]]="","",COUNTIFS(Table8[Código da Candidatura],Table13[[#This Row],[Cód.]],Table8[Tipologia proposta *],"T6"))</f>
        <v/>
      </c>
      <c r="P544" s="243" t="str">
        <f>IF(Table13[[#This Row],[Tipo de Beneficiário]]="","",COUNTIFS(Table8[Código da Candidatura],Table13[[#This Row],[Cód.]],Table8[Tipologia proposta *],"T7"))</f>
        <v/>
      </c>
      <c r="Q544" s="243" t="str">
        <f>IF(Table13[[#This Row],[Tipo de Beneficiário]]="","",COUNTIFS(Table8[Código da Candidatura],Table13[[#This Row],[Cód.]],Table8[Tipologia proposta *],"Unid. Resid."))</f>
        <v/>
      </c>
      <c r="R544" s="244">
        <f>SUM(Table13[[#This Row],[T0]:[Unid. resid.]])</f>
        <v>0</v>
      </c>
      <c r="S544" s="245" t="str">
        <f>IF(OR(Table13[[#This Row],[Tipo de Beneficiário]]="",Table13[[#This Row],[Identificação da Entidade]]="",Table13[[#This Row],[Tipo de Solução Habitacional]]=""),"NÃO","")</f>
        <v>NÃO</v>
      </c>
      <c r="T544" s="118" t="e">
        <f>VLOOKUP(Table13[[#This Row],[Tipo de Beneficiário]],Table3[],3,FALSE)</f>
        <v>#N/A</v>
      </c>
      <c r="X544" s="46"/>
    </row>
    <row r="545" spans="1:24" x14ac:dyDescent="0.25">
      <c r="A545" s="237" t="str">
        <f>auxiliar!C541</f>
        <v>540</v>
      </c>
      <c r="B545" s="238"/>
      <c r="C545" s="239"/>
      <c r="D545" s="212" t="str">
        <f>IF(Table13[[#This Row],[Tipo de Beneficiário]]="","",COUNTIF(Table8[Código da Candidatura],Table13[[#This Row],[Cód.]]))</f>
        <v/>
      </c>
      <c r="E545" s="240" t="str">
        <f>IF(Table13[[#This Row],[Tipo de Beneficiário]]="","",SUMIF(Table8[[Código da Candidatura]:[Nº de membros]],Table13[[#This Row],[Cód.]],Table8[Nº de membros]))</f>
        <v/>
      </c>
      <c r="F545" s="241"/>
      <c r="G545" s="242"/>
      <c r="H545" s="242"/>
      <c r="I545" s="243" t="str">
        <f>IF(Table13[[#This Row],[Tipo de Beneficiário]]="","",COUNTIFS(Table8[Código da Candidatura],Table13[[#This Row],[Cód.]],Table8[Tipologia proposta *],"T0"))</f>
        <v/>
      </c>
      <c r="J545" s="243" t="str">
        <f>IF(Table13[[#This Row],[Tipo de Beneficiário]]="","",COUNTIFS(Table8[Código da Candidatura],Table13[[#This Row],[Cód.]],Table8[Tipologia proposta *],"T1"))</f>
        <v/>
      </c>
      <c r="K545" s="243" t="str">
        <f>IF(Table13[[#This Row],[Tipo de Beneficiário]]="","",COUNTIFS(Table8[Código da Candidatura],Table13[[#This Row],[Cód.]],Table8[Tipologia proposta *],"T2"))</f>
        <v/>
      </c>
      <c r="L545" s="243" t="str">
        <f>IF(Table13[[#This Row],[Tipo de Beneficiário]]="","",COUNTIFS(Table8[Código da Candidatura],Table13[[#This Row],[Cód.]],Table8[Tipologia proposta *],"T3"))</f>
        <v/>
      </c>
      <c r="M545" s="243" t="str">
        <f>IF(Table13[[#This Row],[Tipo de Beneficiário]]="","",COUNTIFS(Table8[Código da Candidatura],Table13[[#This Row],[Cód.]],Table8[Tipologia proposta *],"T4"))</f>
        <v/>
      </c>
      <c r="N545" s="243" t="str">
        <f>IF(Table13[[#This Row],[Tipo de Beneficiário]]="","",COUNTIFS(Table8[Código da Candidatura],Table13[[#This Row],[Cód.]],Table8[Tipologia proposta *],"T5"))</f>
        <v/>
      </c>
      <c r="O545" s="243" t="str">
        <f>IF(Table13[[#This Row],[Tipo de Beneficiário]]="","",COUNTIFS(Table8[Código da Candidatura],Table13[[#This Row],[Cód.]],Table8[Tipologia proposta *],"T6"))</f>
        <v/>
      </c>
      <c r="P545" s="243" t="str">
        <f>IF(Table13[[#This Row],[Tipo de Beneficiário]]="","",COUNTIFS(Table8[Código da Candidatura],Table13[[#This Row],[Cód.]],Table8[Tipologia proposta *],"T7"))</f>
        <v/>
      </c>
      <c r="Q545" s="243" t="str">
        <f>IF(Table13[[#This Row],[Tipo de Beneficiário]]="","",COUNTIFS(Table8[Código da Candidatura],Table13[[#This Row],[Cód.]],Table8[Tipologia proposta *],"Unid. Resid."))</f>
        <v/>
      </c>
      <c r="R545" s="244">
        <f>SUM(Table13[[#This Row],[T0]:[Unid. resid.]])</f>
        <v>0</v>
      </c>
      <c r="S545" s="245" t="str">
        <f>IF(OR(Table13[[#This Row],[Tipo de Beneficiário]]="",Table13[[#This Row],[Identificação da Entidade]]="",Table13[[#This Row],[Tipo de Solução Habitacional]]=""),"NÃO","")</f>
        <v>NÃO</v>
      </c>
      <c r="T545" s="118" t="e">
        <f>VLOOKUP(Table13[[#This Row],[Tipo de Beneficiário]],Table3[],3,FALSE)</f>
        <v>#N/A</v>
      </c>
      <c r="X545" s="46"/>
    </row>
    <row r="546" spans="1:24" x14ac:dyDescent="0.25">
      <c r="A546" s="237" t="str">
        <f>auxiliar!C542</f>
        <v>541</v>
      </c>
      <c r="B546" s="238"/>
      <c r="C546" s="239"/>
      <c r="D546" s="212" t="str">
        <f>IF(Table13[[#This Row],[Tipo de Beneficiário]]="","",COUNTIF(Table8[Código da Candidatura],Table13[[#This Row],[Cód.]]))</f>
        <v/>
      </c>
      <c r="E546" s="240" t="str">
        <f>IF(Table13[[#This Row],[Tipo de Beneficiário]]="","",SUMIF(Table8[[Código da Candidatura]:[Nº de membros]],Table13[[#This Row],[Cód.]],Table8[Nº de membros]))</f>
        <v/>
      </c>
      <c r="F546" s="241"/>
      <c r="G546" s="242"/>
      <c r="H546" s="242"/>
      <c r="I546" s="243" t="str">
        <f>IF(Table13[[#This Row],[Tipo de Beneficiário]]="","",COUNTIFS(Table8[Código da Candidatura],Table13[[#This Row],[Cód.]],Table8[Tipologia proposta *],"T0"))</f>
        <v/>
      </c>
      <c r="J546" s="243" t="str">
        <f>IF(Table13[[#This Row],[Tipo de Beneficiário]]="","",COUNTIFS(Table8[Código da Candidatura],Table13[[#This Row],[Cód.]],Table8[Tipologia proposta *],"T1"))</f>
        <v/>
      </c>
      <c r="K546" s="243" t="str">
        <f>IF(Table13[[#This Row],[Tipo de Beneficiário]]="","",COUNTIFS(Table8[Código da Candidatura],Table13[[#This Row],[Cód.]],Table8[Tipologia proposta *],"T2"))</f>
        <v/>
      </c>
      <c r="L546" s="243" t="str">
        <f>IF(Table13[[#This Row],[Tipo de Beneficiário]]="","",COUNTIFS(Table8[Código da Candidatura],Table13[[#This Row],[Cód.]],Table8[Tipologia proposta *],"T3"))</f>
        <v/>
      </c>
      <c r="M546" s="243" t="str">
        <f>IF(Table13[[#This Row],[Tipo de Beneficiário]]="","",COUNTIFS(Table8[Código da Candidatura],Table13[[#This Row],[Cód.]],Table8[Tipologia proposta *],"T4"))</f>
        <v/>
      </c>
      <c r="N546" s="243" t="str">
        <f>IF(Table13[[#This Row],[Tipo de Beneficiário]]="","",COUNTIFS(Table8[Código da Candidatura],Table13[[#This Row],[Cód.]],Table8[Tipologia proposta *],"T5"))</f>
        <v/>
      </c>
      <c r="O546" s="243" t="str">
        <f>IF(Table13[[#This Row],[Tipo de Beneficiário]]="","",COUNTIFS(Table8[Código da Candidatura],Table13[[#This Row],[Cód.]],Table8[Tipologia proposta *],"T6"))</f>
        <v/>
      </c>
      <c r="P546" s="243" t="str">
        <f>IF(Table13[[#This Row],[Tipo de Beneficiário]]="","",COUNTIFS(Table8[Código da Candidatura],Table13[[#This Row],[Cód.]],Table8[Tipologia proposta *],"T7"))</f>
        <v/>
      </c>
      <c r="Q546" s="243" t="str">
        <f>IF(Table13[[#This Row],[Tipo de Beneficiário]]="","",COUNTIFS(Table8[Código da Candidatura],Table13[[#This Row],[Cód.]],Table8[Tipologia proposta *],"Unid. Resid."))</f>
        <v/>
      </c>
      <c r="R546" s="244">
        <f>SUM(Table13[[#This Row],[T0]:[Unid. resid.]])</f>
        <v>0</v>
      </c>
      <c r="S546" s="245" t="str">
        <f>IF(OR(Table13[[#This Row],[Tipo de Beneficiário]]="",Table13[[#This Row],[Identificação da Entidade]]="",Table13[[#This Row],[Tipo de Solução Habitacional]]=""),"NÃO","")</f>
        <v>NÃO</v>
      </c>
      <c r="T546" s="118" t="e">
        <f>VLOOKUP(Table13[[#This Row],[Tipo de Beneficiário]],Table3[],3,FALSE)</f>
        <v>#N/A</v>
      </c>
      <c r="X546" s="46"/>
    </row>
    <row r="547" spans="1:24" x14ac:dyDescent="0.25">
      <c r="A547" s="237" t="str">
        <f>auxiliar!C543</f>
        <v>542</v>
      </c>
      <c r="B547" s="238"/>
      <c r="C547" s="239"/>
      <c r="D547" s="212" t="str">
        <f>IF(Table13[[#This Row],[Tipo de Beneficiário]]="","",COUNTIF(Table8[Código da Candidatura],Table13[[#This Row],[Cód.]]))</f>
        <v/>
      </c>
      <c r="E547" s="240" t="str">
        <f>IF(Table13[[#This Row],[Tipo de Beneficiário]]="","",SUMIF(Table8[[Código da Candidatura]:[Nº de membros]],Table13[[#This Row],[Cód.]],Table8[Nº de membros]))</f>
        <v/>
      </c>
      <c r="F547" s="241"/>
      <c r="G547" s="242"/>
      <c r="H547" s="242"/>
      <c r="I547" s="243" t="str">
        <f>IF(Table13[[#This Row],[Tipo de Beneficiário]]="","",COUNTIFS(Table8[Código da Candidatura],Table13[[#This Row],[Cód.]],Table8[Tipologia proposta *],"T0"))</f>
        <v/>
      </c>
      <c r="J547" s="243" t="str">
        <f>IF(Table13[[#This Row],[Tipo de Beneficiário]]="","",COUNTIFS(Table8[Código da Candidatura],Table13[[#This Row],[Cód.]],Table8[Tipologia proposta *],"T1"))</f>
        <v/>
      </c>
      <c r="K547" s="243" t="str">
        <f>IF(Table13[[#This Row],[Tipo de Beneficiário]]="","",COUNTIFS(Table8[Código da Candidatura],Table13[[#This Row],[Cód.]],Table8[Tipologia proposta *],"T2"))</f>
        <v/>
      </c>
      <c r="L547" s="243" t="str">
        <f>IF(Table13[[#This Row],[Tipo de Beneficiário]]="","",COUNTIFS(Table8[Código da Candidatura],Table13[[#This Row],[Cód.]],Table8[Tipologia proposta *],"T3"))</f>
        <v/>
      </c>
      <c r="M547" s="243" t="str">
        <f>IF(Table13[[#This Row],[Tipo de Beneficiário]]="","",COUNTIFS(Table8[Código da Candidatura],Table13[[#This Row],[Cód.]],Table8[Tipologia proposta *],"T4"))</f>
        <v/>
      </c>
      <c r="N547" s="243" t="str">
        <f>IF(Table13[[#This Row],[Tipo de Beneficiário]]="","",COUNTIFS(Table8[Código da Candidatura],Table13[[#This Row],[Cód.]],Table8[Tipologia proposta *],"T5"))</f>
        <v/>
      </c>
      <c r="O547" s="243" t="str">
        <f>IF(Table13[[#This Row],[Tipo de Beneficiário]]="","",COUNTIFS(Table8[Código da Candidatura],Table13[[#This Row],[Cód.]],Table8[Tipologia proposta *],"T6"))</f>
        <v/>
      </c>
      <c r="P547" s="243" t="str">
        <f>IF(Table13[[#This Row],[Tipo de Beneficiário]]="","",COUNTIFS(Table8[Código da Candidatura],Table13[[#This Row],[Cód.]],Table8[Tipologia proposta *],"T7"))</f>
        <v/>
      </c>
      <c r="Q547" s="243" t="str">
        <f>IF(Table13[[#This Row],[Tipo de Beneficiário]]="","",COUNTIFS(Table8[Código da Candidatura],Table13[[#This Row],[Cód.]],Table8[Tipologia proposta *],"Unid. Resid."))</f>
        <v/>
      </c>
      <c r="R547" s="244">
        <f>SUM(Table13[[#This Row],[T0]:[Unid. resid.]])</f>
        <v>0</v>
      </c>
      <c r="S547" s="245" t="str">
        <f>IF(OR(Table13[[#This Row],[Tipo de Beneficiário]]="",Table13[[#This Row],[Identificação da Entidade]]="",Table13[[#This Row],[Tipo de Solução Habitacional]]=""),"NÃO","")</f>
        <v>NÃO</v>
      </c>
      <c r="T547" s="118" t="e">
        <f>VLOOKUP(Table13[[#This Row],[Tipo de Beneficiário]],Table3[],3,FALSE)</f>
        <v>#N/A</v>
      </c>
      <c r="X547" s="46"/>
    </row>
    <row r="548" spans="1:24" x14ac:dyDescent="0.25">
      <c r="A548" s="237" t="str">
        <f>auxiliar!C544</f>
        <v>543</v>
      </c>
      <c r="B548" s="238"/>
      <c r="C548" s="239"/>
      <c r="D548" s="212" t="str">
        <f>IF(Table13[[#This Row],[Tipo de Beneficiário]]="","",COUNTIF(Table8[Código da Candidatura],Table13[[#This Row],[Cód.]]))</f>
        <v/>
      </c>
      <c r="E548" s="240" t="str">
        <f>IF(Table13[[#This Row],[Tipo de Beneficiário]]="","",SUMIF(Table8[[Código da Candidatura]:[Nº de membros]],Table13[[#This Row],[Cód.]],Table8[Nº de membros]))</f>
        <v/>
      </c>
      <c r="F548" s="241"/>
      <c r="G548" s="242"/>
      <c r="H548" s="242"/>
      <c r="I548" s="243" t="str">
        <f>IF(Table13[[#This Row],[Tipo de Beneficiário]]="","",COUNTIFS(Table8[Código da Candidatura],Table13[[#This Row],[Cód.]],Table8[Tipologia proposta *],"T0"))</f>
        <v/>
      </c>
      <c r="J548" s="243" t="str">
        <f>IF(Table13[[#This Row],[Tipo de Beneficiário]]="","",COUNTIFS(Table8[Código da Candidatura],Table13[[#This Row],[Cód.]],Table8[Tipologia proposta *],"T1"))</f>
        <v/>
      </c>
      <c r="K548" s="243" t="str">
        <f>IF(Table13[[#This Row],[Tipo de Beneficiário]]="","",COUNTIFS(Table8[Código da Candidatura],Table13[[#This Row],[Cód.]],Table8[Tipologia proposta *],"T2"))</f>
        <v/>
      </c>
      <c r="L548" s="243" t="str">
        <f>IF(Table13[[#This Row],[Tipo de Beneficiário]]="","",COUNTIFS(Table8[Código da Candidatura],Table13[[#This Row],[Cód.]],Table8[Tipologia proposta *],"T3"))</f>
        <v/>
      </c>
      <c r="M548" s="243" t="str">
        <f>IF(Table13[[#This Row],[Tipo de Beneficiário]]="","",COUNTIFS(Table8[Código da Candidatura],Table13[[#This Row],[Cód.]],Table8[Tipologia proposta *],"T4"))</f>
        <v/>
      </c>
      <c r="N548" s="243" t="str">
        <f>IF(Table13[[#This Row],[Tipo de Beneficiário]]="","",COUNTIFS(Table8[Código da Candidatura],Table13[[#This Row],[Cód.]],Table8[Tipologia proposta *],"T5"))</f>
        <v/>
      </c>
      <c r="O548" s="243" t="str">
        <f>IF(Table13[[#This Row],[Tipo de Beneficiário]]="","",COUNTIFS(Table8[Código da Candidatura],Table13[[#This Row],[Cód.]],Table8[Tipologia proposta *],"T6"))</f>
        <v/>
      </c>
      <c r="P548" s="243" t="str">
        <f>IF(Table13[[#This Row],[Tipo de Beneficiário]]="","",COUNTIFS(Table8[Código da Candidatura],Table13[[#This Row],[Cód.]],Table8[Tipologia proposta *],"T7"))</f>
        <v/>
      </c>
      <c r="Q548" s="243" t="str">
        <f>IF(Table13[[#This Row],[Tipo de Beneficiário]]="","",COUNTIFS(Table8[Código da Candidatura],Table13[[#This Row],[Cód.]],Table8[Tipologia proposta *],"Unid. Resid."))</f>
        <v/>
      </c>
      <c r="R548" s="244">
        <f>SUM(Table13[[#This Row],[T0]:[Unid. resid.]])</f>
        <v>0</v>
      </c>
      <c r="S548" s="245" t="str">
        <f>IF(OR(Table13[[#This Row],[Tipo de Beneficiário]]="",Table13[[#This Row],[Identificação da Entidade]]="",Table13[[#This Row],[Tipo de Solução Habitacional]]=""),"NÃO","")</f>
        <v>NÃO</v>
      </c>
      <c r="T548" s="118" t="e">
        <f>VLOOKUP(Table13[[#This Row],[Tipo de Beneficiário]],Table3[],3,FALSE)</f>
        <v>#N/A</v>
      </c>
      <c r="X548" s="46"/>
    </row>
    <row r="549" spans="1:24" x14ac:dyDescent="0.25">
      <c r="A549" s="237" t="str">
        <f>auxiliar!C545</f>
        <v>544</v>
      </c>
      <c r="B549" s="238"/>
      <c r="C549" s="239"/>
      <c r="D549" s="212" t="str">
        <f>IF(Table13[[#This Row],[Tipo de Beneficiário]]="","",COUNTIF(Table8[Código da Candidatura],Table13[[#This Row],[Cód.]]))</f>
        <v/>
      </c>
      <c r="E549" s="240" t="str">
        <f>IF(Table13[[#This Row],[Tipo de Beneficiário]]="","",SUMIF(Table8[[Código da Candidatura]:[Nº de membros]],Table13[[#This Row],[Cód.]],Table8[Nº de membros]))</f>
        <v/>
      </c>
      <c r="F549" s="241"/>
      <c r="G549" s="242"/>
      <c r="H549" s="242"/>
      <c r="I549" s="243" t="str">
        <f>IF(Table13[[#This Row],[Tipo de Beneficiário]]="","",COUNTIFS(Table8[Código da Candidatura],Table13[[#This Row],[Cód.]],Table8[Tipologia proposta *],"T0"))</f>
        <v/>
      </c>
      <c r="J549" s="243" t="str">
        <f>IF(Table13[[#This Row],[Tipo de Beneficiário]]="","",COUNTIFS(Table8[Código da Candidatura],Table13[[#This Row],[Cód.]],Table8[Tipologia proposta *],"T1"))</f>
        <v/>
      </c>
      <c r="K549" s="243" t="str">
        <f>IF(Table13[[#This Row],[Tipo de Beneficiário]]="","",COUNTIFS(Table8[Código da Candidatura],Table13[[#This Row],[Cód.]],Table8[Tipologia proposta *],"T2"))</f>
        <v/>
      </c>
      <c r="L549" s="243" t="str">
        <f>IF(Table13[[#This Row],[Tipo de Beneficiário]]="","",COUNTIFS(Table8[Código da Candidatura],Table13[[#This Row],[Cód.]],Table8[Tipologia proposta *],"T3"))</f>
        <v/>
      </c>
      <c r="M549" s="243" t="str">
        <f>IF(Table13[[#This Row],[Tipo de Beneficiário]]="","",COUNTIFS(Table8[Código da Candidatura],Table13[[#This Row],[Cód.]],Table8[Tipologia proposta *],"T4"))</f>
        <v/>
      </c>
      <c r="N549" s="243" t="str">
        <f>IF(Table13[[#This Row],[Tipo de Beneficiário]]="","",COUNTIFS(Table8[Código da Candidatura],Table13[[#This Row],[Cód.]],Table8[Tipologia proposta *],"T5"))</f>
        <v/>
      </c>
      <c r="O549" s="243" t="str">
        <f>IF(Table13[[#This Row],[Tipo de Beneficiário]]="","",COUNTIFS(Table8[Código da Candidatura],Table13[[#This Row],[Cód.]],Table8[Tipologia proposta *],"T6"))</f>
        <v/>
      </c>
      <c r="P549" s="243" t="str">
        <f>IF(Table13[[#This Row],[Tipo de Beneficiário]]="","",COUNTIFS(Table8[Código da Candidatura],Table13[[#This Row],[Cód.]],Table8[Tipologia proposta *],"T7"))</f>
        <v/>
      </c>
      <c r="Q549" s="243" t="str">
        <f>IF(Table13[[#This Row],[Tipo de Beneficiário]]="","",COUNTIFS(Table8[Código da Candidatura],Table13[[#This Row],[Cód.]],Table8[Tipologia proposta *],"Unid. Resid."))</f>
        <v/>
      </c>
      <c r="R549" s="244">
        <f>SUM(Table13[[#This Row],[T0]:[Unid. resid.]])</f>
        <v>0</v>
      </c>
      <c r="S549" s="245" t="str">
        <f>IF(OR(Table13[[#This Row],[Tipo de Beneficiário]]="",Table13[[#This Row],[Identificação da Entidade]]="",Table13[[#This Row],[Tipo de Solução Habitacional]]=""),"NÃO","")</f>
        <v>NÃO</v>
      </c>
      <c r="T549" s="118" t="e">
        <f>VLOOKUP(Table13[[#This Row],[Tipo de Beneficiário]],Table3[],3,FALSE)</f>
        <v>#N/A</v>
      </c>
      <c r="X549" s="46"/>
    </row>
    <row r="550" spans="1:24" x14ac:dyDescent="0.25">
      <c r="A550" s="237" t="str">
        <f>auxiliar!C546</f>
        <v>545</v>
      </c>
      <c r="B550" s="238"/>
      <c r="C550" s="239"/>
      <c r="D550" s="212" t="str">
        <f>IF(Table13[[#This Row],[Tipo de Beneficiário]]="","",COUNTIF(Table8[Código da Candidatura],Table13[[#This Row],[Cód.]]))</f>
        <v/>
      </c>
      <c r="E550" s="240" t="str">
        <f>IF(Table13[[#This Row],[Tipo de Beneficiário]]="","",SUMIF(Table8[[Código da Candidatura]:[Nº de membros]],Table13[[#This Row],[Cód.]],Table8[Nº de membros]))</f>
        <v/>
      </c>
      <c r="F550" s="241"/>
      <c r="G550" s="242"/>
      <c r="H550" s="242"/>
      <c r="I550" s="243" t="str">
        <f>IF(Table13[[#This Row],[Tipo de Beneficiário]]="","",COUNTIFS(Table8[Código da Candidatura],Table13[[#This Row],[Cód.]],Table8[Tipologia proposta *],"T0"))</f>
        <v/>
      </c>
      <c r="J550" s="243" t="str">
        <f>IF(Table13[[#This Row],[Tipo de Beneficiário]]="","",COUNTIFS(Table8[Código da Candidatura],Table13[[#This Row],[Cód.]],Table8[Tipologia proposta *],"T1"))</f>
        <v/>
      </c>
      <c r="K550" s="243" t="str">
        <f>IF(Table13[[#This Row],[Tipo de Beneficiário]]="","",COUNTIFS(Table8[Código da Candidatura],Table13[[#This Row],[Cód.]],Table8[Tipologia proposta *],"T2"))</f>
        <v/>
      </c>
      <c r="L550" s="243" t="str">
        <f>IF(Table13[[#This Row],[Tipo de Beneficiário]]="","",COUNTIFS(Table8[Código da Candidatura],Table13[[#This Row],[Cód.]],Table8[Tipologia proposta *],"T3"))</f>
        <v/>
      </c>
      <c r="M550" s="243" t="str">
        <f>IF(Table13[[#This Row],[Tipo de Beneficiário]]="","",COUNTIFS(Table8[Código da Candidatura],Table13[[#This Row],[Cód.]],Table8[Tipologia proposta *],"T4"))</f>
        <v/>
      </c>
      <c r="N550" s="243" t="str">
        <f>IF(Table13[[#This Row],[Tipo de Beneficiário]]="","",COUNTIFS(Table8[Código da Candidatura],Table13[[#This Row],[Cód.]],Table8[Tipologia proposta *],"T5"))</f>
        <v/>
      </c>
      <c r="O550" s="243" t="str">
        <f>IF(Table13[[#This Row],[Tipo de Beneficiário]]="","",COUNTIFS(Table8[Código da Candidatura],Table13[[#This Row],[Cód.]],Table8[Tipologia proposta *],"T6"))</f>
        <v/>
      </c>
      <c r="P550" s="243" t="str">
        <f>IF(Table13[[#This Row],[Tipo de Beneficiário]]="","",COUNTIFS(Table8[Código da Candidatura],Table13[[#This Row],[Cód.]],Table8[Tipologia proposta *],"T7"))</f>
        <v/>
      </c>
      <c r="Q550" s="243" t="str">
        <f>IF(Table13[[#This Row],[Tipo de Beneficiário]]="","",COUNTIFS(Table8[Código da Candidatura],Table13[[#This Row],[Cód.]],Table8[Tipologia proposta *],"Unid. Resid."))</f>
        <v/>
      </c>
      <c r="R550" s="244">
        <f>SUM(Table13[[#This Row],[T0]:[Unid. resid.]])</f>
        <v>0</v>
      </c>
      <c r="S550" s="245" t="str">
        <f>IF(OR(Table13[[#This Row],[Tipo de Beneficiário]]="",Table13[[#This Row],[Identificação da Entidade]]="",Table13[[#This Row],[Tipo de Solução Habitacional]]=""),"NÃO","")</f>
        <v>NÃO</v>
      </c>
      <c r="T550" s="118" t="e">
        <f>VLOOKUP(Table13[[#This Row],[Tipo de Beneficiário]],Table3[],3,FALSE)</f>
        <v>#N/A</v>
      </c>
      <c r="X550" s="46"/>
    </row>
    <row r="551" spans="1:24" x14ac:dyDescent="0.25">
      <c r="A551" s="237" t="str">
        <f>auxiliar!C547</f>
        <v>546</v>
      </c>
      <c r="B551" s="238"/>
      <c r="C551" s="239"/>
      <c r="D551" s="212" t="str">
        <f>IF(Table13[[#This Row],[Tipo de Beneficiário]]="","",COUNTIF(Table8[Código da Candidatura],Table13[[#This Row],[Cód.]]))</f>
        <v/>
      </c>
      <c r="E551" s="240" t="str">
        <f>IF(Table13[[#This Row],[Tipo de Beneficiário]]="","",SUMIF(Table8[[Código da Candidatura]:[Nº de membros]],Table13[[#This Row],[Cód.]],Table8[Nº de membros]))</f>
        <v/>
      </c>
      <c r="F551" s="241"/>
      <c r="G551" s="242"/>
      <c r="H551" s="242"/>
      <c r="I551" s="243" t="str">
        <f>IF(Table13[[#This Row],[Tipo de Beneficiário]]="","",COUNTIFS(Table8[Código da Candidatura],Table13[[#This Row],[Cód.]],Table8[Tipologia proposta *],"T0"))</f>
        <v/>
      </c>
      <c r="J551" s="243" t="str">
        <f>IF(Table13[[#This Row],[Tipo de Beneficiário]]="","",COUNTIFS(Table8[Código da Candidatura],Table13[[#This Row],[Cód.]],Table8[Tipologia proposta *],"T1"))</f>
        <v/>
      </c>
      <c r="K551" s="243" t="str">
        <f>IF(Table13[[#This Row],[Tipo de Beneficiário]]="","",COUNTIFS(Table8[Código da Candidatura],Table13[[#This Row],[Cód.]],Table8[Tipologia proposta *],"T2"))</f>
        <v/>
      </c>
      <c r="L551" s="243" t="str">
        <f>IF(Table13[[#This Row],[Tipo de Beneficiário]]="","",COUNTIFS(Table8[Código da Candidatura],Table13[[#This Row],[Cód.]],Table8[Tipologia proposta *],"T3"))</f>
        <v/>
      </c>
      <c r="M551" s="243" t="str">
        <f>IF(Table13[[#This Row],[Tipo de Beneficiário]]="","",COUNTIFS(Table8[Código da Candidatura],Table13[[#This Row],[Cód.]],Table8[Tipologia proposta *],"T4"))</f>
        <v/>
      </c>
      <c r="N551" s="243" t="str">
        <f>IF(Table13[[#This Row],[Tipo de Beneficiário]]="","",COUNTIFS(Table8[Código da Candidatura],Table13[[#This Row],[Cód.]],Table8[Tipologia proposta *],"T5"))</f>
        <v/>
      </c>
      <c r="O551" s="243" t="str">
        <f>IF(Table13[[#This Row],[Tipo de Beneficiário]]="","",COUNTIFS(Table8[Código da Candidatura],Table13[[#This Row],[Cód.]],Table8[Tipologia proposta *],"T6"))</f>
        <v/>
      </c>
      <c r="P551" s="243" t="str">
        <f>IF(Table13[[#This Row],[Tipo de Beneficiário]]="","",COUNTIFS(Table8[Código da Candidatura],Table13[[#This Row],[Cód.]],Table8[Tipologia proposta *],"T7"))</f>
        <v/>
      </c>
      <c r="Q551" s="243" t="str">
        <f>IF(Table13[[#This Row],[Tipo de Beneficiário]]="","",COUNTIFS(Table8[Código da Candidatura],Table13[[#This Row],[Cód.]],Table8[Tipologia proposta *],"Unid. Resid."))</f>
        <v/>
      </c>
      <c r="R551" s="244">
        <f>SUM(Table13[[#This Row],[T0]:[Unid. resid.]])</f>
        <v>0</v>
      </c>
      <c r="S551" s="245" t="str">
        <f>IF(OR(Table13[[#This Row],[Tipo de Beneficiário]]="",Table13[[#This Row],[Identificação da Entidade]]="",Table13[[#This Row],[Tipo de Solução Habitacional]]=""),"NÃO","")</f>
        <v>NÃO</v>
      </c>
      <c r="T551" s="118" t="e">
        <f>VLOOKUP(Table13[[#This Row],[Tipo de Beneficiário]],Table3[],3,FALSE)</f>
        <v>#N/A</v>
      </c>
      <c r="X551" s="46"/>
    </row>
    <row r="552" spans="1:24" x14ac:dyDescent="0.25">
      <c r="A552" s="237" t="str">
        <f>auxiliar!C548</f>
        <v>547</v>
      </c>
      <c r="B552" s="238"/>
      <c r="C552" s="239"/>
      <c r="D552" s="212" t="str">
        <f>IF(Table13[[#This Row],[Tipo de Beneficiário]]="","",COUNTIF(Table8[Código da Candidatura],Table13[[#This Row],[Cód.]]))</f>
        <v/>
      </c>
      <c r="E552" s="240" t="str">
        <f>IF(Table13[[#This Row],[Tipo de Beneficiário]]="","",SUMIF(Table8[[Código da Candidatura]:[Nº de membros]],Table13[[#This Row],[Cód.]],Table8[Nº de membros]))</f>
        <v/>
      </c>
      <c r="F552" s="241"/>
      <c r="G552" s="242"/>
      <c r="H552" s="242"/>
      <c r="I552" s="243" t="str">
        <f>IF(Table13[[#This Row],[Tipo de Beneficiário]]="","",COUNTIFS(Table8[Código da Candidatura],Table13[[#This Row],[Cód.]],Table8[Tipologia proposta *],"T0"))</f>
        <v/>
      </c>
      <c r="J552" s="243" t="str">
        <f>IF(Table13[[#This Row],[Tipo de Beneficiário]]="","",COUNTIFS(Table8[Código da Candidatura],Table13[[#This Row],[Cód.]],Table8[Tipologia proposta *],"T1"))</f>
        <v/>
      </c>
      <c r="K552" s="243" t="str">
        <f>IF(Table13[[#This Row],[Tipo de Beneficiário]]="","",COUNTIFS(Table8[Código da Candidatura],Table13[[#This Row],[Cód.]],Table8[Tipologia proposta *],"T2"))</f>
        <v/>
      </c>
      <c r="L552" s="243" t="str">
        <f>IF(Table13[[#This Row],[Tipo de Beneficiário]]="","",COUNTIFS(Table8[Código da Candidatura],Table13[[#This Row],[Cód.]],Table8[Tipologia proposta *],"T3"))</f>
        <v/>
      </c>
      <c r="M552" s="243" t="str">
        <f>IF(Table13[[#This Row],[Tipo de Beneficiário]]="","",COUNTIFS(Table8[Código da Candidatura],Table13[[#This Row],[Cód.]],Table8[Tipologia proposta *],"T4"))</f>
        <v/>
      </c>
      <c r="N552" s="243" t="str">
        <f>IF(Table13[[#This Row],[Tipo de Beneficiário]]="","",COUNTIFS(Table8[Código da Candidatura],Table13[[#This Row],[Cód.]],Table8[Tipologia proposta *],"T5"))</f>
        <v/>
      </c>
      <c r="O552" s="243" t="str">
        <f>IF(Table13[[#This Row],[Tipo de Beneficiário]]="","",COUNTIFS(Table8[Código da Candidatura],Table13[[#This Row],[Cód.]],Table8[Tipologia proposta *],"T6"))</f>
        <v/>
      </c>
      <c r="P552" s="243" t="str">
        <f>IF(Table13[[#This Row],[Tipo de Beneficiário]]="","",COUNTIFS(Table8[Código da Candidatura],Table13[[#This Row],[Cód.]],Table8[Tipologia proposta *],"T7"))</f>
        <v/>
      </c>
      <c r="Q552" s="243" t="str">
        <f>IF(Table13[[#This Row],[Tipo de Beneficiário]]="","",COUNTIFS(Table8[Código da Candidatura],Table13[[#This Row],[Cód.]],Table8[Tipologia proposta *],"Unid. Resid."))</f>
        <v/>
      </c>
      <c r="R552" s="244">
        <f>SUM(Table13[[#This Row],[T0]:[Unid. resid.]])</f>
        <v>0</v>
      </c>
      <c r="S552" s="245" t="str">
        <f>IF(OR(Table13[[#This Row],[Tipo de Beneficiário]]="",Table13[[#This Row],[Identificação da Entidade]]="",Table13[[#This Row],[Tipo de Solução Habitacional]]=""),"NÃO","")</f>
        <v>NÃO</v>
      </c>
      <c r="T552" s="118" t="e">
        <f>VLOOKUP(Table13[[#This Row],[Tipo de Beneficiário]],Table3[],3,FALSE)</f>
        <v>#N/A</v>
      </c>
      <c r="X552" s="46"/>
    </row>
    <row r="553" spans="1:24" x14ac:dyDescent="0.25">
      <c r="A553" s="237" t="str">
        <f>auxiliar!C549</f>
        <v>548</v>
      </c>
      <c r="B553" s="238"/>
      <c r="C553" s="239"/>
      <c r="D553" s="212" t="str">
        <f>IF(Table13[[#This Row],[Tipo de Beneficiário]]="","",COUNTIF(Table8[Código da Candidatura],Table13[[#This Row],[Cód.]]))</f>
        <v/>
      </c>
      <c r="E553" s="240" t="str">
        <f>IF(Table13[[#This Row],[Tipo de Beneficiário]]="","",SUMIF(Table8[[Código da Candidatura]:[Nº de membros]],Table13[[#This Row],[Cód.]],Table8[Nº de membros]))</f>
        <v/>
      </c>
      <c r="F553" s="241"/>
      <c r="G553" s="242"/>
      <c r="H553" s="242"/>
      <c r="I553" s="243" t="str">
        <f>IF(Table13[[#This Row],[Tipo de Beneficiário]]="","",COUNTIFS(Table8[Código da Candidatura],Table13[[#This Row],[Cód.]],Table8[Tipologia proposta *],"T0"))</f>
        <v/>
      </c>
      <c r="J553" s="243" t="str">
        <f>IF(Table13[[#This Row],[Tipo de Beneficiário]]="","",COUNTIFS(Table8[Código da Candidatura],Table13[[#This Row],[Cód.]],Table8[Tipologia proposta *],"T1"))</f>
        <v/>
      </c>
      <c r="K553" s="243" t="str">
        <f>IF(Table13[[#This Row],[Tipo de Beneficiário]]="","",COUNTIFS(Table8[Código da Candidatura],Table13[[#This Row],[Cód.]],Table8[Tipologia proposta *],"T2"))</f>
        <v/>
      </c>
      <c r="L553" s="243" t="str">
        <f>IF(Table13[[#This Row],[Tipo de Beneficiário]]="","",COUNTIFS(Table8[Código da Candidatura],Table13[[#This Row],[Cód.]],Table8[Tipologia proposta *],"T3"))</f>
        <v/>
      </c>
      <c r="M553" s="243" t="str">
        <f>IF(Table13[[#This Row],[Tipo de Beneficiário]]="","",COUNTIFS(Table8[Código da Candidatura],Table13[[#This Row],[Cód.]],Table8[Tipologia proposta *],"T4"))</f>
        <v/>
      </c>
      <c r="N553" s="243" t="str">
        <f>IF(Table13[[#This Row],[Tipo de Beneficiário]]="","",COUNTIFS(Table8[Código da Candidatura],Table13[[#This Row],[Cód.]],Table8[Tipologia proposta *],"T5"))</f>
        <v/>
      </c>
      <c r="O553" s="243" t="str">
        <f>IF(Table13[[#This Row],[Tipo de Beneficiário]]="","",COUNTIFS(Table8[Código da Candidatura],Table13[[#This Row],[Cód.]],Table8[Tipologia proposta *],"T6"))</f>
        <v/>
      </c>
      <c r="P553" s="243" t="str">
        <f>IF(Table13[[#This Row],[Tipo de Beneficiário]]="","",COUNTIFS(Table8[Código da Candidatura],Table13[[#This Row],[Cód.]],Table8[Tipologia proposta *],"T7"))</f>
        <v/>
      </c>
      <c r="Q553" s="243" t="str">
        <f>IF(Table13[[#This Row],[Tipo de Beneficiário]]="","",COUNTIFS(Table8[Código da Candidatura],Table13[[#This Row],[Cód.]],Table8[Tipologia proposta *],"Unid. Resid."))</f>
        <v/>
      </c>
      <c r="R553" s="244">
        <f>SUM(Table13[[#This Row],[T0]:[Unid. resid.]])</f>
        <v>0</v>
      </c>
      <c r="S553" s="245" t="str">
        <f>IF(OR(Table13[[#This Row],[Tipo de Beneficiário]]="",Table13[[#This Row],[Identificação da Entidade]]="",Table13[[#This Row],[Tipo de Solução Habitacional]]=""),"NÃO","")</f>
        <v>NÃO</v>
      </c>
      <c r="T553" s="118" t="e">
        <f>VLOOKUP(Table13[[#This Row],[Tipo de Beneficiário]],Table3[],3,FALSE)</f>
        <v>#N/A</v>
      </c>
      <c r="X553" s="46"/>
    </row>
    <row r="554" spans="1:24" x14ac:dyDescent="0.25">
      <c r="A554" s="237" t="str">
        <f>auxiliar!C550</f>
        <v>549</v>
      </c>
      <c r="B554" s="238"/>
      <c r="C554" s="239"/>
      <c r="D554" s="212" t="str">
        <f>IF(Table13[[#This Row],[Tipo de Beneficiário]]="","",COUNTIF(Table8[Código da Candidatura],Table13[[#This Row],[Cód.]]))</f>
        <v/>
      </c>
      <c r="E554" s="240" t="str">
        <f>IF(Table13[[#This Row],[Tipo de Beneficiário]]="","",SUMIF(Table8[[Código da Candidatura]:[Nº de membros]],Table13[[#This Row],[Cód.]],Table8[Nº de membros]))</f>
        <v/>
      </c>
      <c r="F554" s="241"/>
      <c r="G554" s="242"/>
      <c r="H554" s="242"/>
      <c r="I554" s="243" t="str">
        <f>IF(Table13[[#This Row],[Tipo de Beneficiário]]="","",COUNTIFS(Table8[Código da Candidatura],Table13[[#This Row],[Cód.]],Table8[Tipologia proposta *],"T0"))</f>
        <v/>
      </c>
      <c r="J554" s="243" t="str">
        <f>IF(Table13[[#This Row],[Tipo de Beneficiário]]="","",COUNTIFS(Table8[Código da Candidatura],Table13[[#This Row],[Cód.]],Table8[Tipologia proposta *],"T1"))</f>
        <v/>
      </c>
      <c r="K554" s="243" t="str">
        <f>IF(Table13[[#This Row],[Tipo de Beneficiário]]="","",COUNTIFS(Table8[Código da Candidatura],Table13[[#This Row],[Cód.]],Table8[Tipologia proposta *],"T2"))</f>
        <v/>
      </c>
      <c r="L554" s="243" t="str">
        <f>IF(Table13[[#This Row],[Tipo de Beneficiário]]="","",COUNTIFS(Table8[Código da Candidatura],Table13[[#This Row],[Cód.]],Table8[Tipologia proposta *],"T3"))</f>
        <v/>
      </c>
      <c r="M554" s="243" t="str">
        <f>IF(Table13[[#This Row],[Tipo de Beneficiário]]="","",COUNTIFS(Table8[Código da Candidatura],Table13[[#This Row],[Cód.]],Table8[Tipologia proposta *],"T4"))</f>
        <v/>
      </c>
      <c r="N554" s="243" t="str">
        <f>IF(Table13[[#This Row],[Tipo de Beneficiário]]="","",COUNTIFS(Table8[Código da Candidatura],Table13[[#This Row],[Cód.]],Table8[Tipologia proposta *],"T5"))</f>
        <v/>
      </c>
      <c r="O554" s="243" t="str">
        <f>IF(Table13[[#This Row],[Tipo de Beneficiário]]="","",COUNTIFS(Table8[Código da Candidatura],Table13[[#This Row],[Cód.]],Table8[Tipologia proposta *],"T6"))</f>
        <v/>
      </c>
      <c r="P554" s="243" t="str">
        <f>IF(Table13[[#This Row],[Tipo de Beneficiário]]="","",COUNTIFS(Table8[Código da Candidatura],Table13[[#This Row],[Cód.]],Table8[Tipologia proposta *],"T7"))</f>
        <v/>
      </c>
      <c r="Q554" s="243" t="str">
        <f>IF(Table13[[#This Row],[Tipo de Beneficiário]]="","",COUNTIFS(Table8[Código da Candidatura],Table13[[#This Row],[Cód.]],Table8[Tipologia proposta *],"Unid. Resid."))</f>
        <v/>
      </c>
      <c r="R554" s="244">
        <f>SUM(Table13[[#This Row],[T0]:[Unid. resid.]])</f>
        <v>0</v>
      </c>
      <c r="S554" s="245" t="str">
        <f>IF(OR(Table13[[#This Row],[Tipo de Beneficiário]]="",Table13[[#This Row],[Identificação da Entidade]]="",Table13[[#This Row],[Tipo de Solução Habitacional]]=""),"NÃO","")</f>
        <v>NÃO</v>
      </c>
      <c r="T554" s="118" t="e">
        <f>VLOOKUP(Table13[[#This Row],[Tipo de Beneficiário]],Table3[],3,FALSE)</f>
        <v>#N/A</v>
      </c>
      <c r="X554" s="46"/>
    </row>
    <row r="555" spans="1:24" ht="15.75" thickBot="1" x14ac:dyDescent="0.3">
      <c r="A555" s="246" t="str">
        <f>auxiliar!C551</f>
        <v>550</v>
      </c>
      <c r="B555" s="238"/>
      <c r="C555" s="239"/>
      <c r="D555" s="212" t="str">
        <f>IF(Table13[[#This Row],[Tipo de Beneficiário]]="","",COUNTIF(Table8[Código da Candidatura],Table13[[#This Row],[Cód.]]))</f>
        <v/>
      </c>
      <c r="E555" s="240" t="str">
        <f>IF(Table13[[#This Row],[Tipo de Beneficiário]]="","",SUMIF(Table8[[Código da Candidatura]:[Nº de membros]],Table13[[#This Row],[Cód.]],Table8[Nº de membros]))</f>
        <v/>
      </c>
      <c r="F555" s="241"/>
      <c r="G555" s="242"/>
      <c r="H555" s="242"/>
      <c r="I555" s="243" t="str">
        <f>IF(Table13[[#This Row],[Tipo de Beneficiário]]="","",COUNTIFS(Table8[Código da Candidatura],Table13[[#This Row],[Cód.]],Table8[Tipologia proposta *],"T0"))</f>
        <v/>
      </c>
      <c r="J555" s="243" t="str">
        <f>IF(Table13[[#This Row],[Tipo de Beneficiário]]="","",COUNTIFS(Table8[Código da Candidatura],Table13[[#This Row],[Cód.]],Table8[Tipologia proposta *],"T1"))</f>
        <v/>
      </c>
      <c r="K555" s="243" t="str">
        <f>IF(Table13[[#This Row],[Tipo de Beneficiário]]="","",COUNTIFS(Table8[Código da Candidatura],Table13[[#This Row],[Cód.]],Table8[Tipologia proposta *],"T2"))</f>
        <v/>
      </c>
      <c r="L555" s="243" t="str">
        <f>IF(Table13[[#This Row],[Tipo de Beneficiário]]="","",COUNTIFS(Table8[Código da Candidatura],Table13[[#This Row],[Cód.]],Table8[Tipologia proposta *],"T3"))</f>
        <v/>
      </c>
      <c r="M555" s="243" t="str">
        <f>IF(Table13[[#This Row],[Tipo de Beneficiário]]="","",COUNTIFS(Table8[Código da Candidatura],Table13[[#This Row],[Cód.]],Table8[Tipologia proposta *],"T4"))</f>
        <v/>
      </c>
      <c r="N555" s="243" t="str">
        <f>IF(Table13[[#This Row],[Tipo de Beneficiário]]="","",COUNTIFS(Table8[Código da Candidatura],Table13[[#This Row],[Cód.]],Table8[Tipologia proposta *],"T5"))</f>
        <v/>
      </c>
      <c r="O555" s="243" t="str">
        <f>IF(Table13[[#This Row],[Tipo de Beneficiário]]="","",COUNTIFS(Table8[Código da Candidatura],Table13[[#This Row],[Cód.]],Table8[Tipologia proposta *],"T6"))</f>
        <v/>
      </c>
      <c r="P555" s="243" t="str">
        <f>IF(Table13[[#This Row],[Tipo de Beneficiário]]="","",COUNTIFS(Table8[Código da Candidatura],Table13[[#This Row],[Cód.]],Table8[Tipologia proposta *],"T7"))</f>
        <v/>
      </c>
      <c r="Q555" s="243" t="str">
        <f>IF(Table13[[#This Row],[Tipo de Beneficiário]]="","",COUNTIFS(Table8[Código da Candidatura],Table13[[#This Row],[Cód.]],Table8[Tipologia proposta *],"Unid. Resid."))</f>
        <v/>
      </c>
      <c r="R555" s="244">
        <f>SUM(Table13[[#This Row],[T0]:[Unid. resid.]])</f>
        <v>0</v>
      </c>
      <c r="S555" s="245" t="str">
        <f>IF(OR(Table13[[#This Row],[Tipo de Beneficiário]]="",Table13[[#This Row],[Identificação da Entidade]]="",Table13[[#This Row],[Tipo de Solução Habitacional]]=""),"NÃO","")</f>
        <v>NÃO</v>
      </c>
      <c r="T555" s="118" t="e">
        <f>VLOOKUP(Table13[[#This Row],[Tipo de Beneficiário]],Table3[],3,FALSE)</f>
        <v>#N/A</v>
      </c>
      <c r="X555" s="46"/>
    </row>
    <row r="556" spans="1:24" ht="15.75" thickTop="1" x14ac:dyDescent="0.25">
      <c r="A556" s="247"/>
      <c r="B556" s="248" t="s">
        <v>5593</v>
      </c>
      <c r="C556" s="219">
        <f>SUBTOTAL(103,Table13[Identificação da Entidade])</f>
        <v>0</v>
      </c>
      <c r="D556" s="247">
        <f>SUBTOTAL(109,Table13[Agregados])</f>
        <v>0</v>
      </c>
      <c r="E556" s="249">
        <f>SUBTOTAL(109,Table13[Pessoas])</f>
        <v>0</v>
      </c>
      <c r="F556" s="250"/>
      <c r="G556" s="250"/>
      <c r="H556" s="219"/>
      <c r="I556" s="219"/>
      <c r="J556" s="219"/>
      <c r="K556" s="219"/>
      <c r="L556" s="219"/>
      <c r="M556" s="219"/>
      <c r="N556" s="219"/>
      <c r="O556" s="219"/>
      <c r="P556" s="219"/>
      <c r="Q556" s="219"/>
      <c r="R556" s="219">
        <f>SUBTOTAL(109,Table13[Total])</f>
        <v>0</v>
      </c>
      <c r="S556" s="251"/>
      <c r="T556" s="252">
        <f>SUBTOTAL(103,Table13[cód SH])</f>
        <v>550</v>
      </c>
    </row>
    <row r="557" spans="1:24" x14ac:dyDescent="0.25"/>
    <row r="558" spans="1:24" x14ac:dyDescent="0.25"/>
    <row r="559" spans="1:24" x14ac:dyDescent="0.25"/>
    <row r="560" spans="1:24" x14ac:dyDescent="0.25"/>
    <row r="561" x14ac:dyDescent="0.25"/>
  </sheetData>
  <sheetProtection algorithmName="SHA-512" hashValue="bKqFsZDQjfdy2YUcf+9TkroWx94UGvkc4ixDuVDcu6F++0VWEIUqM3Ol1x5IhQ/hcl4Qe3xXPyI0P9/RCrz/6Q==" saltValue="lPamc3+7qZWanEVG4ATrhA==" spinCount="100000" sheet="1" objects="1" scenarios="1"/>
  <dataConsolidate function="count"/>
  <mergeCells count="4">
    <mergeCell ref="A2:R2"/>
    <mergeCell ref="I4:R4"/>
    <mergeCell ref="A1:J1"/>
    <mergeCell ref="G4:H4"/>
  </mergeCells>
  <conditionalFormatting sqref="X6:X555">
    <cfRule type="expression" dxfId="302" priority="4">
      <formula>#REF!="Disperso"</formula>
    </cfRule>
  </conditionalFormatting>
  <dataValidations count="1">
    <dataValidation type="list" allowBlank="1" showInputMessage="1" showErrorMessage="1" sqref="F6:F555">
      <formula1>INDIRECT($T6)</formula1>
    </dataValidation>
  </dataValidations>
  <pageMargins left="0.70866141732283472" right="0.70866141732283472" top="0.74803149606299213" bottom="0.74803149606299213" header="0.31496062992125984" footer="0.31496062992125984"/>
  <pageSetup paperSize="9" scale="49" fitToHeight="0" orientation="portrait" horizontalDpi="1200" verticalDpi="1200" r:id="rId1"/>
  <headerFooter>
    <oddFooter>Página &amp;P de &amp;N</oddFooter>
  </headerFooter>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SH!$A$2:$A$8</xm:f>
          </x14:formula1>
          <xm:sqref>B6:B555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AM1152"/>
  <sheetViews>
    <sheetView showGridLines="0" view="pageBreakPreview" zoomScale="70" zoomScaleSheetLayoutView="70" workbookViewId="0">
      <pane ySplit="4" topLeftCell="A5" activePane="bottomLeft" state="frozen"/>
      <selection activeCell="D6" sqref="D6:H6"/>
      <selection pane="bottomLeft" activeCell="A5" sqref="A5"/>
    </sheetView>
  </sheetViews>
  <sheetFormatPr defaultColWidth="0" defaultRowHeight="15" zeroHeight="1" x14ac:dyDescent="0.25"/>
  <cols>
    <col min="1" max="1" width="18.140625" style="208" customWidth="1"/>
    <col min="2" max="2" width="22.42578125" style="208" customWidth="1"/>
    <col min="3" max="3" width="8.85546875" style="208" customWidth="1"/>
    <col min="4" max="4" width="29.7109375" style="208" customWidth="1"/>
    <col min="5" max="5" width="17.7109375" style="208" customWidth="1"/>
    <col min="6" max="6" width="13.85546875" style="208" customWidth="1"/>
    <col min="7" max="7" width="45" style="208" customWidth="1"/>
    <col min="8" max="8" width="13.7109375" style="208" bestFit="1" customWidth="1"/>
    <col min="9" max="9" width="11.85546875" style="208" customWidth="1"/>
    <col min="10" max="10" width="13.7109375" style="357" bestFit="1" customWidth="1"/>
    <col min="11" max="11" width="12.5703125" style="357" bestFit="1" customWidth="1"/>
    <col min="12" max="12" width="12.5703125" style="358" bestFit="1" customWidth="1"/>
    <col min="13" max="13" width="12.5703125" style="208" bestFit="1" customWidth="1"/>
    <col min="14" max="14" width="12.7109375" style="359" bestFit="1" customWidth="1"/>
    <col min="15" max="15" width="11.5703125" style="359" bestFit="1" customWidth="1"/>
    <col min="16" max="16" width="12.140625" style="359" bestFit="1" customWidth="1"/>
    <col min="17" max="17" width="12.28515625" style="359" bestFit="1" customWidth="1"/>
    <col min="18" max="18" width="11.7109375" style="359" customWidth="1"/>
    <col min="19" max="19" width="11.140625" style="359" customWidth="1"/>
    <col min="20" max="21" width="16.28515625" style="208" bestFit="1" customWidth="1"/>
    <col min="22" max="22" width="14.5703125" style="208" customWidth="1"/>
    <col min="23" max="23" width="16.85546875" style="208" customWidth="1"/>
    <col min="24" max="24" width="19.42578125" style="208" customWidth="1"/>
    <col min="25" max="1720" width="0" style="208" hidden="1" customWidth="1"/>
    <col min="1721" max="1721" width="8.85546875" style="208" hidden="1" customWidth="1"/>
    <col min="1722" max="1779" width="0" style="208" hidden="1" customWidth="1"/>
    <col min="1780" max="1787" width="8.85546875" style="208" customWidth="1"/>
    <col min="1788" max="1790" width="8.85546875" style="208" hidden="1" customWidth="1"/>
    <col min="1791" max="1794" width="8.85546875" style="208" customWidth="1"/>
    <col min="1795" max="1796" width="8.85546875" style="208" hidden="1" customWidth="1"/>
    <col min="1797" max="1799" width="8.85546875" style="208" customWidth="1"/>
    <col min="1800" max="1863" width="0" style="208" hidden="1" customWidth="1"/>
    <col min="1864" max="1864" width="8.85546875" style="208" customWidth="1"/>
    <col min="1865" max="1929" width="0" style="208" hidden="1" customWidth="1"/>
    <col min="1930" max="1930" width="8.85546875" style="208" customWidth="1"/>
    <col min="1931" max="2439" width="0" style="208" hidden="1" customWidth="1"/>
    <col min="2440" max="2445" width="8.85546875" style="208" customWidth="1"/>
    <col min="2446" max="2559" width="0" style="208" hidden="1" customWidth="1"/>
    <col min="2560" max="2560" width="8.85546875" style="208" customWidth="1"/>
    <col min="2561" max="2619" width="0" style="208" hidden="1" customWidth="1"/>
    <col min="2620" max="2620" width="8.85546875" style="208" hidden="1" customWidth="1"/>
    <col min="2621" max="2742" width="0" style="208" hidden="1" customWidth="1"/>
    <col min="2743" max="2743" width="8.85546875" style="208" hidden="1" customWidth="1"/>
    <col min="2744" max="4052" width="0" style="208" hidden="1" customWidth="1"/>
    <col min="4053" max="16384" width="0" style="208" hidden="1"/>
  </cols>
  <sheetData>
    <row r="1" spans="1:31" s="191" customFormat="1" ht="57.75" x14ac:dyDescent="0.25">
      <c r="A1" s="401"/>
      <c r="B1" s="401"/>
      <c r="C1" s="401"/>
      <c r="D1" s="401"/>
      <c r="E1" s="401"/>
      <c r="F1" s="401"/>
      <c r="G1" s="401"/>
      <c r="H1" s="401"/>
      <c r="I1" s="401"/>
      <c r="J1" s="401"/>
      <c r="K1" s="401"/>
      <c r="L1" s="401"/>
      <c r="M1" s="401"/>
      <c r="N1" s="401"/>
      <c r="O1" s="401"/>
      <c r="P1" s="401"/>
      <c r="Q1" s="401"/>
      <c r="R1" s="401"/>
      <c r="S1" s="401"/>
      <c r="T1" s="401"/>
      <c r="U1" s="401"/>
      <c r="V1" s="189"/>
      <c r="W1" s="189"/>
      <c r="X1" s="387">
        <f>(10001-COUNTIF($A$5:$A$9013,""))</f>
        <v>993</v>
      </c>
      <c r="Y1" s="190"/>
    </row>
    <row r="2" spans="1:31" s="191" customFormat="1" ht="16.5" customHeight="1" x14ac:dyDescent="0.25">
      <c r="A2" s="303" t="str">
        <f>CONCATENATE(Entrada!D8," | Identificação de Agregados e Pessoas - AGREGADOS HABITACIONAIS")</f>
        <v xml:space="preserve"> | Identificação de Agregados e Pessoas - AGREGADOS HABITACIONAIS</v>
      </c>
      <c r="B2" s="303"/>
      <c r="C2" s="303"/>
      <c r="D2" s="303"/>
      <c r="E2" s="303"/>
      <c r="F2" s="303"/>
      <c r="G2" s="303"/>
      <c r="H2" s="303"/>
      <c r="I2" s="303"/>
      <c r="J2" s="303"/>
      <c r="K2" s="303"/>
      <c r="L2" s="303"/>
      <c r="M2" s="303"/>
      <c r="N2" s="303"/>
      <c r="O2" s="303"/>
      <c r="P2" s="303"/>
      <c r="Q2" s="303"/>
      <c r="R2" s="303"/>
      <c r="S2" s="303"/>
      <c r="T2" s="303"/>
      <c r="U2" s="303"/>
      <c r="V2" s="303"/>
      <c r="W2" s="303"/>
    </row>
    <row r="3" spans="1:31" s="191" customFormat="1" ht="15.75" x14ac:dyDescent="0.25">
      <c r="A3" s="407"/>
      <c r="B3" s="407"/>
      <c r="C3" s="407"/>
      <c r="D3" s="407"/>
      <c r="E3" s="407"/>
      <c r="F3" s="407"/>
      <c r="G3" s="407"/>
      <c r="H3" s="407"/>
      <c r="I3" s="407"/>
      <c r="J3" s="407"/>
      <c r="K3" s="407"/>
      <c r="L3" s="407"/>
      <c r="M3" s="407"/>
      <c r="N3" s="407"/>
      <c r="O3" s="407"/>
      <c r="P3" s="407"/>
      <c r="Q3" s="407"/>
      <c r="R3" s="407"/>
      <c r="S3" s="407"/>
      <c r="T3" s="407"/>
      <c r="U3" s="407"/>
      <c r="V3" s="304"/>
      <c r="W3" s="304"/>
    </row>
    <row r="4" spans="1:31" s="191" customFormat="1" ht="127.5" x14ac:dyDescent="0.25">
      <c r="A4" s="305" t="s">
        <v>7097</v>
      </c>
      <c r="B4" s="195" t="s">
        <v>7098</v>
      </c>
      <c r="C4" s="224" t="s">
        <v>5590</v>
      </c>
      <c r="D4" s="306" t="s">
        <v>6450</v>
      </c>
      <c r="E4" s="306" t="s">
        <v>7079</v>
      </c>
      <c r="F4" s="307" t="s">
        <v>6458</v>
      </c>
      <c r="G4" s="305" t="s">
        <v>6459</v>
      </c>
      <c r="H4" s="195" t="s">
        <v>7099</v>
      </c>
      <c r="I4" s="195" t="s">
        <v>56</v>
      </c>
      <c r="J4" s="308" t="s">
        <v>71</v>
      </c>
      <c r="K4" s="308" t="s">
        <v>78</v>
      </c>
      <c r="L4" s="308" t="s">
        <v>73</v>
      </c>
      <c r="M4" s="308" t="s">
        <v>72</v>
      </c>
      <c r="N4" s="308" t="s">
        <v>74</v>
      </c>
      <c r="O4" s="308" t="s">
        <v>6394</v>
      </c>
      <c r="P4" s="308" t="s">
        <v>6395</v>
      </c>
      <c r="Q4" s="308" t="s">
        <v>75</v>
      </c>
      <c r="R4" s="195" t="s">
        <v>76</v>
      </c>
      <c r="S4" s="195" t="s">
        <v>77</v>
      </c>
      <c r="T4" s="308" t="s">
        <v>14</v>
      </c>
      <c r="U4" s="308" t="s">
        <v>5600</v>
      </c>
      <c r="V4" s="195" t="s">
        <v>7089</v>
      </c>
      <c r="W4" s="195" t="s">
        <v>7088</v>
      </c>
      <c r="X4" s="309" t="s">
        <v>6389</v>
      </c>
      <c r="AA4" s="310"/>
      <c r="AB4" s="310"/>
      <c r="AC4" s="310"/>
      <c r="AD4" s="310"/>
      <c r="AE4" s="310"/>
    </row>
    <row r="5" spans="1:31" x14ac:dyDescent="0.25">
      <c r="A5" s="311"/>
      <c r="B5" s="312"/>
      <c r="C5" s="313">
        <f>IFERROR(VLOOKUP(B5,A.Núcleos!$B:$C,2,FALSE),"")</f>
        <v>0</v>
      </c>
      <c r="D5" s="314"/>
      <c r="E5" s="315"/>
      <c r="F5" s="311"/>
      <c r="G5" s="316" t="str">
        <f>IF(Table8[[#This Row],[Código da Candidatura]]="","",CONCATENATE(VLOOKUP(Table8[[#This Row],[Código da Candidatura]],Table13[[Cód.]:[Latitude]],3,FALSE)," - ",VLOOKUP(Table8[[#This Row],[Código da Candidatura]],Table13[[Cód.]:[Latitude]],6,FALSE)))</f>
        <v/>
      </c>
      <c r="H5" s="313" t="str">
        <f>IF(A5="","",CONCATENATE("1D.",Entrada!$K$8,".",auxiliar!A2,".",Table8[[#This Row],[Código da Candidatura]]))</f>
        <v/>
      </c>
      <c r="I5" s="317" t="str">
        <f>IF(A5="","",SUMIF(D.Composição!A$2825:A$8530,A5,D.Composição!G$5:G$8530))</f>
        <v/>
      </c>
      <c r="J5" s="318" t="str">
        <f>IF(A5="","",COUNTIF(D.Composição!$A:$A,$A5))</f>
        <v/>
      </c>
      <c r="K5" s="318" t="str">
        <f t="shared" ref="K5:K68" si="0">IF(H5="","",MAX(J5-L5-1,0))</f>
        <v/>
      </c>
      <c r="L5" s="318" t="str">
        <f>IF(A5="","",COUNTIFS(D.Composição!$A:$A,$A5,D.Composição!$M:$M,"Dep"))</f>
        <v/>
      </c>
      <c r="M5" s="318" t="str">
        <f>IF(A5="","",COUNTIFS(D.Composição!$A:$A,$A5,D.Composição!$F:$F,"Sim"))</f>
        <v/>
      </c>
      <c r="N5" s="318" t="str">
        <f t="shared" ref="N5:N68" si="1">IF(H5="","",IF(AND(J5-L5=1,J5&gt;1.5),"Sim","Não"))</f>
        <v/>
      </c>
      <c r="O5" s="318" t="str">
        <f>IF(A5="","",VLOOKUP(A5,D.Composição!A5:F8530,5,FALSE))</f>
        <v/>
      </c>
      <c r="P5" s="318" t="str">
        <f t="shared" ref="P5:P68" si="2">IF(A5="","",IF(AND(J5=1,O5&gt;65),"Sim","Não"))</f>
        <v/>
      </c>
      <c r="Q5" s="319" t="str">
        <f t="shared" ref="Q5:Q68" si="3">IF(A5="","",IF(P5="Sim",1.25,IF(N5="Não",1+0.7*K5+0.25*L5+0.25*M5,IF(N5="Sim",1+0.7*K5+0.5*L5+0.25*M5,""))))</f>
        <v/>
      </c>
      <c r="R5" s="320" t="str">
        <f t="shared" ref="R5:R68" si="4">IF(H5="","",I5/12/Q5)</f>
        <v/>
      </c>
      <c r="S5" s="320" t="str">
        <f>IF(H5="","",IF(R5&gt;=4*auxiliar!$K$2,"Não elegível",IF(R5&lt;4*auxiliar!$K$2,"Elegível","")))</f>
        <v/>
      </c>
      <c r="T5" s="312"/>
      <c r="U5" s="312"/>
      <c r="V5" s="312"/>
      <c r="W5" s="321"/>
      <c r="X5" s="322" t="str">
        <f>IF(Table8[[#This Row],[Código do agregado '[Entidade']]]="","",IF(OR(AND(A5="",A5&lt;&gt;""),(AND(A5&lt;&gt;"",OR(B5="",D5="",I5="",T5="",U5="")))),"NÃO",IF(AND(A5&lt;&gt;"",J5=0),"Faltam membros","sim")))</f>
        <v/>
      </c>
      <c r="AA5" s="323"/>
      <c r="AB5" s="406"/>
      <c r="AC5" s="406"/>
      <c r="AD5" s="323"/>
      <c r="AE5" s="323"/>
    </row>
    <row r="6" spans="1:31" x14ac:dyDescent="0.25">
      <c r="A6" s="324"/>
      <c r="B6" s="325"/>
      <c r="C6" s="326">
        <f>IFERROR(VLOOKUP(B6,A.Núcleos!$B:$C,2,FALSE),"")</f>
        <v>0</v>
      </c>
      <c r="D6" s="327"/>
      <c r="E6" s="328"/>
      <c r="F6" s="213"/>
      <c r="G6" s="329" t="str">
        <f>IF(Table8[[#This Row],[Código da Candidatura]]="","",CONCATENATE(VLOOKUP(Table8[[#This Row],[Código da Candidatura]],Table13[[Cód.]:[Latitude]],3,FALSE)," - ",VLOOKUP(Table8[[#This Row],[Código da Candidatura]],Table13[[Cód.]:[Latitude]],6,FALSE)))</f>
        <v/>
      </c>
      <c r="H6" s="330" t="str">
        <f>IF(A6="","",CONCATENATE("1D.",Entrada!$K$8,".",auxiliar!A3,".",Table8[[#This Row],[Código da Candidatura]]))</f>
        <v/>
      </c>
      <c r="I6" s="331" t="str">
        <f>IF(A6="","",SUMIF(D.Composição!A$2825:A$8530,A6,D.Composição!G$5:G$8530))</f>
        <v/>
      </c>
      <c r="J6" s="332" t="str">
        <f>IF(A6="","",COUNTIF(D.Composição!$A:$A,$A6))</f>
        <v/>
      </c>
      <c r="K6" s="332" t="str">
        <f t="shared" si="0"/>
        <v/>
      </c>
      <c r="L6" s="332" t="str">
        <f>IF(A6="","",COUNTIFS(D.Composição!$A:$A,$A6,D.Composição!$M:$M,"Dep"))</f>
        <v/>
      </c>
      <c r="M6" s="332" t="str">
        <f>IF(A6="","",COUNTIFS(D.Composição!$A:$A,$A6,D.Composição!$F:$F,"Sim"))</f>
        <v/>
      </c>
      <c r="N6" s="332" t="str">
        <f t="shared" si="1"/>
        <v/>
      </c>
      <c r="O6" s="332" t="str">
        <f>IF(A6="","",VLOOKUP(A6,D.Composição!A2825:F8531,5,FALSE))</f>
        <v/>
      </c>
      <c r="P6" s="332" t="str">
        <f t="shared" si="2"/>
        <v/>
      </c>
      <c r="Q6" s="333" t="str">
        <f t="shared" si="3"/>
        <v/>
      </c>
      <c r="R6" s="334" t="str">
        <f t="shared" si="4"/>
        <v/>
      </c>
      <c r="S6" s="332" t="str">
        <f>IF(H6="","",IF(R6&gt;=4*auxiliar!$K$2,"Não elegível",IF(R6&lt;4*auxiliar!$K$2,"Elegível","")))</f>
        <v/>
      </c>
      <c r="T6" s="325"/>
      <c r="U6" s="325"/>
      <c r="V6" s="325"/>
      <c r="W6" s="335"/>
      <c r="X6" s="336" t="str">
        <f>IF(Table8[[#This Row],[Código do agregado '[Entidade']]]="","",IF(OR(AND(A6="",A6&lt;&gt;""),(AND(A6&lt;&gt;"",OR(B6="",D6="",I6="",T6="",U6="")))),"NÃO",IF(AND(A6&lt;&gt;"",J6=0),"Faltam membros","sim")))</f>
        <v/>
      </c>
      <c r="AA6" s="323"/>
      <c r="AB6" s="406"/>
      <c r="AC6" s="406"/>
      <c r="AD6" s="323"/>
      <c r="AE6" s="323"/>
    </row>
    <row r="7" spans="1:31" x14ac:dyDescent="0.25">
      <c r="A7" s="324"/>
      <c r="B7" s="325"/>
      <c r="C7" s="326">
        <f>IFERROR(VLOOKUP(B7,A.Núcleos!$B:$C,2,FALSE),"")</f>
        <v>0</v>
      </c>
      <c r="D7" s="327"/>
      <c r="E7" s="328"/>
      <c r="F7" s="213"/>
      <c r="G7" s="329" t="str">
        <f>IF(Table8[[#This Row],[Código da Candidatura]]="","",CONCATENATE(VLOOKUP(Table8[[#This Row],[Código da Candidatura]],Table13[[Cód.]:[Latitude]],3,FALSE)," - ",VLOOKUP(Table8[[#This Row],[Código da Candidatura]],Table13[[Cód.]:[Latitude]],6,FALSE)))</f>
        <v/>
      </c>
      <c r="H7" s="330" t="str">
        <f>IF(A7="","",CONCATENATE("1D.",Entrada!$K$8,".",auxiliar!A4,".",Table8[[#This Row],[Código da Candidatura]]))</f>
        <v/>
      </c>
      <c r="I7" s="331" t="str">
        <f>IF(A7="","",SUMIF(D.Composição!A$2825:A$8530,A7,D.Composição!G$5:G$8530))</f>
        <v/>
      </c>
      <c r="J7" s="332" t="str">
        <f>IF(A7="","",COUNTIF(D.Composição!$A:$A,$A7))</f>
        <v/>
      </c>
      <c r="K7" s="332" t="str">
        <f t="shared" si="0"/>
        <v/>
      </c>
      <c r="L7" s="332" t="str">
        <f>IF(A7="","",COUNTIFS(D.Composição!$A:$A,$A7,D.Composição!$M:$M,"Dep"))</f>
        <v/>
      </c>
      <c r="M7" s="332" t="str">
        <f>IF(A7="","",COUNTIFS(D.Composição!$A:$A,$A7,D.Composição!$F:$F,"Sim"))</f>
        <v/>
      </c>
      <c r="N7" s="332" t="str">
        <f t="shared" si="1"/>
        <v/>
      </c>
      <c r="O7" s="332" t="str">
        <f>IF(A7="","",VLOOKUP(A7,D.Composição!A2826:F8532,5,FALSE))</f>
        <v/>
      </c>
      <c r="P7" s="332" t="str">
        <f t="shared" si="2"/>
        <v/>
      </c>
      <c r="Q7" s="333" t="str">
        <f t="shared" si="3"/>
        <v/>
      </c>
      <c r="R7" s="334" t="str">
        <f t="shared" si="4"/>
        <v/>
      </c>
      <c r="S7" s="332" t="str">
        <f>IF(H7="","",IF(R7&gt;=4*auxiliar!$K$2,"Não elegível",IF(R7&lt;4*auxiliar!$K$2,"Elegível","")))</f>
        <v/>
      </c>
      <c r="T7" s="325"/>
      <c r="U7" s="325"/>
      <c r="V7" s="325"/>
      <c r="W7" s="335"/>
      <c r="X7" s="336" t="str">
        <f>IF(Table8[[#This Row],[Código do agregado '[Entidade']]]="","",IF(OR(AND(A7="",A7&lt;&gt;""),(AND(A7&lt;&gt;"",OR(B7="",D7="",I7="",T7="",U7="")))),"NÃO",IF(AND(A7&lt;&gt;"",J7=0),"Faltam membros","sim")))</f>
        <v/>
      </c>
      <c r="AA7" s="323"/>
      <c r="AB7" s="406"/>
      <c r="AC7" s="406"/>
      <c r="AD7" s="323"/>
      <c r="AE7" s="323"/>
    </row>
    <row r="8" spans="1:31" x14ac:dyDescent="0.25">
      <c r="A8" s="324"/>
      <c r="B8" s="325"/>
      <c r="C8" s="326">
        <f>IFERROR(VLOOKUP(B8,A.Núcleos!$B:$C,2,FALSE),"")</f>
        <v>0</v>
      </c>
      <c r="D8" s="327"/>
      <c r="E8" s="328"/>
      <c r="F8" s="213"/>
      <c r="G8" s="329" t="str">
        <f>IF(Table8[[#This Row],[Código da Candidatura]]="","",CONCATENATE(VLOOKUP(Table8[[#This Row],[Código da Candidatura]],Table13[[Cód.]:[Latitude]],3,FALSE)," - ",VLOOKUP(Table8[[#This Row],[Código da Candidatura]],Table13[[Cód.]:[Latitude]],6,FALSE)))</f>
        <v/>
      </c>
      <c r="H8" s="330" t="str">
        <f>IF(A8="","",CONCATENATE("1D.",Entrada!$K$8,".",auxiliar!A5,".",Table8[[#This Row],[Código da Candidatura]]))</f>
        <v/>
      </c>
      <c r="I8" s="331" t="str">
        <f>IF(A8="","",SUMIF(D.Composição!A$2825:A$8530,A8,D.Composição!G$5:G$8530))</f>
        <v/>
      </c>
      <c r="J8" s="332" t="str">
        <f>IF(A8="","",COUNTIF(D.Composição!$A:$A,$A8))</f>
        <v/>
      </c>
      <c r="K8" s="332" t="str">
        <f t="shared" si="0"/>
        <v/>
      </c>
      <c r="L8" s="332" t="str">
        <f>IF(A8="","",COUNTIFS(D.Composição!$A:$A,$A8,D.Composição!$M:$M,"Dep"))</f>
        <v/>
      </c>
      <c r="M8" s="332" t="str">
        <f>IF(A8="","",COUNTIFS(D.Composição!$A:$A,$A8,D.Composição!$F:$F,"Sim"))</f>
        <v/>
      </c>
      <c r="N8" s="332" t="str">
        <f t="shared" si="1"/>
        <v/>
      </c>
      <c r="O8" s="332" t="str">
        <f>IF(A8="","",VLOOKUP(A8,D.Composição!A2827:F8533,5,FALSE))</f>
        <v/>
      </c>
      <c r="P8" s="332" t="str">
        <f t="shared" si="2"/>
        <v/>
      </c>
      <c r="Q8" s="333" t="str">
        <f t="shared" si="3"/>
        <v/>
      </c>
      <c r="R8" s="334" t="str">
        <f t="shared" si="4"/>
        <v/>
      </c>
      <c r="S8" s="332" t="str">
        <f>IF(H8="","",IF(R8&gt;=4*auxiliar!$K$2,"Não elegível",IF(R8&lt;4*auxiliar!$K$2,"Elegível","")))</f>
        <v/>
      </c>
      <c r="T8" s="325"/>
      <c r="U8" s="325"/>
      <c r="V8" s="325"/>
      <c r="W8" s="335"/>
      <c r="X8" s="336" t="str">
        <f>IF(Table8[[#This Row],[Código do agregado '[Entidade']]]="","",IF(OR(AND(A8="",A8&lt;&gt;""),(AND(A8&lt;&gt;"",OR(B8="",D8="",I8="",T8="",U8="")))),"NÃO",IF(AND(A8&lt;&gt;"",J8=0),"Faltam membros","sim")))</f>
        <v/>
      </c>
      <c r="AA8" s="323"/>
      <c r="AB8" s="406"/>
      <c r="AC8" s="406"/>
      <c r="AD8" s="323"/>
      <c r="AE8" s="323"/>
    </row>
    <row r="9" spans="1:31" x14ac:dyDescent="0.25">
      <c r="A9" s="324"/>
      <c r="B9" s="325"/>
      <c r="C9" s="326">
        <f>IFERROR(VLOOKUP(B9,A.Núcleos!$B:$C,2,FALSE),"")</f>
        <v>0</v>
      </c>
      <c r="D9" s="327"/>
      <c r="E9" s="328"/>
      <c r="F9" s="213"/>
      <c r="G9" s="329" t="str">
        <f>IF(Table8[[#This Row],[Código da Candidatura]]="","",CONCATENATE(VLOOKUP(Table8[[#This Row],[Código da Candidatura]],Table13[[Cód.]:[Latitude]],3,FALSE)," - ",VLOOKUP(Table8[[#This Row],[Código da Candidatura]],Table13[[Cód.]:[Latitude]],6,FALSE)))</f>
        <v/>
      </c>
      <c r="H9" s="330" t="str">
        <f>IF(A9="","",CONCATENATE("1D.",Entrada!$K$8,".",auxiliar!A6,".",Table8[[#This Row],[Código da Candidatura]]))</f>
        <v/>
      </c>
      <c r="I9" s="331" t="str">
        <f>IF(A9="","",SUMIF(D.Composição!A$2825:A$8530,A9,D.Composição!G$5:G$8530))</f>
        <v/>
      </c>
      <c r="J9" s="332" t="str">
        <f>IF(A9="","",COUNTIF(D.Composição!$A:$A,$A9))</f>
        <v/>
      </c>
      <c r="K9" s="332" t="str">
        <f t="shared" si="0"/>
        <v/>
      </c>
      <c r="L9" s="332" t="str">
        <f>IF(A9="","",COUNTIFS(D.Composição!$A:$A,$A9,D.Composição!$M:$M,"Dep"))</f>
        <v/>
      </c>
      <c r="M9" s="332" t="str">
        <f>IF(A9="","",COUNTIFS(D.Composição!$A:$A,$A9,D.Composição!$F:$F,"Sim"))</f>
        <v/>
      </c>
      <c r="N9" s="332" t="str">
        <f t="shared" si="1"/>
        <v/>
      </c>
      <c r="O9" s="332" t="str">
        <f>IF(A9="","",VLOOKUP(A9,D.Composição!A2828:F8534,5,FALSE))</f>
        <v/>
      </c>
      <c r="P9" s="332" t="str">
        <f t="shared" si="2"/>
        <v/>
      </c>
      <c r="Q9" s="333" t="str">
        <f t="shared" si="3"/>
        <v/>
      </c>
      <c r="R9" s="334" t="str">
        <f t="shared" si="4"/>
        <v/>
      </c>
      <c r="S9" s="332" t="str">
        <f>IF(H9="","",IF(R9&gt;=4*auxiliar!$K$2,"Não elegível",IF(R9&lt;4*auxiliar!$K$2,"Elegível","")))</f>
        <v/>
      </c>
      <c r="T9" s="325"/>
      <c r="U9" s="325"/>
      <c r="V9" s="325"/>
      <c r="W9" s="335"/>
      <c r="X9" s="336" t="str">
        <f>IF(Table8[[#This Row],[Código do agregado '[Entidade']]]="","",IF(OR(AND(A9="",A9&lt;&gt;""),(AND(A9&lt;&gt;"",OR(B9="",D9="",I9="",T9="",U9="")))),"NÃO",IF(AND(A9&lt;&gt;"",J9=0),"Faltam membros","sim")))</f>
        <v/>
      </c>
      <c r="AA9" s="323"/>
      <c r="AB9" s="406"/>
      <c r="AC9" s="406"/>
      <c r="AD9" s="323"/>
      <c r="AE9" s="323"/>
    </row>
    <row r="10" spans="1:31" x14ac:dyDescent="0.25">
      <c r="A10" s="324"/>
      <c r="B10" s="325"/>
      <c r="C10" s="326">
        <f>IFERROR(VLOOKUP(B10,A.Núcleos!$B:$C,2,FALSE),"")</f>
        <v>0</v>
      </c>
      <c r="D10" s="327"/>
      <c r="E10" s="328"/>
      <c r="F10" s="213"/>
      <c r="G10" s="329" t="str">
        <f>IF(Table8[[#This Row],[Código da Candidatura]]="","",CONCATENATE(VLOOKUP(Table8[[#This Row],[Código da Candidatura]],Table13[[Cód.]:[Latitude]],3,FALSE)," - ",VLOOKUP(Table8[[#This Row],[Código da Candidatura]],Table13[[Cód.]:[Latitude]],6,FALSE)))</f>
        <v/>
      </c>
      <c r="H10" s="330" t="str">
        <f>IF(A10="","",CONCATENATE("1D.",Entrada!$K$8,".",auxiliar!A7,".",Table8[[#This Row],[Código da Candidatura]]))</f>
        <v/>
      </c>
      <c r="I10" s="331" t="str">
        <f>IF(A10="","",SUMIF(D.Composição!A$2825:A$8530,A10,D.Composição!G$5:G$8530))</f>
        <v/>
      </c>
      <c r="J10" s="332" t="str">
        <f>IF(A10="","",COUNTIF(D.Composição!$A:$A,$A10))</f>
        <v/>
      </c>
      <c r="K10" s="332" t="str">
        <f t="shared" si="0"/>
        <v/>
      </c>
      <c r="L10" s="332" t="str">
        <f>IF(A10="","",COUNTIFS(D.Composição!$A:$A,$A10,D.Composição!$M:$M,"Dep"))</f>
        <v/>
      </c>
      <c r="M10" s="332" t="str">
        <f>IF(A10="","",COUNTIFS(D.Composição!$A:$A,$A10,D.Composição!$F:$F,"Sim"))</f>
        <v/>
      </c>
      <c r="N10" s="332" t="str">
        <f t="shared" si="1"/>
        <v/>
      </c>
      <c r="O10" s="332" t="str">
        <f>IF(A10="","",VLOOKUP(A10,D.Composição!A2829:F8535,5,FALSE))</f>
        <v/>
      </c>
      <c r="P10" s="332" t="str">
        <f t="shared" si="2"/>
        <v/>
      </c>
      <c r="Q10" s="333" t="str">
        <f t="shared" si="3"/>
        <v/>
      </c>
      <c r="R10" s="334" t="str">
        <f t="shared" si="4"/>
        <v/>
      </c>
      <c r="S10" s="332" t="str">
        <f>IF(H10="","",IF(R10&gt;=4*auxiliar!$K$2,"Não elegível",IF(R10&lt;4*auxiliar!$K$2,"Elegível","")))</f>
        <v/>
      </c>
      <c r="T10" s="325"/>
      <c r="U10" s="325"/>
      <c r="V10" s="325"/>
      <c r="W10" s="335"/>
      <c r="X10" s="336" t="str">
        <f>IF(Table8[[#This Row],[Código do agregado '[Entidade']]]="","",IF(OR(AND(A10="",A10&lt;&gt;""),(AND(A10&lt;&gt;"",OR(B10="",D10="",I10="",T10="",U10="")))),"NÃO",IF(AND(A10&lt;&gt;"",J10=0),"Faltam membros","sim")))</f>
        <v/>
      </c>
      <c r="AA10" s="323"/>
      <c r="AB10" s="406"/>
      <c r="AC10" s="406"/>
      <c r="AD10" s="323"/>
      <c r="AE10" s="323"/>
    </row>
    <row r="11" spans="1:31" x14ac:dyDescent="0.25">
      <c r="A11" s="324"/>
      <c r="B11" s="325"/>
      <c r="C11" s="326">
        <f>IFERROR(VLOOKUP(B11,A.Núcleos!$B:$C,2,FALSE),"")</f>
        <v>0</v>
      </c>
      <c r="D11" s="327"/>
      <c r="E11" s="328"/>
      <c r="F11" s="213"/>
      <c r="G11" s="329" t="str">
        <f>IF(Table8[[#This Row],[Código da Candidatura]]="","",CONCATENATE(VLOOKUP(Table8[[#This Row],[Código da Candidatura]],Table13[[Cód.]:[Latitude]],3,FALSE)," - ",VLOOKUP(Table8[[#This Row],[Código da Candidatura]],Table13[[Cód.]:[Latitude]],6,FALSE)))</f>
        <v/>
      </c>
      <c r="H11" s="330" t="str">
        <f>IF(A11="","",CONCATENATE("1D.",Entrada!$K$8,".",auxiliar!A8,".",Table8[[#This Row],[Código da Candidatura]]))</f>
        <v/>
      </c>
      <c r="I11" s="331" t="str">
        <f>IF(A11="","",SUMIF(D.Composição!A$2825:A$8530,A11,D.Composição!G$5:G$8530))</f>
        <v/>
      </c>
      <c r="J11" s="332" t="str">
        <f>IF(A11="","",COUNTIF(D.Composição!$A:$A,$A11))</f>
        <v/>
      </c>
      <c r="K11" s="332" t="str">
        <f t="shared" si="0"/>
        <v/>
      </c>
      <c r="L11" s="332" t="str">
        <f>IF(A11="","",COUNTIFS(D.Composição!$A:$A,$A11,D.Composição!$M:$M,"Dep"))</f>
        <v/>
      </c>
      <c r="M11" s="332" t="str">
        <f>IF(A11="","",COUNTIFS(D.Composição!$A:$A,$A11,D.Composição!$F:$F,"Sim"))</f>
        <v/>
      </c>
      <c r="N11" s="332" t="str">
        <f t="shared" si="1"/>
        <v/>
      </c>
      <c r="O11" s="332" t="str">
        <f>IF(A11="","",VLOOKUP(A11,D.Composição!A2830:F8536,5,FALSE))</f>
        <v/>
      </c>
      <c r="P11" s="332" t="str">
        <f t="shared" si="2"/>
        <v/>
      </c>
      <c r="Q11" s="333" t="str">
        <f t="shared" si="3"/>
        <v/>
      </c>
      <c r="R11" s="334" t="str">
        <f t="shared" si="4"/>
        <v/>
      </c>
      <c r="S11" s="332" t="str">
        <f>IF(H11="","",IF(R11&gt;=4*auxiliar!$K$2,"Não elegível",IF(R11&lt;4*auxiliar!$K$2,"Elegível","")))</f>
        <v/>
      </c>
      <c r="T11" s="325"/>
      <c r="U11" s="325"/>
      <c r="V11" s="325"/>
      <c r="W11" s="335"/>
      <c r="X11" s="336" t="str">
        <f>IF(Table8[[#This Row],[Código do agregado '[Entidade']]]="","",IF(OR(AND(A11="",A11&lt;&gt;""),(AND(A11&lt;&gt;"",OR(B11="",D11="",I11="",T11="",U11="")))),"NÃO",IF(AND(A11&lt;&gt;"",J11=0),"Faltam membros","sim")))</f>
        <v/>
      </c>
      <c r="AA11" s="323"/>
      <c r="AB11" s="406"/>
      <c r="AC11" s="406"/>
      <c r="AD11" s="323"/>
      <c r="AE11" s="323"/>
    </row>
    <row r="12" spans="1:31" x14ac:dyDescent="0.25">
      <c r="A12" s="324"/>
      <c r="B12" s="325"/>
      <c r="C12" s="326">
        <f>IFERROR(VLOOKUP(B12,A.Núcleos!$B:$C,2,FALSE),"")</f>
        <v>0</v>
      </c>
      <c r="D12" s="327"/>
      <c r="E12" s="328"/>
      <c r="F12" s="213"/>
      <c r="G12" s="329" t="str">
        <f>IF(Table8[[#This Row],[Código da Candidatura]]="","",CONCATENATE(VLOOKUP(Table8[[#This Row],[Código da Candidatura]],Table13[[Cód.]:[Latitude]],3,FALSE)," - ",VLOOKUP(Table8[[#This Row],[Código da Candidatura]],Table13[[Cód.]:[Latitude]],6,FALSE)))</f>
        <v/>
      </c>
      <c r="H12" s="330" t="str">
        <f>IF(A12="","",CONCATENATE("1D.",Entrada!$K$8,".",auxiliar!A9,".",Table8[[#This Row],[Código da Candidatura]]))</f>
        <v/>
      </c>
      <c r="I12" s="331" t="str">
        <f>IF(A12="","",SUMIF(D.Composição!A$2825:A$8530,A12,D.Composição!G$5:G$8530))</f>
        <v/>
      </c>
      <c r="J12" s="332" t="str">
        <f>IF(A12="","",COUNTIF(D.Composição!$A:$A,$A12))</f>
        <v/>
      </c>
      <c r="K12" s="332" t="str">
        <f t="shared" si="0"/>
        <v/>
      </c>
      <c r="L12" s="332" t="str">
        <f>IF(A12="","",COUNTIFS(D.Composição!$A:$A,$A12,D.Composição!$M:$M,"Dep"))</f>
        <v/>
      </c>
      <c r="M12" s="332" t="str">
        <f>IF(A12="","",COUNTIFS(D.Composição!$A:$A,$A12,D.Composição!$F:$F,"Sim"))</f>
        <v/>
      </c>
      <c r="N12" s="332" t="str">
        <f t="shared" si="1"/>
        <v/>
      </c>
      <c r="O12" s="332" t="str">
        <f>IF(A12="","",VLOOKUP(A12,D.Composição!A2831:F8537,5,FALSE))</f>
        <v/>
      </c>
      <c r="P12" s="332" t="str">
        <f t="shared" si="2"/>
        <v/>
      </c>
      <c r="Q12" s="333" t="str">
        <f t="shared" si="3"/>
        <v/>
      </c>
      <c r="R12" s="334" t="str">
        <f t="shared" si="4"/>
        <v/>
      </c>
      <c r="S12" s="332" t="str">
        <f>IF(H12="","",IF(R12&gt;=4*auxiliar!$K$2,"Não elegível",IF(R12&lt;4*auxiliar!$K$2,"Elegível","")))</f>
        <v/>
      </c>
      <c r="T12" s="325"/>
      <c r="U12" s="325"/>
      <c r="V12" s="325"/>
      <c r="W12" s="335"/>
      <c r="X12" s="336" t="str">
        <f>IF(Table8[[#This Row],[Código do agregado '[Entidade']]]="","",IF(OR(AND(A12="",A12&lt;&gt;""),(AND(A12&lt;&gt;"",OR(B12="",D12="",I12="",T12="",U12="")))),"NÃO",IF(AND(A12&lt;&gt;"",J12=0),"Faltam membros","sim")))</f>
        <v/>
      </c>
      <c r="AA12" s="323"/>
      <c r="AB12" s="406"/>
      <c r="AC12" s="406"/>
      <c r="AD12" s="323"/>
      <c r="AE12" s="323"/>
    </row>
    <row r="13" spans="1:31" x14ac:dyDescent="0.25">
      <c r="A13" s="324"/>
      <c r="B13" s="325"/>
      <c r="C13" s="326">
        <f>IFERROR(VLOOKUP(B13,A.Núcleos!$B:$C,2,FALSE),"")</f>
        <v>0</v>
      </c>
      <c r="D13" s="327"/>
      <c r="E13" s="328"/>
      <c r="F13" s="213"/>
      <c r="G13" s="329" t="str">
        <f>IF(Table8[[#This Row],[Código da Candidatura]]="","",CONCATENATE(VLOOKUP(Table8[[#This Row],[Código da Candidatura]],Table13[[Cód.]:[Latitude]],3,FALSE)," - ",VLOOKUP(Table8[[#This Row],[Código da Candidatura]],Table13[[Cód.]:[Latitude]],6,FALSE)))</f>
        <v/>
      </c>
      <c r="H13" s="330" t="str">
        <f>IF(A13="","",CONCATENATE("1D.",Entrada!$K$8,".",auxiliar!A10,".",Table8[[#This Row],[Código da Candidatura]]))</f>
        <v/>
      </c>
      <c r="I13" s="331" t="str">
        <f>IF(A13="","",SUMIF(D.Composição!A$2825:A$8530,A13,D.Composição!G$5:G$8530))</f>
        <v/>
      </c>
      <c r="J13" s="332" t="str">
        <f>IF(A13="","",COUNTIF(D.Composição!$A:$A,$A13))</f>
        <v/>
      </c>
      <c r="K13" s="332" t="str">
        <f t="shared" si="0"/>
        <v/>
      </c>
      <c r="L13" s="332" t="str">
        <f>IF(A13="","",COUNTIFS(D.Composição!$A:$A,$A13,D.Composição!$M:$M,"Dep"))</f>
        <v/>
      </c>
      <c r="M13" s="332" t="str">
        <f>IF(A13="","",COUNTIFS(D.Composição!$A:$A,$A13,D.Composição!$F:$F,"Sim"))</f>
        <v/>
      </c>
      <c r="N13" s="332" t="str">
        <f t="shared" si="1"/>
        <v/>
      </c>
      <c r="O13" s="332" t="str">
        <f>IF(A13="","",VLOOKUP(A13,D.Composição!A2832:F8538,5,FALSE))</f>
        <v/>
      </c>
      <c r="P13" s="332" t="str">
        <f t="shared" si="2"/>
        <v/>
      </c>
      <c r="Q13" s="333" t="str">
        <f t="shared" si="3"/>
        <v/>
      </c>
      <c r="R13" s="334" t="str">
        <f t="shared" si="4"/>
        <v/>
      </c>
      <c r="S13" s="332" t="str">
        <f>IF(H13="","",IF(R13&gt;=4*auxiliar!$K$2,"Não elegível",IF(R13&lt;4*auxiliar!$K$2,"Elegível","")))</f>
        <v/>
      </c>
      <c r="T13" s="325"/>
      <c r="U13" s="325"/>
      <c r="V13" s="325"/>
      <c r="W13" s="335"/>
      <c r="X13" s="336" t="str">
        <f>IF(Table8[[#This Row],[Código do agregado '[Entidade']]]="","",IF(OR(AND(A13="",A13&lt;&gt;""),(AND(A13&lt;&gt;"",OR(B13="",D13="",I13="",T13="",U13="")))),"NÃO",IF(AND(A13&lt;&gt;"",J13=0),"Faltam membros","sim")))</f>
        <v/>
      </c>
      <c r="AA13" s="323"/>
      <c r="AB13" s="406"/>
      <c r="AC13" s="406"/>
      <c r="AD13" s="323"/>
      <c r="AE13" s="323"/>
    </row>
    <row r="14" spans="1:31" x14ac:dyDescent="0.25">
      <c r="A14" s="324"/>
      <c r="B14" s="325"/>
      <c r="C14" s="326">
        <f>IFERROR(VLOOKUP(B14,A.Núcleos!$B:$C,2,FALSE),"")</f>
        <v>0</v>
      </c>
      <c r="D14" s="327"/>
      <c r="E14" s="328"/>
      <c r="F14" s="213"/>
      <c r="G14" s="329" t="str">
        <f>IF(Table8[[#This Row],[Código da Candidatura]]="","",CONCATENATE(VLOOKUP(Table8[[#This Row],[Código da Candidatura]],Table13[[Cód.]:[Latitude]],3,FALSE)," - ",VLOOKUP(Table8[[#This Row],[Código da Candidatura]],Table13[[Cód.]:[Latitude]],6,FALSE)))</f>
        <v/>
      </c>
      <c r="H14" s="330" t="str">
        <f>IF(A14="","",CONCATENATE("1D.",Entrada!$K$8,".",auxiliar!A11,".",Table8[[#This Row],[Código da Candidatura]]))</f>
        <v/>
      </c>
      <c r="I14" s="331" t="str">
        <f>IF(A14="","",SUMIF(D.Composição!A$2825:A$8530,A14,D.Composição!G$5:G$8530))</f>
        <v/>
      </c>
      <c r="J14" s="332" t="str">
        <f>IF(A14="","",COUNTIF(D.Composição!$A:$A,$A14))</f>
        <v/>
      </c>
      <c r="K14" s="332" t="str">
        <f t="shared" si="0"/>
        <v/>
      </c>
      <c r="L14" s="332" t="str">
        <f>IF(A14="","",COUNTIFS(D.Composição!$A:$A,$A14,D.Composição!$M:$M,"Dep"))</f>
        <v/>
      </c>
      <c r="M14" s="332" t="str">
        <f>IF(A14="","",COUNTIFS(D.Composição!$A:$A,$A14,D.Composição!$F:$F,"Sim"))</f>
        <v/>
      </c>
      <c r="N14" s="332" t="str">
        <f t="shared" si="1"/>
        <v/>
      </c>
      <c r="O14" s="332" t="str">
        <f>IF(A14="","",VLOOKUP(A14,D.Composição!A2833:F8539,5,FALSE))</f>
        <v/>
      </c>
      <c r="P14" s="332" t="str">
        <f t="shared" si="2"/>
        <v/>
      </c>
      <c r="Q14" s="333" t="str">
        <f t="shared" si="3"/>
        <v/>
      </c>
      <c r="R14" s="334" t="str">
        <f t="shared" si="4"/>
        <v/>
      </c>
      <c r="S14" s="332" t="str">
        <f>IF(H14="","",IF(R14&gt;=4*auxiliar!$K$2,"Não elegível",IF(R14&lt;4*auxiliar!$K$2,"Elegível","")))</f>
        <v/>
      </c>
      <c r="T14" s="325"/>
      <c r="U14" s="325"/>
      <c r="V14" s="325"/>
      <c r="W14" s="335"/>
      <c r="X14" s="336" t="str">
        <f>IF(Table8[[#This Row],[Código do agregado '[Entidade']]]="","",IF(OR(AND(A14="",A14&lt;&gt;""),(AND(A14&lt;&gt;"",OR(B14="",D14="",I14="",T14="",U14="")))),"NÃO",IF(AND(A14&lt;&gt;"",J14=0),"Faltam membros","sim")))</f>
        <v/>
      </c>
      <c r="AA14" s="323"/>
      <c r="AB14" s="406"/>
      <c r="AC14" s="406"/>
      <c r="AD14" s="323"/>
      <c r="AE14" s="323"/>
    </row>
    <row r="15" spans="1:31" x14ac:dyDescent="0.25">
      <c r="A15" s="324"/>
      <c r="B15" s="325"/>
      <c r="C15" s="326">
        <f>IFERROR(VLOOKUP(B15,A.Núcleos!$B:$C,2,FALSE),"")</f>
        <v>0</v>
      </c>
      <c r="D15" s="327"/>
      <c r="E15" s="328"/>
      <c r="F15" s="213"/>
      <c r="G15" s="329" t="str">
        <f>IF(Table8[[#This Row],[Código da Candidatura]]="","",CONCATENATE(VLOOKUP(Table8[[#This Row],[Código da Candidatura]],Table13[[Cód.]:[Latitude]],3,FALSE)," - ",VLOOKUP(Table8[[#This Row],[Código da Candidatura]],Table13[[Cód.]:[Latitude]],6,FALSE)))</f>
        <v/>
      </c>
      <c r="H15" s="330" t="str">
        <f>IF(A15="","",CONCATENATE("1D.",Entrada!$K$8,".",auxiliar!A12,".",Table8[[#This Row],[Código da Candidatura]]))</f>
        <v/>
      </c>
      <c r="I15" s="331" t="str">
        <f>IF(A15="","",SUMIF(D.Composição!A$2825:A$8530,A15,D.Composição!G$5:G$8530))</f>
        <v/>
      </c>
      <c r="J15" s="332" t="str">
        <f>IF(A15="","",COUNTIF(D.Composição!$A:$A,$A15))</f>
        <v/>
      </c>
      <c r="K15" s="332" t="str">
        <f t="shared" si="0"/>
        <v/>
      </c>
      <c r="L15" s="332" t="str">
        <f>IF(A15="","",COUNTIFS(D.Composição!$A:$A,$A15,D.Composição!$M:$M,"Dep"))</f>
        <v/>
      </c>
      <c r="M15" s="332" t="str">
        <f>IF(A15="","",COUNTIFS(D.Composição!$A:$A,$A15,D.Composição!$F:$F,"Sim"))</f>
        <v/>
      </c>
      <c r="N15" s="332" t="str">
        <f t="shared" si="1"/>
        <v/>
      </c>
      <c r="O15" s="332" t="str">
        <f>IF(A15="","",VLOOKUP(A15,D.Composição!A2834:F8540,5,FALSE))</f>
        <v/>
      </c>
      <c r="P15" s="332" t="str">
        <f t="shared" si="2"/>
        <v/>
      </c>
      <c r="Q15" s="333" t="str">
        <f t="shared" si="3"/>
        <v/>
      </c>
      <c r="R15" s="334" t="str">
        <f t="shared" si="4"/>
        <v/>
      </c>
      <c r="S15" s="332" t="str">
        <f>IF(H15="","",IF(R15&gt;=4*auxiliar!$K$2,"Não elegível",IF(R15&lt;4*auxiliar!$K$2,"Elegível","")))</f>
        <v/>
      </c>
      <c r="T15" s="325"/>
      <c r="U15" s="325"/>
      <c r="V15" s="325"/>
      <c r="W15" s="335"/>
      <c r="X15" s="336" t="str">
        <f>IF(Table8[[#This Row],[Código do agregado '[Entidade']]]="","",IF(OR(AND(A15="",A15&lt;&gt;""),(AND(A15&lt;&gt;"",OR(B15="",D15="",I15="",T15="",U15="")))),"NÃO",IF(AND(A15&lt;&gt;"",J15=0),"Faltam membros","sim")))</f>
        <v/>
      </c>
      <c r="AA15" s="323"/>
      <c r="AB15" s="406"/>
      <c r="AC15" s="406"/>
      <c r="AD15" s="323"/>
      <c r="AE15" s="323"/>
    </row>
    <row r="16" spans="1:31" x14ac:dyDescent="0.25">
      <c r="A16" s="324"/>
      <c r="B16" s="325"/>
      <c r="C16" s="326">
        <f>IFERROR(VLOOKUP(B16,A.Núcleos!$B:$C,2,FALSE),"")</f>
        <v>0</v>
      </c>
      <c r="D16" s="327"/>
      <c r="E16" s="328"/>
      <c r="F16" s="213"/>
      <c r="G16" s="329" t="str">
        <f>IF(Table8[[#This Row],[Código da Candidatura]]="","",CONCATENATE(VLOOKUP(Table8[[#This Row],[Código da Candidatura]],Table13[[Cód.]:[Latitude]],3,FALSE)," - ",VLOOKUP(Table8[[#This Row],[Código da Candidatura]],Table13[[Cód.]:[Latitude]],6,FALSE)))</f>
        <v/>
      </c>
      <c r="H16" s="330" t="str">
        <f>IF(A16="","",CONCATENATE("1D.",Entrada!$K$8,".",auxiliar!A13,".",Table8[[#This Row],[Código da Candidatura]]))</f>
        <v/>
      </c>
      <c r="I16" s="331" t="str">
        <f>IF(A16="","",SUMIF(D.Composição!A$2825:A$8530,A16,D.Composição!G$5:G$8530))</f>
        <v/>
      </c>
      <c r="J16" s="332" t="str">
        <f>IF(A16="","",COUNTIF(D.Composição!$A:$A,$A16))</f>
        <v/>
      </c>
      <c r="K16" s="332" t="str">
        <f t="shared" si="0"/>
        <v/>
      </c>
      <c r="L16" s="332" t="str">
        <f>IF(A16="","",COUNTIFS(D.Composição!$A:$A,$A16,D.Composição!$M:$M,"Dep"))</f>
        <v/>
      </c>
      <c r="M16" s="332" t="str">
        <f>IF(A16="","",COUNTIFS(D.Composição!$A:$A,$A16,D.Composição!$F:$F,"Sim"))</f>
        <v/>
      </c>
      <c r="N16" s="332" t="str">
        <f t="shared" si="1"/>
        <v/>
      </c>
      <c r="O16" s="332" t="str">
        <f>IF(A16="","",VLOOKUP(A16,D.Composição!A2835:F8541,5,FALSE))</f>
        <v/>
      </c>
      <c r="P16" s="332" t="str">
        <f t="shared" si="2"/>
        <v/>
      </c>
      <c r="Q16" s="333" t="str">
        <f t="shared" si="3"/>
        <v/>
      </c>
      <c r="R16" s="334" t="str">
        <f t="shared" si="4"/>
        <v/>
      </c>
      <c r="S16" s="332" t="str">
        <f>IF(H16="","",IF(R16&gt;=4*auxiliar!$K$2,"Não elegível",IF(R16&lt;4*auxiliar!$K$2,"Elegível","")))</f>
        <v/>
      </c>
      <c r="T16" s="325"/>
      <c r="U16" s="325"/>
      <c r="V16" s="325"/>
      <c r="W16" s="335"/>
      <c r="X16" s="336" t="str">
        <f>IF(Table8[[#This Row],[Código do agregado '[Entidade']]]="","",IF(OR(AND(A16="",A16&lt;&gt;""),(AND(A16&lt;&gt;"",OR(B16="",D16="",I16="",T16="",U16="")))),"NÃO",IF(AND(A16&lt;&gt;"",J16=0),"Faltam membros","sim")))</f>
        <v/>
      </c>
      <c r="AA16" s="323"/>
      <c r="AB16" s="406"/>
      <c r="AC16" s="406"/>
      <c r="AD16" s="323"/>
      <c r="AE16" s="323"/>
    </row>
    <row r="17" spans="1:31" x14ac:dyDescent="0.25">
      <c r="A17" s="324"/>
      <c r="B17" s="325"/>
      <c r="C17" s="326">
        <f>IFERROR(VLOOKUP(B17,A.Núcleos!$B:$C,2,FALSE),"")</f>
        <v>0</v>
      </c>
      <c r="D17" s="327"/>
      <c r="E17" s="328"/>
      <c r="F17" s="213"/>
      <c r="G17" s="329" t="str">
        <f>IF(Table8[[#This Row],[Código da Candidatura]]="","",CONCATENATE(VLOOKUP(Table8[[#This Row],[Código da Candidatura]],Table13[[Cód.]:[Latitude]],3,FALSE)," - ",VLOOKUP(Table8[[#This Row],[Código da Candidatura]],Table13[[Cód.]:[Latitude]],6,FALSE)))</f>
        <v/>
      </c>
      <c r="H17" s="330" t="str">
        <f>IF(A17="","",CONCATENATE("1D.",Entrada!$K$8,".",auxiliar!A14,".",Table8[[#This Row],[Código da Candidatura]]))</f>
        <v/>
      </c>
      <c r="I17" s="331" t="str">
        <f>IF(A17="","",SUMIF(D.Composição!A$2825:A$8530,A17,D.Composição!G$5:G$8530))</f>
        <v/>
      </c>
      <c r="J17" s="332" t="str">
        <f>IF(A17="","",COUNTIF(D.Composição!$A:$A,$A17))</f>
        <v/>
      </c>
      <c r="K17" s="332" t="str">
        <f t="shared" si="0"/>
        <v/>
      </c>
      <c r="L17" s="332" t="str">
        <f>IF(A17="","",COUNTIFS(D.Composição!$A:$A,$A17,D.Composição!$M:$M,"Dep"))</f>
        <v/>
      </c>
      <c r="M17" s="332" t="str">
        <f>IF(A17="","",COUNTIFS(D.Composição!$A:$A,$A17,D.Composição!$F:$F,"Sim"))</f>
        <v/>
      </c>
      <c r="N17" s="332" t="str">
        <f t="shared" si="1"/>
        <v/>
      </c>
      <c r="O17" s="332" t="str">
        <f>IF(A17="","",VLOOKUP(A17,D.Composição!A2836:F8542,5,FALSE))</f>
        <v/>
      </c>
      <c r="P17" s="332" t="str">
        <f t="shared" si="2"/>
        <v/>
      </c>
      <c r="Q17" s="333" t="str">
        <f t="shared" si="3"/>
        <v/>
      </c>
      <c r="R17" s="334" t="str">
        <f t="shared" si="4"/>
        <v/>
      </c>
      <c r="S17" s="332" t="str">
        <f>IF(H17="","",IF(R17&gt;=4*auxiliar!$K$2,"Não elegível",IF(R17&lt;4*auxiliar!$K$2,"Elegível","")))</f>
        <v/>
      </c>
      <c r="T17" s="325"/>
      <c r="U17" s="325"/>
      <c r="V17" s="325"/>
      <c r="W17" s="335"/>
      <c r="X17" s="336" t="str">
        <f>IF(Table8[[#This Row],[Código do agregado '[Entidade']]]="","",IF(OR(AND(A17="",A17&lt;&gt;""),(AND(A17&lt;&gt;"",OR(B17="",D17="",I17="",T17="",U17="")))),"NÃO",IF(AND(A17&lt;&gt;"",J17=0),"Faltam membros","sim")))</f>
        <v/>
      </c>
      <c r="AA17" s="323"/>
      <c r="AB17" s="406"/>
      <c r="AC17" s="406"/>
      <c r="AD17" s="323"/>
      <c r="AE17" s="323"/>
    </row>
    <row r="18" spans="1:31" x14ac:dyDescent="0.25">
      <c r="A18" s="324"/>
      <c r="B18" s="325"/>
      <c r="C18" s="326">
        <f>IFERROR(VLOOKUP(B18,A.Núcleos!$B:$C,2,FALSE),"")</f>
        <v>0</v>
      </c>
      <c r="D18" s="327"/>
      <c r="E18" s="328"/>
      <c r="F18" s="213"/>
      <c r="G18" s="329" t="str">
        <f>IF(Table8[[#This Row],[Código da Candidatura]]="","",CONCATENATE(VLOOKUP(Table8[[#This Row],[Código da Candidatura]],Table13[[Cód.]:[Latitude]],3,FALSE)," - ",VLOOKUP(Table8[[#This Row],[Código da Candidatura]],Table13[[Cód.]:[Latitude]],6,FALSE)))</f>
        <v/>
      </c>
      <c r="H18" s="330" t="str">
        <f>IF(A18="","",CONCATENATE("1D.",Entrada!$K$8,".",auxiliar!A15,".",Table8[[#This Row],[Código da Candidatura]]))</f>
        <v/>
      </c>
      <c r="I18" s="331" t="str">
        <f>IF(A18="","",SUMIF(D.Composição!A$2825:A$8530,A18,D.Composição!G$5:G$8530))</f>
        <v/>
      </c>
      <c r="J18" s="332" t="str">
        <f>IF(A18="","",COUNTIF(D.Composição!$A:$A,$A18))</f>
        <v/>
      </c>
      <c r="K18" s="332" t="str">
        <f t="shared" si="0"/>
        <v/>
      </c>
      <c r="L18" s="332" t="str">
        <f>IF(A18="","",COUNTIFS(D.Composição!$A:$A,$A18,D.Composição!$M:$M,"Dep"))</f>
        <v/>
      </c>
      <c r="M18" s="332" t="str">
        <f>IF(A18="","",COUNTIFS(D.Composição!$A:$A,$A18,D.Composição!$F:$F,"Sim"))</f>
        <v/>
      </c>
      <c r="N18" s="332" t="str">
        <f t="shared" si="1"/>
        <v/>
      </c>
      <c r="O18" s="332" t="str">
        <f>IF(A18="","",VLOOKUP(A18,D.Composição!A2837:F8543,5,FALSE))</f>
        <v/>
      </c>
      <c r="P18" s="332" t="str">
        <f t="shared" si="2"/>
        <v/>
      </c>
      <c r="Q18" s="333" t="str">
        <f t="shared" si="3"/>
        <v/>
      </c>
      <c r="R18" s="334" t="str">
        <f t="shared" si="4"/>
        <v/>
      </c>
      <c r="S18" s="332" t="str">
        <f>IF(H18="","",IF(R18&gt;=4*auxiliar!$K$2,"Não elegível",IF(R18&lt;4*auxiliar!$K$2,"Elegível","")))</f>
        <v/>
      </c>
      <c r="T18" s="325"/>
      <c r="U18" s="325"/>
      <c r="V18" s="325"/>
      <c r="W18" s="335"/>
      <c r="X18" s="336" t="str">
        <f>IF(Table8[[#This Row],[Código do agregado '[Entidade']]]="","",IF(OR(AND(A18="",A18&lt;&gt;""),(AND(A18&lt;&gt;"",OR(B18="",D18="",I18="",T18="",U18="")))),"NÃO",IF(AND(A18&lt;&gt;"",J18=0),"Faltam membros","sim")))</f>
        <v/>
      </c>
      <c r="AA18" s="323"/>
      <c r="AB18" s="406"/>
      <c r="AC18" s="406"/>
      <c r="AD18" s="323"/>
      <c r="AE18" s="323"/>
    </row>
    <row r="19" spans="1:31" x14ac:dyDescent="0.25">
      <c r="A19" s="324"/>
      <c r="B19" s="325"/>
      <c r="C19" s="326">
        <f>IFERROR(VLOOKUP(B19,A.Núcleos!$B:$C,2,FALSE),"")</f>
        <v>0</v>
      </c>
      <c r="D19" s="327"/>
      <c r="E19" s="328"/>
      <c r="F19" s="213"/>
      <c r="G19" s="329" t="str">
        <f>IF(Table8[[#This Row],[Código da Candidatura]]="","",CONCATENATE(VLOOKUP(Table8[[#This Row],[Código da Candidatura]],Table13[[Cód.]:[Latitude]],3,FALSE)," - ",VLOOKUP(Table8[[#This Row],[Código da Candidatura]],Table13[[Cód.]:[Latitude]],6,FALSE)))</f>
        <v/>
      </c>
      <c r="H19" s="330" t="str">
        <f>IF(A19="","",CONCATENATE("1D.",Entrada!$K$8,".",auxiliar!A16,".",Table8[[#This Row],[Código da Candidatura]]))</f>
        <v/>
      </c>
      <c r="I19" s="331" t="str">
        <f>IF(A19="","",SUMIF(D.Composição!A$2825:A$8530,A19,D.Composição!G$5:G$8530))</f>
        <v/>
      </c>
      <c r="J19" s="332" t="str">
        <f>IF(A19="","",COUNTIF(D.Composição!$A:$A,$A19))</f>
        <v/>
      </c>
      <c r="K19" s="332" t="str">
        <f t="shared" si="0"/>
        <v/>
      </c>
      <c r="L19" s="332" t="str">
        <f>IF(A19="","",COUNTIFS(D.Composição!$A:$A,$A19,D.Composição!$M:$M,"Dep"))</f>
        <v/>
      </c>
      <c r="M19" s="332" t="str">
        <f>IF(A19="","",COUNTIFS(D.Composição!$A:$A,$A19,D.Composição!$F:$F,"Sim"))</f>
        <v/>
      </c>
      <c r="N19" s="332" t="str">
        <f t="shared" si="1"/>
        <v/>
      </c>
      <c r="O19" s="332" t="str">
        <f>IF(A19="","",VLOOKUP(A19,D.Composição!A2838:F8544,5,FALSE))</f>
        <v/>
      </c>
      <c r="P19" s="332" t="str">
        <f t="shared" si="2"/>
        <v/>
      </c>
      <c r="Q19" s="333" t="str">
        <f t="shared" si="3"/>
        <v/>
      </c>
      <c r="R19" s="334" t="str">
        <f t="shared" si="4"/>
        <v/>
      </c>
      <c r="S19" s="332" t="str">
        <f>IF(H19="","",IF(R19&gt;=4*auxiliar!$K$2,"Não elegível",IF(R19&lt;4*auxiliar!$K$2,"Elegível","")))</f>
        <v/>
      </c>
      <c r="T19" s="325"/>
      <c r="U19" s="325"/>
      <c r="V19" s="325"/>
      <c r="W19" s="335"/>
      <c r="X19" s="336" t="str">
        <f>IF(Table8[[#This Row],[Código do agregado '[Entidade']]]="","",IF(OR(AND(A19="",A19&lt;&gt;""),(AND(A19&lt;&gt;"",OR(B19="",D19="",I19="",T19="",U19="")))),"NÃO",IF(AND(A19&lt;&gt;"",J19=0),"Faltam membros","sim")))</f>
        <v/>
      </c>
      <c r="AA19" s="323"/>
      <c r="AB19" s="406"/>
      <c r="AC19" s="406"/>
      <c r="AD19" s="323"/>
      <c r="AE19" s="323"/>
    </row>
    <row r="20" spans="1:31" x14ac:dyDescent="0.25">
      <c r="A20" s="324"/>
      <c r="B20" s="325"/>
      <c r="C20" s="326">
        <f>IFERROR(VLOOKUP(B20,A.Núcleos!$B:$C,2,FALSE),"")</f>
        <v>0</v>
      </c>
      <c r="D20" s="327"/>
      <c r="E20" s="328"/>
      <c r="F20" s="213"/>
      <c r="G20" s="329" t="str">
        <f>IF(Table8[[#This Row],[Código da Candidatura]]="","",CONCATENATE(VLOOKUP(Table8[[#This Row],[Código da Candidatura]],Table13[[Cód.]:[Latitude]],3,FALSE)," - ",VLOOKUP(Table8[[#This Row],[Código da Candidatura]],Table13[[Cód.]:[Latitude]],6,FALSE)))</f>
        <v/>
      </c>
      <c r="H20" s="330" t="str">
        <f>IF(A20="","",CONCATENATE("1D.",Entrada!$K$8,".",auxiliar!A17,".",Table8[[#This Row],[Código da Candidatura]]))</f>
        <v/>
      </c>
      <c r="I20" s="331" t="str">
        <f>IF(A20="","",SUMIF(D.Composição!A$2825:A$8530,A20,D.Composição!G$5:G$8530))</f>
        <v/>
      </c>
      <c r="J20" s="332" t="str">
        <f>IF(A20="","",COUNTIF(D.Composição!$A:$A,$A20))</f>
        <v/>
      </c>
      <c r="K20" s="332" t="str">
        <f t="shared" si="0"/>
        <v/>
      </c>
      <c r="L20" s="332" t="str">
        <f>IF(A20="","",COUNTIFS(D.Composição!$A:$A,$A20,D.Composição!$M:$M,"Dep"))</f>
        <v/>
      </c>
      <c r="M20" s="332" t="str">
        <f>IF(A20="","",COUNTIFS(D.Composição!$A:$A,$A20,D.Composição!$F:$F,"Sim"))</f>
        <v/>
      </c>
      <c r="N20" s="332" t="str">
        <f t="shared" si="1"/>
        <v/>
      </c>
      <c r="O20" s="332" t="str">
        <f>IF(A20="","",VLOOKUP(A20,D.Composição!A2839:F8545,5,FALSE))</f>
        <v/>
      </c>
      <c r="P20" s="332" t="str">
        <f t="shared" si="2"/>
        <v/>
      </c>
      <c r="Q20" s="333" t="str">
        <f t="shared" si="3"/>
        <v/>
      </c>
      <c r="R20" s="334" t="str">
        <f t="shared" si="4"/>
        <v/>
      </c>
      <c r="S20" s="332" t="str">
        <f>IF(H20="","",IF(R20&gt;=4*auxiliar!$K$2,"Não elegível",IF(R20&lt;4*auxiliar!$K$2,"Elegível","")))</f>
        <v/>
      </c>
      <c r="T20" s="325"/>
      <c r="U20" s="325"/>
      <c r="V20" s="325"/>
      <c r="W20" s="335"/>
      <c r="X20" s="336" t="str">
        <f>IF(Table8[[#This Row],[Código do agregado '[Entidade']]]="","",IF(OR(AND(A20="",A20&lt;&gt;""),(AND(A20&lt;&gt;"",OR(B20="",D20="",I20="",T20="",U20="")))),"NÃO",IF(AND(A20&lt;&gt;"",J20=0),"Faltam membros","sim")))</f>
        <v/>
      </c>
      <c r="AA20" s="323"/>
      <c r="AB20" s="406"/>
      <c r="AC20" s="406"/>
      <c r="AD20" s="323"/>
      <c r="AE20" s="323"/>
    </row>
    <row r="21" spans="1:31" x14ac:dyDescent="0.25">
      <c r="A21" s="324"/>
      <c r="B21" s="325"/>
      <c r="C21" s="326">
        <f>IFERROR(VLOOKUP(B21,A.Núcleos!$B:$C,2,FALSE),"")</f>
        <v>0</v>
      </c>
      <c r="D21" s="327"/>
      <c r="E21" s="328"/>
      <c r="F21" s="213"/>
      <c r="G21" s="329" t="str">
        <f>IF(Table8[[#This Row],[Código da Candidatura]]="","",CONCATENATE(VLOOKUP(Table8[[#This Row],[Código da Candidatura]],Table13[[Cód.]:[Latitude]],3,FALSE)," - ",VLOOKUP(Table8[[#This Row],[Código da Candidatura]],Table13[[Cód.]:[Latitude]],6,FALSE)))</f>
        <v/>
      </c>
      <c r="H21" s="330" t="str">
        <f>IF(A21="","",CONCATENATE("1D.",Entrada!$K$8,".",auxiliar!A18,".",Table8[[#This Row],[Código da Candidatura]]))</f>
        <v/>
      </c>
      <c r="I21" s="331" t="str">
        <f>IF(A21="","",SUMIF(D.Composição!A$2825:A$8530,A21,D.Composição!G$5:G$8530))</f>
        <v/>
      </c>
      <c r="J21" s="332" t="str">
        <f>IF(A21="","",COUNTIF(D.Composição!$A:$A,$A21))</f>
        <v/>
      </c>
      <c r="K21" s="332" t="str">
        <f t="shared" si="0"/>
        <v/>
      </c>
      <c r="L21" s="332" t="str">
        <f>IF(A21="","",COUNTIFS(D.Composição!$A:$A,$A21,D.Composição!$M:$M,"Dep"))</f>
        <v/>
      </c>
      <c r="M21" s="332" t="str">
        <f>IF(A21="","",COUNTIFS(D.Composição!$A:$A,$A21,D.Composição!$F:$F,"Sim"))</f>
        <v/>
      </c>
      <c r="N21" s="332" t="str">
        <f t="shared" si="1"/>
        <v/>
      </c>
      <c r="O21" s="332" t="str">
        <f>IF(A21="","",VLOOKUP(A21,D.Composição!A2840:F8546,5,FALSE))</f>
        <v/>
      </c>
      <c r="P21" s="332" t="str">
        <f t="shared" si="2"/>
        <v/>
      </c>
      <c r="Q21" s="333" t="str">
        <f t="shared" si="3"/>
        <v/>
      </c>
      <c r="R21" s="334" t="str">
        <f t="shared" si="4"/>
        <v/>
      </c>
      <c r="S21" s="332" t="str">
        <f>IF(H21="","",IF(R21&gt;=4*auxiliar!$K$2,"Não elegível",IF(R21&lt;4*auxiliar!$K$2,"Elegível","")))</f>
        <v/>
      </c>
      <c r="T21" s="325"/>
      <c r="U21" s="325"/>
      <c r="V21" s="325"/>
      <c r="W21" s="335"/>
      <c r="X21" s="336" t="str">
        <f>IF(Table8[[#This Row],[Código do agregado '[Entidade']]]="","",IF(OR(AND(A21="",A21&lt;&gt;""),(AND(A21&lt;&gt;"",OR(B21="",D21="",I21="",T21="",U21="")))),"NÃO",IF(AND(A21&lt;&gt;"",J21=0),"Faltam membros","sim")))</f>
        <v/>
      </c>
      <c r="AA21" s="323"/>
      <c r="AB21" s="406"/>
      <c r="AC21" s="406"/>
      <c r="AD21" s="323"/>
      <c r="AE21" s="323"/>
    </row>
    <row r="22" spans="1:31" x14ac:dyDescent="0.25">
      <c r="A22" s="324"/>
      <c r="B22" s="325"/>
      <c r="C22" s="326">
        <f>IFERROR(VLOOKUP(B22,A.Núcleos!$B:$C,2,FALSE),"")</f>
        <v>0</v>
      </c>
      <c r="D22" s="327"/>
      <c r="E22" s="328"/>
      <c r="F22" s="213"/>
      <c r="G22" s="329" t="str">
        <f>IF(Table8[[#This Row],[Código da Candidatura]]="","",CONCATENATE(VLOOKUP(Table8[[#This Row],[Código da Candidatura]],Table13[[Cód.]:[Latitude]],3,FALSE)," - ",VLOOKUP(Table8[[#This Row],[Código da Candidatura]],Table13[[Cód.]:[Latitude]],6,FALSE)))</f>
        <v/>
      </c>
      <c r="H22" s="330" t="str">
        <f>IF(A22="","",CONCATENATE("1D.",Entrada!$K$8,".",auxiliar!A19,".",Table8[[#This Row],[Código da Candidatura]]))</f>
        <v/>
      </c>
      <c r="I22" s="331" t="str">
        <f>IF(A22="","",SUMIF(D.Composição!A$2825:A$8530,A22,D.Composição!G$5:G$8530))</f>
        <v/>
      </c>
      <c r="J22" s="332" t="str">
        <f>IF(A22="","",COUNTIF(D.Composição!$A:$A,$A22))</f>
        <v/>
      </c>
      <c r="K22" s="332" t="str">
        <f t="shared" si="0"/>
        <v/>
      </c>
      <c r="L22" s="332" t="str">
        <f>IF(A22="","",COUNTIFS(D.Composição!$A:$A,$A22,D.Composição!$M:$M,"Dep"))</f>
        <v/>
      </c>
      <c r="M22" s="332" t="str">
        <f>IF(A22="","",COUNTIFS(D.Composição!$A:$A,$A22,D.Composição!$F:$F,"Sim"))</f>
        <v/>
      </c>
      <c r="N22" s="332" t="str">
        <f t="shared" si="1"/>
        <v/>
      </c>
      <c r="O22" s="332" t="str">
        <f>IF(A22="","",VLOOKUP(A22,D.Composição!A2841:F8547,5,FALSE))</f>
        <v/>
      </c>
      <c r="P22" s="332" t="str">
        <f t="shared" si="2"/>
        <v/>
      </c>
      <c r="Q22" s="333" t="str">
        <f t="shared" si="3"/>
        <v/>
      </c>
      <c r="R22" s="334" t="str">
        <f t="shared" si="4"/>
        <v/>
      </c>
      <c r="S22" s="332" t="str">
        <f>IF(H22="","",IF(R22&gt;=4*auxiliar!$K$2,"Não elegível",IF(R22&lt;4*auxiliar!$K$2,"Elegível","")))</f>
        <v/>
      </c>
      <c r="T22" s="325"/>
      <c r="U22" s="325"/>
      <c r="V22" s="325"/>
      <c r="W22" s="335"/>
      <c r="X22" s="336" t="str">
        <f>IF(Table8[[#This Row],[Código do agregado '[Entidade']]]="","",IF(OR(AND(A22="",A22&lt;&gt;""),(AND(A22&lt;&gt;"",OR(B22="",D22="",I22="",T22="",U22="")))),"NÃO",IF(AND(A22&lt;&gt;"",J22=0),"Faltam membros","sim")))</f>
        <v/>
      </c>
      <c r="AA22" s="323"/>
      <c r="AB22" s="406"/>
      <c r="AC22" s="406"/>
      <c r="AD22" s="323"/>
      <c r="AE22" s="323"/>
    </row>
    <row r="23" spans="1:31" x14ac:dyDescent="0.25">
      <c r="A23" s="324"/>
      <c r="B23" s="325"/>
      <c r="C23" s="326">
        <f>IFERROR(VLOOKUP(B23,A.Núcleos!$B:$C,2,FALSE),"")</f>
        <v>0</v>
      </c>
      <c r="D23" s="327"/>
      <c r="E23" s="328"/>
      <c r="F23" s="213"/>
      <c r="G23" s="329" t="str">
        <f>IF(Table8[[#This Row],[Código da Candidatura]]="","",CONCATENATE(VLOOKUP(Table8[[#This Row],[Código da Candidatura]],Table13[[Cód.]:[Latitude]],3,FALSE)," - ",VLOOKUP(Table8[[#This Row],[Código da Candidatura]],Table13[[Cód.]:[Latitude]],6,FALSE)))</f>
        <v/>
      </c>
      <c r="H23" s="330" t="str">
        <f>IF(A23="","",CONCATENATE("1D.",Entrada!$K$8,".",auxiliar!A20,".",Table8[[#This Row],[Código da Candidatura]]))</f>
        <v/>
      </c>
      <c r="I23" s="331" t="str">
        <f>IF(A23="","",SUMIF(D.Composição!A$2825:A$8530,A23,D.Composição!G$5:G$8530))</f>
        <v/>
      </c>
      <c r="J23" s="332" t="str">
        <f>IF(A23="","",COUNTIF(D.Composição!$A:$A,$A23))</f>
        <v/>
      </c>
      <c r="K23" s="332" t="str">
        <f t="shared" si="0"/>
        <v/>
      </c>
      <c r="L23" s="332" t="str">
        <f>IF(A23="","",COUNTIFS(D.Composição!$A:$A,$A23,D.Composição!$M:$M,"Dep"))</f>
        <v/>
      </c>
      <c r="M23" s="332" t="str">
        <f>IF(A23="","",COUNTIFS(D.Composição!$A:$A,$A23,D.Composição!$F:$F,"Sim"))</f>
        <v/>
      </c>
      <c r="N23" s="332" t="str">
        <f t="shared" si="1"/>
        <v/>
      </c>
      <c r="O23" s="332" t="str">
        <f>IF(A23="","",VLOOKUP(A23,D.Composição!A2842:F8548,5,FALSE))</f>
        <v/>
      </c>
      <c r="P23" s="332" t="str">
        <f t="shared" si="2"/>
        <v/>
      </c>
      <c r="Q23" s="333" t="str">
        <f t="shared" si="3"/>
        <v/>
      </c>
      <c r="R23" s="334" t="str">
        <f t="shared" si="4"/>
        <v/>
      </c>
      <c r="S23" s="332" t="str">
        <f>IF(H23="","",IF(R23&gt;=4*auxiliar!$K$2,"Não elegível",IF(R23&lt;4*auxiliar!$K$2,"Elegível","")))</f>
        <v/>
      </c>
      <c r="T23" s="325"/>
      <c r="U23" s="325"/>
      <c r="V23" s="325"/>
      <c r="W23" s="335"/>
      <c r="X23" s="336" t="str">
        <f>IF(Table8[[#This Row],[Código do agregado '[Entidade']]]="","",IF(OR(AND(A23="",A23&lt;&gt;""),(AND(A23&lt;&gt;"",OR(B23="",D23="",I23="",T23="",U23="")))),"NÃO",IF(AND(A23&lt;&gt;"",J23=0),"Faltam membros","sim")))</f>
        <v/>
      </c>
      <c r="AA23" s="323"/>
      <c r="AB23" s="406"/>
      <c r="AC23" s="406"/>
      <c r="AD23" s="323"/>
      <c r="AE23" s="323"/>
    </row>
    <row r="24" spans="1:31" x14ac:dyDescent="0.25">
      <c r="A24" s="324"/>
      <c r="B24" s="325"/>
      <c r="C24" s="326">
        <f>IFERROR(VLOOKUP(B24,A.Núcleos!$B:$C,2,FALSE),"")</f>
        <v>0</v>
      </c>
      <c r="D24" s="327"/>
      <c r="E24" s="328"/>
      <c r="F24" s="213"/>
      <c r="G24" s="329" t="str">
        <f>IF(Table8[[#This Row],[Código da Candidatura]]="","",CONCATENATE(VLOOKUP(Table8[[#This Row],[Código da Candidatura]],Table13[[Cód.]:[Latitude]],3,FALSE)," - ",VLOOKUP(Table8[[#This Row],[Código da Candidatura]],Table13[[Cód.]:[Latitude]],6,FALSE)))</f>
        <v/>
      </c>
      <c r="H24" s="330" t="str">
        <f>IF(A24="","",CONCATENATE("1D.",Entrada!$K$8,".",auxiliar!A21,".",Table8[[#This Row],[Código da Candidatura]]))</f>
        <v/>
      </c>
      <c r="I24" s="331" t="str">
        <f>IF(A24="","",SUMIF(D.Composição!A$2825:A$8530,A24,D.Composição!G$5:G$8530))</f>
        <v/>
      </c>
      <c r="J24" s="332" t="str">
        <f>IF(A24="","",COUNTIF(D.Composição!$A:$A,$A24))</f>
        <v/>
      </c>
      <c r="K24" s="332" t="str">
        <f t="shared" si="0"/>
        <v/>
      </c>
      <c r="L24" s="332" t="str">
        <f>IF(A24="","",COUNTIFS(D.Composição!$A:$A,$A24,D.Composição!$M:$M,"Dep"))</f>
        <v/>
      </c>
      <c r="M24" s="332" t="str">
        <f>IF(A24="","",COUNTIFS(D.Composição!$A:$A,$A24,D.Composição!$F:$F,"Sim"))</f>
        <v/>
      </c>
      <c r="N24" s="332" t="str">
        <f t="shared" si="1"/>
        <v/>
      </c>
      <c r="O24" s="332" t="str">
        <f>IF(A24="","",VLOOKUP(A24,D.Composição!A2843:F8549,5,FALSE))</f>
        <v/>
      </c>
      <c r="P24" s="332" t="str">
        <f t="shared" si="2"/>
        <v/>
      </c>
      <c r="Q24" s="333" t="str">
        <f t="shared" si="3"/>
        <v/>
      </c>
      <c r="R24" s="334" t="str">
        <f t="shared" si="4"/>
        <v/>
      </c>
      <c r="S24" s="332" t="str">
        <f>IF(H24="","",IF(R24&gt;=4*auxiliar!$K$2,"Não elegível",IF(R24&lt;4*auxiliar!$K$2,"Elegível","")))</f>
        <v/>
      </c>
      <c r="T24" s="325"/>
      <c r="U24" s="325"/>
      <c r="V24" s="325"/>
      <c r="W24" s="335"/>
      <c r="X24" s="336" t="str">
        <f>IF(Table8[[#This Row],[Código do agregado '[Entidade']]]="","",IF(OR(AND(A24="",A24&lt;&gt;""),(AND(A24&lt;&gt;"",OR(B24="",D24="",I24="",T24="",U24="")))),"NÃO",IF(AND(A24&lt;&gt;"",J24=0),"Faltam membros","sim")))</f>
        <v/>
      </c>
      <c r="AA24" s="323"/>
      <c r="AB24" s="406"/>
      <c r="AC24" s="406"/>
      <c r="AD24" s="323"/>
      <c r="AE24" s="323"/>
    </row>
    <row r="25" spans="1:31" x14ac:dyDescent="0.25">
      <c r="A25" s="324"/>
      <c r="B25" s="325"/>
      <c r="C25" s="326">
        <f>IFERROR(VLOOKUP(B25,A.Núcleos!$B:$C,2,FALSE),"")</f>
        <v>0</v>
      </c>
      <c r="D25" s="327"/>
      <c r="E25" s="328"/>
      <c r="F25" s="213"/>
      <c r="G25" s="329" t="str">
        <f>IF(Table8[[#This Row],[Código da Candidatura]]="","",CONCATENATE(VLOOKUP(Table8[[#This Row],[Código da Candidatura]],Table13[[Cód.]:[Latitude]],3,FALSE)," - ",VLOOKUP(Table8[[#This Row],[Código da Candidatura]],Table13[[Cód.]:[Latitude]],6,FALSE)))</f>
        <v/>
      </c>
      <c r="H25" s="330" t="str">
        <f>IF(A25="","",CONCATENATE("1D.",Entrada!$K$8,".",auxiliar!A22,".",Table8[[#This Row],[Código da Candidatura]]))</f>
        <v/>
      </c>
      <c r="I25" s="331" t="str">
        <f>IF(A25="","",SUMIF(D.Composição!A$2825:A$8530,A25,D.Composição!G$5:G$8530))</f>
        <v/>
      </c>
      <c r="J25" s="332" t="str">
        <f>IF(A25="","",COUNTIF(D.Composição!$A:$A,$A25))</f>
        <v/>
      </c>
      <c r="K25" s="332" t="str">
        <f t="shared" si="0"/>
        <v/>
      </c>
      <c r="L25" s="332" t="str">
        <f>IF(A25="","",COUNTIFS(D.Composição!$A:$A,$A25,D.Composição!$M:$M,"Dep"))</f>
        <v/>
      </c>
      <c r="M25" s="332" t="str">
        <f>IF(A25="","",COUNTIFS(D.Composição!$A:$A,$A25,D.Composição!$F:$F,"Sim"))</f>
        <v/>
      </c>
      <c r="N25" s="332" t="str">
        <f t="shared" si="1"/>
        <v/>
      </c>
      <c r="O25" s="332" t="str">
        <f>IF(A25="","",VLOOKUP(A25,D.Composição!A2844:F8550,5,FALSE))</f>
        <v/>
      </c>
      <c r="P25" s="332" t="str">
        <f t="shared" si="2"/>
        <v/>
      </c>
      <c r="Q25" s="333" t="str">
        <f t="shared" si="3"/>
        <v/>
      </c>
      <c r="R25" s="334" t="str">
        <f t="shared" si="4"/>
        <v/>
      </c>
      <c r="S25" s="332" t="str">
        <f>IF(H25="","",IF(R25&gt;=4*auxiliar!$K$2,"Não elegível",IF(R25&lt;4*auxiliar!$K$2,"Elegível","")))</f>
        <v/>
      </c>
      <c r="T25" s="325"/>
      <c r="U25" s="325"/>
      <c r="V25" s="325"/>
      <c r="W25" s="335"/>
      <c r="X25" s="336" t="str">
        <f>IF(Table8[[#This Row],[Código do agregado '[Entidade']]]="","",IF(OR(AND(A25="",A25&lt;&gt;""),(AND(A25&lt;&gt;"",OR(B25="",D25="",I25="",T25="",U25="")))),"NÃO",IF(AND(A25&lt;&gt;"",J25=0),"Faltam membros","sim")))</f>
        <v/>
      </c>
      <c r="AA25" s="323"/>
      <c r="AB25" s="406"/>
      <c r="AC25" s="406"/>
      <c r="AD25" s="323"/>
      <c r="AE25" s="323"/>
    </row>
    <row r="26" spans="1:31" x14ac:dyDescent="0.25">
      <c r="A26" s="324"/>
      <c r="B26" s="325"/>
      <c r="C26" s="326">
        <f>IFERROR(VLOOKUP(B26,A.Núcleos!$B:$C,2,FALSE),"")</f>
        <v>0</v>
      </c>
      <c r="D26" s="327"/>
      <c r="E26" s="328"/>
      <c r="F26" s="213"/>
      <c r="G26" s="329" t="str">
        <f>IF(Table8[[#This Row],[Código da Candidatura]]="","",CONCATENATE(VLOOKUP(Table8[[#This Row],[Código da Candidatura]],Table13[[Cód.]:[Latitude]],3,FALSE)," - ",VLOOKUP(Table8[[#This Row],[Código da Candidatura]],Table13[[Cód.]:[Latitude]],6,FALSE)))</f>
        <v/>
      </c>
      <c r="H26" s="330" t="str">
        <f>IF(A26="","",CONCATENATE("1D.",Entrada!$K$8,".",auxiliar!A23,".",Table8[[#This Row],[Código da Candidatura]]))</f>
        <v/>
      </c>
      <c r="I26" s="331" t="str">
        <f>IF(A26="","",SUMIF(D.Composição!A$2825:A$8530,A26,D.Composição!G$5:G$8530))</f>
        <v/>
      </c>
      <c r="J26" s="332" t="str">
        <f>IF(A26="","",COUNTIF(D.Composição!$A:$A,$A26))</f>
        <v/>
      </c>
      <c r="K26" s="332" t="str">
        <f t="shared" si="0"/>
        <v/>
      </c>
      <c r="L26" s="332" t="str">
        <f>IF(A26="","",COUNTIFS(D.Composição!$A:$A,$A26,D.Composição!$M:$M,"Dep"))</f>
        <v/>
      </c>
      <c r="M26" s="332" t="str">
        <f>IF(A26="","",COUNTIFS(D.Composição!$A:$A,$A26,D.Composição!$F:$F,"Sim"))</f>
        <v/>
      </c>
      <c r="N26" s="332" t="str">
        <f t="shared" si="1"/>
        <v/>
      </c>
      <c r="O26" s="332" t="str">
        <f>IF(A26="","",VLOOKUP(A26,D.Composição!A2845:F8551,5,FALSE))</f>
        <v/>
      </c>
      <c r="P26" s="332" t="str">
        <f t="shared" si="2"/>
        <v/>
      </c>
      <c r="Q26" s="333" t="str">
        <f t="shared" si="3"/>
        <v/>
      </c>
      <c r="R26" s="334" t="str">
        <f t="shared" si="4"/>
        <v/>
      </c>
      <c r="S26" s="332" t="str">
        <f>IF(H26="","",IF(R26&gt;=4*auxiliar!$K$2,"Não elegível",IF(R26&lt;4*auxiliar!$K$2,"Elegível","")))</f>
        <v/>
      </c>
      <c r="T26" s="325"/>
      <c r="U26" s="325"/>
      <c r="V26" s="325"/>
      <c r="W26" s="335"/>
      <c r="X26" s="336" t="str">
        <f>IF(Table8[[#This Row],[Código do agregado '[Entidade']]]="","",IF(OR(AND(A26="",A26&lt;&gt;""),(AND(A26&lt;&gt;"",OR(B26="",D26="",I26="",T26="",U26="")))),"NÃO",IF(AND(A26&lt;&gt;"",J26=0),"Faltam membros","sim")))</f>
        <v/>
      </c>
      <c r="AA26" s="323"/>
      <c r="AB26" s="406"/>
      <c r="AC26" s="406"/>
      <c r="AD26" s="323"/>
      <c r="AE26" s="323"/>
    </row>
    <row r="27" spans="1:31" x14ac:dyDescent="0.25">
      <c r="A27" s="324"/>
      <c r="B27" s="325"/>
      <c r="C27" s="326">
        <f>IFERROR(VLOOKUP(B27,A.Núcleos!$B:$C,2,FALSE),"")</f>
        <v>0</v>
      </c>
      <c r="D27" s="327"/>
      <c r="E27" s="328"/>
      <c r="F27" s="213"/>
      <c r="G27" s="329" t="str">
        <f>IF(Table8[[#This Row],[Código da Candidatura]]="","",CONCATENATE(VLOOKUP(Table8[[#This Row],[Código da Candidatura]],Table13[[Cód.]:[Latitude]],3,FALSE)," - ",VLOOKUP(Table8[[#This Row],[Código da Candidatura]],Table13[[Cód.]:[Latitude]],6,FALSE)))</f>
        <v/>
      </c>
      <c r="H27" s="330" t="str">
        <f>IF(A27="","",CONCATENATE("1D.",Entrada!$K$8,".",auxiliar!A24,".",Table8[[#This Row],[Código da Candidatura]]))</f>
        <v/>
      </c>
      <c r="I27" s="331" t="str">
        <f>IF(A27="","",SUMIF(D.Composição!A$2825:A$8530,A27,D.Composição!G$5:G$8530))</f>
        <v/>
      </c>
      <c r="J27" s="332" t="str">
        <f>IF(A27="","",COUNTIF(D.Composição!$A:$A,$A27))</f>
        <v/>
      </c>
      <c r="K27" s="332" t="str">
        <f t="shared" si="0"/>
        <v/>
      </c>
      <c r="L27" s="332" t="str">
        <f>IF(A27="","",COUNTIFS(D.Composição!$A:$A,$A27,D.Composição!$M:$M,"Dep"))</f>
        <v/>
      </c>
      <c r="M27" s="332" t="str">
        <f>IF(A27="","",COUNTIFS(D.Composição!$A:$A,$A27,D.Composição!$F:$F,"Sim"))</f>
        <v/>
      </c>
      <c r="N27" s="332" t="str">
        <f t="shared" si="1"/>
        <v/>
      </c>
      <c r="O27" s="332" t="str">
        <f>IF(A27="","",VLOOKUP(A27,D.Composição!A2846:F8552,5,FALSE))</f>
        <v/>
      </c>
      <c r="P27" s="332" t="str">
        <f t="shared" si="2"/>
        <v/>
      </c>
      <c r="Q27" s="333" t="str">
        <f t="shared" si="3"/>
        <v/>
      </c>
      <c r="R27" s="334" t="str">
        <f t="shared" si="4"/>
        <v/>
      </c>
      <c r="S27" s="332" t="str">
        <f>IF(H27="","",IF(R27&gt;=4*auxiliar!$K$2,"Não elegível",IF(R27&lt;4*auxiliar!$K$2,"Elegível","")))</f>
        <v/>
      </c>
      <c r="T27" s="325"/>
      <c r="U27" s="325"/>
      <c r="V27" s="325"/>
      <c r="W27" s="335"/>
      <c r="X27" s="336" t="str">
        <f>IF(Table8[[#This Row],[Código do agregado '[Entidade']]]="","",IF(OR(AND(A27="",A27&lt;&gt;""),(AND(A27&lt;&gt;"",OR(B27="",D27="",I27="",T27="",U27="")))),"NÃO",IF(AND(A27&lt;&gt;"",J27=0),"Faltam membros","sim")))</f>
        <v/>
      </c>
      <c r="AA27" s="323"/>
      <c r="AB27" s="406"/>
      <c r="AC27" s="406"/>
      <c r="AD27" s="323"/>
      <c r="AE27" s="323"/>
    </row>
    <row r="28" spans="1:31" x14ac:dyDescent="0.25">
      <c r="A28" s="324"/>
      <c r="B28" s="325"/>
      <c r="C28" s="326">
        <f>IFERROR(VLOOKUP(B28,A.Núcleos!$B:$C,2,FALSE),"")</f>
        <v>0</v>
      </c>
      <c r="D28" s="327"/>
      <c r="E28" s="328"/>
      <c r="F28" s="213"/>
      <c r="G28" s="329" t="str">
        <f>IF(Table8[[#This Row],[Código da Candidatura]]="","",CONCATENATE(VLOOKUP(Table8[[#This Row],[Código da Candidatura]],Table13[[Cód.]:[Latitude]],3,FALSE)," - ",VLOOKUP(Table8[[#This Row],[Código da Candidatura]],Table13[[Cód.]:[Latitude]],6,FALSE)))</f>
        <v/>
      </c>
      <c r="H28" s="330" t="str">
        <f>IF(A28="","",CONCATENATE("1D.",Entrada!$K$8,".",auxiliar!A25,".",Table8[[#This Row],[Código da Candidatura]]))</f>
        <v/>
      </c>
      <c r="I28" s="331" t="str">
        <f>IF(A28="","",SUMIF(D.Composição!A$2825:A$8530,A28,D.Composição!G$5:G$8530))</f>
        <v/>
      </c>
      <c r="J28" s="332" t="str">
        <f>IF(A28="","",COUNTIF(D.Composição!$A:$A,$A28))</f>
        <v/>
      </c>
      <c r="K28" s="332" t="str">
        <f t="shared" si="0"/>
        <v/>
      </c>
      <c r="L28" s="332" t="str">
        <f>IF(A28="","",COUNTIFS(D.Composição!$A:$A,$A28,D.Composição!$M:$M,"Dep"))</f>
        <v/>
      </c>
      <c r="M28" s="332" t="str">
        <f>IF(A28="","",COUNTIFS(D.Composição!$A:$A,$A28,D.Composição!$F:$F,"Sim"))</f>
        <v/>
      </c>
      <c r="N28" s="332" t="str">
        <f t="shared" si="1"/>
        <v/>
      </c>
      <c r="O28" s="332" t="str">
        <f>IF(A28="","",VLOOKUP(A28,D.Composição!A2847:F8553,5,FALSE))</f>
        <v/>
      </c>
      <c r="P28" s="332" t="str">
        <f t="shared" si="2"/>
        <v/>
      </c>
      <c r="Q28" s="333" t="str">
        <f t="shared" si="3"/>
        <v/>
      </c>
      <c r="R28" s="334" t="str">
        <f t="shared" si="4"/>
        <v/>
      </c>
      <c r="S28" s="332" t="str">
        <f>IF(H28="","",IF(R28&gt;=4*auxiliar!$K$2,"Não elegível",IF(R28&lt;4*auxiliar!$K$2,"Elegível","")))</f>
        <v/>
      </c>
      <c r="T28" s="325"/>
      <c r="U28" s="325"/>
      <c r="V28" s="325"/>
      <c r="W28" s="335"/>
      <c r="X28" s="336" t="str">
        <f>IF(Table8[[#This Row],[Código do agregado '[Entidade']]]="","",IF(OR(AND(A28="",A28&lt;&gt;""),(AND(A28&lt;&gt;"",OR(B28="",D28="",I28="",T28="",U28="")))),"NÃO",IF(AND(A28&lt;&gt;"",J28=0),"Faltam membros","sim")))</f>
        <v/>
      </c>
      <c r="AA28" s="323"/>
      <c r="AB28" s="406"/>
      <c r="AC28" s="406"/>
      <c r="AD28" s="323"/>
      <c r="AE28" s="323"/>
    </row>
    <row r="29" spans="1:31" x14ac:dyDescent="0.25">
      <c r="A29" s="324"/>
      <c r="B29" s="325"/>
      <c r="C29" s="326">
        <f>IFERROR(VLOOKUP(B29,A.Núcleos!$B:$C,2,FALSE),"")</f>
        <v>0</v>
      </c>
      <c r="D29" s="327"/>
      <c r="E29" s="328"/>
      <c r="F29" s="213"/>
      <c r="G29" s="329" t="str">
        <f>IF(Table8[[#This Row],[Código da Candidatura]]="","",CONCATENATE(VLOOKUP(Table8[[#This Row],[Código da Candidatura]],Table13[[Cód.]:[Latitude]],3,FALSE)," - ",VLOOKUP(Table8[[#This Row],[Código da Candidatura]],Table13[[Cód.]:[Latitude]],6,FALSE)))</f>
        <v/>
      </c>
      <c r="H29" s="330" t="str">
        <f>IF(A29="","",CONCATENATE("1D.",Entrada!$K$8,".",auxiliar!A26,".",Table8[[#This Row],[Código da Candidatura]]))</f>
        <v/>
      </c>
      <c r="I29" s="331" t="str">
        <f>IF(A29="","",SUMIF(D.Composição!A$2825:A$8530,A29,D.Composição!G$5:G$8530))</f>
        <v/>
      </c>
      <c r="J29" s="332" t="str">
        <f>IF(A29="","",COUNTIF(D.Composição!$A:$A,$A29))</f>
        <v/>
      </c>
      <c r="K29" s="332" t="str">
        <f t="shared" si="0"/>
        <v/>
      </c>
      <c r="L29" s="332" t="str">
        <f>IF(A29="","",COUNTIFS(D.Composição!$A:$A,$A29,D.Composição!$M:$M,"Dep"))</f>
        <v/>
      </c>
      <c r="M29" s="332" t="str">
        <f>IF(A29="","",COUNTIFS(D.Composição!$A:$A,$A29,D.Composição!$F:$F,"Sim"))</f>
        <v/>
      </c>
      <c r="N29" s="332" t="str">
        <f t="shared" si="1"/>
        <v/>
      </c>
      <c r="O29" s="332" t="str">
        <f>IF(A29="","",VLOOKUP(A29,D.Composição!A2848:F8554,5,FALSE))</f>
        <v/>
      </c>
      <c r="P29" s="332" t="str">
        <f t="shared" si="2"/>
        <v/>
      </c>
      <c r="Q29" s="333" t="str">
        <f t="shared" si="3"/>
        <v/>
      </c>
      <c r="R29" s="334" t="str">
        <f t="shared" si="4"/>
        <v/>
      </c>
      <c r="S29" s="332" t="str">
        <f>IF(H29="","",IF(R29&gt;=4*auxiliar!$K$2,"Não elegível",IF(R29&lt;4*auxiliar!$K$2,"Elegível","")))</f>
        <v/>
      </c>
      <c r="T29" s="325"/>
      <c r="U29" s="325"/>
      <c r="V29" s="325"/>
      <c r="W29" s="335"/>
      <c r="X29" s="336" t="str">
        <f>IF(Table8[[#This Row],[Código do agregado '[Entidade']]]="","",IF(OR(AND(A29="",A29&lt;&gt;""),(AND(A29&lt;&gt;"",OR(B29="",D29="",I29="",T29="",U29="")))),"NÃO",IF(AND(A29&lt;&gt;"",J29=0),"Faltam membros","sim")))</f>
        <v/>
      </c>
      <c r="AA29" s="323"/>
      <c r="AB29" s="406"/>
      <c r="AC29" s="406"/>
      <c r="AD29" s="323"/>
      <c r="AE29" s="323"/>
    </row>
    <row r="30" spans="1:31" x14ac:dyDescent="0.25">
      <c r="A30" s="324"/>
      <c r="B30" s="325"/>
      <c r="C30" s="326">
        <f>IFERROR(VLOOKUP(B30,A.Núcleos!$B:$C,2,FALSE),"")</f>
        <v>0</v>
      </c>
      <c r="D30" s="327"/>
      <c r="E30" s="328"/>
      <c r="F30" s="213"/>
      <c r="G30" s="329" t="str">
        <f>IF(Table8[[#This Row],[Código da Candidatura]]="","",CONCATENATE(VLOOKUP(Table8[[#This Row],[Código da Candidatura]],Table13[[Cód.]:[Latitude]],3,FALSE)," - ",VLOOKUP(Table8[[#This Row],[Código da Candidatura]],Table13[[Cód.]:[Latitude]],6,FALSE)))</f>
        <v/>
      </c>
      <c r="H30" s="330" t="str">
        <f>IF(A30="","",CONCATENATE("1D.",Entrada!$K$8,".",auxiliar!A27,".",Table8[[#This Row],[Código da Candidatura]]))</f>
        <v/>
      </c>
      <c r="I30" s="331" t="str">
        <f>IF(A30="","",SUMIF(D.Composição!A$2825:A$8530,A30,D.Composição!G$5:G$8530))</f>
        <v/>
      </c>
      <c r="J30" s="332" t="str">
        <f>IF(A30="","",COUNTIF(D.Composição!$A:$A,$A30))</f>
        <v/>
      </c>
      <c r="K30" s="332" t="str">
        <f t="shared" si="0"/>
        <v/>
      </c>
      <c r="L30" s="332" t="str">
        <f>IF(A30="","",COUNTIFS(D.Composição!$A:$A,$A30,D.Composição!$M:$M,"Dep"))</f>
        <v/>
      </c>
      <c r="M30" s="332" t="str">
        <f>IF(A30="","",COUNTIFS(D.Composição!$A:$A,$A30,D.Composição!$F:$F,"Sim"))</f>
        <v/>
      </c>
      <c r="N30" s="332" t="str">
        <f t="shared" si="1"/>
        <v/>
      </c>
      <c r="O30" s="332" t="str">
        <f>IF(A30="","",VLOOKUP(A30,D.Composição!A2849:F8555,5,FALSE))</f>
        <v/>
      </c>
      <c r="P30" s="332" t="str">
        <f t="shared" si="2"/>
        <v/>
      </c>
      <c r="Q30" s="333" t="str">
        <f t="shared" si="3"/>
        <v/>
      </c>
      <c r="R30" s="334" t="str">
        <f t="shared" si="4"/>
        <v/>
      </c>
      <c r="S30" s="332" t="str">
        <f>IF(H30="","",IF(R30&gt;=4*auxiliar!$K$2,"Não elegível",IF(R30&lt;4*auxiliar!$K$2,"Elegível","")))</f>
        <v/>
      </c>
      <c r="T30" s="325"/>
      <c r="U30" s="325"/>
      <c r="V30" s="325"/>
      <c r="W30" s="335"/>
      <c r="X30" s="336" t="str">
        <f>IF(Table8[[#This Row],[Código do agregado '[Entidade']]]="","",IF(OR(AND(A30="",A30&lt;&gt;""),(AND(A30&lt;&gt;"",OR(B30="",D30="",I30="",T30="",U30="")))),"NÃO",IF(AND(A30&lt;&gt;"",J30=0),"Faltam membros","sim")))</f>
        <v/>
      </c>
      <c r="AA30" s="323"/>
      <c r="AB30" s="406"/>
      <c r="AC30" s="406"/>
      <c r="AD30" s="323"/>
      <c r="AE30" s="323"/>
    </row>
    <row r="31" spans="1:31" x14ac:dyDescent="0.25">
      <c r="A31" s="324"/>
      <c r="B31" s="325"/>
      <c r="C31" s="326">
        <f>IFERROR(VLOOKUP(B31,A.Núcleos!$B:$C,2,FALSE),"")</f>
        <v>0</v>
      </c>
      <c r="D31" s="327"/>
      <c r="E31" s="328"/>
      <c r="F31" s="213"/>
      <c r="G31" s="329" t="str">
        <f>IF(Table8[[#This Row],[Código da Candidatura]]="","",CONCATENATE(VLOOKUP(Table8[[#This Row],[Código da Candidatura]],Table13[[Cód.]:[Latitude]],3,FALSE)," - ",VLOOKUP(Table8[[#This Row],[Código da Candidatura]],Table13[[Cód.]:[Latitude]],6,FALSE)))</f>
        <v/>
      </c>
      <c r="H31" s="330" t="str">
        <f>IF(A31="","",CONCATENATE("1D.",Entrada!$K$8,".",auxiliar!A28,".",Table8[[#This Row],[Código da Candidatura]]))</f>
        <v/>
      </c>
      <c r="I31" s="331" t="str">
        <f>IF(A31="","",SUMIF(D.Composição!A$2825:A$8530,A31,D.Composição!G$5:G$8530))</f>
        <v/>
      </c>
      <c r="J31" s="332" t="str">
        <f>IF(A31="","",COUNTIF(D.Composição!$A:$A,$A31))</f>
        <v/>
      </c>
      <c r="K31" s="332" t="str">
        <f t="shared" si="0"/>
        <v/>
      </c>
      <c r="L31" s="332" t="str">
        <f>IF(A31="","",COUNTIFS(D.Composição!$A:$A,$A31,D.Composição!$M:$M,"Dep"))</f>
        <v/>
      </c>
      <c r="M31" s="332" t="str">
        <f>IF(A31="","",COUNTIFS(D.Composição!$A:$A,$A31,D.Composição!$F:$F,"Sim"))</f>
        <v/>
      </c>
      <c r="N31" s="332" t="str">
        <f t="shared" si="1"/>
        <v/>
      </c>
      <c r="O31" s="332" t="str">
        <f>IF(A31="","",VLOOKUP(A31,D.Composição!A2850:F8556,5,FALSE))</f>
        <v/>
      </c>
      <c r="P31" s="332" t="str">
        <f t="shared" si="2"/>
        <v/>
      </c>
      <c r="Q31" s="333" t="str">
        <f t="shared" si="3"/>
        <v/>
      </c>
      <c r="R31" s="334" t="str">
        <f t="shared" si="4"/>
        <v/>
      </c>
      <c r="S31" s="332" t="str">
        <f>IF(H31="","",IF(R31&gt;=4*auxiliar!$K$2,"Não elegível",IF(R31&lt;4*auxiliar!$K$2,"Elegível","")))</f>
        <v/>
      </c>
      <c r="T31" s="325"/>
      <c r="U31" s="325"/>
      <c r="V31" s="325"/>
      <c r="W31" s="335"/>
      <c r="X31" s="336" t="str">
        <f>IF(Table8[[#This Row],[Código do agregado '[Entidade']]]="","",IF(OR(AND(A31="",A31&lt;&gt;""),(AND(A31&lt;&gt;"",OR(B31="",D31="",I31="",T31="",U31="")))),"NÃO",IF(AND(A31&lt;&gt;"",J31=0),"Faltam membros","sim")))</f>
        <v/>
      </c>
      <c r="AA31" s="323"/>
      <c r="AB31" s="406"/>
      <c r="AC31" s="406"/>
      <c r="AD31" s="323"/>
      <c r="AE31" s="323"/>
    </row>
    <row r="32" spans="1:31" x14ac:dyDescent="0.25">
      <c r="A32" s="324"/>
      <c r="B32" s="325"/>
      <c r="C32" s="326">
        <f>IFERROR(VLOOKUP(B32,A.Núcleos!$B:$C,2,FALSE),"")</f>
        <v>0</v>
      </c>
      <c r="D32" s="327"/>
      <c r="E32" s="328"/>
      <c r="F32" s="213"/>
      <c r="G32" s="329" t="str">
        <f>IF(Table8[[#This Row],[Código da Candidatura]]="","",CONCATENATE(VLOOKUP(Table8[[#This Row],[Código da Candidatura]],Table13[[Cód.]:[Latitude]],3,FALSE)," - ",VLOOKUP(Table8[[#This Row],[Código da Candidatura]],Table13[[Cód.]:[Latitude]],6,FALSE)))</f>
        <v/>
      </c>
      <c r="H32" s="330" t="str">
        <f>IF(A32="","",CONCATENATE("1D.",Entrada!$K$8,".",auxiliar!A29,".",Table8[[#This Row],[Código da Candidatura]]))</f>
        <v/>
      </c>
      <c r="I32" s="331" t="str">
        <f>IF(A32="","",SUMIF(D.Composição!A$2825:A$8530,A32,D.Composição!G$5:G$8530))</f>
        <v/>
      </c>
      <c r="J32" s="332" t="str">
        <f>IF(A32="","",COUNTIF(D.Composição!$A:$A,$A32))</f>
        <v/>
      </c>
      <c r="K32" s="332" t="str">
        <f t="shared" si="0"/>
        <v/>
      </c>
      <c r="L32" s="332" t="str">
        <f>IF(A32="","",COUNTIFS(D.Composição!$A:$A,$A32,D.Composição!$M:$M,"Dep"))</f>
        <v/>
      </c>
      <c r="M32" s="332" t="str">
        <f>IF(A32="","",COUNTIFS(D.Composição!$A:$A,$A32,D.Composição!$F:$F,"Sim"))</f>
        <v/>
      </c>
      <c r="N32" s="332" t="str">
        <f t="shared" si="1"/>
        <v/>
      </c>
      <c r="O32" s="332" t="str">
        <f>IF(A32="","",VLOOKUP(A32,D.Composição!A2851:F8557,5,FALSE))</f>
        <v/>
      </c>
      <c r="P32" s="332" t="str">
        <f t="shared" si="2"/>
        <v/>
      </c>
      <c r="Q32" s="333" t="str">
        <f t="shared" si="3"/>
        <v/>
      </c>
      <c r="R32" s="334" t="str">
        <f t="shared" si="4"/>
        <v/>
      </c>
      <c r="S32" s="332" t="str">
        <f>IF(H32="","",IF(R32&gt;=4*auxiliar!$K$2,"Não elegível",IF(R32&lt;4*auxiliar!$K$2,"Elegível","")))</f>
        <v/>
      </c>
      <c r="T32" s="325"/>
      <c r="U32" s="325"/>
      <c r="V32" s="325"/>
      <c r="W32" s="335"/>
      <c r="X32" s="336" t="str">
        <f>IF(Table8[[#This Row],[Código do agregado '[Entidade']]]="","",IF(OR(AND(A32="",A32&lt;&gt;""),(AND(A32&lt;&gt;"",OR(B32="",D32="",I32="",T32="",U32="")))),"NÃO",IF(AND(A32&lt;&gt;"",J32=0),"Faltam membros","sim")))</f>
        <v/>
      </c>
      <c r="AA32" s="323"/>
      <c r="AB32" s="406"/>
      <c r="AC32" s="406"/>
      <c r="AD32" s="323"/>
      <c r="AE32" s="323"/>
    </row>
    <row r="33" spans="1:31" x14ac:dyDescent="0.25">
      <c r="A33" s="324"/>
      <c r="B33" s="325"/>
      <c r="C33" s="326">
        <f>IFERROR(VLOOKUP(B33,A.Núcleos!$B:$C,2,FALSE),"")</f>
        <v>0</v>
      </c>
      <c r="D33" s="327"/>
      <c r="E33" s="328"/>
      <c r="F33" s="213"/>
      <c r="G33" s="329" t="str">
        <f>IF(Table8[[#This Row],[Código da Candidatura]]="","",CONCATENATE(VLOOKUP(Table8[[#This Row],[Código da Candidatura]],Table13[[Cód.]:[Latitude]],3,FALSE)," - ",VLOOKUP(Table8[[#This Row],[Código da Candidatura]],Table13[[Cód.]:[Latitude]],6,FALSE)))</f>
        <v/>
      </c>
      <c r="H33" s="330" t="str">
        <f>IF(A33="","",CONCATENATE("1D.",Entrada!$K$8,".",auxiliar!A30,".",Table8[[#This Row],[Código da Candidatura]]))</f>
        <v/>
      </c>
      <c r="I33" s="331" t="str">
        <f>IF(A33="","",SUMIF(D.Composição!A$2825:A$8530,A33,D.Composição!G$5:G$8530))</f>
        <v/>
      </c>
      <c r="J33" s="332" t="str">
        <f>IF(A33="","",COUNTIF(D.Composição!$A:$A,$A33))</f>
        <v/>
      </c>
      <c r="K33" s="332" t="str">
        <f t="shared" si="0"/>
        <v/>
      </c>
      <c r="L33" s="332" t="str">
        <f>IF(A33="","",COUNTIFS(D.Composição!$A:$A,$A33,D.Composição!$M:$M,"Dep"))</f>
        <v/>
      </c>
      <c r="M33" s="332" t="str">
        <f>IF(A33="","",COUNTIFS(D.Composição!$A:$A,$A33,D.Composição!$F:$F,"Sim"))</f>
        <v/>
      </c>
      <c r="N33" s="332" t="str">
        <f t="shared" si="1"/>
        <v/>
      </c>
      <c r="O33" s="332" t="str">
        <f>IF(A33="","",VLOOKUP(A33,D.Composição!A2852:F8558,5,FALSE))</f>
        <v/>
      </c>
      <c r="P33" s="332" t="str">
        <f t="shared" si="2"/>
        <v/>
      </c>
      <c r="Q33" s="333" t="str">
        <f t="shared" si="3"/>
        <v/>
      </c>
      <c r="R33" s="334" t="str">
        <f t="shared" si="4"/>
        <v/>
      </c>
      <c r="S33" s="332" t="str">
        <f>IF(H33="","",IF(R33&gt;=4*auxiliar!$K$2,"Não elegível",IF(R33&lt;4*auxiliar!$K$2,"Elegível","")))</f>
        <v/>
      </c>
      <c r="T33" s="325"/>
      <c r="U33" s="325"/>
      <c r="V33" s="325"/>
      <c r="W33" s="335"/>
      <c r="X33" s="336" t="str">
        <f>IF(Table8[[#This Row],[Código do agregado '[Entidade']]]="","",IF(OR(AND(A33="",A33&lt;&gt;""),(AND(A33&lt;&gt;"",OR(B33="",D33="",I33="",T33="",U33="")))),"NÃO",IF(AND(A33&lt;&gt;"",J33=0),"Faltam membros","sim")))</f>
        <v/>
      </c>
      <c r="AA33" s="323"/>
      <c r="AB33" s="406"/>
      <c r="AC33" s="406"/>
      <c r="AD33" s="323"/>
      <c r="AE33" s="323"/>
    </row>
    <row r="34" spans="1:31" x14ac:dyDescent="0.25">
      <c r="A34" s="324"/>
      <c r="B34" s="325"/>
      <c r="C34" s="326">
        <f>IFERROR(VLOOKUP(B34,A.Núcleos!$B:$C,2,FALSE),"")</f>
        <v>0</v>
      </c>
      <c r="D34" s="327"/>
      <c r="E34" s="328"/>
      <c r="F34" s="213"/>
      <c r="G34" s="329" t="str">
        <f>IF(Table8[[#This Row],[Código da Candidatura]]="","",CONCATENATE(VLOOKUP(Table8[[#This Row],[Código da Candidatura]],Table13[[Cód.]:[Latitude]],3,FALSE)," - ",VLOOKUP(Table8[[#This Row],[Código da Candidatura]],Table13[[Cód.]:[Latitude]],6,FALSE)))</f>
        <v/>
      </c>
      <c r="H34" s="330" t="str">
        <f>IF(A34="","",CONCATENATE("1D.",Entrada!$K$8,".",auxiliar!A31,".",Table8[[#This Row],[Código da Candidatura]]))</f>
        <v/>
      </c>
      <c r="I34" s="331" t="str">
        <f>IF(A34="","",SUMIF(D.Composição!A$2825:A$8530,A34,D.Composição!G$5:G$8530))</f>
        <v/>
      </c>
      <c r="J34" s="332" t="str">
        <f>IF(A34="","",COUNTIF(D.Composição!$A:$A,$A34))</f>
        <v/>
      </c>
      <c r="K34" s="332" t="str">
        <f t="shared" si="0"/>
        <v/>
      </c>
      <c r="L34" s="332" t="str">
        <f>IF(A34="","",COUNTIFS(D.Composição!$A:$A,$A34,D.Composição!$M:$M,"Dep"))</f>
        <v/>
      </c>
      <c r="M34" s="332" t="str">
        <f>IF(A34="","",COUNTIFS(D.Composição!$A:$A,$A34,D.Composição!$F:$F,"Sim"))</f>
        <v/>
      </c>
      <c r="N34" s="332" t="str">
        <f t="shared" si="1"/>
        <v/>
      </c>
      <c r="O34" s="332" t="str">
        <f>IF(A34="","",VLOOKUP(A34,D.Composição!A2853:F8559,5,FALSE))</f>
        <v/>
      </c>
      <c r="P34" s="332" t="str">
        <f t="shared" si="2"/>
        <v/>
      </c>
      <c r="Q34" s="333" t="str">
        <f t="shared" si="3"/>
        <v/>
      </c>
      <c r="R34" s="334" t="str">
        <f t="shared" si="4"/>
        <v/>
      </c>
      <c r="S34" s="332" t="str">
        <f>IF(H34="","",IF(R34&gt;=4*auxiliar!$K$2,"Não elegível",IF(R34&lt;4*auxiliar!$K$2,"Elegível","")))</f>
        <v/>
      </c>
      <c r="T34" s="325"/>
      <c r="U34" s="325"/>
      <c r="V34" s="325"/>
      <c r="W34" s="335"/>
      <c r="X34" s="336" t="str">
        <f>IF(Table8[[#This Row],[Código do agregado '[Entidade']]]="","",IF(OR(AND(A34="",A34&lt;&gt;""),(AND(A34&lt;&gt;"",OR(B34="",D34="",I34="",T34="",U34="")))),"NÃO",IF(AND(A34&lt;&gt;"",J34=0),"Faltam membros","sim")))</f>
        <v/>
      </c>
      <c r="AA34" s="323"/>
      <c r="AB34" s="406"/>
      <c r="AC34" s="406"/>
      <c r="AD34" s="323"/>
      <c r="AE34" s="323"/>
    </row>
    <row r="35" spans="1:31" x14ac:dyDescent="0.25">
      <c r="A35" s="324"/>
      <c r="B35" s="325"/>
      <c r="C35" s="326">
        <f>IFERROR(VLOOKUP(B35,A.Núcleos!$B:$C,2,FALSE),"")</f>
        <v>0</v>
      </c>
      <c r="D35" s="327"/>
      <c r="E35" s="328"/>
      <c r="F35" s="213"/>
      <c r="G35" s="329" t="str">
        <f>IF(Table8[[#This Row],[Código da Candidatura]]="","",CONCATENATE(VLOOKUP(Table8[[#This Row],[Código da Candidatura]],Table13[[Cód.]:[Latitude]],3,FALSE)," - ",VLOOKUP(Table8[[#This Row],[Código da Candidatura]],Table13[[Cód.]:[Latitude]],6,FALSE)))</f>
        <v/>
      </c>
      <c r="H35" s="330" t="str">
        <f>IF(A35="","",CONCATENATE("1D.",Entrada!$K$8,".",auxiliar!A32,".",Table8[[#This Row],[Código da Candidatura]]))</f>
        <v/>
      </c>
      <c r="I35" s="331" t="str">
        <f>IF(A35="","",SUMIF(D.Composição!A$2825:A$8530,A35,D.Composição!G$5:G$8530))</f>
        <v/>
      </c>
      <c r="J35" s="332" t="str">
        <f>IF(A35="","",COUNTIF(D.Composição!$A:$A,$A35))</f>
        <v/>
      </c>
      <c r="K35" s="332" t="str">
        <f t="shared" si="0"/>
        <v/>
      </c>
      <c r="L35" s="332" t="str">
        <f>IF(A35="","",COUNTIFS(D.Composição!$A:$A,$A35,D.Composição!$M:$M,"Dep"))</f>
        <v/>
      </c>
      <c r="M35" s="332" t="str">
        <f>IF(A35="","",COUNTIFS(D.Composição!$A:$A,$A35,D.Composição!$F:$F,"Sim"))</f>
        <v/>
      </c>
      <c r="N35" s="332" t="str">
        <f t="shared" si="1"/>
        <v/>
      </c>
      <c r="O35" s="332" t="str">
        <f>IF(A35="","",VLOOKUP(A35,D.Composição!A2854:F8560,5,FALSE))</f>
        <v/>
      </c>
      <c r="P35" s="332" t="str">
        <f t="shared" si="2"/>
        <v/>
      </c>
      <c r="Q35" s="333" t="str">
        <f t="shared" si="3"/>
        <v/>
      </c>
      <c r="R35" s="334" t="str">
        <f t="shared" si="4"/>
        <v/>
      </c>
      <c r="S35" s="332" t="str">
        <f>IF(H35="","",IF(R35&gt;=4*auxiliar!$K$2,"Não elegível",IF(R35&lt;4*auxiliar!$K$2,"Elegível","")))</f>
        <v/>
      </c>
      <c r="T35" s="325"/>
      <c r="U35" s="325"/>
      <c r="V35" s="325"/>
      <c r="W35" s="335"/>
      <c r="X35" s="336" t="str">
        <f>IF(Table8[[#This Row],[Código do agregado '[Entidade']]]="","",IF(OR(AND(A35="",A35&lt;&gt;""),(AND(A35&lt;&gt;"",OR(B35="",D35="",I35="",T35="",U35="")))),"NÃO",IF(AND(A35&lt;&gt;"",J35=0),"Faltam membros","sim")))</f>
        <v/>
      </c>
      <c r="AA35" s="323"/>
      <c r="AB35" s="406"/>
      <c r="AC35" s="406"/>
      <c r="AD35" s="323"/>
      <c r="AE35" s="323"/>
    </row>
    <row r="36" spans="1:31" x14ac:dyDescent="0.25">
      <c r="A36" s="324"/>
      <c r="B36" s="325"/>
      <c r="C36" s="326">
        <f>IFERROR(VLOOKUP(B36,A.Núcleos!$B:$C,2,FALSE),"")</f>
        <v>0</v>
      </c>
      <c r="D36" s="327"/>
      <c r="E36" s="328"/>
      <c r="F36" s="213"/>
      <c r="G36" s="329" t="str">
        <f>IF(Table8[[#This Row],[Código da Candidatura]]="","",CONCATENATE(VLOOKUP(Table8[[#This Row],[Código da Candidatura]],Table13[[Cód.]:[Latitude]],3,FALSE)," - ",VLOOKUP(Table8[[#This Row],[Código da Candidatura]],Table13[[Cód.]:[Latitude]],6,FALSE)))</f>
        <v/>
      </c>
      <c r="H36" s="330" t="str">
        <f>IF(A36="","",CONCATENATE("1D.",Entrada!$K$8,".",auxiliar!A33,".",Table8[[#This Row],[Código da Candidatura]]))</f>
        <v/>
      </c>
      <c r="I36" s="331" t="str">
        <f>IF(A36="","",SUMIF(D.Composição!A$2825:A$8530,A36,D.Composição!G$5:G$8530))</f>
        <v/>
      </c>
      <c r="J36" s="332" t="str">
        <f>IF(A36="","",COUNTIF(D.Composição!$A:$A,$A36))</f>
        <v/>
      </c>
      <c r="K36" s="332" t="str">
        <f t="shared" si="0"/>
        <v/>
      </c>
      <c r="L36" s="332" t="str">
        <f>IF(A36="","",COUNTIFS(D.Composição!$A:$A,$A36,D.Composição!$M:$M,"Dep"))</f>
        <v/>
      </c>
      <c r="M36" s="332" t="str">
        <f>IF(A36="","",COUNTIFS(D.Composição!$A:$A,$A36,D.Composição!$F:$F,"Sim"))</f>
        <v/>
      </c>
      <c r="N36" s="332" t="str">
        <f t="shared" si="1"/>
        <v/>
      </c>
      <c r="O36" s="332" t="str">
        <f>IF(A36="","",VLOOKUP(A36,D.Composição!A2855:F8561,5,FALSE))</f>
        <v/>
      </c>
      <c r="P36" s="332" t="str">
        <f t="shared" si="2"/>
        <v/>
      </c>
      <c r="Q36" s="333" t="str">
        <f t="shared" si="3"/>
        <v/>
      </c>
      <c r="R36" s="334" t="str">
        <f t="shared" si="4"/>
        <v/>
      </c>
      <c r="S36" s="332" t="str">
        <f>IF(H36="","",IF(R36&gt;=4*auxiliar!$K$2,"Não elegível",IF(R36&lt;4*auxiliar!$K$2,"Elegível","")))</f>
        <v/>
      </c>
      <c r="T36" s="325"/>
      <c r="U36" s="325"/>
      <c r="V36" s="325"/>
      <c r="W36" s="335"/>
      <c r="X36" s="336" t="str">
        <f>IF(Table8[[#This Row],[Código do agregado '[Entidade']]]="","",IF(OR(AND(A36="",A36&lt;&gt;""),(AND(A36&lt;&gt;"",OR(B36="",D36="",I36="",T36="",U36="")))),"NÃO",IF(AND(A36&lt;&gt;"",J36=0),"Faltam membros","sim")))</f>
        <v/>
      </c>
      <c r="AA36" s="323"/>
      <c r="AB36" s="406"/>
      <c r="AC36" s="406"/>
      <c r="AD36" s="323"/>
      <c r="AE36" s="323"/>
    </row>
    <row r="37" spans="1:31" x14ac:dyDescent="0.25">
      <c r="A37" s="324"/>
      <c r="B37" s="325"/>
      <c r="C37" s="326">
        <f>IFERROR(VLOOKUP(B37,A.Núcleos!$B:$C,2,FALSE),"")</f>
        <v>0</v>
      </c>
      <c r="D37" s="327"/>
      <c r="E37" s="328"/>
      <c r="F37" s="213"/>
      <c r="G37" s="329" t="str">
        <f>IF(Table8[[#This Row],[Código da Candidatura]]="","",CONCATENATE(VLOOKUP(Table8[[#This Row],[Código da Candidatura]],Table13[[Cód.]:[Latitude]],3,FALSE)," - ",VLOOKUP(Table8[[#This Row],[Código da Candidatura]],Table13[[Cód.]:[Latitude]],6,FALSE)))</f>
        <v/>
      </c>
      <c r="H37" s="330" t="str">
        <f>IF(A37="","",CONCATENATE("1D.",Entrada!$K$8,".",auxiliar!A34,".",Table8[[#This Row],[Código da Candidatura]]))</f>
        <v/>
      </c>
      <c r="I37" s="331" t="str">
        <f>IF(A37="","",SUMIF(D.Composição!A$2825:A$8530,A37,D.Composição!G$5:G$8530))</f>
        <v/>
      </c>
      <c r="J37" s="332" t="str">
        <f>IF(A37="","",COUNTIF(D.Composição!$A:$A,$A37))</f>
        <v/>
      </c>
      <c r="K37" s="332" t="str">
        <f t="shared" si="0"/>
        <v/>
      </c>
      <c r="L37" s="332" t="str">
        <f>IF(A37="","",COUNTIFS(D.Composição!$A:$A,$A37,D.Composição!$M:$M,"Dep"))</f>
        <v/>
      </c>
      <c r="M37" s="332" t="str">
        <f>IF(A37="","",COUNTIFS(D.Composição!$A:$A,$A37,D.Composição!$F:$F,"Sim"))</f>
        <v/>
      </c>
      <c r="N37" s="332" t="str">
        <f t="shared" si="1"/>
        <v/>
      </c>
      <c r="O37" s="332" t="str">
        <f>IF(A37="","",VLOOKUP(A37,D.Composição!A2856:F8562,5,FALSE))</f>
        <v/>
      </c>
      <c r="P37" s="332" t="str">
        <f t="shared" si="2"/>
        <v/>
      </c>
      <c r="Q37" s="333" t="str">
        <f t="shared" si="3"/>
        <v/>
      </c>
      <c r="R37" s="334" t="str">
        <f t="shared" si="4"/>
        <v/>
      </c>
      <c r="S37" s="332" t="str">
        <f>IF(H37="","",IF(R37&gt;=4*auxiliar!$K$2,"Não elegível",IF(R37&lt;4*auxiliar!$K$2,"Elegível","")))</f>
        <v/>
      </c>
      <c r="T37" s="325"/>
      <c r="U37" s="325"/>
      <c r="V37" s="325"/>
      <c r="W37" s="335"/>
      <c r="X37" s="336" t="str">
        <f>IF(Table8[[#This Row],[Código do agregado '[Entidade']]]="","",IF(OR(AND(A37="",A37&lt;&gt;""),(AND(A37&lt;&gt;"",OR(B37="",D37="",I37="",T37="",U37="")))),"NÃO",IF(AND(A37&lt;&gt;"",J37=0),"Faltam membros","sim")))</f>
        <v/>
      </c>
      <c r="AA37" s="323"/>
      <c r="AB37" s="406"/>
      <c r="AC37" s="406"/>
      <c r="AD37" s="323"/>
      <c r="AE37" s="323"/>
    </row>
    <row r="38" spans="1:31" x14ac:dyDescent="0.25">
      <c r="A38" s="324"/>
      <c r="B38" s="325"/>
      <c r="C38" s="326">
        <f>IFERROR(VLOOKUP(B38,A.Núcleos!$B:$C,2,FALSE),"")</f>
        <v>0</v>
      </c>
      <c r="D38" s="327"/>
      <c r="E38" s="328"/>
      <c r="F38" s="213"/>
      <c r="G38" s="329" t="str">
        <f>IF(Table8[[#This Row],[Código da Candidatura]]="","",CONCATENATE(VLOOKUP(Table8[[#This Row],[Código da Candidatura]],Table13[[Cód.]:[Latitude]],3,FALSE)," - ",VLOOKUP(Table8[[#This Row],[Código da Candidatura]],Table13[[Cód.]:[Latitude]],6,FALSE)))</f>
        <v/>
      </c>
      <c r="H38" s="330" t="str">
        <f>IF(A38="","",CONCATENATE("1D.",Entrada!$K$8,".",auxiliar!A35,".",Table8[[#This Row],[Código da Candidatura]]))</f>
        <v/>
      </c>
      <c r="I38" s="331" t="str">
        <f>IF(A38="","",SUMIF(D.Composição!A$2825:A$8530,A38,D.Composição!G$5:G$8530))</f>
        <v/>
      </c>
      <c r="J38" s="332" t="str">
        <f>IF(A38="","",COUNTIF(D.Composição!$A:$A,$A38))</f>
        <v/>
      </c>
      <c r="K38" s="332" t="str">
        <f t="shared" si="0"/>
        <v/>
      </c>
      <c r="L38" s="332" t="str">
        <f>IF(A38="","",COUNTIFS(D.Composição!$A:$A,$A38,D.Composição!$M:$M,"Dep"))</f>
        <v/>
      </c>
      <c r="M38" s="332" t="str">
        <f>IF(A38="","",COUNTIFS(D.Composição!$A:$A,$A38,D.Composição!$F:$F,"Sim"))</f>
        <v/>
      </c>
      <c r="N38" s="332" t="str">
        <f t="shared" si="1"/>
        <v/>
      </c>
      <c r="O38" s="332" t="str">
        <f>IF(A38="","",VLOOKUP(A38,D.Composição!A2857:F8563,5,FALSE))</f>
        <v/>
      </c>
      <c r="P38" s="332" t="str">
        <f t="shared" si="2"/>
        <v/>
      </c>
      <c r="Q38" s="333" t="str">
        <f t="shared" si="3"/>
        <v/>
      </c>
      <c r="R38" s="334" t="str">
        <f t="shared" si="4"/>
        <v/>
      </c>
      <c r="S38" s="332" t="str">
        <f>IF(H38="","",IF(R38&gt;=4*auxiliar!$K$2,"Não elegível",IF(R38&lt;4*auxiliar!$K$2,"Elegível","")))</f>
        <v/>
      </c>
      <c r="T38" s="325"/>
      <c r="U38" s="325"/>
      <c r="V38" s="325"/>
      <c r="W38" s="335"/>
      <c r="X38" s="336" t="str">
        <f>IF(Table8[[#This Row],[Código do agregado '[Entidade']]]="","",IF(OR(AND(A38="",A38&lt;&gt;""),(AND(A38&lt;&gt;"",OR(B38="",D38="",I38="",T38="",U38="")))),"NÃO",IF(AND(A38&lt;&gt;"",J38=0),"Faltam membros","sim")))</f>
        <v/>
      </c>
      <c r="AA38" s="323"/>
      <c r="AB38" s="406"/>
      <c r="AC38" s="406"/>
      <c r="AD38" s="323"/>
      <c r="AE38" s="323"/>
    </row>
    <row r="39" spans="1:31" x14ac:dyDescent="0.25">
      <c r="A39" s="324"/>
      <c r="B39" s="325"/>
      <c r="C39" s="326">
        <f>IFERROR(VLOOKUP(B39,A.Núcleos!$B:$C,2,FALSE),"")</f>
        <v>0</v>
      </c>
      <c r="D39" s="327"/>
      <c r="E39" s="328"/>
      <c r="F39" s="213"/>
      <c r="G39" s="329" t="str">
        <f>IF(Table8[[#This Row],[Código da Candidatura]]="","",CONCATENATE(VLOOKUP(Table8[[#This Row],[Código da Candidatura]],Table13[[Cód.]:[Latitude]],3,FALSE)," - ",VLOOKUP(Table8[[#This Row],[Código da Candidatura]],Table13[[Cód.]:[Latitude]],6,FALSE)))</f>
        <v/>
      </c>
      <c r="H39" s="330" t="str">
        <f>IF(A39="","",CONCATENATE("1D.",Entrada!$K$8,".",auxiliar!A36,".",Table8[[#This Row],[Código da Candidatura]]))</f>
        <v/>
      </c>
      <c r="I39" s="331" t="str">
        <f>IF(A39="","",SUMIF(D.Composição!A$2825:A$8530,A39,D.Composição!G$5:G$8530))</f>
        <v/>
      </c>
      <c r="J39" s="332" t="str">
        <f>IF(A39="","",COUNTIF(D.Composição!$A:$A,$A39))</f>
        <v/>
      </c>
      <c r="K39" s="332" t="str">
        <f t="shared" si="0"/>
        <v/>
      </c>
      <c r="L39" s="332" t="str">
        <f>IF(A39="","",COUNTIFS(D.Composição!$A:$A,$A39,D.Composição!$M:$M,"Dep"))</f>
        <v/>
      </c>
      <c r="M39" s="332" t="str">
        <f>IF(A39="","",COUNTIFS(D.Composição!$A:$A,$A39,D.Composição!$F:$F,"Sim"))</f>
        <v/>
      </c>
      <c r="N39" s="332" t="str">
        <f t="shared" si="1"/>
        <v/>
      </c>
      <c r="O39" s="332" t="str">
        <f>IF(A39="","",VLOOKUP(A39,D.Composição!A2858:F8564,5,FALSE))</f>
        <v/>
      </c>
      <c r="P39" s="332" t="str">
        <f t="shared" si="2"/>
        <v/>
      </c>
      <c r="Q39" s="333" t="str">
        <f t="shared" si="3"/>
        <v/>
      </c>
      <c r="R39" s="334" t="str">
        <f t="shared" si="4"/>
        <v/>
      </c>
      <c r="S39" s="332" t="str">
        <f>IF(H39="","",IF(R39&gt;=4*auxiliar!$K$2,"Não elegível",IF(R39&lt;4*auxiliar!$K$2,"Elegível","")))</f>
        <v/>
      </c>
      <c r="T39" s="325"/>
      <c r="U39" s="325"/>
      <c r="V39" s="325"/>
      <c r="W39" s="335"/>
      <c r="X39" s="336" t="str">
        <f>IF(Table8[[#This Row],[Código do agregado '[Entidade']]]="","",IF(OR(AND(A39="",A39&lt;&gt;""),(AND(A39&lt;&gt;"",OR(B39="",D39="",I39="",T39="",U39="")))),"NÃO",IF(AND(A39&lt;&gt;"",J39=0),"Faltam membros","sim")))</f>
        <v/>
      </c>
      <c r="AA39" s="323"/>
      <c r="AB39" s="406"/>
      <c r="AC39" s="406"/>
      <c r="AD39" s="323"/>
      <c r="AE39" s="323"/>
    </row>
    <row r="40" spans="1:31" x14ac:dyDescent="0.25">
      <c r="A40" s="324"/>
      <c r="B40" s="325"/>
      <c r="C40" s="326">
        <f>IFERROR(VLOOKUP(B40,A.Núcleos!$B:$C,2,FALSE),"")</f>
        <v>0</v>
      </c>
      <c r="D40" s="327"/>
      <c r="E40" s="328"/>
      <c r="F40" s="213"/>
      <c r="G40" s="329" t="str">
        <f>IF(Table8[[#This Row],[Código da Candidatura]]="","",CONCATENATE(VLOOKUP(Table8[[#This Row],[Código da Candidatura]],Table13[[Cód.]:[Latitude]],3,FALSE)," - ",VLOOKUP(Table8[[#This Row],[Código da Candidatura]],Table13[[Cód.]:[Latitude]],6,FALSE)))</f>
        <v/>
      </c>
      <c r="H40" s="330" t="str">
        <f>IF(A40="","",CONCATENATE("1D.",Entrada!$K$8,".",auxiliar!A37,".",Table8[[#This Row],[Código da Candidatura]]))</f>
        <v/>
      </c>
      <c r="I40" s="331" t="str">
        <f>IF(A40="","",SUMIF(D.Composição!A$2825:A$8530,A40,D.Composição!G$5:G$8530))</f>
        <v/>
      </c>
      <c r="J40" s="332" t="str">
        <f>IF(A40="","",COUNTIF(D.Composição!$A:$A,$A40))</f>
        <v/>
      </c>
      <c r="K40" s="332" t="str">
        <f t="shared" si="0"/>
        <v/>
      </c>
      <c r="L40" s="332" t="str">
        <f>IF(A40="","",COUNTIFS(D.Composição!$A:$A,$A40,D.Composição!$M:$M,"Dep"))</f>
        <v/>
      </c>
      <c r="M40" s="332" t="str">
        <f>IF(A40="","",COUNTIFS(D.Composição!$A:$A,$A40,D.Composição!$F:$F,"Sim"))</f>
        <v/>
      </c>
      <c r="N40" s="332" t="str">
        <f t="shared" si="1"/>
        <v/>
      </c>
      <c r="O40" s="332" t="str">
        <f>IF(A40="","",VLOOKUP(A40,D.Composição!A2859:F8565,5,FALSE))</f>
        <v/>
      </c>
      <c r="P40" s="332" t="str">
        <f t="shared" si="2"/>
        <v/>
      </c>
      <c r="Q40" s="333" t="str">
        <f t="shared" si="3"/>
        <v/>
      </c>
      <c r="R40" s="334" t="str">
        <f t="shared" si="4"/>
        <v/>
      </c>
      <c r="S40" s="332" t="str">
        <f>IF(H40="","",IF(R40&gt;=4*auxiliar!$K$2,"Não elegível",IF(R40&lt;4*auxiliar!$K$2,"Elegível","")))</f>
        <v/>
      </c>
      <c r="T40" s="325"/>
      <c r="U40" s="325"/>
      <c r="V40" s="325"/>
      <c r="W40" s="335"/>
      <c r="X40" s="336" t="str">
        <f>IF(Table8[[#This Row],[Código do agregado '[Entidade']]]="","",IF(OR(AND(A40="",A40&lt;&gt;""),(AND(A40&lt;&gt;"",OR(B40="",D40="",I40="",T40="",U40="")))),"NÃO",IF(AND(A40&lt;&gt;"",J40=0),"Faltam membros","sim")))</f>
        <v/>
      </c>
      <c r="AA40" s="323"/>
      <c r="AB40" s="406"/>
      <c r="AC40" s="406"/>
      <c r="AD40" s="323"/>
      <c r="AE40" s="323"/>
    </row>
    <row r="41" spans="1:31" x14ac:dyDescent="0.25">
      <c r="A41" s="324"/>
      <c r="B41" s="325"/>
      <c r="C41" s="326">
        <f>IFERROR(VLOOKUP(B41,A.Núcleos!$B:$C,2,FALSE),"")</f>
        <v>0</v>
      </c>
      <c r="D41" s="327"/>
      <c r="E41" s="328"/>
      <c r="F41" s="213"/>
      <c r="G41" s="329" t="str">
        <f>IF(Table8[[#This Row],[Código da Candidatura]]="","",CONCATENATE(VLOOKUP(Table8[[#This Row],[Código da Candidatura]],Table13[[Cód.]:[Latitude]],3,FALSE)," - ",VLOOKUP(Table8[[#This Row],[Código da Candidatura]],Table13[[Cód.]:[Latitude]],6,FALSE)))</f>
        <v/>
      </c>
      <c r="H41" s="330" t="str">
        <f>IF(A41="","",CONCATENATE("1D.",Entrada!$K$8,".",auxiliar!A38,".",Table8[[#This Row],[Código da Candidatura]]))</f>
        <v/>
      </c>
      <c r="I41" s="331" t="str">
        <f>IF(A41="","",SUMIF(D.Composição!A$2825:A$8530,A41,D.Composição!G$5:G$8530))</f>
        <v/>
      </c>
      <c r="J41" s="332" t="str">
        <f>IF(A41="","",COUNTIF(D.Composição!$A:$A,$A41))</f>
        <v/>
      </c>
      <c r="K41" s="332" t="str">
        <f t="shared" si="0"/>
        <v/>
      </c>
      <c r="L41" s="332" t="str">
        <f>IF(A41="","",COUNTIFS(D.Composição!$A:$A,$A41,D.Composição!$M:$M,"Dep"))</f>
        <v/>
      </c>
      <c r="M41" s="332" t="str">
        <f>IF(A41="","",COUNTIFS(D.Composição!$A:$A,$A41,D.Composição!$F:$F,"Sim"))</f>
        <v/>
      </c>
      <c r="N41" s="332" t="str">
        <f t="shared" si="1"/>
        <v/>
      </c>
      <c r="O41" s="332" t="str">
        <f>IF(A41="","",VLOOKUP(A41,D.Composição!A2860:F8566,5,FALSE))</f>
        <v/>
      </c>
      <c r="P41" s="332" t="str">
        <f t="shared" si="2"/>
        <v/>
      </c>
      <c r="Q41" s="333" t="str">
        <f t="shared" si="3"/>
        <v/>
      </c>
      <c r="R41" s="334" t="str">
        <f t="shared" si="4"/>
        <v/>
      </c>
      <c r="S41" s="332" t="str">
        <f>IF(H41="","",IF(R41&gt;=4*auxiliar!$K$2,"Não elegível",IF(R41&lt;4*auxiliar!$K$2,"Elegível","")))</f>
        <v/>
      </c>
      <c r="T41" s="325"/>
      <c r="U41" s="325"/>
      <c r="V41" s="325"/>
      <c r="W41" s="335"/>
      <c r="X41" s="336" t="str">
        <f>IF(Table8[[#This Row],[Código do agregado '[Entidade']]]="","",IF(OR(AND(A41="",A41&lt;&gt;""),(AND(A41&lt;&gt;"",OR(B41="",D41="",I41="",T41="",U41="")))),"NÃO",IF(AND(A41&lt;&gt;"",J41=0),"Faltam membros","sim")))</f>
        <v/>
      </c>
      <c r="AA41" s="323"/>
      <c r="AB41" s="406"/>
      <c r="AC41" s="406"/>
      <c r="AD41" s="323"/>
      <c r="AE41" s="323"/>
    </row>
    <row r="42" spans="1:31" x14ac:dyDescent="0.25">
      <c r="A42" s="324"/>
      <c r="B42" s="325"/>
      <c r="C42" s="326">
        <f>IFERROR(VLOOKUP(B42,A.Núcleos!$B:$C,2,FALSE),"")</f>
        <v>0</v>
      </c>
      <c r="D42" s="327"/>
      <c r="E42" s="328"/>
      <c r="F42" s="213"/>
      <c r="G42" s="329" t="str">
        <f>IF(Table8[[#This Row],[Código da Candidatura]]="","",CONCATENATE(VLOOKUP(Table8[[#This Row],[Código da Candidatura]],Table13[[Cód.]:[Latitude]],3,FALSE)," - ",VLOOKUP(Table8[[#This Row],[Código da Candidatura]],Table13[[Cód.]:[Latitude]],6,FALSE)))</f>
        <v/>
      </c>
      <c r="H42" s="330" t="str">
        <f>IF(A42="","",CONCATENATE("1D.",Entrada!$K$8,".",auxiliar!A39,".",Table8[[#This Row],[Código da Candidatura]]))</f>
        <v/>
      </c>
      <c r="I42" s="331" t="str">
        <f>IF(A42="","",SUMIF(D.Composição!A$2825:A$8530,A42,D.Composição!G$5:G$8530))</f>
        <v/>
      </c>
      <c r="J42" s="332" t="str">
        <f>IF(A42="","",COUNTIF(D.Composição!$A:$A,$A42))</f>
        <v/>
      </c>
      <c r="K42" s="332" t="str">
        <f t="shared" si="0"/>
        <v/>
      </c>
      <c r="L42" s="332" t="str">
        <f>IF(A42="","",COUNTIFS(D.Composição!$A:$A,$A42,D.Composição!$M:$M,"Dep"))</f>
        <v/>
      </c>
      <c r="M42" s="332" t="str">
        <f>IF(A42="","",COUNTIFS(D.Composição!$A:$A,$A42,D.Composição!$F:$F,"Sim"))</f>
        <v/>
      </c>
      <c r="N42" s="332" t="str">
        <f t="shared" si="1"/>
        <v/>
      </c>
      <c r="O42" s="332" t="str">
        <f>IF(A42="","",VLOOKUP(A42,D.Composição!A2861:F8567,5,FALSE))</f>
        <v/>
      </c>
      <c r="P42" s="332" t="str">
        <f t="shared" si="2"/>
        <v/>
      </c>
      <c r="Q42" s="333" t="str">
        <f t="shared" si="3"/>
        <v/>
      </c>
      <c r="R42" s="334" t="str">
        <f t="shared" si="4"/>
        <v/>
      </c>
      <c r="S42" s="332" t="str">
        <f>IF(H42="","",IF(R42&gt;=4*auxiliar!$K$2,"Não elegível",IF(R42&lt;4*auxiliar!$K$2,"Elegível","")))</f>
        <v/>
      </c>
      <c r="T42" s="325"/>
      <c r="U42" s="325"/>
      <c r="V42" s="325"/>
      <c r="W42" s="335"/>
      <c r="X42" s="336" t="str">
        <f>IF(Table8[[#This Row],[Código do agregado '[Entidade']]]="","",IF(OR(AND(A42="",A42&lt;&gt;""),(AND(A42&lt;&gt;"",OR(B42="",D42="",I42="",T42="",U42="")))),"NÃO",IF(AND(A42&lt;&gt;"",J42=0),"Faltam membros","sim")))</f>
        <v/>
      </c>
      <c r="AA42" s="323"/>
      <c r="AB42" s="406"/>
      <c r="AC42" s="406"/>
      <c r="AD42" s="323"/>
      <c r="AE42" s="323"/>
    </row>
    <row r="43" spans="1:31" x14ac:dyDescent="0.25">
      <c r="A43" s="324"/>
      <c r="B43" s="325"/>
      <c r="C43" s="326">
        <f>IFERROR(VLOOKUP(B43,A.Núcleos!$B:$C,2,FALSE),"")</f>
        <v>0</v>
      </c>
      <c r="D43" s="327"/>
      <c r="E43" s="328"/>
      <c r="F43" s="213"/>
      <c r="G43" s="329" t="str">
        <f>IF(Table8[[#This Row],[Código da Candidatura]]="","",CONCATENATE(VLOOKUP(Table8[[#This Row],[Código da Candidatura]],Table13[[Cód.]:[Latitude]],3,FALSE)," - ",VLOOKUP(Table8[[#This Row],[Código da Candidatura]],Table13[[Cód.]:[Latitude]],6,FALSE)))</f>
        <v/>
      </c>
      <c r="H43" s="330" t="str">
        <f>IF(A43="","",CONCATENATE("1D.",Entrada!$K$8,".",auxiliar!A40,".",Table8[[#This Row],[Código da Candidatura]]))</f>
        <v/>
      </c>
      <c r="I43" s="331" t="str">
        <f>IF(A43="","",SUMIF(D.Composição!A$2825:A$8530,A43,D.Composição!G$5:G$8530))</f>
        <v/>
      </c>
      <c r="J43" s="332" t="str">
        <f>IF(A43="","",COUNTIF(D.Composição!$A:$A,$A43))</f>
        <v/>
      </c>
      <c r="K43" s="332" t="str">
        <f t="shared" si="0"/>
        <v/>
      </c>
      <c r="L43" s="332" t="str">
        <f>IF(A43="","",COUNTIFS(D.Composição!$A:$A,$A43,D.Composição!$M:$M,"Dep"))</f>
        <v/>
      </c>
      <c r="M43" s="332" t="str">
        <f>IF(A43="","",COUNTIFS(D.Composição!$A:$A,$A43,D.Composição!$F:$F,"Sim"))</f>
        <v/>
      </c>
      <c r="N43" s="332" t="str">
        <f t="shared" si="1"/>
        <v/>
      </c>
      <c r="O43" s="332" t="str">
        <f>IF(A43="","",VLOOKUP(A43,D.Composição!A2862:F8568,5,FALSE))</f>
        <v/>
      </c>
      <c r="P43" s="332" t="str">
        <f t="shared" si="2"/>
        <v/>
      </c>
      <c r="Q43" s="333" t="str">
        <f t="shared" si="3"/>
        <v/>
      </c>
      <c r="R43" s="334" t="str">
        <f t="shared" si="4"/>
        <v/>
      </c>
      <c r="S43" s="332" t="str">
        <f>IF(H43="","",IF(R43&gt;=4*auxiliar!$K$2,"Não elegível",IF(R43&lt;4*auxiliar!$K$2,"Elegível","")))</f>
        <v/>
      </c>
      <c r="T43" s="325"/>
      <c r="U43" s="325"/>
      <c r="V43" s="325"/>
      <c r="W43" s="335"/>
      <c r="X43" s="336" t="str">
        <f>IF(Table8[[#This Row],[Código do agregado '[Entidade']]]="","",IF(OR(AND(A43="",A43&lt;&gt;""),(AND(A43&lt;&gt;"",OR(B43="",D43="",I43="",T43="",U43="")))),"NÃO",IF(AND(A43&lt;&gt;"",J43=0),"Faltam membros","sim")))</f>
        <v/>
      </c>
      <c r="AA43" s="323"/>
      <c r="AB43" s="406"/>
      <c r="AC43" s="406"/>
      <c r="AD43" s="323"/>
      <c r="AE43" s="323"/>
    </row>
    <row r="44" spans="1:31" x14ac:dyDescent="0.25">
      <c r="A44" s="324"/>
      <c r="B44" s="325"/>
      <c r="C44" s="326">
        <f>IFERROR(VLOOKUP(B44,A.Núcleos!$B:$C,2,FALSE),"")</f>
        <v>0</v>
      </c>
      <c r="D44" s="327"/>
      <c r="E44" s="328"/>
      <c r="F44" s="213"/>
      <c r="G44" s="329" t="str">
        <f>IF(Table8[[#This Row],[Código da Candidatura]]="","",CONCATENATE(VLOOKUP(Table8[[#This Row],[Código da Candidatura]],Table13[[Cód.]:[Latitude]],3,FALSE)," - ",VLOOKUP(Table8[[#This Row],[Código da Candidatura]],Table13[[Cód.]:[Latitude]],6,FALSE)))</f>
        <v/>
      </c>
      <c r="H44" s="330" t="str">
        <f>IF(A44="","",CONCATENATE("1D.",Entrada!$K$8,".",auxiliar!A41,".",Table8[[#This Row],[Código da Candidatura]]))</f>
        <v/>
      </c>
      <c r="I44" s="331" t="str">
        <f>IF(A44="","",SUMIF(D.Composição!A$2825:A$8530,A44,D.Composição!G$5:G$8530))</f>
        <v/>
      </c>
      <c r="J44" s="332" t="str">
        <f>IF(A44="","",COUNTIF(D.Composição!$A:$A,$A44))</f>
        <v/>
      </c>
      <c r="K44" s="332" t="str">
        <f t="shared" si="0"/>
        <v/>
      </c>
      <c r="L44" s="332" t="str">
        <f>IF(A44="","",COUNTIFS(D.Composição!$A:$A,$A44,D.Composição!$M:$M,"Dep"))</f>
        <v/>
      </c>
      <c r="M44" s="332" t="str">
        <f>IF(A44="","",COUNTIFS(D.Composição!$A:$A,$A44,D.Composição!$F:$F,"Sim"))</f>
        <v/>
      </c>
      <c r="N44" s="332" t="str">
        <f t="shared" si="1"/>
        <v/>
      </c>
      <c r="O44" s="332" t="str">
        <f>IF(A44="","",VLOOKUP(A44,D.Composição!A2863:F8569,5,FALSE))</f>
        <v/>
      </c>
      <c r="P44" s="332" t="str">
        <f t="shared" si="2"/>
        <v/>
      </c>
      <c r="Q44" s="333" t="str">
        <f t="shared" si="3"/>
        <v/>
      </c>
      <c r="R44" s="334" t="str">
        <f t="shared" si="4"/>
        <v/>
      </c>
      <c r="S44" s="332" t="str">
        <f>IF(H44="","",IF(R44&gt;=4*auxiliar!$K$2,"Não elegível",IF(R44&lt;4*auxiliar!$K$2,"Elegível","")))</f>
        <v/>
      </c>
      <c r="T44" s="325"/>
      <c r="U44" s="325"/>
      <c r="V44" s="325"/>
      <c r="W44" s="335"/>
      <c r="X44" s="336" t="str">
        <f>IF(Table8[[#This Row],[Código do agregado '[Entidade']]]="","",IF(OR(AND(A44="",A44&lt;&gt;""),(AND(A44&lt;&gt;"",OR(B44="",D44="",I44="",T44="",U44="")))),"NÃO",IF(AND(A44&lt;&gt;"",J44=0),"Faltam membros","sim")))</f>
        <v/>
      </c>
      <c r="AA44" s="323"/>
      <c r="AB44" s="406"/>
      <c r="AC44" s="406"/>
      <c r="AD44" s="323"/>
      <c r="AE44" s="323"/>
    </row>
    <row r="45" spans="1:31" x14ac:dyDescent="0.25">
      <c r="A45" s="324"/>
      <c r="B45" s="325"/>
      <c r="C45" s="326">
        <f>IFERROR(VLOOKUP(B45,A.Núcleos!$B:$C,2,FALSE),"")</f>
        <v>0</v>
      </c>
      <c r="D45" s="327"/>
      <c r="E45" s="328"/>
      <c r="F45" s="213"/>
      <c r="G45" s="329" t="str">
        <f>IF(Table8[[#This Row],[Código da Candidatura]]="","",CONCATENATE(VLOOKUP(Table8[[#This Row],[Código da Candidatura]],Table13[[Cód.]:[Latitude]],3,FALSE)," - ",VLOOKUP(Table8[[#This Row],[Código da Candidatura]],Table13[[Cód.]:[Latitude]],6,FALSE)))</f>
        <v/>
      </c>
      <c r="H45" s="330" t="str">
        <f>IF(A45="","",CONCATENATE("1D.",Entrada!$K$8,".",auxiliar!A42,".",Table8[[#This Row],[Código da Candidatura]]))</f>
        <v/>
      </c>
      <c r="I45" s="331" t="str">
        <f>IF(A45="","",SUMIF(D.Composição!A$2825:A$8530,A45,D.Composição!G$5:G$8530))</f>
        <v/>
      </c>
      <c r="J45" s="332" t="str">
        <f>IF(A45="","",COUNTIF(D.Composição!$A:$A,$A45))</f>
        <v/>
      </c>
      <c r="K45" s="332" t="str">
        <f t="shared" si="0"/>
        <v/>
      </c>
      <c r="L45" s="332" t="str">
        <f>IF(A45="","",COUNTIFS(D.Composição!$A:$A,$A45,D.Composição!$M:$M,"Dep"))</f>
        <v/>
      </c>
      <c r="M45" s="332" t="str">
        <f>IF(A45="","",COUNTIFS(D.Composição!$A:$A,$A45,D.Composição!$F:$F,"Sim"))</f>
        <v/>
      </c>
      <c r="N45" s="332" t="str">
        <f t="shared" si="1"/>
        <v/>
      </c>
      <c r="O45" s="332" t="str">
        <f>IF(A45="","",VLOOKUP(A45,D.Composição!A2864:F8570,5,FALSE))</f>
        <v/>
      </c>
      <c r="P45" s="332" t="str">
        <f t="shared" si="2"/>
        <v/>
      </c>
      <c r="Q45" s="333" t="str">
        <f t="shared" si="3"/>
        <v/>
      </c>
      <c r="R45" s="334" t="str">
        <f t="shared" si="4"/>
        <v/>
      </c>
      <c r="S45" s="332" t="str">
        <f>IF(H45="","",IF(R45&gt;=4*auxiliar!$K$2,"Não elegível",IF(R45&lt;4*auxiliar!$K$2,"Elegível","")))</f>
        <v/>
      </c>
      <c r="T45" s="325"/>
      <c r="U45" s="325"/>
      <c r="V45" s="325"/>
      <c r="W45" s="335"/>
      <c r="X45" s="336" t="str">
        <f>IF(Table8[[#This Row],[Código do agregado '[Entidade']]]="","",IF(OR(AND(A45="",A45&lt;&gt;""),(AND(A45&lt;&gt;"",OR(B45="",D45="",I45="",T45="",U45="")))),"NÃO",IF(AND(A45&lt;&gt;"",J45=0),"Faltam membros","sim")))</f>
        <v/>
      </c>
      <c r="AA45" s="323"/>
      <c r="AB45" s="406"/>
      <c r="AC45" s="406"/>
      <c r="AD45" s="323"/>
      <c r="AE45" s="323"/>
    </row>
    <row r="46" spans="1:31" x14ac:dyDescent="0.25">
      <c r="A46" s="324"/>
      <c r="B46" s="325"/>
      <c r="C46" s="326">
        <f>IFERROR(VLOOKUP(B46,A.Núcleos!$B:$C,2,FALSE),"")</f>
        <v>0</v>
      </c>
      <c r="D46" s="327"/>
      <c r="E46" s="328"/>
      <c r="F46" s="213"/>
      <c r="G46" s="329" t="str">
        <f>IF(Table8[[#This Row],[Código da Candidatura]]="","",CONCATENATE(VLOOKUP(Table8[[#This Row],[Código da Candidatura]],Table13[[Cód.]:[Latitude]],3,FALSE)," - ",VLOOKUP(Table8[[#This Row],[Código da Candidatura]],Table13[[Cód.]:[Latitude]],6,FALSE)))</f>
        <v/>
      </c>
      <c r="H46" s="330" t="str">
        <f>IF(A46="","",CONCATENATE("1D.",Entrada!$K$8,".",auxiliar!A43,".",Table8[[#This Row],[Código da Candidatura]]))</f>
        <v/>
      </c>
      <c r="I46" s="331" t="str">
        <f>IF(A46="","",SUMIF(D.Composição!A$2825:A$8530,A46,D.Composição!G$5:G$8530))</f>
        <v/>
      </c>
      <c r="J46" s="332" t="str">
        <f>IF(A46="","",COUNTIF(D.Composição!$A:$A,$A46))</f>
        <v/>
      </c>
      <c r="K46" s="332" t="str">
        <f t="shared" si="0"/>
        <v/>
      </c>
      <c r="L46" s="332" t="str">
        <f>IF(A46="","",COUNTIFS(D.Composição!$A:$A,$A46,D.Composição!$M:$M,"Dep"))</f>
        <v/>
      </c>
      <c r="M46" s="332" t="str">
        <f>IF(A46="","",COUNTIFS(D.Composição!$A:$A,$A46,D.Composição!$F:$F,"Sim"))</f>
        <v/>
      </c>
      <c r="N46" s="332" t="str">
        <f t="shared" si="1"/>
        <v/>
      </c>
      <c r="O46" s="332" t="str">
        <f>IF(A46="","",VLOOKUP(A46,D.Composição!A2865:F8571,5,FALSE))</f>
        <v/>
      </c>
      <c r="P46" s="332" t="str">
        <f t="shared" si="2"/>
        <v/>
      </c>
      <c r="Q46" s="333" t="str">
        <f t="shared" si="3"/>
        <v/>
      </c>
      <c r="R46" s="334" t="str">
        <f t="shared" si="4"/>
        <v/>
      </c>
      <c r="S46" s="332" t="str">
        <f>IF(H46="","",IF(R46&gt;=4*auxiliar!$K$2,"Não elegível",IF(R46&lt;4*auxiliar!$K$2,"Elegível","")))</f>
        <v/>
      </c>
      <c r="T46" s="325"/>
      <c r="U46" s="325"/>
      <c r="V46" s="325"/>
      <c r="W46" s="335"/>
      <c r="X46" s="336" t="str">
        <f>IF(Table8[[#This Row],[Código do agregado '[Entidade']]]="","",IF(OR(AND(A46="",A46&lt;&gt;""),(AND(A46&lt;&gt;"",OR(B46="",D46="",I46="",T46="",U46="")))),"NÃO",IF(AND(A46&lt;&gt;"",J46=0),"Faltam membros","sim")))</f>
        <v/>
      </c>
      <c r="AA46" s="323"/>
      <c r="AB46" s="406"/>
      <c r="AC46" s="406"/>
      <c r="AD46" s="323"/>
      <c r="AE46" s="323"/>
    </row>
    <row r="47" spans="1:31" x14ac:dyDescent="0.25">
      <c r="A47" s="324"/>
      <c r="B47" s="325"/>
      <c r="C47" s="326">
        <f>IFERROR(VLOOKUP(B47,A.Núcleos!$B:$C,2,FALSE),"")</f>
        <v>0</v>
      </c>
      <c r="D47" s="327"/>
      <c r="E47" s="328"/>
      <c r="F47" s="213"/>
      <c r="G47" s="329" t="str">
        <f>IF(Table8[[#This Row],[Código da Candidatura]]="","",CONCATENATE(VLOOKUP(Table8[[#This Row],[Código da Candidatura]],Table13[[Cód.]:[Latitude]],3,FALSE)," - ",VLOOKUP(Table8[[#This Row],[Código da Candidatura]],Table13[[Cód.]:[Latitude]],6,FALSE)))</f>
        <v/>
      </c>
      <c r="H47" s="330" t="str">
        <f>IF(A47="","",CONCATENATE("1D.",Entrada!$K$8,".",auxiliar!A44,".",Table8[[#This Row],[Código da Candidatura]]))</f>
        <v/>
      </c>
      <c r="I47" s="331" t="str">
        <f>IF(A47="","",SUMIF(D.Composição!A$2825:A$8530,A47,D.Composição!G$5:G$8530))</f>
        <v/>
      </c>
      <c r="J47" s="332" t="str">
        <f>IF(A47="","",COUNTIF(D.Composição!$A:$A,$A47))</f>
        <v/>
      </c>
      <c r="K47" s="332" t="str">
        <f t="shared" si="0"/>
        <v/>
      </c>
      <c r="L47" s="332" t="str">
        <f>IF(A47="","",COUNTIFS(D.Composição!$A:$A,$A47,D.Composição!$M:$M,"Dep"))</f>
        <v/>
      </c>
      <c r="M47" s="332" t="str">
        <f>IF(A47="","",COUNTIFS(D.Composição!$A:$A,$A47,D.Composição!$F:$F,"Sim"))</f>
        <v/>
      </c>
      <c r="N47" s="332" t="str">
        <f t="shared" si="1"/>
        <v/>
      </c>
      <c r="O47" s="332" t="str">
        <f>IF(A47="","",VLOOKUP(A47,D.Composição!A2866:F8572,5,FALSE))</f>
        <v/>
      </c>
      <c r="P47" s="332" t="str">
        <f t="shared" si="2"/>
        <v/>
      </c>
      <c r="Q47" s="333" t="str">
        <f t="shared" si="3"/>
        <v/>
      </c>
      <c r="R47" s="334" t="str">
        <f t="shared" si="4"/>
        <v/>
      </c>
      <c r="S47" s="332" t="str">
        <f>IF(H47="","",IF(R47&gt;=4*auxiliar!$K$2,"Não elegível",IF(R47&lt;4*auxiliar!$K$2,"Elegível","")))</f>
        <v/>
      </c>
      <c r="T47" s="325"/>
      <c r="U47" s="325"/>
      <c r="V47" s="325"/>
      <c r="W47" s="335"/>
      <c r="X47" s="336" t="str">
        <f>IF(Table8[[#This Row],[Código do agregado '[Entidade']]]="","",IF(OR(AND(A47="",A47&lt;&gt;""),(AND(A47&lt;&gt;"",OR(B47="",D47="",I47="",T47="",U47="")))),"NÃO",IF(AND(A47&lt;&gt;"",J47=0),"Faltam membros","sim")))</f>
        <v/>
      </c>
      <c r="AA47" s="323"/>
      <c r="AB47" s="406"/>
      <c r="AC47" s="406"/>
      <c r="AD47" s="323"/>
      <c r="AE47" s="323"/>
    </row>
    <row r="48" spans="1:31" x14ac:dyDescent="0.25">
      <c r="A48" s="324"/>
      <c r="B48" s="325"/>
      <c r="C48" s="326">
        <f>IFERROR(VLOOKUP(B48,A.Núcleos!$B:$C,2,FALSE),"")</f>
        <v>0</v>
      </c>
      <c r="D48" s="327"/>
      <c r="E48" s="328"/>
      <c r="F48" s="213"/>
      <c r="G48" s="329" t="str">
        <f>IF(Table8[[#This Row],[Código da Candidatura]]="","",CONCATENATE(VLOOKUP(Table8[[#This Row],[Código da Candidatura]],Table13[[Cód.]:[Latitude]],3,FALSE)," - ",VLOOKUP(Table8[[#This Row],[Código da Candidatura]],Table13[[Cód.]:[Latitude]],6,FALSE)))</f>
        <v/>
      </c>
      <c r="H48" s="330" t="str">
        <f>IF(A48="","",CONCATENATE("1D.",Entrada!$K$8,".",auxiliar!A45,".",Table8[[#This Row],[Código da Candidatura]]))</f>
        <v/>
      </c>
      <c r="I48" s="331" t="str">
        <f>IF(A48="","",SUMIF(D.Composição!A$2825:A$8530,A48,D.Composição!G$5:G$8530))</f>
        <v/>
      </c>
      <c r="J48" s="332" t="str">
        <f>IF(A48="","",COUNTIF(D.Composição!$A:$A,$A48))</f>
        <v/>
      </c>
      <c r="K48" s="332" t="str">
        <f t="shared" si="0"/>
        <v/>
      </c>
      <c r="L48" s="332" t="str">
        <f>IF(A48="","",COUNTIFS(D.Composição!$A:$A,$A48,D.Composição!$M:$M,"Dep"))</f>
        <v/>
      </c>
      <c r="M48" s="332" t="str">
        <f>IF(A48="","",COUNTIFS(D.Composição!$A:$A,$A48,D.Composição!$F:$F,"Sim"))</f>
        <v/>
      </c>
      <c r="N48" s="332" t="str">
        <f t="shared" si="1"/>
        <v/>
      </c>
      <c r="O48" s="332" t="str">
        <f>IF(A48="","",VLOOKUP(A48,D.Composição!A2867:F8573,5,FALSE))</f>
        <v/>
      </c>
      <c r="P48" s="332" t="str">
        <f t="shared" si="2"/>
        <v/>
      </c>
      <c r="Q48" s="333" t="str">
        <f t="shared" si="3"/>
        <v/>
      </c>
      <c r="R48" s="334" t="str">
        <f t="shared" si="4"/>
        <v/>
      </c>
      <c r="S48" s="332" t="str">
        <f>IF(H48="","",IF(R48&gt;=4*auxiliar!$K$2,"Não elegível",IF(R48&lt;4*auxiliar!$K$2,"Elegível","")))</f>
        <v/>
      </c>
      <c r="T48" s="325"/>
      <c r="U48" s="325"/>
      <c r="V48" s="325"/>
      <c r="W48" s="335"/>
      <c r="X48" s="336" t="str">
        <f>IF(Table8[[#This Row],[Código do agregado '[Entidade']]]="","",IF(OR(AND(A48="",A48&lt;&gt;""),(AND(A48&lt;&gt;"",OR(B48="",D48="",I48="",T48="",U48="")))),"NÃO",IF(AND(A48&lt;&gt;"",J48=0),"Faltam membros","sim")))</f>
        <v/>
      </c>
      <c r="AA48" s="323"/>
      <c r="AB48" s="406"/>
      <c r="AC48" s="406"/>
      <c r="AD48" s="323"/>
      <c r="AE48" s="323"/>
    </row>
    <row r="49" spans="1:31" x14ac:dyDescent="0.25">
      <c r="A49" s="324"/>
      <c r="B49" s="325"/>
      <c r="C49" s="326">
        <f>IFERROR(VLOOKUP(B49,A.Núcleos!$B:$C,2,FALSE),"")</f>
        <v>0</v>
      </c>
      <c r="D49" s="327"/>
      <c r="E49" s="328"/>
      <c r="F49" s="213"/>
      <c r="G49" s="329" t="str">
        <f>IF(Table8[[#This Row],[Código da Candidatura]]="","",CONCATENATE(VLOOKUP(Table8[[#This Row],[Código da Candidatura]],Table13[[Cód.]:[Latitude]],3,FALSE)," - ",VLOOKUP(Table8[[#This Row],[Código da Candidatura]],Table13[[Cód.]:[Latitude]],6,FALSE)))</f>
        <v/>
      </c>
      <c r="H49" s="330" t="str">
        <f>IF(A49="","",CONCATENATE("1D.",Entrada!$K$8,".",auxiliar!A46,".",Table8[[#This Row],[Código da Candidatura]]))</f>
        <v/>
      </c>
      <c r="I49" s="331" t="str">
        <f>IF(A49="","",SUMIF(D.Composição!A$2825:A$8530,A49,D.Composição!G$5:G$8530))</f>
        <v/>
      </c>
      <c r="J49" s="332" t="str">
        <f>IF(A49="","",COUNTIF(D.Composição!$A:$A,$A49))</f>
        <v/>
      </c>
      <c r="K49" s="332" t="str">
        <f t="shared" si="0"/>
        <v/>
      </c>
      <c r="L49" s="332" t="str">
        <f>IF(A49="","",COUNTIFS(D.Composição!$A:$A,$A49,D.Composição!$M:$M,"Dep"))</f>
        <v/>
      </c>
      <c r="M49" s="332" t="str">
        <f>IF(A49="","",COUNTIFS(D.Composição!$A:$A,$A49,D.Composição!$F:$F,"Sim"))</f>
        <v/>
      </c>
      <c r="N49" s="332" t="str">
        <f t="shared" si="1"/>
        <v/>
      </c>
      <c r="O49" s="332" t="str">
        <f>IF(A49="","",VLOOKUP(A49,D.Composição!A2868:F8574,5,FALSE))</f>
        <v/>
      </c>
      <c r="P49" s="332" t="str">
        <f t="shared" si="2"/>
        <v/>
      </c>
      <c r="Q49" s="333" t="str">
        <f t="shared" si="3"/>
        <v/>
      </c>
      <c r="R49" s="334" t="str">
        <f t="shared" si="4"/>
        <v/>
      </c>
      <c r="S49" s="332" t="str">
        <f>IF(H49="","",IF(R49&gt;=4*auxiliar!$K$2,"Não elegível",IF(R49&lt;4*auxiliar!$K$2,"Elegível","")))</f>
        <v/>
      </c>
      <c r="T49" s="325"/>
      <c r="U49" s="325"/>
      <c r="V49" s="325"/>
      <c r="W49" s="335"/>
      <c r="X49" s="336" t="str">
        <f>IF(Table8[[#This Row],[Código do agregado '[Entidade']]]="","",IF(OR(AND(A49="",A49&lt;&gt;""),(AND(A49&lt;&gt;"",OR(B49="",D49="",I49="",T49="",U49="")))),"NÃO",IF(AND(A49&lt;&gt;"",J49=0),"Faltam membros","sim")))</f>
        <v/>
      </c>
      <c r="AA49" s="323"/>
      <c r="AB49" s="406"/>
      <c r="AC49" s="406"/>
      <c r="AD49" s="323"/>
      <c r="AE49" s="323"/>
    </row>
    <row r="50" spans="1:31" x14ac:dyDescent="0.25">
      <c r="A50" s="324"/>
      <c r="B50" s="325"/>
      <c r="C50" s="326">
        <f>IFERROR(VLOOKUP(B50,A.Núcleos!$B:$C,2,FALSE),"")</f>
        <v>0</v>
      </c>
      <c r="D50" s="327"/>
      <c r="E50" s="328"/>
      <c r="F50" s="213"/>
      <c r="G50" s="329" t="str">
        <f>IF(Table8[[#This Row],[Código da Candidatura]]="","",CONCATENATE(VLOOKUP(Table8[[#This Row],[Código da Candidatura]],Table13[[Cód.]:[Latitude]],3,FALSE)," - ",VLOOKUP(Table8[[#This Row],[Código da Candidatura]],Table13[[Cód.]:[Latitude]],6,FALSE)))</f>
        <v/>
      </c>
      <c r="H50" s="330" t="str">
        <f>IF(A50="","",CONCATENATE("1D.",Entrada!$K$8,".",auxiliar!A47,".",Table8[[#This Row],[Código da Candidatura]]))</f>
        <v/>
      </c>
      <c r="I50" s="331" t="str">
        <f>IF(A50="","",SUMIF(D.Composição!A$2825:A$8530,A50,D.Composição!G$5:G$8530))</f>
        <v/>
      </c>
      <c r="J50" s="332" t="str">
        <f>IF(A50="","",COUNTIF(D.Composição!$A:$A,$A50))</f>
        <v/>
      </c>
      <c r="K50" s="332" t="str">
        <f t="shared" si="0"/>
        <v/>
      </c>
      <c r="L50" s="332" t="str">
        <f>IF(A50="","",COUNTIFS(D.Composição!$A:$A,$A50,D.Composição!$M:$M,"Dep"))</f>
        <v/>
      </c>
      <c r="M50" s="332" t="str">
        <f>IF(A50="","",COUNTIFS(D.Composição!$A:$A,$A50,D.Composição!$F:$F,"Sim"))</f>
        <v/>
      </c>
      <c r="N50" s="332" t="str">
        <f t="shared" si="1"/>
        <v/>
      </c>
      <c r="O50" s="332" t="str">
        <f>IF(A50="","",VLOOKUP(A50,D.Composição!A2869:F8575,5,FALSE))</f>
        <v/>
      </c>
      <c r="P50" s="332" t="str">
        <f t="shared" si="2"/>
        <v/>
      </c>
      <c r="Q50" s="333" t="str">
        <f t="shared" si="3"/>
        <v/>
      </c>
      <c r="R50" s="334" t="str">
        <f t="shared" si="4"/>
        <v/>
      </c>
      <c r="S50" s="332" t="str">
        <f>IF(H50="","",IF(R50&gt;=4*auxiliar!$K$2,"Não elegível",IF(R50&lt;4*auxiliar!$K$2,"Elegível","")))</f>
        <v/>
      </c>
      <c r="T50" s="325"/>
      <c r="U50" s="325"/>
      <c r="V50" s="325"/>
      <c r="W50" s="335"/>
      <c r="X50" s="336" t="str">
        <f>IF(Table8[[#This Row],[Código do agregado '[Entidade']]]="","",IF(OR(AND(A50="",A50&lt;&gt;""),(AND(A50&lt;&gt;"",OR(B50="",D50="",I50="",T50="",U50="")))),"NÃO",IF(AND(A50&lt;&gt;"",J50=0),"Faltam membros","sim")))</f>
        <v/>
      </c>
      <c r="AA50" s="323"/>
      <c r="AB50" s="406"/>
      <c r="AC50" s="406"/>
      <c r="AD50" s="323"/>
      <c r="AE50" s="323"/>
    </row>
    <row r="51" spans="1:31" x14ac:dyDescent="0.25">
      <c r="A51" s="324"/>
      <c r="B51" s="325"/>
      <c r="C51" s="326">
        <f>IFERROR(VLOOKUP(B51,A.Núcleos!$B:$C,2,FALSE),"")</f>
        <v>0</v>
      </c>
      <c r="D51" s="327"/>
      <c r="E51" s="328"/>
      <c r="F51" s="213"/>
      <c r="G51" s="329" t="str">
        <f>IF(Table8[[#This Row],[Código da Candidatura]]="","",CONCATENATE(VLOOKUP(Table8[[#This Row],[Código da Candidatura]],Table13[[Cód.]:[Latitude]],3,FALSE)," - ",VLOOKUP(Table8[[#This Row],[Código da Candidatura]],Table13[[Cód.]:[Latitude]],6,FALSE)))</f>
        <v/>
      </c>
      <c r="H51" s="330" t="str">
        <f>IF(A51="","",CONCATENATE("1D.",Entrada!$K$8,".",auxiliar!A48,".",Table8[[#This Row],[Código da Candidatura]]))</f>
        <v/>
      </c>
      <c r="I51" s="331" t="str">
        <f>IF(A51="","",SUMIF(D.Composição!A$2825:A$8530,A51,D.Composição!G$5:G$8530))</f>
        <v/>
      </c>
      <c r="J51" s="332" t="str">
        <f>IF(A51="","",COUNTIF(D.Composição!$A:$A,$A51))</f>
        <v/>
      </c>
      <c r="K51" s="332" t="str">
        <f t="shared" si="0"/>
        <v/>
      </c>
      <c r="L51" s="332" t="str">
        <f>IF(A51="","",COUNTIFS(D.Composição!$A:$A,$A51,D.Composição!$M:$M,"Dep"))</f>
        <v/>
      </c>
      <c r="M51" s="332" t="str">
        <f>IF(A51="","",COUNTIFS(D.Composição!$A:$A,$A51,D.Composição!$F:$F,"Sim"))</f>
        <v/>
      </c>
      <c r="N51" s="332" t="str">
        <f t="shared" si="1"/>
        <v/>
      </c>
      <c r="O51" s="332" t="str">
        <f>IF(A51="","",VLOOKUP(A51,D.Composição!A2870:F8576,5,FALSE))</f>
        <v/>
      </c>
      <c r="P51" s="332" t="str">
        <f t="shared" si="2"/>
        <v/>
      </c>
      <c r="Q51" s="333" t="str">
        <f t="shared" si="3"/>
        <v/>
      </c>
      <c r="R51" s="334" t="str">
        <f t="shared" si="4"/>
        <v/>
      </c>
      <c r="S51" s="332" t="str">
        <f>IF(H51="","",IF(R51&gt;=4*auxiliar!$K$2,"Não elegível",IF(R51&lt;4*auxiliar!$K$2,"Elegível","")))</f>
        <v/>
      </c>
      <c r="T51" s="325"/>
      <c r="U51" s="325"/>
      <c r="V51" s="325"/>
      <c r="W51" s="335"/>
      <c r="X51" s="336" t="str">
        <f>IF(Table8[[#This Row],[Código do agregado '[Entidade']]]="","",IF(OR(AND(A51="",A51&lt;&gt;""),(AND(A51&lt;&gt;"",OR(B51="",D51="",I51="",T51="",U51="")))),"NÃO",IF(AND(A51&lt;&gt;"",J51=0),"Faltam membros","sim")))</f>
        <v/>
      </c>
      <c r="AA51" s="323"/>
      <c r="AB51" s="406"/>
      <c r="AC51" s="406"/>
      <c r="AD51" s="323"/>
      <c r="AE51" s="323"/>
    </row>
    <row r="52" spans="1:31" x14ac:dyDescent="0.25">
      <c r="A52" s="324"/>
      <c r="B52" s="325"/>
      <c r="C52" s="326">
        <f>IFERROR(VLOOKUP(B52,A.Núcleos!$B:$C,2,FALSE),"")</f>
        <v>0</v>
      </c>
      <c r="D52" s="327"/>
      <c r="E52" s="328"/>
      <c r="F52" s="213"/>
      <c r="G52" s="329" t="str">
        <f>IF(Table8[[#This Row],[Código da Candidatura]]="","",CONCATENATE(VLOOKUP(Table8[[#This Row],[Código da Candidatura]],Table13[[Cód.]:[Latitude]],3,FALSE)," - ",VLOOKUP(Table8[[#This Row],[Código da Candidatura]],Table13[[Cód.]:[Latitude]],6,FALSE)))</f>
        <v/>
      </c>
      <c r="H52" s="330" t="str">
        <f>IF(A52="","",CONCATENATE("1D.",Entrada!$K$8,".",auxiliar!A49,".",Table8[[#This Row],[Código da Candidatura]]))</f>
        <v/>
      </c>
      <c r="I52" s="331" t="str">
        <f>IF(A52="","",SUMIF(D.Composição!A$2825:A$8530,A52,D.Composição!G$5:G$8530))</f>
        <v/>
      </c>
      <c r="J52" s="332" t="str">
        <f>IF(A52="","",COUNTIF(D.Composição!$A:$A,$A52))</f>
        <v/>
      </c>
      <c r="K52" s="332" t="str">
        <f t="shared" si="0"/>
        <v/>
      </c>
      <c r="L52" s="332" t="str">
        <f>IF(A52="","",COUNTIFS(D.Composição!$A:$A,$A52,D.Composição!$M:$M,"Dep"))</f>
        <v/>
      </c>
      <c r="M52" s="332" t="str">
        <f>IF(A52="","",COUNTIFS(D.Composição!$A:$A,$A52,D.Composição!$F:$F,"Sim"))</f>
        <v/>
      </c>
      <c r="N52" s="332" t="str">
        <f t="shared" si="1"/>
        <v/>
      </c>
      <c r="O52" s="332" t="str">
        <f>IF(A52="","",VLOOKUP(A52,D.Composição!A2871:F8577,5,FALSE))</f>
        <v/>
      </c>
      <c r="P52" s="332" t="str">
        <f t="shared" si="2"/>
        <v/>
      </c>
      <c r="Q52" s="333" t="str">
        <f t="shared" si="3"/>
        <v/>
      </c>
      <c r="R52" s="334" t="str">
        <f t="shared" si="4"/>
        <v/>
      </c>
      <c r="S52" s="332" t="str">
        <f>IF(H52="","",IF(R52&gt;=4*auxiliar!$K$2,"Não elegível",IF(R52&lt;4*auxiliar!$K$2,"Elegível","")))</f>
        <v/>
      </c>
      <c r="T52" s="325"/>
      <c r="U52" s="325"/>
      <c r="V52" s="325"/>
      <c r="W52" s="335"/>
      <c r="X52" s="336" t="str">
        <f>IF(Table8[[#This Row],[Código do agregado '[Entidade']]]="","",IF(OR(AND(A52="",A52&lt;&gt;""),(AND(A52&lt;&gt;"",OR(B52="",D52="",I52="",T52="",U52="")))),"NÃO",IF(AND(A52&lt;&gt;"",J52=0),"Faltam membros","sim")))</f>
        <v/>
      </c>
      <c r="AA52" s="323"/>
      <c r="AB52" s="406"/>
      <c r="AC52" s="406"/>
      <c r="AD52" s="323"/>
      <c r="AE52" s="323"/>
    </row>
    <row r="53" spans="1:31" x14ac:dyDescent="0.25">
      <c r="A53" s="324"/>
      <c r="B53" s="325"/>
      <c r="C53" s="326">
        <f>IFERROR(VLOOKUP(B53,A.Núcleos!$B:$C,2,FALSE),"")</f>
        <v>0</v>
      </c>
      <c r="D53" s="327"/>
      <c r="E53" s="328"/>
      <c r="F53" s="213"/>
      <c r="G53" s="329" t="str">
        <f>IF(Table8[[#This Row],[Código da Candidatura]]="","",CONCATENATE(VLOOKUP(Table8[[#This Row],[Código da Candidatura]],Table13[[Cód.]:[Latitude]],3,FALSE)," - ",VLOOKUP(Table8[[#This Row],[Código da Candidatura]],Table13[[Cód.]:[Latitude]],6,FALSE)))</f>
        <v/>
      </c>
      <c r="H53" s="330" t="str">
        <f>IF(A53="","",CONCATENATE("1D.",Entrada!$K$8,".",auxiliar!A50,".",Table8[[#This Row],[Código da Candidatura]]))</f>
        <v/>
      </c>
      <c r="I53" s="331" t="str">
        <f>IF(A53="","",SUMIF(D.Composição!A$2825:A$8530,A53,D.Composição!G$5:G$8530))</f>
        <v/>
      </c>
      <c r="J53" s="332" t="str">
        <f>IF(A53="","",COUNTIF(D.Composição!$A:$A,$A53))</f>
        <v/>
      </c>
      <c r="K53" s="332" t="str">
        <f t="shared" si="0"/>
        <v/>
      </c>
      <c r="L53" s="332" t="str">
        <f>IF(A53="","",COUNTIFS(D.Composição!$A:$A,$A53,D.Composição!$M:$M,"Dep"))</f>
        <v/>
      </c>
      <c r="M53" s="332" t="str">
        <f>IF(A53="","",COUNTIFS(D.Composição!$A:$A,$A53,D.Composição!$F:$F,"Sim"))</f>
        <v/>
      </c>
      <c r="N53" s="332" t="str">
        <f t="shared" si="1"/>
        <v/>
      </c>
      <c r="O53" s="332" t="str">
        <f>IF(A53="","",VLOOKUP(A53,D.Composição!A2872:F8578,5,FALSE))</f>
        <v/>
      </c>
      <c r="P53" s="332" t="str">
        <f t="shared" si="2"/>
        <v/>
      </c>
      <c r="Q53" s="333" t="str">
        <f t="shared" si="3"/>
        <v/>
      </c>
      <c r="R53" s="334" t="str">
        <f t="shared" si="4"/>
        <v/>
      </c>
      <c r="S53" s="332" t="str">
        <f>IF(H53="","",IF(R53&gt;=4*auxiliar!$K$2,"Não elegível",IF(R53&lt;4*auxiliar!$K$2,"Elegível","")))</f>
        <v/>
      </c>
      <c r="T53" s="325"/>
      <c r="U53" s="325"/>
      <c r="V53" s="325"/>
      <c r="W53" s="335"/>
      <c r="X53" s="336" t="str">
        <f>IF(Table8[[#This Row],[Código do agregado '[Entidade']]]="","",IF(OR(AND(A53="",A53&lt;&gt;""),(AND(A53&lt;&gt;"",OR(B53="",D53="",I53="",T53="",U53="")))),"NÃO",IF(AND(A53&lt;&gt;"",J53=0),"Faltam membros","sim")))</f>
        <v/>
      </c>
      <c r="AA53" s="323"/>
      <c r="AB53" s="406"/>
      <c r="AC53" s="406"/>
      <c r="AD53" s="323"/>
      <c r="AE53" s="323"/>
    </row>
    <row r="54" spans="1:31" x14ac:dyDescent="0.25">
      <c r="A54" s="324"/>
      <c r="B54" s="325"/>
      <c r="C54" s="326">
        <f>IFERROR(VLOOKUP(B54,A.Núcleos!$B:$C,2,FALSE),"")</f>
        <v>0</v>
      </c>
      <c r="D54" s="327"/>
      <c r="E54" s="328"/>
      <c r="F54" s="213"/>
      <c r="G54" s="329" t="str">
        <f>IF(Table8[[#This Row],[Código da Candidatura]]="","",CONCATENATE(VLOOKUP(Table8[[#This Row],[Código da Candidatura]],Table13[[Cód.]:[Latitude]],3,FALSE)," - ",VLOOKUP(Table8[[#This Row],[Código da Candidatura]],Table13[[Cód.]:[Latitude]],6,FALSE)))</f>
        <v/>
      </c>
      <c r="H54" s="330" t="str">
        <f>IF(A54="","",CONCATENATE("1D.",Entrada!$K$8,".",auxiliar!A51,".",Table8[[#This Row],[Código da Candidatura]]))</f>
        <v/>
      </c>
      <c r="I54" s="331" t="str">
        <f>IF(A54="","",SUMIF(D.Composição!A$2825:A$8530,A54,D.Composição!G$5:G$8530))</f>
        <v/>
      </c>
      <c r="J54" s="332" t="str">
        <f>IF(A54="","",COUNTIF(D.Composição!$A:$A,$A54))</f>
        <v/>
      </c>
      <c r="K54" s="332" t="str">
        <f t="shared" si="0"/>
        <v/>
      </c>
      <c r="L54" s="332" t="str">
        <f>IF(A54="","",COUNTIFS(D.Composição!$A:$A,$A54,D.Composição!$M:$M,"Dep"))</f>
        <v/>
      </c>
      <c r="M54" s="332" t="str">
        <f>IF(A54="","",COUNTIFS(D.Composição!$A:$A,$A54,D.Composição!$F:$F,"Sim"))</f>
        <v/>
      </c>
      <c r="N54" s="332" t="str">
        <f t="shared" si="1"/>
        <v/>
      </c>
      <c r="O54" s="332" t="str">
        <f>IF(A54="","",VLOOKUP(A54,D.Composição!A2873:F8579,5,FALSE))</f>
        <v/>
      </c>
      <c r="P54" s="332" t="str">
        <f t="shared" si="2"/>
        <v/>
      </c>
      <c r="Q54" s="333" t="str">
        <f t="shared" si="3"/>
        <v/>
      </c>
      <c r="R54" s="334" t="str">
        <f t="shared" si="4"/>
        <v/>
      </c>
      <c r="S54" s="332" t="str">
        <f>IF(H54="","",IF(R54&gt;=4*auxiliar!$K$2,"Não elegível",IF(R54&lt;4*auxiliar!$K$2,"Elegível","")))</f>
        <v/>
      </c>
      <c r="T54" s="325"/>
      <c r="U54" s="325"/>
      <c r="V54" s="325"/>
      <c r="W54" s="335"/>
      <c r="X54" s="336" t="str">
        <f>IF(Table8[[#This Row],[Código do agregado '[Entidade']]]="","",IF(OR(AND(A54="",A54&lt;&gt;""),(AND(A54&lt;&gt;"",OR(B54="",D54="",I54="",T54="",U54="")))),"NÃO",IF(AND(A54&lt;&gt;"",J54=0),"Faltam membros","sim")))</f>
        <v/>
      </c>
      <c r="AA54" s="323"/>
      <c r="AB54" s="406"/>
      <c r="AC54" s="406"/>
      <c r="AD54" s="323"/>
      <c r="AE54" s="323"/>
    </row>
    <row r="55" spans="1:31" x14ac:dyDescent="0.25">
      <c r="A55" s="324"/>
      <c r="B55" s="325"/>
      <c r="C55" s="326">
        <f>IFERROR(VLOOKUP(B55,A.Núcleos!$B:$C,2,FALSE),"")</f>
        <v>0</v>
      </c>
      <c r="D55" s="327"/>
      <c r="E55" s="328"/>
      <c r="F55" s="213"/>
      <c r="G55" s="329" t="str">
        <f>IF(Table8[[#This Row],[Código da Candidatura]]="","",CONCATENATE(VLOOKUP(Table8[[#This Row],[Código da Candidatura]],Table13[[Cód.]:[Latitude]],3,FALSE)," - ",VLOOKUP(Table8[[#This Row],[Código da Candidatura]],Table13[[Cód.]:[Latitude]],6,FALSE)))</f>
        <v/>
      </c>
      <c r="H55" s="330" t="str">
        <f>IF(A55="","",CONCATENATE("1D.",Entrada!$K$8,".",auxiliar!A52,".",Table8[[#This Row],[Código da Candidatura]]))</f>
        <v/>
      </c>
      <c r="I55" s="331" t="str">
        <f>IF(A55="","",SUMIF(D.Composição!A$2825:A$8530,A55,D.Composição!G$5:G$8530))</f>
        <v/>
      </c>
      <c r="J55" s="332" t="str">
        <f>IF(A55="","",COUNTIF(D.Composição!$A:$A,$A55))</f>
        <v/>
      </c>
      <c r="K55" s="332" t="str">
        <f t="shared" si="0"/>
        <v/>
      </c>
      <c r="L55" s="332" t="str">
        <f>IF(A55="","",COUNTIFS(D.Composição!$A:$A,$A55,D.Composição!$M:$M,"Dep"))</f>
        <v/>
      </c>
      <c r="M55" s="332" t="str">
        <f>IF(A55="","",COUNTIFS(D.Composição!$A:$A,$A55,D.Composição!$F:$F,"Sim"))</f>
        <v/>
      </c>
      <c r="N55" s="332" t="str">
        <f t="shared" si="1"/>
        <v/>
      </c>
      <c r="O55" s="332" t="str">
        <f>IF(A55="","",VLOOKUP(A55,D.Composição!A2874:F8580,5,FALSE))</f>
        <v/>
      </c>
      <c r="P55" s="332" t="str">
        <f t="shared" si="2"/>
        <v/>
      </c>
      <c r="Q55" s="333" t="str">
        <f t="shared" si="3"/>
        <v/>
      </c>
      <c r="R55" s="334" t="str">
        <f t="shared" si="4"/>
        <v/>
      </c>
      <c r="S55" s="332" t="str">
        <f>IF(H55="","",IF(R55&gt;=4*auxiliar!$K$2,"Não elegível",IF(R55&lt;4*auxiliar!$K$2,"Elegível","")))</f>
        <v/>
      </c>
      <c r="T55" s="325"/>
      <c r="U55" s="325"/>
      <c r="V55" s="325"/>
      <c r="W55" s="335"/>
      <c r="X55" s="336" t="str">
        <f>IF(Table8[[#This Row],[Código do agregado '[Entidade']]]="","",IF(OR(AND(A55="",A55&lt;&gt;""),(AND(A55&lt;&gt;"",OR(B55="",D55="",I55="",T55="",U55="")))),"NÃO",IF(AND(A55&lt;&gt;"",J55=0),"Faltam membros","sim")))</f>
        <v/>
      </c>
      <c r="AA55" s="323"/>
      <c r="AB55" s="406"/>
      <c r="AC55" s="406"/>
      <c r="AD55" s="323"/>
      <c r="AE55" s="323"/>
    </row>
    <row r="56" spans="1:31" x14ac:dyDescent="0.25">
      <c r="A56" s="324"/>
      <c r="B56" s="325"/>
      <c r="C56" s="326">
        <f>IFERROR(VLOOKUP(B56,A.Núcleos!$B:$C,2,FALSE),"")</f>
        <v>0</v>
      </c>
      <c r="D56" s="327"/>
      <c r="E56" s="328"/>
      <c r="F56" s="213"/>
      <c r="G56" s="329" t="str">
        <f>IF(Table8[[#This Row],[Código da Candidatura]]="","",CONCATENATE(VLOOKUP(Table8[[#This Row],[Código da Candidatura]],Table13[[Cód.]:[Latitude]],3,FALSE)," - ",VLOOKUP(Table8[[#This Row],[Código da Candidatura]],Table13[[Cód.]:[Latitude]],6,FALSE)))</f>
        <v/>
      </c>
      <c r="H56" s="330" t="str">
        <f>IF(A56="","",CONCATENATE("1D.",Entrada!$K$8,".",auxiliar!A53,".",Table8[[#This Row],[Código da Candidatura]]))</f>
        <v/>
      </c>
      <c r="I56" s="331" t="str">
        <f>IF(A56="","",SUMIF(D.Composição!A$2825:A$8530,A56,D.Composição!G$5:G$8530))</f>
        <v/>
      </c>
      <c r="J56" s="332" t="str">
        <f>IF(A56="","",COUNTIF(D.Composição!$A:$A,$A56))</f>
        <v/>
      </c>
      <c r="K56" s="332" t="str">
        <f t="shared" si="0"/>
        <v/>
      </c>
      <c r="L56" s="332" t="str">
        <f>IF(A56="","",COUNTIFS(D.Composição!$A:$A,$A56,D.Composição!$M:$M,"Dep"))</f>
        <v/>
      </c>
      <c r="M56" s="332" t="str">
        <f>IF(A56="","",COUNTIFS(D.Composição!$A:$A,$A56,D.Composição!$F:$F,"Sim"))</f>
        <v/>
      </c>
      <c r="N56" s="332" t="str">
        <f t="shared" si="1"/>
        <v/>
      </c>
      <c r="O56" s="332" t="str">
        <f>IF(A56="","",VLOOKUP(A56,D.Composição!A2875:F8581,5,FALSE))</f>
        <v/>
      </c>
      <c r="P56" s="332" t="str">
        <f t="shared" si="2"/>
        <v/>
      </c>
      <c r="Q56" s="333" t="str">
        <f t="shared" si="3"/>
        <v/>
      </c>
      <c r="R56" s="334" t="str">
        <f t="shared" si="4"/>
        <v/>
      </c>
      <c r="S56" s="332" t="str">
        <f>IF(H56="","",IF(R56&gt;=4*auxiliar!$K$2,"Não elegível",IF(R56&lt;4*auxiliar!$K$2,"Elegível","")))</f>
        <v/>
      </c>
      <c r="T56" s="325"/>
      <c r="U56" s="325"/>
      <c r="V56" s="325"/>
      <c r="W56" s="335"/>
      <c r="X56" s="336" t="str">
        <f>IF(Table8[[#This Row],[Código do agregado '[Entidade']]]="","",IF(OR(AND(A56="",A56&lt;&gt;""),(AND(A56&lt;&gt;"",OR(B56="",D56="",I56="",T56="",U56="")))),"NÃO",IF(AND(A56&lt;&gt;"",J56=0),"Faltam membros","sim")))</f>
        <v/>
      </c>
      <c r="AA56" s="323"/>
      <c r="AB56" s="406"/>
      <c r="AC56" s="406"/>
      <c r="AD56" s="323"/>
      <c r="AE56" s="323"/>
    </row>
    <row r="57" spans="1:31" x14ac:dyDescent="0.25">
      <c r="A57" s="324"/>
      <c r="B57" s="325"/>
      <c r="C57" s="326">
        <f>IFERROR(VLOOKUP(B57,A.Núcleos!$B:$C,2,FALSE),"")</f>
        <v>0</v>
      </c>
      <c r="D57" s="327"/>
      <c r="E57" s="328"/>
      <c r="F57" s="213"/>
      <c r="G57" s="329" t="str">
        <f>IF(Table8[[#This Row],[Código da Candidatura]]="","",CONCATENATE(VLOOKUP(Table8[[#This Row],[Código da Candidatura]],Table13[[Cód.]:[Latitude]],3,FALSE)," - ",VLOOKUP(Table8[[#This Row],[Código da Candidatura]],Table13[[Cód.]:[Latitude]],6,FALSE)))</f>
        <v/>
      </c>
      <c r="H57" s="330" t="str">
        <f>IF(A57="","",CONCATENATE("1D.",Entrada!$K$8,".",auxiliar!A54,".",Table8[[#This Row],[Código da Candidatura]]))</f>
        <v/>
      </c>
      <c r="I57" s="331" t="str">
        <f>IF(A57="","",SUMIF(D.Composição!A$2825:A$8530,A57,D.Composição!G$5:G$8530))</f>
        <v/>
      </c>
      <c r="J57" s="332" t="str">
        <f>IF(A57="","",COUNTIF(D.Composição!$A:$A,$A57))</f>
        <v/>
      </c>
      <c r="K57" s="332" t="str">
        <f t="shared" si="0"/>
        <v/>
      </c>
      <c r="L57" s="332" t="str">
        <f>IF(A57="","",COUNTIFS(D.Composição!$A:$A,$A57,D.Composição!$M:$M,"Dep"))</f>
        <v/>
      </c>
      <c r="M57" s="332" t="str">
        <f>IF(A57="","",COUNTIFS(D.Composição!$A:$A,$A57,D.Composição!$F:$F,"Sim"))</f>
        <v/>
      </c>
      <c r="N57" s="332" t="str">
        <f t="shared" si="1"/>
        <v/>
      </c>
      <c r="O57" s="332" t="str">
        <f>IF(A57="","",VLOOKUP(A57,D.Composição!A2876:F8582,5,FALSE))</f>
        <v/>
      </c>
      <c r="P57" s="332" t="str">
        <f t="shared" si="2"/>
        <v/>
      </c>
      <c r="Q57" s="333" t="str">
        <f t="shared" si="3"/>
        <v/>
      </c>
      <c r="R57" s="334" t="str">
        <f t="shared" si="4"/>
        <v/>
      </c>
      <c r="S57" s="332" t="str">
        <f>IF(H57="","",IF(R57&gt;=4*auxiliar!$K$2,"Não elegível",IF(R57&lt;4*auxiliar!$K$2,"Elegível","")))</f>
        <v/>
      </c>
      <c r="T57" s="325"/>
      <c r="U57" s="325"/>
      <c r="V57" s="325"/>
      <c r="W57" s="335"/>
      <c r="X57" s="336" t="str">
        <f>IF(Table8[[#This Row],[Código do agregado '[Entidade']]]="","",IF(OR(AND(A57="",A57&lt;&gt;""),(AND(A57&lt;&gt;"",OR(B57="",D57="",I57="",T57="",U57="")))),"NÃO",IF(AND(A57&lt;&gt;"",J57=0),"Faltam membros","sim")))</f>
        <v/>
      </c>
      <c r="AA57" s="323"/>
      <c r="AB57" s="406"/>
      <c r="AC57" s="406"/>
      <c r="AD57" s="323"/>
      <c r="AE57" s="323"/>
    </row>
    <row r="58" spans="1:31" x14ac:dyDescent="0.25">
      <c r="A58" s="324"/>
      <c r="B58" s="325"/>
      <c r="C58" s="326">
        <f>IFERROR(VLOOKUP(B58,A.Núcleos!$B:$C,2,FALSE),"")</f>
        <v>0</v>
      </c>
      <c r="D58" s="327"/>
      <c r="E58" s="328"/>
      <c r="F58" s="213"/>
      <c r="G58" s="329" t="str">
        <f>IF(Table8[[#This Row],[Código da Candidatura]]="","",CONCATENATE(VLOOKUP(Table8[[#This Row],[Código da Candidatura]],Table13[[Cód.]:[Latitude]],3,FALSE)," - ",VLOOKUP(Table8[[#This Row],[Código da Candidatura]],Table13[[Cód.]:[Latitude]],6,FALSE)))</f>
        <v/>
      </c>
      <c r="H58" s="330" t="str">
        <f>IF(A58="","",CONCATENATE("1D.",Entrada!$K$8,".",auxiliar!A55,".",Table8[[#This Row],[Código da Candidatura]]))</f>
        <v/>
      </c>
      <c r="I58" s="331" t="str">
        <f>IF(A58="","",SUMIF(D.Composição!A$2825:A$8530,A58,D.Composição!G$5:G$8530))</f>
        <v/>
      </c>
      <c r="J58" s="332" t="str">
        <f>IF(A58="","",COUNTIF(D.Composição!$A:$A,$A58))</f>
        <v/>
      </c>
      <c r="K58" s="332" t="str">
        <f t="shared" si="0"/>
        <v/>
      </c>
      <c r="L58" s="332" t="str">
        <f>IF(A58="","",COUNTIFS(D.Composição!$A:$A,$A58,D.Composição!$M:$M,"Dep"))</f>
        <v/>
      </c>
      <c r="M58" s="332" t="str">
        <f>IF(A58="","",COUNTIFS(D.Composição!$A:$A,$A58,D.Composição!$F:$F,"Sim"))</f>
        <v/>
      </c>
      <c r="N58" s="332" t="str">
        <f t="shared" si="1"/>
        <v/>
      </c>
      <c r="O58" s="332" t="str">
        <f>IF(A58="","",VLOOKUP(A58,D.Composição!A2877:F8583,5,FALSE))</f>
        <v/>
      </c>
      <c r="P58" s="332" t="str">
        <f t="shared" si="2"/>
        <v/>
      </c>
      <c r="Q58" s="333" t="str">
        <f t="shared" si="3"/>
        <v/>
      </c>
      <c r="R58" s="334" t="str">
        <f t="shared" si="4"/>
        <v/>
      </c>
      <c r="S58" s="332" t="str">
        <f>IF(H58="","",IF(R58&gt;=4*auxiliar!$K$2,"Não elegível",IF(R58&lt;4*auxiliar!$K$2,"Elegível","")))</f>
        <v/>
      </c>
      <c r="T58" s="325"/>
      <c r="U58" s="325"/>
      <c r="V58" s="325"/>
      <c r="W58" s="335"/>
      <c r="X58" s="336" t="str">
        <f>IF(Table8[[#This Row],[Código do agregado '[Entidade']]]="","",IF(OR(AND(A58="",A58&lt;&gt;""),(AND(A58&lt;&gt;"",OR(B58="",D58="",I58="",T58="",U58="")))),"NÃO",IF(AND(A58&lt;&gt;"",J58=0),"Faltam membros","sim")))</f>
        <v/>
      </c>
      <c r="AA58" s="323"/>
      <c r="AB58" s="406"/>
      <c r="AC58" s="406"/>
      <c r="AD58" s="323"/>
      <c r="AE58" s="323"/>
    </row>
    <row r="59" spans="1:31" x14ac:dyDescent="0.25">
      <c r="A59" s="324"/>
      <c r="B59" s="325"/>
      <c r="C59" s="326">
        <f>IFERROR(VLOOKUP(B59,A.Núcleos!$B:$C,2,FALSE),"")</f>
        <v>0</v>
      </c>
      <c r="D59" s="327"/>
      <c r="E59" s="328"/>
      <c r="F59" s="213"/>
      <c r="G59" s="329" t="str">
        <f>IF(Table8[[#This Row],[Código da Candidatura]]="","",CONCATENATE(VLOOKUP(Table8[[#This Row],[Código da Candidatura]],Table13[[Cód.]:[Latitude]],3,FALSE)," - ",VLOOKUP(Table8[[#This Row],[Código da Candidatura]],Table13[[Cód.]:[Latitude]],6,FALSE)))</f>
        <v/>
      </c>
      <c r="H59" s="330" t="str">
        <f>IF(A59="","",CONCATENATE("1D.",Entrada!$K$8,".",auxiliar!A56,".",Table8[[#This Row],[Código da Candidatura]]))</f>
        <v/>
      </c>
      <c r="I59" s="331" t="str">
        <f>IF(A59="","",SUMIF(D.Composição!A$2825:A$8530,A59,D.Composição!G$5:G$8530))</f>
        <v/>
      </c>
      <c r="J59" s="332" t="str">
        <f>IF(A59="","",COUNTIF(D.Composição!$A:$A,$A59))</f>
        <v/>
      </c>
      <c r="K59" s="332" t="str">
        <f t="shared" si="0"/>
        <v/>
      </c>
      <c r="L59" s="332" t="str">
        <f>IF(A59="","",COUNTIFS(D.Composição!$A:$A,$A59,D.Composição!$M:$M,"Dep"))</f>
        <v/>
      </c>
      <c r="M59" s="332" t="str">
        <f>IF(A59="","",COUNTIFS(D.Composição!$A:$A,$A59,D.Composição!$F:$F,"Sim"))</f>
        <v/>
      </c>
      <c r="N59" s="332" t="str">
        <f t="shared" si="1"/>
        <v/>
      </c>
      <c r="O59" s="332" t="str">
        <f>IF(A59="","",VLOOKUP(A59,D.Composição!A2878:F8584,5,FALSE))</f>
        <v/>
      </c>
      <c r="P59" s="332" t="str">
        <f t="shared" si="2"/>
        <v/>
      </c>
      <c r="Q59" s="333" t="str">
        <f t="shared" si="3"/>
        <v/>
      </c>
      <c r="R59" s="334" t="str">
        <f t="shared" si="4"/>
        <v/>
      </c>
      <c r="S59" s="332" t="str">
        <f>IF(H59="","",IF(R59&gt;=4*auxiliar!$K$2,"Não elegível",IF(R59&lt;4*auxiliar!$K$2,"Elegível","")))</f>
        <v/>
      </c>
      <c r="T59" s="325"/>
      <c r="U59" s="325"/>
      <c r="V59" s="325"/>
      <c r="W59" s="335"/>
      <c r="X59" s="336" t="str">
        <f>IF(Table8[[#This Row],[Código do agregado '[Entidade']]]="","",IF(OR(AND(A59="",A59&lt;&gt;""),(AND(A59&lt;&gt;"",OR(B59="",D59="",I59="",T59="",U59="")))),"NÃO",IF(AND(A59&lt;&gt;"",J59=0),"Faltam membros","sim")))</f>
        <v/>
      </c>
      <c r="AA59" s="323"/>
      <c r="AB59" s="406"/>
      <c r="AC59" s="406"/>
      <c r="AD59" s="323"/>
      <c r="AE59" s="323"/>
    </row>
    <row r="60" spans="1:31" x14ac:dyDescent="0.25">
      <c r="A60" s="324"/>
      <c r="B60" s="325"/>
      <c r="C60" s="326">
        <f>IFERROR(VLOOKUP(B60,A.Núcleos!$B:$C,2,FALSE),"")</f>
        <v>0</v>
      </c>
      <c r="D60" s="327"/>
      <c r="E60" s="328"/>
      <c r="F60" s="213"/>
      <c r="G60" s="329" t="str">
        <f>IF(Table8[[#This Row],[Código da Candidatura]]="","",CONCATENATE(VLOOKUP(Table8[[#This Row],[Código da Candidatura]],Table13[[Cód.]:[Latitude]],3,FALSE)," - ",VLOOKUP(Table8[[#This Row],[Código da Candidatura]],Table13[[Cód.]:[Latitude]],6,FALSE)))</f>
        <v/>
      </c>
      <c r="H60" s="330" t="str">
        <f>IF(A60="","",CONCATENATE("1D.",Entrada!$K$8,".",auxiliar!A57,".",Table8[[#This Row],[Código da Candidatura]]))</f>
        <v/>
      </c>
      <c r="I60" s="331" t="str">
        <f>IF(A60="","",SUMIF(D.Composição!A$2825:A$8530,A60,D.Composição!G$5:G$8530))</f>
        <v/>
      </c>
      <c r="J60" s="332" t="str">
        <f>IF(A60="","",COUNTIF(D.Composição!$A:$A,$A60))</f>
        <v/>
      </c>
      <c r="K60" s="332" t="str">
        <f t="shared" si="0"/>
        <v/>
      </c>
      <c r="L60" s="332" t="str">
        <f>IF(A60="","",COUNTIFS(D.Composição!$A:$A,$A60,D.Composição!$M:$M,"Dep"))</f>
        <v/>
      </c>
      <c r="M60" s="332" t="str">
        <f>IF(A60="","",COUNTIFS(D.Composição!$A:$A,$A60,D.Composição!$F:$F,"Sim"))</f>
        <v/>
      </c>
      <c r="N60" s="332" t="str">
        <f t="shared" si="1"/>
        <v/>
      </c>
      <c r="O60" s="332" t="str">
        <f>IF(A60="","",VLOOKUP(A60,D.Composição!A2879:F8585,5,FALSE))</f>
        <v/>
      </c>
      <c r="P60" s="332" t="str">
        <f t="shared" si="2"/>
        <v/>
      </c>
      <c r="Q60" s="333" t="str">
        <f t="shared" si="3"/>
        <v/>
      </c>
      <c r="R60" s="334" t="str">
        <f t="shared" si="4"/>
        <v/>
      </c>
      <c r="S60" s="332" t="str">
        <f>IF(H60="","",IF(R60&gt;=4*auxiliar!$K$2,"Não elegível",IF(R60&lt;4*auxiliar!$K$2,"Elegível","")))</f>
        <v/>
      </c>
      <c r="T60" s="325"/>
      <c r="U60" s="325"/>
      <c r="V60" s="325"/>
      <c r="W60" s="335"/>
      <c r="X60" s="336" t="str">
        <f>IF(Table8[[#This Row],[Código do agregado '[Entidade']]]="","",IF(OR(AND(A60="",A60&lt;&gt;""),(AND(A60&lt;&gt;"",OR(B60="",D60="",I60="",T60="",U60="")))),"NÃO",IF(AND(A60&lt;&gt;"",J60=0),"Faltam membros","sim")))</f>
        <v/>
      </c>
      <c r="AA60" s="323"/>
      <c r="AB60" s="406"/>
      <c r="AC60" s="406"/>
      <c r="AD60" s="323"/>
      <c r="AE60" s="323"/>
    </row>
    <row r="61" spans="1:31" x14ac:dyDescent="0.25">
      <c r="A61" s="324"/>
      <c r="B61" s="325"/>
      <c r="C61" s="326">
        <f>IFERROR(VLOOKUP(B61,A.Núcleos!$B:$C,2,FALSE),"")</f>
        <v>0</v>
      </c>
      <c r="D61" s="327"/>
      <c r="E61" s="328"/>
      <c r="F61" s="213"/>
      <c r="G61" s="329" t="str">
        <f>IF(Table8[[#This Row],[Código da Candidatura]]="","",CONCATENATE(VLOOKUP(Table8[[#This Row],[Código da Candidatura]],Table13[[Cód.]:[Latitude]],3,FALSE)," - ",VLOOKUP(Table8[[#This Row],[Código da Candidatura]],Table13[[Cód.]:[Latitude]],6,FALSE)))</f>
        <v/>
      </c>
      <c r="H61" s="330" t="str">
        <f>IF(A61="","",CONCATENATE("1D.",Entrada!$K$8,".",auxiliar!A58,".",Table8[[#This Row],[Código da Candidatura]]))</f>
        <v/>
      </c>
      <c r="I61" s="331" t="str">
        <f>IF(A61="","",SUMIF(D.Composição!A$2825:A$8530,A61,D.Composição!G$5:G$8530))</f>
        <v/>
      </c>
      <c r="J61" s="332" t="str">
        <f>IF(A61="","",COUNTIF(D.Composição!$A:$A,$A61))</f>
        <v/>
      </c>
      <c r="K61" s="332" t="str">
        <f t="shared" si="0"/>
        <v/>
      </c>
      <c r="L61" s="332" t="str">
        <f>IF(A61="","",COUNTIFS(D.Composição!$A:$A,$A61,D.Composição!$M:$M,"Dep"))</f>
        <v/>
      </c>
      <c r="M61" s="332" t="str">
        <f>IF(A61="","",COUNTIFS(D.Composição!$A:$A,$A61,D.Composição!$F:$F,"Sim"))</f>
        <v/>
      </c>
      <c r="N61" s="332" t="str">
        <f t="shared" si="1"/>
        <v/>
      </c>
      <c r="O61" s="332" t="str">
        <f>IF(A61="","",VLOOKUP(A61,D.Composição!A2880:F8586,5,FALSE))</f>
        <v/>
      </c>
      <c r="P61" s="332" t="str">
        <f t="shared" si="2"/>
        <v/>
      </c>
      <c r="Q61" s="333" t="str">
        <f t="shared" si="3"/>
        <v/>
      </c>
      <c r="R61" s="334" t="str">
        <f t="shared" si="4"/>
        <v/>
      </c>
      <c r="S61" s="332" t="str">
        <f>IF(H61="","",IF(R61&gt;=4*auxiliar!$K$2,"Não elegível",IF(R61&lt;4*auxiliar!$K$2,"Elegível","")))</f>
        <v/>
      </c>
      <c r="T61" s="325"/>
      <c r="U61" s="325"/>
      <c r="V61" s="325"/>
      <c r="W61" s="335"/>
      <c r="X61" s="336" t="str">
        <f>IF(Table8[[#This Row],[Código do agregado '[Entidade']]]="","",IF(OR(AND(A61="",A61&lt;&gt;""),(AND(A61&lt;&gt;"",OR(B61="",D61="",I61="",T61="",U61="")))),"NÃO",IF(AND(A61&lt;&gt;"",J61=0),"Faltam membros","sim")))</f>
        <v/>
      </c>
      <c r="AA61" s="323"/>
      <c r="AB61" s="406"/>
      <c r="AC61" s="406"/>
      <c r="AD61" s="323"/>
      <c r="AE61" s="323"/>
    </row>
    <row r="62" spans="1:31" x14ac:dyDescent="0.25">
      <c r="A62" s="324"/>
      <c r="B62" s="325"/>
      <c r="C62" s="326">
        <f>IFERROR(VLOOKUP(B62,A.Núcleos!$B:$C,2,FALSE),"")</f>
        <v>0</v>
      </c>
      <c r="D62" s="327"/>
      <c r="E62" s="328"/>
      <c r="F62" s="213"/>
      <c r="G62" s="329" t="str">
        <f>IF(Table8[[#This Row],[Código da Candidatura]]="","",CONCATENATE(VLOOKUP(Table8[[#This Row],[Código da Candidatura]],Table13[[Cód.]:[Latitude]],3,FALSE)," - ",VLOOKUP(Table8[[#This Row],[Código da Candidatura]],Table13[[Cód.]:[Latitude]],6,FALSE)))</f>
        <v/>
      </c>
      <c r="H62" s="330" t="str">
        <f>IF(A62="","",CONCATENATE("1D.",Entrada!$K$8,".",auxiliar!A59,".",Table8[[#This Row],[Código da Candidatura]]))</f>
        <v/>
      </c>
      <c r="I62" s="331" t="str">
        <f>IF(A62="","",SUMIF(D.Composição!A$2825:A$8530,A62,D.Composição!G$5:G$8530))</f>
        <v/>
      </c>
      <c r="J62" s="332" t="str">
        <f>IF(A62="","",COUNTIF(D.Composição!$A:$A,$A62))</f>
        <v/>
      </c>
      <c r="K62" s="332" t="str">
        <f t="shared" si="0"/>
        <v/>
      </c>
      <c r="L62" s="332" t="str">
        <f>IF(A62="","",COUNTIFS(D.Composição!$A:$A,$A62,D.Composição!$M:$M,"Dep"))</f>
        <v/>
      </c>
      <c r="M62" s="332" t="str">
        <f>IF(A62="","",COUNTIFS(D.Composição!$A:$A,$A62,D.Composição!$F:$F,"Sim"))</f>
        <v/>
      </c>
      <c r="N62" s="332" t="str">
        <f t="shared" si="1"/>
        <v/>
      </c>
      <c r="O62" s="332" t="str">
        <f>IF(A62="","",VLOOKUP(A62,D.Composição!A2881:F8587,5,FALSE))</f>
        <v/>
      </c>
      <c r="P62" s="332" t="str">
        <f t="shared" si="2"/>
        <v/>
      </c>
      <c r="Q62" s="333" t="str">
        <f t="shared" si="3"/>
        <v/>
      </c>
      <c r="R62" s="334" t="str">
        <f t="shared" si="4"/>
        <v/>
      </c>
      <c r="S62" s="332" t="str">
        <f>IF(H62="","",IF(R62&gt;=4*auxiliar!$K$2,"Não elegível",IF(R62&lt;4*auxiliar!$K$2,"Elegível","")))</f>
        <v/>
      </c>
      <c r="T62" s="325"/>
      <c r="U62" s="325"/>
      <c r="V62" s="325"/>
      <c r="W62" s="335"/>
      <c r="X62" s="336" t="str">
        <f>IF(Table8[[#This Row],[Código do agregado '[Entidade']]]="","",IF(OR(AND(A62="",A62&lt;&gt;""),(AND(A62&lt;&gt;"",OR(B62="",D62="",I62="",T62="",U62="")))),"NÃO",IF(AND(A62&lt;&gt;"",J62=0),"Faltam membros","sim")))</f>
        <v/>
      </c>
      <c r="AA62" s="323"/>
      <c r="AB62" s="406"/>
      <c r="AC62" s="406"/>
      <c r="AD62" s="323"/>
      <c r="AE62" s="323"/>
    </row>
    <row r="63" spans="1:31" x14ac:dyDescent="0.25">
      <c r="A63" s="324"/>
      <c r="B63" s="325"/>
      <c r="C63" s="326">
        <f>IFERROR(VLOOKUP(B63,A.Núcleos!$B:$C,2,FALSE),"")</f>
        <v>0</v>
      </c>
      <c r="D63" s="327"/>
      <c r="E63" s="328"/>
      <c r="F63" s="213"/>
      <c r="G63" s="329" t="str">
        <f>IF(Table8[[#This Row],[Código da Candidatura]]="","",CONCATENATE(VLOOKUP(Table8[[#This Row],[Código da Candidatura]],Table13[[Cód.]:[Latitude]],3,FALSE)," - ",VLOOKUP(Table8[[#This Row],[Código da Candidatura]],Table13[[Cód.]:[Latitude]],6,FALSE)))</f>
        <v/>
      </c>
      <c r="H63" s="330" t="str">
        <f>IF(A63="","",CONCATENATE("1D.",Entrada!$K$8,".",auxiliar!A60,".",Table8[[#This Row],[Código da Candidatura]]))</f>
        <v/>
      </c>
      <c r="I63" s="331" t="str">
        <f>IF(A63="","",SUMIF(D.Composição!A$2825:A$8530,A63,D.Composição!G$5:G$8530))</f>
        <v/>
      </c>
      <c r="J63" s="332" t="str">
        <f>IF(A63="","",COUNTIF(D.Composição!$A:$A,$A63))</f>
        <v/>
      </c>
      <c r="K63" s="332" t="str">
        <f t="shared" si="0"/>
        <v/>
      </c>
      <c r="L63" s="332" t="str">
        <f>IF(A63="","",COUNTIFS(D.Composição!$A:$A,$A63,D.Composição!$M:$M,"Dep"))</f>
        <v/>
      </c>
      <c r="M63" s="332" t="str">
        <f>IF(A63="","",COUNTIFS(D.Composição!$A:$A,$A63,D.Composição!$F:$F,"Sim"))</f>
        <v/>
      </c>
      <c r="N63" s="332" t="str">
        <f t="shared" si="1"/>
        <v/>
      </c>
      <c r="O63" s="332" t="str">
        <f>IF(A63="","",VLOOKUP(A63,D.Composição!A2882:F8588,5,FALSE))</f>
        <v/>
      </c>
      <c r="P63" s="332" t="str">
        <f t="shared" si="2"/>
        <v/>
      </c>
      <c r="Q63" s="333" t="str">
        <f t="shared" si="3"/>
        <v/>
      </c>
      <c r="R63" s="334" t="str">
        <f t="shared" si="4"/>
        <v/>
      </c>
      <c r="S63" s="332" t="str">
        <f>IF(H63="","",IF(R63&gt;=4*auxiliar!$K$2,"Não elegível",IF(R63&lt;4*auxiliar!$K$2,"Elegível","")))</f>
        <v/>
      </c>
      <c r="T63" s="325"/>
      <c r="U63" s="325"/>
      <c r="V63" s="325"/>
      <c r="W63" s="335"/>
      <c r="X63" s="336" t="str">
        <f>IF(Table8[[#This Row],[Código do agregado '[Entidade']]]="","",IF(OR(AND(A63="",A63&lt;&gt;""),(AND(A63&lt;&gt;"",OR(B63="",D63="",I63="",T63="",U63="")))),"NÃO",IF(AND(A63&lt;&gt;"",J63=0),"Faltam membros","sim")))</f>
        <v/>
      </c>
      <c r="AA63" s="323"/>
      <c r="AB63" s="406"/>
      <c r="AC63" s="406"/>
      <c r="AD63" s="323"/>
      <c r="AE63" s="323"/>
    </row>
    <row r="64" spans="1:31" x14ac:dyDescent="0.25">
      <c r="A64" s="324"/>
      <c r="B64" s="325"/>
      <c r="C64" s="326">
        <f>IFERROR(VLOOKUP(B64,A.Núcleos!$B:$C,2,FALSE),"")</f>
        <v>0</v>
      </c>
      <c r="D64" s="327"/>
      <c r="E64" s="328"/>
      <c r="F64" s="213"/>
      <c r="G64" s="329" t="str">
        <f>IF(Table8[[#This Row],[Código da Candidatura]]="","",CONCATENATE(VLOOKUP(Table8[[#This Row],[Código da Candidatura]],Table13[[Cód.]:[Latitude]],3,FALSE)," - ",VLOOKUP(Table8[[#This Row],[Código da Candidatura]],Table13[[Cód.]:[Latitude]],6,FALSE)))</f>
        <v/>
      </c>
      <c r="H64" s="330" t="str">
        <f>IF(A64="","",CONCATENATE("1D.",Entrada!$K$8,".",auxiliar!A61,".",Table8[[#This Row],[Código da Candidatura]]))</f>
        <v/>
      </c>
      <c r="I64" s="331" t="str">
        <f>IF(A64="","",SUMIF(D.Composição!A$2825:A$8530,A64,D.Composição!G$5:G$8530))</f>
        <v/>
      </c>
      <c r="J64" s="332" t="str">
        <f>IF(A64="","",COUNTIF(D.Composição!$A:$A,$A64))</f>
        <v/>
      </c>
      <c r="K64" s="332" t="str">
        <f t="shared" si="0"/>
        <v/>
      </c>
      <c r="L64" s="332" t="str">
        <f>IF(A64="","",COUNTIFS(D.Composição!$A:$A,$A64,D.Composição!$M:$M,"Dep"))</f>
        <v/>
      </c>
      <c r="M64" s="332" t="str">
        <f>IF(A64="","",COUNTIFS(D.Composição!$A:$A,$A64,D.Composição!$F:$F,"Sim"))</f>
        <v/>
      </c>
      <c r="N64" s="332" t="str">
        <f t="shared" si="1"/>
        <v/>
      </c>
      <c r="O64" s="332" t="str">
        <f>IF(A64="","",VLOOKUP(A64,D.Composição!A2883:F8589,5,FALSE))</f>
        <v/>
      </c>
      <c r="P64" s="332" t="str">
        <f t="shared" si="2"/>
        <v/>
      </c>
      <c r="Q64" s="333" t="str">
        <f t="shared" si="3"/>
        <v/>
      </c>
      <c r="R64" s="334" t="str">
        <f t="shared" si="4"/>
        <v/>
      </c>
      <c r="S64" s="332" t="str">
        <f>IF(H64="","",IF(R64&gt;=4*auxiliar!$K$2,"Não elegível",IF(R64&lt;4*auxiliar!$K$2,"Elegível","")))</f>
        <v/>
      </c>
      <c r="T64" s="325"/>
      <c r="U64" s="325"/>
      <c r="V64" s="325"/>
      <c r="W64" s="335"/>
      <c r="X64" s="336" t="str">
        <f>IF(Table8[[#This Row],[Código do agregado '[Entidade']]]="","",IF(OR(AND(A64="",A64&lt;&gt;""),(AND(A64&lt;&gt;"",OR(B64="",D64="",I64="",T64="",U64="")))),"NÃO",IF(AND(A64&lt;&gt;"",J64=0),"Faltam membros","sim")))</f>
        <v/>
      </c>
      <c r="AA64" s="323"/>
      <c r="AB64" s="406"/>
      <c r="AC64" s="406"/>
      <c r="AD64" s="323"/>
      <c r="AE64" s="323"/>
    </row>
    <row r="65" spans="1:31" x14ac:dyDescent="0.25">
      <c r="A65" s="324"/>
      <c r="B65" s="325"/>
      <c r="C65" s="326">
        <f>IFERROR(VLOOKUP(B65,A.Núcleos!$B:$C,2,FALSE),"")</f>
        <v>0</v>
      </c>
      <c r="D65" s="327"/>
      <c r="E65" s="328"/>
      <c r="F65" s="213"/>
      <c r="G65" s="329" t="str">
        <f>IF(Table8[[#This Row],[Código da Candidatura]]="","",CONCATENATE(VLOOKUP(Table8[[#This Row],[Código da Candidatura]],Table13[[Cód.]:[Latitude]],3,FALSE)," - ",VLOOKUP(Table8[[#This Row],[Código da Candidatura]],Table13[[Cód.]:[Latitude]],6,FALSE)))</f>
        <v/>
      </c>
      <c r="H65" s="330" t="str">
        <f>IF(A65="","",CONCATENATE("1D.",Entrada!$K$8,".",auxiliar!A62,".",Table8[[#This Row],[Código da Candidatura]]))</f>
        <v/>
      </c>
      <c r="I65" s="331" t="str">
        <f>IF(A65="","",SUMIF(D.Composição!A$2825:A$8530,A65,D.Composição!G$5:G$8530))</f>
        <v/>
      </c>
      <c r="J65" s="332" t="str">
        <f>IF(A65="","",COUNTIF(D.Composição!$A:$A,$A65))</f>
        <v/>
      </c>
      <c r="K65" s="332" t="str">
        <f t="shared" si="0"/>
        <v/>
      </c>
      <c r="L65" s="332" t="str">
        <f>IF(A65="","",COUNTIFS(D.Composição!$A:$A,$A65,D.Composição!$M:$M,"Dep"))</f>
        <v/>
      </c>
      <c r="M65" s="332" t="str">
        <f>IF(A65="","",COUNTIFS(D.Composição!$A:$A,$A65,D.Composição!$F:$F,"Sim"))</f>
        <v/>
      </c>
      <c r="N65" s="332" t="str">
        <f t="shared" si="1"/>
        <v/>
      </c>
      <c r="O65" s="332" t="str">
        <f>IF(A65="","",VLOOKUP(A65,D.Composição!A2884:F8590,5,FALSE))</f>
        <v/>
      </c>
      <c r="P65" s="332" t="str">
        <f t="shared" si="2"/>
        <v/>
      </c>
      <c r="Q65" s="333" t="str">
        <f t="shared" si="3"/>
        <v/>
      </c>
      <c r="R65" s="334" t="str">
        <f t="shared" si="4"/>
        <v/>
      </c>
      <c r="S65" s="332" t="str">
        <f>IF(H65="","",IF(R65&gt;=4*auxiliar!$K$2,"Não elegível",IF(R65&lt;4*auxiliar!$K$2,"Elegível","")))</f>
        <v/>
      </c>
      <c r="T65" s="325"/>
      <c r="U65" s="325"/>
      <c r="V65" s="325"/>
      <c r="W65" s="335"/>
      <c r="X65" s="336" t="str">
        <f>IF(Table8[[#This Row],[Código do agregado '[Entidade']]]="","",IF(OR(AND(A65="",A65&lt;&gt;""),(AND(A65&lt;&gt;"",OR(B65="",D65="",I65="",T65="",U65="")))),"NÃO",IF(AND(A65&lt;&gt;"",J65=0),"Faltam membros","sim")))</f>
        <v/>
      </c>
      <c r="AA65" s="323"/>
      <c r="AB65" s="406"/>
      <c r="AC65" s="406"/>
      <c r="AD65" s="323"/>
      <c r="AE65" s="323"/>
    </row>
    <row r="66" spans="1:31" x14ac:dyDescent="0.25">
      <c r="A66" s="324"/>
      <c r="B66" s="325"/>
      <c r="C66" s="326">
        <f>IFERROR(VLOOKUP(B66,A.Núcleos!$B:$C,2,FALSE),"")</f>
        <v>0</v>
      </c>
      <c r="D66" s="327"/>
      <c r="E66" s="328"/>
      <c r="F66" s="213"/>
      <c r="G66" s="329" t="str">
        <f>IF(Table8[[#This Row],[Código da Candidatura]]="","",CONCATENATE(VLOOKUP(Table8[[#This Row],[Código da Candidatura]],Table13[[Cód.]:[Latitude]],3,FALSE)," - ",VLOOKUP(Table8[[#This Row],[Código da Candidatura]],Table13[[Cód.]:[Latitude]],6,FALSE)))</f>
        <v/>
      </c>
      <c r="H66" s="330" t="str">
        <f>IF(A66="","",CONCATENATE("1D.",Entrada!$K$8,".",auxiliar!A63,".",Table8[[#This Row],[Código da Candidatura]]))</f>
        <v/>
      </c>
      <c r="I66" s="331" t="str">
        <f>IF(A66="","",SUMIF(D.Composição!A$2825:A$8530,A66,D.Composição!G$5:G$8530))</f>
        <v/>
      </c>
      <c r="J66" s="332" t="str">
        <f>IF(A66="","",COUNTIF(D.Composição!$A:$A,$A66))</f>
        <v/>
      </c>
      <c r="K66" s="332" t="str">
        <f t="shared" si="0"/>
        <v/>
      </c>
      <c r="L66" s="332" t="str">
        <f>IF(A66="","",COUNTIFS(D.Composição!$A:$A,$A66,D.Composição!$M:$M,"Dep"))</f>
        <v/>
      </c>
      <c r="M66" s="332" t="str">
        <f>IF(A66="","",COUNTIFS(D.Composição!$A:$A,$A66,D.Composição!$F:$F,"Sim"))</f>
        <v/>
      </c>
      <c r="N66" s="332" t="str">
        <f t="shared" si="1"/>
        <v/>
      </c>
      <c r="O66" s="332" t="str">
        <f>IF(A66="","",VLOOKUP(A66,D.Composição!A2885:F8591,5,FALSE))</f>
        <v/>
      </c>
      <c r="P66" s="332" t="str">
        <f t="shared" si="2"/>
        <v/>
      </c>
      <c r="Q66" s="333" t="str">
        <f t="shared" si="3"/>
        <v/>
      </c>
      <c r="R66" s="334" t="str">
        <f t="shared" si="4"/>
        <v/>
      </c>
      <c r="S66" s="332" t="str">
        <f>IF(H66="","",IF(R66&gt;=4*auxiliar!$K$2,"Não elegível",IF(R66&lt;4*auxiliar!$K$2,"Elegível","")))</f>
        <v/>
      </c>
      <c r="T66" s="325"/>
      <c r="U66" s="325"/>
      <c r="V66" s="325"/>
      <c r="W66" s="335"/>
      <c r="X66" s="336" t="str">
        <f>IF(Table8[[#This Row],[Código do agregado '[Entidade']]]="","",IF(OR(AND(A66="",A66&lt;&gt;""),(AND(A66&lt;&gt;"",OR(B66="",D66="",I66="",T66="",U66="")))),"NÃO",IF(AND(A66&lt;&gt;"",J66=0),"Faltam membros","sim")))</f>
        <v/>
      </c>
      <c r="AA66" s="323"/>
      <c r="AB66" s="406"/>
      <c r="AC66" s="406"/>
      <c r="AD66" s="323"/>
      <c r="AE66" s="323"/>
    </row>
    <row r="67" spans="1:31" x14ac:dyDescent="0.25">
      <c r="A67" s="324"/>
      <c r="B67" s="325"/>
      <c r="C67" s="326">
        <f>IFERROR(VLOOKUP(B67,A.Núcleos!$B:$C,2,FALSE),"")</f>
        <v>0</v>
      </c>
      <c r="D67" s="327"/>
      <c r="E67" s="328"/>
      <c r="F67" s="213"/>
      <c r="G67" s="329" t="str">
        <f>IF(Table8[[#This Row],[Código da Candidatura]]="","",CONCATENATE(VLOOKUP(Table8[[#This Row],[Código da Candidatura]],Table13[[Cód.]:[Latitude]],3,FALSE)," - ",VLOOKUP(Table8[[#This Row],[Código da Candidatura]],Table13[[Cód.]:[Latitude]],6,FALSE)))</f>
        <v/>
      </c>
      <c r="H67" s="330" t="str">
        <f>IF(A67="","",CONCATENATE("1D.",Entrada!$K$8,".",auxiliar!A64,".",Table8[[#This Row],[Código da Candidatura]]))</f>
        <v/>
      </c>
      <c r="I67" s="331" t="str">
        <f>IF(A67="","",SUMIF(D.Composição!A$2825:A$8530,A67,D.Composição!G$5:G$8530))</f>
        <v/>
      </c>
      <c r="J67" s="332" t="str">
        <f>IF(A67="","",COUNTIF(D.Composição!$A:$A,$A67))</f>
        <v/>
      </c>
      <c r="K67" s="332" t="str">
        <f t="shared" si="0"/>
        <v/>
      </c>
      <c r="L67" s="332" t="str">
        <f>IF(A67="","",COUNTIFS(D.Composição!$A:$A,$A67,D.Composição!$M:$M,"Dep"))</f>
        <v/>
      </c>
      <c r="M67" s="332" t="str">
        <f>IF(A67="","",COUNTIFS(D.Composição!$A:$A,$A67,D.Composição!$F:$F,"Sim"))</f>
        <v/>
      </c>
      <c r="N67" s="332" t="str">
        <f t="shared" si="1"/>
        <v/>
      </c>
      <c r="O67" s="332" t="str">
        <f>IF(A67="","",VLOOKUP(A67,D.Composição!A2886:F8592,5,FALSE))</f>
        <v/>
      </c>
      <c r="P67" s="332" t="str">
        <f t="shared" si="2"/>
        <v/>
      </c>
      <c r="Q67" s="333" t="str">
        <f t="shared" si="3"/>
        <v/>
      </c>
      <c r="R67" s="334" t="str">
        <f t="shared" si="4"/>
        <v/>
      </c>
      <c r="S67" s="332" t="str">
        <f>IF(H67="","",IF(R67&gt;=4*auxiliar!$K$2,"Não elegível",IF(R67&lt;4*auxiliar!$K$2,"Elegível","")))</f>
        <v/>
      </c>
      <c r="T67" s="325"/>
      <c r="U67" s="325"/>
      <c r="V67" s="325"/>
      <c r="W67" s="335"/>
      <c r="X67" s="336" t="str">
        <f>IF(Table8[[#This Row],[Código do agregado '[Entidade']]]="","",IF(OR(AND(A67="",A67&lt;&gt;""),(AND(A67&lt;&gt;"",OR(B67="",D67="",I67="",T67="",U67="")))),"NÃO",IF(AND(A67&lt;&gt;"",J67=0),"Faltam membros","sim")))</f>
        <v/>
      </c>
      <c r="AA67" s="323"/>
      <c r="AB67" s="406"/>
      <c r="AC67" s="406"/>
      <c r="AD67" s="323"/>
      <c r="AE67" s="323"/>
    </row>
    <row r="68" spans="1:31" x14ac:dyDescent="0.25">
      <c r="A68" s="324"/>
      <c r="B68" s="325"/>
      <c r="C68" s="326">
        <f>IFERROR(VLOOKUP(B68,A.Núcleos!$B:$C,2,FALSE),"")</f>
        <v>0</v>
      </c>
      <c r="D68" s="327"/>
      <c r="E68" s="328"/>
      <c r="F68" s="213"/>
      <c r="G68" s="329" t="str">
        <f>IF(Table8[[#This Row],[Código da Candidatura]]="","",CONCATENATE(VLOOKUP(Table8[[#This Row],[Código da Candidatura]],Table13[[Cód.]:[Latitude]],3,FALSE)," - ",VLOOKUP(Table8[[#This Row],[Código da Candidatura]],Table13[[Cód.]:[Latitude]],6,FALSE)))</f>
        <v/>
      </c>
      <c r="H68" s="330" t="str">
        <f>IF(A68="","",CONCATENATE("1D.",Entrada!$K$8,".",auxiliar!A65,".",Table8[[#This Row],[Código da Candidatura]]))</f>
        <v/>
      </c>
      <c r="I68" s="331" t="str">
        <f>IF(A68="","",SUMIF(D.Composição!A$2825:A$8530,A68,D.Composição!G$5:G$8530))</f>
        <v/>
      </c>
      <c r="J68" s="332" t="str">
        <f>IF(A68="","",COUNTIF(D.Composição!$A:$A,$A68))</f>
        <v/>
      </c>
      <c r="K68" s="332" t="str">
        <f t="shared" si="0"/>
        <v/>
      </c>
      <c r="L68" s="332" t="str">
        <f>IF(A68="","",COUNTIFS(D.Composição!$A:$A,$A68,D.Composição!$M:$M,"Dep"))</f>
        <v/>
      </c>
      <c r="M68" s="332" t="str">
        <f>IF(A68="","",COUNTIFS(D.Composição!$A:$A,$A68,D.Composição!$F:$F,"Sim"))</f>
        <v/>
      </c>
      <c r="N68" s="332" t="str">
        <f t="shared" si="1"/>
        <v/>
      </c>
      <c r="O68" s="332" t="str">
        <f>IF(A68="","",VLOOKUP(A68,D.Composição!A2887:F8593,5,FALSE))</f>
        <v/>
      </c>
      <c r="P68" s="332" t="str">
        <f t="shared" si="2"/>
        <v/>
      </c>
      <c r="Q68" s="333" t="str">
        <f t="shared" si="3"/>
        <v/>
      </c>
      <c r="R68" s="334" t="str">
        <f t="shared" si="4"/>
        <v/>
      </c>
      <c r="S68" s="332" t="str">
        <f>IF(H68="","",IF(R68&gt;=4*auxiliar!$K$2,"Não elegível",IF(R68&lt;4*auxiliar!$K$2,"Elegível","")))</f>
        <v/>
      </c>
      <c r="T68" s="325"/>
      <c r="U68" s="325"/>
      <c r="V68" s="325"/>
      <c r="W68" s="335"/>
      <c r="X68" s="336" t="str">
        <f>IF(Table8[[#This Row],[Código do agregado '[Entidade']]]="","",IF(OR(AND(A68="",A68&lt;&gt;""),(AND(A68&lt;&gt;"",OR(B68="",D68="",I68="",T68="",U68="")))),"NÃO",IF(AND(A68&lt;&gt;"",J68=0),"Faltam membros","sim")))</f>
        <v/>
      </c>
      <c r="AA68" s="323"/>
      <c r="AB68" s="406"/>
      <c r="AC68" s="406"/>
      <c r="AD68" s="323"/>
      <c r="AE68" s="323"/>
    </row>
    <row r="69" spans="1:31" x14ac:dyDescent="0.25">
      <c r="A69" s="324"/>
      <c r="B69" s="325"/>
      <c r="C69" s="326">
        <f>IFERROR(VLOOKUP(B69,A.Núcleos!$B:$C,2,FALSE),"")</f>
        <v>0</v>
      </c>
      <c r="D69" s="327"/>
      <c r="E69" s="328"/>
      <c r="F69" s="213"/>
      <c r="G69" s="329" t="str">
        <f>IF(Table8[[#This Row],[Código da Candidatura]]="","",CONCATENATE(VLOOKUP(Table8[[#This Row],[Código da Candidatura]],Table13[[Cód.]:[Latitude]],3,FALSE)," - ",VLOOKUP(Table8[[#This Row],[Código da Candidatura]],Table13[[Cód.]:[Latitude]],6,FALSE)))</f>
        <v/>
      </c>
      <c r="H69" s="330" t="str">
        <f>IF(A69="","",CONCATENATE("1D.",Entrada!$K$8,".",auxiliar!A66,".",Table8[[#This Row],[Código da Candidatura]]))</f>
        <v/>
      </c>
      <c r="I69" s="331" t="str">
        <f>IF(A69="","",SUMIF(D.Composição!A$2825:A$8530,A69,D.Composição!G$5:G$8530))</f>
        <v/>
      </c>
      <c r="J69" s="332" t="str">
        <f>IF(A69="","",COUNTIF(D.Composição!$A:$A,$A69))</f>
        <v/>
      </c>
      <c r="K69" s="332" t="str">
        <f t="shared" ref="K69:K132" si="5">IF(H69="","",MAX(J69-L69-1,0))</f>
        <v/>
      </c>
      <c r="L69" s="332" t="str">
        <f>IF(A69="","",COUNTIFS(D.Composição!$A:$A,$A69,D.Composição!$M:$M,"Dep"))</f>
        <v/>
      </c>
      <c r="M69" s="332" t="str">
        <f>IF(A69="","",COUNTIFS(D.Composição!$A:$A,$A69,D.Composição!$F:$F,"Sim"))</f>
        <v/>
      </c>
      <c r="N69" s="332" t="str">
        <f t="shared" ref="N69:N132" si="6">IF(H69="","",IF(AND(J69-L69=1,J69&gt;1.5),"Sim","Não"))</f>
        <v/>
      </c>
      <c r="O69" s="332" t="str">
        <f>IF(A69="","",VLOOKUP(A69,D.Composição!A2888:F8594,5,FALSE))</f>
        <v/>
      </c>
      <c r="P69" s="332" t="str">
        <f t="shared" ref="P69:P132" si="7">IF(A69="","",IF(AND(J69=1,O69&gt;65),"Sim","Não"))</f>
        <v/>
      </c>
      <c r="Q69" s="333" t="str">
        <f t="shared" ref="Q69:Q132" si="8">IF(A69="","",IF(P69="Sim",1.25,IF(N69="Não",1+0.7*K69+0.25*L69+0.25*M69,IF(N69="Sim",1+0.7*K69+0.5*L69+0.25*M69,""))))</f>
        <v/>
      </c>
      <c r="R69" s="334" t="str">
        <f t="shared" ref="R69:R132" si="9">IF(H69="","",I69/12/Q69)</f>
        <v/>
      </c>
      <c r="S69" s="332" t="str">
        <f>IF(H69="","",IF(R69&gt;=4*auxiliar!$K$2,"Não elegível",IF(R69&lt;4*auxiliar!$K$2,"Elegível","")))</f>
        <v/>
      </c>
      <c r="T69" s="325"/>
      <c r="U69" s="325"/>
      <c r="V69" s="325"/>
      <c r="W69" s="335"/>
      <c r="X69" s="336" t="str">
        <f>IF(Table8[[#This Row],[Código do agregado '[Entidade']]]="","",IF(OR(AND(A69="",A69&lt;&gt;""),(AND(A69&lt;&gt;"",OR(B69="",D69="",I69="",T69="",U69="")))),"NÃO",IF(AND(A69&lt;&gt;"",J69=0),"Faltam membros","sim")))</f>
        <v/>
      </c>
      <c r="AA69" s="323"/>
      <c r="AB69" s="406"/>
      <c r="AC69" s="406"/>
      <c r="AD69" s="323"/>
      <c r="AE69" s="323"/>
    </row>
    <row r="70" spans="1:31" x14ac:dyDescent="0.25">
      <c r="A70" s="324"/>
      <c r="B70" s="325"/>
      <c r="C70" s="326">
        <f>IFERROR(VLOOKUP(B70,A.Núcleos!$B:$C,2,FALSE),"")</f>
        <v>0</v>
      </c>
      <c r="D70" s="327"/>
      <c r="E70" s="328"/>
      <c r="F70" s="213"/>
      <c r="G70" s="329" t="str">
        <f>IF(Table8[[#This Row],[Código da Candidatura]]="","",CONCATENATE(VLOOKUP(Table8[[#This Row],[Código da Candidatura]],Table13[[Cód.]:[Latitude]],3,FALSE)," - ",VLOOKUP(Table8[[#This Row],[Código da Candidatura]],Table13[[Cód.]:[Latitude]],6,FALSE)))</f>
        <v/>
      </c>
      <c r="H70" s="330" t="str">
        <f>IF(A70="","",CONCATENATE("1D.",Entrada!$K$8,".",auxiliar!A67,".",Table8[[#This Row],[Código da Candidatura]]))</f>
        <v/>
      </c>
      <c r="I70" s="331" t="str">
        <f>IF(A70="","",SUMIF(D.Composição!A$2825:A$8530,A70,D.Composição!G$5:G$8530))</f>
        <v/>
      </c>
      <c r="J70" s="332" t="str">
        <f>IF(A70="","",COUNTIF(D.Composição!$A:$A,$A70))</f>
        <v/>
      </c>
      <c r="K70" s="332" t="str">
        <f t="shared" si="5"/>
        <v/>
      </c>
      <c r="L70" s="332" t="str">
        <f>IF(A70="","",COUNTIFS(D.Composição!$A:$A,$A70,D.Composição!$M:$M,"Dep"))</f>
        <v/>
      </c>
      <c r="M70" s="332" t="str">
        <f>IF(A70="","",COUNTIFS(D.Composição!$A:$A,$A70,D.Composição!$F:$F,"Sim"))</f>
        <v/>
      </c>
      <c r="N70" s="332" t="str">
        <f t="shared" si="6"/>
        <v/>
      </c>
      <c r="O70" s="332" t="str">
        <f>IF(A70="","",VLOOKUP(A70,D.Composição!A2889:F8595,5,FALSE))</f>
        <v/>
      </c>
      <c r="P70" s="332" t="str">
        <f t="shared" si="7"/>
        <v/>
      </c>
      <c r="Q70" s="333" t="str">
        <f t="shared" si="8"/>
        <v/>
      </c>
      <c r="R70" s="334" t="str">
        <f t="shared" si="9"/>
        <v/>
      </c>
      <c r="S70" s="332" t="str">
        <f>IF(H70="","",IF(R70&gt;=4*auxiliar!$K$2,"Não elegível",IF(R70&lt;4*auxiliar!$K$2,"Elegível","")))</f>
        <v/>
      </c>
      <c r="T70" s="325"/>
      <c r="U70" s="325"/>
      <c r="V70" s="325"/>
      <c r="W70" s="335"/>
      <c r="X70" s="336" t="str">
        <f>IF(Table8[[#This Row],[Código do agregado '[Entidade']]]="","",IF(OR(AND(A70="",A70&lt;&gt;""),(AND(A70&lt;&gt;"",OR(B70="",D70="",I70="",T70="",U70="")))),"NÃO",IF(AND(A70&lt;&gt;"",J70=0),"Faltam membros","sim")))</f>
        <v/>
      </c>
      <c r="AA70" s="323"/>
      <c r="AB70" s="406"/>
      <c r="AC70" s="406"/>
      <c r="AD70" s="323"/>
      <c r="AE70" s="323"/>
    </row>
    <row r="71" spans="1:31" x14ac:dyDescent="0.25">
      <c r="A71" s="324"/>
      <c r="B71" s="325"/>
      <c r="C71" s="326">
        <f>IFERROR(VLOOKUP(B71,A.Núcleos!$B:$C,2,FALSE),"")</f>
        <v>0</v>
      </c>
      <c r="D71" s="327"/>
      <c r="E71" s="328"/>
      <c r="F71" s="213"/>
      <c r="G71" s="329" t="str">
        <f>IF(Table8[[#This Row],[Código da Candidatura]]="","",CONCATENATE(VLOOKUP(Table8[[#This Row],[Código da Candidatura]],Table13[[Cód.]:[Latitude]],3,FALSE)," - ",VLOOKUP(Table8[[#This Row],[Código da Candidatura]],Table13[[Cód.]:[Latitude]],6,FALSE)))</f>
        <v/>
      </c>
      <c r="H71" s="330" t="str">
        <f>IF(A71="","",CONCATENATE("1D.",Entrada!$K$8,".",auxiliar!A68,".",Table8[[#This Row],[Código da Candidatura]]))</f>
        <v/>
      </c>
      <c r="I71" s="331" t="str">
        <f>IF(A71="","",SUMIF(D.Composição!A$2825:A$8530,A71,D.Composição!G$5:G$8530))</f>
        <v/>
      </c>
      <c r="J71" s="332" t="str">
        <f>IF(A71="","",COUNTIF(D.Composição!$A:$A,$A71))</f>
        <v/>
      </c>
      <c r="K71" s="332" t="str">
        <f t="shared" si="5"/>
        <v/>
      </c>
      <c r="L71" s="332" t="str">
        <f>IF(A71="","",COUNTIFS(D.Composição!$A:$A,$A71,D.Composição!$M:$M,"Dep"))</f>
        <v/>
      </c>
      <c r="M71" s="332" t="str">
        <f>IF(A71="","",COUNTIFS(D.Composição!$A:$A,$A71,D.Composição!$F:$F,"Sim"))</f>
        <v/>
      </c>
      <c r="N71" s="332" t="str">
        <f t="shared" si="6"/>
        <v/>
      </c>
      <c r="O71" s="332" t="str">
        <f>IF(A71="","",VLOOKUP(A71,D.Composição!A2890:F8596,5,FALSE))</f>
        <v/>
      </c>
      <c r="P71" s="332" t="str">
        <f t="shared" si="7"/>
        <v/>
      </c>
      <c r="Q71" s="333" t="str">
        <f t="shared" si="8"/>
        <v/>
      </c>
      <c r="R71" s="334" t="str">
        <f t="shared" si="9"/>
        <v/>
      </c>
      <c r="S71" s="332" t="str">
        <f>IF(H71="","",IF(R71&gt;=4*auxiliar!$K$2,"Não elegível",IF(R71&lt;4*auxiliar!$K$2,"Elegível","")))</f>
        <v/>
      </c>
      <c r="T71" s="325"/>
      <c r="U71" s="325"/>
      <c r="V71" s="325"/>
      <c r="W71" s="335"/>
      <c r="X71" s="336" t="str">
        <f>IF(Table8[[#This Row],[Código do agregado '[Entidade']]]="","",IF(OR(AND(A71="",A71&lt;&gt;""),(AND(A71&lt;&gt;"",OR(B71="",D71="",I71="",T71="",U71="")))),"NÃO",IF(AND(A71&lt;&gt;"",J71=0),"Faltam membros","sim")))</f>
        <v/>
      </c>
      <c r="AA71" s="323"/>
      <c r="AB71" s="406"/>
      <c r="AC71" s="406"/>
      <c r="AD71" s="323"/>
      <c r="AE71" s="323"/>
    </row>
    <row r="72" spans="1:31" x14ac:dyDescent="0.25">
      <c r="A72" s="324"/>
      <c r="B72" s="325"/>
      <c r="C72" s="326">
        <f>IFERROR(VLOOKUP(B72,A.Núcleos!$B:$C,2,FALSE),"")</f>
        <v>0</v>
      </c>
      <c r="D72" s="327"/>
      <c r="E72" s="328"/>
      <c r="F72" s="213"/>
      <c r="G72" s="329" t="str">
        <f>IF(Table8[[#This Row],[Código da Candidatura]]="","",CONCATENATE(VLOOKUP(Table8[[#This Row],[Código da Candidatura]],Table13[[Cód.]:[Latitude]],3,FALSE)," - ",VLOOKUP(Table8[[#This Row],[Código da Candidatura]],Table13[[Cód.]:[Latitude]],6,FALSE)))</f>
        <v/>
      </c>
      <c r="H72" s="330" t="str">
        <f>IF(A72="","",CONCATENATE("1D.",Entrada!$K$8,".",auxiliar!A69,".",Table8[[#This Row],[Código da Candidatura]]))</f>
        <v/>
      </c>
      <c r="I72" s="331" t="str">
        <f>IF(A72="","",SUMIF(D.Composição!A$2825:A$8530,A72,D.Composição!G$5:G$8530))</f>
        <v/>
      </c>
      <c r="J72" s="332" t="str">
        <f>IF(A72="","",COUNTIF(D.Composição!$A:$A,$A72))</f>
        <v/>
      </c>
      <c r="K72" s="332" t="str">
        <f t="shared" si="5"/>
        <v/>
      </c>
      <c r="L72" s="332" t="str">
        <f>IF(A72="","",COUNTIFS(D.Composição!$A:$A,$A72,D.Composição!$M:$M,"Dep"))</f>
        <v/>
      </c>
      <c r="M72" s="332" t="str">
        <f>IF(A72="","",COUNTIFS(D.Composição!$A:$A,$A72,D.Composição!$F:$F,"Sim"))</f>
        <v/>
      </c>
      <c r="N72" s="332" t="str">
        <f t="shared" si="6"/>
        <v/>
      </c>
      <c r="O72" s="332" t="str">
        <f>IF(A72="","",VLOOKUP(A72,D.Composição!A2891:F8597,5,FALSE))</f>
        <v/>
      </c>
      <c r="P72" s="332" t="str">
        <f t="shared" si="7"/>
        <v/>
      </c>
      <c r="Q72" s="333" t="str">
        <f t="shared" si="8"/>
        <v/>
      </c>
      <c r="R72" s="334" t="str">
        <f t="shared" si="9"/>
        <v/>
      </c>
      <c r="S72" s="332" t="str">
        <f>IF(H72="","",IF(R72&gt;=4*auxiliar!$K$2,"Não elegível",IF(R72&lt;4*auxiliar!$K$2,"Elegível","")))</f>
        <v/>
      </c>
      <c r="T72" s="325"/>
      <c r="U72" s="325"/>
      <c r="V72" s="325"/>
      <c r="W72" s="335"/>
      <c r="X72" s="336" t="str">
        <f>IF(Table8[[#This Row],[Código do agregado '[Entidade']]]="","",IF(OR(AND(A72="",A72&lt;&gt;""),(AND(A72&lt;&gt;"",OR(B72="",D72="",I72="",T72="",U72="")))),"NÃO",IF(AND(A72&lt;&gt;"",J72=0),"Faltam membros","sim")))</f>
        <v/>
      </c>
      <c r="AA72" s="323"/>
      <c r="AB72" s="406"/>
      <c r="AC72" s="406"/>
      <c r="AD72" s="323"/>
      <c r="AE72" s="323"/>
    </row>
    <row r="73" spans="1:31" x14ac:dyDescent="0.25">
      <c r="A73" s="324"/>
      <c r="B73" s="325"/>
      <c r="C73" s="326">
        <f>IFERROR(VLOOKUP(B73,A.Núcleos!$B:$C,2,FALSE),"")</f>
        <v>0</v>
      </c>
      <c r="D73" s="327"/>
      <c r="E73" s="328"/>
      <c r="F73" s="213"/>
      <c r="G73" s="329" t="str">
        <f>IF(Table8[[#This Row],[Código da Candidatura]]="","",CONCATENATE(VLOOKUP(Table8[[#This Row],[Código da Candidatura]],Table13[[Cód.]:[Latitude]],3,FALSE)," - ",VLOOKUP(Table8[[#This Row],[Código da Candidatura]],Table13[[Cód.]:[Latitude]],6,FALSE)))</f>
        <v/>
      </c>
      <c r="H73" s="330" t="str">
        <f>IF(A73="","",CONCATENATE("1D.",Entrada!$K$8,".",auxiliar!A70,".",Table8[[#This Row],[Código da Candidatura]]))</f>
        <v/>
      </c>
      <c r="I73" s="331" t="str">
        <f>IF(A73="","",SUMIF(D.Composição!A$2825:A$8530,A73,D.Composição!G$5:G$8530))</f>
        <v/>
      </c>
      <c r="J73" s="332" t="str">
        <f>IF(A73="","",COUNTIF(D.Composição!$A:$A,$A73))</f>
        <v/>
      </c>
      <c r="K73" s="332" t="str">
        <f t="shared" si="5"/>
        <v/>
      </c>
      <c r="L73" s="332" t="str">
        <f>IF(A73="","",COUNTIFS(D.Composição!$A:$A,$A73,D.Composição!$M:$M,"Dep"))</f>
        <v/>
      </c>
      <c r="M73" s="332" t="str">
        <f>IF(A73="","",COUNTIFS(D.Composição!$A:$A,$A73,D.Composição!$F:$F,"Sim"))</f>
        <v/>
      </c>
      <c r="N73" s="332" t="str">
        <f t="shared" si="6"/>
        <v/>
      </c>
      <c r="O73" s="332" t="str">
        <f>IF(A73="","",VLOOKUP(A73,D.Composição!A2892:F8598,5,FALSE))</f>
        <v/>
      </c>
      <c r="P73" s="332" t="str">
        <f t="shared" si="7"/>
        <v/>
      </c>
      <c r="Q73" s="333" t="str">
        <f t="shared" si="8"/>
        <v/>
      </c>
      <c r="R73" s="334" t="str">
        <f t="shared" si="9"/>
        <v/>
      </c>
      <c r="S73" s="332" t="str">
        <f>IF(H73="","",IF(R73&gt;=4*auxiliar!$K$2,"Não elegível",IF(R73&lt;4*auxiliar!$K$2,"Elegível","")))</f>
        <v/>
      </c>
      <c r="T73" s="325"/>
      <c r="U73" s="325"/>
      <c r="V73" s="325"/>
      <c r="W73" s="335"/>
      <c r="X73" s="336" t="str">
        <f>IF(Table8[[#This Row],[Código do agregado '[Entidade']]]="","",IF(OR(AND(A73="",A73&lt;&gt;""),(AND(A73&lt;&gt;"",OR(B73="",D73="",I73="",T73="",U73="")))),"NÃO",IF(AND(A73&lt;&gt;"",J73=0),"Faltam membros","sim")))</f>
        <v/>
      </c>
      <c r="AA73" s="323"/>
      <c r="AB73" s="406"/>
      <c r="AC73" s="406"/>
      <c r="AD73" s="323"/>
      <c r="AE73" s="323"/>
    </row>
    <row r="74" spans="1:31" x14ac:dyDescent="0.25">
      <c r="A74" s="324"/>
      <c r="B74" s="325"/>
      <c r="C74" s="326">
        <f>IFERROR(VLOOKUP(B74,A.Núcleos!$B:$C,2,FALSE),"")</f>
        <v>0</v>
      </c>
      <c r="D74" s="327"/>
      <c r="E74" s="328"/>
      <c r="F74" s="213"/>
      <c r="G74" s="329" t="str">
        <f>IF(Table8[[#This Row],[Código da Candidatura]]="","",CONCATENATE(VLOOKUP(Table8[[#This Row],[Código da Candidatura]],Table13[[Cód.]:[Latitude]],3,FALSE)," - ",VLOOKUP(Table8[[#This Row],[Código da Candidatura]],Table13[[Cód.]:[Latitude]],6,FALSE)))</f>
        <v/>
      </c>
      <c r="H74" s="330" t="str">
        <f>IF(A74="","",CONCATENATE("1D.",Entrada!$K$8,".",auxiliar!A71,".",Table8[[#This Row],[Código da Candidatura]]))</f>
        <v/>
      </c>
      <c r="I74" s="331" t="str">
        <f>IF(A74="","",SUMIF(D.Composição!A$2825:A$8530,A74,D.Composição!G$5:G$8530))</f>
        <v/>
      </c>
      <c r="J74" s="332" t="str">
        <f>IF(A74="","",COUNTIF(D.Composição!$A:$A,$A74))</f>
        <v/>
      </c>
      <c r="K74" s="332" t="str">
        <f t="shared" si="5"/>
        <v/>
      </c>
      <c r="L74" s="332" t="str">
        <f>IF(A74="","",COUNTIFS(D.Composição!$A:$A,$A74,D.Composição!$M:$M,"Dep"))</f>
        <v/>
      </c>
      <c r="M74" s="332" t="str">
        <f>IF(A74="","",COUNTIFS(D.Composição!$A:$A,$A74,D.Composição!$F:$F,"Sim"))</f>
        <v/>
      </c>
      <c r="N74" s="332" t="str">
        <f t="shared" si="6"/>
        <v/>
      </c>
      <c r="O74" s="332" t="str">
        <f>IF(A74="","",VLOOKUP(A74,D.Composição!A2893:F8599,5,FALSE))</f>
        <v/>
      </c>
      <c r="P74" s="332" t="str">
        <f t="shared" si="7"/>
        <v/>
      </c>
      <c r="Q74" s="333" t="str">
        <f t="shared" si="8"/>
        <v/>
      </c>
      <c r="R74" s="334" t="str">
        <f t="shared" si="9"/>
        <v/>
      </c>
      <c r="S74" s="332" t="str">
        <f>IF(H74="","",IF(R74&gt;=4*auxiliar!$K$2,"Não elegível",IF(R74&lt;4*auxiliar!$K$2,"Elegível","")))</f>
        <v/>
      </c>
      <c r="T74" s="325"/>
      <c r="U74" s="325"/>
      <c r="V74" s="325"/>
      <c r="W74" s="335"/>
      <c r="X74" s="336" t="str">
        <f>IF(Table8[[#This Row],[Código do agregado '[Entidade']]]="","",IF(OR(AND(A74="",A74&lt;&gt;""),(AND(A74&lt;&gt;"",OR(B74="",D74="",I74="",T74="",U74="")))),"NÃO",IF(AND(A74&lt;&gt;"",J74=0),"Faltam membros","sim")))</f>
        <v/>
      </c>
      <c r="AA74" s="323"/>
      <c r="AB74" s="406"/>
      <c r="AC74" s="406"/>
      <c r="AD74" s="323"/>
      <c r="AE74" s="323"/>
    </row>
    <row r="75" spans="1:31" x14ac:dyDescent="0.25">
      <c r="A75" s="324"/>
      <c r="B75" s="325"/>
      <c r="C75" s="326">
        <f>IFERROR(VLOOKUP(B75,A.Núcleos!$B:$C,2,FALSE),"")</f>
        <v>0</v>
      </c>
      <c r="D75" s="327"/>
      <c r="E75" s="328"/>
      <c r="F75" s="213"/>
      <c r="G75" s="329" t="str">
        <f>IF(Table8[[#This Row],[Código da Candidatura]]="","",CONCATENATE(VLOOKUP(Table8[[#This Row],[Código da Candidatura]],Table13[[Cód.]:[Latitude]],3,FALSE)," - ",VLOOKUP(Table8[[#This Row],[Código da Candidatura]],Table13[[Cód.]:[Latitude]],6,FALSE)))</f>
        <v/>
      </c>
      <c r="H75" s="330" t="str">
        <f>IF(A75="","",CONCATENATE("1D.",Entrada!$K$8,".",auxiliar!A72,".",Table8[[#This Row],[Código da Candidatura]]))</f>
        <v/>
      </c>
      <c r="I75" s="331" t="str">
        <f>IF(A75="","",SUMIF(D.Composição!A$2825:A$8530,A75,D.Composição!G$5:G$8530))</f>
        <v/>
      </c>
      <c r="J75" s="332" t="str">
        <f>IF(A75="","",COUNTIF(D.Composição!$A:$A,$A75))</f>
        <v/>
      </c>
      <c r="K75" s="332" t="str">
        <f t="shared" si="5"/>
        <v/>
      </c>
      <c r="L75" s="332" t="str">
        <f>IF(A75="","",COUNTIFS(D.Composição!$A:$A,$A75,D.Composição!$M:$M,"Dep"))</f>
        <v/>
      </c>
      <c r="M75" s="332" t="str">
        <f>IF(A75="","",COUNTIFS(D.Composição!$A:$A,$A75,D.Composição!$F:$F,"Sim"))</f>
        <v/>
      </c>
      <c r="N75" s="332" t="str">
        <f t="shared" si="6"/>
        <v/>
      </c>
      <c r="O75" s="332" t="str">
        <f>IF(A75="","",VLOOKUP(A75,D.Composição!A2894:F8600,5,FALSE))</f>
        <v/>
      </c>
      <c r="P75" s="332" t="str">
        <f t="shared" si="7"/>
        <v/>
      </c>
      <c r="Q75" s="333" t="str">
        <f t="shared" si="8"/>
        <v/>
      </c>
      <c r="R75" s="334" t="str">
        <f t="shared" si="9"/>
        <v/>
      </c>
      <c r="S75" s="332" t="str">
        <f>IF(H75="","",IF(R75&gt;=4*auxiliar!$K$2,"Não elegível",IF(R75&lt;4*auxiliar!$K$2,"Elegível","")))</f>
        <v/>
      </c>
      <c r="T75" s="325"/>
      <c r="U75" s="325"/>
      <c r="V75" s="325"/>
      <c r="W75" s="335"/>
      <c r="X75" s="336" t="str">
        <f>IF(Table8[[#This Row],[Código do agregado '[Entidade']]]="","",IF(OR(AND(A75="",A75&lt;&gt;""),(AND(A75&lt;&gt;"",OR(B75="",D75="",I75="",T75="",U75="")))),"NÃO",IF(AND(A75&lt;&gt;"",J75=0),"Faltam membros","sim")))</f>
        <v/>
      </c>
      <c r="AA75" s="323"/>
      <c r="AB75" s="406"/>
      <c r="AC75" s="406"/>
      <c r="AD75" s="323"/>
      <c r="AE75" s="323"/>
    </row>
    <row r="76" spans="1:31" x14ac:dyDescent="0.25">
      <c r="A76" s="324"/>
      <c r="B76" s="325"/>
      <c r="C76" s="326">
        <f>IFERROR(VLOOKUP(B76,A.Núcleos!$B:$C,2,FALSE),"")</f>
        <v>0</v>
      </c>
      <c r="D76" s="327"/>
      <c r="E76" s="328"/>
      <c r="F76" s="213"/>
      <c r="G76" s="329" t="str">
        <f>IF(Table8[[#This Row],[Código da Candidatura]]="","",CONCATENATE(VLOOKUP(Table8[[#This Row],[Código da Candidatura]],Table13[[Cód.]:[Latitude]],3,FALSE)," - ",VLOOKUP(Table8[[#This Row],[Código da Candidatura]],Table13[[Cód.]:[Latitude]],6,FALSE)))</f>
        <v/>
      </c>
      <c r="H76" s="330" t="str">
        <f>IF(A76="","",CONCATENATE("1D.",Entrada!$K$8,".",auxiliar!A73,".",Table8[[#This Row],[Código da Candidatura]]))</f>
        <v/>
      </c>
      <c r="I76" s="331" t="str">
        <f>IF(A76="","",SUMIF(D.Composição!A$2825:A$8530,A76,D.Composição!G$5:G$8530))</f>
        <v/>
      </c>
      <c r="J76" s="332" t="str">
        <f>IF(A76="","",COUNTIF(D.Composição!$A:$A,$A76))</f>
        <v/>
      </c>
      <c r="K76" s="332" t="str">
        <f t="shared" si="5"/>
        <v/>
      </c>
      <c r="L76" s="332" t="str">
        <f>IF(A76="","",COUNTIFS(D.Composição!$A:$A,$A76,D.Composição!$M:$M,"Dep"))</f>
        <v/>
      </c>
      <c r="M76" s="332" t="str">
        <f>IF(A76="","",COUNTIFS(D.Composição!$A:$A,$A76,D.Composição!$F:$F,"Sim"))</f>
        <v/>
      </c>
      <c r="N76" s="332" t="str">
        <f t="shared" si="6"/>
        <v/>
      </c>
      <c r="O76" s="332" t="str">
        <f>IF(A76="","",VLOOKUP(A76,D.Composição!A2895:F8601,5,FALSE))</f>
        <v/>
      </c>
      <c r="P76" s="332" t="str">
        <f t="shared" si="7"/>
        <v/>
      </c>
      <c r="Q76" s="333" t="str">
        <f t="shared" si="8"/>
        <v/>
      </c>
      <c r="R76" s="334" t="str">
        <f t="shared" si="9"/>
        <v/>
      </c>
      <c r="S76" s="332" t="str">
        <f>IF(H76="","",IF(R76&gt;=4*auxiliar!$K$2,"Não elegível",IF(R76&lt;4*auxiliar!$K$2,"Elegível","")))</f>
        <v/>
      </c>
      <c r="T76" s="325"/>
      <c r="U76" s="325"/>
      <c r="V76" s="325"/>
      <c r="W76" s="335"/>
      <c r="X76" s="336" t="str">
        <f>IF(Table8[[#This Row],[Código do agregado '[Entidade']]]="","",IF(OR(AND(A76="",A76&lt;&gt;""),(AND(A76&lt;&gt;"",OR(B76="",D76="",I76="",T76="",U76="")))),"NÃO",IF(AND(A76&lt;&gt;"",J76=0),"Faltam membros","sim")))</f>
        <v/>
      </c>
      <c r="AA76" s="323"/>
      <c r="AB76" s="406"/>
      <c r="AC76" s="406"/>
      <c r="AD76" s="323"/>
      <c r="AE76" s="323"/>
    </row>
    <row r="77" spans="1:31" x14ac:dyDescent="0.25">
      <c r="A77" s="324"/>
      <c r="B77" s="325"/>
      <c r="C77" s="326">
        <f>IFERROR(VLOOKUP(B77,A.Núcleos!$B:$C,2,FALSE),"")</f>
        <v>0</v>
      </c>
      <c r="D77" s="327"/>
      <c r="E77" s="328"/>
      <c r="F77" s="213"/>
      <c r="G77" s="329" t="str">
        <f>IF(Table8[[#This Row],[Código da Candidatura]]="","",CONCATENATE(VLOOKUP(Table8[[#This Row],[Código da Candidatura]],Table13[[Cód.]:[Latitude]],3,FALSE)," - ",VLOOKUP(Table8[[#This Row],[Código da Candidatura]],Table13[[Cód.]:[Latitude]],6,FALSE)))</f>
        <v/>
      </c>
      <c r="H77" s="330" t="str">
        <f>IF(A77="","",CONCATENATE("1D.",Entrada!$K$8,".",auxiliar!A74,".",Table8[[#This Row],[Código da Candidatura]]))</f>
        <v/>
      </c>
      <c r="I77" s="331" t="str">
        <f>IF(A77="","",SUMIF(D.Composição!A$2825:A$8530,A77,D.Composição!G$5:G$8530))</f>
        <v/>
      </c>
      <c r="J77" s="332" t="str">
        <f>IF(A77="","",COUNTIF(D.Composição!$A:$A,$A77))</f>
        <v/>
      </c>
      <c r="K77" s="332" t="str">
        <f t="shared" si="5"/>
        <v/>
      </c>
      <c r="L77" s="332" t="str">
        <f>IF(A77="","",COUNTIFS(D.Composição!$A:$A,$A77,D.Composição!$M:$M,"Dep"))</f>
        <v/>
      </c>
      <c r="M77" s="332" t="str">
        <f>IF(A77="","",COUNTIFS(D.Composição!$A:$A,$A77,D.Composição!$F:$F,"Sim"))</f>
        <v/>
      </c>
      <c r="N77" s="332" t="str">
        <f t="shared" si="6"/>
        <v/>
      </c>
      <c r="O77" s="332" t="str">
        <f>IF(A77="","",VLOOKUP(A77,D.Composição!A2896:F8602,5,FALSE))</f>
        <v/>
      </c>
      <c r="P77" s="332" t="str">
        <f t="shared" si="7"/>
        <v/>
      </c>
      <c r="Q77" s="333" t="str">
        <f t="shared" si="8"/>
        <v/>
      </c>
      <c r="R77" s="334" t="str">
        <f t="shared" si="9"/>
        <v/>
      </c>
      <c r="S77" s="332" t="str">
        <f>IF(H77="","",IF(R77&gt;=4*auxiliar!$K$2,"Não elegível",IF(R77&lt;4*auxiliar!$K$2,"Elegível","")))</f>
        <v/>
      </c>
      <c r="T77" s="325"/>
      <c r="U77" s="325"/>
      <c r="V77" s="325"/>
      <c r="W77" s="335"/>
      <c r="X77" s="336" t="str">
        <f>IF(Table8[[#This Row],[Código do agregado '[Entidade']]]="","",IF(OR(AND(A77="",A77&lt;&gt;""),(AND(A77&lt;&gt;"",OR(B77="",D77="",I77="",T77="",U77="")))),"NÃO",IF(AND(A77&lt;&gt;"",J77=0),"Faltam membros","sim")))</f>
        <v/>
      </c>
      <c r="AA77" s="323"/>
      <c r="AB77" s="406"/>
      <c r="AC77" s="406"/>
      <c r="AD77" s="323"/>
      <c r="AE77" s="323"/>
    </row>
    <row r="78" spans="1:31" x14ac:dyDescent="0.25">
      <c r="A78" s="324"/>
      <c r="B78" s="325"/>
      <c r="C78" s="326">
        <f>IFERROR(VLOOKUP(B78,A.Núcleos!$B:$C,2,FALSE),"")</f>
        <v>0</v>
      </c>
      <c r="D78" s="327"/>
      <c r="E78" s="328"/>
      <c r="F78" s="213"/>
      <c r="G78" s="329" t="str">
        <f>IF(Table8[[#This Row],[Código da Candidatura]]="","",CONCATENATE(VLOOKUP(Table8[[#This Row],[Código da Candidatura]],Table13[[Cód.]:[Latitude]],3,FALSE)," - ",VLOOKUP(Table8[[#This Row],[Código da Candidatura]],Table13[[Cód.]:[Latitude]],6,FALSE)))</f>
        <v/>
      </c>
      <c r="H78" s="330" t="str">
        <f>IF(A78="","",CONCATENATE("1D.",Entrada!$K$8,".",auxiliar!A75,".",Table8[[#This Row],[Código da Candidatura]]))</f>
        <v/>
      </c>
      <c r="I78" s="331" t="str">
        <f>IF(A78="","",SUMIF(D.Composição!A$2825:A$8530,A78,D.Composição!G$5:G$8530))</f>
        <v/>
      </c>
      <c r="J78" s="332" t="str">
        <f>IF(A78="","",COUNTIF(D.Composição!$A:$A,$A78))</f>
        <v/>
      </c>
      <c r="K78" s="332" t="str">
        <f t="shared" si="5"/>
        <v/>
      </c>
      <c r="L78" s="332" t="str">
        <f>IF(A78="","",COUNTIFS(D.Composição!$A:$A,$A78,D.Composição!$M:$M,"Dep"))</f>
        <v/>
      </c>
      <c r="M78" s="332" t="str">
        <f>IF(A78="","",COUNTIFS(D.Composição!$A:$A,$A78,D.Composição!$F:$F,"Sim"))</f>
        <v/>
      </c>
      <c r="N78" s="332" t="str">
        <f t="shared" si="6"/>
        <v/>
      </c>
      <c r="O78" s="332" t="str">
        <f>IF(A78="","",VLOOKUP(A78,D.Composição!A2897:F8603,5,FALSE))</f>
        <v/>
      </c>
      <c r="P78" s="332" t="str">
        <f t="shared" si="7"/>
        <v/>
      </c>
      <c r="Q78" s="333" t="str">
        <f t="shared" si="8"/>
        <v/>
      </c>
      <c r="R78" s="334" t="str">
        <f t="shared" si="9"/>
        <v/>
      </c>
      <c r="S78" s="332" t="str">
        <f>IF(H78="","",IF(R78&gt;=4*auxiliar!$K$2,"Não elegível",IF(R78&lt;4*auxiliar!$K$2,"Elegível","")))</f>
        <v/>
      </c>
      <c r="T78" s="325"/>
      <c r="U78" s="325"/>
      <c r="V78" s="325"/>
      <c r="W78" s="335"/>
      <c r="X78" s="336" t="str">
        <f>IF(Table8[[#This Row],[Código do agregado '[Entidade']]]="","",IF(OR(AND(A78="",A78&lt;&gt;""),(AND(A78&lt;&gt;"",OR(B78="",D78="",I78="",T78="",U78="")))),"NÃO",IF(AND(A78&lt;&gt;"",J78=0),"Faltam membros","sim")))</f>
        <v/>
      </c>
      <c r="AA78" s="323"/>
      <c r="AB78" s="406"/>
      <c r="AC78" s="406"/>
      <c r="AD78" s="323"/>
      <c r="AE78" s="323"/>
    </row>
    <row r="79" spans="1:31" x14ac:dyDescent="0.25">
      <c r="A79" s="324"/>
      <c r="B79" s="325"/>
      <c r="C79" s="326">
        <f>IFERROR(VLOOKUP(B79,A.Núcleos!$B:$C,2,FALSE),"")</f>
        <v>0</v>
      </c>
      <c r="D79" s="327"/>
      <c r="E79" s="328"/>
      <c r="F79" s="213"/>
      <c r="G79" s="329" t="str">
        <f>IF(Table8[[#This Row],[Código da Candidatura]]="","",CONCATENATE(VLOOKUP(Table8[[#This Row],[Código da Candidatura]],Table13[[Cód.]:[Latitude]],3,FALSE)," - ",VLOOKUP(Table8[[#This Row],[Código da Candidatura]],Table13[[Cód.]:[Latitude]],6,FALSE)))</f>
        <v/>
      </c>
      <c r="H79" s="330" t="str">
        <f>IF(A79="","",CONCATENATE("1D.",Entrada!$K$8,".",auxiliar!A76,".",Table8[[#This Row],[Código da Candidatura]]))</f>
        <v/>
      </c>
      <c r="I79" s="331" t="str">
        <f>IF(A79="","",SUMIF(D.Composição!A$2825:A$8530,A79,D.Composição!G$5:G$8530))</f>
        <v/>
      </c>
      <c r="J79" s="332" t="str">
        <f>IF(A79="","",COUNTIF(D.Composição!$A:$A,$A79))</f>
        <v/>
      </c>
      <c r="K79" s="332" t="str">
        <f t="shared" si="5"/>
        <v/>
      </c>
      <c r="L79" s="332" t="str">
        <f>IF(A79="","",COUNTIFS(D.Composição!$A:$A,$A79,D.Composição!$M:$M,"Dep"))</f>
        <v/>
      </c>
      <c r="M79" s="332" t="str">
        <f>IF(A79="","",COUNTIFS(D.Composição!$A:$A,$A79,D.Composição!$F:$F,"Sim"))</f>
        <v/>
      </c>
      <c r="N79" s="332" t="str">
        <f t="shared" si="6"/>
        <v/>
      </c>
      <c r="O79" s="332" t="str">
        <f>IF(A79="","",VLOOKUP(A79,D.Composição!A2898:F8604,5,FALSE))</f>
        <v/>
      </c>
      <c r="P79" s="332" t="str">
        <f t="shared" si="7"/>
        <v/>
      </c>
      <c r="Q79" s="333" t="str">
        <f t="shared" si="8"/>
        <v/>
      </c>
      <c r="R79" s="334" t="str">
        <f t="shared" si="9"/>
        <v/>
      </c>
      <c r="S79" s="332" t="str">
        <f>IF(H79="","",IF(R79&gt;=4*auxiliar!$K$2,"Não elegível",IF(R79&lt;4*auxiliar!$K$2,"Elegível","")))</f>
        <v/>
      </c>
      <c r="T79" s="325"/>
      <c r="U79" s="325"/>
      <c r="V79" s="325"/>
      <c r="W79" s="335"/>
      <c r="X79" s="336" t="str">
        <f>IF(Table8[[#This Row],[Código do agregado '[Entidade']]]="","",IF(OR(AND(A79="",A79&lt;&gt;""),(AND(A79&lt;&gt;"",OR(B79="",D79="",I79="",T79="",U79="")))),"NÃO",IF(AND(A79&lt;&gt;"",J79=0),"Faltam membros","sim")))</f>
        <v/>
      </c>
      <c r="AA79" s="323"/>
      <c r="AB79" s="406"/>
      <c r="AC79" s="406"/>
      <c r="AD79" s="323"/>
      <c r="AE79" s="323"/>
    </row>
    <row r="80" spans="1:31" x14ac:dyDescent="0.25">
      <c r="A80" s="324"/>
      <c r="B80" s="325"/>
      <c r="C80" s="326">
        <f>IFERROR(VLOOKUP(B80,A.Núcleos!$B:$C,2,FALSE),"")</f>
        <v>0</v>
      </c>
      <c r="D80" s="327"/>
      <c r="E80" s="328"/>
      <c r="F80" s="213"/>
      <c r="G80" s="329" t="str">
        <f>IF(Table8[[#This Row],[Código da Candidatura]]="","",CONCATENATE(VLOOKUP(Table8[[#This Row],[Código da Candidatura]],Table13[[Cód.]:[Latitude]],3,FALSE)," - ",VLOOKUP(Table8[[#This Row],[Código da Candidatura]],Table13[[Cód.]:[Latitude]],6,FALSE)))</f>
        <v/>
      </c>
      <c r="H80" s="330" t="str">
        <f>IF(A80="","",CONCATENATE("1D.",Entrada!$K$8,".",auxiliar!A77,".",Table8[[#This Row],[Código da Candidatura]]))</f>
        <v/>
      </c>
      <c r="I80" s="331" t="str">
        <f>IF(A80="","",SUMIF(D.Composição!A$2825:A$8530,A80,D.Composição!G$5:G$8530))</f>
        <v/>
      </c>
      <c r="J80" s="332" t="str">
        <f>IF(A80="","",COUNTIF(D.Composição!$A:$A,$A80))</f>
        <v/>
      </c>
      <c r="K80" s="332" t="str">
        <f t="shared" si="5"/>
        <v/>
      </c>
      <c r="L80" s="332" t="str">
        <f>IF(A80="","",COUNTIFS(D.Composição!$A:$A,$A80,D.Composição!$M:$M,"Dep"))</f>
        <v/>
      </c>
      <c r="M80" s="332" t="str">
        <f>IF(A80="","",COUNTIFS(D.Composição!$A:$A,$A80,D.Composição!$F:$F,"Sim"))</f>
        <v/>
      </c>
      <c r="N80" s="332" t="str">
        <f t="shared" si="6"/>
        <v/>
      </c>
      <c r="O80" s="332" t="str">
        <f>IF(A80="","",VLOOKUP(A80,D.Composição!A2899:F8605,5,FALSE))</f>
        <v/>
      </c>
      <c r="P80" s="332" t="str">
        <f t="shared" si="7"/>
        <v/>
      </c>
      <c r="Q80" s="333" t="str">
        <f t="shared" si="8"/>
        <v/>
      </c>
      <c r="R80" s="334" t="str">
        <f t="shared" si="9"/>
        <v/>
      </c>
      <c r="S80" s="332" t="str">
        <f>IF(H80="","",IF(R80&gt;=4*auxiliar!$K$2,"Não elegível",IF(R80&lt;4*auxiliar!$K$2,"Elegível","")))</f>
        <v/>
      </c>
      <c r="T80" s="325"/>
      <c r="U80" s="325"/>
      <c r="V80" s="325"/>
      <c r="W80" s="335"/>
      <c r="X80" s="336" t="str">
        <f>IF(Table8[[#This Row],[Código do agregado '[Entidade']]]="","",IF(OR(AND(A80="",A80&lt;&gt;""),(AND(A80&lt;&gt;"",OR(B80="",D80="",I80="",T80="",U80="")))),"NÃO",IF(AND(A80&lt;&gt;"",J80=0),"Faltam membros","sim")))</f>
        <v/>
      </c>
      <c r="AA80" s="323"/>
      <c r="AB80" s="406"/>
      <c r="AC80" s="406"/>
      <c r="AD80" s="323"/>
      <c r="AE80" s="323"/>
    </row>
    <row r="81" spans="1:31" x14ac:dyDescent="0.25">
      <c r="A81" s="324"/>
      <c r="B81" s="325"/>
      <c r="C81" s="326">
        <f>IFERROR(VLOOKUP(B81,A.Núcleos!$B:$C,2,FALSE),"")</f>
        <v>0</v>
      </c>
      <c r="D81" s="327"/>
      <c r="E81" s="328"/>
      <c r="F81" s="213"/>
      <c r="G81" s="329" t="str">
        <f>IF(Table8[[#This Row],[Código da Candidatura]]="","",CONCATENATE(VLOOKUP(Table8[[#This Row],[Código da Candidatura]],Table13[[Cód.]:[Latitude]],3,FALSE)," - ",VLOOKUP(Table8[[#This Row],[Código da Candidatura]],Table13[[Cód.]:[Latitude]],6,FALSE)))</f>
        <v/>
      </c>
      <c r="H81" s="330" t="str">
        <f>IF(A81="","",CONCATENATE("1D.",Entrada!$K$8,".",auxiliar!A78,".",Table8[[#This Row],[Código da Candidatura]]))</f>
        <v/>
      </c>
      <c r="I81" s="331" t="str">
        <f>IF(A81="","",SUMIF(D.Composição!A$2825:A$8530,A81,D.Composição!G$5:G$8530))</f>
        <v/>
      </c>
      <c r="J81" s="332" t="str">
        <f>IF(A81="","",COUNTIF(D.Composição!$A:$A,$A81))</f>
        <v/>
      </c>
      <c r="K81" s="332" t="str">
        <f t="shared" si="5"/>
        <v/>
      </c>
      <c r="L81" s="332" t="str">
        <f>IF(A81="","",COUNTIFS(D.Composição!$A:$A,$A81,D.Composição!$M:$M,"Dep"))</f>
        <v/>
      </c>
      <c r="M81" s="332" t="str">
        <f>IF(A81="","",COUNTIFS(D.Composição!$A:$A,$A81,D.Composição!$F:$F,"Sim"))</f>
        <v/>
      </c>
      <c r="N81" s="332" t="str">
        <f t="shared" si="6"/>
        <v/>
      </c>
      <c r="O81" s="332" t="str">
        <f>IF(A81="","",VLOOKUP(A81,D.Composição!A2900:F8606,5,FALSE))</f>
        <v/>
      </c>
      <c r="P81" s="332" t="str">
        <f t="shared" si="7"/>
        <v/>
      </c>
      <c r="Q81" s="333" t="str">
        <f t="shared" si="8"/>
        <v/>
      </c>
      <c r="R81" s="334" t="str">
        <f t="shared" si="9"/>
        <v/>
      </c>
      <c r="S81" s="332" t="str">
        <f>IF(H81="","",IF(R81&gt;=4*auxiliar!$K$2,"Não elegível",IF(R81&lt;4*auxiliar!$K$2,"Elegível","")))</f>
        <v/>
      </c>
      <c r="T81" s="325"/>
      <c r="U81" s="325"/>
      <c r="V81" s="325"/>
      <c r="W81" s="335"/>
      <c r="X81" s="336" t="str">
        <f>IF(Table8[[#This Row],[Código do agregado '[Entidade']]]="","",IF(OR(AND(A81="",A81&lt;&gt;""),(AND(A81&lt;&gt;"",OR(B81="",D81="",I81="",T81="",U81="")))),"NÃO",IF(AND(A81&lt;&gt;"",J81=0),"Faltam membros","sim")))</f>
        <v/>
      </c>
      <c r="AA81" s="323"/>
      <c r="AB81" s="406"/>
      <c r="AC81" s="406"/>
      <c r="AD81" s="323"/>
      <c r="AE81" s="323"/>
    </row>
    <row r="82" spans="1:31" x14ac:dyDescent="0.25">
      <c r="A82" s="324"/>
      <c r="B82" s="325"/>
      <c r="C82" s="326">
        <f>IFERROR(VLOOKUP(B82,A.Núcleos!$B:$C,2,FALSE),"")</f>
        <v>0</v>
      </c>
      <c r="D82" s="327"/>
      <c r="E82" s="328"/>
      <c r="F82" s="213"/>
      <c r="G82" s="329" t="str">
        <f>IF(Table8[[#This Row],[Código da Candidatura]]="","",CONCATENATE(VLOOKUP(Table8[[#This Row],[Código da Candidatura]],Table13[[Cód.]:[Latitude]],3,FALSE)," - ",VLOOKUP(Table8[[#This Row],[Código da Candidatura]],Table13[[Cód.]:[Latitude]],6,FALSE)))</f>
        <v/>
      </c>
      <c r="H82" s="330" t="str">
        <f>IF(A82="","",CONCATENATE("1D.",Entrada!$K$8,".",auxiliar!A79,".",Table8[[#This Row],[Código da Candidatura]]))</f>
        <v/>
      </c>
      <c r="I82" s="331" t="str">
        <f>IF(A82="","",SUMIF(D.Composição!A$2825:A$8530,A82,D.Composição!G$5:G$8530))</f>
        <v/>
      </c>
      <c r="J82" s="332" t="str">
        <f>IF(A82="","",COUNTIF(D.Composição!$A:$A,$A82))</f>
        <v/>
      </c>
      <c r="K82" s="332" t="str">
        <f t="shared" si="5"/>
        <v/>
      </c>
      <c r="L82" s="332" t="str">
        <f>IF(A82="","",COUNTIFS(D.Composição!$A:$A,$A82,D.Composição!$M:$M,"Dep"))</f>
        <v/>
      </c>
      <c r="M82" s="332" t="str">
        <f>IF(A82="","",COUNTIFS(D.Composição!$A:$A,$A82,D.Composição!$F:$F,"Sim"))</f>
        <v/>
      </c>
      <c r="N82" s="332" t="str">
        <f t="shared" si="6"/>
        <v/>
      </c>
      <c r="O82" s="332" t="str">
        <f>IF(A82="","",VLOOKUP(A82,D.Composição!A2901:F8607,5,FALSE))</f>
        <v/>
      </c>
      <c r="P82" s="332" t="str">
        <f t="shared" si="7"/>
        <v/>
      </c>
      <c r="Q82" s="333" t="str">
        <f t="shared" si="8"/>
        <v/>
      </c>
      <c r="R82" s="334" t="str">
        <f t="shared" si="9"/>
        <v/>
      </c>
      <c r="S82" s="332" t="str">
        <f>IF(H82="","",IF(R82&gt;=4*auxiliar!$K$2,"Não elegível",IF(R82&lt;4*auxiliar!$K$2,"Elegível","")))</f>
        <v/>
      </c>
      <c r="T82" s="325"/>
      <c r="U82" s="325"/>
      <c r="V82" s="325"/>
      <c r="W82" s="335"/>
      <c r="X82" s="336" t="str">
        <f>IF(Table8[[#This Row],[Código do agregado '[Entidade']]]="","",IF(OR(AND(A82="",A82&lt;&gt;""),(AND(A82&lt;&gt;"",OR(B82="",D82="",I82="",T82="",U82="")))),"NÃO",IF(AND(A82&lt;&gt;"",J82=0),"Faltam membros","sim")))</f>
        <v/>
      </c>
      <c r="AA82" s="323"/>
      <c r="AB82" s="406"/>
      <c r="AC82" s="406"/>
      <c r="AD82" s="323"/>
      <c r="AE82" s="323"/>
    </row>
    <row r="83" spans="1:31" x14ac:dyDescent="0.25">
      <c r="A83" s="324"/>
      <c r="B83" s="325"/>
      <c r="C83" s="326">
        <f>IFERROR(VLOOKUP(B83,A.Núcleos!$B:$C,2,FALSE),"")</f>
        <v>0</v>
      </c>
      <c r="D83" s="327"/>
      <c r="E83" s="328"/>
      <c r="F83" s="213"/>
      <c r="G83" s="329" t="str">
        <f>IF(Table8[[#This Row],[Código da Candidatura]]="","",CONCATENATE(VLOOKUP(Table8[[#This Row],[Código da Candidatura]],Table13[[Cód.]:[Latitude]],3,FALSE)," - ",VLOOKUP(Table8[[#This Row],[Código da Candidatura]],Table13[[Cód.]:[Latitude]],6,FALSE)))</f>
        <v/>
      </c>
      <c r="H83" s="330" t="str">
        <f>IF(A83="","",CONCATENATE("1D.",Entrada!$K$8,".",auxiliar!A80,".",Table8[[#This Row],[Código da Candidatura]]))</f>
        <v/>
      </c>
      <c r="I83" s="331" t="str">
        <f>IF(A83="","",SUMIF(D.Composição!A$2825:A$8530,A83,D.Composição!G$5:G$8530))</f>
        <v/>
      </c>
      <c r="J83" s="332" t="str">
        <f>IF(A83="","",COUNTIF(D.Composição!$A:$A,$A83))</f>
        <v/>
      </c>
      <c r="K83" s="332" t="str">
        <f t="shared" si="5"/>
        <v/>
      </c>
      <c r="L83" s="332" t="str">
        <f>IF(A83="","",COUNTIFS(D.Composição!$A:$A,$A83,D.Composição!$M:$M,"Dep"))</f>
        <v/>
      </c>
      <c r="M83" s="332" t="str">
        <f>IF(A83="","",COUNTIFS(D.Composição!$A:$A,$A83,D.Composição!$F:$F,"Sim"))</f>
        <v/>
      </c>
      <c r="N83" s="332" t="str">
        <f t="shared" si="6"/>
        <v/>
      </c>
      <c r="O83" s="332" t="str">
        <f>IF(A83="","",VLOOKUP(A83,D.Composição!A2902:F8608,5,FALSE))</f>
        <v/>
      </c>
      <c r="P83" s="332" t="str">
        <f t="shared" si="7"/>
        <v/>
      </c>
      <c r="Q83" s="333" t="str">
        <f t="shared" si="8"/>
        <v/>
      </c>
      <c r="R83" s="334" t="str">
        <f t="shared" si="9"/>
        <v/>
      </c>
      <c r="S83" s="332" t="str">
        <f>IF(H83="","",IF(R83&gt;=4*auxiliar!$K$2,"Não elegível",IF(R83&lt;4*auxiliar!$K$2,"Elegível","")))</f>
        <v/>
      </c>
      <c r="T83" s="325"/>
      <c r="U83" s="325"/>
      <c r="V83" s="325"/>
      <c r="W83" s="335"/>
      <c r="X83" s="336" t="str">
        <f>IF(Table8[[#This Row],[Código do agregado '[Entidade']]]="","",IF(OR(AND(A83="",A83&lt;&gt;""),(AND(A83&lt;&gt;"",OR(B83="",D83="",I83="",T83="",U83="")))),"NÃO",IF(AND(A83&lt;&gt;"",J83=0),"Faltam membros","sim")))</f>
        <v/>
      </c>
      <c r="AA83" s="323"/>
      <c r="AB83" s="406"/>
      <c r="AC83" s="406"/>
      <c r="AD83" s="323"/>
      <c r="AE83" s="323"/>
    </row>
    <row r="84" spans="1:31" x14ac:dyDescent="0.25">
      <c r="A84" s="324"/>
      <c r="B84" s="325"/>
      <c r="C84" s="326">
        <f>IFERROR(VLOOKUP(B84,A.Núcleos!$B:$C,2,FALSE),"")</f>
        <v>0</v>
      </c>
      <c r="D84" s="327"/>
      <c r="E84" s="328"/>
      <c r="F84" s="213"/>
      <c r="G84" s="329" t="str">
        <f>IF(Table8[[#This Row],[Código da Candidatura]]="","",CONCATENATE(VLOOKUP(Table8[[#This Row],[Código da Candidatura]],Table13[[Cód.]:[Latitude]],3,FALSE)," - ",VLOOKUP(Table8[[#This Row],[Código da Candidatura]],Table13[[Cód.]:[Latitude]],6,FALSE)))</f>
        <v/>
      </c>
      <c r="H84" s="330" t="str">
        <f>IF(A84="","",CONCATENATE("1D.",Entrada!$K$8,".",auxiliar!A81,".",Table8[[#This Row],[Código da Candidatura]]))</f>
        <v/>
      </c>
      <c r="I84" s="331" t="str">
        <f>IF(A84="","",SUMIF(D.Composição!A$2825:A$8530,A84,D.Composição!G$5:G$8530))</f>
        <v/>
      </c>
      <c r="J84" s="332" t="str">
        <f>IF(A84="","",COUNTIF(D.Composição!$A:$A,$A84))</f>
        <v/>
      </c>
      <c r="K84" s="332" t="str">
        <f t="shared" si="5"/>
        <v/>
      </c>
      <c r="L84" s="332" t="str">
        <f>IF(A84="","",COUNTIFS(D.Composição!$A:$A,$A84,D.Composição!$M:$M,"Dep"))</f>
        <v/>
      </c>
      <c r="M84" s="332" t="str">
        <f>IF(A84="","",COUNTIFS(D.Composição!$A:$A,$A84,D.Composição!$F:$F,"Sim"))</f>
        <v/>
      </c>
      <c r="N84" s="332" t="str">
        <f t="shared" si="6"/>
        <v/>
      </c>
      <c r="O84" s="332" t="str">
        <f>IF(A84="","",VLOOKUP(A84,D.Composição!A2903:F8609,5,FALSE))</f>
        <v/>
      </c>
      <c r="P84" s="332" t="str">
        <f t="shared" si="7"/>
        <v/>
      </c>
      <c r="Q84" s="333" t="str">
        <f t="shared" si="8"/>
        <v/>
      </c>
      <c r="R84" s="334" t="str">
        <f t="shared" si="9"/>
        <v/>
      </c>
      <c r="S84" s="332" t="str">
        <f>IF(H84="","",IF(R84&gt;=4*auxiliar!$K$2,"Não elegível",IF(R84&lt;4*auxiliar!$K$2,"Elegível","")))</f>
        <v/>
      </c>
      <c r="T84" s="325"/>
      <c r="U84" s="325"/>
      <c r="V84" s="325"/>
      <c r="W84" s="335"/>
      <c r="X84" s="336" t="str">
        <f>IF(Table8[[#This Row],[Código do agregado '[Entidade']]]="","",IF(OR(AND(A84="",A84&lt;&gt;""),(AND(A84&lt;&gt;"",OR(B84="",D84="",I84="",T84="",U84="")))),"NÃO",IF(AND(A84&lt;&gt;"",J84=0),"Faltam membros","sim")))</f>
        <v/>
      </c>
      <c r="AA84" s="323"/>
      <c r="AB84" s="406"/>
      <c r="AC84" s="406"/>
      <c r="AD84" s="323"/>
      <c r="AE84" s="323"/>
    </row>
    <row r="85" spans="1:31" x14ac:dyDescent="0.25">
      <c r="A85" s="324"/>
      <c r="B85" s="325"/>
      <c r="C85" s="326">
        <f>IFERROR(VLOOKUP(B85,A.Núcleos!$B:$C,2,FALSE),"")</f>
        <v>0</v>
      </c>
      <c r="D85" s="327"/>
      <c r="E85" s="328"/>
      <c r="F85" s="213"/>
      <c r="G85" s="329" t="str">
        <f>IF(Table8[[#This Row],[Código da Candidatura]]="","",CONCATENATE(VLOOKUP(Table8[[#This Row],[Código da Candidatura]],Table13[[Cód.]:[Latitude]],3,FALSE)," - ",VLOOKUP(Table8[[#This Row],[Código da Candidatura]],Table13[[Cód.]:[Latitude]],6,FALSE)))</f>
        <v/>
      </c>
      <c r="H85" s="330" t="str">
        <f>IF(A85="","",CONCATENATE("1D.",Entrada!$K$8,".",auxiliar!A82,".",Table8[[#This Row],[Código da Candidatura]]))</f>
        <v/>
      </c>
      <c r="I85" s="331" t="str">
        <f>IF(A85="","",SUMIF(D.Composição!A$2825:A$8530,A85,D.Composição!G$5:G$8530))</f>
        <v/>
      </c>
      <c r="J85" s="332" t="str">
        <f>IF(A85="","",COUNTIF(D.Composição!$A:$A,$A85))</f>
        <v/>
      </c>
      <c r="K85" s="332" t="str">
        <f t="shared" si="5"/>
        <v/>
      </c>
      <c r="L85" s="332" t="str">
        <f>IF(A85="","",COUNTIFS(D.Composição!$A:$A,$A85,D.Composição!$M:$M,"Dep"))</f>
        <v/>
      </c>
      <c r="M85" s="332" t="str">
        <f>IF(A85="","",COUNTIFS(D.Composição!$A:$A,$A85,D.Composição!$F:$F,"Sim"))</f>
        <v/>
      </c>
      <c r="N85" s="332" t="str">
        <f t="shared" si="6"/>
        <v/>
      </c>
      <c r="O85" s="332" t="str">
        <f>IF(A85="","",VLOOKUP(A85,D.Composição!A2904:F8610,5,FALSE))</f>
        <v/>
      </c>
      <c r="P85" s="332" t="str">
        <f t="shared" si="7"/>
        <v/>
      </c>
      <c r="Q85" s="333" t="str">
        <f t="shared" si="8"/>
        <v/>
      </c>
      <c r="R85" s="334" t="str">
        <f t="shared" si="9"/>
        <v/>
      </c>
      <c r="S85" s="332" t="str">
        <f>IF(H85="","",IF(R85&gt;=4*auxiliar!$K$2,"Não elegível",IF(R85&lt;4*auxiliar!$K$2,"Elegível","")))</f>
        <v/>
      </c>
      <c r="T85" s="325"/>
      <c r="U85" s="325"/>
      <c r="V85" s="325"/>
      <c r="W85" s="335"/>
      <c r="X85" s="336" t="str">
        <f>IF(Table8[[#This Row],[Código do agregado '[Entidade']]]="","",IF(OR(AND(A85="",A85&lt;&gt;""),(AND(A85&lt;&gt;"",OR(B85="",D85="",I85="",T85="",U85="")))),"NÃO",IF(AND(A85&lt;&gt;"",J85=0),"Faltam membros","sim")))</f>
        <v/>
      </c>
      <c r="AA85" s="323"/>
      <c r="AB85" s="406"/>
      <c r="AC85" s="406"/>
      <c r="AD85" s="323"/>
      <c r="AE85" s="323"/>
    </row>
    <row r="86" spans="1:31" x14ac:dyDescent="0.25">
      <c r="A86" s="324"/>
      <c r="B86" s="325"/>
      <c r="C86" s="326">
        <f>IFERROR(VLOOKUP(B86,A.Núcleos!$B:$C,2,FALSE),"")</f>
        <v>0</v>
      </c>
      <c r="D86" s="327"/>
      <c r="E86" s="328"/>
      <c r="F86" s="213"/>
      <c r="G86" s="329" t="str">
        <f>IF(Table8[[#This Row],[Código da Candidatura]]="","",CONCATENATE(VLOOKUP(Table8[[#This Row],[Código da Candidatura]],Table13[[Cód.]:[Latitude]],3,FALSE)," - ",VLOOKUP(Table8[[#This Row],[Código da Candidatura]],Table13[[Cód.]:[Latitude]],6,FALSE)))</f>
        <v/>
      </c>
      <c r="H86" s="330" t="str">
        <f>IF(A86="","",CONCATENATE("1D.",Entrada!$K$8,".",auxiliar!A83,".",Table8[[#This Row],[Código da Candidatura]]))</f>
        <v/>
      </c>
      <c r="I86" s="331" t="str">
        <f>IF(A86="","",SUMIF(D.Composição!A$2825:A$8530,A86,D.Composição!G$5:G$8530))</f>
        <v/>
      </c>
      <c r="J86" s="332" t="str">
        <f>IF(A86="","",COUNTIF(D.Composição!$A:$A,$A86))</f>
        <v/>
      </c>
      <c r="K86" s="332" t="str">
        <f t="shared" si="5"/>
        <v/>
      </c>
      <c r="L86" s="332" t="str">
        <f>IF(A86="","",COUNTIFS(D.Composição!$A:$A,$A86,D.Composição!$M:$M,"Dep"))</f>
        <v/>
      </c>
      <c r="M86" s="332" t="str">
        <f>IF(A86="","",COUNTIFS(D.Composição!$A:$A,$A86,D.Composição!$F:$F,"Sim"))</f>
        <v/>
      </c>
      <c r="N86" s="332" t="str">
        <f t="shared" si="6"/>
        <v/>
      </c>
      <c r="O86" s="332" t="str">
        <f>IF(A86="","",VLOOKUP(A86,D.Composição!A2905:F8611,5,FALSE))</f>
        <v/>
      </c>
      <c r="P86" s="332" t="str">
        <f t="shared" si="7"/>
        <v/>
      </c>
      <c r="Q86" s="333" t="str">
        <f t="shared" si="8"/>
        <v/>
      </c>
      <c r="R86" s="334" t="str">
        <f t="shared" si="9"/>
        <v/>
      </c>
      <c r="S86" s="332" t="str">
        <f>IF(H86="","",IF(R86&gt;=4*auxiliar!$K$2,"Não elegível",IF(R86&lt;4*auxiliar!$K$2,"Elegível","")))</f>
        <v/>
      </c>
      <c r="T86" s="325"/>
      <c r="U86" s="325"/>
      <c r="V86" s="325"/>
      <c r="W86" s="335"/>
      <c r="X86" s="336" t="str">
        <f>IF(Table8[[#This Row],[Código do agregado '[Entidade']]]="","",IF(OR(AND(A86="",A86&lt;&gt;""),(AND(A86&lt;&gt;"",OR(B86="",D86="",I86="",T86="",U86="")))),"NÃO",IF(AND(A86&lt;&gt;"",J86=0),"Faltam membros","sim")))</f>
        <v/>
      </c>
      <c r="AA86" s="323"/>
      <c r="AB86" s="406"/>
      <c r="AC86" s="406"/>
      <c r="AD86" s="323"/>
      <c r="AE86" s="323"/>
    </row>
    <row r="87" spans="1:31" x14ac:dyDescent="0.25">
      <c r="A87" s="324"/>
      <c r="B87" s="325"/>
      <c r="C87" s="326">
        <f>IFERROR(VLOOKUP(B87,A.Núcleos!$B:$C,2,FALSE),"")</f>
        <v>0</v>
      </c>
      <c r="D87" s="327"/>
      <c r="E87" s="328"/>
      <c r="F87" s="213"/>
      <c r="G87" s="329" t="str">
        <f>IF(Table8[[#This Row],[Código da Candidatura]]="","",CONCATENATE(VLOOKUP(Table8[[#This Row],[Código da Candidatura]],Table13[[Cód.]:[Latitude]],3,FALSE)," - ",VLOOKUP(Table8[[#This Row],[Código da Candidatura]],Table13[[Cód.]:[Latitude]],6,FALSE)))</f>
        <v/>
      </c>
      <c r="H87" s="330" t="str">
        <f>IF(A87="","",CONCATENATE("1D.",Entrada!$K$8,".",auxiliar!A84,".",Table8[[#This Row],[Código da Candidatura]]))</f>
        <v/>
      </c>
      <c r="I87" s="331" t="str">
        <f>IF(A87="","",SUMIF(D.Composição!A$2825:A$8530,A87,D.Composição!G$5:G$8530))</f>
        <v/>
      </c>
      <c r="J87" s="332" t="str">
        <f>IF(A87="","",COUNTIF(D.Composição!$A:$A,$A87))</f>
        <v/>
      </c>
      <c r="K87" s="332" t="str">
        <f t="shared" si="5"/>
        <v/>
      </c>
      <c r="L87" s="332" t="str">
        <f>IF(A87="","",COUNTIFS(D.Composição!$A:$A,$A87,D.Composição!$M:$M,"Dep"))</f>
        <v/>
      </c>
      <c r="M87" s="332" t="str">
        <f>IF(A87="","",COUNTIFS(D.Composição!$A:$A,$A87,D.Composição!$F:$F,"Sim"))</f>
        <v/>
      </c>
      <c r="N87" s="332" t="str">
        <f t="shared" si="6"/>
        <v/>
      </c>
      <c r="O87" s="332" t="str">
        <f>IF(A87="","",VLOOKUP(A87,D.Composição!A2906:F8612,5,FALSE))</f>
        <v/>
      </c>
      <c r="P87" s="332" t="str">
        <f t="shared" si="7"/>
        <v/>
      </c>
      <c r="Q87" s="333" t="str">
        <f t="shared" si="8"/>
        <v/>
      </c>
      <c r="R87" s="334" t="str">
        <f t="shared" si="9"/>
        <v/>
      </c>
      <c r="S87" s="332" t="str">
        <f>IF(H87="","",IF(R87&gt;=4*auxiliar!$K$2,"Não elegível",IF(R87&lt;4*auxiliar!$K$2,"Elegível","")))</f>
        <v/>
      </c>
      <c r="T87" s="325"/>
      <c r="U87" s="325"/>
      <c r="V87" s="325"/>
      <c r="W87" s="335"/>
      <c r="X87" s="336" t="str">
        <f>IF(Table8[[#This Row],[Código do agregado '[Entidade']]]="","",IF(OR(AND(A87="",A87&lt;&gt;""),(AND(A87&lt;&gt;"",OR(B87="",D87="",I87="",T87="",U87="")))),"NÃO",IF(AND(A87&lt;&gt;"",J87=0),"Faltam membros","sim")))</f>
        <v/>
      </c>
      <c r="AA87" s="323"/>
      <c r="AB87" s="406"/>
      <c r="AC87" s="406"/>
      <c r="AD87" s="323"/>
      <c r="AE87" s="323"/>
    </row>
    <row r="88" spans="1:31" x14ac:dyDescent="0.25">
      <c r="A88" s="324"/>
      <c r="B88" s="325"/>
      <c r="C88" s="326">
        <f>IFERROR(VLOOKUP(B88,A.Núcleos!$B:$C,2,FALSE),"")</f>
        <v>0</v>
      </c>
      <c r="D88" s="327"/>
      <c r="E88" s="328"/>
      <c r="F88" s="213"/>
      <c r="G88" s="329" t="str">
        <f>IF(Table8[[#This Row],[Código da Candidatura]]="","",CONCATENATE(VLOOKUP(Table8[[#This Row],[Código da Candidatura]],Table13[[Cód.]:[Latitude]],3,FALSE)," - ",VLOOKUP(Table8[[#This Row],[Código da Candidatura]],Table13[[Cód.]:[Latitude]],6,FALSE)))</f>
        <v/>
      </c>
      <c r="H88" s="330" t="str">
        <f>IF(A88="","",CONCATENATE("1D.",Entrada!$K$8,".",auxiliar!A85,".",Table8[[#This Row],[Código da Candidatura]]))</f>
        <v/>
      </c>
      <c r="I88" s="331" t="str">
        <f>IF(A88="","",SUMIF(D.Composição!A$2825:A$8530,A88,D.Composição!G$5:G$8530))</f>
        <v/>
      </c>
      <c r="J88" s="332" t="str">
        <f>IF(A88="","",COUNTIF(D.Composição!$A:$A,$A88))</f>
        <v/>
      </c>
      <c r="K88" s="332" t="str">
        <f t="shared" si="5"/>
        <v/>
      </c>
      <c r="L88" s="332" t="str">
        <f>IF(A88="","",COUNTIFS(D.Composição!$A:$A,$A88,D.Composição!$M:$M,"Dep"))</f>
        <v/>
      </c>
      <c r="M88" s="332" t="str">
        <f>IF(A88="","",COUNTIFS(D.Composição!$A:$A,$A88,D.Composição!$F:$F,"Sim"))</f>
        <v/>
      </c>
      <c r="N88" s="332" t="str">
        <f t="shared" si="6"/>
        <v/>
      </c>
      <c r="O88" s="332" t="str">
        <f>IF(A88="","",VLOOKUP(A88,D.Composição!A2907:F8613,5,FALSE))</f>
        <v/>
      </c>
      <c r="P88" s="332" t="str">
        <f t="shared" si="7"/>
        <v/>
      </c>
      <c r="Q88" s="333" t="str">
        <f t="shared" si="8"/>
        <v/>
      </c>
      <c r="R88" s="334" t="str">
        <f t="shared" si="9"/>
        <v/>
      </c>
      <c r="S88" s="332" t="str">
        <f>IF(H88="","",IF(R88&gt;=4*auxiliar!$K$2,"Não elegível",IF(R88&lt;4*auxiliar!$K$2,"Elegível","")))</f>
        <v/>
      </c>
      <c r="T88" s="325"/>
      <c r="U88" s="325"/>
      <c r="V88" s="325"/>
      <c r="W88" s="335"/>
      <c r="X88" s="336" t="str">
        <f>IF(Table8[[#This Row],[Código do agregado '[Entidade']]]="","",IF(OR(AND(A88="",A88&lt;&gt;""),(AND(A88&lt;&gt;"",OR(B88="",D88="",I88="",T88="",U88="")))),"NÃO",IF(AND(A88&lt;&gt;"",J88=0),"Faltam membros","sim")))</f>
        <v/>
      </c>
      <c r="AA88" s="323"/>
      <c r="AB88" s="406"/>
      <c r="AC88" s="406"/>
      <c r="AD88" s="323"/>
      <c r="AE88" s="323"/>
    </row>
    <row r="89" spans="1:31" x14ac:dyDescent="0.25">
      <c r="A89" s="324"/>
      <c r="B89" s="325"/>
      <c r="C89" s="326">
        <f>IFERROR(VLOOKUP(B89,A.Núcleos!$B:$C,2,FALSE),"")</f>
        <v>0</v>
      </c>
      <c r="D89" s="327"/>
      <c r="E89" s="328"/>
      <c r="F89" s="213"/>
      <c r="G89" s="329" t="str">
        <f>IF(Table8[[#This Row],[Código da Candidatura]]="","",CONCATENATE(VLOOKUP(Table8[[#This Row],[Código da Candidatura]],Table13[[Cód.]:[Latitude]],3,FALSE)," - ",VLOOKUP(Table8[[#This Row],[Código da Candidatura]],Table13[[Cód.]:[Latitude]],6,FALSE)))</f>
        <v/>
      </c>
      <c r="H89" s="330" t="str">
        <f>IF(A89="","",CONCATENATE("1D.",Entrada!$K$8,".",auxiliar!A86,".",Table8[[#This Row],[Código da Candidatura]]))</f>
        <v/>
      </c>
      <c r="I89" s="331" t="str">
        <f>IF(A89="","",SUMIF(D.Composição!A$2825:A$8530,A89,D.Composição!G$5:G$8530))</f>
        <v/>
      </c>
      <c r="J89" s="332" t="str">
        <f>IF(A89="","",COUNTIF(D.Composição!$A:$A,$A89))</f>
        <v/>
      </c>
      <c r="K89" s="332" t="str">
        <f t="shared" si="5"/>
        <v/>
      </c>
      <c r="L89" s="332" t="str">
        <f>IF(A89="","",COUNTIFS(D.Composição!$A:$A,$A89,D.Composição!$M:$M,"Dep"))</f>
        <v/>
      </c>
      <c r="M89" s="332" t="str">
        <f>IF(A89="","",COUNTIFS(D.Composição!$A:$A,$A89,D.Composição!$F:$F,"Sim"))</f>
        <v/>
      </c>
      <c r="N89" s="332" t="str">
        <f t="shared" si="6"/>
        <v/>
      </c>
      <c r="O89" s="332" t="str">
        <f>IF(A89="","",VLOOKUP(A89,D.Composição!A2908:F8614,5,FALSE))</f>
        <v/>
      </c>
      <c r="P89" s="332" t="str">
        <f t="shared" si="7"/>
        <v/>
      </c>
      <c r="Q89" s="333" t="str">
        <f t="shared" si="8"/>
        <v/>
      </c>
      <c r="R89" s="334" t="str">
        <f t="shared" si="9"/>
        <v/>
      </c>
      <c r="S89" s="332" t="str">
        <f>IF(H89="","",IF(R89&gt;=4*auxiliar!$K$2,"Não elegível",IF(R89&lt;4*auxiliar!$K$2,"Elegível","")))</f>
        <v/>
      </c>
      <c r="T89" s="325"/>
      <c r="U89" s="325"/>
      <c r="V89" s="325"/>
      <c r="W89" s="335"/>
      <c r="X89" s="336" t="str">
        <f>IF(Table8[[#This Row],[Código do agregado '[Entidade']]]="","",IF(OR(AND(A89="",A89&lt;&gt;""),(AND(A89&lt;&gt;"",OR(B89="",D89="",I89="",T89="",U89="")))),"NÃO",IF(AND(A89&lt;&gt;"",J89=0),"Faltam membros","sim")))</f>
        <v/>
      </c>
      <c r="AA89" s="323"/>
      <c r="AB89" s="406"/>
      <c r="AC89" s="406"/>
      <c r="AD89" s="323"/>
      <c r="AE89" s="323"/>
    </row>
    <row r="90" spans="1:31" x14ac:dyDescent="0.25">
      <c r="A90" s="324"/>
      <c r="B90" s="325"/>
      <c r="C90" s="326">
        <f>IFERROR(VLOOKUP(B90,A.Núcleos!$B:$C,2,FALSE),"")</f>
        <v>0</v>
      </c>
      <c r="D90" s="327"/>
      <c r="E90" s="328"/>
      <c r="F90" s="213"/>
      <c r="G90" s="329" t="str">
        <f>IF(Table8[[#This Row],[Código da Candidatura]]="","",CONCATENATE(VLOOKUP(Table8[[#This Row],[Código da Candidatura]],Table13[[Cód.]:[Latitude]],3,FALSE)," - ",VLOOKUP(Table8[[#This Row],[Código da Candidatura]],Table13[[Cód.]:[Latitude]],6,FALSE)))</f>
        <v/>
      </c>
      <c r="H90" s="330" t="str">
        <f>IF(A90="","",CONCATENATE("1D.",Entrada!$K$8,".",auxiliar!A87,".",Table8[[#This Row],[Código da Candidatura]]))</f>
        <v/>
      </c>
      <c r="I90" s="331" t="str">
        <f>IF(A90="","",SUMIF(D.Composição!A$2825:A$8530,A90,D.Composição!G$5:G$8530))</f>
        <v/>
      </c>
      <c r="J90" s="332" t="str">
        <f>IF(A90="","",COUNTIF(D.Composição!$A:$A,$A90))</f>
        <v/>
      </c>
      <c r="K90" s="332" t="str">
        <f t="shared" si="5"/>
        <v/>
      </c>
      <c r="L90" s="332" t="str">
        <f>IF(A90="","",COUNTIFS(D.Composição!$A:$A,$A90,D.Composição!$M:$M,"Dep"))</f>
        <v/>
      </c>
      <c r="M90" s="332" t="str">
        <f>IF(A90="","",COUNTIFS(D.Composição!$A:$A,$A90,D.Composição!$F:$F,"Sim"))</f>
        <v/>
      </c>
      <c r="N90" s="332" t="str">
        <f t="shared" si="6"/>
        <v/>
      </c>
      <c r="O90" s="332" t="str">
        <f>IF(A90="","",VLOOKUP(A90,D.Composição!A2909:F8615,5,FALSE))</f>
        <v/>
      </c>
      <c r="P90" s="332" t="str">
        <f t="shared" si="7"/>
        <v/>
      </c>
      <c r="Q90" s="333" t="str">
        <f t="shared" si="8"/>
        <v/>
      </c>
      <c r="R90" s="334" t="str">
        <f t="shared" si="9"/>
        <v/>
      </c>
      <c r="S90" s="332" t="str">
        <f>IF(H90="","",IF(R90&gt;=4*auxiliar!$K$2,"Não elegível",IF(R90&lt;4*auxiliar!$K$2,"Elegível","")))</f>
        <v/>
      </c>
      <c r="T90" s="325"/>
      <c r="U90" s="325"/>
      <c r="V90" s="325"/>
      <c r="W90" s="335"/>
      <c r="X90" s="336" t="str">
        <f>IF(Table8[[#This Row],[Código do agregado '[Entidade']]]="","",IF(OR(AND(A90="",A90&lt;&gt;""),(AND(A90&lt;&gt;"",OR(B90="",D90="",I90="",T90="",U90="")))),"NÃO",IF(AND(A90&lt;&gt;"",J90=0),"Faltam membros","sim")))</f>
        <v/>
      </c>
      <c r="AA90" s="323"/>
      <c r="AB90" s="406"/>
      <c r="AC90" s="406"/>
      <c r="AD90" s="323"/>
      <c r="AE90" s="323"/>
    </row>
    <row r="91" spans="1:31" x14ac:dyDescent="0.25">
      <c r="A91" s="324"/>
      <c r="B91" s="325"/>
      <c r="C91" s="326">
        <f>IFERROR(VLOOKUP(B91,A.Núcleos!$B:$C,2,FALSE),"")</f>
        <v>0</v>
      </c>
      <c r="D91" s="327"/>
      <c r="E91" s="328"/>
      <c r="F91" s="213"/>
      <c r="G91" s="329" t="str">
        <f>IF(Table8[[#This Row],[Código da Candidatura]]="","",CONCATENATE(VLOOKUP(Table8[[#This Row],[Código da Candidatura]],Table13[[Cód.]:[Latitude]],3,FALSE)," - ",VLOOKUP(Table8[[#This Row],[Código da Candidatura]],Table13[[Cód.]:[Latitude]],6,FALSE)))</f>
        <v/>
      </c>
      <c r="H91" s="330" t="str">
        <f>IF(A91="","",CONCATENATE("1D.",Entrada!$K$8,".",auxiliar!A88,".",Table8[[#This Row],[Código da Candidatura]]))</f>
        <v/>
      </c>
      <c r="I91" s="331" t="str">
        <f>IF(A91="","",SUMIF(D.Composição!A$2825:A$8530,A91,D.Composição!G$5:G$8530))</f>
        <v/>
      </c>
      <c r="J91" s="332" t="str">
        <f>IF(A91="","",COUNTIF(D.Composição!$A:$A,$A91))</f>
        <v/>
      </c>
      <c r="K91" s="332" t="str">
        <f t="shared" si="5"/>
        <v/>
      </c>
      <c r="L91" s="332" t="str">
        <f>IF(A91="","",COUNTIFS(D.Composição!$A:$A,$A91,D.Composição!$M:$M,"Dep"))</f>
        <v/>
      </c>
      <c r="M91" s="332" t="str">
        <f>IF(A91="","",COUNTIFS(D.Composição!$A:$A,$A91,D.Composição!$F:$F,"Sim"))</f>
        <v/>
      </c>
      <c r="N91" s="332" t="str">
        <f t="shared" si="6"/>
        <v/>
      </c>
      <c r="O91" s="332" t="str">
        <f>IF(A91="","",VLOOKUP(A91,D.Composição!A2910:F8616,5,FALSE))</f>
        <v/>
      </c>
      <c r="P91" s="332" t="str">
        <f t="shared" si="7"/>
        <v/>
      </c>
      <c r="Q91" s="333" t="str">
        <f t="shared" si="8"/>
        <v/>
      </c>
      <c r="R91" s="334" t="str">
        <f t="shared" si="9"/>
        <v/>
      </c>
      <c r="S91" s="332" t="str">
        <f>IF(H91="","",IF(R91&gt;=4*auxiliar!$K$2,"Não elegível",IF(R91&lt;4*auxiliar!$K$2,"Elegível","")))</f>
        <v/>
      </c>
      <c r="T91" s="325"/>
      <c r="U91" s="325"/>
      <c r="V91" s="325"/>
      <c r="W91" s="335"/>
      <c r="X91" s="336" t="str">
        <f>IF(Table8[[#This Row],[Código do agregado '[Entidade']]]="","",IF(OR(AND(A91="",A91&lt;&gt;""),(AND(A91&lt;&gt;"",OR(B91="",D91="",I91="",T91="",U91="")))),"NÃO",IF(AND(A91&lt;&gt;"",J91=0),"Faltam membros","sim")))</f>
        <v/>
      </c>
      <c r="AA91" s="323"/>
      <c r="AB91" s="406"/>
      <c r="AC91" s="406"/>
      <c r="AD91" s="323"/>
      <c r="AE91" s="323"/>
    </row>
    <row r="92" spans="1:31" x14ac:dyDescent="0.25">
      <c r="A92" s="324"/>
      <c r="B92" s="325"/>
      <c r="C92" s="326">
        <f>IFERROR(VLOOKUP(B92,A.Núcleos!$B:$C,2,FALSE),"")</f>
        <v>0</v>
      </c>
      <c r="D92" s="327"/>
      <c r="E92" s="328"/>
      <c r="F92" s="213"/>
      <c r="G92" s="329" t="str">
        <f>IF(Table8[[#This Row],[Código da Candidatura]]="","",CONCATENATE(VLOOKUP(Table8[[#This Row],[Código da Candidatura]],Table13[[Cód.]:[Latitude]],3,FALSE)," - ",VLOOKUP(Table8[[#This Row],[Código da Candidatura]],Table13[[Cód.]:[Latitude]],6,FALSE)))</f>
        <v/>
      </c>
      <c r="H92" s="330" t="str">
        <f>IF(A92="","",CONCATENATE("1D.",Entrada!$K$8,".",auxiliar!A89,".",Table8[[#This Row],[Código da Candidatura]]))</f>
        <v/>
      </c>
      <c r="I92" s="331" t="str">
        <f>IF(A92="","",SUMIF(D.Composição!A$2825:A$8530,A92,D.Composição!G$5:G$8530))</f>
        <v/>
      </c>
      <c r="J92" s="332" t="str">
        <f>IF(A92="","",COUNTIF(D.Composição!$A:$A,$A92))</f>
        <v/>
      </c>
      <c r="K92" s="332" t="str">
        <f t="shared" si="5"/>
        <v/>
      </c>
      <c r="L92" s="332" t="str">
        <f>IF(A92="","",COUNTIFS(D.Composição!$A:$A,$A92,D.Composição!$M:$M,"Dep"))</f>
        <v/>
      </c>
      <c r="M92" s="332" t="str">
        <f>IF(A92="","",COUNTIFS(D.Composição!$A:$A,$A92,D.Composição!$F:$F,"Sim"))</f>
        <v/>
      </c>
      <c r="N92" s="332" t="str">
        <f t="shared" si="6"/>
        <v/>
      </c>
      <c r="O92" s="332" t="str">
        <f>IF(A92="","",VLOOKUP(A92,D.Composição!A2911:F8617,5,FALSE))</f>
        <v/>
      </c>
      <c r="P92" s="332" t="str">
        <f t="shared" si="7"/>
        <v/>
      </c>
      <c r="Q92" s="333" t="str">
        <f t="shared" si="8"/>
        <v/>
      </c>
      <c r="R92" s="334" t="str">
        <f t="shared" si="9"/>
        <v/>
      </c>
      <c r="S92" s="332" t="str">
        <f>IF(H92="","",IF(R92&gt;=4*auxiliar!$K$2,"Não elegível",IF(R92&lt;4*auxiliar!$K$2,"Elegível","")))</f>
        <v/>
      </c>
      <c r="T92" s="325"/>
      <c r="U92" s="325"/>
      <c r="V92" s="325"/>
      <c r="W92" s="335"/>
      <c r="X92" s="336" t="str">
        <f>IF(Table8[[#This Row],[Código do agregado '[Entidade']]]="","",IF(OR(AND(A92="",A92&lt;&gt;""),(AND(A92&lt;&gt;"",OR(B92="",D92="",I92="",T92="",U92="")))),"NÃO",IF(AND(A92&lt;&gt;"",J92=0),"Faltam membros","sim")))</f>
        <v/>
      </c>
      <c r="AA92" s="323"/>
      <c r="AB92" s="406"/>
      <c r="AC92" s="406"/>
      <c r="AD92" s="323"/>
      <c r="AE92" s="323"/>
    </row>
    <row r="93" spans="1:31" x14ac:dyDescent="0.25">
      <c r="A93" s="324"/>
      <c r="B93" s="325"/>
      <c r="C93" s="326">
        <f>IFERROR(VLOOKUP(B93,A.Núcleos!$B:$C,2,FALSE),"")</f>
        <v>0</v>
      </c>
      <c r="D93" s="327"/>
      <c r="E93" s="328"/>
      <c r="F93" s="213"/>
      <c r="G93" s="329" t="str">
        <f>IF(Table8[[#This Row],[Código da Candidatura]]="","",CONCATENATE(VLOOKUP(Table8[[#This Row],[Código da Candidatura]],Table13[[Cód.]:[Latitude]],3,FALSE)," - ",VLOOKUP(Table8[[#This Row],[Código da Candidatura]],Table13[[Cód.]:[Latitude]],6,FALSE)))</f>
        <v/>
      </c>
      <c r="H93" s="330" t="str">
        <f>IF(A93="","",CONCATENATE("1D.",Entrada!$K$8,".",auxiliar!A90,".",Table8[[#This Row],[Código da Candidatura]]))</f>
        <v/>
      </c>
      <c r="I93" s="331" t="str">
        <f>IF(A93="","",SUMIF(D.Composição!A$2825:A$8530,A93,D.Composição!G$5:G$8530))</f>
        <v/>
      </c>
      <c r="J93" s="332" t="str">
        <f>IF(A93="","",COUNTIF(D.Composição!$A:$A,$A93))</f>
        <v/>
      </c>
      <c r="K93" s="332" t="str">
        <f t="shared" si="5"/>
        <v/>
      </c>
      <c r="L93" s="332" t="str">
        <f>IF(A93="","",COUNTIFS(D.Composição!$A:$A,$A93,D.Composição!$M:$M,"Dep"))</f>
        <v/>
      </c>
      <c r="M93" s="332" t="str">
        <f>IF(A93="","",COUNTIFS(D.Composição!$A:$A,$A93,D.Composição!$F:$F,"Sim"))</f>
        <v/>
      </c>
      <c r="N93" s="332" t="str">
        <f t="shared" si="6"/>
        <v/>
      </c>
      <c r="O93" s="332" t="str">
        <f>IF(A93="","",VLOOKUP(A93,D.Composição!A2912:F8618,5,FALSE))</f>
        <v/>
      </c>
      <c r="P93" s="332" t="str">
        <f t="shared" si="7"/>
        <v/>
      </c>
      <c r="Q93" s="333" t="str">
        <f t="shared" si="8"/>
        <v/>
      </c>
      <c r="R93" s="334" t="str">
        <f t="shared" si="9"/>
        <v/>
      </c>
      <c r="S93" s="332" t="str">
        <f>IF(H93="","",IF(R93&gt;=4*auxiliar!$K$2,"Não elegível",IF(R93&lt;4*auxiliar!$K$2,"Elegível","")))</f>
        <v/>
      </c>
      <c r="T93" s="325"/>
      <c r="U93" s="325"/>
      <c r="V93" s="325"/>
      <c r="W93" s="335"/>
      <c r="X93" s="336" t="str">
        <f>IF(Table8[[#This Row],[Código do agregado '[Entidade']]]="","",IF(OR(AND(A93="",A93&lt;&gt;""),(AND(A93&lt;&gt;"",OR(B93="",D93="",I93="",T93="",U93="")))),"NÃO",IF(AND(A93&lt;&gt;"",J93=0),"Faltam membros","sim")))</f>
        <v/>
      </c>
      <c r="AA93" s="323"/>
      <c r="AB93" s="406"/>
      <c r="AC93" s="406"/>
      <c r="AD93" s="323"/>
      <c r="AE93" s="323"/>
    </row>
    <row r="94" spans="1:31" x14ac:dyDescent="0.25">
      <c r="A94" s="324"/>
      <c r="B94" s="325"/>
      <c r="C94" s="326">
        <f>IFERROR(VLOOKUP(B94,A.Núcleos!$B:$C,2,FALSE),"")</f>
        <v>0</v>
      </c>
      <c r="D94" s="327"/>
      <c r="E94" s="328"/>
      <c r="F94" s="213"/>
      <c r="G94" s="329" t="str">
        <f>IF(Table8[[#This Row],[Código da Candidatura]]="","",CONCATENATE(VLOOKUP(Table8[[#This Row],[Código da Candidatura]],Table13[[Cód.]:[Latitude]],3,FALSE)," - ",VLOOKUP(Table8[[#This Row],[Código da Candidatura]],Table13[[Cód.]:[Latitude]],6,FALSE)))</f>
        <v/>
      </c>
      <c r="H94" s="330" t="str">
        <f>IF(A94="","",CONCATENATE("1D.",Entrada!$K$8,".",auxiliar!A91,".",Table8[[#This Row],[Código da Candidatura]]))</f>
        <v/>
      </c>
      <c r="I94" s="331" t="str">
        <f>IF(A94="","",SUMIF(D.Composição!A$2825:A$8530,A94,D.Composição!G$5:G$8530))</f>
        <v/>
      </c>
      <c r="J94" s="332" t="str">
        <f>IF(A94="","",COUNTIF(D.Composição!$A:$A,$A94))</f>
        <v/>
      </c>
      <c r="K94" s="332" t="str">
        <f t="shared" si="5"/>
        <v/>
      </c>
      <c r="L94" s="332" t="str">
        <f>IF(A94="","",COUNTIFS(D.Composição!$A:$A,$A94,D.Composição!$M:$M,"Dep"))</f>
        <v/>
      </c>
      <c r="M94" s="332" t="str">
        <f>IF(A94="","",COUNTIFS(D.Composição!$A:$A,$A94,D.Composição!$F:$F,"Sim"))</f>
        <v/>
      </c>
      <c r="N94" s="332" t="str">
        <f t="shared" si="6"/>
        <v/>
      </c>
      <c r="O94" s="332" t="str">
        <f>IF(A94="","",VLOOKUP(A94,D.Composição!A2913:F8619,5,FALSE))</f>
        <v/>
      </c>
      <c r="P94" s="332" t="str">
        <f t="shared" si="7"/>
        <v/>
      </c>
      <c r="Q94" s="333" t="str">
        <f t="shared" si="8"/>
        <v/>
      </c>
      <c r="R94" s="334" t="str">
        <f t="shared" si="9"/>
        <v/>
      </c>
      <c r="S94" s="332" t="str">
        <f>IF(H94="","",IF(R94&gt;=4*auxiliar!$K$2,"Não elegível",IF(R94&lt;4*auxiliar!$K$2,"Elegível","")))</f>
        <v/>
      </c>
      <c r="T94" s="325"/>
      <c r="U94" s="325"/>
      <c r="V94" s="325"/>
      <c r="W94" s="335"/>
      <c r="X94" s="336" t="str">
        <f>IF(Table8[[#This Row],[Código do agregado '[Entidade']]]="","",IF(OR(AND(A94="",A94&lt;&gt;""),(AND(A94&lt;&gt;"",OR(B94="",D94="",I94="",T94="",U94="")))),"NÃO",IF(AND(A94&lt;&gt;"",J94=0),"Faltam membros","sim")))</f>
        <v/>
      </c>
      <c r="AA94" s="323"/>
      <c r="AB94" s="406"/>
      <c r="AC94" s="406"/>
      <c r="AD94" s="323"/>
      <c r="AE94" s="323"/>
    </row>
    <row r="95" spans="1:31" x14ac:dyDescent="0.25">
      <c r="A95" s="324"/>
      <c r="B95" s="325"/>
      <c r="C95" s="326">
        <f>IFERROR(VLOOKUP(B95,A.Núcleos!$B:$C,2,FALSE),"")</f>
        <v>0</v>
      </c>
      <c r="D95" s="327"/>
      <c r="E95" s="328"/>
      <c r="F95" s="213"/>
      <c r="G95" s="329" t="str">
        <f>IF(Table8[[#This Row],[Código da Candidatura]]="","",CONCATENATE(VLOOKUP(Table8[[#This Row],[Código da Candidatura]],Table13[[Cód.]:[Latitude]],3,FALSE)," - ",VLOOKUP(Table8[[#This Row],[Código da Candidatura]],Table13[[Cód.]:[Latitude]],6,FALSE)))</f>
        <v/>
      </c>
      <c r="H95" s="330" t="str">
        <f>IF(A95="","",CONCATENATE("1D.",Entrada!$K$8,".",auxiliar!A92,".",Table8[[#This Row],[Código da Candidatura]]))</f>
        <v/>
      </c>
      <c r="I95" s="331" t="str">
        <f>IF(A95="","",SUMIF(D.Composição!A$2825:A$8530,A95,D.Composição!G$5:G$8530))</f>
        <v/>
      </c>
      <c r="J95" s="332" t="str">
        <f>IF(A95="","",COUNTIF(D.Composição!$A:$A,$A95))</f>
        <v/>
      </c>
      <c r="K95" s="332" t="str">
        <f t="shared" si="5"/>
        <v/>
      </c>
      <c r="L95" s="332" t="str">
        <f>IF(A95="","",COUNTIFS(D.Composição!$A:$A,$A95,D.Composição!$M:$M,"Dep"))</f>
        <v/>
      </c>
      <c r="M95" s="332" t="str">
        <f>IF(A95="","",COUNTIFS(D.Composição!$A:$A,$A95,D.Composição!$F:$F,"Sim"))</f>
        <v/>
      </c>
      <c r="N95" s="332" t="str">
        <f t="shared" si="6"/>
        <v/>
      </c>
      <c r="O95" s="332" t="str">
        <f>IF(A95="","",VLOOKUP(A95,D.Composição!A2914:F8620,5,FALSE))</f>
        <v/>
      </c>
      <c r="P95" s="332" t="str">
        <f t="shared" si="7"/>
        <v/>
      </c>
      <c r="Q95" s="333" t="str">
        <f t="shared" si="8"/>
        <v/>
      </c>
      <c r="R95" s="334" t="str">
        <f t="shared" si="9"/>
        <v/>
      </c>
      <c r="S95" s="332" t="str">
        <f>IF(H95="","",IF(R95&gt;=4*auxiliar!$K$2,"Não elegível",IF(R95&lt;4*auxiliar!$K$2,"Elegível","")))</f>
        <v/>
      </c>
      <c r="T95" s="325"/>
      <c r="U95" s="325"/>
      <c r="V95" s="325"/>
      <c r="W95" s="335"/>
      <c r="X95" s="336" t="str">
        <f>IF(Table8[[#This Row],[Código do agregado '[Entidade']]]="","",IF(OR(AND(A95="",A95&lt;&gt;""),(AND(A95&lt;&gt;"",OR(B95="",D95="",I95="",T95="",U95="")))),"NÃO",IF(AND(A95&lt;&gt;"",J95=0),"Faltam membros","sim")))</f>
        <v/>
      </c>
      <c r="AA95" s="323"/>
      <c r="AB95" s="406"/>
      <c r="AC95" s="406"/>
      <c r="AD95" s="323"/>
      <c r="AE95" s="323"/>
    </row>
    <row r="96" spans="1:31" x14ac:dyDescent="0.25">
      <c r="A96" s="324"/>
      <c r="B96" s="325"/>
      <c r="C96" s="326">
        <f>IFERROR(VLOOKUP(B96,A.Núcleos!$B:$C,2,FALSE),"")</f>
        <v>0</v>
      </c>
      <c r="D96" s="327"/>
      <c r="E96" s="328"/>
      <c r="F96" s="213"/>
      <c r="G96" s="329" t="str">
        <f>IF(Table8[[#This Row],[Código da Candidatura]]="","",CONCATENATE(VLOOKUP(Table8[[#This Row],[Código da Candidatura]],Table13[[Cód.]:[Latitude]],3,FALSE)," - ",VLOOKUP(Table8[[#This Row],[Código da Candidatura]],Table13[[Cód.]:[Latitude]],6,FALSE)))</f>
        <v/>
      </c>
      <c r="H96" s="330" t="str">
        <f>IF(A96="","",CONCATENATE("1D.",Entrada!$K$8,".",auxiliar!A93,".",Table8[[#This Row],[Código da Candidatura]]))</f>
        <v/>
      </c>
      <c r="I96" s="331" t="str">
        <f>IF(A96="","",SUMIF(D.Composição!A$2825:A$8530,A96,D.Composição!G$5:G$8530))</f>
        <v/>
      </c>
      <c r="J96" s="332" t="str">
        <f>IF(A96="","",COUNTIF(D.Composição!$A:$A,$A96))</f>
        <v/>
      </c>
      <c r="K96" s="332" t="str">
        <f t="shared" si="5"/>
        <v/>
      </c>
      <c r="L96" s="332" t="str">
        <f>IF(A96="","",COUNTIFS(D.Composição!$A:$A,$A96,D.Composição!$M:$M,"Dep"))</f>
        <v/>
      </c>
      <c r="M96" s="332" t="str">
        <f>IF(A96="","",COUNTIFS(D.Composição!$A:$A,$A96,D.Composição!$F:$F,"Sim"))</f>
        <v/>
      </c>
      <c r="N96" s="332" t="str">
        <f t="shared" si="6"/>
        <v/>
      </c>
      <c r="O96" s="332" t="str">
        <f>IF(A96="","",VLOOKUP(A96,D.Composição!A2915:F8621,5,FALSE))</f>
        <v/>
      </c>
      <c r="P96" s="332" t="str">
        <f t="shared" si="7"/>
        <v/>
      </c>
      <c r="Q96" s="333" t="str">
        <f t="shared" si="8"/>
        <v/>
      </c>
      <c r="R96" s="334" t="str">
        <f t="shared" si="9"/>
        <v/>
      </c>
      <c r="S96" s="332" t="str">
        <f>IF(H96="","",IF(R96&gt;=4*auxiliar!$K$2,"Não elegível",IF(R96&lt;4*auxiliar!$K$2,"Elegível","")))</f>
        <v/>
      </c>
      <c r="T96" s="325"/>
      <c r="U96" s="325"/>
      <c r="V96" s="325"/>
      <c r="W96" s="335"/>
      <c r="X96" s="336" t="str">
        <f>IF(Table8[[#This Row],[Código do agregado '[Entidade']]]="","",IF(OR(AND(A96="",A96&lt;&gt;""),(AND(A96&lt;&gt;"",OR(B96="",D96="",I96="",T96="",U96="")))),"NÃO",IF(AND(A96&lt;&gt;"",J96=0),"Faltam membros","sim")))</f>
        <v/>
      </c>
      <c r="AA96" s="323"/>
      <c r="AB96" s="406"/>
      <c r="AC96" s="406"/>
      <c r="AD96" s="323"/>
      <c r="AE96" s="323"/>
    </row>
    <row r="97" spans="1:31" x14ac:dyDescent="0.25">
      <c r="A97" s="324"/>
      <c r="B97" s="325"/>
      <c r="C97" s="326">
        <f>IFERROR(VLOOKUP(B97,A.Núcleos!$B:$C,2,FALSE),"")</f>
        <v>0</v>
      </c>
      <c r="D97" s="327"/>
      <c r="E97" s="328"/>
      <c r="F97" s="213"/>
      <c r="G97" s="329" t="str">
        <f>IF(Table8[[#This Row],[Código da Candidatura]]="","",CONCATENATE(VLOOKUP(Table8[[#This Row],[Código da Candidatura]],Table13[[Cód.]:[Latitude]],3,FALSE)," - ",VLOOKUP(Table8[[#This Row],[Código da Candidatura]],Table13[[Cód.]:[Latitude]],6,FALSE)))</f>
        <v/>
      </c>
      <c r="H97" s="330" t="str">
        <f>IF(A97="","",CONCATENATE("1D.",Entrada!$K$8,".",auxiliar!A94,".",Table8[[#This Row],[Código da Candidatura]]))</f>
        <v/>
      </c>
      <c r="I97" s="331" t="str">
        <f>IF(A97="","",SUMIF(D.Composição!A$2825:A$8530,A97,D.Composição!G$5:G$8530))</f>
        <v/>
      </c>
      <c r="J97" s="332" t="str">
        <f>IF(A97="","",COUNTIF(D.Composição!$A:$A,$A97))</f>
        <v/>
      </c>
      <c r="K97" s="332" t="str">
        <f t="shared" si="5"/>
        <v/>
      </c>
      <c r="L97" s="332" t="str">
        <f>IF(A97="","",COUNTIFS(D.Composição!$A:$A,$A97,D.Composição!$M:$M,"Dep"))</f>
        <v/>
      </c>
      <c r="M97" s="332" t="str">
        <f>IF(A97="","",COUNTIFS(D.Composição!$A:$A,$A97,D.Composição!$F:$F,"Sim"))</f>
        <v/>
      </c>
      <c r="N97" s="332" t="str">
        <f t="shared" si="6"/>
        <v/>
      </c>
      <c r="O97" s="332" t="str">
        <f>IF(A97="","",VLOOKUP(A97,D.Composição!A2916:F8622,5,FALSE))</f>
        <v/>
      </c>
      <c r="P97" s="332" t="str">
        <f t="shared" si="7"/>
        <v/>
      </c>
      <c r="Q97" s="333" t="str">
        <f t="shared" si="8"/>
        <v/>
      </c>
      <c r="R97" s="334" t="str">
        <f t="shared" si="9"/>
        <v/>
      </c>
      <c r="S97" s="332" t="str">
        <f>IF(H97="","",IF(R97&gt;=4*auxiliar!$K$2,"Não elegível",IF(R97&lt;4*auxiliar!$K$2,"Elegível","")))</f>
        <v/>
      </c>
      <c r="T97" s="325"/>
      <c r="U97" s="325"/>
      <c r="V97" s="325"/>
      <c r="W97" s="335"/>
      <c r="X97" s="336" t="str">
        <f>IF(Table8[[#This Row],[Código do agregado '[Entidade']]]="","",IF(OR(AND(A97="",A97&lt;&gt;""),(AND(A97&lt;&gt;"",OR(B97="",D97="",I97="",T97="",U97="")))),"NÃO",IF(AND(A97&lt;&gt;"",J97=0),"Faltam membros","sim")))</f>
        <v/>
      </c>
      <c r="AA97" s="323"/>
      <c r="AB97" s="406"/>
      <c r="AC97" s="406"/>
      <c r="AD97" s="323"/>
      <c r="AE97" s="323"/>
    </row>
    <row r="98" spans="1:31" x14ac:dyDescent="0.25">
      <c r="A98" s="324"/>
      <c r="B98" s="325"/>
      <c r="C98" s="326">
        <f>IFERROR(VLOOKUP(B98,A.Núcleos!$B:$C,2,FALSE),"")</f>
        <v>0</v>
      </c>
      <c r="D98" s="327"/>
      <c r="E98" s="328"/>
      <c r="F98" s="213"/>
      <c r="G98" s="329" t="str">
        <f>IF(Table8[[#This Row],[Código da Candidatura]]="","",CONCATENATE(VLOOKUP(Table8[[#This Row],[Código da Candidatura]],Table13[[Cód.]:[Latitude]],3,FALSE)," - ",VLOOKUP(Table8[[#This Row],[Código da Candidatura]],Table13[[Cód.]:[Latitude]],6,FALSE)))</f>
        <v/>
      </c>
      <c r="H98" s="330" t="str">
        <f>IF(A98="","",CONCATENATE("1D.",Entrada!$K$8,".",auxiliar!A95,".",Table8[[#This Row],[Código da Candidatura]]))</f>
        <v/>
      </c>
      <c r="I98" s="331" t="str">
        <f>IF(A98="","",SUMIF(D.Composição!A$2825:A$8530,A98,D.Composição!G$5:G$8530))</f>
        <v/>
      </c>
      <c r="J98" s="332" t="str">
        <f>IF(A98="","",COUNTIF(D.Composição!$A:$A,$A98))</f>
        <v/>
      </c>
      <c r="K98" s="332" t="str">
        <f t="shared" si="5"/>
        <v/>
      </c>
      <c r="L98" s="332" t="str">
        <f>IF(A98="","",COUNTIFS(D.Composição!$A:$A,$A98,D.Composição!$M:$M,"Dep"))</f>
        <v/>
      </c>
      <c r="M98" s="332" t="str">
        <f>IF(A98="","",COUNTIFS(D.Composição!$A:$A,$A98,D.Composição!$F:$F,"Sim"))</f>
        <v/>
      </c>
      <c r="N98" s="332" t="str">
        <f t="shared" si="6"/>
        <v/>
      </c>
      <c r="O98" s="332" t="str">
        <f>IF(A98="","",VLOOKUP(A98,D.Composição!A2917:F8623,5,FALSE))</f>
        <v/>
      </c>
      <c r="P98" s="332" t="str">
        <f t="shared" si="7"/>
        <v/>
      </c>
      <c r="Q98" s="333" t="str">
        <f t="shared" si="8"/>
        <v/>
      </c>
      <c r="R98" s="334" t="str">
        <f t="shared" si="9"/>
        <v/>
      </c>
      <c r="S98" s="332" t="str">
        <f>IF(H98="","",IF(R98&gt;=4*auxiliar!$K$2,"Não elegível",IF(R98&lt;4*auxiliar!$K$2,"Elegível","")))</f>
        <v/>
      </c>
      <c r="T98" s="325"/>
      <c r="U98" s="325"/>
      <c r="V98" s="325"/>
      <c r="W98" s="335"/>
      <c r="X98" s="336" t="str">
        <f>IF(Table8[[#This Row],[Código do agregado '[Entidade']]]="","",IF(OR(AND(A98="",A98&lt;&gt;""),(AND(A98&lt;&gt;"",OR(B98="",D98="",I98="",T98="",U98="")))),"NÃO",IF(AND(A98&lt;&gt;"",J98=0),"Faltam membros","sim")))</f>
        <v/>
      </c>
      <c r="AA98" s="323"/>
      <c r="AB98" s="406"/>
      <c r="AC98" s="406"/>
      <c r="AD98" s="323"/>
      <c r="AE98" s="323"/>
    </row>
    <row r="99" spans="1:31" x14ac:dyDescent="0.25">
      <c r="A99" s="324"/>
      <c r="B99" s="325"/>
      <c r="C99" s="326">
        <f>IFERROR(VLOOKUP(B99,A.Núcleos!$B:$C,2,FALSE),"")</f>
        <v>0</v>
      </c>
      <c r="D99" s="327"/>
      <c r="E99" s="328"/>
      <c r="F99" s="213"/>
      <c r="G99" s="329" t="str">
        <f>IF(Table8[[#This Row],[Código da Candidatura]]="","",CONCATENATE(VLOOKUP(Table8[[#This Row],[Código da Candidatura]],Table13[[Cód.]:[Latitude]],3,FALSE)," - ",VLOOKUP(Table8[[#This Row],[Código da Candidatura]],Table13[[Cód.]:[Latitude]],6,FALSE)))</f>
        <v/>
      </c>
      <c r="H99" s="330" t="str">
        <f>IF(A99="","",CONCATENATE("1D.",Entrada!$K$8,".",auxiliar!A96,".",Table8[[#This Row],[Código da Candidatura]]))</f>
        <v/>
      </c>
      <c r="I99" s="331" t="str">
        <f>IF(A99="","",SUMIF(D.Composição!A$2825:A$8530,A99,D.Composição!G$5:G$8530))</f>
        <v/>
      </c>
      <c r="J99" s="332" t="str">
        <f>IF(A99="","",COUNTIF(D.Composição!$A:$A,$A99))</f>
        <v/>
      </c>
      <c r="K99" s="332" t="str">
        <f t="shared" si="5"/>
        <v/>
      </c>
      <c r="L99" s="332" t="str">
        <f>IF(A99="","",COUNTIFS(D.Composição!$A:$A,$A99,D.Composição!$M:$M,"Dep"))</f>
        <v/>
      </c>
      <c r="M99" s="332" t="str">
        <f>IF(A99="","",COUNTIFS(D.Composição!$A:$A,$A99,D.Composição!$F:$F,"Sim"))</f>
        <v/>
      </c>
      <c r="N99" s="332" t="str">
        <f t="shared" si="6"/>
        <v/>
      </c>
      <c r="O99" s="332" t="str">
        <f>IF(A99="","",VLOOKUP(A99,D.Composição!A2918:F8624,5,FALSE))</f>
        <v/>
      </c>
      <c r="P99" s="332" t="str">
        <f t="shared" si="7"/>
        <v/>
      </c>
      <c r="Q99" s="333" t="str">
        <f t="shared" si="8"/>
        <v/>
      </c>
      <c r="R99" s="334" t="str">
        <f t="shared" si="9"/>
        <v/>
      </c>
      <c r="S99" s="332" t="str">
        <f>IF(H99="","",IF(R99&gt;=4*auxiliar!$K$2,"Não elegível",IF(R99&lt;4*auxiliar!$K$2,"Elegível","")))</f>
        <v/>
      </c>
      <c r="T99" s="325"/>
      <c r="U99" s="325"/>
      <c r="V99" s="325"/>
      <c r="W99" s="335"/>
      <c r="X99" s="336" t="str">
        <f>IF(Table8[[#This Row],[Código do agregado '[Entidade']]]="","",IF(OR(AND(A99="",A99&lt;&gt;""),(AND(A99&lt;&gt;"",OR(B99="",D99="",I99="",T99="",U99="")))),"NÃO",IF(AND(A99&lt;&gt;"",J99=0),"Faltam membros","sim")))</f>
        <v/>
      </c>
      <c r="AA99" s="323"/>
      <c r="AB99" s="406"/>
      <c r="AC99" s="406"/>
      <c r="AD99" s="323"/>
      <c r="AE99" s="323"/>
    </row>
    <row r="100" spans="1:31" x14ac:dyDescent="0.25">
      <c r="A100" s="324"/>
      <c r="B100" s="325"/>
      <c r="C100" s="326">
        <f>IFERROR(VLOOKUP(B100,A.Núcleos!$B:$C,2,FALSE),"")</f>
        <v>0</v>
      </c>
      <c r="D100" s="327"/>
      <c r="E100" s="328"/>
      <c r="F100" s="213"/>
      <c r="G100" s="329" t="str">
        <f>IF(Table8[[#This Row],[Código da Candidatura]]="","",CONCATENATE(VLOOKUP(Table8[[#This Row],[Código da Candidatura]],Table13[[Cód.]:[Latitude]],3,FALSE)," - ",VLOOKUP(Table8[[#This Row],[Código da Candidatura]],Table13[[Cód.]:[Latitude]],6,FALSE)))</f>
        <v/>
      </c>
      <c r="H100" s="330" t="str">
        <f>IF(A100="","",CONCATENATE("1D.",Entrada!$K$8,".",auxiliar!A97,".",Table8[[#This Row],[Código da Candidatura]]))</f>
        <v/>
      </c>
      <c r="I100" s="331" t="str">
        <f>IF(A100="","",SUMIF(D.Composição!A$2825:A$8530,A100,D.Composição!G$5:G$8530))</f>
        <v/>
      </c>
      <c r="J100" s="332" t="str">
        <f>IF(A100="","",COUNTIF(D.Composição!$A:$A,$A100))</f>
        <v/>
      </c>
      <c r="K100" s="332" t="str">
        <f t="shared" si="5"/>
        <v/>
      </c>
      <c r="L100" s="332" t="str">
        <f>IF(A100="","",COUNTIFS(D.Composição!$A:$A,$A100,D.Composição!$M:$M,"Dep"))</f>
        <v/>
      </c>
      <c r="M100" s="332" t="str">
        <f>IF(A100="","",COUNTIFS(D.Composição!$A:$A,$A100,D.Composição!$F:$F,"Sim"))</f>
        <v/>
      </c>
      <c r="N100" s="332" t="str">
        <f t="shared" si="6"/>
        <v/>
      </c>
      <c r="O100" s="332" t="str">
        <f>IF(A100="","",VLOOKUP(A100,D.Composição!A2919:F8625,5,FALSE))</f>
        <v/>
      </c>
      <c r="P100" s="332" t="str">
        <f t="shared" si="7"/>
        <v/>
      </c>
      <c r="Q100" s="333" t="str">
        <f t="shared" si="8"/>
        <v/>
      </c>
      <c r="R100" s="334" t="str">
        <f t="shared" si="9"/>
        <v/>
      </c>
      <c r="S100" s="332" t="str">
        <f>IF(H100="","",IF(R100&gt;=4*auxiliar!$K$2,"Não elegível",IF(R100&lt;4*auxiliar!$K$2,"Elegível","")))</f>
        <v/>
      </c>
      <c r="T100" s="325"/>
      <c r="U100" s="325"/>
      <c r="V100" s="325"/>
      <c r="W100" s="335"/>
      <c r="X100" s="336" t="str">
        <f>IF(Table8[[#This Row],[Código do agregado '[Entidade']]]="","",IF(OR(AND(A100="",A100&lt;&gt;""),(AND(A100&lt;&gt;"",OR(B100="",D100="",I100="",T100="",U100="")))),"NÃO",IF(AND(A100&lt;&gt;"",J100=0),"Faltam membros","sim")))</f>
        <v/>
      </c>
      <c r="AA100" s="323"/>
      <c r="AB100" s="406"/>
      <c r="AC100" s="406"/>
      <c r="AD100" s="323"/>
      <c r="AE100" s="323"/>
    </row>
    <row r="101" spans="1:31" x14ac:dyDescent="0.25">
      <c r="A101" s="324"/>
      <c r="B101" s="325"/>
      <c r="C101" s="326">
        <f>IFERROR(VLOOKUP(B101,A.Núcleos!$B:$C,2,FALSE),"")</f>
        <v>0</v>
      </c>
      <c r="D101" s="327"/>
      <c r="E101" s="328"/>
      <c r="F101" s="213"/>
      <c r="G101" s="329" t="str">
        <f>IF(Table8[[#This Row],[Código da Candidatura]]="","",CONCATENATE(VLOOKUP(Table8[[#This Row],[Código da Candidatura]],Table13[[Cód.]:[Latitude]],3,FALSE)," - ",VLOOKUP(Table8[[#This Row],[Código da Candidatura]],Table13[[Cód.]:[Latitude]],6,FALSE)))</f>
        <v/>
      </c>
      <c r="H101" s="330" t="str">
        <f>IF(A101="","",CONCATENATE("1D.",Entrada!$K$8,".",auxiliar!A98,".",Table8[[#This Row],[Código da Candidatura]]))</f>
        <v/>
      </c>
      <c r="I101" s="331" t="str">
        <f>IF(A101="","",SUMIF(D.Composição!A$2825:A$8530,A101,D.Composição!G$5:G$8530))</f>
        <v/>
      </c>
      <c r="J101" s="332" t="str">
        <f>IF(A101="","",COUNTIF(D.Composição!$A:$A,$A101))</f>
        <v/>
      </c>
      <c r="K101" s="332" t="str">
        <f t="shared" si="5"/>
        <v/>
      </c>
      <c r="L101" s="332" t="str">
        <f>IF(A101="","",COUNTIFS(D.Composição!$A:$A,$A101,D.Composição!$M:$M,"Dep"))</f>
        <v/>
      </c>
      <c r="M101" s="332" t="str">
        <f>IF(A101="","",COUNTIFS(D.Composição!$A:$A,$A101,D.Composição!$F:$F,"Sim"))</f>
        <v/>
      </c>
      <c r="N101" s="332" t="str">
        <f t="shared" si="6"/>
        <v/>
      </c>
      <c r="O101" s="332" t="str">
        <f>IF(A101="","",VLOOKUP(A101,D.Composição!A2920:F8626,5,FALSE))</f>
        <v/>
      </c>
      <c r="P101" s="332" t="str">
        <f t="shared" si="7"/>
        <v/>
      </c>
      <c r="Q101" s="333" t="str">
        <f t="shared" si="8"/>
        <v/>
      </c>
      <c r="R101" s="334" t="str">
        <f t="shared" si="9"/>
        <v/>
      </c>
      <c r="S101" s="332" t="str">
        <f>IF(H101="","",IF(R101&gt;=4*auxiliar!$K$2,"Não elegível",IF(R101&lt;4*auxiliar!$K$2,"Elegível","")))</f>
        <v/>
      </c>
      <c r="T101" s="325"/>
      <c r="U101" s="325"/>
      <c r="V101" s="325"/>
      <c r="W101" s="335"/>
      <c r="X101" s="336" t="str">
        <f>IF(Table8[[#This Row],[Código do agregado '[Entidade']]]="","",IF(OR(AND(A101="",A101&lt;&gt;""),(AND(A101&lt;&gt;"",OR(B101="",D101="",I101="",T101="",U101="")))),"NÃO",IF(AND(A101&lt;&gt;"",J101=0),"Faltam membros","sim")))</f>
        <v/>
      </c>
      <c r="AA101" s="323"/>
      <c r="AB101" s="406"/>
      <c r="AC101" s="406"/>
      <c r="AD101" s="323"/>
      <c r="AE101" s="323"/>
    </row>
    <row r="102" spans="1:31" x14ac:dyDescent="0.25">
      <c r="A102" s="324"/>
      <c r="B102" s="325"/>
      <c r="C102" s="326">
        <f>IFERROR(VLOOKUP(B102,A.Núcleos!$B:$C,2,FALSE),"")</f>
        <v>0</v>
      </c>
      <c r="D102" s="327"/>
      <c r="E102" s="328"/>
      <c r="F102" s="213"/>
      <c r="G102" s="329" t="str">
        <f>IF(Table8[[#This Row],[Código da Candidatura]]="","",CONCATENATE(VLOOKUP(Table8[[#This Row],[Código da Candidatura]],Table13[[Cód.]:[Latitude]],3,FALSE)," - ",VLOOKUP(Table8[[#This Row],[Código da Candidatura]],Table13[[Cód.]:[Latitude]],6,FALSE)))</f>
        <v/>
      </c>
      <c r="H102" s="330" t="str">
        <f>IF(A102="","",CONCATENATE("1D.",Entrada!$K$8,".",auxiliar!A99,".",Table8[[#This Row],[Código da Candidatura]]))</f>
        <v/>
      </c>
      <c r="I102" s="331" t="str">
        <f>IF(A102="","",SUMIF(D.Composição!A$2825:A$8530,A102,D.Composição!G$5:G$8530))</f>
        <v/>
      </c>
      <c r="J102" s="332" t="str">
        <f>IF(A102="","",COUNTIF(D.Composição!$A:$A,$A102))</f>
        <v/>
      </c>
      <c r="K102" s="332" t="str">
        <f t="shared" si="5"/>
        <v/>
      </c>
      <c r="L102" s="332" t="str">
        <f>IF(A102="","",COUNTIFS(D.Composição!$A:$A,$A102,D.Composição!$M:$M,"Dep"))</f>
        <v/>
      </c>
      <c r="M102" s="332" t="str">
        <f>IF(A102="","",COUNTIFS(D.Composição!$A:$A,$A102,D.Composição!$F:$F,"Sim"))</f>
        <v/>
      </c>
      <c r="N102" s="332" t="str">
        <f t="shared" si="6"/>
        <v/>
      </c>
      <c r="O102" s="332" t="str">
        <f>IF(A102="","",VLOOKUP(A102,D.Composição!A2921:F8627,5,FALSE))</f>
        <v/>
      </c>
      <c r="P102" s="332" t="str">
        <f t="shared" si="7"/>
        <v/>
      </c>
      <c r="Q102" s="333" t="str">
        <f t="shared" si="8"/>
        <v/>
      </c>
      <c r="R102" s="334" t="str">
        <f t="shared" si="9"/>
        <v/>
      </c>
      <c r="S102" s="332" t="str">
        <f>IF(H102="","",IF(R102&gt;=4*auxiliar!$K$2,"Não elegível",IF(R102&lt;4*auxiliar!$K$2,"Elegível","")))</f>
        <v/>
      </c>
      <c r="T102" s="325"/>
      <c r="U102" s="325"/>
      <c r="V102" s="325"/>
      <c r="W102" s="335"/>
      <c r="X102" s="336" t="str">
        <f>IF(Table8[[#This Row],[Código do agregado '[Entidade']]]="","",IF(OR(AND(A102="",A102&lt;&gt;""),(AND(A102&lt;&gt;"",OR(B102="",D102="",I102="",T102="",U102="")))),"NÃO",IF(AND(A102&lt;&gt;"",J102=0),"Faltam membros","sim")))</f>
        <v/>
      </c>
      <c r="AA102" s="323"/>
      <c r="AB102" s="406"/>
      <c r="AC102" s="406"/>
      <c r="AD102" s="323"/>
      <c r="AE102" s="323"/>
    </row>
    <row r="103" spans="1:31" x14ac:dyDescent="0.25">
      <c r="A103" s="324"/>
      <c r="B103" s="325"/>
      <c r="C103" s="326">
        <f>IFERROR(VLOOKUP(B103,A.Núcleos!$B:$C,2,FALSE),"")</f>
        <v>0</v>
      </c>
      <c r="D103" s="327"/>
      <c r="E103" s="328"/>
      <c r="F103" s="213"/>
      <c r="G103" s="329" t="str">
        <f>IF(Table8[[#This Row],[Código da Candidatura]]="","",CONCATENATE(VLOOKUP(Table8[[#This Row],[Código da Candidatura]],Table13[[Cód.]:[Latitude]],3,FALSE)," - ",VLOOKUP(Table8[[#This Row],[Código da Candidatura]],Table13[[Cód.]:[Latitude]],6,FALSE)))</f>
        <v/>
      </c>
      <c r="H103" s="330" t="str">
        <f>IF(A103="","",CONCATENATE("1D.",Entrada!$K$8,".",auxiliar!A100,".",Table8[[#This Row],[Código da Candidatura]]))</f>
        <v/>
      </c>
      <c r="I103" s="331" t="str">
        <f>IF(A103="","",SUMIF(D.Composição!A$2825:A$8530,A103,D.Composição!G$5:G$8530))</f>
        <v/>
      </c>
      <c r="J103" s="332" t="str">
        <f>IF(A103="","",COUNTIF(D.Composição!$A:$A,$A103))</f>
        <v/>
      </c>
      <c r="K103" s="332" t="str">
        <f t="shared" si="5"/>
        <v/>
      </c>
      <c r="L103" s="332" t="str">
        <f>IF(A103="","",COUNTIFS(D.Composição!$A:$A,$A103,D.Composição!$M:$M,"Dep"))</f>
        <v/>
      </c>
      <c r="M103" s="332" t="str">
        <f>IF(A103="","",COUNTIFS(D.Composição!$A:$A,$A103,D.Composição!$F:$F,"Sim"))</f>
        <v/>
      </c>
      <c r="N103" s="332" t="str">
        <f t="shared" si="6"/>
        <v/>
      </c>
      <c r="O103" s="332" t="str">
        <f>IF(A103="","",VLOOKUP(A103,D.Composição!A2922:F8628,5,FALSE))</f>
        <v/>
      </c>
      <c r="P103" s="332" t="str">
        <f t="shared" si="7"/>
        <v/>
      </c>
      <c r="Q103" s="333" t="str">
        <f t="shared" si="8"/>
        <v/>
      </c>
      <c r="R103" s="334" t="str">
        <f t="shared" si="9"/>
        <v/>
      </c>
      <c r="S103" s="332" t="str">
        <f>IF(H103="","",IF(R103&gt;=4*auxiliar!$K$2,"Não elegível",IF(R103&lt;4*auxiliar!$K$2,"Elegível","")))</f>
        <v/>
      </c>
      <c r="T103" s="325"/>
      <c r="U103" s="325"/>
      <c r="V103" s="325"/>
      <c r="W103" s="335"/>
      <c r="X103" s="336" t="str">
        <f>IF(Table8[[#This Row],[Código do agregado '[Entidade']]]="","",IF(OR(AND(A103="",A103&lt;&gt;""),(AND(A103&lt;&gt;"",OR(B103="",D103="",I103="",T103="",U103="")))),"NÃO",IF(AND(A103&lt;&gt;"",J103=0),"Faltam membros","sim")))</f>
        <v/>
      </c>
      <c r="AA103" s="323"/>
      <c r="AB103" s="406"/>
      <c r="AC103" s="406"/>
      <c r="AD103" s="323"/>
      <c r="AE103" s="323"/>
    </row>
    <row r="104" spans="1:31" x14ac:dyDescent="0.25">
      <c r="A104" s="324"/>
      <c r="B104" s="325"/>
      <c r="C104" s="326">
        <f>IFERROR(VLOOKUP(B104,A.Núcleos!$B:$C,2,FALSE),"")</f>
        <v>0</v>
      </c>
      <c r="D104" s="327"/>
      <c r="E104" s="328"/>
      <c r="F104" s="213"/>
      <c r="G104" s="329" t="str">
        <f>IF(Table8[[#This Row],[Código da Candidatura]]="","",CONCATENATE(VLOOKUP(Table8[[#This Row],[Código da Candidatura]],Table13[[Cód.]:[Latitude]],3,FALSE)," - ",VLOOKUP(Table8[[#This Row],[Código da Candidatura]],Table13[[Cód.]:[Latitude]],6,FALSE)))</f>
        <v/>
      </c>
      <c r="H104" s="330" t="str">
        <f>IF(A104="","",CONCATENATE("1D.",Entrada!$K$8,".",auxiliar!A101,".",Table8[[#This Row],[Código da Candidatura]]))</f>
        <v/>
      </c>
      <c r="I104" s="331" t="str">
        <f>IF(A104="","",SUMIF(D.Composição!A$2825:A$8530,A104,D.Composição!G$5:G$8530))</f>
        <v/>
      </c>
      <c r="J104" s="332" t="str">
        <f>IF(A104="","",COUNTIF(D.Composição!$A:$A,$A104))</f>
        <v/>
      </c>
      <c r="K104" s="332" t="str">
        <f t="shared" si="5"/>
        <v/>
      </c>
      <c r="L104" s="332" t="str">
        <f>IF(A104="","",COUNTIFS(D.Composição!$A:$A,$A104,D.Composição!$M:$M,"Dep"))</f>
        <v/>
      </c>
      <c r="M104" s="332" t="str">
        <f>IF(A104="","",COUNTIFS(D.Composição!$A:$A,$A104,D.Composição!$F:$F,"Sim"))</f>
        <v/>
      </c>
      <c r="N104" s="332" t="str">
        <f t="shared" si="6"/>
        <v/>
      </c>
      <c r="O104" s="332" t="str">
        <f>IF(A104="","",VLOOKUP(A104,D.Composição!A2923:F8629,5,FALSE))</f>
        <v/>
      </c>
      <c r="P104" s="332" t="str">
        <f t="shared" si="7"/>
        <v/>
      </c>
      <c r="Q104" s="333" t="str">
        <f t="shared" si="8"/>
        <v/>
      </c>
      <c r="R104" s="334" t="str">
        <f t="shared" si="9"/>
        <v/>
      </c>
      <c r="S104" s="332" t="str">
        <f>IF(H104="","",IF(R104&gt;=4*auxiliar!$K$2,"Não elegível",IF(R104&lt;4*auxiliar!$K$2,"Elegível","")))</f>
        <v/>
      </c>
      <c r="T104" s="325"/>
      <c r="U104" s="325"/>
      <c r="V104" s="325"/>
      <c r="W104" s="335"/>
      <c r="X104" s="336" t="str">
        <f>IF(Table8[[#This Row],[Código do agregado '[Entidade']]]="","",IF(OR(AND(A104="",A104&lt;&gt;""),(AND(A104&lt;&gt;"",OR(B104="",D104="",I104="",T104="",U104="")))),"NÃO",IF(AND(A104&lt;&gt;"",J104=0),"Faltam membros","sim")))</f>
        <v/>
      </c>
      <c r="AA104" s="323"/>
      <c r="AB104" s="406"/>
      <c r="AC104" s="406"/>
      <c r="AD104" s="323"/>
      <c r="AE104" s="323"/>
    </row>
    <row r="105" spans="1:31" x14ac:dyDescent="0.25">
      <c r="A105" s="324"/>
      <c r="B105" s="325"/>
      <c r="C105" s="326">
        <f>IFERROR(VLOOKUP(B105,A.Núcleos!$B:$C,2,FALSE),"")</f>
        <v>0</v>
      </c>
      <c r="D105" s="327"/>
      <c r="E105" s="328"/>
      <c r="F105" s="213"/>
      <c r="G105" s="329" t="str">
        <f>IF(Table8[[#This Row],[Código da Candidatura]]="","",CONCATENATE(VLOOKUP(Table8[[#This Row],[Código da Candidatura]],Table13[[Cód.]:[Latitude]],3,FALSE)," - ",VLOOKUP(Table8[[#This Row],[Código da Candidatura]],Table13[[Cód.]:[Latitude]],6,FALSE)))</f>
        <v/>
      </c>
      <c r="H105" s="330" t="str">
        <f>IF(A105="","",CONCATENATE("1D.",Entrada!$K$8,".",auxiliar!A102,".",Table8[[#This Row],[Código da Candidatura]]))</f>
        <v/>
      </c>
      <c r="I105" s="331" t="str">
        <f>IF(A105="","",SUMIF(D.Composição!A$2825:A$8530,A105,D.Composição!G$5:G$8530))</f>
        <v/>
      </c>
      <c r="J105" s="332" t="str">
        <f>IF(A105="","",COUNTIF(D.Composição!$A:$A,$A105))</f>
        <v/>
      </c>
      <c r="K105" s="332" t="str">
        <f t="shared" si="5"/>
        <v/>
      </c>
      <c r="L105" s="332" t="str">
        <f>IF(A105="","",COUNTIFS(D.Composição!$A:$A,$A105,D.Composição!$M:$M,"Dep"))</f>
        <v/>
      </c>
      <c r="M105" s="332" t="str">
        <f>IF(A105="","",COUNTIFS(D.Composição!$A:$A,$A105,D.Composição!$F:$F,"Sim"))</f>
        <v/>
      </c>
      <c r="N105" s="332" t="str">
        <f t="shared" si="6"/>
        <v/>
      </c>
      <c r="O105" s="332" t="str">
        <f>IF(A105="","",VLOOKUP(A105,D.Composição!A2924:F8630,5,FALSE))</f>
        <v/>
      </c>
      <c r="P105" s="332" t="str">
        <f t="shared" si="7"/>
        <v/>
      </c>
      <c r="Q105" s="333" t="str">
        <f t="shared" si="8"/>
        <v/>
      </c>
      <c r="R105" s="334" t="str">
        <f t="shared" si="9"/>
        <v/>
      </c>
      <c r="S105" s="332" t="str">
        <f>IF(H105="","",IF(R105&gt;=4*auxiliar!$K$2,"Não elegível",IF(R105&lt;4*auxiliar!$K$2,"Elegível","")))</f>
        <v/>
      </c>
      <c r="T105" s="325"/>
      <c r="U105" s="325"/>
      <c r="V105" s="325"/>
      <c r="W105" s="335"/>
      <c r="X105" s="336" t="str">
        <f>IF(Table8[[#This Row],[Código do agregado '[Entidade']]]="","",IF(OR(AND(A105="",A105&lt;&gt;""),(AND(A105&lt;&gt;"",OR(B105="",D105="",I105="",T105="",U105="")))),"NÃO",IF(AND(A105&lt;&gt;"",J105=0),"Faltam membros","sim")))</f>
        <v/>
      </c>
      <c r="AA105" s="323"/>
      <c r="AB105" s="406"/>
      <c r="AC105" s="406"/>
      <c r="AD105" s="323"/>
      <c r="AE105" s="323"/>
    </row>
    <row r="106" spans="1:31" x14ac:dyDescent="0.25">
      <c r="A106" s="324"/>
      <c r="B106" s="325"/>
      <c r="C106" s="326">
        <f>IFERROR(VLOOKUP(B106,A.Núcleos!$B:$C,2,FALSE),"")</f>
        <v>0</v>
      </c>
      <c r="D106" s="327"/>
      <c r="E106" s="328"/>
      <c r="F106" s="213"/>
      <c r="G106" s="329" t="str">
        <f>IF(Table8[[#This Row],[Código da Candidatura]]="","",CONCATENATE(VLOOKUP(Table8[[#This Row],[Código da Candidatura]],Table13[[Cód.]:[Latitude]],3,FALSE)," - ",VLOOKUP(Table8[[#This Row],[Código da Candidatura]],Table13[[Cód.]:[Latitude]],6,FALSE)))</f>
        <v/>
      </c>
      <c r="H106" s="330" t="str">
        <f>IF(A106="","",CONCATENATE("1D.",Entrada!$K$8,".",auxiliar!A103,".",Table8[[#This Row],[Código da Candidatura]]))</f>
        <v/>
      </c>
      <c r="I106" s="331" t="str">
        <f>IF(A106="","",SUMIF(D.Composição!A$2825:A$8530,A106,D.Composição!G$5:G$8530))</f>
        <v/>
      </c>
      <c r="J106" s="332" t="str">
        <f>IF(A106="","",COUNTIF(D.Composição!$A:$A,$A106))</f>
        <v/>
      </c>
      <c r="K106" s="332" t="str">
        <f t="shared" si="5"/>
        <v/>
      </c>
      <c r="L106" s="332" t="str">
        <f>IF(A106="","",COUNTIFS(D.Composição!$A:$A,$A106,D.Composição!$M:$M,"Dep"))</f>
        <v/>
      </c>
      <c r="M106" s="332" t="str">
        <f>IF(A106="","",COUNTIFS(D.Composição!$A:$A,$A106,D.Composição!$F:$F,"Sim"))</f>
        <v/>
      </c>
      <c r="N106" s="332" t="str">
        <f t="shared" si="6"/>
        <v/>
      </c>
      <c r="O106" s="332" t="str">
        <f>IF(A106="","",VLOOKUP(A106,D.Composição!A2925:F8631,5,FALSE))</f>
        <v/>
      </c>
      <c r="P106" s="332" t="str">
        <f t="shared" si="7"/>
        <v/>
      </c>
      <c r="Q106" s="333" t="str">
        <f t="shared" si="8"/>
        <v/>
      </c>
      <c r="R106" s="334" t="str">
        <f t="shared" si="9"/>
        <v/>
      </c>
      <c r="S106" s="332" t="str">
        <f>IF(H106="","",IF(R106&gt;=4*auxiliar!$K$2,"Não elegível",IF(R106&lt;4*auxiliar!$K$2,"Elegível","")))</f>
        <v/>
      </c>
      <c r="T106" s="325"/>
      <c r="U106" s="325"/>
      <c r="V106" s="325"/>
      <c r="W106" s="335"/>
      <c r="X106" s="336" t="str">
        <f>IF(Table8[[#This Row],[Código do agregado '[Entidade']]]="","",IF(OR(AND(A106="",A106&lt;&gt;""),(AND(A106&lt;&gt;"",OR(B106="",D106="",I106="",T106="",U106="")))),"NÃO",IF(AND(A106&lt;&gt;"",J106=0),"Faltam membros","sim")))</f>
        <v/>
      </c>
      <c r="AA106" s="323"/>
      <c r="AB106" s="406"/>
      <c r="AC106" s="406"/>
      <c r="AD106" s="323"/>
      <c r="AE106" s="323"/>
    </row>
    <row r="107" spans="1:31" x14ac:dyDescent="0.25">
      <c r="A107" s="324"/>
      <c r="B107" s="325"/>
      <c r="C107" s="326">
        <f>IFERROR(VLOOKUP(B107,A.Núcleos!$B:$C,2,FALSE),"")</f>
        <v>0</v>
      </c>
      <c r="D107" s="327"/>
      <c r="E107" s="328"/>
      <c r="F107" s="213"/>
      <c r="G107" s="329" t="str">
        <f>IF(Table8[[#This Row],[Código da Candidatura]]="","",CONCATENATE(VLOOKUP(Table8[[#This Row],[Código da Candidatura]],Table13[[Cód.]:[Latitude]],3,FALSE)," - ",VLOOKUP(Table8[[#This Row],[Código da Candidatura]],Table13[[Cód.]:[Latitude]],6,FALSE)))</f>
        <v/>
      </c>
      <c r="H107" s="330" t="str">
        <f>IF(A107="","",CONCATENATE("1D.",Entrada!$K$8,".",auxiliar!A104,".",Table8[[#This Row],[Código da Candidatura]]))</f>
        <v/>
      </c>
      <c r="I107" s="331" t="str">
        <f>IF(A107="","",SUMIF(D.Composição!A$2825:A$8530,A107,D.Composição!G$5:G$8530))</f>
        <v/>
      </c>
      <c r="J107" s="332" t="str">
        <f>IF(A107="","",COUNTIF(D.Composição!$A:$A,$A107))</f>
        <v/>
      </c>
      <c r="K107" s="332" t="str">
        <f t="shared" si="5"/>
        <v/>
      </c>
      <c r="L107" s="332" t="str">
        <f>IF(A107="","",COUNTIFS(D.Composição!$A:$A,$A107,D.Composição!$M:$M,"Dep"))</f>
        <v/>
      </c>
      <c r="M107" s="332" t="str">
        <f>IF(A107="","",COUNTIFS(D.Composição!$A:$A,$A107,D.Composição!$F:$F,"Sim"))</f>
        <v/>
      </c>
      <c r="N107" s="332" t="str">
        <f t="shared" si="6"/>
        <v/>
      </c>
      <c r="O107" s="332" t="str">
        <f>IF(A107="","",VLOOKUP(A107,D.Composição!A2926:F8632,5,FALSE))</f>
        <v/>
      </c>
      <c r="P107" s="332" t="str">
        <f t="shared" si="7"/>
        <v/>
      </c>
      <c r="Q107" s="333" t="str">
        <f t="shared" si="8"/>
        <v/>
      </c>
      <c r="R107" s="334" t="str">
        <f t="shared" si="9"/>
        <v/>
      </c>
      <c r="S107" s="332" t="str">
        <f>IF(H107="","",IF(R107&gt;=4*auxiliar!$K$2,"Não elegível",IF(R107&lt;4*auxiliar!$K$2,"Elegível","")))</f>
        <v/>
      </c>
      <c r="T107" s="325"/>
      <c r="U107" s="325"/>
      <c r="V107" s="325"/>
      <c r="W107" s="335"/>
      <c r="X107" s="336" t="str">
        <f>IF(Table8[[#This Row],[Código do agregado '[Entidade']]]="","",IF(OR(AND(A107="",A107&lt;&gt;""),(AND(A107&lt;&gt;"",OR(B107="",D107="",I107="",T107="",U107="")))),"NÃO",IF(AND(A107&lt;&gt;"",J107=0),"Faltam membros","sim")))</f>
        <v/>
      </c>
      <c r="AA107" s="323"/>
      <c r="AB107" s="406"/>
      <c r="AC107" s="406"/>
      <c r="AD107" s="323"/>
      <c r="AE107" s="323"/>
    </row>
    <row r="108" spans="1:31" x14ac:dyDescent="0.25">
      <c r="A108" s="324"/>
      <c r="B108" s="325"/>
      <c r="C108" s="326">
        <f>IFERROR(VLOOKUP(B108,A.Núcleos!$B:$C,2,FALSE),"")</f>
        <v>0</v>
      </c>
      <c r="D108" s="327"/>
      <c r="E108" s="328"/>
      <c r="F108" s="213"/>
      <c r="G108" s="329" t="str">
        <f>IF(Table8[[#This Row],[Código da Candidatura]]="","",CONCATENATE(VLOOKUP(Table8[[#This Row],[Código da Candidatura]],Table13[[Cód.]:[Latitude]],3,FALSE)," - ",VLOOKUP(Table8[[#This Row],[Código da Candidatura]],Table13[[Cód.]:[Latitude]],6,FALSE)))</f>
        <v/>
      </c>
      <c r="H108" s="330" t="str">
        <f>IF(A108="","",CONCATENATE("1D.",Entrada!$K$8,".",auxiliar!A105,".",Table8[[#This Row],[Código da Candidatura]]))</f>
        <v/>
      </c>
      <c r="I108" s="331" t="str">
        <f>IF(A108="","",SUMIF(D.Composição!A$2825:A$8530,A108,D.Composição!G$5:G$8530))</f>
        <v/>
      </c>
      <c r="J108" s="332" t="str">
        <f>IF(A108="","",COUNTIF(D.Composição!$A:$A,$A108))</f>
        <v/>
      </c>
      <c r="K108" s="332" t="str">
        <f t="shared" si="5"/>
        <v/>
      </c>
      <c r="L108" s="332" t="str">
        <f>IF(A108="","",COUNTIFS(D.Composição!$A:$A,$A108,D.Composição!$M:$M,"Dep"))</f>
        <v/>
      </c>
      <c r="M108" s="332" t="str">
        <f>IF(A108="","",COUNTIFS(D.Composição!$A:$A,$A108,D.Composição!$F:$F,"Sim"))</f>
        <v/>
      </c>
      <c r="N108" s="332" t="str">
        <f t="shared" si="6"/>
        <v/>
      </c>
      <c r="O108" s="332" t="str">
        <f>IF(A108="","",VLOOKUP(A108,D.Composição!A2927:F8633,5,FALSE))</f>
        <v/>
      </c>
      <c r="P108" s="332" t="str">
        <f t="shared" si="7"/>
        <v/>
      </c>
      <c r="Q108" s="333" t="str">
        <f t="shared" si="8"/>
        <v/>
      </c>
      <c r="R108" s="334" t="str">
        <f t="shared" si="9"/>
        <v/>
      </c>
      <c r="S108" s="332" t="str">
        <f>IF(H108="","",IF(R108&gt;=4*auxiliar!$K$2,"Não elegível",IF(R108&lt;4*auxiliar!$K$2,"Elegível","")))</f>
        <v/>
      </c>
      <c r="T108" s="325"/>
      <c r="U108" s="325"/>
      <c r="V108" s="325"/>
      <c r="W108" s="335"/>
      <c r="X108" s="336" t="str">
        <f>IF(Table8[[#This Row],[Código do agregado '[Entidade']]]="","",IF(OR(AND(A108="",A108&lt;&gt;""),(AND(A108&lt;&gt;"",OR(B108="",D108="",I108="",T108="",U108="")))),"NÃO",IF(AND(A108&lt;&gt;"",J108=0),"Faltam membros","sim")))</f>
        <v/>
      </c>
      <c r="AA108" s="323"/>
      <c r="AB108" s="406"/>
      <c r="AC108" s="406"/>
      <c r="AD108" s="323"/>
      <c r="AE108" s="323"/>
    </row>
    <row r="109" spans="1:31" x14ac:dyDescent="0.25">
      <c r="A109" s="324"/>
      <c r="B109" s="325"/>
      <c r="C109" s="326">
        <f>IFERROR(VLOOKUP(B109,A.Núcleos!$B:$C,2,FALSE),"")</f>
        <v>0</v>
      </c>
      <c r="D109" s="327"/>
      <c r="E109" s="328"/>
      <c r="F109" s="213"/>
      <c r="G109" s="329" t="str">
        <f>IF(Table8[[#This Row],[Código da Candidatura]]="","",CONCATENATE(VLOOKUP(Table8[[#This Row],[Código da Candidatura]],Table13[[Cód.]:[Latitude]],3,FALSE)," - ",VLOOKUP(Table8[[#This Row],[Código da Candidatura]],Table13[[Cód.]:[Latitude]],6,FALSE)))</f>
        <v/>
      </c>
      <c r="H109" s="330" t="str">
        <f>IF(A109="","",CONCATENATE("1D.",Entrada!$K$8,".",auxiliar!A106,".",Table8[[#This Row],[Código da Candidatura]]))</f>
        <v/>
      </c>
      <c r="I109" s="331" t="str">
        <f>IF(A109="","",SUMIF(D.Composição!A$2825:A$8530,A109,D.Composição!G$5:G$8530))</f>
        <v/>
      </c>
      <c r="J109" s="332" t="str">
        <f>IF(A109="","",COUNTIF(D.Composição!$A:$A,$A109))</f>
        <v/>
      </c>
      <c r="K109" s="332" t="str">
        <f t="shared" si="5"/>
        <v/>
      </c>
      <c r="L109" s="332" t="str">
        <f>IF(A109="","",COUNTIFS(D.Composição!$A:$A,$A109,D.Composição!$M:$M,"Dep"))</f>
        <v/>
      </c>
      <c r="M109" s="332" t="str">
        <f>IF(A109="","",COUNTIFS(D.Composição!$A:$A,$A109,D.Composição!$F:$F,"Sim"))</f>
        <v/>
      </c>
      <c r="N109" s="332" t="str">
        <f t="shared" si="6"/>
        <v/>
      </c>
      <c r="O109" s="332" t="str">
        <f>IF(A109="","",VLOOKUP(A109,D.Composição!A2928:F8634,5,FALSE))</f>
        <v/>
      </c>
      <c r="P109" s="332" t="str">
        <f t="shared" si="7"/>
        <v/>
      </c>
      <c r="Q109" s="333" t="str">
        <f t="shared" si="8"/>
        <v/>
      </c>
      <c r="R109" s="334" t="str">
        <f t="shared" si="9"/>
        <v/>
      </c>
      <c r="S109" s="332" t="str">
        <f>IF(H109="","",IF(R109&gt;=4*auxiliar!$K$2,"Não elegível",IF(R109&lt;4*auxiliar!$K$2,"Elegível","")))</f>
        <v/>
      </c>
      <c r="T109" s="325"/>
      <c r="U109" s="325"/>
      <c r="V109" s="325"/>
      <c r="W109" s="335"/>
      <c r="X109" s="336" t="str">
        <f>IF(Table8[[#This Row],[Código do agregado '[Entidade']]]="","",IF(OR(AND(A109="",A109&lt;&gt;""),(AND(A109&lt;&gt;"",OR(B109="",D109="",I109="",T109="",U109="")))),"NÃO",IF(AND(A109&lt;&gt;"",J109=0),"Faltam membros","sim")))</f>
        <v/>
      </c>
      <c r="AA109" s="323"/>
      <c r="AB109" s="406"/>
      <c r="AC109" s="406"/>
      <c r="AD109" s="323"/>
      <c r="AE109" s="323"/>
    </row>
    <row r="110" spans="1:31" x14ac:dyDescent="0.25">
      <c r="A110" s="324"/>
      <c r="B110" s="325"/>
      <c r="C110" s="326">
        <f>IFERROR(VLOOKUP(B110,A.Núcleos!$B:$C,2,FALSE),"")</f>
        <v>0</v>
      </c>
      <c r="D110" s="327"/>
      <c r="E110" s="328"/>
      <c r="F110" s="213"/>
      <c r="G110" s="329" t="str">
        <f>IF(Table8[[#This Row],[Código da Candidatura]]="","",CONCATENATE(VLOOKUP(Table8[[#This Row],[Código da Candidatura]],Table13[[Cód.]:[Latitude]],3,FALSE)," - ",VLOOKUP(Table8[[#This Row],[Código da Candidatura]],Table13[[Cód.]:[Latitude]],6,FALSE)))</f>
        <v/>
      </c>
      <c r="H110" s="330" t="str">
        <f>IF(A110="","",CONCATENATE("1D.",Entrada!$K$8,".",auxiliar!A107,".",Table8[[#This Row],[Código da Candidatura]]))</f>
        <v/>
      </c>
      <c r="I110" s="331" t="str">
        <f>IF(A110="","",SUMIF(D.Composição!A$2825:A$8530,A110,D.Composição!G$5:G$8530))</f>
        <v/>
      </c>
      <c r="J110" s="332" t="str">
        <f>IF(A110="","",COUNTIF(D.Composição!$A:$A,$A110))</f>
        <v/>
      </c>
      <c r="K110" s="332" t="str">
        <f t="shared" si="5"/>
        <v/>
      </c>
      <c r="L110" s="332" t="str">
        <f>IF(A110="","",COUNTIFS(D.Composição!$A:$A,$A110,D.Composição!$M:$M,"Dep"))</f>
        <v/>
      </c>
      <c r="M110" s="332" t="str">
        <f>IF(A110="","",COUNTIFS(D.Composição!$A:$A,$A110,D.Composição!$F:$F,"Sim"))</f>
        <v/>
      </c>
      <c r="N110" s="332" t="str">
        <f t="shared" si="6"/>
        <v/>
      </c>
      <c r="O110" s="332" t="str">
        <f>IF(A110="","",VLOOKUP(A110,D.Composição!A2929:F8635,5,FALSE))</f>
        <v/>
      </c>
      <c r="P110" s="332" t="str">
        <f t="shared" si="7"/>
        <v/>
      </c>
      <c r="Q110" s="333" t="str">
        <f t="shared" si="8"/>
        <v/>
      </c>
      <c r="R110" s="334" t="str">
        <f t="shared" si="9"/>
        <v/>
      </c>
      <c r="S110" s="332" t="str">
        <f>IF(H110="","",IF(R110&gt;=4*auxiliar!$K$2,"Não elegível",IF(R110&lt;4*auxiliar!$K$2,"Elegível","")))</f>
        <v/>
      </c>
      <c r="T110" s="325"/>
      <c r="U110" s="325"/>
      <c r="V110" s="325"/>
      <c r="W110" s="335"/>
      <c r="X110" s="336" t="str">
        <f>IF(Table8[[#This Row],[Código do agregado '[Entidade']]]="","",IF(OR(AND(A110="",A110&lt;&gt;""),(AND(A110&lt;&gt;"",OR(B110="",D110="",I110="",T110="",U110="")))),"NÃO",IF(AND(A110&lt;&gt;"",J110=0),"Faltam membros","sim")))</f>
        <v/>
      </c>
      <c r="AA110" s="323"/>
      <c r="AB110" s="406"/>
      <c r="AC110" s="406"/>
      <c r="AD110" s="323"/>
      <c r="AE110" s="323"/>
    </row>
    <row r="111" spans="1:31" x14ac:dyDescent="0.25">
      <c r="A111" s="324"/>
      <c r="B111" s="325"/>
      <c r="C111" s="326">
        <f>IFERROR(VLOOKUP(B111,A.Núcleos!$B:$C,2,FALSE),"")</f>
        <v>0</v>
      </c>
      <c r="D111" s="327"/>
      <c r="E111" s="328"/>
      <c r="F111" s="213"/>
      <c r="G111" s="329" t="str">
        <f>IF(Table8[[#This Row],[Código da Candidatura]]="","",CONCATENATE(VLOOKUP(Table8[[#This Row],[Código da Candidatura]],Table13[[Cód.]:[Latitude]],3,FALSE)," - ",VLOOKUP(Table8[[#This Row],[Código da Candidatura]],Table13[[Cód.]:[Latitude]],6,FALSE)))</f>
        <v/>
      </c>
      <c r="H111" s="330" t="str">
        <f>IF(A111="","",CONCATENATE("1D.",Entrada!$K$8,".",auxiliar!A108,".",Table8[[#This Row],[Código da Candidatura]]))</f>
        <v/>
      </c>
      <c r="I111" s="331" t="str">
        <f>IF(A111="","",SUMIF(D.Composição!A$2825:A$8530,A111,D.Composição!G$5:G$8530))</f>
        <v/>
      </c>
      <c r="J111" s="332" t="str">
        <f>IF(A111="","",COUNTIF(D.Composição!$A:$A,$A111))</f>
        <v/>
      </c>
      <c r="K111" s="332" t="str">
        <f t="shared" si="5"/>
        <v/>
      </c>
      <c r="L111" s="332" t="str">
        <f>IF(A111="","",COUNTIFS(D.Composição!$A:$A,$A111,D.Composição!$M:$M,"Dep"))</f>
        <v/>
      </c>
      <c r="M111" s="332" t="str">
        <f>IF(A111="","",COUNTIFS(D.Composição!$A:$A,$A111,D.Composição!$F:$F,"Sim"))</f>
        <v/>
      </c>
      <c r="N111" s="332" t="str">
        <f t="shared" si="6"/>
        <v/>
      </c>
      <c r="O111" s="332" t="str">
        <f>IF(A111="","",VLOOKUP(A111,D.Composição!A2930:F8636,5,FALSE))</f>
        <v/>
      </c>
      <c r="P111" s="332" t="str">
        <f t="shared" si="7"/>
        <v/>
      </c>
      <c r="Q111" s="333" t="str">
        <f t="shared" si="8"/>
        <v/>
      </c>
      <c r="R111" s="334" t="str">
        <f t="shared" si="9"/>
        <v/>
      </c>
      <c r="S111" s="332" t="str">
        <f>IF(H111="","",IF(R111&gt;=4*auxiliar!$K$2,"Não elegível",IF(R111&lt;4*auxiliar!$K$2,"Elegível","")))</f>
        <v/>
      </c>
      <c r="T111" s="325"/>
      <c r="U111" s="325"/>
      <c r="V111" s="325"/>
      <c r="W111" s="335"/>
      <c r="X111" s="336" t="str">
        <f>IF(Table8[[#This Row],[Código do agregado '[Entidade']]]="","",IF(OR(AND(A111="",A111&lt;&gt;""),(AND(A111&lt;&gt;"",OR(B111="",D111="",I111="",T111="",U111="")))),"NÃO",IF(AND(A111&lt;&gt;"",J111=0),"Faltam membros","sim")))</f>
        <v/>
      </c>
      <c r="AA111" s="323"/>
      <c r="AB111" s="406"/>
      <c r="AC111" s="406"/>
      <c r="AD111" s="323"/>
      <c r="AE111" s="323"/>
    </row>
    <row r="112" spans="1:31" x14ac:dyDescent="0.25">
      <c r="A112" s="324"/>
      <c r="B112" s="325"/>
      <c r="C112" s="326">
        <f>IFERROR(VLOOKUP(B112,A.Núcleos!$B:$C,2,FALSE),"")</f>
        <v>0</v>
      </c>
      <c r="D112" s="327"/>
      <c r="E112" s="328"/>
      <c r="F112" s="213"/>
      <c r="G112" s="329" t="str">
        <f>IF(Table8[[#This Row],[Código da Candidatura]]="","",CONCATENATE(VLOOKUP(Table8[[#This Row],[Código da Candidatura]],Table13[[Cód.]:[Latitude]],3,FALSE)," - ",VLOOKUP(Table8[[#This Row],[Código da Candidatura]],Table13[[Cód.]:[Latitude]],6,FALSE)))</f>
        <v/>
      </c>
      <c r="H112" s="330" t="str">
        <f>IF(A112="","",CONCATENATE("1D.",Entrada!$K$8,".",auxiliar!A109,".",Table8[[#This Row],[Código da Candidatura]]))</f>
        <v/>
      </c>
      <c r="I112" s="331" t="str">
        <f>IF(A112="","",SUMIF(D.Composição!A$2825:A$8530,A112,D.Composição!G$5:G$8530))</f>
        <v/>
      </c>
      <c r="J112" s="332" t="str">
        <f>IF(A112="","",COUNTIF(D.Composição!$A:$A,$A112))</f>
        <v/>
      </c>
      <c r="K112" s="332" t="str">
        <f t="shared" si="5"/>
        <v/>
      </c>
      <c r="L112" s="332" t="str">
        <f>IF(A112="","",COUNTIFS(D.Composição!$A:$A,$A112,D.Composição!$M:$M,"Dep"))</f>
        <v/>
      </c>
      <c r="M112" s="332" t="str">
        <f>IF(A112="","",COUNTIFS(D.Composição!$A:$A,$A112,D.Composição!$F:$F,"Sim"))</f>
        <v/>
      </c>
      <c r="N112" s="332" t="str">
        <f t="shared" si="6"/>
        <v/>
      </c>
      <c r="O112" s="332" t="str">
        <f>IF(A112="","",VLOOKUP(A112,D.Composição!A2931:F8637,5,FALSE))</f>
        <v/>
      </c>
      <c r="P112" s="332" t="str">
        <f t="shared" si="7"/>
        <v/>
      </c>
      <c r="Q112" s="333" t="str">
        <f t="shared" si="8"/>
        <v/>
      </c>
      <c r="R112" s="334" t="str">
        <f t="shared" si="9"/>
        <v/>
      </c>
      <c r="S112" s="332" t="str">
        <f>IF(H112="","",IF(R112&gt;=4*auxiliar!$K$2,"Não elegível",IF(R112&lt;4*auxiliar!$K$2,"Elegível","")))</f>
        <v/>
      </c>
      <c r="T112" s="325"/>
      <c r="U112" s="325"/>
      <c r="V112" s="325"/>
      <c r="W112" s="335"/>
      <c r="X112" s="336" t="str">
        <f>IF(Table8[[#This Row],[Código do agregado '[Entidade']]]="","",IF(OR(AND(A112="",A112&lt;&gt;""),(AND(A112&lt;&gt;"",OR(B112="",D112="",I112="",T112="",U112="")))),"NÃO",IF(AND(A112&lt;&gt;"",J112=0),"Faltam membros","sim")))</f>
        <v/>
      </c>
      <c r="AA112" s="323"/>
      <c r="AB112" s="406"/>
      <c r="AC112" s="406"/>
      <c r="AD112" s="323"/>
      <c r="AE112" s="323"/>
    </row>
    <row r="113" spans="1:31" x14ac:dyDescent="0.25">
      <c r="A113" s="324"/>
      <c r="B113" s="325"/>
      <c r="C113" s="326">
        <f>IFERROR(VLOOKUP(B113,A.Núcleos!$B:$C,2,FALSE),"")</f>
        <v>0</v>
      </c>
      <c r="D113" s="327"/>
      <c r="E113" s="328"/>
      <c r="F113" s="213"/>
      <c r="G113" s="329" t="str">
        <f>IF(Table8[[#This Row],[Código da Candidatura]]="","",CONCATENATE(VLOOKUP(Table8[[#This Row],[Código da Candidatura]],Table13[[Cód.]:[Latitude]],3,FALSE)," - ",VLOOKUP(Table8[[#This Row],[Código da Candidatura]],Table13[[Cód.]:[Latitude]],6,FALSE)))</f>
        <v/>
      </c>
      <c r="H113" s="330" t="str">
        <f>IF(A113="","",CONCATENATE("1D.",Entrada!$K$8,".",auxiliar!A110,".",Table8[[#This Row],[Código da Candidatura]]))</f>
        <v/>
      </c>
      <c r="I113" s="331" t="str">
        <f>IF(A113="","",SUMIF(D.Composição!A$2825:A$8530,A113,D.Composição!G$5:G$8530))</f>
        <v/>
      </c>
      <c r="J113" s="332" t="str">
        <f>IF(A113="","",COUNTIF(D.Composição!$A:$A,$A113))</f>
        <v/>
      </c>
      <c r="K113" s="332" t="str">
        <f t="shared" si="5"/>
        <v/>
      </c>
      <c r="L113" s="332" t="str">
        <f>IF(A113="","",COUNTIFS(D.Composição!$A:$A,$A113,D.Composição!$M:$M,"Dep"))</f>
        <v/>
      </c>
      <c r="M113" s="332" t="str">
        <f>IF(A113="","",COUNTIFS(D.Composição!$A:$A,$A113,D.Composição!$F:$F,"Sim"))</f>
        <v/>
      </c>
      <c r="N113" s="332" t="str">
        <f t="shared" si="6"/>
        <v/>
      </c>
      <c r="O113" s="332" t="str">
        <f>IF(A113="","",VLOOKUP(A113,D.Composição!A2932:F8638,5,FALSE))</f>
        <v/>
      </c>
      <c r="P113" s="332" t="str">
        <f t="shared" si="7"/>
        <v/>
      </c>
      <c r="Q113" s="333" t="str">
        <f t="shared" si="8"/>
        <v/>
      </c>
      <c r="R113" s="334" t="str">
        <f t="shared" si="9"/>
        <v/>
      </c>
      <c r="S113" s="332" t="str">
        <f>IF(H113="","",IF(R113&gt;=4*auxiliar!$K$2,"Não elegível",IF(R113&lt;4*auxiliar!$K$2,"Elegível","")))</f>
        <v/>
      </c>
      <c r="T113" s="325"/>
      <c r="U113" s="325"/>
      <c r="V113" s="325"/>
      <c r="W113" s="335"/>
      <c r="X113" s="336" t="str">
        <f>IF(Table8[[#This Row],[Código do agregado '[Entidade']]]="","",IF(OR(AND(A113="",A113&lt;&gt;""),(AND(A113&lt;&gt;"",OR(B113="",D113="",I113="",T113="",U113="")))),"NÃO",IF(AND(A113&lt;&gt;"",J113=0),"Faltam membros","sim")))</f>
        <v/>
      </c>
      <c r="AA113" s="323"/>
      <c r="AB113" s="406"/>
      <c r="AC113" s="406"/>
      <c r="AD113" s="323"/>
      <c r="AE113" s="323"/>
    </row>
    <row r="114" spans="1:31" x14ac:dyDescent="0.25">
      <c r="A114" s="324"/>
      <c r="B114" s="325"/>
      <c r="C114" s="326">
        <f>IFERROR(VLOOKUP(B114,A.Núcleos!$B:$C,2,FALSE),"")</f>
        <v>0</v>
      </c>
      <c r="D114" s="327"/>
      <c r="E114" s="328"/>
      <c r="F114" s="213"/>
      <c r="G114" s="329" t="str">
        <f>IF(Table8[[#This Row],[Código da Candidatura]]="","",CONCATENATE(VLOOKUP(Table8[[#This Row],[Código da Candidatura]],Table13[[Cód.]:[Latitude]],3,FALSE)," - ",VLOOKUP(Table8[[#This Row],[Código da Candidatura]],Table13[[Cód.]:[Latitude]],6,FALSE)))</f>
        <v/>
      </c>
      <c r="H114" s="330" t="str">
        <f>IF(A114="","",CONCATENATE("1D.",Entrada!$K$8,".",auxiliar!A111,".",Table8[[#This Row],[Código da Candidatura]]))</f>
        <v/>
      </c>
      <c r="I114" s="331" t="str">
        <f>IF(A114="","",SUMIF(D.Composição!A$2825:A$8530,A114,D.Composição!G$5:G$8530))</f>
        <v/>
      </c>
      <c r="J114" s="332" t="str">
        <f>IF(A114="","",COUNTIF(D.Composição!$A:$A,$A114))</f>
        <v/>
      </c>
      <c r="K114" s="332" t="str">
        <f t="shared" si="5"/>
        <v/>
      </c>
      <c r="L114" s="332" t="str">
        <f>IF(A114="","",COUNTIFS(D.Composição!$A:$A,$A114,D.Composição!$M:$M,"Dep"))</f>
        <v/>
      </c>
      <c r="M114" s="332" t="str">
        <f>IF(A114="","",COUNTIFS(D.Composição!$A:$A,$A114,D.Composição!$F:$F,"Sim"))</f>
        <v/>
      </c>
      <c r="N114" s="332" t="str">
        <f t="shared" si="6"/>
        <v/>
      </c>
      <c r="O114" s="332" t="str">
        <f>IF(A114="","",VLOOKUP(A114,D.Composição!A2933:F8639,5,FALSE))</f>
        <v/>
      </c>
      <c r="P114" s="332" t="str">
        <f t="shared" si="7"/>
        <v/>
      </c>
      <c r="Q114" s="333" t="str">
        <f t="shared" si="8"/>
        <v/>
      </c>
      <c r="R114" s="334" t="str">
        <f t="shared" si="9"/>
        <v/>
      </c>
      <c r="S114" s="332" t="str">
        <f>IF(H114="","",IF(R114&gt;=4*auxiliar!$K$2,"Não elegível",IF(R114&lt;4*auxiliar!$K$2,"Elegível","")))</f>
        <v/>
      </c>
      <c r="T114" s="325"/>
      <c r="U114" s="325"/>
      <c r="V114" s="325"/>
      <c r="W114" s="335"/>
      <c r="X114" s="336" t="str">
        <f>IF(Table8[[#This Row],[Código do agregado '[Entidade']]]="","",IF(OR(AND(A114="",A114&lt;&gt;""),(AND(A114&lt;&gt;"",OR(B114="",D114="",I114="",T114="",U114="")))),"NÃO",IF(AND(A114&lt;&gt;"",J114=0),"Faltam membros","sim")))</f>
        <v/>
      </c>
      <c r="AA114" s="323"/>
      <c r="AB114" s="406"/>
      <c r="AC114" s="406"/>
      <c r="AD114" s="323"/>
      <c r="AE114" s="323"/>
    </row>
    <row r="115" spans="1:31" x14ac:dyDescent="0.25">
      <c r="A115" s="324"/>
      <c r="B115" s="325"/>
      <c r="C115" s="326">
        <f>IFERROR(VLOOKUP(B115,A.Núcleos!$B:$C,2,FALSE),"")</f>
        <v>0</v>
      </c>
      <c r="D115" s="327"/>
      <c r="E115" s="328"/>
      <c r="F115" s="213"/>
      <c r="G115" s="329" t="str">
        <f>IF(Table8[[#This Row],[Código da Candidatura]]="","",CONCATENATE(VLOOKUP(Table8[[#This Row],[Código da Candidatura]],Table13[[Cód.]:[Latitude]],3,FALSE)," - ",VLOOKUP(Table8[[#This Row],[Código da Candidatura]],Table13[[Cód.]:[Latitude]],6,FALSE)))</f>
        <v/>
      </c>
      <c r="H115" s="330" t="str">
        <f>IF(A115="","",CONCATENATE("1D.",Entrada!$K$8,".",auxiliar!A112,".",Table8[[#This Row],[Código da Candidatura]]))</f>
        <v/>
      </c>
      <c r="I115" s="331" t="str">
        <f>IF(A115="","",SUMIF(D.Composição!A$2825:A$8530,A115,D.Composição!G$5:G$8530))</f>
        <v/>
      </c>
      <c r="J115" s="332" t="str">
        <f>IF(A115="","",COUNTIF(D.Composição!$A:$A,$A115))</f>
        <v/>
      </c>
      <c r="K115" s="332" t="str">
        <f t="shared" si="5"/>
        <v/>
      </c>
      <c r="L115" s="332" t="str">
        <f>IF(A115="","",COUNTIFS(D.Composição!$A:$A,$A115,D.Composição!$M:$M,"Dep"))</f>
        <v/>
      </c>
      <c r="M115" s="332" t="str">
        <f>IF(A115="","",COUNTIFS(D.Composição!$A:$A,$A115,D.Composição!$F:$F,"Sim"))</f>
        <v/>
      </c>
      <c r="N115" s="332" t="str">
        <f t="shared" si="6"/>
        <v/>
      </c>
      <c r="O115" s="332" t="str">
        <f>IF(A115="","",VLOOKUP(A115,D.Composição!A2934:F8640,5,FALSE))</f>
        <v/>
      </c>
      <c r="P115" s="332" t="str">
        <f t="shared" si="7"/>
        <v/>
      </c>
      <c r="Q115" s="333" t="str">
        <f t="shared" si="8"/>
        <v/>
      </c>
      <c r="R115" s="334" t="str">
        <f t="shared" si="9"/>
        <v/>
      </c>
      <c r="S115" s="332" t="str">
        <f>IF(H115="","",IF(R115&gt;=4*auxiliar!$K$2,"Não elegível",IF(R115&lt;4*auxiliar!$K$2,"Elegível","")))</f>
        <v/>
      </c>
      <c r="T115" s="325"/>
      <c r="U115" s="325"/>
      <c r="V115" s="325"/>
      <c r="W115" s="335"/>
      <c r="X115" s="336" t="str">
        <f>IF(Table8[[#This Row],[Código do agregado '[Entidade']]]="","",IF(OR(AND(A115="",A115&lt;&gt;""),(AND(A115&lt;&gt;"",OR(B115="",D115="",I115="",T115="",U115="")))),"NÃO",IF(AND(A115&lt;&gt;"",J115=0),"Faltam membros","sim")))</f>
        <v/>
      </c>
      <c r="AA115" s="323"/>
      <c r="AB115" s="406"/>
      <c r="AC115" s="406"/>
      <c r="AD115" s="323"/>
      <c r="AE115" s="323"/>
    </row>
    <row r="116" spans="1:31" x14ac:dyDescent="0.25">
      <c r="A116" s="324"/>
      <c r="B116" s="325"/>
      <c r="C116" s="326">
        <f>IFERROR(VLOOKUP(B116,A.Núcleos!$B:$C,2,FALSE),"")</f>
        <v>0</v>
      </c>
      <c r="D116" s="327"/>
      <c r="E116" s="328"/>
      <c r="F116" s="213"/>
      <c r="G116" s="329" t="str">
        <f>IF(Table8[[#This Row],[Código da Candidatura]]="","",CONCATENATE(VLOOKUP(Table8[[#This Row],[Código da Candidatura]],Table13[[Cód.]:[Latitude]],3,FALSE)," - ",VLOOKUP(Table8[[#This Row],[Código da Candidatura]],Table13[[Cód.]:[Latitude]],6,FALSE)))</f>
        <v/>
      </c>
      <c r="H116" s="330" t="str">
        <f>IF(A116="","",CONCATENATE("1D.",Entrada!$K$8,".",auxiliar!A113,".",Table8[[#This Row],[Código da Candidatura]]))</f>
        <v/>
      </c>
      <c r="I116" s="331" t="str">
        <f>IF(A116="","",SUMIF(D.Composição!A$2825:A$8530,A116,D.Composição!G$5:G$8530))</f>
        <v/>
      </c>
      <c r="J116" s="332" t="str">
        <f>IF(A116="","",COUNTIF(D.Composição!$A:$A,$A116))</f>
        <v/>
      </c>
      <c r="K116" s="332" t="str">
        <f t="shared" si="5"/>
        <v/>
      </c>
      <c r="L116" s="332" t="str">
        <f>IF(A116="","",COUNTIFS(D.Composição!$A:$A,$A116,D.Composição!$M:$M,"Dep"))</f>
        <v/>
      </c>
      <c r="M116" s="332" t="str">
        <f>IF(A116="","",COUNTIFS(D.Composição!$A:$A,$A116,D.Composição!$F:$F,"Sim"))</f>
        <v/>
      </c>
      <c r="N116" s="332" t="str">
        <f t="shared" si="6"/>
        <v/>
      </c>
      <c r="O116" s="332" t="str">
        <f>IF(A116="","",VLOOKUP(A116,D.Composição!A2935:F8641,5,FALSE))</f>
        <v/>
      </c>
      <c r="P116" s="332" t="str">
        <f t="shared" si="7"/>
        <v/>
      </c>
      <c r="Q116" s="333" t="str">
        <f t="shared" si="8"/>
        <v/>
      </c>
      <c r="R116" s="334" t="str">
        <f t="shared" si="9"/>
        <v/>
      </c>
      <c r="S116" s="332" t="str">
        <f>IF(H116="","",IF(R116&gt;=4*auxiliar!$K$2,"Não elegível",IF(R116&lt;4*auxiliar!$K$2,"Elegível","")))</f>
        <v/>
      </c>
      <c r="T116" s="325"/>
      <c r="U116" s="325"/>
      <c r="V116" s="325"/>
      <c r="W116" s="335"/>
      <c r="X116" s="336" t="str">
        <f>IF(Table8[[#This Row],[Código do agregado '[Entidade']]]="","",IF(OR(AND(A116="",A116&lt;&gt;""),(AND(A116&lt;&gt;"",OR(B116="",D116="",I116="",T116="",U116="")))),"NÃO",IF(AND(A116&lt;&gt;"",J116=0),"Faltam membros","sim")))</f>
        <v/>
      </c>
      <c r="AA116" s="323"/>
      <c r="AB116" s="406"/>
      <c r="AC116" s="406"/>
      <c r="AD116" s="323"/>
      <c r="AE116" s="323"/>
    </row>
    <row r="117" spans="1:31" x14ac:dyDescent="0.25">
      <c r="A117" s="324"/>
      <c r="B117" s="325"/>
      <c r="C117" s="326">
        <f>IFERROR(VLOOKUP(B117,A.Núcleos!$B:$C,2,FALSE),"")</f>
        <v>0</v>
      </c>
      <c r="D117" s="327"/>
      <c r="E117" s="328"/>
      <c r="F117" s="213"/>
      <c r="G117" s="329" t="str">
        <f>IF(Table8[[#This Row],[Código da Candidatura]]="","",CONCATENATE(VLOOKUP(Table8[[#This Row],[Código da Candidatura]],Table13[[Cód.]:[Latitude]],3,FALSE)," - ",VLOOKUP(Table8[[#This Row],[Código da Candidatura]],Table13[[Cód.]:[Latitude]],6,FALSE)))</f>
        <v/>
      </c>
      <c r="H117" s="330" t="str">
        <f>IF(A117="","",CONCATENATE("1D.",Entrada!$K$8,".",auxiliar!A114,".",Table8[[#This Row],[Código da Candidatura]]))</f>
        <v/>
      </c>
      <c r="I117" s="331" t="str">
        <f>IF(A117="","",SUMIF(D.Composição!A$2825:A$8530,A117,D.Composição!G$5:G$8530))</f>
        <v/>
      </c>
      <c r="J117" s="332" t="str">
        <f>IF(A117="","",COUNTIF(D.Composição!$A:$A,$A117))</f>
        <v/>
      </c>
      <c r="K117" s="332" t="str">
        <f t="shared" si="5"/>
        <v/>
      </c>
      <c r="L117" s="332" t="str">
        <f>IF(A117="","",COUNTIFS(D.Composição!$A:$A,$A117,D.Composição!$M:$M,"Dep"))</f>
        <v/>
      </c>
      <c r="M117" s="332" t="str">
        <f>IF(A117="","",COUNTIFS(D.Composição!$A:$A,$A117,D.Composição!$F:$F,"Sim"))</f>
        <v/>
      </c>
      <c r="N117" s="332" t="str">
        <f t="shared" si="6"/>
        <v/>
      </c>
      <c r="O117" s="332" t="str">
        <f>IF(A117="","",VLOOKUP(A117,D.Composição!A2936:F8642,5,FALSE))</f>
        <v/>
      </c>
      <c r="P117" s="332" t="str">
        <f t="shared" si="7"/>
        <v/>
      </c>
      <c r="Q117" s="333" t="str">
        <f t="shared" si="8"/>
        <v/>
      </c>
      <c r="R117" s="334" t="str">
        <f t="shared" si="9"/>
        <v/>
      </c>
      <c r="S117" s="332" t="str">
        <f>IF(H117="","",IF(R117&gt;=4*auxiliar!$K$2,"Não elegível",IF(R117&lt;4*auxiliar!$K$2,"Elegível","")))</f>
        <v/>
      </c>
      <c r="T117" s="325"/>
      <c r="U117" s="325"/>
      <c r="V117" s="325"/>
      <c r="W117" s="335"/>
      <c r="X117" s="336" t="str">
        <f>IF(Table8[[#This Row],[Código do agregado '[Entidade']]]="","",IF(OR(AND(A117="",A117&lt;&gt;""),(AND(A117&lt;&gt;"",OR(B117="",D117="",I117="",T117="",U117="")))),"NÃO",IF(AND(A117&lt;&gt;"",J117=0),"Faltam membros","sim")))</f>
        <v/>
      </c>
      <c r="AA117" s="323"/>
      <c r="AB117" s="406"/>
      <c r="AC117" s="406"/>
      <c r="AD117" s="323"/>
      <c r="AE117" s="323"/>
    </row>
    <row r="118" spans="1:31" x14ac:dyDescent="0.25">
      <c r="A118" s="324"/>
      <c r="B118" s="325"/>
      <c r="C118" s="326">
        <f>IFERROR(VLOOKUP(B118,A.Núcleos!$B:$C,2,FALSE),"")</f>
        <v>0</v>
      </c>
      <c r="D118" s="327"/>
      <c r="E118" s="328"/>
      <c r="F118" s="213"/>
      <c r="G118" s="329" t="str">
        <f>IF(Table8[[#This Row],[Código da Candidatura]]="","",CONCATENATE(VLOOKUP(Table8[[#This Row],[Código da Candidatura]],Table13[[Cód.]:[Latitude]],3,FALSE)," - ",VLOOKUP(Table8[[#This Row],[Código da Candidatura]],Table13[[Cód.]:[Latitude]],6,FALSE)))</f>
        <v/>
      </c>
      <c r="H118" s="330" t="str">
        <f>IF(A118="","",CONCATENATE("1D.",Entrada!$K$8,".",auxiliar!A115,".",Table8[[#This Row],[Código da Candidatura]]))</f>
        <v/>
      </c>
      <c r="I118" s="331" t="str">
        <f>IF(A118="","",SUMIF(D.Composição!A$2825:A$8530,A118,D.Composição!G$5:G$8530))</f>
        <v/>
      </c>
      <c r="J118" s="332" t="str">
        <f>IF(A118="","",COUNTIF(D.Composição!$A:$A,$A118))</f>
        <v/>
      </c>
      <c r="K118" s="332" t="str">
        <f t="shared" si="5"/>
        <v/>
      </c>
      <c r="L118" s="332" t="str">
        <f>IF(A118="","",COUNTIFS(D.Composição!$A:$A,$A118,D.Composição!$M:$M,"Dep"))</f>
        <v/>
      </c>
      <c r="M118" s="332" t="str">
        <f>IF(A118="","",COUNTIFS(D.Composição!$A:$A,$A118,D.Composição!$F:$F,"Sim"))</f>
        <v/>
      </c>
      <c r="N118" s="332" t="str">
        <f t="shared" si="6"/>
        <v/>
      </c>
      <c r="O118" s="332" t="str">
        <f>IF(A118="","",VLOOKUP(A118,D.Composição!A2937:F8643,5,FALSE))</f>
        <v/>
      </c>
      <c r="P118" s="332" t="str">
        <f t="shared" si="7"/>
        <v/>
      </c>
      <c r="Q118" s="333" t="str">
        <f t="shared" si="8"/>
        <v/>
      </c>
      <c r="R118" s="334" t="str">
        <f t="shared" si="9"/>
        <v/>
      </c>
      <c r="S118" s="332" t="str">
        <f>IF(H118="","",IF(R118&gt;=4*auxiliar!$K$2,"Não elegível",IF(R118&lt;4*auxiliar!$K$2,"Elegível","")))</f>
        <v/>
      </c>
      <c r="T118" s="325"/>
      <c r="U118" s="325"/>
      <c r="V118" s="325"/>
      <c r="W118" s="335"/>
      <c r="X118" s="336" t="str">
        <f>IF(Table8[[#This Row],[Código do agregado '[Entidade']]]="","",IF(OR(AND(A118="",A118&lt;&gt;""),(AND(A118&lt;&gt;"",OR(B118="",D118="",I118="",T118="",U118="")))),"NÃO",IF(AND(A118&lt;&gt;"",J118=0),"Faltam membros","sim")))</f>
        <v/>
      </c>
      <c r="AA118" s="323"/>
      <c r="AB118" s="406"/>
      <c r="AC118" s="406"/>
      <c r="AD118" s="323"/>
      <c r="AE118" s="323"/>
    </row>
    <row r="119" spans="1:31" x14ac:dyDescent="0.25">
      <c r="A119" s="324"/>
      <c r="B119" s="325"/>
      <c r="C119" s="326">
        <f>IFERROR(VLOOKUP(B119,A.Núcleos!$B:$C,2,FALSE),"")</f>
        <v>0</v>
      </c>
      <c r="D119" s="327"/>
      <c r="E119" s="328"/>
      <c r="F119" s="213"/>
      <c r="G119" s="329" t="str">
        <f>IF(Table8[[#This Row],[Código da Candidatura]]="","",CONCATENATE(VLOOKUP(Table8[[#This Row],[Código da Candidatura]],Table13[[Cód.]:[Latitude]],3,FALSE)," - ",VLOOKUP(Table8[[#This Row],[Código da Candidatura]],Table13[[Cód.]:[Latitude]],6,FALSE)))</f>
        <v/>
      </c>
      <c r="H119" s="330" t="str">
        <f>IF(A119="","",CONCATENATE("1D.",Entrada!$K$8,".",auxiliar!A116,".",Table8[[#This Row],[Código da Candidatura]]))</f>
        <v/>
      </c>
      <c r="I119" s="331" t="str">
        <f>IF(A119="","",SUMIF(D.Composição!A$2825:A$8530,A119,D.Composição!G$5:G$8530))</f>
        <v/>
      </c>
      <c r="J119" s="332" t="str">
        <f>IF(A119="","",COUNTIF(D.Composição!$A:$A,$A119))</f>
        <v/>
      </c>
      <c r="K119" s="332" t="str">
        <f t="shared" si="5"/>
        <v/>
      </c>
      <c r="L119" s="332" t="str">
        <f>IF(A119="","",COUNTIFS(D.Composição!$A:$A,$A119,D.Composição!$M:$M,"Dep"))</f>
        <v/>
      </c>
      <c r="M119" s="332" t="str">
        <f>IF(A119="","",COUNTIFS(D.Composição!$A:$A,$A119,D.Composição!$F:$F,"Sim"))</f>
        <v/>
      </c>
      <c r="N119" s="332" t="str">
        <f t="shared" si="6"/>
        <v/>
      </c>
      <c r="O119" s="332" t="str">
        <f>IF(A119="","",VLOOKUP(A119,D.Composição!A2938:F8644,5,FALSE))</f>
        <v/>
      </c>
      <c r="P119" s="332" t="str">
        <f t="shared" si="7"/>
        <v/>
      </c>
      <c r="Q119" s="333" t="str">
        <f t="shared" si="8"/>
        <v/>
      </c>
      <c r="R119" s="334" t="str">
        <f t="shared" si="9"/>
        <v/>
      </c>
      <c r="S119" s="332" t="str">
        <f>IF(H119="","",IF(R119&gt;=4*auxiliar!$K$2,"Não elegível",IF(R119&lt;4*auxiliar!$K$2,"Elegível","")))</f>
        <v/>
      </c>
      <c r="T119" s="325"/>
      <c r="U119" s="325"/>
      <c r="V119" s="325"/>
      <c r="W119" s="335"/>
      <c r="X119" s="336" t="str">
        <f>IF(Table8[[#This Row],[Código do agregado '[Entidade']]]="","",IF(OR(AND(A119="",A119&lt;&gt;""),(AND(A119&lt;&gt;"",OR(B119="",D119="",I119="",T119="",U119="")))),"NÃO",IF(AND(A119&lt;&gt;"",J119=0),"Faltam membros","sim")))</f>
        <v/>
      </c>
      <c r="AA119" s="323"/>
      <c r="AB119" s="406"/>
      <c r="AC119" s="406"/>
      <c r="AD119" s="323"/>
      <c r="AE119" s="323"/>
    </row>
    <row r="120" spans="1:31" x14ac:dyDescent="0.25">
      <c r="A120" s="324"/>
      <c r="B120" s="325"/>
      <c r="C120" s="326">
        <f>IFERROR(VLOOKUP(B120,A.Núcleos!$B:$C,2,FALSE),"")</f>
        <v>0</v>
      </c>
      <c r="D120" s="327"/>
      <c r="E120" s="328"/>
      <c r="F120" s="213"/>
      <c r="G120" s="329" t="str">
        <f>IF(Table8[[#This Row],[Código da Candidatura]]="","",CONCATENATE(VLOOKUP(Table8[[#This Row],[Código da Candidatura]],Table13[[Cód.]:[Latitude]],3,FALSE)," - ",VLOOKUP(Table8[[#This Row],[Código da Candidatura]],Table13[[Cód.]:[Latitude]],6,FALSE)))</f>
        <v/>
      </c>
      <c r="H120" s="330" t="str">
        <f>IF(A120="","",CONCATENATE("1D.",Entrada!$K$8,".",auxiliar!A117,".",Table8[[#This Row],[Código da Candidatura]]))</f>
        <v/>
      </c>
      <c r="I120" s="331" t="str">
        <f>IF(A120="","",SUMIF(D.Composição!A$2825:A$8530,A120,D.Composição!G$5:G$8530))</f>
        <v/>
      </c>
      <c r="J120" s="332" t="str">
        <f>IF(A120="","",COUNTIF(D.Composição!$A:$A,$A120))</f>
        <v/>
      </c>
      <c r="K120" s="332" t="str">
        <f t="shared" si="5"/>
        <v/>
      </c>
      <c r="L120" s="332" t="str">
        <f>IF(A120="","",COUNTIFS(D.Composição!$A:$A,$A120,D.Composição!$M:$M,"Dep"))</f>
        <v/>
      </c>
      <c r="M120" s="332" t="str">
        <f>IF(A120="","",COUNTIFS(D.Composição!$A:$A,$A120,D.Composição!$F:$F,"Sim"))</f>
        <v/>
      </c>
      <c r="N120" s="332" t="str">
        <f t="shared" si="6"/>
        <v/>
      </c>
      <c r="O120" s="332" t="str">
        <f>IF(A120="","",VLOOKUP(A120,D.Composição!A2939:F8645,5,FALSE))</f>
        <v/>
      </c>
      <c r="P120" s="332" t="str">
        <f t="shared" si="7"/>
        <v/>
      </c>
      <c r="Q120" s="333" t="str">
        <f t="shared" si="8"/>
        <v/>
      </c>
      <c r="R120" s="334" t="str">
        <f t="shared" si="9"/>
        <v/>
      </c>
      <c r="S120" s="332" t="str">
        <f>IF(H120="","",IF(R120&gt;=4*auxiliar!$K$2,"Não elegível",IF(R120&lt;4*auxiliar!$K$2,"Elegível","")))</f>
        <v/>
      </c>
      <c r="T120" s="325"/>
      <c r="U120" s="325"/>
      <c r="V120" s="325"/>
      <c r="W120" s="335"/>
      <c r="X120" s="336" t="str">
        <f>IF(Table8[[#This Row],[Código do agregado '[Entidade']]]="","",IF(OR(AND(A120="",A120&lt;&gt;""),(AND(A120&lt;&gt;"",OR(B120="",D120="",I120="",T120="",U120="")))),"NÃO",IF(AND(A120&lt;&gt;"",J120=0),"Faltam membros","sim")))</f>
        <v/>
      </c>
      <c r="AA120" s="323"/>
      <c r="AB120" s="406"/>
      <c r="AC120" s="406"/>
      <c r="AD120" s="323"/>
      <c r="AE120" s="323"/>
    </row>
    <row r="121" spans="1:31" x14ac:dyDescent="0.25">
      <c r="A121" s="324"/>
      <c r="B121" s="325"/>
      <c r="C121" s="326">
        <f>IFERROR(VLOOKUP(B121,A.Núcleos!$B:$C,2,FALSE),"")</f>
        <v>0</v>
      </c>
      <c r="D121" s="327"/>
      <c r="E121" s="328"/>
      <c r="F121" s="213"/>
      <c r="G121" s="329" t="str">
        <f>IF(Table8[[#This Row],[Código da Candidatura]]="","",CONCATENATE(VLOOKUP(Table8[[#This Row],[Código da Candidatura]],Table13[[Cód.]:[Latitude]],3,FALSE)," - ",VLOOKUP(Table8[[#This Row],[Código da Candidatura]],Table13[[Cód.]:[Latitude]],6,FALSE)))</f>
        <v/>
      </c>
      <c r="H121" s="330" t="str">
        <f>IF(A121="","",CONCATENATE("1D.",Entrada!$K$8,".",auxiliar!A118,".",Table8[[#This Row],[Código da Candidatura]]))</f>
        <v/>
      </c>
      <c r="I121" s="331" t="str">
        <f>IF(A121="","",SUMIF(D.Composição!A$2825:A$8530,A121,D.Composição!G$5:G$8530))</f>
        <v/>
      </c>
      <c r="J121" s="332" t="str">
        <f>IF(A121="","",COUNTIF(D.Composição!$A:$A,$A121))</f>
        <v/>
      </c>
      <c r="K121" s="332" t="str">
        <f t="shared" si="5"/>
        <v/>
      </c>
      <c r="L121" s="332" t="str">
        <f>IF(A121="","",COUNTIFS(D.Composição!$A:$A,$A121,D.Composição!$M:$M,"Dep"))</f>
        <v/>
      </c>
      <c r="M121" s="332" t="str">
        <f>IF(A121="","",COUNTIFS(D.Composição!$A:$A,$A121,D.Composição!$F:$F,"Sim"))</f>
        <v/>
      </c>
      <c r="N121" s="332" t="str">
        <f t="shared" si="6"/>
        <v/>
      </c>
      <c r="O121" s="332" t="str">
        <f>IF(A121="","",VLOOKUP(A121,D.Composição!A2940:F8646,5,FALSE))</f>
        <v/>
      </c>
      <c r="P121" s="332" t="str">
        <f t="shared" si="7"/>
        <v/>
      </c>
      <c r="Q121" s="333" t="str">
        <f t="shared" si="8"/>
        <v/>
      </c>
      <c r="R121" s="334" t="str">
        <f t="shared" si="9"/>
        <v/>
      </c>
      <c r="S121" s="332" t="str">
        <f>IF(H121="","",IF(R121&gt;=4*auxiliar!$K$2,"Não elegível",IF(R121&lt;4*auxiliar!$K$2,"Elegível","")))</f>
        <v/>
      </c>
      <c r="T121" s="325"/>
      <c r="U121" s="325"/>
      <c r="V121" s="325"/>
      <c r="W121" s="335"/>
      <c r="X121" s="336" t="str">
        <f>IF(Table8[[#This Row],[Código do agregado '[Entidade']]]="","",IF(OR(AND(A121="",A121&lt;&gt;""),(AND(A121&lt;&gt;"",OR(B121="",D121="",I121="",T121="",U121="")))),"NÃO",IF(AND(A121&lt;&gt;"",J121=0),"Faltam membros","sim")))</f>
        <v/>
      </c>
      <c r="AA121" s="323"/>
      <c r="AB121" s="406"/>
      <c r="AC121" s="406"/>
      <c r="AD121" s="323"/>
      <c r="AE121" s="323"/>
    </row>
    <row r="122" spans="1:31" x14ac:dyDescent="0.25">
      <c r="A122" s="324"/>
      <c r="B122" s="325"/>
      <c r="C122" s="326">
        <f>IFERROR(VLOOKUP(B122,A.Núcleos!$B:$C,2,FALSE),"")</f>
        <v>0</v>
      </c>
      <c r="D122" s="327"/>
      <c r="E122" s="328"/>
      <c r="F122" s="213"/>
      <c r="G122" s="329" t="str">
        <f>IF(Table8[[#This Row],[Código da Candidatura]]="","",CONCATENATE(VLOOKUP(Table8[[#This Row],[Código da Candidatura]],Table13[[Cód.]:[Latitude]],3,FALSE)," - ",VLOOKUP(Table8[[#This Row],[Código da Candidatura]],Table13[[Cód.]:[Latitude]],6,FALSE)))</f>
        <v/>
      </c>
      <c r="H122" s="330" t="str">
        <f>IF(A122="","",CONCATENATE("1D.",Entrada!$K$8,".",auxiliar!A119,".",Table8[[#This Row],[Código da Candidatura]]))</f>
        <v/>
      </c>
      <c r="I122" s="331" t="str">
        <f>IF(A122="","",SUMIF(D.Composição!A$2825:A$8530,A122,D.Composição!G$5:G$8530))</f>
        <v/>
      </c>
      <c r="J122" s="332" t="str">
        <f>IF(A122="","",COUNTIF(D.Composição!$A:$A,$A122))</f>
        <v/>
      </c>
      <c r="K122" s="332" t="str">
        <f t="shared" si="5"/>
        <v/>
      </c>
      <c r="L122" s="332" t="str">
        <f>IF(A122="","",COUNTIFS(D.Composição!$A:$A,$A122,D.Composição!$M:$M,"Dep"))</f>
        <v/>
      </c>
      <c r="M122" s="332" t="str">
        <f>IF(A122="","",COUNTIFS(D.Composição!$A:$A,$A122,D.Composição!$F:$F,"Sim"))</f>
        <v/>
      </c>
      <c r="N122" s="332" t="str">
        <f t="shared" si="6"/>
        <v/>
      </c>
      <c r="O122" s="332" t="str">
        <f>IF(A122="","",VLOOKUP(A122,D.Composição!A2941:F8647,5,FALSE))</f>
        <v/>
      </c>
      <c r="P122" s="332" t="str">
        <f t="shared" si="7"/>
        <v/>
      </c>
      <c r="Q122" s="333" t="str">
        <f t="shared" si="8"/>
        <v/>
      </c>
      <c r="R122" s="334" t="str">
        <f t="shared" si="9"/>
        <v/>
      </c>
      <c r="S122" s="332" t="str">
        <f>IF(H122="","",IF(R122&gt;=4*auxiliar!$K$2,"Não elegível",IF(R122&lt;4*auxiliar!$K$2,"Elegível","")))</f>
        <v/>
      </c>
      <c r="T122" s="325"/>
      <c r="U122" s="325"/>
      <c r="V122" s="325"/>
      <c r="W122" s="335"/>
      <c r="X122" s="336" t="str">
        <f>IF(Table8[[#This Row],[Código do agregado '[Entidade']]]="","",IF(OR(AND(A122="",A122&lt;&gt;""),(AND(A122&lt;&gt;"",OR(B122="",D122="",I122="",T122="",U122="")))),"NÃO",IF(AND(A122&lt;&gt;"",J122=0),"Faltam membros","sim")))</f>
        <v/>
      </c>
      <c r="AA122" s="323"/>
      <c r="AB122" s="406"/>
      <c r="AC122" s="406"/>
      <c r="AD122" s="323"/>
      <c r="AE122" s="323"/>
    </row>
    <row r="123" spans="1:31" x14ac:dyDescent="0.25">
      <c r="A123" s="324"/>
      <c r="B123" s="325"/>
      <c r="C123" s="326">
        <f>IFERROR(VLOOKUP(B123,A.Núcleos!$B:$C,2,FALSE),"")</f>
        <v>0</v>
      </c>
      <c r="D123" s="327"/>
      <c r="E123" s="328"/>
      <c r="F123" s="213"/>
      <c r="G123" s="329" t="str">
        <f>IF(Table8[[#This Row],[Código da Candidatura]]="","",CONCATENATE(VLOOKUP(Table8[[#This Row],[Código da Candidatura]],Table13[[Cód.]:[Latitude]],3,FALSE)," - ",VLOOKUP(Table8[[#This Row],[Código da Candidatura]],Table13[[Cód.]:[Latitude]],6,FALSE)))</f>
        <v/>
      </c>
      <c r="H123" s="330" t="str">
        <f>IF(A123="","",CONCATENATE("1D.",Entrada!$K$8,".",auxiliar!A120,".",Table8[[#This Row],[Código da Candidatura]]))</f>
        <v/>
      </c>
      <c r="I123" s="331" t="str">
        <f>IF(A123="","",SUMIF(D.Composição!A$2825:A$8530,A123,D.Composição!G$5:G$8530))</f>
        <v/>
      </c>
      <c r="J123" s="332" t="str">
        <f>IF(A123="","",COUNTIF(D.Composição!$A:$A,$A123))</f>
        <v/>
      </c>
      <c r="K123" s="332" t="str">
        <f t="shared" si="5"/>
        <v/>
      </c>
      <c r="L123" s="332" t="str">
        <f>IF(A123="","",COUNTIFS(D.Composição!$A:$A,$A123,D.Composição!$M:$M,"Dep"))</f>
        <v/>
      </c>
      <c r="M123" s="332" t="str">
        <f>IF(A123="","",COUNTIFS(D.Composição!$A:$A,$A123,D.Composição!$F:$F,"Sim"))</f>
        <v/>
      </c>
      <c r="N123" s="332" t="str">
        <f t="shared" si="6"/>
        <v/>
      </c>
      <c r="O123" s="332" t="str">
        <f>IF(A123="","",VLOOKUP(A123,D.Composição!A2942:F8648,5,FALSE))</f>
        <v/>
      </c>
      <c r="P123" s="332" t="str">
        <f t="shared" si="7"/>
        <v/>
      </c>
      <c r="Q123" s="333" t="str">
        <f t="shared" si="8"/>
        <v/>
      </c>
      <c r="R123" s="334" t="str">
        <f t="shared" si="9"/>
        <v/>
      </c>
      <c r="S123" s="332" t="str">
        <f>IF(H123="","",IF(R123&gt;=4*auxiliar!$K$2,"Não elegível",IF(R123&lt;4*auxiliar!$K$2,"Elegível","")))</f>
        <v/>
      </c>
      <c r="T123" s="325"/>
      <c r="U123" s="325"/>
      <c r="V123" s="325"/>
      <c r="W123" s="335"/>
      <c r="X123" s="336" t="str">
        <f>IF(Table8[[#This Row],[Código do agregado '[Entidade']]]="","",IF(OR(AND(A123="",A123&lt;&gt;""),(AND(A123&lt;&gt;"",OR(B123="",D123="",I123="",T123="",U123="")))),"NÃO",IF(AND(A123&lt;&gt;"",J123=0),"Faltam membros","sim")))</f>
        <v/>
      </c>
      <c r="AA123" s="323"/>
      <c r="AB123" s="406"/>
      <c r="AC123" s="406"/>
      <c r="AD123" s="323"/>
      <c r="AE123" s="323"/>
    </row>
    <row r="124" spans="1:31" x14ac:dyDescent="0.25">
      <c r="A124" s="324"/>
      <c r="B124" s="325"/>
      <c r="C124" s="326">
        <f>IFERROR(VLOOKUP(B124,A.Núcleos!$B:$C,2,FALSE),"")</f>
        <v>0</v>
      </c>
      <c r="D124" s="327"/>
      <c r="E124" s="328"/>
      <c r="F124" s="213"/>
      <c r="G124" s="329" t="str">
        <f>IF(Table8[[#This Row],[Código da Candidatura]]="","",CONCATENATE(VLOOKUP(Table8[[#This Row],[Código da Candidatura]],Table13[[Cód.]:[Latitude]],3,FALSE)," - ",VLOOKUP(Table8[[#This Row],[Código da Candidatura]],Table13[[Cód.]:[Latitude]],6,FALSE)))</f>
        <v/>
      </c>
      <c r="H124" s="330" t="str">
        <f>IF(A124="","",CONCATENATE("1D.",Entrada!$K$8,".",auxiliar!A121,".",Table8[[#This Row],[Código da Candidatura]]))</f>
        <v/>
      </c>
      <c r="I124" s="331" t="str">
        <f>IF(A124="","",SUMIF(D.Composição!A$2825:A$8530,A124,D.Composição!G$5:G$8530))</f>
        <v/>
      </c>
      <c r="J124" s="332" t="str">
        <f>IF(A124="","",COUNTIF(D.Composição!$A:$A,$A124))</f>
        <v/>
      </c>
      <c r="K124" s="332" t="str">
        <f t="shared" si="5"/>
        <v/>
      </c>
      <c r="L124" s="332" t="str">
        <f>IF(A124="","",COUNTIFS(D.Composição!$A:$A,$A124,D.Composição!$M:$M,"Dep"))</f>
        <v/>
      </c>
      <c r="M124" s="332" t="str">
        <f>IF(A124="","",COUNTIFS(D.Composição!$A:$A,$A124,D.Composição!$F:$F,"Sim"))</f>
        <v/>
      </c>
      <c r="N124" s="332" t="str">
        <f t="shared" si="6"/>
        <v/>
      </c>
      <c r="O124" s="332" t="str">
        <f>IF(A124="","",VLOOKUP(A124,D.Composição!A2943:F8649,5,FALSE))</f>
        <v/>
      </c>
      <c r="P124" s="332" t="str">
        <f t="shared" si="7"/>
        <v/>
      </c>
      <c r="Q124" s="333" t="str">
        <f t="shared" si="8"/>
        <v/>
      </c>
      <c r="R124" s="334" t="str">
        <f t="shared" si="9"/>
        <v/>
      </c>
      <c r="S124" s="332" t="str">
        <f>IF(H124="","",IF(R124&gt;=4*auxiliar!$K$2,"Não elegível",IF(R124&lt;4*auxiliar!$K$2,"Elegível","")))</f>
        <v/>
      </c>
      <c r="T124" s="325"/>
      <c r="U124" s="325"/>
      <c r="V124" s="325"/>
      <c r="W124" s="335"/>
      <c r="X124" s="336" t="str">
        <f>IF(Table8[[#This Row],[Código do agregado '[Entidade']]]="","",IF(OR(AND(A124="",A124&lt;&gt;""),(AND(A124&lt;&gt;"",OR(B124="",D124="",I124="",T124="",U124="")))),"NÃO",IF(AND(A124&lt;&gt;"",J124=0),"Faltam membros","sim")))</f>
        <v/>
      </c>
      <c r="AA124" s="323"/>
      <c r="AB124" s="406"/>
      <c r="AC124" s="406"/>
      <c r="AD124" s="323"/>
      <c r="AE124" s="323"/>
    </row>
    <row r="125" spans="1:31" x14ac:dyDescent="0.25">
      <c r="A125" s="324"/>
      <c r="B125" s="325"/>
      <c r="C125" s="326">
        <f>IFERROR(VLOOKUP(B125,A.Núcleos!$B:$C,2,FALSE),"")</f>
        <v>0</v>
      </c>
      <c r="D125" s="327"/>
      <c r="E125" s="328"/>
      <c r="F125" s="213"/>
      <c r="G125" s="329" t="str">
        <f>IF(Table8[[#This Row],[Código da Candidatura]]="","",CONCATENATE(VLOOKUP(Table8[[#This Row],[Código da Candidatura]],Table13[[Cód.]:[Latitude]],3,FALSE)," - ",VLOOKUP(Table8[[#This Row],[Código da Candidatura]],Table13[[Cód.]:[Latitude]],6,FALSE)))</f>
        <v/>
      </c>
      <c r="H125" s="330" t="str">
        <f>IF(A125="","",CONCATENATE("1D.",Entrada!$K$8,".",auxiliar!A122,".",Table8[[#This Row],[Código da Candidatura]]))</f>
        <v/>
      </c>
      <c r="I125" s="331" t="str">
        <f>IF(A125="","",SUMIF(D.Composição!A$2825:A$8530,A125,D.Composição!G$5:G$8530))</f>
        <v/>
      </c>
      <c r="J125" s="332" t="str">
        <f>IF(A125="","",COUNTIF(D.Composição!$A:$A,$A125))</f>
        <v/>
      </c>
      <c r="K125" s="332" t="str">
        <f t="shared" si="5"/>
        <v/>
      </c>
      <c r="L125" s="332" t="str">
        <f>IF(A125="","",COUNTIFS(D.Composição!$A:$A,$A125,D.Composição!$M:$M,"Dep"))</f>
        <v/>
      </c>
      <c r="M125" s="332" t="str">
        <f>IF(A125="","",COUNTIFS(D.Composição!$A:$A,$A125,D.Composição!$F:$F,"Sim"))</f>
        <v/>
      </c>
      <c r="N125" s="332" t="str">
        <f t="shared" si="6"/>
        <v/>
      </c>
      <c r="O125" s="332" t="str">
        <f>IF(A125="","",VLOOKUP(A125,D.Composição!A2944:F8650,5,FALSE))</f>
        <v/>
      </c>
      <c r="P125" s="332" t="str">
        <f t="shared" si="7"/>
        <v/>
      </c>
      <c r="Q125" s="333" t="str">
        <f t="shared" si="8"/>
        <v/>
      </c>
      <c r="R125" s="334" t="str">
        <f t="shared" si="9"/>
        <v/>
      </c>
      <c r="S125" s="332" t="str">
        <f>IF(H125="","",IF(R125&gt;=4*auxiliar!$K$2,"Não elegível",IF(R125&lt;4*auxiliar!$K$2,"Elegível","")))</f>
        <v/>
      </c>
      <c r="T125" s="325"/>
      <c r="U125" s="325"/>
      <c r="V125" s="325"/>
      <c r="W125" s="335"/>
      <c r="X125" s="336" t="str">
        <f>IF(Table8[[#This Row],[Código do agregado '[Entidade']]]="","",IF(OR(AND(A125="",A125&lt;&gt;""),(AND(A125&lt;&gt;"",OR(B125="",D125="",I125="",T125="",U125="")))),"NÃO",IF(AND(A125&lt;&gt;"",J125=0),"Faltam membros","sim")))</f>
        <v/>
      </c>
      <c r="AA125" s="323"/>
      <c r="AB125" s="406"/>
      <c r="AC125" s="406"/>
      <c r="AD125" s="323"/>
      <c r="AE125" s="323"/>
    </row>
    <row r="126" spans="1:31" x14ac:dyDescent="0.25">
      <c r="A126" s="324"/>
      <c r="B126" s="325"/>
      <c r="C126" s="326">
        <f>IFERROR(VLOOKUP(B126,A.Núcleos!$B:$C,2,FALSE),"")</f>
        <v>0</v>
      </c>
      <c r="D126" s="327"/>
      <c r="E126" s="328"/>
      <c r="F126" s="213"/>
      <c r="G126" s="329" t="str">
        <f>IF(Table8[[#This Row],[Código da Candidatura]]="","",CONCATENATE(VLOOKUP(Table8[[#This Row],[Código da Candidatura]],Table13[[Cód.]:[Latitude]],3,FALSE)," - ",VLOOKUP(Table8[[#This Row],[Código da Candidatura]],Table13[[Cód.]:[Latitude]],6,FALSE)))</f>
        <v/>
      </c>
      <c r="H126" s="330" t="str">
        <f>IF(A126="","",CONCATENATE("1D.",Entrada!$K$8,".",auxiliar!A123,".",Table8[[#This Row],[Código da Candidatura]]))</f>
        <v/>
      </c>
      <c r="I126" s="331" t="str">
        <f>IF(A126="","",SUMIF(D.Composição!A$2825:A$8530,A126,D.Composição!G$5:G$8530))</f>
        <v/>
      </c>
      <c r="J126" s="332" t="str">
        <f>IF(A126="","",COUNTIF(D.Composição!$A:$A,$A126))</f>
        <v/>
      </c>
      <c r="K126" s="332" t="str">
        <f t="shared" si="5"/>
        <v/>
      </c>
      <c r="L126" s="332" t="str">
        <f>IF(A126="","",COUNTIFS(D.Composição!$A:$A,$A126,D.Composição!$M:$M,"Dep"))</f>
        <v/>
      </c>
      <c r="M126" s="332" t="str">
        <f>IF(A126="","",COUNTIFS(D.Composição!$A:$A,$A126,D.Composição!$F:$F,"Sim"))</f>
        <v/>
      </c>
      <c r="N126" s="332" t="str">
        <f t="shared" si="6"/>
        <v/>
      </c>
      <c r="O126" s="332" t="str">
        <f>IF(A126="","",VLOOKUP(A126,D.Composição!A2945:F8651,5,FALSE))</f>
        <v/>
      </c>
      <c r="P126" s="332" t="str">
        <f t="shared" si="7"/>
        <v/>
      </c>
      <c r="Q126" s="333" t="str">
        <f t="shared" si="8"/>
        <v/>
      </c>
      <c r="R126" s="334" t="str">
        <f t="shared" si="9"/>
        <v/>
      </c>
      <c r="S126" s="332" t="str">
        <f>IF(H126="","",IF(R126&gt;=4*auxiliar!$K$2,"Não elegível",IF(R126&lt;4*auxiliar!$K$2,"Elegível","")))</f>
        <v/>
      </c>
      <c r="T126" s="325"/>
      <c r="U126" s="325"/>
      <c r="V126" s="325"/>
      <c r="W126" s="335"/>
      <c r="X126" s="336" t="str">
        <f>IF(Table8[[#This Row],[Código do agregado '[Entidade']]]="","",IF(OR(AND(A126="",A126&lt;&gt;""),(AND(A126&lt;&gt;"",OR(B126="",D126="",I126="",T126="",U126="")))),"NÃO",IF(AND(A126&lt;&gt;"",J126=0),"Faltam membros","sim")))</f>
        <v/>
      </c>
      <c r="AA126" s="323"/>
      <c r="AB126" s="406"/>
      <c r="AC126" s="406"/>
      <c r="AD126" s="323"/>
      <c r="AE126" s="323"/>
    </row>
    <row r="127" spans="1:31" x14ac:dyDescent="0.25">
      <c r="A127" s="324"/>
      <c r="B127" s="325"/>
      <c r="C127" s="326">
        <f>IFERROR(VLOOKUP(B127,A.Núcleos!$B:$C,2,FALSE),"")</f>
        <v>0</v>
      </c>
      <c r="D127" s="327"/>
      <c r="E127" s="328"/>
      <c r="F127" s="213"/>
      <c r="G127" s="329" t="str">
        <f>IF(Table8[[#This Row],[Código da Candidatura]]="","",CONCATENATE(VLOOKUP(Table8[[#This Row],[Código da Candidatura]],Table13[[Cód.]:[Latitude]],3,FALSE)," - ",VLOOKUP(Table8[[#This Row],[Código da Candidatura]],Table13[[Cód.]:[Latitude]],6,FALSE)))</f>
        <v/>
      </c>
      <c r="H127" s="330" t="str">
        <f>IF(A127="","",CONCATENATE("1D.",Entrada!$K$8,".",auxiliar!A124,".",Table8[[#This Row],[Código da Candidatura]]))</f>
        <v/>
      </c>
      <c r="I127" s="331" t="str">
        <f>IF(A127="","",SUMIF(D.Composição!A$2825:A$8530,A127,D.Composição!G$5:G$8530))</f>
        <v/>
      </c>
      <c r="J127" s="332" t="str">
        <f>IF(A127="","",COUNTIF(D.Composição!$A:$A,$A127))</f>
        <v/>
      </c>
      <c r="K127" s="332" t="str">
        <f t="shared" si="5"/>
        <v/>
      </c>
      <c r="L127" s="332" t="str">
        <f>IF(A127="","",COUNTIFS(D.Composição!$A:$A,$A127,D.Composição!$M:$M,"Dep"))</f>
        <v/>
      </c>
      <c r="M127" s="332" t="str">
        <f>IF(A127="","",COUNTIFS(D.Composição!$A:$A,$A127,D.Composição!$F:$F,"Sim"))</f>
        <v/>
      </c>
      <c r="N127" s="332" t="str">
        <f t="shared" si="6"/>
        <v/>
      </c>
      <c r="O127" s="332" t="str">
        <f>IF(A127="","",VLOOKUP(A127,D.Composição!A2946:F8652,5,FALSE))</f>
        <v/>
      </c>
      <c r="P127" s="332" t="str">
        <f t="shared" si="7"/>
        <v/>
      </c>
      <c r="Q127" s="333" t="str">
        <f t="shared" si="8"/>
        <v/>
      </c>
      <c r="R127" s="334" t="str">
        <f t="shared" si="9"/>
        <v/>
      </c>
      <c r="S127" s="332" t="str">
        <f>IF(H127="","",IF(R127&gt;=4*auxiliar!$K$2,"Não elegível",IF(R127&lt;4*auxiliar!$K$2,"Elegível","")))</f>
        <v/>
      </c>
      <c r="T127" s="325"/>
      <c r="U127" s="325"/>
      <c r="V127" s="325"/>
      <c r="W127" s="335"/>
      <c r="X127" s="336" t="str">
        <f>IF(Table8[[#This Row],[Código do agregado '[Entidade']]]="","",IF(OR(AND(A127="",A127&lt;&gt;""),(AND(A127&lt;&gt;"",OR(B127="",D127="",I127="",T127="",U127="")))),"NÃO",IF(AND(A127&lt;&gt;"",J127=0),"Faltam membros","sim")))</f>
        <v/>
      </c>
      <c r="AA127" s="323"/>
      <c r="AB127" s="406"/>
      <c r="AC127" s="406"/>
      <c r="AD127" s="323"/>
      <c r="AE127" s="323"/>
    </row>
    <row r="128" spans="1:31" x14ac:dyDescent="0.25">
      <c r="A128" s="324"/>
      <c r="B128" s="325"/>
      <c r="C128" s="326">
        <f>IFERROR(VLOOKUP(B128,A.Núcleos!$B:$C,2,FALSE),"")</f>
        <v>0</v>
      </c>
      <c r="D128" s="327"/>
      <c r="E128" s="328"/>
      <c r="F128" s="213"/>
      <c r="G128" s="329" t="str">
        <f>IF(Table8[[#This Row],[Código da Candidatura]]="","",CONCATENATE(VLOOKUP(Table8[[#This Row],[Código da Candidatura]],Table13[[Cód.]:[Latitude]],3,FALSE)," - ",VLOOKUP(Table8[[#This Row],[Código da Candidatura]],Table13[[Cód.]:[Latitude]],6,FALSE)))</f>
        <v/>
      </c>
      <c r="H128" s="330" t="str">
        <f>IF(A128="","",CONCATENATE("1D.",Entrada!$K$8,".",auxiliar!A125,".",Table8[[#This Row],[Código da Candidatura]]))</f>
        <v/>
      </c>
      <c r="I128" s="331" t="str">
        <f>IF(A128="","",SUMIF(D.Composição!A$2825:A$8530,A128,D.Composição!G$5:G$8530))</f>
        <v/>
      </c>
      <c r="J128" s="332" t="str">
        <f>IF(A128="","",COUNTIF(D.Composição!$A:$A,$A128))</f>
        <v/>
      </c>
      <c r="K128" s="332" t="str">
        <f t="shared" si="5"/>
        <v/>
      </c>
      <c r="L128" s="332" t="str">
        <f>IF(A128="","",COUNTIFS(D.Composição!$A:$A,$A128,D.Composição!$M:$M,"Dep"))</f>
        <v/>
      </c>
      <c r="M128" s="332" t="str">
        <f>IF(A128="","",COUNTIFS(D.Composição!$A:$A,$A128,D.Composição!$F:$F,"Sim"))</f>
        <v/>
      </c>
      <c r="N128" s="332" t="str">
        <f t="shared" si="6"/>
        <v/>
      </c>
      <c r="O128" s="332" t="str">
        <f>IF(A128="","",VLOOKUP(A128,D.Composição!A2947:F8653,5,FALSE))</f>
        <v/>
      </c>
      <c r="P128" s="332" t="str">
        <f t="shared" si="7"/>
        <v/>
      </c>
      <c r="Q128" s="333" t="str">
        <f t="shared" si="8"/>
        <v/>
      </c>
      <c r="R128" s="334" t="str">
        <f t="shared" si="9"/>
        <v/>
      </c>
      <c r="S128" s="332" t="str">
        <f>IF(H128="","",IF(R128&gt;=4*auxiliar!$K$2,"Não elegível",IF(R128&lt;4*auxiliar!$K$2,"Elegível","")))</f>
        <v/>
      </c>
      <c r="T128" s="325"/>
      <c r="U128" s="325"/>
      <c r="V128" s="325"/>
      <c r="W128" s="335"/>
      <c r="X128" s="336" t="str">
        <f>IF(Table8[[#This Row],[Código do agregado '[Entidade']]]="","",IF(OR(AND(A128="",A128&lt;&gt;""),(AND(A128&lt;&gt;"",OR(B128="",D128="",I128="",T128="",U128="")))),"NÃO",IF(AND(A128&lt;&gt;"",J128=0),"Faltam membros","sim")))</f>
        <v/>
      </c>
      <c r="AA128" s="323"/>
      <c r="AB128" s="406"/>
      <c r="AC128" s="406"/>
      <c r="AD128" s="323"/>
      <c r="AE128" s="323"/>
    </row>
    <row r="129" spans="1:31" x14ac:dyDescent="0.25">
      <c r="A129" s="324"/>
      <c r="B129" s="325"/>
      <c r="C129" s="326">
        <f>IFERROR(VLOOKUP(B129,A.Núcleos!$B:$C,2,FALSE),"")</f>
        <v>0</v>
      </c>
      <c r="D129" s="327"/>
      <c r="E129" s="328"/>
      <c r="F129" s="213"/>
      <c r="G129" s="329" t="str">
        <f>IF(Table8[[#This Row],[Código da Candidatura]]="","",CONCATENATE(VLOOKUP(Table8[[#This Row],[Código da Candidatura]],Table13[[Cód.]:[Latitude]],3,FALSE)," - ",VLOOKUP(Table8[[#This Row],[Código da Candidatura]],Table13[[Cód.]:[Latitude]],6,FALSE)))</f>
        <v/>
      </c>
      <c r="H129" s="330" t="str">
        <f>IF(A129="","",CONCATENATE("1D.",Entrada!$K$8,".",auxiliar!A126,".",Table8[[#This Row],[Código da Candidatura]]))</f>
        <v/>
      </c>
      <c r="I129" s="331" t="str">
        <f>IF(A129="","",SUMIF(D.Composição!A$2825:A$8530,A129,D.Composição!G$5:G$8530))</f>
        <v/>
      </c>
      <c r="J129" s="332" t="str">
        <f>IF(A129="","",COUNTIF(D.Composição!$A:$A,$A129))</f>
        <v/>
      </c>
      <c r="K129" s="332" t="str">
        <f t="shared" si="5"/>
        <v/>
      </c>
      <c r="L129" s="332" t="str">
        <f>IF(A129="","",COUNTIFS(D.Composição!$A:$A,$A129,D.Composição!$M:$M,"Dep"))</f>
        <v/>
      </c>
      <c r="M129" s="332" t="str">
        <f>IF(A129="","",COUNTIFS(D.Composição!$A:$A,$A129,D.Composição!$F:$F,"Sim"))</f>
        <v/>
      </c>
      <c r="N129" s="332" t="str">
        <f t="shared" si="6"/>
        <v/>
      </c>
      <c r="O129" s="332" t="str">
        <f>IF(A129="","",VLOOKUP(A129,D.Composição!A2948:F8654,5,FALSE))</f>
        <v/>
      </c>
      <c r="P129" s="332" t="str">
        <f t="shared" si="7"/>
        <v/>
      </c>
      <c r="Q129" s="333" t="str">
        <f t="shared" si="8"/>
        <v/>
      </c>
      <c r="R129" s="334" t="str">
        <f t="shared" si="9"/>
        <v/>
      </c>
      <c r="S129" s="332" t="str">
        <f>IF(H129="","",IF(R129&gt;=4*auxiliar!$K$2,"Não elegível",IF(R129&lt;4*auxiliar!$K$2,"Elegível","")))</f>
        <v/>
      </c>
      <c r="T129" s="325"/>
      <c r="U129" s="325"/>
      <c r="V129" s="325"/>
      <c r="W129" s="335"/>
      <c r="X129" s="336" t="str">
        <f>IF(Table8[[#This Row],[Código do agregado '[Entidade']]]="","",IF(OR(AND(A129="",A129&lt;&gt;""),(AND(A129&lt;&gt;"",OR(B129="",D129="",I129="",T129="",U129="")))),"NÃO",IF(AND(A129&lt;&gt;"",J129=0),"Faltam membros","sim")))</f>
        <v/>
      </c>
      <c r="AA129" s="323"/>
      <c r="AB129" s="406"/>
      <c r="AC129" s="406"/>
      <c r="AD129" s="323"/>
      <c r="AE129" s="323"/>
    </row>
    <row r="130" spans="1:31" x14ac:dyDescent="0.25">
      <c r="A130" s="324"/>
      <c r="B130" s="325"/>
      <c r="C130" s="326">
        <f>IFERROR(VLOOKUP(B130,A.Núcleos!$B:$C,2,FALSE),"")</f>
        <v>0</v>
      </c>
      <c r="D130" s="327"/>
      <c r="E130" s="328"/>
      <c r="F130" s="213"/>
      <c r="G130" s="329" t="str">
        <f>IF(Table8[[#This Row],[Código da Candidatura]]="","",CONCATENATE(VLOOKUP(Table8[[#This Row],[Código da Candidatura]],Table13[[Cód.]:[Latitude]],3,FALSE)," - ",VLOOKUP(Table8[[#This Row],[Código da Candidatura]],Table13[[Cód.]:[Latitude]],6,FALSE)))</f>
        <v/>
      </c>
      <c r="H130" s="330" t="str">
        <f>IF(A130="","",CONCATENATE("1D.",Entrada!$K$8,".",auxiliar!A127,".",Table8[[#This Row],[Código da Candidatura]]))</f>
        <v/>
      </c>
      <c r="I130" s="331" t="str">
        <f>IF(A130="","",SUMIF(D.Composição!A$2825:A$8530,A130,D.Composição!G$5:G$8530))</f>
        <v/>
      </c>
      <c r="J130" s="332" t="str">
        <f>IF(A130="","",COUNTIF(D.Composição!$A:$A,$A130))</f>
        <v/>
      </c>
      <c r="K130" s="332" t="str">
        <f t="shared" si="5"/>
        <v/>
      </c>
      <c r="L130" s="332" t="str">
        <f>IF(A130="","",COUNTIFS(D.Composição!$A:$A,$A130,D.Composição!$M:$M,"Dep"))</f>
        <v/>
      </c>
      <c r="M130" s="332" t="str">
        <f>IF(A130="","",COUNTIFS(D.Composição!$A:$A,$A130,D.Composição!$F:$F,"Sim"))</f>
        <v/>
      </c>
      <c r="N130" s="332" t="str">
        <f t="shared" si="6"/>
        <v/>
      </c>
      <c r="O130" s="332" t="str">
        <f>IF(A130="","",VLOOKUP(A130,D.Composição!A2949:F8655,5,FALSE))</f>
        <v/>
      </c>
      <c r="P130" s="332" t="str">
        <f t="shared" si="7"/>
        <v/>
      </c>
      <c r="Q130" s="333" t="str">
        <f t="shared" si="8"/>
        <v/>
      </c>
      <c r="R130" s="334" t="str">
        <f t="shared" si="9"/>
        <v/>
      </c>
      <c r="S130" s="332" t="str">
        <f>IF(H130="","",IF(R130&gt;=4*auxiliar!$K$2,"Não elegível",IF(R130&lt;4*auxiliar!$K$2,"Elegível","")))</f>
        <v/>
      </c>
      <c r="T130" s="325"/>
      <c r="U130" s="325"/>
      <c r="V130" s="325"/>
      <c r="W130" s="335"/>
      <c r="X130" s="336" t="str">
        <f>IF(Table8[[#This Row],[Código do agregado '[Entidade']]]="","",IF(OR(AND(A130="",A130&lt;&gt;""),(AND(A130&lt;&gt;"",OR(B130="",D130="",I130="",T130="",U130="")))),"NÃO",IF(AND(A130&lt;&gt;"",J130=0),"Faltam membros","sim")))</f>
        <v/>
      </c>
      <c r="AA130" s="323"/>
      <c r="AB130" s="406"/>
      <c r="AC130" s="406"/>
      <c r="AD130" s="323"/>
      <c r="AE130" s="323"/>
    </row>
    <row r="131" spans="1:31" x14ac:dyDescent="0.25">
      <c r="A131" s="324"/>
      <c r="B131" s="325"/>
      <c r="C131" s="326">
        <f>IFERROR(VLOOKUP(B131,A.Núcleos!$B:$C,2,FALSE),"")</f>
        <v>0</v>
      </c>
      <c r="D131" s="327"/>
      <c r="E131" s="328"/>
      <c r="F131" s="213"/>
      <c r="G131" s="329" t="str">
        <f>IF(Table8[[#This Row],[Código da Candidatura]]="","",CONCATENATE(VLOOKUP(Table8[[#This Row],[Código da Candidatura]],Table13[[Cód.]:[Latitude]],3,FALSE)," - ",VLOOKUP(Table8[[#This Row],[Código da Candidatura]],Table13[[Cód.]:[Latitude]],6,FALSE)))</f>
        <v/>
      </c>
      <c r="H131" s="330" t="str">
        <f>IF(A131="","",CONCATENATE("1D.",Entrada!$K$8,".",auxiliar!A128,".",Table8[[#This Row],[Código da Candidatura]]))</f>
        <v/>
      </c>
      <c r="I131" s="331" t="str">
        <f>IF(A131="","",SUMIF(D.Composição!A$2825:A$8530,A131,D.Composição!G$5:G$8530))</f>
        <v/>
      </c>
      <c r="J131" s="332" t="str">
        <f>IF(A131="","",COUNTIF(D.Composição!$A:$A,$A131))</f>
        <v/>
      </c>
      <c r="K131" s="332" t="str">
        <f t="shared" si="5"/>
        <v/>
      </c>
      <c r="L131" s="332" t="str">
        <f>IF(A131="","",COUNTIFS(D.Composição!$A:$A,$A131,D.Composição!$M:$M,"Dep"))</f>
        <v/>
      </c>
      <c r="M131" s="332" t="str">
        <f>IF(A131="","",COUNTIFS(D.Composição!$A:$A,$A131,D.Composição!$F:$F,"Sim"))</f>
        <v/>
      </c>
      <c r="N131" s="332" t="str">
        <f t="shared" si="6"/>
        <v/>
      </c>
      <c r="O131" s="332" t="str">
        <f>IF(A131="","",VLOOKUP(A131,D.Composição!A2950:F8656,5,FALSE))</f>
        <v/>
      </c>
      <c r="P131" s="332" t="str">
        <f t="shared" si="7"/>
        <v/>
      </c>
      <c r="Q131" s="333" t="str">
        <f t="shared" si="8"/>
        <v/>
      </c>
      <c r="R131" s="334" t="str">
        <f t="shared" si="9"/>
        <v/>
      </c>
      <c r="S131" s="332" t="str">
        <f>IF(H131="","",IF(R131&gt;=4*auxiliar!$K$2,"Não elegível",IF(R131&lt;4*auxiliar!$K$2,"Elegível","")))</f>
        <v/>
      </c>
      <c r="T131" s="325"/>
      <c r="U131" s="325"/>
      <c r="V131" s="325"/>
      <c r="W131" s="335"/>
      <c r="X131" s="336" t="str">
        <f>IF(Table8[[#This Row],[Código do agregado '[Entidade']]]="","",IF(OR(AND(A131="",A131&lt;&gt;""),(AND(A131&lt;&gt;"",OR(B131="",D131="",I131="",T131="",U131="")))),"NÃO",IF(AND(A131&lt;&gt;"",J131=0),"Faltam membros","sim")))</f>
        <v/>
      </c>
      <c r="AA131" s="323"/>
      <c r="AB131" s="406"/>
      <c r="AC131" s="406"/>
      <c r="AD131" s="323"/>
      <c r="AE131" s="323"/>
    </row>
    <row r="132" spans="1:31" x14ac:dyDescent="0.25">
      <c r="A132" s="324"/>
      <c r="B132" s="325"/>
      <c r="C132" s="326">
        <f>IFERROR(VLOOKUP(B132,A.Núcleos!$B:$C,2,FALSE),"")</f>
        <v>0</v>
      </c>
      <c r="D132" s="327"/>
      <c r="E132" s="328"/>
      <c r="F132" s="213"/>
      <c r="G132" s="329" t="str">
        <f>IF(Table8[[#This Row],[Código da Candidatura]]="","",CONCATENATE(VLOOKUP(Table8[[#This Row],[Código da Candidatura]],Table13[[Cód.]:[Latitude]],3,FALSE)," - ",VLOOKUP(Table8[[#This Row],[Código da Candidatura]],Table13[[Cód.]:[Latitude]],6,FALSE)))</f>
        <v/>
      </c>
      <c r="H132" s="330" t="str">
        <f>IF(A132="","",CONCATENATE("1D.",Entrada!$K$8,".",auxiliar!A129,".",Table8[[#This Row],[Código da Candidatura]]))</f>
        <v/>
      </c>
      <c r="I132" s="331" t="str">
        <f>IF(A132="","",SUMIF(D.Composição!A$2825:A$8530,A132,D.Composição!G$5:G$8530))</f>
        <v/>
      </c>
      <c r="J132" s="332" t="str">
        <f>IF(A132="","",COUNTIF(D.Composição!$A:$A,$A132))</f>
        <v/>
      </c>
      <c r="K132" s="332" t="str">
        <f t="shared" si="5"/>
        <v/>
      </c>
      <c r="L132" s="332" t="str">
        <f>IF(A132="","",COUNTIFS(D.Composição!$A:$A,$A132,D.Composição!$M:$M,"Dep"))</f>
        <v/>
      </c>
      <c r="M132" s="332" t="str">
        <f>IF(A132="","",COUNTIFS(D.Composição!$A:$A,$A132,D.Composição!$F:$F,"Sim"))</f>
        <v/>
      </c>
      <c r="N132" s="332" t="str">
        <f t="shared" si="6"/>
        <v/>
      </c>
      <c r="O132" s="332" t="str">
        <f>IF(A132="","",VLOOKUP(A132,D.Composição!A2951:F8657,5,FALSE))</f>
        <v/>
      </c>
      <c r="P132" s="332" t="str">
        <f t="shared" si="7"/>
        <v/>
      </c>
      <c r="Q132" s="333" t="str">
        <f t="shared" si="8"/>
        <v/>
      </c>
      <c r="R132" s="334" t="str">
        <f t="shared" si="9"/>
        <v/>
      </c>
      <c r="S132" s="332" t="str">
        <f>IF(H132="","",IF(R132&gt;=4*auxiliar!$K$2,"Não elegível",IF(R132&lt;4*auxiliar!$K$2,"Elegível","")))</f>
        <v/>
      </c>
      <c r="T132" s="325"/>
      <c r="U132" s="325"/>
      <c r="V132" s="325"/>
      <c r="W132" s="335"/>
      <c r="X132" s="336" t="str">
        <f>IF(Table8[[#This Row],[Código do agregado '[Entidade']]]="","",IF(OR(AND(A132="",A132&lt;&gt;""),(AND(A132&lt;&gt;"",OR(B132="",D132="",I132="",T132="",U132="")))),"NÃO",IF(AND(A132&lt;&gt;"",J132=0),"Faltam membros","sim")))</f>
        <v/>
      </c>
      <c r="AA132" s="323"/>
      <c r="AB132" s="406"/>
      <c r="AC132" s="406"/>
      <c r="AD132" s="323"/>
      <c r="AE132" s="323"/>
    </row>
    <row r="133" spans="1:31" x14ac:dyDescent="0.25">
      <c r="A133" s="324"/>
      <c r="B133" s="325"/>
      <c r="C133" s="326">
        <f>IFERROR(VLOOKUP(B133,A.Núcleos!$B:$C,2,FALSE),"")</f>
        <v>0</v>
      </c>
      <c r="D133" s="327"/>
      <c r="E133" s="328"/>
      <c r="F133" s="213"/>
      <c r="G133" s="329" t="str">
        <f>IF(Table8[[#This Row],[Código da Candidatura]]="","",CONCATENATE(VLOOKUP(Table8[[#This Row],[Código da Candidatura]],Table13[[Cód.]:[Latitude]],3,FALSE)," - ",VLOOKUP(Table8[[#This Row],[Código da Candidatura]],Table13[[Cód.]:[Latitude]],6,FALSE)))</f>
        <v/>
      </c>
      <c r="H133" s="330" t="str">
        <f>IF(A133="","",CONCATENATE("1D.",Entrada!$K$8,".",auxiliar!A130,".",Table8[[#This Row],[Código da Candidatura]]))</f>
        <v/>
      </c>
      <c r="I133" s="331" t="str">
        <f>IF(A133="","",SUMIF(D.Composição!A$2825:A$8530,A133,D.Composição!G$5:G$8530))</f>
        <v/>
      </c>
      <c r="J133" s="332" t="str">
        <f>IF(A133="","",COUNTIF(D.Composição!$A:$A,$A133))</f>
        <v/>
      </c>
      <c r="K133" s="332" t="str">
        <f t="shared" ref="K133:K196" si="10">IF(H133="","",MAX(J133-L133-1,0))</f>
        <v/>
      </c>
      <c r="L133" s="332" t="str">
        <f>IF(A133="","",COUNTIFS(D.Composição!$A:$A,$A133,D.Composição!$M:$M,"Dep"))</f>
        <v/>
      </c>
      <c r="M133" s="332" t="str">
        <f>IF(A133="","",COUNTIFS(D.Composição!$A:$A,$A133,D.Composição!$F:$F,"Sim"))</f>
        <v/>
      </c>
      <c r="N133" s="332" t="str">
        <f t="shared" ref="N133:N196" si="11">IF(H133="","",IF(AND(J133-L133=1,J133&gt;1.5),"Sim","Não"))</f>
        <v/>
      </c>
      <c r="O133" s="332" t="str">
        <f>IF(A133="","",VLOOKUP(A133,D.Composição!A2952:F8658,5,FALSE))</f>
        <v/>
      </c>
      <c r="P133" s="332" t="str">
        <f t="shared" ref="P133:P196" si="12">IF(A133="","",IF(AND(J133=1,O133&gt;65),"Sim","Não"))</f>
        <v/>
      </c>
      <c r="Q133" s="333" t="str">
        <f t="shared" ref="Q133:Q196" si="13">IF(A133="","",IF(P133="Sim",1.25,IF(N133="Não",1+0.7*K133+0.25*L133+0.25*M133,IF(N133="Sim",1+0.7*K133+0.5*L133+0.25*M133,""))))</f>
        <v/>
      </c>
      <c r="R133" s="334" t="str">
        <f t="shared" ref="R133:R196" si="14">IF(H133="","",I133/12/Q133)</f>
        <v/>
      </c>
      <c r="S133" s="332" t="str">
        <f>IF(H133="","",IF(R133&gt;=4*auxiliar!$K$2,"Não elegível",IF(R133&lt;4*auxiliar!$K$2,"Elegível","")))</f>
        <v/>
      </c>
      <c r="T133" s="325"/>
      <c r="U133" s="325"/>
      <c r="V133" s="325"/>
      <c r="W133" s="335"/>
      <c r="X133" s="336" t="str">
        <f>IF(Table8[[#This Row],[Código do agregado '[Entidade']]]="","",IF(OR(AND(A133="",A133&lt;&gt;""),(AND(A133&lt;&gt;"",OR(B133="",D133="",I133="",T133="",U133="")))),"NÃO",IF(AND(A133&lt;&gt;"",J133=0),"Faltam membros","sim")))</f>
        <v/>
      </c>
      <c r="AA133" s="323"/>
      <c r="AB133" s="406"/>
      <c r="AC133" s="406"/>
      <c r="AD133" s="323"/>
      <c r="AE133" s="323"/>
    </row>
    <row r="134" spans="1:31" x14ac:dyDescent="0.25">
      <c r="A134" s="324"/>
      <c r="B134" s="325"/>
      <c r="C134" s="326">
        <f>IFERROR(VLOOKUP(B134,A.Núcleos!$B:$C,2,FALSE),"")</f>
        <v>0</v>
      </c>
      <c r="D134" s="327"/>
      <c r="E134" s="328"/>
      <c r="F134" s="213"/>
      <c r="G134" s="329" t="str">
        <f>IF(Table8[[#This Row],[Código da Candidatura]]="","",CONCATENATE(VLOOKUP(Table8[[#This Row],[Código da Candidatura]],Table13[[Cód.]:[Latitude]],3,FALSE)," - ",VLOOKUP(Table8[[#This Row],[Código da Candidatura]],Table13[[Cód.]:[Latitude]],6,FALSE)))</f>
        <v/>
      </c>
      <c r="H134" s="330" t="str">
        <f>IF(A134="","",CONCATENATE("1D.",Entrada!$K$8,".",auxiliar!A131,".",Table8[[#This Row],[Código da Candidatura]]))</f>
        <v/>
      </c>
      <c r="I134" s="331" t="str">
        <f>IF(A134="","",SUMIF(D.Composição!A$2825:A$8530,A134,D.Composição!G$5:G$8530))</f>
        <v/>
      </c>
      <c r="J134" s="332" t="str">
        <f>IF(A134="","",COUNTIF(D.Composição!$A:$A,$A134))</f>
        <v/>
      </c>
      <c r="K134" s="332" t="str">
        <f t="shared" si="10"/>
        <v/>
      </c>
      <c r="L134" s="332" t="str">
        <f>IF(A134="","",COUNTIFS(D.Composição!$A:$A,$A134,D.Composição!$M:$M,"Dep"))</f>
        <v/>
      </c>
      <c r="M134" s="332" t="str">
        <f>IF(A134="","",COUNTIFS(D.Composição!$A:$A,$A134,D.Composição!$F:$F,"Sim"))</f>
        <v/>
      </c>
      <c r="N134" s="332" t="str">
        <f t="shared" si="11"/>
        <v/>
      </c>
      <c r="O134" s="332" t="str">
        <f>IF(A134="","",VLOOKUP(A134,D.Composição!A2953:F8659,5,FALSE))</f>
        <v/>
      </c>
      <c r="P134" s="332" t="str">
        <f t="shared" si="12"/>
        <v/>
      </c>
      <c r="Q134" s="333" t="str">
        <f t="shared" si="13"/>
        <v/>
      </c>
      <c r="R134" s="334" t="str">
        <f t="shared" si="14"/>
        <v/>
      </c>
      <c r="S134" s="332" t="str">
        <f>IF(H134="","",IF(R134&gt;=4*auxiliar!$K$2,"Não elegível",IF(R134&lt;4*auxiliar!$K$2,"Elegível","")))</f>
        <v/>
      </c>
      <c r="T134" s="325"/>
      <c r="U134" s="325"/>
      <c r="V134" s="325"/>
      <c r="W134" s="335"/>
      <c r="X134" s="336" t="str">
        <f>IF(Table8[[#This Row],[Código do agregado '[Entidade']]]="","",IF(OR(AND(A134="",A134&lt;&gt;""),(AND(A134&lt;&gt;"",OR(B134="",D134="",I134="",T134="",U134="")))),"NÃO",IF(AND(A134&lt;&gt;"",J134=0),"Faltam membros","sim")))</f>
        <v/>
      </c>
      <c r="AA134" s="323"/>
      <c r="AB134" s="406"/>
      <c r="AC134" s="406"/>
      <c r="AD134" s="323"/>
      <c r="AE134" s="323"/>
    </row>
    <row r="135" spans="1:31" x14ac:dyDescent="0.25">
      <c r="A135" s="324"/>
      <c r="B135" s="325"/>
      <c r="C135" s="326">
        <f>IFERROR(VLOOKUP(B135,A.Núcleos!$B:$C,2,FALSE),"")</f>
        <v>0</v>
      </c>
      <c r="D135" s="327"/>
      <c r="E135" s="328"/>
      <c r="F135" s="213"/>
      <c r="G135" s="329" t="str">
        <f>IF(Table8[[#This Row],[Código da Candidatura]]="","",CONCATENATE(VLOOKUP(Table8[[#This Row],[Código da Candidatura]],Table13[[Cód.]:[Latitude]],3,FALSE)," - ",VLOOKUP(Table8[[#This Row],[Código da Candidatura]],Table13[[Cód.]:[Latitude]],6,FALSE)))</f>
        <v/>
      </c>
      <c r="H135" s="330" t="str">
        <f>IF(A135="","",CONCATENATE("1D.",Entrada!$K$8,".",auxiliar!A132,".",Table8[[#This Row],[Código da Candidatura]]))</f>
        <v/>
      </c>
      <c r="I135" s="331" t="str">
        <f>IF(A135="","",SUMIF(D.Composição!A$2825:A$8530,A135,D.Composição!G$5:G$8530))</f>
        <v/>
      </c>
      <c r="J135" s="332" t="str">
        <f>IF(A135="","",COUNTIF(D.Composição!$A:$A,$A135))</f>
        <v/>
      </c>
      <c r="K135" s="332" t="str">
        <f t="shared" si="10"/>
        <v/>
      </c>
      <c r="L135" s="332" t="str">
        <f>IF(A135="","",COUNTIFS(D.Composição!$A:$A,$A135,D.Composição!$M:$M,"Dep"))</f>
        <v/>
      </c>
      <c r="M135" s="332" t="str">
        <f>IF(A135="","",COUNTIFS(D.Composição!$A:$A,$A135,D.Composição!$F:$F,"Sim"))</f>
        <v/>
      </c>
      <c r="N135" s="332" t="str">
        <f t="shared" si="11"/>
        <v/>
      </c>
      <c r="O135" s="332" t="str">
        <f>IF(A135="","",VLOOKUP(A135,D.Composição!A2954:F8660,5,FALSE))</f>
        <v/>
      </c>
      <c r="P135" s="332" t="str">
        <f t="shared" si="12"/>
        <v/>
      </c>
      <c r="Q135" s="333" t="str">
        <f t="shared" si="13"/>
        <v/>
      </c>
      <c r="R135" s="334" t="str">
        <f t="shared" si="14"/>
        <v/>
      </c>
      <c r="S135" s="332" t="str">
        <f>IF(H135="","",IF(R135&gt;=4*auxiliar!$K$2,"Não elegível",IF(R135&lt;4*auxiliar!$K$2,"Elegível","")))</f>
        <v/>
      </c>
      <c r="T135" s="325"/>
      <c r="U135" s="325"/>
      <c r="V135" s="325"/>
      <c r="W135" s="335"/>
      <c r="X135" s="336" t="str">
        <f>IF(Table8[[#This Row],[Código do agregado '[Entidade']]]="","",IF(OR(AND(A135="",A135&lt;&gt;""),(AND(A135&lt;&gt;"",OR(B135="",D135="",I135="",T135="",U135="")))),"NÃO",IF(AND(A135&lt;&gt;"",J135=0),"Faltam membros","sim")))</f>
        <v/>
      </c>
      <c r="AA135" s="323"/>
      <c r="AB135" s="406"/>
      <c r="AC135" s="406"/>
      <c r="AD135" s="323"/>
      <c r="AE135" s="323"/>
    </row>
    <row r="136" spans="1:31" x14ac:dyDescent="0.25">
      <c r="A136" s="324"/>
      <c r="B136" s="325"/>
      <c r="C136" s="326">
        <f>IFERROR(VLOOKUP(B136,A.Núcleos!$B:$C,2,FALSE),"")</f>
        <v>0</v>
      </c>
      <c r="D136" s="327"/>
      <c r="E136" s="328"/>
      <c r="F136" s="213"/>
      <c r="G136" s="329" t="str">
        <f>IF(Table8[[#This Row],[Código da Candidatura]]="","",CONCATENATE(VLOOKUP(Table8[[#This Row],[Código da Candidatura]],Table13[[Cód.]:[Latitude]],3,FALSE)," - ",VLOOKUP(Table8[[#This Row],[Código da Candidatura]],Table13[[Cód.]:[Latitude]],6,FALSE)))</f>
        <v/>
      </c>
      <c r="H136" s="330" t="str">
        <f>IF(A136="","",CONCATENATE("1D.",Entrada!$K$8,".",auxiliar!A133,".",Table8[[#This Row],[Código da Candidatura]]))</f>
        <v/>
      </c>
      <c r="I136" s="331" t="str">
        <f>IF(A136="","",SUMIF(D.Composição!A$2825:A$8530,A136,D.Composição!G$5:G$8530))</f>
        <v/>
      </c>
      <c r="J136" s="332" t="str">
        <f>IF(A136="","",COUNTIF(D.Composição!$A:$A,$A136))</f>
        <v/>
      </c>
      <c r="K136" s="332" t="str">
        <f t="shared" si="10"/>
        <v/>
      </c>
      <c r="L136" s="332" t="str">
        <f>IF(A136="","",COUNTIFS(D.Composição!$A:$A,$A136,D.Composição!$M:$M,"Dep"))</f>
        <v/>
      </c>
      <c r="M136" s="332" t="str">
        <f>IF(A136="","",COUNTIFS(D.Composição!$A:$A,$A136,D.Composição!$F:$F,"Sim"))</f>
        <v/>
      </c>
      <c r="N136" s="332" t="str">
        <f t="shared" si="11"/>
        <v/>
      </c>
      <c r="O136" s="332" t="str">
        <f>IF(A136="","",VLOOKUP(A136,D.Composição!A2955:F8661,5,FALSE))</f>
        <v/>
      </c>
      <c r="P136" s="332" t="str">
        <f t="shared" si="12"/>
        <v/>
      </c>
      <c r="Q136" s="333" t="str">
        <f t="shared" si="13"/>
        <v/>
      </c>
      <c r="R136" s="334" t="str">
        <f t="shared" si="14"/>
        <v/>
      </c>
      <c r="S136" s="332" t="str">
        <f>IF(H136="","",IF(R136&gt;=4*auxiliar!$K$2,"Não elegível",IF(R136&lt;4*auxiliar!$K$2,"Elegível","")))</f>
        <v/>
      </c>
      <c r="T136" s="325"/>
      <c r="U136" s="325"/>
      <c r="V136" s="325"/>
      <c r="W136" s="335"/>
      <c r="X136" s="336" t="str">
        <f>IF(Table8[[#This Row],[Código do agregado '[Entidade']]]="","",IF(OR(AND(A136="",A136&lt;&gt;""),(AND(A136&lt;&gt;"",OR(B136="",D136="",I136="",T136="",U136="")))),"NÃO",IF(AND(A136&lt;&gt;"",J136=0),"Faltam membros","sim")))</f>
        <v/>
      </c>
      <c r="AA136" s="323"/>
      <c r="AB136" s="406"/>
      <c r="AC136" s="406"/>
      <c r="AD136" s="323"/>
      <c r="AE136" s="323"/>
    </row>
    <row r="137" spans="1:31" x14ac:dyDescent="0.25">
      <c r="A137" s="324"/>
      <c r="B137" s="325"/>
      <c r="C137" s="326">
        <f>IFERROR(VLOOKUP(B137,A.Núcleos!$B:$C,2,FALSE),"")</f>
        <v>0</v>
      </c>
      <c r="D137" s="327"/>
      <c r="E137" s="328"/>
      <c r="F137" s="213"/>
      <c r="G137" s="329" t="str">
        <f>IF(Table8[[#This Row],[Código da Candidatura]]="","",CONCATENATE(VLOOKUP(Table8[[#This Row],[Código da Candidatura]],Table13[[Cód.]:[Latitude]],3,FALSE)," - ",VLOOKUP(Table8[[#This Row],[Código da Candidatura]],Table13[[Cód.]:[Latitude]],6,FALSE)))</f>
        <v/>
      </c>
      <c r="H137" s="330" t="str">
        <f>IF(A137="","",CONCATENATE("1D.",Entrada!$K$8,".",auxiliar!A134,".",Table8[[#This Row],[Código da Candidatura]]))</f>
        <v/>
      </c>
      <c r="I137" s="331" t="str">
        <f>IF(A137="","",SUMIF(D.Composição!A$2825:A$8530,A137,D.Composição!G$5:G$8530))</f>
        <v/>
      </c>
      <c r="J137" s="332" t="str">
        <f>IF(A137="","",COUNTIF(D.Composição!$A:$A,$A137))</f>
        <v/>
      </c>
      <c r="K137" s="332" t="str">
        <f t="shared" si="10"/>
        <v/>
      </c>
      <c r="L137" s="332" t="str">
        <f>IF(A137="","",COUNTIFS(D.Composição!$A:$A,$A137,D.Composição!$M:$M,"Dep"))</f>
        <v/>
      </c>
      <c r="M137" s="332" t="str">
        <f>IF(A137="","",COUNTIFS(D.Composição!$A:$A,$A137,D.Composição!$F:$F,"Sim"))</f>
        <v/>
      </c>
      <c r="N137" s="332" t="str">
        <f t="shared" si="11"/>
        <v/>
      </c>
      <c r="O137" s="332" t="str">
        <f>IF(A137="","",VLOOKUP(A137,D.Composição!A2956:F8662,5,FALSE))</f>
        <v/>
      </c>
      <c r="P137" s="332" t="str">
        <f t="shared" si="12"/>
        <v/>
      </c>
      <c r="Q137" s="333" t="str">
        <f t="shared" si="13"/>
        <v/>
      </c>
      <c r="R137" s="334" t="str">
        <f t="shared" si="14"/>
        <v/>
      </c>
      <c r="S137" s="332" t="str">
        <f>IF(H137="","",IF(R137&gt;=4*auxiliar!$K$2,"Não elegível",IF(R137&lt;4*auxiliar!$K$2,"Elegível","")))</f>
        <v/>
      </c>
      <c r="T137" s="325"/>
      <c r="U137" s="325"/>
      <c r="V137" s="325"/>
      <c r="W137" s="335"/>
      <c r="X137" s="336" t="str">
        <f>IF(Table8[[#This Row],[Código do agregado '[Entidade']]]="","",IF(OR(AND(A137="",A137&lt;&gt;""),(AND(A137&lt;&gt;"",OR(B137="",D137="",I137="",T137="",U137="")))),"NÃO",IF(AND(A137&lt;&gt;"",J137=0),"Faltam membros","sim")))</f>
        <v/>
      </c>
      <c r="AA137" s="323"/>
      <c r="AB137" s="406"/>
      <c r="AC137" s="406"/>
      <c r="AD137" s="323"/>
      <c r="AE137" s="323"/>
    </row>
    <row r="138" spans="1:31" x14ac:dyDescent="0.25">
      <c r="A138" s="324"/>
      <c r="B138" s="325"/>
      <c r="C138" s="326">
        <f>IFERROR(VLOOKUP(B138,A.Núcleos!$B:$C,2,FALSE),"")</f>
        <v>0</v>
      </c>
      <c r="D138" s="327"/>
      <c r="E138" s="328"/>
      <c r="F138" s="213"/>
      <c r="G138" s="329" t="str">
        <f>IF(Table8[[#This Row],[Código da Candidatura]]="","",CONCATENATE(VLOOKUP(Table8[[#This Row],[Código da Candidatura]],Table13[[Cód.]:[Latitude]],3,FALSE)," - ",VLOOKUP(Table8[[#This Row],[Código da Candidatura]],Table13[[Cód.]:[Latitude]],6,FALSE)))</f>
        <v/>
      </c>
      <c r="H138" s="330" t="str">
        <f>IF(A138="","",CONCATENATE("1D.",Entrada!$K$8,".",auxiliar!A135,".",Table8[[#This Row],[Código da Candidatura]]))</f>
        <v/>
      </c>
      <c r="I138" s="331" t="str">
        <f>IF(A138="","",SUMIF(D.Composição!A$2825:A$8530,A138,D.Composição!G$5:G$8530))</f>
        <v/>
      </c>
      <c r="J138" s="332" t="str">
        <f>IF(A138="","",COUNTIF(D.Composição!$A:$A,$A138))</f>
        <v/>
      </c>
      <c r="K138" s="332" t="str">
        <f t="shared" si="10"/>
        <v/>
      </c>
      <c r="L138" s="332" t="str">
        <f>IF(A138="","",COUNTIFS(D.Composição!$A:$A,$A138,D.Composição!$M:$M,"Dep"))</f>
        <v/>
      </c>
      <c r="M138" s="332" t="str">
        <f>IF(A138="","",COUNTIFS(D.Composição!$A:$A,$A138,D.Composição!$F:$F,"Sim"))</f>
        <v/>
      </c>
      <c r="N138" s="332" t="str">
        <f t="shared" si="11"/>
        <v/>
      </c>
      <c r="O138" s="332" t="str">
        <f>IF(A138="","",VLOOKUP(A138,D.Composição!A2957:F8663,5,FALSE))</f>
        <v/>
      </c>
      <c r="P138" s="332" t="str">
        <f t="shared" si="12"/>
        <v/>
      </c>
      <c r="Q138" s="333" t="str">
        <f t="shared" si="13"/>
        <v/>
      </c>
      <c r="R138" s="334" t="str">
        <f t="shared" si="14"/>
        <v/>
      </c>
      <c r="S138" s="332" t="str">
        <f>IF(H138="","",IF(R138&gt;=4*auxiliar!$K$2,"Não elegível",IF(R138&lt;4*auxiliar!$K$2,"Elegível","")))</f>
        <v/>
      </c>
      <c r="T138" s="325"/>
      <c r="U138" s="325"/>
      <c r="V138" s="325"/>
      <c r="W138" s="335"/>
      <c r="X138" s="336" t="str">
        <f>IF(Table8[[#This Row],[Código do agregado '[Entidade']]]="","",IF(OR(AND(A138="",A138&lt;&gt;""),(AND(A138&lt;&gt;"",OR(B138="",D138="",I138="",T138="",U138="")))),"NÃO",IF(AND(A138&lt;&gt;"",J138=0),"Faltam membros","sim")))</f>
        <v/>
      </c>
      <c r="AA138" s="323"/>
      <c r="AB138" s="406"/>
      <c r="AC138" s="406"/>
      <c r="AD138" s="323"/>
      <c r="AE138" s="323"/>
    </row>
    <row r="139" spans="1:31" x14ac:dyDescent="0.25">
      <c r="A139" s="324"/>
      <c r="B139" s="325"/>
      <c r="C139" s="326">
        <f>IFERROR(VLOOKUP(B139,A.Núcleos!$B:$C,2,FALSE),"")</f>
        <v>0</v>
      </c>
      <c r="D139" s="327"/>
      <c r="E139" s="328"/>
      <c r="F139" s="213"/>
      <c r="G139" s="329" t="str">
        <f>IF(Table8[[#This Row],[Código da Candidatura]]="","",CONCATENATE(VLOOKUP(Table8[[#This Row],[Código da Candidatura]],Table13[[Cód.]:[Latitude]],3,FALSE)," - ",VLOOKUP(Table8[[#This Row],[Código da Candidatura]],Table13[[Cód.]:[Latitude]],6,FALSE)))</f>
        <v/>
      </c>
      <c r="H139" s="330" t="str">
        <f>IF(A139="","",CONCATENATE("1D.",Entrada!$K$8,".",auxiliar!A136,".",Table8[[#This Row],[Código da Candidatura]]))</f>
        <v/>
      </c>
      <c r="I139" s="331" t="str">
        <f>IF(A139="","",SUMIF(D.Composição!A$2825:A$8530,A139,D.Composição!G$5:G$8530))</f>
        <v/>
      </c>
      <c r="J139" s="332" t="str">
        <f>IF(A139="","",COUNTIF(D.Composição!$A:$A,$A139))</f>
        <v/>
      </c>
      <c r="K139" s="332" t="str">
        <f t="shared" si="10"/>
        <v/>
      </c>
      <c r="L139" s="332" t="str">
        <f>IF(A139="","",COUNTIFS(D.Composição!$A:$A,$A139,D.Composição!$M:$M,"Dep"))</f>
        <v/>
      </c>
      <c r="M139" s="332" t="str">
        <f>IF(A139="","",COUNTIFS(D.Composição!$A:$A,$A139,D.Composição!$F:$F,"Sim"))</f>
        <v/>
      </c>
      <c r="N139" s="332" t="str">
        <f t="shared" si="11"/>
        <v/>
      </c>
      <c r="O139" s="332" t="str">
        <f>IF(A139="","",VLOOKUP(A139,D.Composição!A2958:F8664,5,FALSE))</f>
        <v/>
      </c>
      <c r="P139" s="332" t="str">
        <f t="shared" si="12"/>
        <v/>
      </c>
      <c r="Q139" s="333" t="str">
        <f t="shared" si="13"/>
        <v/>
      </c>
      <c r="R139" s="334" t="str">
        <f t="shared" si="14"/>
        <v/>
      </c>
      <c r="S139" s="332" t="str">
        <f>IF(H139="","",IF(R139&gt;=4*auxiliar!$K$2,"Não elegível",IF(R139&lt;4*auxiliar!$K$2,"Elegível","")))</f>
        <v/>
      </c>
      <c r="T139" s="325"/>
      <c r="U139" s="325"/>
      <c r="V139" s="325"/>
      <c r="W139" s="335"/>
      <c r="X139" s="336" t="str">
        <f>IF(Table8[[#This Row],[Código do agregado '[Entidade']]]="","",IF(OR(AND(A139="",A139&lt;&gt;""),(AND(A139&lt;&gt;"",OR(B139="",D139="",I139="",T139="",U139="")))),"NÃO",IF(AND(A139&lt;&gt;"",J139=0),"Faltam membros","sim")))</f>
        <v/>
      </c>
      <c r="AA139" s="323"/>
      <c r="AB139" s="406"/>
      <c r="AC139" s="406"/>
      <c r="AD139" s="323"/>
      <c r="AE139" s="323"/>
    </row>
    <row r="140" spans="1:31" x14ac:dyDescent="0.25">
      <c r="A140" s="324"/>
      <c r="B140" s="325"/>
      <c r="C140" s="326">
        <f>IFERROR(VLOOKUP(B140,A.Núcleos!$B:$C,2,FALSE),"")</f>
        <v>0</v>
      </c>
      <c r="D140" s="327"/>
      <c r="E140" s="328"/>
      <c r="F140" s="213"/>
      <c r="G140" s="329" t="str">
        <f>IF(Table8[[#This Row],[Código da Candidatura]]="","",CONCATENATE(VLOOKUP(Table8[[#This Row],[Código da Candidatura]],Table13[[Cód.]:[Latitude]],3,FALSE)," - ",VLOOKUP(Table8[[#This Row],[Código da Candidatura]],Table13[[Cód.]:[Latitude]],6,FALSE)))</f>
        <v/>
      </c>
      <c r="H140" s="330" t="str">
        <f>IF(A140="","",CONCATENATE("1D.",Entrada!$K$8,".",auxiliar!A137,".",Table8[[#This Row],[Código da Candidatura]]))</f>
        <v/>
      </c>
      <c r="I140" s="331" t="str">
        <f>IF(A140="","",SUMIF(D.Composição!A$2825:A$8530,A140,D.Composição!G$5:G$8530))</f>
        <v/>
      </c>
      <c r="J140" s="332" t="str">
        <f>IF(A140="","",COUNTIF(D.Composição!$A:$A,$A140))</f>
        <v/>
      </c>
      <c r="K140" s="332" t="str">
        <f t="shared" si="10"/>
        <v/>
      </c>
      <c r="L140" s="332" t="str">
        <f>IF(A140="","",COUNTIFS(D.Composição!$A:$A,$A140,D.Composição!$M:$M,"Dep"))</f>
        <v/>
      </c>
      <c r="M140" s="332" t="str">
        <f>IF(A140="","",COUNTIFS(D.Composição!$A:$A,$A140,D.Composição!$F:$F,"Sim"))</f>
        <v/>
      </c>
      <c r="N140" s="332" t="str">
        <f t="shared" si="11"/>
        <v/>
      </c>
      <c r="O140" s="332" t="str">
        <f>IF(A140="","",VLOOKUP(A140,D.Composição!A2959:F8665,5,FALSE))</f>
        <v/>
      </c>
      <c r="P140" s="332" t="str">
        <f t="shared" si="12"/>
        <v/>
      </c>
      <c r="Q140" s="333" t="str">
        <f t="shared" si="13"/>
        <v/>
      </c>
      <c r="R140" s="334" t="str">
        <f t="shared" si="14"/>
        <v/>
      </c>
      <c r="S140" s="332" t="str">
        <f>IF(H140="","",IF(R140&gt;=4*auxiliar!$K$2,"Não elegível",IF(R140&lt;4*auxiliar!$K$2,"Elegível","")))</f>
        <v/>
      </c>
      <c r="T140" s="325"/>
      <c r="U140" s="325"/>
      <c r="V140" s="325"/>
      <c r="W140" s="335"/>
      <c r="X140" s="336" t="str">
        <f>IF(Table8[[#This Row],[Código do agregado '[Entidade']]]="","",IF(OR(AND(A140="",A140&lt;&gt;""),(AND(A140&lt;&gt;"",OR(B140="",D140="",I140="",T140="",U140="")))),"NÃO",IF(AND(A140&lt;&gt;"",J140=0),"Faltam membros","sim")))</f>
        <v/>
      </c>
      <c r="AA140" s="323"/>
      <c r="AB140" s="406"/>
      <c r="AC140" s="406"/>
      <c r="AD140" s="323"/>
      <c r="AE140" s="323"/>
    </row>
    <row r="141" spans="1:31" x14ac:dyDescent="0.25">
      <c r="A141" s="324"/>
      <c r="B141" s="325"/>
      <c r="C141" s="326">
        <f>IFERROR(VLOOKUP(B141,A.Núcleos!$B:$C,2,FALSE),"")</f>
        <v>0</v>
      </c>
      <c r="D141" s="327"/>
      <c r="E141" s="328"/>
      <c r="F141" s="213"/>
      <c r="G141" s="329" t="str">
        <f>IF(Table8[[#This Row],[Código da Candidatura]]="","",CONCATENATE(VLOOKUP(Table8[[#This Row],[Código da Candidatura]],Table13[[Cód.]:[Latitude]],3,FALSE)," - ",VLOOKUP(Table8[[#This Row],[Código da Candidatura]],Table13[[Cód.]:[Latitude]],6,FALSE)))</f>
        <v/>
      </c>
      <c r="H141" s="330" t="str">
        <f>IF(A141="","",CONCATENATE("1D.",Entrada!$K$8,".",auxiliar!A138,".",Table8[[#This Row],[Código da Candidatura]]))</f>
        <v/>
      </c>
      <c r="I141" s="331" t="str">
        <f>IF(A141="","",SUMIF(D.Composição!A$2825:A$8530,A141,D.Composição!G$5:G$8530))</f>
        <v/>
      </c>
      <c r="J141" s="332" t="str">
        <f>IF(A141="","",COUNTIF(D.Composição!$A:$A,$A141))</f>
        <v/>
      </c>
      <c r="K141" s="332" t="str">
        <f t="shared" si="10"/>
        <v/>
      </c>
      <c r="L141" s="332" t="str">
        <f>IF(A141="","",COUNTIFS(D.Composição!$A:$A,$A141,D.Composição!$M:$M,"Dep"))</f>
        <v/>
      </c>
      <c r="M141" s="332" t="str">
        <f>IF(A141="","",COUNTIFS(D.Composição!$A:$A,$A141,D.Composição!$F:$F,"Sim"))</f>
        <v/>
      </c>
      <c r="N141" s="332" t="str">
        <f t="shared" si="11"/>
        <v/>
      </c>
      <c r="O141" s="332" t="str">
        <f>IF(A141="","",VLOOKUP(A141,D.Composição!A2960:F8666,5,FALSE))</f>
        <v/>
      </c>
      <c r="P141" s="332" t="str">
        <f t="shared" si="12"/>
        <v/>
      </c>
      <c r="Q141" s="333" t="str">
        <f t="shared" si="13"/>
        <v/>
      </c>
      <c r="R141" s="334" t="str">
        <f t="shared" si="14"/>
        <v/>
      </c>
      <c r="S141" s="332" t="str">
        <f>IF(H141="","",IF(R141&gt;=4*auxiliar!$K$2,"Não elegível",IF(R141&lt;4*auxiliar!$K$2,"Elegível","")))</f>
        <v/>
      </c>
      <c r="T141" s="325"/>
      <c r="U141" s="325"/>
      <c r="V141" s="325"/>
      <c r="W141" s="335"/>
      <c r="X141" s="336" t="str">
        <f>IF(Table8[[#This Row],[Código do agregado '[Entidade']]]="","",IF(OR(AND(A141="",A141&lt;&gt;""),(AND(A141&lt;&gt;"",OR(B141="",D141="",I141="",T141="",U141="")))),"NÃO",IF(AND(A141&lt;&gt;"",J141=0),"Faltam membros","sim")))</f>
        <v/>
      </c>
      <c r="AA141" s="323"/>
      <c r="AB141" s="406"/>
      <c r="AC141" s="406"/>
      <c r="AD141" s="323"/>
      <c r="AE141" s="323"/>
    </row>
    <row r="142" spans="1:31" x14ac:dyDescent="0.25">
      <c r="A142" s="324"/>
      <c r="B142" s="325"/>
      <c r="C142" s="326">
        <f>IFERROR(VLOOKUP(B142,A.Núcleos!$B:$C,2,FALSE),"")</f>
        <v>0</v>
      </c>
      <c r="D142" s="327"/>
      <c r="E142" s="328"/>
      <c r="F142" s="213"/>
      <c r="G142" s="329" t="str">
        <f>IF(Table8[[#This Row],[Código da Candidatura]]="","",CONCATENATE(VLOOKUP(Table8[[#This Row],[Código da Candidatura]],Table13[[Cód.]:[Latitude]],3,FALSE)," - ",VLOOKUP(Table8[[#This Row],[Código da Candidatura]],Table13[[Cód.]:[Latitude]],6,FALSE)))</f>
        <v/>
      </c>
      <c r="H142" s="330" t="str">
        <f>IF(A142="","",CONCATENATE("1D.",Entrada!$K$8,".",auxiliar!A139,".",Table8[[#This Row],[Código da Candidatura]]))</f>
        <v/>
      </c>
      <c r="I142" s="331" t="str">
        <f>IF(A142="","",SUMIF(D.Composição!A$2825:A$8530,A142,D.Composição!G$5:G$8530))</f>
        <v/>
      </c>
      <c r="J142" s="332" t="str">
        <f>IF(A142="","",COUNTIF(D.Composição!$A:$A,$A142))</f>
        <v/>
      </c>
      <c r="K142" s="332" t="str">
        <f t="shared" si="10"/>
        <v/>
      </c>
      <c r="L142" s="332" t="str">
        <f>IF(A142="","",COUNTIFS(D.Composição!$A:$A,$A142,D.Composição!$M:$M,"Dep"))</f>
        <v/>
      </c>
      <c r="M142" s="332" t="str">
        <f>IF(A142="","",COUNTIFS(D.Composição!$A:$A,$A142,D.Composição!$F:$F,"Sim"))</f>
        <v/>
      </c>
      <c r="N142" s="332" t="str">
        <f t="shared" si="11"/>
        <v/>
      </c>
      <c r="O142" s="332" t="str">
        <f>IF(A142="","",VLOOKUP(A142,D.Composição!A2961:F8667,5,FALSE))</f>
        <v/>
      </c>
      <c r="P142" s="332" t="str">
        <f t="shared" si="12"/>
        <v/>
      </c>
      <c r="Q142" s="333" t="str">
        <f t="shared" si="13"/>
        <v/>
      </c>
      <c r="R142" s="334" t="str">
        <f t="shared" si="14"/>
        <v/>
      </c>
      <c r="S142" s="332" t="str">
        <f>IF(H142="","",IF(R142&gt;=4*auxiliar!$K$2,"Não elegível",IF(R142&lt;4*auxiliar!$K$2,"Elegível","")))</f>
        <v/>
      </c>
      <c r="T142" s="325"/>
      <c r="U142" s="325"/>
      <c r="V142" s="325"/>
      <c r="W142" s="335"/>
      <c r="X142" s="336" t="str">
        <f>IF(Table8[[#This Row],[Código do agregado '[Entidade']]]="","",IF(OR(AND(A142="",A142&lt;&gt;""),(AND(A142&lt;&gt;"",OR(B142="",D142="",I142="",T142="",U142="")))),"NÃO",IF(AND(A142&lt;&gt;"",J142=0),"Faltam membros","sim")))</f>
        <v/>
      </c>
      <c r="AA142" s="323"/>
      <c r="AB142" s="406"/>
      <c r="AC142" s="406"/>
      <c r="AD142" s="323"/>
      <c r="AE142" s="323"/>
    </row>
    <row r="143" spans="1:31" x14ac:dyDescent="0.25">
      <c r="A143" s="324"/>
      <c r="B143" s="325"/>
      <c r="C143" s="326">
        <f>IFERROR(VLOOKUP(B143,A.Núcleos!$B:$C,2,FALSE),"")</f>
        <v>0</v>
      </c>
      <c r="D143" s="327"/>
      <c r="E143" s="328"/>
      <c r="F143" s="213"/>
      <c r="G143" s="329" t="str">
        <f>IF(Table8[[#This Row],[Código da Candidatura]]="","",CONCATENATE(VLOOKUP(Table8[[#This Row],[Código da Candidatura]],Table13[[Cód.]:[Latitude]],3,FALSE)," - ",VLOOKUP(Table8[[#This Row],[Código da Candidatura]],Table13[[Cód.]:[Latitude]],6,FALSE)))</f>
        <v/>
      </c>
      <c r="H143" s="330" t="str">
        <f>IF(A143="","",CONCATENATE("1D.",Entrada!$K$8,".",auxiliar!A140,".",Table8[[#This Row],[Código da Candidatura]]))</f>
        <v/>
      </c>
      <c r="I143" s="331" t="str">
        <f>IF(A143="","",SUMIF(D.Composição!A$2825:A$8530,A143,D.Composição!G$5:G$8530))</f>
        <v/>
      </c>
      <c r="J143" s="332" t="str">
        <f>IF(A143="","",COUNTIF(D.Composição!$A:$A,$A143))</f>
        <v/>
      </c>
      <c r="K143" s="332" t="str">
        <f t="shared" si="10"/>
        <v/>
      </c>
      <c r="L143" s="332" t="str">
        <f>IF(A143="","",COUNTIFS(D.Composição!$A:$A,$A143,D.Composição!$M:$M,"Dep"))</f>
        <v/>
      </c>
      <c r="M143" s="332" t="str">
        <f>IF(A143="","",COUNTIFS(D.Composição!$A:$A,$A143,D.Composição!$F:$F,"Sim"))</f>
        <v/>
      </c>
      <c r="N143" s="332" t="str">
        <f t="shared" si="11"/>
        <v/>
      </c>
      <c r="O143" s="332" t="str">
        <f>IF(A143="","",VLOOKUP(A143,D.Composição!A2962:F8668,5,FALSE))</f>
        <v/>
      </c>
      <c r="P143" s="332" t="str">
        <f t="shared" si="12"/>
        <v/>
      </c>
      <c r="Q143" s="333" t="str">
        <f t="shared" si="13"/>
        <v/>
      </c>
      <c r="R143" s="334" t="str">
        <f t="shared" si="14"/>
        <v/>
      </c>
      <c r="S143" s="332" t="str">
        <f>IF(H143="","",IF(R143&gt;=4*auxiliar!$K$2,"Não elegível",IF(R143&lt;4*auxiliar!$K$2,"Elegível","")))</f>
        <v/>
      </c>
      <c r="T143" s="325"/>
      <c r="U143" s="325"/>
      <c r="V143" s="325"/>
      <c r="W143" s="335"/>
      <c r="X143" s="336" t="str">
        <f>IF(Table8[[#This Row],[Código do agregado '[Entidade']]]="","",IF(OR(AND(A143="",A143&lt;&gt;""),(AND(A143&lt;&gt;"",OR(B143="",D143="",I143="",T143="",U143="")))),"NÃO",IF(AND(A143&lt;&gt;"",J143=0),"Faltam membros","sim")))</f>
        <v/>
      </c>
      <c r="AA143" s="323"/>
      <c r="AB143" s="406"/>
      <c r="AC143" s="406"/>
      <c r="AD143" s="323"/>
      <c r="AE143" s="323"/>
    </row>
    <row r="144" spans="1:31" x14ac:dyDescent="0.25">
      <c r="A144" s="324"/>
      <c r="B144" s="325"/>
      <c r="C144" s="326">
        <f>IFERROR(VLOOKUP(B144,A.Núcleos!$B:$C,2,FALSE),"")</f>
        <v>0</v>
      </c>
      <c r="D144" s="327"/>
      <c r="E144" s="328"/>
      <c r="F144" s="213"/>
      <c r="G144" s="329" t="str">
        <f>IF(Table8[[#This Row],[Código da Candidatura]]="","",CONCATENATE(VLOOKUP(Table8[[#This Row],[Código da Candidatura]],Table13[[Cód.]:[Latitude]],3,FALSE)," - ",VLOOKUP(Table8[[#This Row],[Código da Candidatura]],Table13[[Cód.]:[Latitude]],6,FALSE)))</f>
        <v/>
      </c>
      <c r="H144" s="330" t="str">
        <f>IF(A144="","",CONCATENATE("1D.",Entrada!$K$8,".",auxiliar!A141,".",Table8[[#This Row],[Código da Candidatura]]))</f>
        <v/>
      </c>
      <c r="I144" s="331" t="str">
        <f>IF(A144="","",SUMIF(D.Composição!A$2825:A$8530,A144,D.Composição!G$5:G$8530))</f>
        <v/>
      </c>
      <c r="J144" s="332" t="str">
        <f>IF(A144="","",COUNTIF(D.Composição!$A:$A,$A144))</f>
        <v/>
      </c>
      <c r="K144" s="332" t="str">
        <f t="shared" si="10"/>
        <v/>
      </c>
      <c r="L144" s="332" t="str">
        <f>IF(A144="","",COUNTIFS(D.Composição!$A:$A,$A144,D.Composição!$M:$M,"Dep"))</f>
        <v/>
      </c>
      <c r="M144" s="332" t="str">
        <f>IF(A144="","",COUNTIFS(D.Composição!$A:$A,$A144,D.Composição!$F:$F,"Sim"))</f>
        <v/>
      </c>
      <c r="N144" s="332" t="str">
        <f t="shared" si="11"/>
        <v/>
      </c>
      <c r="O144" s="332" t="str">
        <f>IF(A144="","",VLOOKUP(A144,D.Composição!A2963:F8669,5,FALSE))</f>
        <v/>
      </c>
      <c r="P144" s="332" t="str">
        <f t="shared" si="12"/>
        <v/>
      </c>
      <c r="Q144" s="333" t="str">
        <f t="shared" si="13"/>
        <v/>
      </c>
      <c r="R144" s="334" t="str">
        <f t="shared" si="14"/>
        <v/>
      </c>
      <c r="S144" s="332" t="str">
        <f>IF(H144="","",IF(R144&gt;=4*auxiliar!$K$2,"Não elegível",IF(R144&lt;4*auxiliar!$K$2,"Elegível","")))</f>
        <v/>
      </c>
      <c r="T144" s="325"/>
      <c r="U144" s="325"/>
      <c r="V144" s="325"/>
      <c r="W144" s="335"/>
      <c r="X144" s="336" t="str">
        <f>IF(Table8[[#This Row],[Código do agregado '[Entidade']]]="","",IF(OR(AND(A144="",A144&lt;&gt;""),(AND(A144&lt;&gt;"",OR(B144="",D144="",I144="",T144="",U144="")))),"NÃO",IF(AND(A144&lt;&gt;"",J144=0),"Faltam membros","sim")))</f>
        <v/>
      </c>
      <c r="AA144" s="323"/>
      <c r="AB144" s="406"/>
      <c r="AC144" s="406"/>
      <c r="AD144" s="323"/>
      <c r="AE144" s="323"/>
    </row>
    <row r="145" spans="1:31" x14ac:dyDescent="0.25">
      <c r="A145" s="324"/>
      <c r="B145" s="325"/>
      <c r="C145" s="326">
        <f>IFERROR(VLOOKUP(B145,A.Núcleos!$B:$C,2,FALSE),"")</f>
        <v>0</v>
      </c>
      <c r="D145" s="327"/>
      <c r="E145" s="328"/>
      <c r="F145" s="213"/>
      <c r="G145" s="329" t="str">
        <f>IF(Table8[[#This Row],[Código da Candidatura]]="","",CONCATENATE(VLOOKUP(Table8[[#This Row],[Código da Candidatura]],Table13[[Cód.]:[Latitude]],3,FALSE)," - ",VLOOKUP(Table8[[#This Row],[Código da Candidatura]],Table13[[Cód.]:[Latitude]],6,FALSE)))</f>
        <v/>
      </c>
      <c r="H145" s="330" t="str">
        <f>IF(A145="","",CONCATENATE("1D.",Entrada!$K$8,".",auxiliar!A142,".",Table8[[#This Row],[Código da Candidatura]]))</f>
        <v/>
      </c>
      <c r="I145" s="331" t="str">
        <f>IF(A145="","",SUMIF(D.Composição!A$2825:A$8530,A145,D.Composição!G$5:G$8530))</f>
        <v/>
      </c>
      <c r="J145" s="332" t="str">
        <f>IF(A145="","",COUNTIF(D.Composição!$A:$A,$A145))</f>
        <v/>
      </c>
      <c r="K145" s="332" t="str">
        <f t="shared" si="10"/>
        <v/>
      </c>
      <c r="L145" s="332" t="str">
        <f>IF(A145="","",COUNTIFS(D.Composição!$A:$A,$A145,D.Composição!$M:$M,"Dep"))</f>
        <v/>
      </c>
      <c r="M145" s="332" t="str">
        <f>IF(A145="","",COUNTIFS(D.Composição!$A:$A,$A145,D.Composição!$F:$F,"Sim"))</f>
        <v/>
      </c>
      <c r="N145" s="332" t="str">
        <f t="shared" si="11"/>
        <v/>
      </c>
      <c r="O145" s="332" t="str">
        <f>IF(A145="","",VLOOKUP(A145,D.Composição!A2964:F8670,5,FALSE))</f>
        <v/>
      </c>
      <c r="P145" s="332" t="str">
        <f t="shared" si="12"/>
        <v/>
      </c>
      <c r="Q145" s="333" t="str">
        <f t="shared" si="13"/>
        <v/>
      </c>
      <c r="R145" s="334" t="str">
        <f t="shared" si="14"/>
        <v/>
      </c>
      <c r="S145" s="332" t="str">
        <f>IF(H145="","",IF(R145&gt;=4*auxiliar!$K$2,"Não elegível",IF(R145&lt;4*auxiliar!$K$2,"Elegível","")))</f>
        <v/>
      </c>
      <c r="T145" s="325"/>
      <c r="U145" s="325"/>
      <c r="V145" s="325"/>
      <c r="W145" s="335"/>
      <c r="X145" s="336" t="str">
        <f>IF(Table8[[#This Row],[Código do agregado '[Entidade']]]="","",IF(OR(AND(A145="",A145&lt;&gt;""),(AND(A145&lt;&gt;"",OR(B145="",D145="",I145="",T145="",U145="")))),"NÃO",IF(AND(A145&lt;&gt;"",J145=0),"Faltam membros","sim")))</f>
        <v/>
      </c>
      <c r="AA145" s="323"/>
      <c r="AB145" s="406"/>
      <c r="AC145" s="406"/>
      <c r="AD145" s="323"/>
      <c r="AE145" s="323"/>
    </row>
    <row r="146" spans="1:31" x14ac:dyDescent="0.25">
      <c r="A146" s="324"/>
      <c r="B146" s="325"/>
      <c r="C146" s="326">
        <f>IFERROR(VLOOKUP(B146,A.Núcleos!$B:$C,2,FALSE),"")</f>
        <v>0</v>
      </c>
      <c r="D146" s="327"/>
      <c r="E146" s="328"/>
      <c r="F146" s="213"/>
      <c r="G146" s="329" t="str">
        <f>IF(Table8[[#This Row],[Código da Candidatura]]="","",CONCATENATE(VLOOKUP(Table8[[#This Row],[Código da Candidatura]],Table13[[Cód.]:[Latitude]],3,FALSE)," - ",VLOOKUP(Table8[[#This Row],[Código da Candidatura]],Table13[[Cód.]:[Latitude]],6,FALSE)))</f>
        <v/>
      </c>
      <c r="H146" s="330" t="str">
        <f>IF(A146="","",CONCATENATE("1D.",Entrada!$K$8,".",auxiliar!A143,".",Table8[[#This Row],[Código da Candidatura]]))</f>
        <v/>
      </c>
      <c r="I146" s="331" t="str">
        <f>IF(A146="","",SUMIF(D.Composição!A$2825:A$8530,A146,D.Composição!G$5:G$8530))</f>
        <v/>
      </c>
      <c r="J146" s="332" t="str">
        <f>IF(A146="","",COUNTIF(D.Composição!$A:$A,$A146))</f>
        <v/>
      </c>
      <c r="K146" s="332" t="str">
        <f t="shared" si="10"/>
        <v/>
      </c>
      <c r="L146" s="332" t="str">
        <f>IF(A146="","",COUNTIFS(D.Composição!$A:$A,$A146,D.Composição!$M:$M,"Dep"))</f>
        <v/>
      </c>
      <c r="M146" s="332" t="str">
        <f>IF(A146="","",COUNTIFS(D.Composição!$A:$A,$A146,D.Composição!$F:$F,"Sim"))</f>
        <v/>
      </c>
      <c r="N146" s="332" t="str">
        <f t="shared" si="11"/>
        <v/>
      </c>
      <c r="O146" s="332" t="str">
        <f>IF(A146="","",VLOOKUP(A146,D.Composição!A2965:F8671,5,FALSE))</f>
        <v/>
      </c>
      <c r="P146" s="332" t="str">
        <f t="shared" si="12"/>
        <v/>
      </c>
      <c r="Q146" s="333" t="str">
        <f t="shared" si="13"/>
        <v/>
      </c>
      <c r="R146" s="334" t="str">
        <f t="shared" si="14"/>
        <v/>
      </c>
      <c r="S146" s="332" t="str">
        <f>IF(H146="","",IF(R146&gt;=4*auxiliar!$K$2,"Não elegível",IF(R146&lt;4*auxiliar!$K$2,"Elegível","")))</f>
        <v/>
      </c>
      <c r="T146" s="325"/>
      <c r="U146" s="325"/>
      <c r="V146" s="325"/>
      <c r="W146" s="335"/>
      <c r="X146" s="336" t="str">
        <f>IF(Table8[[#This Row],[Código do agregado '[Entidade']]]="","",IF(OR(AND(A146="",A146&lt;&gt;""),(AND(A146&lt;&gt;"",OR(B146="",D146="",I146="",T146="",U146="")))),"NÃO",IF(AND(A146&lt;&gt;"",J146=0),"Faltam membros","sim")))</f>
        <v/>
      </c>
      <c r="AA146" s="323"/>
      <c r="AB146" s="406"/>
      <c r="AC146" s="406"/>
      <c r="AD146" s="323"/>
      <c r="AE146" s="323"/>
    </row>
    <row r="147" spans="1:31" x14ac:dyDescent="0.25">
      <c r="A147" s="324"/>
      <c r="B147" s="325"/>
      <c r="C147" s="326">
        <f>IFERROR(VLOOKUP(B147,A.Núcleos!$B:$C,2,FALSE),"")</f>
        <v>0</v>
      </c>
      <c r="D147" s="327"/>
      <c r="E147" s="328"/>
      <c r="F147" s="213"/>
      <c r="G147" s="329" t="str">
        <f>IF(Table8[[#This Row],[Código da Candidatura]]="","",CONCATENATE(VLOOKUP(Table8[[#This Row],[Código da Candidatura]],Table13[[Cód.]:[Latitude]],3,FALSE)," - ",VLOOKUP(Table8[[#This Row],[Código da Candidatura]],Table13[[Cód.]:[Latitude]],6,FALSE)))</f>
        <v/>
      </c>
      <c r="H147" s="330" t="str">
        <f>IF(A147="","",CONCATENATE("1D.",Entrada!$K$8,".",auxiliar!A144,".",Table8[[#This Row],[Código da Candidatura]]))</f>
        <v/>
      </c>
      <c r="I147" s="331" t="str">
        <f>IF(A147="","",SUMIF(D.Composição!A$2825:A$8530,A147,D.Composição!G$5:G$8530))</f>
        <v/>
      </c>
      <c r="J147" s="332" t="str">
        <f>IF(A147="","",COUNTIF(D.Composição!$A:$A,$A147))</f>
        <v/>
      </c>
      <c r="K147" s="332" t="str">
        <f t="shared" si="10"/>
        <v/>
      </c>
      <c r="L147" s="332" t="str">
        <f>IF(A147="","",COUNTIFS(D.Composição!$A:$A,$A147,D.Composição!$M:$M,"Dep"))</f>
        <v/>
      </c>
      <c r="M147" s="332" t="str">
        <f>IF(A147="","",COUNTIFS(D.Composição!$A:$A,$A147,D.Composição!$F:$F,"Sim"))</f>
        <v/>
      </c>
      <c r="N147" s="332" t="str">
        <f t="shared" si="11"/>
        <v/>
      </c>
      <c r="O147" s="332" t="str">
        <f>IF(A147="","",VLOOKUP(A147,D.Composição!A2966:F8672,5,FALSE))</f>
        <v/>
      </c>
      <c r="P147" s="332" t="str">
        <f t="shared" si="12"/>
        <v/>
      </c>
      <c r="Q147" s="333" t="str">
        <f t="shared" si="13"/>
        <v/>
      </c>
      <c r="R147" s="334" t="str">
        <f t="shared" si="14"/>
        <v/>
      </c>
      <c r="S147" s="332" t="str">
        <f>IF(H147="","",IF(R147&gt;=4*auxiliar!$K$2,"Não elegível",IF(R147&lt;4*auxiliar!$K$2,"Elegível","")))</f>
        <v/>
      </c>
      <c r="T147" s="325"/>
      <c r="U147" s="325"/>
      <c r="V147" s="325"/>
      <c r="W147" s="335"/>
      <c r="X147" s="336" t="str">
        <f>IF(Table8[[#This Row],[Código do agregado '[Entidade']]]="","",IF(OR(AND(A147="",A147&lt;&gt;""),(AND(A147&lt;&gt;"",OR(B147="",D147="",I147="",T147="",U147="")))),"NÃO",IF(AND(A147&lt;&gt;"",J147=0),"Faltam membros","sim")))</f>
        <v/>
      </c>
      <c r="AA147" s="323"/>
      <c r="AB147" s="406"/>
      <c r="AC147" s="406"/>
      <c r="AD147" s="323"/>
      <c r="AE147" s="323"/>
    </row>
    <row r="148" spans="1:31" x14ac:dyDescent="0.25">
      <c r="A148" s="324"/>
      <c r="B148" s="325"/>
      <c r="C148" s="326">
        <f>IFERROR(VLOOKUP(B148,A.Núcleos!$B:$C,2,FALSE),"")</f>
        <v>0</v>
      </c>
      <c r="D148" s="327"/>
      <c r="E148" s="328"/>
      <c r="F148" s="213"/>
      <c r="G148" s="329" t="str">
        <f>IF(Table8[[#This Row],[Código da Candidatura]]="","",CONCATENATE(VLOOKUP(Table8[[#This Row],[Código da Candidatura]],Table13[[Cód.]:[Latitude]],3,FALSE)," - ",VLOOKUP(Table8[[#This Row],[Código da Candidatura]],Table13[[Cód.]:[Latitude]],6,FALSE)))</f>
        <v/>
      </c>
      <c r="H148" s="330" t="str">
        <f>IF(A148="","",CONCATENATE("1D.",Entrada!$K$8,".",auxiliar!A145,".",Table8[[#This Row],[Código da Candidatura]]))</f>
        <v/>
      </c>
      <c r="I148" s="331" t="str">
        <f>IF(A148="","",SUMIF(D.Composição!A$2825:A$8530,A148,D.Composição!G$5:G$8530))</f>
        <v/>
      </c>
      <c r="J148" s="332" t="str">
        <f>IF(A148="","",COUNTIF(D.Composição!$A:$A,$A148))</f>
        <v/>
      </c>
      <c r="K148" s="332" t="str">
        <f t="shared" si="10"/>
        <v/>
      </c>
      <c r="L148" s="332" t="str">
        <f>IF(A148="","",COUNTIFS(D.Composição!$A:$A,$A148,D.Composição!$M:$M,"Dep"))</f>
        <v/>
      </c>
      <c r="M148" s="332" t="str">
        <f>IF(A148="","",COUNTIFS(D.Composição!$A:$A,$A148,D.Composição!$F:$F,"Sim"))</f>
        <v/>
      </c>
      <c r="N148" s="332" t="str">
        <f t="shared" si="11"/>
        <v/>
      </c>
      <c r="O148" s="332" t="str">
        <f>IF(A148="","",VLOOKUP(A148,D.Composição!A2967:F8673,5,FALSE))</f>
        <v/>
      </c>
      <c r="P148" s="332" t="str">
        <f t="shared" si="12"/>
        <v/>
      </c>
      <c r="Q148" s="333" t="str">
        <f t="shared" si="13"/>
        <v/>
      </c>
      <c r="R148" s="334" t="str">
        <f t="shared" si="14"/>
        <v/>
      </c>
      <c r="S148" s="332" t="str">
        <f>IF(H148="","",IF(R148&gt;=4*auxiliar!$K$2,"Não elegível",IF(R148&lt;4*auxiliar!$K$2,"Elegível","")))</f>
        <v/>
      </c>
      <c r="T148" s="325"/>
      <c r="U148" s="325"/>
      <c r="V148" s="325"/>
      <c r="W148" s="335"/>
      <c r="X148" s="336" t="str">
        <f>IF(Table8[[#This Row],[Código do agregado '[Entidade']]]="","",IF(OR(AND(A148="",A148&lt;&gt;""),(AND(A148&lt;&gt;"",OR(B148="",D148="",I148="",T148="",U148="")))),"NÃO",IF(AND(A148&lt;&gt;"",J148=0),"Faltam membros","sim")))</f>
        <v/>
      </c>
      <c r="AA148" s="323"/>
      <c r="AB148" s="406"/>
      <c r="AC148" s="406"/>
      <c r="AD148" s="323"/>
      <c r="AE148" s="323"/>
    </row>
    <row r="149" spans="1:31" x14ac:dyDescent="0.25">
      <c r="A149" s="324"/>
      <c r="B149" s="325"/>
      <c r="C149" s="326">
        <f>IFERROR(VLOOKUP(B149,A.Núcleos!$B:$C,2,FALSE),"")</f>
        <v>0</v>
      </c>
      <c r="D149" s="327"/>
      <c r="E149" s="328"/>
      <c r="F149" s="213"/>
      <c r="G149" s="329" t="str">
        <f>IF(Table8[[#This Row],[Código da Candidatura]]="","",CONCATENATE(VLOOKUP(Table8[[#This Row],[Código da Candidatura]],Table13[[Cód.]:[Latitude]],3,FALSE)," - ",VLOOKUP(Table8[[#This Row],[Código da Candidatura]],Table13[[Cód.]:[Latitude]],6,FALSE)))</f>
        <v/>
      </c>
      <c r="H149" s="330" t="str">
        <f>IF(A149="","",CONCATENATE("1D.",Entrada!$K$8,".",auxiliar!A146,".",Table8[[#This Row],[Código da Candidatura]]))</f>
        <v/>
      </c>
      <c r="I149" s="331" t="str">
        <f>IF(A149="","",SUMIF(D.Composição!A$2825:A$8530,A149,D.Composição!G$5:G$8530))</f>
        <v/>
      </c>
      <c r="J149" s="332" t="str">
        <f>IF(A149="","",COUNTIF(D.Composição!$A:$A,$A149))</f>
        <v/>
      </c>
      <c r="K149" s="332" t="str">
        <f t="shared" si="10"/>
        <v/>
      </c>
      <c r="L149" s="332" t="str">
        <f>IF(A149="","",COUNTIFS(D.Composição!$A:$A,$A149,D.Composição!$M:$M,"Dep"))</f>
        <v/>
      </c>
      <c r="M149" s="332" t="str">
        <f>IF(A149="","",COUNTIFS(D.Composição!$A:$A,$A149,D.Composição!$F:$F,"Sim"))</f>
        <v/>
      </c>
      <c r="N149" s="332" t="str">
        <f t="shared" si="11"/>
        <v/>
      </c>
      <c r="O149" s="332" t="str">
        <f>IF(A149="","",VLOOKUP(A149,D.Composição!A2968:F8674,5,FALSE))</f>
        <v/>
      </c>
      <c r="P149" s="332" t="str">
        <f t="shared" si="12"/>
        <v/>
      </c>
      <c r="Q149" s="333" t="str">
        <f t="shared" si="13"/>
        <v/>
      </c>
      <c r="R149" s="334" t="str">
        <f t="shared" si="14"/>
        <v/>
      </c>
      <c r="S149" s="332" t="str">
        <f>IF(H149="","",IF(R149&gt;=4*auxiliar!$K$2,"Não elegível",IF(R149&lt;4*auxiliar!$K$2,"Elegível","")))</f>
        <v/>
      </c>
      <c r="T149" s="325"/>
      <c r="U149" s="325"/>
      <c r="V149" s="325"/>
      <c r="W149" s="335"/>
      <c r="X149" s="336" t="str">
        <f>IF(Table8[[#This Row],[Código do agregado '[Entidade']]]="","",IF(OR(AND(A149="",A149&lt;&gt;""),(AND(A149&lt;&gt;"",OR(B149="",D149="",I149="",T149="",U149="")))),"NÃO",IF(AND(A149&lt;&gt;"",J149=0),"Faltam membros","sim")))</f>
        <v/>
      </c>
      <c r="AA149" s="323"/>
      <c r="AB149" s="406"/>
      <c r="AC149" s="406"/>
      <c r="AD149" s="323"/>
      <c r="AE149" s="323"/>
    </row>
    <row r="150" spans="1:31" x14ac:dyDescent="0.25">
      <c r="A150" s="324"/>
      <c r="B150" s="325"/>
      <c r="C150" s="326">
        <f>IFERROR(VLOOKUP(B150,A.Núcleos!$B:$C,2,FALSE),"")</f>
        <v>0</v>
      </c>
      <c r="D150" s="327"/>
      <c r="E150" s="328"/>
      <c r="F150" s="213"/>
      <c r="G150" s="329" t="str">
        <f>IF(Table8[[#This Row],[Código da Candidatura]]="","",CONCATENATE(VLOOKUP(Table8[[#This Row],[Código da Candidatura]],Table13[[Cód.]:[Latitude]],3,FALSE)," - ",VLOOKUP(Table8[[#This Row],[Código da Candidatura]],Table13[[Cód.]:[Latitude]],6,FALSE)))</f>
        <v/>
      </c>
      <c r="H150" s="330" t="str">
        <f>IF(A150="","",CONCATENATE("1D.",Entrada!$K$8,".",auxiliar!A147,".",Table8[[#This Row],[Código da Candidatura]]))</f>
        <v/>
      </c>
      <c r="I150" s="331" t="str">
        <f>IF(A150="","",SUMIF(D.Composição!A$2825:A$8530,A150,D.Composição!G$5:G$8530))</f>
        <v/>
      </c>
      <c r="J150" s="332" t="str">
        <f>IF(A150="","",COUNTIF(D.Composição!$A:$A,$A150))</f>
        <v/>
      </c>
      <c r="K150" s="332" t="str">
        <f t="shared" si="10"/>
        <v/>
      </c>
      <c r="L150" s="332" t="str">
        <f>IF(A150="","",COUNTIFS(D.Composição!$A:$A,$A150,D.Composição!$M:$M,"Dep"))</f>
        <v/>
      </c>
      <c r="M150" s="332" t="str">
        <f>IF(A150="","",COUNTIFS(D.Composição!$A:$A,$A150,D.Composição!$F:$F,"Sim"))</f>
        <v/>
      </c>
      <c r="N150" s="332" t="str">
        <f t="shared" si="11"/>
        <v/>
      </c>
      <c r="O150" s="332" t="str">
        <f>IF(A150="","",VLOOKUP(A150,D.Composição!A2969:F8675,5,FALSE))</f>
        <v/>
      </c>
      <c r="P150" s="332" t="str">
        <f t="shared" si="12"/>
        <v/>
      </c>
      <c r="Q150" s="333" t="str">
        <f t="shared" si="13"/>
        <v/>
      </c>
      <c r="R150" s="334" t="str">
        <f t="shared" si="14"/>
        <v/>
      </c>
      <c r="S150" s="332" t="str">
        <f>IF(H150="","",IF(R150&gt;=4*auxiliar!$K$2,"Não elegível",IF(R150&lt;4*auxiliar!$K$2,"Elegível","")))</f>
        <v/>
      </c>
      <c r="T150" s="325"/>
      <c r="U150" s="325"/>
      <c r="V150" s="325"/>
      <c r="W150" s="335"/>
      <c r="X150" s="336" t="str">
        <f>IF(Table8[[#This Row],[Código do agregado '[Entidade']]]="","",IF(OR(AND(A150="",A150&lt;&gt;""),(AND(A150&lt;&gt;"",OR(B150="",D150="",I150="",T150="",U150="")))),"NÃO",IF(AND(A150&lt;&gt;"",J150=0),"Faltam membros","sim")))</f>
        <v/>
      </c>
      <c r="AA150" s="323"/>
      <c r="AB150" s="406"/>
      <c r="AC150" s="406"/>
      <c r="AD150" s="323"/>
      <c r="AE150" s="323"/>
    </row>
    <row r="151" spans="1:31" x14ac:dyDescent="0.25">
      <c r="A151" s="324"/>
      <c r="B151" s="325"/>
      <c r="C151" s="326">
        <f>IFERROR(VLOOKUP(B151,A.Núcleos!$B:$C,2,FALSE),"")</f>
        <v>0</v>
      </c>
      <c r="D151" s="327"/>
      <c r="E151" s="328"/>
      <c r="F151" s="213"/>
      <c r="G151" s="329" t="str">
        <f>IF(Table8[[#This Row],[Código da Candidatura]]="","",CONCATENATE(VLOOKUP(Table8[[#This Row],[Código da Candidatura]],Table13[[Cód.]:[Latitude]],3,FALSE)," - ",VLOOKUP(Table8[[#This Row],[Código da Candidatura]],Table13[[Cód.]:[Latitude]],6,FALSE)))</f>
        <v/>
      </c>
      <c r="H151" s="330" t="str">
        <f>IF(A151="","",CONCATENATE("1D.",Entrada!$K$8,".",auxiliar!A148,".",Table8[[#This Row],[Código da Candidatura]]))</f>
        <v/>
      </c>
      <c r="I151" s="331" t="str">
        <f>IF(A151="","",SUMIF(D.Composição!A$2825:A$8530,A151,D.Composição!G$5:G$8530))</f>
        <v/>
      </c>
      <c r="J151" s="332" t="str">
        <f>IF(A151="","",COUNTIF(D.Composição!$A:$A,$A151))</f>
        <v/>
      </c>
      <c r="K151" s="332" t="str">
        <f t="shared" si="10"/>
        <v/>
      </c>
      <c r="L151" s="332" t="str">
        <f>IF(A151="","",COUNTIFS(D.Composição!$A:$A,$A151,D.Composição!$M:$M,"Dep"))</f>
        <v/>
      </c>
      <c r="M151" s="332" t="str">
        <f>IF(A151="","",COUNTIFS(D.Composição!$A:$A,$A151,D.Composição!$F:$F,"Sim"))</f>
        <v/>
      </c>
      <c r="N151" s="332" t="str">
        <f t="shared" si="11"/>
        <v/>
      </c>
      <c r="O151" s="332" t="str">
        <f>IF(A151="","",VLOOKUP(A151,D.Composição!A2970:F8676,5,FALSE))</f>
        <v/>
      </c>
      <c r="P151" s="332" t="str">
        <f t="shared" si="12"/>
        <v/>
      </c>
      <c r="Q151" s="333" t="str">
        <f t="shared" si="13"/>
        <v/>
      </c>
      <c r="R151" s="334" t="str">
        <f t="shared" si="14"/>
        <v/>
      </c>
      <c r="S151" s="332" t="str">
        <f>IF(H151="","",IF(R151&gt;=4*auxiliar!$K$2,"Não elegível",IF(R151&lt;4*auxiliar!$K$2,"Elegível","")))</f>
        <v/>
      </c>
      <c r="T151" s="325"/>
      <c r="U151" s="325"/>
      <c r="V151" s="325"/>
      <c r="W151" s="335"/>
      <c r="X151" s="336" t="str">
        <f>IF(Table8[[#This Row],[Código do agregado '[Entidade']]]="","",IF(OR(AND(A151="",A151&lt;&gt;""),(AND(A151&lt;&gt;"",OR(B151="",D151="",I151="",T151="",U151="")))),"NÃO",IF(AND(A151&lt;&gt;"",J151=0),"Faltam membros","sim")))</f>
        <v/>
      </c>
      <c r="AA151" s="323"/>
      <c r="AB151" s="406"/>
      <c r="AC151" s="406"/>
      <c r="AD151" s="323"/>
      <c r="AE151" s="323"/>
    </row>
    <row r="152" spans="1:31" x14ac:dyDescent="0.25">
      <c r="A152" s="324"/>
      <c r="B152" s="325"/>
      <c r="C152" s="326">
        <f>IFERROR(VLOOKUP(B152,A.Núcleos!$B:$C,2,FALSE),"")</f>
        <v>0</v>
      </c>
      <c r="D152" s="327"/>
      <c r="E152" s="328"/>
      <c r="F152" s="213"/>
      <c r="G152" s="329" t="str">
        <f>IF(Table8[[#This Row],[Código da Candidatura]]="","",CONCATENATE(VLOOKUP(Table8[[#This Row],[Código da Candidatura]],Table13[[Cód.]:[Latitude]],3,FALSE)," - ",VLOOKUP(Table8[[#This Row],[Código da Candidatura]],Table13[[Cód.]:[Latitude]],6,FALSE)))</f>
        <v/>
      </c>
      <c r="H152" s="330" t="str">
        <f>IF(A152="","",CONCATENATE("1D.",Entrada!$K$8,".",auxiliar!A149,".",Table8[[#This Row],[Código da Candidatura]]))</f>
        <v/>
      </c>
      <c r="I152" s="331" t="str">
        <f>IF(A152="","",SUMIF(D.Composição!A$2825:A$8530,A152,D.Composição!G$5:G$8530))</f>
        <v/>
      </c>
      <c r="J152" s="332" t="str">
        <f>IF(A152="","",COUNTIF(D.Composição!$A:$A,$A152))</f>
        <v/>
      </c>
      <c r="K152" s="332" t="str">
        <f t="shared" si="10"/>
        <v/>
      </c>
      <c r="L152" s="332" t="str">
        <f>IF(A152="","",COUNTIFS(D.Composição!$A:$A,$A152,D.Composição!$M:$M,"Dep"))</f>
        <v/>
      </c>
      <c r="M152" s="332" t="str">
        <f>IF(A152="","",COUNTIFS(D.Composição!$A:$A,$A152,D.Composição!$F:$F,"Sim"))</f>
        <v/>
      </c>
      <c r="N152" s="332" t="str">
        <f t="shared" si="11"/>
        <v/>
      </c>
      <c r="O152" s="332" t="str">
        <f>IF(A152="","",VLOOKUP(A152,D.Composição!A2971:F8677,5,FALSE))</f>
        <v/>
      </c>
      <c r="P152" s="332" t="str">
        <f t="shared" si="12"/>
        <v/>
      </c>
      <c r="Q152" s="333" t="str">
        <f t="shared" si="13"/>
        <v/>
      </c>
      <c r="R152" s="334" t="str">
        <f t="shared" si="14"/>
        <v/>
      </c>
      <c r="S152" s="332" t="str">
        <f>IF(H152="","",IF(R152&gt;=4*auxiliar!$K$2,"Não elegível",IF(R152&lt;4*auxiliar!$K$2,"Elegível","")))</f>
        <v/>
      </c>
      <c r="T152" s="325"/>
      <c r="U152" s="325"/>
      <c r="V152" s="325"/>
      <c r="W152" s="335"/>
      <c r="X152" s="336" t="str">
        <f>IF(Table8[[#This Row],[Código do agregado '[Entidade']]]="","",IF(OR(AND(A152="",A152&lt;&gt;""),(AND(A152&lt;&gt;"",OR(B152="",D152="",I152="",T152="",U152="")))),"NÃO",IF(AND(A152&lt;&gt;"",J152=0),"Faltam membros","sim")))</f>
        <v/>
      </c>
      <c r="AA152" s="323"/>
      <c r="AB152" s="406"/>
      <c r="AC152" s="406"/>
      <c r="AD152" s="323"/>
      <c r="AE152" s="323"/>
    </row>
    <row r="153" spans="1:31" x14ac:dyDescent="0.25">
      <c r="A153" s="324"/>
      <c r="B153" s="325"/>
      <c r="C153" s="326">
        <f>IFERROR(VLOOKUP(B153,A.Núcleos!$B:$C,2,FALSE),"")</f>
        <v>0</v>
      </c>
      <c r="D153" s="327"/>
      <c r="E153" s="328"/>
      <c r="F153" s="213"/>
      <c r="G153" s="329" t="str">
        <f>IF(Table8[[#This Row],[Código da Candidatura]]="","",CONCATENATE(VLOOKUP(Table8[[#This Row],[Código da Candidatura]],Table13[[Cód.]:[Latitude]],3,FALSE)," - ",VLOOKUP(Table8[[#This Row],[Código da Candidatura]],Table13[[Cód.]:[Latitude]],6,FALSE)))</f>
        <v/>
      </c>
      <c r="H153" s="330" t="str">
        <f>IF(A153="","",CONCATENATE("1D.",Entrada!$K$8,".",auxiliar!A150,".",Table8[[#This Row],[Código da Candidatura]]))</f>
        <v/>
      </c>
      <c r="I153" s="331" t="str">
        <f>IF(A153="","",SUMIF(D.Composição!A$2825:A$8530,A153,D.Composição!G$5:G$8530))</f>
        <v/>
      </c>
      <c r="J153" s="332" t="str">
        <f>IF(A153="","",COUNTIF(D.Composição!$A:$A,$A153))</f>
        <v/>
      </c>
      <c r="K153" s="332" t="str">
        <f t="shared" si="10"/>
        <v/>
      </c>
      <c r="L153" s="332" t="str">
        <f>IF(A153="","",COUNTIFS(D.Composição!$A:$A,$A153,D.Composição!$M:$M,"Dep"))</f>
        <v/>
      </c>
      <c r="M153" s="332" t="str">
        <f>IF(A153="","",COUNTIFS(D.Composição!$A:$A,$A153,D.Composição!$F:$F,"Sim"))</f>
        <v/>
      </c>
      <c r="N153" s="332" t="str">
        <f t="shared" si="11"/>
        <v/>
      </c>
      <c r="O153" s="332" t="str">
        <f>IF(A153="","",VLOOKUP(A153,D.Composição!A2972:F8678,5,FALSE))</f>
        <v/>
      </c>
      <c r="P153" s="332" t="str">
        <f t="shared" si="12"/>
        <v/>
      </c>
      <c r="Q153" s="333" t="str">
        <f t="shared" si="13"/>
        <v/>
      </c>
      <c r="R153" s="334" t="str">
        <f t="shared" si="14"/>
        <v/>
      </c>
      <c r="S153" s="332" t="str">
        <f>IF(H153="","",IF(R153&gt;=4*auxiliar!$K$2,"Não elegível",IF(R153&lt;4*auxiliar!$K$2,"Elegível","")))</f>
        <v/>
      </c>
      <c r="T153" s="325"/>
      <c r="U153" s="325"/>
      <c r="V153" s="325"/>
      <c r="W153" s="335"/>
      <c r="X153" s="336" t="str">
        <f>IF(Table8[[#This Row],[Código do agregado '[Entidade']]]="","",IF(OR(AND(A153="",A153&lt;&gt;""),(AND(A153&lt;&gt;"",OR(B153="",D153="",I153="",T153="",U153="")))),"NÃO",IF(AND(A153&lt;&gt;"",J153=0),"Faltam membros","sim")))</f>
        <v/>
      </c>
      <c r="AA153" s="323"/>
      <c r="AB153" s="406"/>
      <c r="AC153" s="406"/>
      <c r="AD153" s="323"/>
      <c r="AE153" s="323"/>
    </row>
    <row r="154" spans="1:31" x14ac:dyDescent="0.25">
      <c r="A154" s="324"/>
      <c r="B154" s="325"/>
      <c r="C154" s="326">
        <f>IFERROR(VLOOKUP(B154,A.Núcleos!$B:$C,2,FALSE),"")</f>
        <v>0</v>
      </c>
      <c r="D154" s="327"/>
      <c r="E154" s="328"/>
      <c r="F154" s="213"/>
      <c r="G154" s="329" t="str">
        <f>IF(Table8[[#This Row],[Código da Candidatura]]="","",CONCATENATE(VLOOKUP(Table8[[#This Row],[Código da Candidatura]],Table13[[Cód.]:[Latitude]],3,FALSE)," - ",VLOOKUP(Table8[[#This Row],[Código da Candidatura]],Table13[[Cód.]:[Latitude]],6,FALSE)))</f>
        <v/>
      </c>
      <c r="H154" s="330" t="str">
        <f>IF(A154="","",CONCATENATE("1D.",Entrada!$K$8,".",auxiliar!A151,".",Table8[[#This Row],[Código da Candidatura]]))</f>
        <v/>
      </c>
      <c r="I154" s="331" t="str">
        <f>IF(A154="","",SUMIF(D.Composição!A$2825:A$8530,A154,D.Composição!G$5:G$8530))</f>
        <v/>
      </c>
      <c r="J154" s="332" t="str">
        <f>IF(A154="","",COUNTIF(D.Composição!$A:$A,$A154))</f>
        <v/>
      </c>
      <c r="K154" s="332" t="str">
        <f t="shared" si="10"/>
        <v/>
      </c>
      <c r="L154" s="332" t="str">
        <f>IF(A154="","",COUNTIFS(D.Composição!$A:$A,$A154,D.Composição!$M:$M,"Dep"))</f>
        <v/>
      </c>
      <c r="M154" s="332" t="str">
        <f>IF(A154="","",COUNTIFS(D.Composição!$A:$A,$A154,D.Composição!$F:$F,"Sim"))</f>
        <v/>
      </c>
      <c r="N154" s="332" t="str">
        <f t="shared" si="11"/>
        <v/>
      </c>
      <c r="O154" s="332" t="str">
        <f>IF(A154="","",VLOOKUP(A154,D.Composição!A2973:F8679,5,FALSE))</f>
        <v/>
      </c>
      <c r="P154" s="332" t="str">
        <f t="shared" si="12"/>
        <v/>
      </c>
      <c r="Q154" s="333" t="str">
        <f t="shared" si="13"/>
        <v/>
      </c>
      <c r="R154" s="334" t="str">
        <f t="shared" si="14"/>
        <v/>
      </c>
      <c r="S154" s="332" t="str">
        <f>IF(H154="","",IF(R154&gt;=4*auxiliar!$K$2,"Não elegível",IF(R154&lt;4*auxiliar!$K$2,"Elegível","")))</f>
        <v/>
      </c>
      <c r="T154" s="325"/>
      <c r="U154" s="325"/>
      <c r="V154" s="325"/>
      <c r="W154" s="335"/>
      <c r="X154" s="336" t="str">
        <f>IF(Table8[[#This Row],[Código do agregado '[Entidade']]]="","",IF(OR(AND(A154="",A154&lt;&gt;""),(AND(A154&lt;&gt;"",OR(B154="",D154="",I154="",T154="",U154="")))),"NÃO",IF(AND(A154&lt;&gt;"",J154=0),"Faltam membros","sim")))</f>
        <v/>
      </c>
      <c r="AA154" s="323"/>
      <c r="AB154" s="406"/>
      <c r="AC154" s="406"/>
      <c r="AD154" s="323"/>
      <c r="AE154" s="323"/>
    </row>
    <row r="155" spans="1:31" x14ac:dyDescent="0.25">
      <c r="A155" s="324"/>
      <c r="B155" s="325"/>
      <c r="C155" s="326">
        <f>IFERROR(VLOOKUP(B155,A.Núcleos!$B:$C,2,FALSE),"")</f>
        <v>0</v>
      </c>
      <c r="D155" s="327"/>
      <c r="E155" s="328"/>
      <c r="F155" s="213"/>
      <c r="G155" s="329" t="str">
        <f>IF(Table8[[#This Row],[Código da Candidatura]]="","",CONCATENATE(VLOOKUP(Table8[[#This Row],[Código da Candidatura]],Table13[[Cód.]:[Latitude]],3,FALSE)," - ",VLOOKUP(Table8[[#This Row],[Código da Candidatura]],Table13[[Cód.]:[Latitude]],6,FALSE)))</f>
        <v/>
      </c>
      <c r="H155" s="330" t="str">
        <f>IF(A155="","",CONCATENATE("1D.",Entrada!$K$8,".",auxiliar!A152,".",Table8[[#This Row],[Código da Candidatura]]))</f>
        <v/>
      </c>
      <c r="I155" s="331" t="str">
        <f>IF(A155="","",SUMIF(D.Composição!A$2825:A$8530,A155,D.Composição!G$5:G$8530))</f>
        <v/>
      </c>
      <c r="J155" s="332" t="str">
        <f>IF(A155="","",COUNTIF(D.Composição!$A:$A,$A155))</f>
        <v/>
      </c>
      <c r="K155" s="332" t="str">
        <f t="shared" si="10"/>
        <v/>
      </c>
      <c r="L155" s="332" t="str">
        <f>IF(A155="","",COUNTIFS(D.Composição!$A:$A,$A155,D.Composição!$M:$M,"Dep"))</f>
        <v/>
      </c>
      <c r="M155" s="332" t="str">
        <f>IF(A155="","",COUNTIFS(D.Composição!$A:$A,$A155,D.Composição!$F:$F,"Sim"))</f>
        <v/>
      </c>
      <c r="N155" s="332" t="str">
        <f t="shared" si="11"/>
        <v/>
      </c>
      <c r="O155" s="332" t="str">
        <f>IF(A155="","",VLOOKUP(A155,D.Composição!A2974:F8680,5,FALSE))</f>
        <v/>
      </c>
      <c r="P155" s="332" t="str">
        <f t="shared" si="12"/>
        <v/>
      </c>
      <c r="Q155" s="333" t="str">
        <f t="shared" si="13"/>
        <v/>
      </c>
      <c r="R155" s="334" t="str">
        <f t="shared" si="14"/>
        <v/>
      </c>
      <c r="S155" s="332" t="str">
        <f>IF(H155="","",IF(R155&gt;=4*auxiliar!$K$2,"Não elegível",IF(R155&lt;4*auxiliar!$K$2,"Elegível","")))</f>
        <v/>
      </c>
      <c r="T155" s="325"/>
      <c r="U155" s="325"/>
      <c r="V155" s="325"/>
      <c r="W155" s="335"/>
      <c r="X155" s="336" t="str">
        <f>IF(Table8[[#This Row],[Código do agregado '[Entidade']]]="","",IF(OR(AND(A155="",A155&lt;&gt;""),(AND(A155&lt;&gt;"",OR(B155="",D155="",I155="",T155="",U155="")))),"NÃO",IF(AND(A155&lt;&gt;"",J155=0),"Faltam membros","sim")))</f>
        <v/>
      </c>
      <c r="AA155" s="323"/>
      <c r="AB155" s="406"/>
      <c r="AC155" s="406"/>
      <c r="AD155" s="323"/>
      <c r="AE155" s="323"/>
    </row>
    <row r="156" spans="1:31" x14ac:dyDescent="0.25">
      <c r="A156" s="324"/>
      <c r="B156" s="325"/>
      <c r="C156" s="326">
        <f>IFERROR(VLOOKUP(B156,A.Núcleos!$B:$C,2,FALSE),"")</f>
        <v>0</v>
      </c>
      <c r="D156" s="327"/>
      <c r="E156" s="328"/>
      <c r="F156" s="213"/>
      <c r="G156" s="329" t="str">
        <f>IF(Table8[[#This Row],[Código da Candidatura]]="","",CONCATENATE(VLOOKUP(Table8[[#This Row],[Código da Candidatura]],Table13[[Cód.]:[Latitude]],3,FALSE)," - ",VLOOKUP(Table8[[#This Row],[Código da Candidatura]],Table13[[Cód.]:[Latitude]],6,FALSE)))</f>
        <v/>
      </c>
      <c r="H156" s="330" t="str">
        <f>IF(A156="","",CONCATENATE("1D.",Entrada!$K$8,".",auxiliar!A153,".",Table8[[#This Row],[Código da Candidatura]]))</f>
        <v/>
      </c>
      <c r="I156" s="331" t="str">
        <f>IF(A156="","",SUMIF(D.Composição!A$2825:A$8530,A156,D.Composição!G$5:G$8530))</f>
        <v/>
      </c>
      <c r="J156" s="332" t="str">
        <f>IF(A156="","",COUNTIF(D.Composição!$A:$A,$A156))</f>
        <v/>
      </c>
      <c r="K156" s="332" t="str">
        <f t="shared" si="10"/>
        <v/>
      </c>
      <c r="L156" s="332" t="str">
        <f>IF(A156="","",COUNTIFS(D.Composição!$A:$A,$A156,D.Composição!$M:$M,"Dep"))</f>
        <v/>
      </c>
      <c r="M156" s="332" t="str">
        <f>IF(A156="","",COUNTIFS(D.Composição!$A:$A,$A156,D.Composição!$F:$F,"Sim"))</f>
        <v/>
      </c>
      <c r="N156" s="332" t="str">
        <f t="shared" si="11"/>
        <v/>
      </c>
      <c r="O156" s="332" t="str">
        <f>IF(A156="","",VLOOKUP(A156,D.Composição!A2975:F8681,5,FALSE))</f>
        <v/>
      </c>
      <c r="P156" s="332" t="str">
        <f t="shared" si="12"/>
        <v/>
      </c>
      <c r="Q156" s="333" t="str">
        <f t="shared" si="13"/>
        <v/>
      </c>
      <c r="R156" s="334" t="str">
        <f t="shared" si="14"/>
        <v/>
      </c>
      <c r="S156" s="332" t="str">
        <f>IF(H156="","",IF(R156&gt;=4*auxiliar!$K$2,"Não elegível",IF(R156&lt;4*auxiliar!$K$2,"Elegível","")))</f>
        <v/>
      </c>
      <c r="T156" s="325"/>
      <c r="U156" s="325"/>
      <c r="V156" s="325"/>
      <c r="W156" s="335"/>
      <c r="X156" s="336" t="str">
        <f>IF(Table8[[#This Row],[Código do agregado '[Entidade']]]="","",IF(OR(AND(A156="",A156&lt;&gt;""),(AND(A156&lt;&gt;"",OR(B156="",D156="",I156="",T156="",U156="")))),"NÃO",IF(AND(A156&lt;&gt;"",J156=0),"Faltam membros","sim")))</f>
        <v/>
      </c>
      <c r="AA156" s="323"/>
      <c r="AB156" s="406"/>
      <c r="AC156" s="406"/>
      <c r="AD156" s="323"/>
      <c r="AE156" s="323"/>
    </row>
    <row r="157" spans="1:31" x14ac:dyDescent="0.25">
      <c r="A157" s="324"/>
      <c r="B157" s="325"/>
      <c r="C157" s="326">
        <f>IFERROR(VLOOKUP(B157,A.Núcleos!$B:$C,2,FALSE),"")</f>
        <v>0</v>
      </c>
      <c r="D157" s="327"/>
      <c r="E157" s="328"/>
      <c r="F157" s="213"/>
      <c r="G157" s="329" t="str">
        <f>IF(Table8[[#This Row],[Código da Candidatura]]="","",CONCATENATE(VLOOKUP(Table8[[#This Row],[Código da Candidatura]],Table13[[Cód.]:[Latitude]],3,FALSE)," - ",VLOOKUP(Table8[[#This Row],[Código da Candidatura]],Table13[[Cód.]:[Latitude]],6,FALSE)))</f>
        <v/>
      </c>
      <c r="H157" s="330" t="str">
        <f>IF(A157="","",CONCATENATE("1D.",Entrada!$K$8,".",auxiliar!A154,".",Table8[[#This Row],[Código da Candidatura]]))</f>
        <v/>
      </c>
      <c r="I157" s="331" t="str">
        <f>IF(A157="","",SUMIF(D.Composição!A$2825:A$8530,A157,D.Composição!G$5:G$8530))</f>
        <v/>
      </c>
      <c r="J157" s="332" t="str">
        <f>IF(A157="","",COUNTIF(D.Composição!$A:$A,$A157))</f>
        <v/>
      </c>
      <c r="K157" s="332" t="str">
        <f t="shared" si="10"/>
        <v/>
      </c>
      <c r="L157" s="332" t="str">
        <f>IF(A157="","",COUNTIFS(D.Composição!$A:$A,$A157,D.Composição!$M:$M,"Dep"))</f>
        <v/>
      </c>
      <c r="M157" s="332" t="str">
        <f>IF(A157="","",COUNTIFS(D.Composição!$A:$A,$A157,D.Composição!$F:$F,"Sim"))</f>
        <v/>
      </c>
      <c r="N157" s="332" t="str">
        <f t="shared" si="11"/>
        <v/>
      </c>
      <c r="O157" s="332" t="str">
        <f>IF(A157="","",VLOOKUP(A157,D.Composição!A2976:F8682,5,FALSE))</f>
        <v/>
      </c>
      <c r="P157" s="332" t="str">
        <f t="shared" si="12"/>
        <v/>
      </c>
      <c r="Q157" s="333" t="str">
        <f t="shared" si="13"/>
        <v/>
      </c>
      <c r="R157" s="334" t="str">
        <f t="shared" si="14"/>
        <v/>
      </c>
      <c r="S157" s="332" t="str">
        <f>IF(H157="","",IF(R157&gt;=4*auxiliar!$K$2,"Não elegível",IF(R157&lt;4*auxiliar!$K$2,"Elegível","")))</f>
        <v/>
      </c>
      <c r="T157" s="325"/>
      <c r="U157" s="325"/>
      <c r="V157" s="325"/>
      <c r="W157" s="335"/>
      <c r="X157" s="336" t="str">
        <f>IF(Table8[[#This Row],[Código do agregado '[Entidade']]]="","",IF(OR(AND(A157="",A157&lt;&gt;""),(AND(A157&lt;&gt;"",OR(B157="",D157="",I157="",T157="",U157="")))),"NÃO",IF(AND(A157&lt;&gt;"",J157=0),"Faltam membros","sim")))</f>
        <v/>
      </c>
      <c r="AA157" s="323"/>
      <c r="AB157" s="406"/>
      <c r="AC157" s="406"/>
      <c r="AD157" s="323"/>
      <c r="AE157" s="323"/>
    </row>
    <row r="158" spans="1:31" x14ac:dyDescent="0.25">
      <c r="A158" s="324"/>
      <c r="B158" s="325"/>
      <c r="C158" s="326">
        <f>IFERROR(VLOOKUP(B158,A.Núcleos!$B:$C,2,FALSE),"")</f>
        <v>0</v>
      </c>
      <c r="D158" s="327"/>
      <c r="E158" s="328"/>
      <c r="F158" s="213"/>
      <c r="G158" s="329" t="str">
        <f>IF(Table8[[#This Row],[Código da Candidatura]]="","",CONCATENATE(VLOOKUP(Table8[[#This Row],[Código da Candidatura]],Table13[[Cód.]:[Latitude]],3,FALSE)," - ",VLOOKUP(Table8[[#This Row],[Código da Candidatura]],Table13[[Cód.]:[Latitude]],6,FALSE)))</f>
        <v/>
      </c>
      <c r="H158" s="330" t="str">
        <f>IF(A158="","",CONCATENATE("1D.",Entrada!$K$8,".",auxiliar!A155,".",Table8[[#This Row],[Código da Candidatura]]))</f>
        <v/>
      </c>
      <c r="I158" s="331" t="str">
        <f>IF(A158="","",SUMIF(D.Composição!A$2825:A$8530,A158,D.Composição!G$5:G$8530))</f>
        <v/>
      </c>
      <c r="J158" s="332" t="str">
        <f>IF(A158="","",COUNTIF(D.Composição!$A:$A,$A158))</f>
        <v/>
      </c>
      <c r="K158" s="332" t="str">
        <f t="shared" si="10"/>
        <v/>
      </c>
      <c r="L158" s="332" t="str">
        <f>IF(A158="","",COUNTIFS(D.Composição!$A:$A,$A158,D.Composição!$M:$M,"Dep"))</f>
        <v/>
      </c>
      <c r="M158" s="332" t="str">
        <f>IF(A158="","",COUNTIFS(D.Composição!$A:$A,$A158,D.Composição!$F:$F,"Sim"))</f>
        <v/>
      </c>
      <c r="N158" s="332" t="str">
        <f t="shared" si="11"/>
        <v/>
      </c>
      <c r="O158" s="332" t="str">
        <f>IF(A158="","",VLOOKUP(A158,D.Composição!A2977:F8683,5,FALSE))</f>
        <v/>
      </c>
      <c r="P158" s="332" t="str">
        <f t="shared" si="12"/>
        <v/>
      </c>
      <c r="Q158" s="333" t="str">
        <f t="shared" si="13"/>
        <v/>
      </c>
      <c r="R158" s="334" t="str">
        <f t="shared" si="14"/>
        <v/>
      </c>
      <c r="S158" s="332" t="str">
        <f>IF(H158="","",IF(R158&gt;=4*auxiliar!$K$2,"Não elegível",IF(R158&lt;4*auxiliar!$K$2,"Elegível","")))</f>
        <v/>
      </c>
      <c r="T158" s="325"/>
      <c r="U158" s="325"/>
      <c r="V158" s="325"/>
      <c r="W158" s="335"/>
      <c r="X158" s="336" t="str">
        <f>IF(Table8[[#This Row],[Código do agregado '[Entidade']]]="","",IF(OR(AND(A158="",A158&lt;&gt;""),(AND(A158&lt;&gt;"",OR(B158="",D158="",I158="",T158="",U158="")))),"NÃO",IF(AND(A158&lt;&gt;"",J158=0),"Faltam membros","sim")))</f>
        <v/>
      </c>
      <c r="AA158" s="323"/>
      <c r="AB158" s="406"/>
      <c r="AC158" s="406"/>
      <c r="AD158" s="323"/>
      <c r="AE158" s="323"/>
    </row>
    <row r="159" spans="1:31" x14ac:dyDescent="0.25">
      <c r="A159" s="324"/>
      <c r="B159" s="325"/>
      <c r="C159" s="326">
        <f>IFERROR(VLOOKUP(B159,A.Núcleos!$B:$C,2,FALSE),"")</f>
        <v>0</v>
      </c>
      <c r="D159" s="327"/>
      <c r="E159" s="328"/>
      <c r="F159" s="213"/>
      <c r="G159" s="329" t="str">
        <f>IF(Table8[[#This Row],[Código da Candidatura]]="","",CONCATENATE(VLOOKUP(Table8[[#This Row],[Código da Candidatura]],Table13[[Cód.]:[Latitude]],3,FALSE)," - ",VLOOKUP(Table8[[#This Row],[Código da Candidatura]],Table13[[Cód.]:[Latitude]],6,FALSE)))</f>
        <v/>
      </c>
      <c r="H159" s="330" t="str">
        <f>IF(A159="","",CONCATENATE("1D.",Entrada!$K$8,".",auxiliar!A156,".",Table8[[#This Row],[Código da Candidatura]]))</f>
        <v/>
      </c>
      <c r="I159" s="331" t="str">
        <f>IF(A159="","",SUMIF(D.Composição!A$2825:A$8530,A159,D.Composição!G$5:G$8530))</f>
        <v/>
      </c>
      <c r="J159" s="332" t="str">
        <f>IF(A159="","",COUNTIF(D.Composição!$A:$A,$A159))</f>
        <v/>
      </c>
      <c r="K159" s="332" t="str">
        <f t="shared" si="10"/>
        <v/>
      </c>
      <c r="L159" s="332" t="str">
        <f>IF(A159="","",COUNTIFS(D.Composição!$A:$A,$A159,D.Composição!$M:$M,"Dep"))</f>
        <v/>
      </c>
      <c r="M159" s="332" t="str">
        <f>IF(A159="","",COUNTIFS(D.Composição!$A:$A,$A159,D.Composição!$F:$F,"Sim"))</f>
        <v/>
      </c>
      <c r="N159" s="332" t="str">
        <f t="shared" si="11"/>
        <v/>
      </c>
      <c r="O159" s="332" t="str">
        <f>IF(A159="","",VLOOKUP(A159,D.Composição!A2978:F8684,5,FALSE))</f>
        <v/>
      </c>
      <c r="P159" s="332" t="str">
        <f t="shared" si="12"/>
        <v/>
      </c>
      <c r="Q159" s="333" t="str">
        <f t="shared" si="13"/>
        <v/>
      </c>
      <c r="R159" s="334" t="str">
        <f t="shared" si="14"/>
        <v/>
      </c>
      <c r="S159" s="332" t="str">
        <f>IF(H159="","",IF(R159&gt;=4*auxiliar!$K$2,"Não elegível",IF(R159&lt;4*auxiliar!$K$2,"Elegível","")))</f>
        <v/>
      </c>
      <c r="T159" s="325"/>
      <c r="U159" s="325"/>
      <c r="V159" s="325"/>
      <c r="W159" s="335"/>
      <c r="X159" s="336" t="str">
        <f>IF(Table8[[#This Row],[Código do agregado '[Entidade']]]="","",IF(OR(AND(A159="",A159&lt;&gt;""),(AND(A159&lt;&gt;"",OR(B159="",D159="",I159="",T159="",U159="")))),"NÃO",IF(AND(A159&lt;&gt;"",J159=0),"Faltam membros","sim")))</f>
        <v/>
      </c>
      <c r="AA159" s="323"/>
      <c r="AB159" s="406"/>
      <c r="AC159" s="406"/>
      <c r="AD159" s="323"/>
      <c r="AE159" s="323"/>
    </row>
    <row r="160" spans="1:31" x14ac:dyDescent="0.25">
      <c r="A160" s="324"/>
      <c r="B160" s="325"/>
      <c r="C160" s="326">
        <f>IFERROR(VLOOKUP(B160,A.Núcleos!$B:$C,2,FALSE),"")</f>
        <v>0</v>
      </c>
      <c r="D160" s="327"/>
      <c r="E160" s="328"/>
      <c r="F160" s="213"/>
      <c r="G160" s="329" t="str">
        <f>IF(Table8[[#This Row],[Código da Candidatura]]="","",CONCATENATE(VLOOKUP(Table8[[#This Row],[Código da Candidatura]],Table13[[Cód.]:[Latitude]],3,FALSE)," - ",VLOOKUP(Table8[[#This Row],[Código da Candidatura]],Table13[[Cód.]:[Latitude]],6,FALSE)))</f>
        <v/>
      </c>
      <c r="H160" s="330" t="str">
        <f>IF(A160="","",CONCATENATE("1D.",Entrada!$K$8,".",auxiliar!A157,".",Table8[[#This Row],[Código da Candidatura]]))</f>
        <v/>
      </c>
      <c r="I160" s="331" t="str">
        <f>IF(A160="","",SUMIF(D.Composição!A$2825:A$8530,A160,D.Composição!G$5:G$8530))</f>
        <v/>
      </c>
      <c r="J160" s="332" t="str">
        <f>IF(A160="","",COUNTIF(D.Composição!$A:$A,$A160))</f>
        <v/>
      </c>
      <c r="K160" s="332" t="str">
        <f t="shared" si="10"/>
        <v/>
      </c>
      <c r="L160" s="332" t="str">
        <f>IF(A160="","",COUNTIFS(D.Composição!$A:$A,$A160,D.Composição!$M:$M,"Dep"))</f>
        <v/>
      </c>
      <c r="M160" s="332" t="str">
        <f>IF(A160="","",COUNTIFS(D.Composição!$A:$A,$A160,D.Composição!$F:$F,"Sim"))</f>
        <v/>
      </c>
      <c r="N160" s="332" t="str">
        <f t="shared" si="11"/>
        <v/>
      </c>
      <c r="O160" s="332" t="str">
        <f>IF(A160="","",VLOOKUP(A160,D.Composição!A2979:F8685,5,FALSE))</f>
        <v/>
      </c>
      <c r="P160" s="332" t="str">
        <f t="shared" si="12"/>
        <v/>
      </c>
      <c r="Q160" s="333" t="str">
        <f t="shared" si="13"/>
        <v/>
      </c>
      <c r="R160" s="334" t="str">
        <f t="shared" si="14"/>
        <v/>
      </c>
      <c r="S160" s="332" t="str">
        <f>IF(H160="","",IF(R160&gt;=4*auxiliar!$K$2,"Não elegível",IF(R160&lt;4*auxiliar!$K$2,"Elegível","")))</f>
        <v/>
      </c>
      <c r="T160" s="325"/>
      <c r="U160" s="325"/>
      <c r="V160" s="325"/>
      <c r="W160" s="335"/>
      <c r="X160" s="336" t="str">
        <f>IF(Table8[[#This Row],[Código do agregado '[Entidade']]]="","",IF(OR(AND(A160="",A160&lt;&gt;""),(AND(A160&lt;&gt;"",OR(B160="",D160="",I160="",T160="",U160="")))),"NÃO",IF(AND(A160&lt;&gt;"",J160=0),"Faltam membros","sim")))</f>
        <v/>
      </c>
      <c r="AA160" s="323"/>
      <c r="AB160" s="406"/>
      <c r="AC160" s="406"/>
      <c r="AD160" s="323"/>
      <c r="AE160" s="323"/>
    </row>
    <row r="161" spans="1:31" x14ac:dyDescent="0.25">
      <c r="A161" s="324"/>
      <c r="B161" s="325"/>
      <c r="C161" s="326">
        <f>IFERROR(VLOOKUP(B161,A.Núcleos!$B:$C,2,FALSE),"")</f>
        <v>0</v>
      </c>
      <c r="D161" s="327"/>
      <c r="E161" s="328"/>
      <c r="F161" s="213"/>
      <c r="G161" s="329" t="str">
        <f>IF(Table8[[#This Row],[Código da Candidatura]]="","",CONCATENATE(VLOOKUP(Table8[[#This Row],[Código da Candidatura]],Table13[[Cód.]:[Latitude]],3,FALSE)," - ",VLOOKUP(Table8[[#This Row],[Código da Candidatura]],Table13[[Cód.]:[Latitude]],6,FALSE)))</f>
        <v/>
      </c>
      <c r="H161" s="330" t="str">
        <f>IF(A161="","",CONCATENATE("1D.",Entrada!$K$8,".",auxiliar!A3,".",Table8[[#This Row],[Código da Candidatura]]))</f>
        <v/>
      </c>
      <c r="I161" s="331" t="str">
        <f>IF(A161="","",SUMIF(D.Composição!A$2825:A$8530,A161,D.Composição!G$5:G$8530))</f>
        <v/>
      </c>
      <c r="J161" s="332" t="str">
        <f>IF(A161="","",COUNTIF(D.Composição!$A:$A,$A161))</f>
        <v/>
      </c>
      <c r="K161" s="332" t="str">
        <f t="shared" si="10"/>
        <v/>
      </c>
      <c r="L161" s="332" t="str">
        <f>IF(A161="","",COUNTIFS(D.Composição!$A:$A,$A161,D.Composição!$M:$M,"Dep"))</f>
        <v/>
      </c>
      <c r="M161" s="332" t="str">
        <f>IF(A161="","",COUNTIFS(D.Composição!$A:$A,$A161,D.Composição!$F:$F,"Sim"))</f>
        <v/>
      </c>
      <c r="N161" s="332" t="str">
        <f t="shared" si="11"/>
        <v/>
      </c>
      <c r="O161" s="332" t="str">
        <f>IF(A161="","",VLOOKUP(A161,D.Composição!A2825:F8531,5,FALSE))</f>
        <v/>
      </c>
      <c r="P161" s="332" t="str">
        <f t="shared" si="12"/>
        <v/>
      </c>
      <c r="Q161" s="333" t="str">
        <f t="shared" si="13"/>
        <v/>
      </c>
      <c r="R161" s="334" t="str">
        <f t="shared" si="14"/>
        <v/>
      </c>
      <c r="S161" s="332" t="str">
        <f>IF(H161="","",IF(R161&gt;=4*auxiliar!$K$2,"Não elegível",IF(R161&lt;4*auxiliar!$K$2,"Elegível","")))</f>
        <v/>
      </c>
      <c r="T161" s="325"/>
      <c r="U161" s="325"/>
      <c r="V161" s="325"/>
      <c r="W161" s="335"/>
      <c r="X161" s="336" t="str">
        <f>IF(Table8[[#This Row],[Código do agregado '[Entidade']]]="","",IF(OR(AND(A161="",A161&lt;&gt;""),(AND(A161&lt;&gt;"",OR(B161="",D161="",I161="",T161="",U161="")))),"NÃO",IF(AND(A161&lt;&gt;"",J161=0),"Faltam membros","sim")))</f>
        <v/>
      </c>
      <c r="AA161" s="323"/>
      <c r="AB161" s="406"/>
      <c r="AC161" s="406"/>
      <c r="AD161" s="323"/>
      <c r="AE161" s="323"/>
    </row>
    <row r="162" spans="1:31" x14ac:dyDescent="0.25">
      <c r="A162" s="324"/>
      <c r="B162" s="325"/>
      <c r="C162" s="326">
        <f>IFERROR(VLOOKUP(B162,A.Núcleos!$B:$C,2,FALSE),"")</f>
        <v>0</v>
      </c>
      <c r="D162" s="327"/>
      <c r="E162" s="328"/>
      <c r="F162" s="213"/>
      <c r="G162" s="329" t="str">
        <f>IF(Table8[[#This Row],[Código da Candidatura]]="","",CONCATENATE(VLOOKUP(Table8[[#This Row],[Código da Candidatura]],Table13[[Cód.]:[Latitude]],3,FALSE)," - ",VLOOKUP(Table8[[#This Row],[Código da Candidatura]],Table13[[Cód.]:[Latitude]],6,FALSE)))</f>
        <v/>
      </c>
      <c r="H162" s="330" t="str">
        <f>IF(A162="","",CONCATENATE("1D.",Entrada!$K$8,".",auxiliar!A4,".",Table8[[#This Row],[Código da Candidatura]]))</f>
        <v/>
      </c>
      <c r="I162" s="331" t="str">
        <f>IF(A162="","",SUMIF(D.Composição!A$2825:A$8530,A162,D.Composição!G$5:G$8530))</f>
        <v/>
      </c>
      <c r="J162" s="332" t="str">
        <f>IF(A162="","",COUNTIF(D.Composição!$A:$A,$A162))</f>
        <v/>
      </c>
      <c r="K162" s="332" t="str">
        <f t="shared" si="10"/>
        <v/>
      </c>
      <c r="L162" s="332" t="str">
        <f>IF(A162="","",COUNTIFS(D.Composição!$A:$A,$A162,D.Composição!$M:$M,"Dep"))</f>
        <v/>
      </c>
      <c r="M162" s="332" t="str">
        <f>IF(A162="","",COUNTIFS(D.Composição!$A:$A,$A162,D.Composição!$F:$F,"Sim"))</f>
        <v/>
      </c>
      <c r="N162" s="332" t="str">
        <f t="shared" si="11"/>
        <v/>
      </c>
      <c r="O162" s="332" t="str">
        <f>IF(A162="","",VLOOKUP(A162,D.Composição!A2826:F8532,5,FALSE))</f>
        <v/>
      </c>
      <c r="P162" s="332" t="str">
        <f t="shared" si="12"/>
        <v/>
      </c>
      <c r="Q162" s="333" t="str">
        <f t="shared" si="13"/>
        <v/>
      </c>
      <c r="R162" s="334" t="str">
        <f t="shared" si="14"/>
        <v/>
      </c>
      <c r="S162" s="332" t="str">
        <f>IF(H162="","",IF(R162&gt;=4*auxiliar!$K$2,"Não elegível",IF(R162&lt;4*auxiliar!$K$2,"Elegível","")))</f>
        <v/>
      </c>
      <c r="T162" s="325"/>
      <c r="U162" s="325"/>
      <c r="V162" s="325"/>
      <c r="W162" s="335"/>
      <c r="X162" s="336" t="str">
        <f>IF(Table8[[#This Row],[Código do agregado '[Entidade']]]="","",IF(OR(AND(A162="",A162&lt;&gt;""),(AND(A162&lt;&gt;"",OR(B162="",D162="",I162="",T162="",U162="")))),"NÃO",IF(AND(A162&lt;&gt;"",J162=0),"Faltam membros","sim")))</f>
        <v/>
      </c>
      <c r="AA162" s="323"/>
      <c r="AB162" s="406"/>
      <c r="AC162" s="406"/>
      <c r="AD162" s="323"/>
      <c r="AE162" s="323"/>
    </row>
    <row r="163" spans="1:31" x14ac:dyDescent="0.25">
      <c r="A163" s="324"/>
      <c r="B163" s="325"/>
      <c r="C163" s="326">
        <f>IFERROR(VLOOKUP(B163,A.Núcleos!$B:$C,2,FALSE),"")</f>
        <v>0</v>
      </c>
      <c r="D163" s="327"/>
      <c r="E163" s="328"/>
      <c r="F163" s="213"/>
      <c r="G163" s="329" t="str">
        <f>IF(Table8[[#This Row],[Código da Candidatura]]="","",CONCATENATE(VLOOKUP(Table8[[#This Row],[Código da Candidatura]],Table13[[Cód.]:[Latitude]],3,FALSE)," - ",VLOOKUP(Table8[[#This Row],[Código da Candidatura]],Table13[[Cód.]:[Latitude]],6,FALSE)))</f>
        <v/>
      </c>
      <c r="H163" s="330" t="str">
        <f>IF(A163="","",CONCATENATE("1D.",Entrada!$K$8,".",auxiliar!A5,".",Table8[[#This Row],[Código da Candidatura]]))</f>
        <v/>
      </c>
      <c r="I163" s="331" t="str">
        <f>IF(A163="","",SUMIF(D.Composição!A$2825:A$8530,A163,D.Composição!G$5:G$8530))</f>
        <v/>
      </c>
      <c r="J163" s="332" t="str">
        <f>IF(A163="","",COUNTIF(D.Composição!$A:$A,$A163))</f>
        <v/>
      </c>
      <c r="K163" s="332" t="str">
        <f t="shared" si="10"/>
        <v/>
      </c>
      <c r="L163" s="332" t="str">
        <f>IF(A163="","",COUNTIFS(D.Composição!$A:$A,$A163,D.Composição!$M:$M,"Dep"))</f>
        <v/>
      </c>
      <c r="M163" s="332" t="str">
        <f>IF(A163="","",COUNTIFS(D.Composição!$A:$A,$A163,D.Composição!$F:$F,"Sim"))</f>
        <v/>
      </c>
      <c r="N163" s="332" t="str">
        <f t="shared" si="11"/>
        <v/>
      </c>
      <c r="O163" s="332" t="str">
        <f>IF(A163="","",VLOOKUP(A163,D.Composição!A2827:F8533,5,FALSE))</f>
        <v/>
      </c>
      <c r="P163" s="332" t="str">
        <f t="shared" si="12"/>
        <v/>
      </c>
      <c r="Q163" s="333" t="str">
        <f t="shared" si="13"/>
        <v/>
      </c>
      <c r="R163" s="334" t="str">
        <f t="shared" si="14"/>
        <v/>
      </c>
      <c r="S163" s="332" t="str">
        <f>IF(H163="","",IF(R163&gt;=4*auxiliar!$K$2,"Não elegível",IF(R163&lt;4*auxiliar!$K$2,"Elegível","")))</f>
        <v/>
      </c>
      <c r="T163" s="325"/>
      <c r="U163" s="325"/>
      <c r="V163" s="325"/>
      <c r="W163" s="335"/>
      <c r="X163" s="336" t="str">
        <f>IF(Table8[[#This Row],[Código do agregado '[Entidade']]]="","",IF(OR(AND(A163="",A163&lt;&gt;""),(AND(A163&lt;&gt;"",OR(B163="",D163="",I163="",T163="",U163="")))),"NÃO",IF(AND(A163&lt;&gt;"",J163=0),"Faltam membros","sim")))</f>
        <v/>
      </c>
      <c r="AA163" s="323"/>
      <c r="AB163" s="406"/>
      <c r="AC163" s="406"/>
      <c r="AD163" s="323"/>
      <c r="AE163" s="323"/>
    </row>
    <row r="164" spans="1:31" x14ac:dyDescent="0.25">
      <c r="A164" s="324"/>
      <c r="B164" s="325"/>
      <c r="C164" s="326">
        <f>IFERROR(VLOOKUP(B164,A.Núcleos!$B:$C,2,FALSE),"")</f>
        <v>0</v>
      </c>
      <c r="D164" s="327"/>
      <c r="E164" s="328"/>
      <c r="F164" s="213"/>
      <c r="G164" s="329" t="str">
        <f>IF(Table8[[#This Row],[Código da Candidatura]]="","",CONCATENATE(VLOOKUP(Table8[[#This Row],[Código da Candidatura]],Table13[[Cód.]:[Latitude]],3,FALSE)," - ",VLOOKUP(Table8[[#This Row],[Código da Candidatura]],Table13[[Cód.]:[Latitude]],6,FALSE)))</f>
        <v/>
      </c>
      <c r="H164" s="330" t="str">
        <f>IF(A164="","",CONCATENATE("1D.",Entrada!$K$8,".",auxiliar!A6,".",Table8[[#This Row],[Código da Candidatura]]))</f>
        <v/>
      </c>
      <c r="I164" s="331" t="str">
        <f>IF(A164="","",SUMIF(D.Composição!A$2825:A$8530,A164,D.Composição!G$5:G$8530))</f>
        <v/>
      </c>
      <c r="J164" s="332" t="str">
        <f>IF(A164="","",COUNTIF(D.Composição!$A:$A,$A164))</f>
        <v/>
      </c>
      <c r="K164" s="332" t="str">
        <f t="shared" si="10"/>
        <v/>
      </c>
      <c r="L164" s="332" t="str">
        <f>IF(A164="","",COUNTIFS(D.Composição!$A:$A,$A164,D.Composição!$M:$M,"Dep"))</f>
        <v/>
      </c>
      <c r="M164" s="332" t="str">
        <f>IF(A164="","",COUNTIFS(D.Composição!$A:$A,$A164,D.Composição!$F:$F,"Sim"))</f>
        <v/>
      </c>
      <c r="N164" s="332" t="str">
        <f t="shared" si="11"/>
        <v/>
      </c>
      <c r="O164" s="332" t="str">
        <f>IF(A164="","",VLOOKUP(A164,D.Composição!A2828:F8534,5,FALSE))</f>
        <v/>
      </c>
      <c r="P164" s="332" t="str">
        <f t="shared" si="12"/>
        <v/>
      </c>
      <c r="Q164" s="333" t="str">
        <f t="shared" si="13"/>
        <v/>
      </c>
      <c r="R164" s="334" t="str">
        <f t="shared" si="14"/>
        <v/>
      </c>
      <c r="S164" s="332" t="str">
        <f>IF(H164="","",IF(R164&gt;=4*auxiliar!$K$2,"Não elegível",IF(R164&lt;4*auxiliar!$K$2,"Elegível","")))</f>
        <v/>
      </c>
      <c r="T164" s="325"/>
      <c r="U164" s="325"/>
      <c r="V164" s="325"/>
      <c r="W164" s="335"/>
      <c r="X164" s="336" t="str">
        <f>IF(Table8[[#This Row],[Código do agregado '[Entidade']]]="","",IF(OR(AND(A164="",A164&lt;&gt;""),(AND(A164&lt;&gt;"",OR(B164="",D164="",I164="",T164="",U164="")))),"NÃO",IF(AND(A164&lt;&gt;"",J164=0),"Faltam membros","sim")))</f>
        <v/>
      </c>
      <c r="AA164" s="323"/>
      <c r="AB164" s="406"/>
      <c r="AC164" s="406"/>
      <c r="AD164" s="323"/>
      <c r="AE164" s="323"/>
    </row>
    <row r="165" spans="1:31" x14ac:dyDescent="0.25">
      <c r="A165" s="324"/>
      <c r="B165" s="325"/>
      <c r="C165" s="326">
        <f>IFERROR(VLOOKUP(B165,A.Núcleos!$B:$C,2,FALSE),"")</f>
        <v>0</v>
      </c>
      <c r="D165" s="327"/>
      <c r="E165" s="328"/>
      <c r="F165" s="213"/>
      <c r="G165" s="329" t="str">
        <f>IF(Table8[[#This Row],[Código da Candidatura]]="","",CONCATENATE(VLOOKUP(Table8[[#This Row],[Código da Candidatura]],Table13[[Cód.]:[Latitude]],3,FALSE)," - ",VLOOKUP(Table8[[#This Row],[Código da Candidatura]],Table13[[Cód.]:[Latitude]],6,FALSE)))</f>
        <v/>
      </c>
      <c r="H165" s="330" t="str">
        <f>IF(A165="","",CONCATENATE("1D.",Entrada!$K$8,".",auxiliar!A7,".",Table8[[#This Row],[Código da Candidatura]]))</f>
        <v/>
      </c>
      <c r="I165" s="331" t="str">
        <f>IF(A165="","",SUMIF(D.Composição!A$2825:A$8530,A165,D.Composição!G$5:G$8530))</f>
        <v/>
      </c>
      <c r="J165" s="332" t="str">
        <f>IF(A165="","",COUNTIF(D.Composição!$A:$A,$A165))</f>
        <v/>
      </c>
      <c r="K165" s="332" t="str">
        <f t="shared" si="10"/>
        <v/>
      </c>
      <c r="L165" s="332" t="str">
        <f>IF(A165="","",COUNTIFS(D.Composição!$A:$A,$A165,D.Composição!$M:$M,"Dep"))</f>
        <v/>
      </c>
      <c r="M165" s="332" t="str">
        <f>IF(A165="","",COUNTIFS(D.Composição!$A:$A,$A165,D.Composição!$F:$F,"Sim"))</f>
        <v/>
      </c>
      <c r="N165" s="332" t="str">
        <f t="shared" si="11"/>
        <v/>
      </c>
      <c r="O165" s="332" t="str">
        <f>IF(A165="","",VLOOKUP(A165,D.Composição!A2829:F8535,5,FALSE))</f>
        <v/>
      </c>
      <c r="P165" s="332" t="str">
        <f t="shared" si="12"/>
        <v/>
      </c>
      <c r="Q165" s="333" t="str">
        <f t="shared" si="13"/>
        <v/>
      </c>
      <c r="R165" s="334" t="str">
        <f t="shared" si="14"/>
        <v/>
      </c>
      <c r="S165" s="332" t="str">
        <f>IF(H165="","",IF(R165&gt;=4*auxiliar!$K$2,"Não elegível",IF(R165&lt;4*auxiliar!$K$2,"Elegível","")))</f>
        <v/>
      </c>
      <c r="T165" s="325"/>
      <c r="U165" s="325"/>
      <c r="V165" s="325"/>
      <c r="W165" s="335"/>
      <c r="X165" s="336" t="str">
        <f>IF(Table8[[#This Row],[Código do agregado '[Entidade']]]="","",IF(OR(AND(A165="",A165&lt;&gt;""),(AND(A165&lt;&gt;"",OR(B165="",D165="",I165="",T165="",U165="")))),"NÃO",IF(AND(A165&lt;&gt;"",J165=0),"Faltam membros","sim")))</f>
        <v/>
      </c>
      <c r="AA165" s="323"/>
      <c r="AB165" s="406"/>
      <c r="AC165" s="406"/>
      <c r="AD165" s="323"/>
      <c r="AE165" s="323"/>
    </row>
    <row r="166" spans="1:31" x14ac:dyDescent="0.25">
      <c r="A166" s="324"/>
      <c r="B166" s="325"/>
      <c r="C166" s="326">
        <f>IFERROR(VLOOKUP(B166,A.Núcleos!$B:$C,2,FALSE),"")</f>
        <v>0</v>
      </c>
      <c r="D166" s="327"/>
      <c r="E166" s="328"/>
      <c r="F166" s="213"/>
      <c r="G166" s="329" t="str">
        <f>IF(Table8[[#This Row],[Código da Candidatura]]="","",CONCATENATE(VLOOKUP(Table8[[#This Row],[Código da Candidatura]],Table13[[Cód.]:[Latitude]],3,FALSE)," - ",VLOOKUP(Table8[[#This Row],[Código da Candidatura]],Table13[[Cód.]:[Latitude]],6,FALSE)))</f>
        <v/>
      </c>
      <c r="H166" s="330" t="str">
        <f>IF(A166="","",CONCATENATE("1D.",Entrada!$K$8,".",auxiliar!A8,".",Table8[[#This Row],[Código da Candidatura]]))</f>
        <v/>
      </c>
      <c r="I166" s="331" t="str">
        <f>IF(A166="","",SUMIF(D.Composição!A$2825:A$8530,A166,D.Composição!G$5:G$8530))</f>
        <v/>
      </c>
      <c r="J166" s="332" t="str">
        <f>IF(A166="","",COUNTIF(D.Composição!$A:$A,$A166))</f>
        <v/>
      </c>
      <c r="K166" s="332" t="str">
        <f t="shared" si="10"/>
        <v/>
      </c>
      <c r="L166" s="332" t="str">
        <f>IF(A166="","",COUNTIFS(D.Composição!$A:$A,$A166,D.Composição!$M:$M,"Dep"))</f>
        <v/>
      </c>
      <c r="M166" s="332" t="str">
        <f>IF(A166="","",COUNTIFS(D.Composição!$A:$A,$A166,D.Composição!$F:$F,"Sim"))</f>
        <v/>
      </c>
      <c r="N166" s="332" t="str">
        <f t="shared" si="11"/>
        <v/>
      </c>
      <c r="O166" s="332" t="str">
        <f>IF(A166="","",VLOOKUP(A166,D.Composição!A2830:F8536,5,FALSE))</f>
        <v/>
      </c>
      <c r="P166" s="332" t="str">
        <f t="shared" si="12"/>
        <v/>
      </c>
      <c r="Q166" s="333" t="str">
        <f t="shared" si="13"/>
        <v/>
      </c>
      <c r="R166" s="334" t="str">
        <f t="shared" si="14"/>
        <v/>
      </c>
      <c r="S166" s="332" t="str">
        <f>IF(H166="","",IF(R166&gt;=4*auxiliar!$K$2,"Não elegível",IF(R166&lt;4*auxiliar!$K$2,"Elegível","")))</f>
        <v/>
      </c>
      <c r="T166" s="325"/>
      <c r="U166" s="325"/>
      <c r="V166" s="325"/>
      <c r="W166" s="335"/>
      <c r="X166" s="336" t="str">
        <f>IF(Table8[[#This Row],[Código do agregado '[Entidade']]]="","",IF(OR(AND(A166="",A166&lt;&gt;""),(AND(A166&lt;&gt;"",OR(B166="",D166="",I166="",T166="",U166="")))),"NÃO",IF(AND(A166&lt;&gt;"",J166=0),"Faltam membros","sim")))</f>
        <v/>
      </c>
      <c r="AA166" s="323"/>
      <c r="AB166" s="406"/>
      <c r="AC166" s="406"/>
      <c r="AD166" s="323"/>
      <c r="AE166" s="323"/>
    </row>
    <row r="167" spans="1:31" x14ac:dyDescent="0.25">
      <c r="A167" s="324"/>
      <c r="B167" s="325"/>
      <c r="C167" s="326">
        <f>IFERROR(VLOOKUP(B167,A.Núcleos!$B:$C,2,FALSE),"")</f>
        <v>0</v>
      </c>
      <c r="D167" s="327"/>
      <c r="E167" s="328"/>
      <c r="F167" s="213"/>
      <c r="G167" s="329" t="str">
        <f>IF(Table8[[#This Row],[Código da Candidatura]]="","",CONCATENATE(VLOOKUP(Table8[[#This Row],[Código da Candidatura]],Table13[[Cód.]:[Latitude]],3,FALSE)," - ",VLOOKUP(Table8[[#This Row],[Código da Candidatura]],Table13[[Cód.]:[Latitude]],6,FALSE)))</f>
        <v/>
      </c>
      <c r="H167" s="330" t="str">
        <f>IF(A167="","",CONCATENATE("1D.",Entrada!$K$8,".",auxiliar!A9,".",Table8[[#This Row],[Código da Candidatura]]))</f>
        <v/>
      </c>
      <c r="I167" s="331" t="str">
        <f>IF(A167="","",SUMIF(D.Composição!A$2825:A$8530,A167,D.Composição!G$5:G$8530))</f>
        <v/>
      </c>
      <c r="J167" s="332" t="str">
        <f>IF(A167="","",COUNTIF(D.Composição!$A:$A,$A167))</f>
        <v/>
      </c>
      <c r="K167" s="332" t="str">
        <f t="shared" si="10"/>
        <v/>
      </c>
      <c r="L167" s="332" t="str">
        <f>IF(A167="","",COUNTIFS(D.Composição!$A:$A,$A167,D.Composição!$M:$M,"Dep"))</f>
        <v/>
      </c>
      <c r="M167" s="332" t="str">
        <f>IF(A167="","",COUNTIFS(D.Composição!$A:$A,$A167,D.Composição!$F:$F,"Sim"))</f>
        <v/>
      </c>
      <c r="N167" s="332" t="str">
        <f t="shared" si="11"/>
        <v/>
      </c>
      <c r="O167" s="332" t="str">
        <f>IF(A167="","",VLOOKUP(A167,D.Composição!A2831:F8537,5,FALSE))</f>
        <v/>
      </c>
      <c r="P167" s="332" t="str">
        <f t="shared" si="12"/>
        <v/>
      </c>
      <c r="Q167" s="333" t="str">
        <f t="shared" si="13"/>
        <v/>
      </c>
      <c r="R167" s="334" t="str">
        <f t="shared" si="14"/>
        <v/>
      </c>
      <c r="S167" s="332" t="str">
        <f>IF(H167="","",IF(R167&gt;=4*auxiliar!$K$2,"Não elegível",IF(R167&lt;4*auxiliar!$K$2,"Elegível","")))</f>
        <v/>
      </c>
      <c r="T167" s="325"/>
      <c r="U167" s="325"/>
      <c r="V167" s="325"/>
      <c r="W167" s="335"/>
      <c r="X167" s="336" t="str">
        <f>IF(Table8[[#This Row],[Código do agregado '[Entidade']]]="","",IF(OR(AND(A167="",A167&lt;&gt;""),(AND(A167&lt;&gt;"",OR(B167="",D167="",I167="",T167="",U167="")))),"NÃO",IF(AND(A167&lt;&gt;"",J167=0),"Faltam membros","sim")))</f>
        <v/>
      </c>
      <c r="AA167" s="323"/>
      <c r="AB167" s="406"/>
      <c r="AC167" s="406"/>
      <c r="AD167" s="323"/>
      <c r="AE167" s="323"/>
    </row>
    <row r="168" spans="1:31" x14ac:dyDescent="0.25">
      <c r="A168" s="324"/>
      <c r="B168" s="325"/>
      <c r="C168" s="326">
        <f>IFERROR(VLOOKUP(B168,A.Núcleos!$B:$C,2,FALSE),"")</f>
        <v>0</v>
      </c>
      <c r="D168" s="327"/>
      <c r="E168" s="328"/>
      <c r="F168" s="213"/>
      <c r="G168" s="329" t="str">
        <f>IF(Table8[[#This Row],[Código da Candidatura]]="","",CONCATENATE(VLOOKUP(Table8[[#This Row],[Código da Candidatura]],Table13[[Cód.]:[Latitude]],3,FALSE)," - ",VLOOKUP(Table8[[#This Row],[Código da Candidatura]],Table13[[Cód.]:[Latitude]],6,FALSE)))</f>
        <v/>
      </c>
      <c r="H168" s="330" t="str">
        <f>IF(A168="","",CONCATENATE("1D.",Entrada!$K$8,".",auxiliar!A10,".",Table8[[#This Row],[Código da Candidatura]]))</f>
        <v/>
      </c>
      <c r="I168" s="331" t="str">
        <f>IF(A168="","",SUMIF(D.Composição!A$2825:A$8530,A168,D.Composição!G$5:G$8530))</f>
        <v/>
      </c>
      <c r="J168" s="332" t="str">
        <f>IF(A168="","",COUNTIF(D.Composição!$A:$A,$A168))</f>
        <v/>
      </c>
      <c r="K168" s="332" t="str">
        <f t="shared" si="10"/>
        <v/>
      </c>
      <c r="L168" s="332" t="str">
        <f>IF(A168="","",COUNTIFS(D.Composição!$A:$A,$A168,D.Composição!$M:$M,"Dep"))</f>
        <v/>
      </c>
      <c r="M168" s="332" t="str">
        <f>IF(A168="","",COUNTIFS(D.Composição!$A:$A,$A168,D.Composição!$F:$F,"Sim"))</f>
        <v/>
      </c>
      <c r="N168" s="332" t="str">
        <f t="shared" si="11"/>
        <v/>
      </c>
      <c r="O168" s="332" t="str">
        <f>IF(A168="","",VLOOKUP(A168,D.Composição!A2832:F8538,5,FALSE))</f>
        <v/>
      </c>
      <c r="P168" s="332" t="str">
        <f t="shared" si="12"/>
        <v/>
      </c>
      <c r="Q168" s="333" t="str">
        <f t="shared" si="13"/>
        <v/>
      </c>
      <c r="R168" s="334" t="str">
        <f t="shared" si="14"/>
        <v/>
      </c>
      <c r="S168" s="332" t="str">
        <f>IF(H168="","",IF(R168&gt;=4*auxiliar!$K$2,"Não elegível",IF(R168&lt;4*auxiliar!$K$2,"Elegível","")))</f>
        <v/>
      </c>
      <c r="T168" s="325"/>
      <c r="U168" s="325"/>
      <c r="V168" s="325"/>
      <c r="W168" s="335"/>
      <c r="X168" s="336" t="str">
        <f>IF(Table8[[#This Row],[Código do agregado '[Entidade']]]="","",IF(OR(AND(A168="",A168&lt;&gt;""),(AND(A168&lt;&gt;"",OR(B168="",D168="",I168="",T168="",U168="")))),"NÃO",IF(AND(A168&lt;&gt;"",J168=0),"Faltam membros","sim")))</f>
        <v/>
      </c>
      <c r="AA168" s="323"/>
      <c r="AB168" s="406"/>
      <c r="AC168" s="406"/>
      <c r="AD168" s="323"/>
      <c r="AE168" s="323"/>
    </row>
    <row r="169" spans="1:31" x14ac:dyDescent="0.25">
      <c r="A169" s="324"/>
      <c r="B169" s="325"/>
      <c r="C169" s="326">
        <f>IFERROR(VLOOKUP(B169,A.Núcleos!$B:$C,2,FALSE),"")</f>
        <v>0</v>
      </c>
      <c r="D169" s="327"/>
      <c r="E169" s="328"/>
      <c r="F169" s="213"/>
      <c r="G169" s="329" t="str">
        <f>IF(Table8[[#This Row],[Código da Candidatura]]="","",CONCATENATE(VLOOKUP(Table8[[#This Row],[Código da Candidatura]],Table13[[Cód.]:[Latitude]],3,FALSE)," - ",VLOOKUP(Table8[[#This Row],[Código da Candidatura]],Table13[[Cód.]:[Latitude]],6,FALSE)))</f>
        <v/>
      </c>
      <c r="H169" s="330" t="str">
        <f>IF(A169="","",CONCATENATE("1D.",Entrada!$K$8,".",auxiliar!A11,".",Table8[[#This Row],[Código da Candidatura]]))</f>
        <v/>
      </c>
      <c r="I169" s="331" t="str">
        <f>IF(A169="","",SUMIF(D.Composição!A$2825:A$8530,A169,D.Composição!G$5:G$8530))</f>
        <v/>
      </c>
      <c r="J169" s="332" t="str">
        <f>IF(A169="","",COUNTIF(D.Composição!$A:$A,$A169))</f>
        <v/>
      </c>
      <c r="K169" s="332" t="str">
        <f t="shared" si="10"/>
        <v/>
      </c>
      <c r="L169" s="332" t="str">
        <f>IF(A169="","",COUNTIFS(D.Composição!$A:$A,$A169,D.Composição!$M:$M,"Dep"))</f>
        <v/>
      </c>
      <c r="M169" s="332" t="str">
        <f>IF(A169="","",COUNTIFS(D.Composição!$A:$A,$A169,D.Composição!$F:$F,"Sim"))</f>
        <v/>
      </c>
      <c r="N169" s="332" t="str">
        <f t="shared" si="11"/>
        <v/>
      </c>
      <c r="O169" s="332" t="str">
        <f>IF(A169="","",VLOOKUP(A169,D.Composição!A2833:F8539,5,FALSE))</f>
        <v/>
      </c>
      <c r="P169" s="332" t="str">
        <f t="shared" si="12"/>
        <v/>
      </c>
      <c r="Q169" s="333" t="str">
        <f t="shared" si="13"/>
        <v/>
      </c>
      <c r="R169" s="334" t="str">
        <f t="shared" si="14"/>
        <v/>
      </c>
      <c r="S169" s="332" t="str">
        <f>IF(H169="","",IF(R169&gt;=4*auxiliar!$K$2,"Não elegível",IF(R169&lt;4*auxiliar!$K$2,"Elegível","")))</f>
        <v/>
      </c>
      <c r="T169" s="325"/>
      <c r="U169" s="325"/>
      <c r="V169" s="325"/>
      <c r="W169" s="335"/>
      <c r="X169" s="336" t="str">
        <f>IF(Table8[[#This Row],[Código do agregado '[Entidade']]]="","",IF(OR(AND(A169="",A169&lt;&gt;""),(AND(A169&lt;&gt;"",OR(B169="",D169="",I169="",T169="",U169="")))),"NÃO",IF(AND(A169&lt;&gt;"",J169=0),"Faltam membros","sim")))</f>
        <v/>
      </c>
      <c r="AA169" s="323"/>
      <c r="AB169" s="406"/>
      <c r="AC169" s="406"/>
      <c r="AD169" s="323"/>
      <c r="AE169" s="323"/>
    </row>
    <row r="170" spans="1:31" x14ac:dyDescent="0.25">
      <c r="A170" s="324"/>
      <c r="B170" s="325"/>
      <c r="C170" s="326">
        <f>IFERROR(VLOOKUP(B170,A.Núcleos!$B:$C,2,FALSE),"")</f>
        <v>0</v>
      </c>
      <c r="D170" s="327"/>
      <c r="E170" s="328"/>
      <c r="F170" s="213"/>
      <c r="G170" s="329" t="str">
        <f>IF(Table8[[#This Row],[Código da Candidatura]]="","",CONCATENATE(VLOOKUP(Table8[[#This Row],[Código da Candidatura]],Table13[[Cód.]:[Latitude]],3,FALSE)," - ",VLOOKUP(Table8[[#This Row],[Código da Candidatura]],Table13[[Cód.]:[Latitude]],6,FALSE)))</f>
        <v/>
      </c>
      <c r="H170" s="330" t="str">
        <f>IF(A170="","",CONCATENATE("1D.",Entrada!$K$8,".",auxiliar!A12,".",Table8[[#This Row],[Código da Candidatura]]))</f>
        <v/>
      </c>
      <c r="I170" s="331" t="str">
        <f>IF(A170="","",SUMIF(D.Composição!A$2825:A$8530,A170,D.Composição!G$5:G$8530))</f>
        <v/>
      </c>
      <c r="J170" s="332" t="str">
        <f>IF(A170="","",COUNTIF(D.Composição!$A:$A,$A170))</f>
        <v/>
      </c>
      <c r="K170" s="332" t="str">
        <f t="shared" si="10"/>
        <v/>
      </c>
      <c r="L170" s="332" t="str">
        <f>IF(A170="","",COUNTIFS(D.Composição!$A:$A,$A170,D.Composição!$M:$M,"Dep"))</f>
        <v/>
      </c>
      <c r="M170" s="332" t="str">
        <f>IF(A170="","",COUNTIFS(D.Composição!$A:$A,$A170,D.Composição!$F:$F,"Sim"))</f>
        <v/>
      </c>
      <c r="N170" s="332" t="str">
        <f t="shared" si="11"/>
        <v/>
      </c>
      <c r="O170" s="332" t="str">
        <f>IF(A170="","",VLOOKUP(A170,D.Composição!A2834:F8540,5,FALSE))</f>
        <v/>
      </c>
      <c r="P170" s="332" t="str">
        <f t="shared" si="12"/>
        <v/>
      </c>
      <c r="Q170" s="333" t="str">
        <f t="shared" si="13"/>
        <v/>
      </c>
      <c r="R170" s="334" t="str">
        <f t="shared" si="14"/>
        <v/>
      </c>
      <c r="S170" s="332" t="str">
        <f>IF(H170="","",IF(R170&gt;=4*auxiliar!$K$2,"Não elegível",IF(R170&lt;4*auxiliar!$K$2,"Elegível","")))</f>
        <v/>
      </c>
      <c r="T170" s="325"/>
      <c r="U170" s="325"/>
      <c r="V170" s="325"/>
      <c r="W170" s="335"/>
      <c r="X170" s="336" t="str">
        <f>IF(Table8[[#This Row],[Código do agregado '[Entidade']]]="","",IF(OR(AND(A170="",A170&lt;&gt;""),(AND(A170&lt;&gt;"",OR(B170="",D170="",I170="",T170="",U170="")))),"NÃO",IF(AND(A170&lt;&gt;"",J170=0),"Faltam membros","sim")))</f>
        <v/>
      </c>
      <c r="AA170" s="323"/>
      <c r="AB170" s="406"/>
      <c r="AC170" s="406"/>
      <c r="AD170" s="323"/>
      <c r="AE170" s="323"/>
    </row>
    <row r="171" spans="1:31" x14ac:dyDescent="0.25">
      <c r="A171" s="324"/>
      <c r="B171" s="325"/>
      <c r="C171" s="326">
        <f>IFERROR(VLOOKUP(B171,A.Núcleos!$B:$C,2,FALSE),"")</f>
        <v>0</v>
      </c>
      <c r="D171" s="327"/>
      <c r="E171" s="328"/>
      <c r="F171" s="213"/>
      <c r="G171" s="329" t="str">
        <f>IF(Table8[[#This Row],[Código da Candidatura]]="","",CONCATENATE(VLOOKUP(Table8[[#This Row],[Código da Candidatura]],Table13[[Cód.]:[Latitude]],3,FALSE)," - ",VLOOKUP(Table8[[#This Row],[Código da Candidatura]],Table13[[Cód.]:[Latitude]],6,FALSE)))</f>
        <v/>
      </c>
      <c r="H171" s="330" t="str">
        <f>IF(A171="","",CONCATENATE("1D.",Entrada!$K$8,".",auxiliar!A13,".",Table8[[#This Row],[Código da Candidatura]]))</f>
        <v/>
      </c>
      <c r="I171" s="331" t="str">
        <f>IF(A171="","",SUMIF(D.Composição!A$2825:A$8530,A171,D.Composição!G$5:G$8530))</f>
        <v/>
      </c>
      <c r="J171" s="332" t="str">
        <f>IF(A171="","",COUNTIF(D.Composição!$A:$A,$A171))</f>
        <v/>
      </c>
      <c r="K171" s="332" t="str">
        <f t="shared" si="10"/>
        <v/>
      </c>
      <c r="L171" s="332" t="str">
        <f>IF(A171="","",COUNTIFS(D.Composição!$A:$A,$A171,D.Composição!$M:$M,"Dep"))</f>
        <v/>
      </c>
      <c r="M171" s="332" t="str">
        <f>IF(A171="","",COUNTIFS(D.Composição!$A:$A,$A171,D.Composição!$F:$F,"Sim"))</f>
        <v/>
      </c>
      <c r="N171" s="332" t="str">
        <f t="shared" si="11"/>
        <v/>
      </c>
      <c r="O171" s="332" t="str">
        <f>IF(A171="","",VLOOKUP(A171,D.Composição!A2835:F8541,5,FALSE))</f>
        <v/>
      </c>
      <c r="P171" s="332" t="str">
        <f t="shared" si="12"/>
        <v/>
      </c>
      <c r="Q171" s="333" t="str">
        <f t="shared" si="13"/>
        <v/>
      </c>
      <c r="R171" s="334" t="str">
        <f t="shared" si="14"/>
        <v/>
      </c>
      <c r="S171" s="332" t="str">
        <f>IF(H171="","",IF(R171&gt;=4*auxiliar!$K$2,"Não elegível",IF(R171&lt;4*auxiliar!$K$2,"Elegível","")))</f>
        <v/>
      </c>
      <c r="T171" s="325"/>
      <c r="U171" s="325"/>
      <c r="V171" s="325"/>
      <c r="W171" s="335"/>
      <c r="X171" s="336" t="str">
        <f>IF(Table8[[#This Row],[Código do agregado '[Entidade']]]="","",IF(OR(AND(A171="",A171&lt;&gt;""),(AND(A171&lt;&gt;"",OR(B171="",D171="",I171="",T171="",U171="")))),"NÃO",IF(AND(A171&lt;&gt;"",J171=0),"Faltam membros","sim")))</f>
        <v/>
      </c>
      <c r="AA171" s="323"/>
      <c r="AB171" s="406"/>
      <c r="AC171" s="406"/>
      <c r="AD171" s="323"/>
      <c r="AE171" s="323"/>
    </row>
    <row r="172" spans="1:31" x14ac:dyDescent="0.25">
      <c r="A172" s="324"/>
      <c r="B172" s="325"/>
      <c r="C172" s="326">
        <f>IFERROR(VLOOKUP(B172,A.Núcleos!$B:$C,2,FALSE),"")</f>
        <v>0</v>
      </c>
      <c r="D172" s="327"/>
      <c r="E172" s="328"/>
      <c r="F172" s="213"/>
      <c r="G172" s="329" t="str">
        <f>IF(Table8[[#This Row],[Código da Candidatura]]="","",CONCATENATE(VLOOKUP(Table8[[#This Row],[Código da Candidatura]],Table13[[Cód.]:[Latitude]],3,FALSE)," - ",VLOOKUP(Table8[[#This Row],[Código da Candidatura]],Table13[[Cód.]:[Latitude]],6,FALSE)))</f>
        <v/>
      </c>
      <c r="H172" s="330" t="str">
        <f>IF(A172="","",CONCATENATE("1D.",Entrada!$K$8,".",auxiliar!A14,".",Table8[[#This Row],[Código da Candidatura]]))</f>
        <v/>
      </c>
      <c r="I172" s="331" t="str">
        <f>IF(A172="","",SUMIF(D.Composição!A$2825:A$8530,A172,D.Composição!G$5:G$8530))</f>
        <v/>
      </c>
      <c r="J172" s="332" t="str">
        <f>IF(A172="","",COUNTIF(D.Composição!$A:$A,$A172))</f>
        <v/>
      </c>
      <c r="K172" s="332" t="str">
        <f t="shared" si="10"/>
        <v/>
      </c>
      <c r="L172" s="332" t="str">
        <f>IF(A172="","",COUNTIFS(D.Composição!$A:$A,$A172,D.Composição!$M:$M,"Dep"))</f>
        <v/>
      </c>
      <c r="M172" s="332" t="str">
        <f>IF(A172="","",COUNTIFS(D.Composição!$A:$A,$A172,D.Composição!$F:$F,"Sim"))</f>
        <v/>
      </c>
      <c r="N172" s="332" t="str">
        <f t="shared" si="11"/>
        <v/>
      </c>
      <c r="O172" s="332" t="str">
        <f>IF(A172="","",VLOOKUP(A172,D.Composição!A2836:F8542,5,FALSE))</f>
        <v/>
      </c>
      <c r="P172" s="332" t="str">
        <f t="shared" si="12"/>
        <v/>
      </c>
      <c r="Q172" s="333" t="str">
        <f t="shared" si="13"/>
        <v/>
      </c>
      <c r="R172" s="334" t="str">
        <f t="shared" si="14"/>
        <v/>
      </c>
      <c r="S172" s="332" t="str">
        <f>IF(H172="","",IF(R172&gt;=4*auxiliar!$K$2,"Não elegível",IF(R172&lt;4*auxiliar!$K$2,"Elegível","")))</f>
        <v/>
      </c>
      <c r="T172" s="325"/>
      <c r="U172" s="325"/>
      <c r="V172" s="325"/>
      <c r="W172" s="335"/>
      <c r="X172" s="336" t="str">
        <f>IF(Table8[[#This Row],[Código do agregado '[Entidade']]]="","",IF(OR(AND(A172="",A172&lt;&gt;""),(AND(A172&lt;&gt;"",OR(B172="",D172="",I172="",T172="",U172="")))),"NÃO",IF(AND(A172&lt;&gt;"",J172=0),"Faltam membros","sim")))</f>
        <v/>
      </c>
      <c r="AA172" s="323"/>
      <c r="AB172" s="406"/>
      <c r="AC172" s="406"/>
      <c r="AD172" s="323"/>
      <c r="AE172" s="323"/>
    </row>
    <row r="173" spans="1:31" x14ac:dyDescent="0.25">
      <c r="A173" s="324"/>
      <c r="B173" s="325"/>
      <c r="C173" s="326">
        <f>IFERROR(VLOOKUP(B173,A.Núcleos!$B:$C,2,FALSE),"")</f>
        <v>0</v>
      </c>
      <c r="D173" s="327"/>
      <c r="E173" s="328"/>
      <c r="F173" s="213"/>
      <c r="G173" s="329" t="str">
        <f>IF(Table8[[#This Row],[Código da Candidatura]]="","",CONCATENATE(VLOOKUP(Table8[[#This Row],[Código da Candidatura]],Table13[[Cód.]:[Latitude]],3,FALSE)," - ",VLOOKUP(Table8[[#This Row],[Código da Candidatura]],Table13[[Cód.]:[Latitude]],6,FALSE)))</f>
        <v/>
      </c>
      <c r="H173" s="330" t="str">
        <f>IF(A173="","",CONCATENATE("1D.",Entrada!$K$8,".",auxiliar!A15,".",Table8[[#This Row],[Código da Candidatura]]))</f>
        <v/>
      </c>
      <c r="I173" s="331" t="str">
        <f>IF(A173="","",SUMIF(D.Composição!A$2825:A$8530,A173,D.Composição!G$5:G$8530))</f>
        <v/>
      </c>
      <c r="J173" s="332" t="str">
        <f>IF(A173="","",COUNTIF(D.Composição!$A:$A,$A173))</f>
        <v/>
      </c>
      <c r="K173" s="332" t="str">
        <f t="shared" si="10"/>
        <v/>
      </c>
      <c r="L173" s="332" t="str">
        <f>IF(A173="","",COUNTIFS(D.Composição!$A:$A,$A173,D.Composição!$M:$M,"Dep"))</f>
        <v/>
      </c>
      <c r="M173" s="332" t="str">
        <f>IF(A173="","",COUNTIFS(D.Composição!$A:$A,$A173,D.Composição!$F:$F,"Sim"))</f>
        <v/>
      </c>
      <c r="N173" s="332" t="str">
        <f t="shared" si="11"/>
        <v/>
      </c>
      <c r="O173" s="332" t="str">
        <f>IF(A173="","",VLOOKUP(A173,D.Composição!A2837:F8543,5,FALSE))</f>
        <v/>
      </c>
      <c r="P173" s="332" t="str">
        <f t="shared" si="12"/>
        <v/>
      </c>
      <c r="Q173" s="333" t="str">
        <f t="shared" si="13"/>
        <v/>
      </c>
      <c r="R173" s="334" t="str">
        <f t="shared" si="14"/>
        <v/>
      </c>
      <c r="S173" s="332" t="str">
        <f>IF(H173="","",IF(R173&gt;=4*auxiliar!$K$2,"Não elegível",IF(R173&lt;4*auxiliar!$K$2,"Elegível","")))</f>
        <v/>
      </c>
      <c r="T173" s="325"/>
      <c r="U173" s="325"/>
      <c r="V173" s="325"/>
      <c r="W173" s="335"/>
      <c r="X173" s="336" t="str">
        <f>IF(Table8[[#This Row],[Código do agregado '[Entidade']]]="","",IF(OR(AND(A173="",A173&lt;&gt;""),(AND(A173&lt;&gt;"",OR(B173="",D173="",I173="",T173="",U173="")))),"NÃO",IF(AND(A173&lt;&gt;"",J173=0),"Faltam membros","sim")))</f>
        <v/>
      </c>
      <c r="AA173" s="323"/>
      <c r="AB173" s="406"/>
      <c r="AC173" s="406"/>
      <c r="AD173" s="323"/>
      <c r="AE173" s="323"/>
    </row>
    <row r="174" spans="1:31" x14ac:dyDescent="0.25">
      <c r="A174" s="324"/>
      <c r="B174" s="325"/>
      <c r="C174" s="326">
        <f>IFERROR(VLOOKUP(B174,A.Núcleos!$B:$C,2,FALSE),"")</f>
        <v>0</v>
      </c>
      <c r="D174" s="327"/>
      <c r="E174" s="328"/>
      <c r="F174" s="213"/>
      <c r="G174" s="329" t="str">
        <f>IF(Table8[[#This Row],[Código da Candidatura]]="","",CONCATENATE(VLOOKUP(Table8[[#This Row],[Código da Candidatura]],Table13[[Cód.]:[Latitude]],3,FALSE)," - ",VLOOKUP(Table8[[#This Row],[Código da Candidatura]],Table13[[Cód.]:[Latitude]],6,FALSE)))</f>
        <v/>
      </c>
      <c r="H174" s="330" t="str">
        <f>IF(A174="","",CONCATENATE("1D.",Entrada!$K$8,".",auxiliar!A16,".",Table8[[#This Row],[Código da Candidatura]]))</f>
        <v/>
      </c>
      <c r="I174" s="331" t="str">
        <f>IF(A174="","",SUMIF(D.Composição!A$2825:A$8530,A174,D.Composição!G$5:G$8530))</f>
        <v/>
      </c>
      <c r="J174" s="332" t="str">
        <f>IF(A174="","",COUNTIF(D.Composição!$A:$A,$A174))</f>
        <v/>
      </c>
      <c r="K174" s="332" t="str">
        <f t="shared" si="10"/>
        <v/>
      </c>
      <c r="L174" s="332" t="str">
        <f>IF(A174="","",COUNTIFS(D.Composição!$A:$A,$A174,D.Composição!$M:$M,"Dep"))</f>
        <v/>
      </c>
      <c r="M174" s="332" t="str">
        <f>IF(A174="","",COUNTIFS(D.Composição!$A:$A,$A174,D.Composição!$F:$F,"Sim"))</f>
        <v/>
      </c>
      <c r="N174" s="332" t="str">
        <f t="shared" si="11"/>
        <v/>
      </c>
      <c r="O174" s="332" t="str">
        <f>IF(A174="","",VLOOKUP(A174,D.Composição!A2838:F8544,5,FALSE))</f>
        <v/>
      </c>
      <c r="P174" s="332" t="str">
        <f t="shared" si="12"/>
        <v/>
      </c>
      <c r="Q174" s="333" t="str">
        <f t="shared" si="13"/>
        <v/>
      </c>
      <c r="R174" s="334" t="str">
        <f t="shared" si="14"/>
        <v/>
      </c>
      <c r="S174" s="332" t="str">
        <f>IF(H174="","",IF(R174&gt;=4*auxiliar!$K$2,"Não elegível",IF(R174&lt;4*auxiliar!$K$2,"Elegível","")))</f>
        <v/>
      </c>
      <c r="T174" s="325"/>
      <c r="U174" s="325"/>
      <c r="V174" s="325"/>
      <c r="W174" s="335"/>
      <c r="X174" s="336" t="str">
        <f>IF(Table8[[#This Row],[Código do agregado '[Entidade']]]="","",IF(OR(AND(A174="",A174&lt;&gt;""),(AND(A174&lt;&gt;"",OR(B174="",D174="",I174="",T174="",U174="")))),"NÃO",IF(AND(A174&lt;&gt;"",J174=0),"Faltam membros","sim")))</f>
        <v/>
      </c>
      <c r="AA174" s="323"/>
      <c r="AB174" s="406"/>
      <c r="AC174" s="406"/>
      <c r="AD174" s="323"/>
      <c r="AE174" s="323"/>
    </row>
    <row r="175" spans="1:31" x14ac:dyDescent="0.25">
      <c r="A175" s="324"/>
      <c r="B175" s="325"/>
      <c r="C175" s="326">
        <f>IFERROR(VLOOKUP(B175,A.Núcleos!$B:$C,2,FALSE),"")</f>
        <v>0</v>
      </c>
      <c r="D175" s="327"/>
      <c r="E175" s="328"/>
      <c r="F175" s="213"/>
      <c r="G175" s="329" t="str">
        <f>IF(Table8[[#This Row],[Código da Candidatura]]="","",CONCATENATE(VLOOKUP(Table8[[#This Row],[Código da Candidatura]],Table13[[Cód.]:[Latitude]],3,FALSE)," - ",VLOOKUP(Table8[[#This Row],[Código da Candidatura]],Table13[[Cód.]:[Latitude]],6,FALSE)))</f>
        <v/>
      </c>
      <c r="H175" s="330" t="str">
        <f>IF(A175="","",CONCATENATE("1D.",Entrada!$K$8,".",auxiliar!A17,".",Table8[[#This Row],[Código da Candidatura]]))</f>
        <v/>
      </c>
      <c r="I175" s="331" t="str">
        <f>IF(A175="","",SUMIF(D.Composição!A$2825:A$8530,A175,D.Composição!G$5:G$8530))</f>
        <v/>
      </c>
      <c r="J175" s="332" t="str">
        <f>IF(A175="","",COUNTIF(D.Composição!$A:$A,$A175))</f>
        <v/>
      </c>
      <c r="K175" s="332" t="str">
        <f t="shared" si="10"/>
        <v/>
      </c>
      <c r="L175" s="332" t="str">
        <f>IF(A175="","",COUNTIFS(D.Composição!$A:$A,$A175,D.Composição!$M:$M,"Dep"))</f>
        <v/>
      </c>
      <c r="M175" s="332" t="str">
        <f>IF(A175="","",COUNTIFS(D.Composição!$A:$A,$A175,D.Composição!$F:$F,"Sim"))</f>
        <v/>
      </c>
      <c r="N175" s="332" t="str">
        <f t="shared" si="11"/>
        <v/>
      </c>
      <c r="O175" s="332" t="str">
        <f>IF(A175="","",VLOOKUP(A175,D.Composição!A2839:F8545,5,FALSE))</f>
        <v/>
      </c>
      <c r="P175" s="332" t="str">
        <f t="shared" si="12"/>
        <v/>
      </c>
      <c r="Q175" s="333" t="str">
        <f t="shared" si="13"/>
        <v/>
      </c>
      <c r="R175" s="334" t="str">
        <f t="shared" si="14"/>
        <v/>
      </c>
      <c r="S175" s="332" t="str">
        <f>IF(H175="","",IF(R175&gt;=4*auxiliar!$K$2,"Não elegível",IF(R175&lt;4*auxiliar!$K$2,"Elegível","")))</f>
        <v/>
      </c>
      <c r="T175" s="325"/>
      <c r="U175" s="325"/>
      <c r="V175" s="325"/>
      <c r="W175" s="335"/>
      <c r="X175" s="336" t="str">
        <f>IF(Table8[[#This Row],[Código do agregado '[Entidade']]]="","",IF(OR(AND(A175="",A175&lt;&gt;""),(AND(A175&lt;&gt;"",OR(B175="",D175="",I175="",T175="",U175="")))),"NÃO",IF(AND(A175&lt;&gt;"",J175=0),"Faltam membros","sim")))</f>
        <v/>
      </c>
      <c r="AA175" s="323"/>
      <c r="AB175" s="406"/>
      <c r="AC175" s="406"/>
      <c r="AD175" s="323"/>
      <c r="AE175" s="323"/>
    </row>
    <row r="176" spans="1:31" x14ac:dyDescent="0.25">
      <c r="A176" s="324"/>
      <c r="B176" s="325"/>
      <c r="C176" s="326">
        <f>IFERROR(VLOOKUP(B176,A.Núcleos!$B:$C,2,FALSE),"")</f>
        <v>0</v>
      </c>
      <c r="D176" s="327"/>
      <c r="E176" s="328"/>
      <c r="F176" s="213"/>
      <c r="G176" s="329" t="str">
        <f>IF(Table8[[#This Row],[Código da Candidatura]]="","",CONCATENATE(VLOOKUP(Table8[[#This Row],[Código da Candidatura]],Table13[[Cód.]:[Latitude]],3,FALSE)," - ",VLOOKUP(Table8[[#This Row],[Código da Candidatura]],Table13[[Cód.]:[Latitude]],6,FALSE)))</f>
        <v/>
      </c>
      <c r="H176" s="330" t="str">
        <f>IF(A176="","",CONCATENATE("1D.",Entrada!$K$8,".",auxiliar!A18,".",Table8[[#This Row],[Código da Candidatura]]))</f>
        <v/>
      </c>
      <c r="I176" s="331" t="str">
        <f>IF(A176="","",SUMIF(D.Composição!A$2825:A$8530,A176,D.Composição!G$5:G$8530))</f>
        <v/>
      </c>
      <c r="J176" s="332" t="str">
        <f>IF(A176="","",COUNTIF(D.Composição!$A:$A,$A176))</f>
        <v/>
      </c>
      <c r="K176" s="332" t="str">
        <f t="shared" si="10"/>
        <v/>
      </c>
      <c r="L176" s="332" t="str">
        <f>IF(A176="","",COUNTIFS(D.Composição!$A:$A,$A176,D.Composição!$M:$M,"Dep"))</f>
        <v/>
      </c>
      <c r="M176" s="332" t="str">
        <f>IF(A176="","",COUNTIFS(D.Composição!$A:$A,$A176,D.Composição!$F:$F,"Sim"))</f>
        <v/>
      </c>
      <c r="N176" s="332" t="str">
        <f t="shared" si="11"/>
        <v/>
      </c>
      <c r="O176" s="332" t="str">
        <f>IF(A176="","",VLOOKUP(A176,D.Composição!A2840:F8546,5,FALSE))</f>
        <v/>
      </c>
      <c r="P176" s="332" t="str">
        <f t="shared" si="12"/>
        <v/>
      </c>
      <c r="Q176" s="333" t="str">
        <f t="shared" si="13"/>
        <v/>
      </c>
      <c r="R176" s="334" t="str">
        <f t="shared" si="14"/>
        <v/>
      </c>
      <c r="S176" s="332" t="str">
        <f>IF(H176="","",IF(R176&gt;=4*auxiliar!$K$2,"Não elegível",IF(R176&lt;4*auxiliar!$K$2,"Elegível","")))</f>
        <v/>
      </c>
      <c r="T176" s="325"/>
      <c r="U176" s="325"/>
      <c r="V176" s="325"/>
      <c r="W176" s="335"/>
      <c r="X176" s="336" t="str">
        <f>IF(Table8[[#This Row],[Código do agregado '[Entidade']]]="","",IF(OR(AND(A176="",A176&lt;&gt;""),(AND(A176&lt;&gt;"",OR(B176="",D176="",I176="",T176="",U176="")))),"NÃO",IF(AND(A176&lt;&gt;"",J176=0),"Faltam membros","sim")))</f>
        <v/>
      </c>
      <c r="AA176" s="323"/>
      <c r="AB176" s="406"/>
      <c r="AC176" s="406"/>
      <c r="AD176" s="323"/>
      <c r="AE176" s="323"/>
    </row>
    <row r="177" spans="1:31" x14ac:dyDescent="0.25">
      <c r="A177" s="324"/>
      <c r="B177" s="325"/>
      <c r="C177" s="326">
        <f>IFERROR(VLOOKUP(B177,A.Núcleos!$B:$C,2,FALSE),"")</f>
        <v>0</v>
      </c>
      <c r="D177" s="327"/>
      <c r="E177" s="328"/>
      <c r="F177" s="213"/>
      <c r="G177" s="329" t="str">
        <f>IF(Table8[[#This Row],[Código da Candidatura]]="","",CONCATENATE(VLOOKUP(Table8[[#This Row],[Código da Candidatura]],Table13[[Cód.]:[Latitude]],3,FALSE)," - ",VLOOKUP(Table8[[#This Row],[Código da Candidatura]],Table13[[Cód.]:[Latitude]],6,FALSE)))</f>
        <v/>
      </c>
      <c r="H177" s="330" t="str">
        <f>IF(A177="","",CONCATENATE("1D.",Entrada!$K$8,".",auxiliar!A19,".",Table8[[#This Row],[Código da Candidatura]]))</f>
        <v/>
      </c>
      <c r="I177" s="331" t="str">
        <f>IF(A177="","",SUMIF(D.Composição!A$2825:A$8530,A177,D.Composição!G$5:G$8530))</f>
        <v/>
      </c>
      <c r="J177" s="332" t="str">
        <f>IF(A177="","",COUNTIF(D.Composição!$A:$A,$A177))</f>
        <v/>
      </c>
      <c r="K177" s="332" t="str">
        <f t="shared" si="10"/>
        <v/>
      </c>
      <c r="L177" s="332" t="str">
        <f>IF(A177="","",COUNTIFS(D.Composição!$A:$A,$A177,D.Composição!$M:$M,"Dep"))</f>
        <v/>
      </c>
      <c r="M177" s="332" t="str">
        <f>IF(A177="","",COUNTIFS(D.Composição!$A:$A,$A177,D.Composição!$F:$F,"Sim"))</f>
        <v/>
      </c>
      <c r="N177" s="332" t="str">
        <f t="shared" si="11"/>
        <v/>
      </c>
      <c r="O177" s="332" t="str">
        <f>IF(A177="","",VLOOKUP(A177,D.Composição!A2841:F8547,5,FALSE))</f>
        <v/>
      </c>
      <c r="P177" s="332" t="str">
        <f t="shared" si="12"/>
        <v/>
      </c>
      <c r="Q177" s="333" t="str">
        <f t="shared" si="13"/>
        <v/>
      </c>
      <c r="R177" s="334" t="str">
        <f t="shared" si="14"/>
        <v/>
      </c>
      <c r="S177" s="332" t="str">
        <f>IF(H177="","",IF(R177&gt;=4*auxiliar!$K$2,"Não elegível",IF(R177&lt;4*auxiliar!$K$2,"Elegível","")))</f>
        <v/>
      </c>
      <c r="T177" s="325"/>
      <c r="U177" s="325"/>
      <c r="V177" s="325"/>
      <c r="W177" s="335"/>
      <c r="X177" s="336" t="str">
        <f>IF(Table8[[#This Row],[Código do agregado '[Entidade']]]="","",IF(OR(AND(A177="",A177&lt;&gt;""),(AND(A177&lt;&gt;"",OR(B177="",D177="",I177="",T177="",U177="")))),"NÃO",IF(AND(A177&lt;&gt;"",J177=0),"Faltam membros","sim")))</f>
        <v/>
      </c>
      <c r="AA177" s="323"/>
      <c r="AB177" s="406"/>
      <c r="AC177" s="406"/>
      <c r="AD177" s="323"/>
      <c r="AE177" s="323"/>
    </row>
    <row r="178" spans="1:31" x14ac:dyDescent="0.25">
      <c r="A178" s="324"/>
      <c r="B178" s="325"/>
      <c r="C178" s="326">
        <f>IFERROR(VLOOKUP(B178,A.Núcleos!$B:$C,2,FALSE),"")</f>
        <v>0</v>
      </c>
      <c r="D178" s="327"/>
      <c r="E178" s="328"/>
      <c r="F178" s="213"/>
      <c r="G178" s="329" t="str">
        <f>IF(Table8[[#This Row],[Código da Candidatura]]="","",CONCATENATE(VLOOKUP(Table8[[#This Row],[Código da Candidatura]],Table13[[Cód.]:[Latitude]],3,FALSE)," - ",VLOOKUP(Table8[[#This Row],[Código da Candidatura]],Table13[[Cód.]:[Latitude]],6,FALSE)))</f>
        <v/>
      </c>
      <c r="H178" s="330" t="str">
        <f>IF(A178="","",CONCATENATE("1D.",Entrada!$K$8,".",auxiliar!A20,".",Table8[[#This Row],[Código da Candidatura]]))</f>
        <v/>
      </c>
      <c r="I178" s="331" t="str">
        <f>IF(A178="","",SUMIF(D.Composição!A$2825:A$8530,A178,D.Composição!G$5:G$8530))</f>
        <v/>
      </c>
      <c r="J178" s="332" t="str">
        <f>IF(A178="","",COUNTIF(D.Composição!$A:$A,$A178))</f>
        <v/>
      </c>
      <c r="K178" s="332" t="str">
        <f t="shared" si="10"/>
        <v/>
      </c>
      <c r="L178" s="332" t="str">
        <f>IF(A178="","",COUNTIFS(D.Composição!$A:$A,$A178,D.Composição!$M:$M,"Dep"))</f>
        <v/>
      </c>
      <c r="M178" s="332" t="str">
        <f>IF(A178="","",COUNTIFS(D.Composição!$A:$A,$A178,D.Composição!$F:$F,"Sim"))</f>
        <v/>
      </c>
      <c r="N178" s="332" t="str">
        <f t="shared" si="11"/>
        <v/>
      </c>
      <c r="O178" s="332" t="str">
        <f>IF(A178="","",VLOOKUP(A178,D.Composição!A2842:F8548,5,FALSE))</f>
        <v/>
      </c>
      <c r="P178" s="332" t="str">
        <f t="shared" si="12"/>
        <v/>
      </c>
      <c r="Q178" s="333" t="str">
        <f t="shared" si="13"/>
        <v/>
      </c>
      <c r="R178" s="334" t="str">
        <f t="shared" si="14"/>
        <v/>
      </c>
      <c r="S178" s="332" t="str">
        <f>IF(H178="","",IF(R178&gt;=4*auxiliar!$K$2,"Não elegível",IF(R178&lt;4*auxiliar!$K$2,"Elegível","")))</f>
        <v/>
      </c>
      <c r="T178" s="325"/>
      <c r="U178" s="325"/>
      <c r="V178" s="325"/>
      <c r="W178" s="335"/>
      <c r="X178" s="336" t="str">
        <f>IF(Table8[[#This Row],[Código do agregado '[Entidade']]]="","",IF(OR(AND(A178="",A178&lt;&gt;""),(AND(A178&lt;&gt;"",OR(B178="",D178="",I178="",T178="",U178="")))),"NÃO",IF(AND(A178&lt;&gt;"",J178=0),"Faltam membros","sim")))</f>
        <v/>
      </c>
      <c r="AA178" s="323"/>
      <c r="AB178" s="406"/>
      <c r="AC178" s="406"/>
      <c r="AD178" s="323"/>
      <c r="AE178" s="323"/>
    </row>
    <row r="179" spans="1:31" x14ac:dyDescent="0.25">
      <c r="A179" s="324"/>
      <c r="B179" s="325"/>
      <c r="C179" s="326">
        <f>IFERROR(VLOOKUP(B179,A.Núcleos!$B:$C,2,FALSE),"")</f>
        <v>0</v>
      </c>
      <c r="D179" s="327"/>
      <c r="E179" s="328"/>
      <c r="F179" s="213"/>
      <c r="G179" s="329" t="str">
        <f>IF(Table8[[#This Row],[Código da Candidatura]]="","",CONCATENATE(VLOOKUP(Table8[[#This Row],[Código da Candidatura]],Table13[[Cód.]:[Latitude]],3,FALSE)," - ",VLOOKUP(Table8[[#This Row],[Código da Candidatura]],Table13[[Cód.]:[Latitude]],6,FALSE)))</f>
        <v/>
      </c>
      <c r="H179" s="330" t="str">
        <f>IF(A179="","",CONCATENATE("1D.",Entrada!$K$8,".",auxiliar!A21,".",Table8[[#This Row],[Código da Candidatura]]))</f>
        <v/>
      </c>
      <c r="I179" s="331" t="str">
        <f>IF(A179="","",SUMIF(D.Composição!A$2825:A$8530,A179,D.Composição!G$5:G$8530))</f>
        <v/>
      </c>
      <c r="J179" s="332" t="str">
        <f>IF(A179="","",COUNTIF(D.Composição!$A:$A,$A179))</f>
        <v/>
      </c>
      <c r="K179" s="332" t="str">
        <f t="shared" si="10"/>
        <v/>
      </c>
      <c r="L179" s="332" t="str">
        <f>IF(A179="","",COUNTIFS(D.Composição!$A:$A,$A179,D.Composição!$M:$M,"Dep"))</f>
        <v/>
      </c>
      <c r="M179" s="332" t="str">
        <f>IF(A179="","",COUNTIFS(D.Composição!$A:$A,$A179,D.Composição!$F:$F,"Sim"))</f>
        <v/>
      </c>
      <c r="N179" s="332" t="str">
        <f t="shared" si="11"/>
        <v/>
      </c>
      <c r="O179" s="332" t="str">
        <f>IF(A179="","",VLOOKUP(A179,D.Composição!A2843:F8549,5,FALSE))</f>
        <v/>
      </c>
      <c r="P179" s="332" t="str">
        <f t="shared" si="12"/>
        <v/>
      </c>
      <c r="Q179" s="333" t="str">
        <f t="shared" si="13"/>
        <v/>
      </c>
      <c r="R179" s="334" t="str">
        <f t="shared" si="14"/>
        <v/>
      </c>
      <c r="S179" s="332" t="str">
        <f>IF(H179="","",IF(R179&gt;=4*auxiliar!$K$2,"Não elegível",IF(R179&lt;4*auxiliar!$K$2,"Elegível","")))</f>
        <v/>
      </c>
      <c r="T179" s="325"/>
      <c r="U179" s="325"/>
      <c r="V179" s="325"/>
      <c r="W179" s="335"/>
      <c r="X179" s="336" t="str">
        <f>IF(Table8[[#This Row],[Código do agregado '[Entidade']]]="","",IF(OR(AND(A179="",A179&lt;&gt;""),(AND(A179&lt;&gt;"",OR(B179="",D179="",I179="",T179="",U179="")))),"NÃO",IF(AND(A179&lt;&gt;"",J179=0),"Faltam membros","sim")))</f>
        <v/>
      </c>
      <c r="AA179" s="323"/>
      <c r="AB179" s="406"/>
      <c r="AC179" s="406"/>
      <c r="AD179" s="323"/>
      <c r="AE179" s="323"/>
    </row>
    <row r="180" spans="1:31" x14ac:dyDescent="0.25">
      <c r="A180" s="324"/>
      <c r="B180" s="325"/>
      <c r="C180" s="326">
        <f>IFERROR(VLOOKUP(B180,A.Núcleos!$B:$C,2,FALSE),"")</f>
        <v>0</v>
      </c>
      <c r="D180" s="327"/>
      <c r="E180" s="328"/>
      <c r="F180" s="213"/>
      <c r="G180" s="329" t="str">
        <f>IF(Table8[[#This Row],[Código da Candidatura]]="","",CONCATENATE(VLOOKUP(Table8[[#This Row],[Código da Candidatura]],Table13[[Cód.]:[Latitude]],3,FALSE)," - ",VLOOKUP(Table8[[#This Row],[Código da Candidatura]],Table13[[Cód.]:[Latitude]],6,FALSE)))</f>
        <v/>
      </c>
      <c r="H180" s="330" t="str">
        <f>IF(A180="","",CONCATENATE("1D.",Entrada!$K$8,".",auxiliar!A22,".",Table8[[#This Row],[Código da Candidatura]]))</f>
        <v/>
      </c>
      <c r="I180" s="331" t="str">
        <f>IF(A180="","",SUMIF(D.Composição!A$2825:A$8530,A180,D.Composição!G$5:G$8530))</f>
        <v/>
      </c>
      <c r="J180" s="332" t="str">
        <f>IF(A180="","",COUNTIF(D.Composição!$A:$A,$A180))</f>
        <v/>
      </c>
      <c r="K180" s="332" t="str">
        <f t="shared" si="10"/>
        <v/>
      </c>
      <c r="L180" s="332" t="str">
        <f>IF(A180="","",COUNTIFS(D.Composição!$A:$A,$A180,D.Composição!$M:$M,"Dep"))</f>
        <v/>
      </c>
      <c r="M180" s="332" t="str">
        <f>IF(A180="","",COUNTIFS(D.Composição!$A:$A,$A180,D.Composição!$F:$F,"Sim"))</f>
        <v/>
      </c>
      <c r="N180" s="332" t="str">
        <f t="shared" si="11"/>
        <v/>
      </c>
      <c r="O180" s="332" t="str">
        <f>IF(A180="","",VLOOKUP(A180,D.Composição!A2844:F8550,5,FALSE))</f>
        <v/>
      </c>
      <c r="P180" s="332" t="str">
        <f t="shared" si="12"/>
        <v/>
      </c>
      <c r="Q180" s="333" t="str">
        <f t="shared" si="13"/>
        <v/>
      </c>
      <c r="R180" s="334" t="str">
        <f t="shared" si="14"/>
        <v/>
      </c>
      <c r="S180" s="332" t="str">
        <f>IF(H180="","",IF(R180&gt;=4*auxiliar!$K$2,"Não elegível",IF(R180&lt;4*auxiliar!$K$2,"Elegível","")))</f>
        <v/>
      </c>
      <c r="T180" s="325"/>
      <c r="U180" s="325"/>
      <c r="V180" s="325"/>
      <c r="W180" s="335"/>
      <c r="X180" s="336" t="str">
        <f>IF(Table8[[#This Row],[Código do agregado '[Entidade']]]="","",IF(OR(AND(A180="",A180&lt;&gt;""),(AND(A180&lt;&gt;"",OR(B180="",D180="",I180="",T180="",U180="")))),"NÃO",IF(AND(A180&lt;&gt;"",J180=0),"Faltam membros","sim")))</f>
        <v/>
      </c>
      <c r="AA180" s="323"/>
      <c r="AB180" s="406"/>
      <c r="AC180" s="406"/>
      <c r="AD180" s="323"/>
      <c r="AE180" s="323"/>
    </row>
    <row r="181" spans="1:31" x14ac:dyDescent="0.25">
      <c r="A181" s="324"/>
      <c r="B181" s="325"/>
      <c r="C181" s="326">
        <f>IFERROR(VLOOKUP(B181,A.Núcleos!$B:$C,2,FALSE),"")</f>
        <v>0</v>
      </c>
      <c r="D181" s="327"/>
      <c r="E181" s="328"/>
      <c r="F181" s="213"/>
      <c r="G181" s="329" t="str">
        <f>IF(Table8[[#This Row],[Código da Candidatura]]="","",CONCATENATE(VLOOKUP(Table8[[#This Row],[Código da Candidatura]],Table13[[Cód.]:[Latitude]],3,FALSE)," - ",VLOOKUP(Table8[[#This Row],[Código da Candidatura]],Table13[[Cód.]:[Latitude]],6,FALSE)))</f>
        <v/>
      </c>
      <c r="H181" s="330" t="str">
        <f>IF(A181="","",CONCATENATE("1D.",Entrada!$K$8,".",auxiliar!A23,".",Table8[[#This Row],[Código da Candidatura]]))</f>
        <v/>
      </c>
      <c r="I181" s="331" t="str">
        <f>IF(A181="","",SUMIF(D.Composição!A$2825:A$8530,A181,D.Composição!G$5:G$8530))</f>
        <v/>
      </c>
      <c r="J181" s="332" t="str">
        <f>IF(A181="","",COUNTIF(D.Composição!$A:$A,$A181))</f>
        <v/>
      </c>
      <c r="K181" s="332" t="str">
        <f t="shared" si="10"/>
        <v/>
      </c>
      <c r="L181" s="332" t="str">
        <f>IF(A181="","",COUNTIFS(D.Composição!$A:$A,$A181,D.Composição!$M:$M,"Dep"))</f>
        <v/>
      </c>
      <c r="M181" s="332" t="str">
        <f>IF(A181="","",COUNTIFS(D.Composição!$A:$A,$A181,D.Composição!$F:$F,"Sim"))</f>
        <v/>
      </c>
      <c r="N181" s="332" t="str">
        <f t="shared" si="11"/>
        <v/>
      </c>
      <c r="O181" s="332" t="str">
        <f>IF(A181="","",VLOOKUP(A181,D.Composição!A2845:F8551,5,FALSE))</f>
        <v/>
      </c>
      <c r="P181" s="332" t="str">
        <f t="shared" si="12"/>
        <v/>
      </c>
      <c r="Q181" s="333" t="str">
        <f t="shared" si="13"/>
        <v/>
      </c>
      <c r="R181" s="334" t="str">
        <f t="shared" si="14"/>
        <v/>
      </c>
      <c r="S181" s="332" t="str">
        <f>IF(H181="","",IF(R181&gt;=4*auxiliar!$K$2,"Não elegível",IF(R181&lt;4*auxiliar!$K$2,"Elegível","")))</f>
        <v/>
      </c>
      <c r="T181" s="325"/>
      <c r="U181" s="325"/>
      <c r="V181" s="325"/>
      <c r="W181" s="335"/>
      <c r="X181" s="336" t="str">
        <f>IF(Table8[[#This Row],[Código do agregado '[Entidade']]]="","",IF(OR(AND(A181="",A181&lt;&gt;""),(AND(A181&lt;&gt;"",OR(B181="",D181="",I181="",T181="",U181="")))),"NÃO",IF(AND(A181&lt;&gt;"",J181=0),"Faltam membros","sim")))</f>
        <v/>
      </c>
      <c r="AA181" s="323"/>
      <c r="AB181" s="406"/>
      <c r="AC181" s="406"/>
      <c r="AD181" s="323"/>
      <c r="AE181" s="323"/>
    </row>
    <row r="182" spans="1:31" x14ac:dyDescent="0.25">
      <c r="A182" s="324"/>
      <c r="B182" s="325"/>
      <c r="C182" s="326">
        <f>IFERROR(VLOOKUP(B182,A.Núcleos!$B:$C,2,FALSE),"")</f>
        <v>0</v>
      </c>
      <c r="D182" s="327"/>
      <c r="E182" s="328"/>
      <c r="F182" s="213"/>
      <c r="G182" s="329" t="str">
        <f>IF(Table8[[#This Row],[Código da Candidatura]]="","",CONCATENATE(VLOOKUP(Table8[[#This Row],[Código da Candidatura]],Table13[[Cód.]:[Latitude]],3,FALSE)," - ",VLOOKUP(Table8[[#This Row],[Código da Candidatura]],Table13[[Cód.]:[Latitude]],6,FALSE)))</f>
        <v/>
      </c>
      <c r="H182" s="330" t="str">
        <f>IF(A182="","",CONCATENATE("1D.",Entrada!$K$8,".",auxiliar!A24,".",Table8[[#This Row],[Código da Candidatura]]))</f>
        <v/>
      </c>
      <c r="I182" s="331" t="str">
        <f>IF(A182="","",SUMIF(D.Composição!A$2825:A$8530,A182,D.Composição!G$5:G$8530))</f>
        <v/>
      </c>
      <c r="J182" s="332" t="str">
        <f>IF(A182="","",COUNTIF(D.Composição!$A:$A,$A182))</f>
        <v/>
      </c>
      <c r="K182" s="332" t="str">
        <f t="shared" si="10"/>
        <v/>
      </c>
      <c r="L182" s="332" t="str">
        <f>IF(A182="","",COUNTIFS(D.Composição!$A:$A,$A182,D.Composição!$M:$M,"Dep"))</f>
        <v/>
      </c>
      <c r="M182" s="332" t="str">
        <f>IF(A182="","",COUNTIFS(D.Composição!$A:$A,$A182,D.Composição!$F:$F,"Sim"))</f>
        <v/>
      </c>
      <c r="N182" s="332" t="str">
        <f t="shared" si="11"/>
        <v/>
      </c>
      <c r="O182" s="332" t="str">
        <f>IF(A182="","",VLOOKUP(A182,D.Composição!A2846:F8552,5,FALSE))</f>
        <v/>
      </c>
      <c r="P182" s="332" t="str">
        <f t="shared" si="12"/>
        <v/>
      </c>
      <c r="Q182" s="333" t="str">
        <f t="shared" si="13"/>
        <v/>
      </c>
      <c r="R182" s="334" t="str">
        <f t="shared" si="14"/>
        <v/>
      </c>
      <c r="S182" s="332" t="str">
        <f>IF(H182="","",IF(R182&gt;=4*auxiliar!$K$2,"Não elegível",IF(R182&lt;4*auxiliar!$K$2,"Elegível","")))</f>
        <v/>
      </c>
      <c r="T182" s="325"/>
      <c r="U182" s="325"/>
      <c r="V182" s="325"/>
      <c r="W182" s="335"/>
      <c r="X182" s="336" t="str">
        <f>IF(Table8[[#This Row],[Código do agregado '[Entidade']]]="","",IF(OR(AND(A182="",A182&lt;&gt;""),(AND(A182&lt;&gt;"",OR(B182="",D182="",I182="",T182="",U182="")))),"NÃO",IF(AND(A182&lt;&gt;"",J182=0),"Faltam membros","sim")))</f>
        <v/>
      </c>
      <c r="AA182" s="323"/>
      <c r="AB182" s="406"/>
      <c r="AC182" s="406"/>
      <c r="AD182" s="323"/>
      <c r="AE182" s="323"/>
    </row>
    <row r="183" spans="1:31" x14ac:dyDescent="0.25">
      <c r="A183" s="324"/>
      <c r="B183" s="325"/>
      <c r="C183" s="326">
        <f>IFERROR(VLOOKUP(B183,A.Núcleos!$B:$C,2,FALSE),"")</f>
        <v>0</v>
      </c>
      <c r="D183" s="327"/>
      <c r="E183" s="328"/>
      <c r="F183" s="213"/>
      <c r="G183" s="329" t="str">
        <f>IF(Table8[[#This Row],[Código da Candidatura]]="","",CONCATENATE(VLOOKUP(Table8[[#This Row],[Código da Candidatura]],Table13[[Cód.]:[Latitude]],3,FALSE)," - ",VLOOKUP(Table8[[#This Row],[Código da Candidatura]],Table13[[Cód.]:[Latitude]],6,FALSE)))</f>
        <v/>
      </c>
      <c r="H183" s="330" t="str">
        <f>IF(A183="","",CONCATENATE("1D.",Entrada!$K$8,".",auxiliar!A25,".",Table8[[#This Row],[Código da Candidatura]]))</f>
        <v/>
      </c>
      <c r="I183" s="331" t="str">
        <f>IF(A183="","",SUMIF(D.Composição!A$2825:A$8530,A183,D.Composição!G$5:G$8530))</f>
        <v/>
      </c>
      <c r="J183" s="332" t="str">
        <f>IF(A183="","",COUNTIF(D.Composição!$A:$A,$A183))</f>
        <v/>
      </c>
      <c r="K183" s="332" t="str">
        <f t="shared" si="10"/>
        <v/>
      </c>
      <c r="L183" s="332" t="str">
        <f>IF(A183="","",COUNTIFS(D.Composição!$A:$A,$A183,D.Composição!$M:$M,"Dep"))</f>
        <v/>
      </c>
      <c r="M183" s="332" t="str">
        <f>IF(A183="","",COUNTIFS(D.Composição!$A:$A,$A183,D.Composição!$F:$F,"Sim"))</f>
        <v/>
      </c>
      <c r="N183" s="332" t="str">
        <f t="shared" si="11"/>
        <v/>
      </c>
      <c r="O183" s="332" t="str">
        <f>IF(A183="","",VLOOKUP(A183,D.Composição!A2847:F8553,5,FALSE))</f>
        <v/>
      </c>
      <c r="P183" s="332" t="str">
        <f t="shared" si="12"/>
        <v/>
      </c>
      <c r="Q183" s="333" t="str">
        <f t="shared" si="13"/>
        <v/>
      </c>
      <c r="R183" s="334" t="str">
        <f t="shared" si="14"/>
        <v/>
      </c>
      <c r="S183" s="332" t="str">
        <f>IF(H183="","",IF(R183&gt;=4*auxiliar!$K$2,"Não elegível",IF(R183&lt;4*auxiliar!$K$2,"Elegível","")))</f>
        <v/>
      </c>
      <c r="T183" s="325"/>
      <c r="U183" s="325"/>
      <c r="V183" s="325"/>
      <c r="W183" s="335"/>
      <c r="X183" s="336" t="str">
        <f>IF(Table8[[#This Row],[Código do agregado '[Entidade']]]="","",IF(OR(AND(A183="",A183&lt;&gt;""),(AND(A183&lt;&gt;"",OR(B183="",D183="",I183="",T183="",U183="")))),"NÃO",IF(AND(A183&lt;&gt;"",J183=0),"Faltam membros","sim")))</f>
        <v/>
      </c>
      <c r="AA183" s="323"/>
      <c r="AB183" s="406"/>
      <c r="AC183" s="406"/>
      <c r="AD183" s="323"/>
      <c r="AE183" s="323"/>
    </row>
    <row r="184" spans="1:31" x14ac:dyDescent="0.25">
      <c r="A184" s="324"/>
      <c r="B184" s="325"/>
      <c r="C184" s="326">
        <f>IFERROR(VLOOKUP(B184,A.Núcleos!$B:$C,2,FALSE),"")</f>
        <v>0</v>
      </c>
      <c r="D184" s="327"/>
      <c r="E184" s="328"/>
      <c r="F184" s="213"/>
      <c r="G184" s="329" t="str">
        <f>IF(Table8[[#This Row],[Código da Candidatura]]="","",CONCATENATE(VLOOKUP(Table8[[#This Row],[Código da Candidatura]],Table13[[Cód.]:[Latitude]],3,FALSE)," - ",VLOOKUP(Table8[[#This Row],[Código da Candidatura]],Table13[[Cód.]:[Latitude]],6,FALSE)))</f>
        <v/>
      </c>
      <c r="H184" s="330" t="str">
        <f>IF(A184="","",CONCATENATE("1D.",Entrada!$K$8,".",auxiliar!A26,".",Table8[[#This Row],[Código da Candidatura]]))</f>
        <v/>
      </c>
      <c r="I184" s="331" t="str">
        <f>IF(A184="","",SUMIF(D.Composição!A$2825:A$8530,A184,D.Composição!G$5:G$8530))</f>
        <v/>
      </c>
      <c r="J184" s="332" t="str">
        <f>IF(A184="","",COUNTIF(D.Composição!$A:$A,$A184))</f>
        <v/>
      </c>
      <c r="K184" s="332" t="str">
        <f t="shared" si="10"/>
        <v/>
      </c>
      <c r="L184" s="332" t="str">
        <f>IF(A184="","",COUNTIFS(D.Composição!$A:$A,$A184,D.Composição!$M:$M,"Dep"))</f>
        <v/>
      </c>
      <c r="M184" s="332" t="str">
        <f>IF(A184="","",COUNTIFS(D.Composição!$A:$A,$A184,D.Composição!$F:$F,"Sim"))</f>
        <v/>
      </c>
      <c r="N184" s="332" t="str">
        <f t="shared" si="11"/>
        <v/>
      </c>
      <c r="O184" s="332" t="str">
        <f>IF(A184="","",VLOOKUP(A184,D.Composição!A2848:F8554,5,FALSE))</f>
        <v/>
      </c>
      <c r="P184" s="332" t="str">
        <f t="shared" si="12"/>
        <v/>
      </c>
      <c r="Q184" s="333" t="str">
        <f t="shared" si="13"/>
        <v/>
      </c>
      <c r="R184" s="334" t="str">
        <f t="shared" si="14"/>
        <v/>
      </c>
      <c r="S184" s="332" t="str">
        <f>IF(H184="","",IF(R184&gt;=4*auxiliar!$K$2,"Não elegível",IF(R184&lt;4*auxiliar!$K$2,"Elegível","")))</f>
        <v/>
      </c>
      <c r="T184" s="325"/>
      <c r="U184" s="325"/>
      <c r="V184" s="325"/>
      <c r="W184" s="335"/>
      <c r="X184" s="336" t="str">
        <f>IF(Table8[[#This Row],[Código do agregado '[Entidade']]]="","",IF(OR(AND(A184="",A184&lt;&gt;""),(AND(A184&lt;&gt;"",OR(B184="",D184="",I184="",T184="",U184="")))),"NÃO",IF(AND(A184&lt;&gt;"",J184=0),"Faltam membros","sim")))</f>
        <v/>
      </c>
      <c r="AA184" s="323"/>
      <c r="AB184" s="406"/>
      <c r="AC184" s="406"/>
      <c r="AD184" s="323"/>
      <c r="AE184" s="323"/>
    </row>
    <row r="185" spans="1:31" x14ac:dyDescent="0.25">
      <c r="A185" s="324"/>
      <c r="B185" s="325"/>
      <c r="C185" s="326">
        <f>IFERROR(VLOOKUP(B185,A.Núcleos!$B:$C,2,FALSE),"")</f>
        <v>0</v>
      </c>
      <c r="D185" s="327"/>
      <c r="E185" s="328"/>
      <c r="F185" s="213"/>
      <c r="G185" s="329" t="str">
        <f>IF(Table8[[#This Row],[Código da Candidatura]]="","",CONCATENATE(VLOOKUP(Table8[[#This Row],[Código da Candidatura]],Table13[[Cód.]:[Latitude]],3,FALSE)," - ",VLOOKUP(Table8[[#This Row],[Código da Candidatura]],Table13[[Cód.]:[Latitude]],6,FALSE)))</f>
        <v/>
      </c>
      <c r="H185" s="330" t="str">
        <f>IF(A185="","",CONCATENATE("1D.",Entrada!$K$8,".",auxiliar!A27,".",Table8[[#This Row],[Código da Candidatura]]))</f>
        <v/>
      </c>
      <c r="I185" s="331" t="str">
        <f>IF(A185="","",SUMIF(D.Composição!A$2825:A$8530,A185,D.Composição!G$5:G$8530))</f>
        <v/>
      </c>
      <c r="J185" s="332" t="str">
        <f>IF(A185="","",COUNTIF(D.Composição!$A:$A,$A185))</f>
        <v/>
      </c>
      <c r="K185" s="332" t="str">
        <f t="shared" si="10"/>
        <v/>
      </c>
      <c r="L185" s="332" t="str">
        <f>IF(A185="","",COUNTIFS(D.Composição!$A:$A,$A185,D.Composição!$M:$M,"Dep"))</f>
        <v/>
      </c>
      <c r="M185" s="332" t="str">
        <f>IF(A185="","",COUNTIFS(D.Composição!$A:$A,$A185,D.Composição!$F:$F,"Sim"))</f>
        <v/>
      </c>
      <c r="N185" s="332" t="str">
        <f t="shared" si="11"/>
        <v/>
      </c>
      <c r="O185" s="332" t="str">
        <f>IF(A185="","",VLOOKUP(A185,D.Composição!A2849:F8555,5,FALSE))</f>
        <v/>
      </c>
      <c r="P185" s="332" t="str">
        <f t="shared" si="12"/>
        <v/>
      </c>
      <c r="Q185" s="333" t="str">
        <f t="shared" si="13"/>
        <v/>
      </c>
      <c r="R185" s="334" t="str">
        <f t="shared" si="14"/>
        <v/>
      </c>
      <c r="S185" s="332" t="str">
        <f>IF(H185="","",IF(R185&gt;=4*auxiliar!$K$2,"Não elegível",IF(R185&lt;4*auxiliar!$K$2,"Elegível","")))</f>
        <v/>
      </c>
      <c r="T185" s="325"/>
      <c r="U185" s="325"/>
      <c r="V185" s="325"/>
      <c r="W185" s="335"/>
      <c r="X185" s="336" t="str">
        <f>IF(Table8[[#This Row],[Código do agregado '[Entidade']]]="","",IF(OR(AND(A185="",A185&lt;&gt;""),(AND(A185&lt;&gt;"",OR(B185="",D185="",I185="",T185="",U185="")))),"NÃO",IF(AND(A185&lt;&gt;"",J185=0),"Faltam membros","sim")))</f>
        <v/>
      </c>
      <c r="AA185" s="323"/>
      <c r="AB185" s="406"/>
      <c r="AC185" s="406"/>
      <c r="AD185" s="323"/>
      <c r="AE185" s="323"/>
    </row>
    <row r="186" spans="1:31" x14ac:dyDescent="0.25">
      <c r="A186" s="324"/>
      <c r="B186" s="325"/>
      <c r="C186" s="326">
        <f>IFERROR(VLOOKUP(B186,A.Núcleos!$B:$C,2,FALSE),"")</f>
        <v>0</v>
      </c>
      <c r="D186" s="327"/>
      <c r="E186" s="328"/>
      <c r="F186" s="213"/>
      <c r="G186" s="329" t="str">
        <f>IF(Table8[[#This Row],[Código da Candidatura]]="","",CONCATENATE(VLOOKUP(Table8[[#This Row],[Código da Candidatura]],Table13[[Cód.]:[Latitude]],3,FALSE)," - ",VLOOKUP(Table8[[#This Row],[Código da Candidatura]],Table13[[Cód.]:[Latitude]],6,FALSE)))</f>
        <v/>
      </c>
      <c r="H186" s="330" t="str">
        <f>IF(A186="","",CONCATENATE("1D.",Entrada!$K$8,".",auxiliar!A28,".",Table8[[#This Row],[Código da Candidatura]]))</f>
        <v/>
      </c>
      <c r="I186" s="331" t="str">
        <f>IF(A186="","",SUMIF(D.Composição!A$2825:A$8530,A186,D.Composição!G$5:G$8530))</f>
        <v/>
      </c>
      <c r="J186" s="332" t="str">
        <f>IF(A186="","",COUNTIF(D.Composição!$A:$A,$A186))</f>
        <v/>
      </c>
      <c r="K186" s="332" t="str">
        <f t="shared" si="10"/>
        <v/>
      </c>
      <c r="L186" s="332" t="str">
        <f>IF(A186="","",COUNTIFS(D.Composição!$A:$A,$A186,D.Composição!$M:$M,"Dep"))</f>
        <v/>
      </c>
      <c r="M186" s="332" t="str">
        <f>IF(A186="","",COUNTIFS(D.Composição!$A:$A,$A186,D.Composição!$F:$F,"Sim"))</f>
        <v/>
      </c>
      <c r="N186" s="332" t="str">
        <f t="shared" si="11"/>
        <v/>
      </c>
      <c r="O186" s="332" t="str">
        <f>IF(A186="","",VLOOKUP(A186,D.Composição!A2850:F8556,5,FALSE))</f>
        <v/>
      </c>
      <c r="P186" s="332" t="str">
        <f t="shared" si="12"/>
        <v/>
      </c>
      <c r="Q186" s="333" t="str">
        <f t="shared" si="13"/>
        <v/>
      </c>
      <c r="R186" s="334" t="str">
        <f t="shared" si="14"/>
        <v/>
      </c>
      <c r="S186" s="332" t="str">
        <f>IF(H186="","",IF(R186&gt;=4*auxiliar!$K$2,"Não elegível",IF(R186&lt;4*auxiliar!$K$2,"Elegível","")))</f>
        <v/>
      </c>
      <c r="T186" s="325"/>
      <c r="U186" s="325"/>
      <c r="V186" s="325"/>
      <c r="W186" s="335"/>
      <c r="X186" s="336" t="str">
        <f>IF(Table8[[#This Row],[Código do agregado '[Entidade']]]="","",IF(OR(AND(A186="",A186&lt;&gt;""),(AND(A186&lt;&gt;"",OR(B186="",D186="",I186="",T186="",U186="")))),"NÃO",IF(AND(A186&lt;&gt;"",J186=0),"Faltam membros","sim")))</f>
        <v/>
      </c>
      <c r="AA186" s="323"/>
      <c r="AB186" s="406"/>
      <c r="AC186" s="406"/>
      <c r="AD186" s="323"/>
      <c r="AE186" s="323"/>
    </row>
    <row r="187" spans="1:31" x14ac:dyDescent="0.25">
      <c r="A187" s="324"/>
      <c r="B187" s="325"/>
      <c r="C187" s="326">
        <f>IFERROR(VLOOKUP(B187,A.Núcleos!$B:$C,2,FALSE),"")</f>
        <v>0</v>
      </c>
      <c r="D187" s="327"/>
      <c r="E187" s="328"/>
      <c r="F187" s="213"/>
      <c r="G187" s="329" t="str">
        <f>IF(Table8[[#This Row],[Código da Candidatura]]="","",CONCATENATE(VLOOKUP(Table8[[#This Row],[Código da Candidatura]],Table13[[Cód.]:[Latitude]],3,FALSE)," - ",VLOOKUP(Table8[[#This Row],[Código da Candidatura]],Table13[[Cód.]:[Latitude]],6,FALSE)))</f>
        <v/>
      </c>
      <c r="H187" s="330" t="str">
        <f>IF(A187="","",CONCATENATE("1D.",Entrada!$K$8,".",auxiliar!A29,".",Table8[[#This Row],[Código da Candidatura]]))</f>
        <v/>
      </c>
      <c r="I187" s="331" t="str">
        <f>IF(A187="","",SUMIF(D.Composição!A$2825:A$8530,A187,D.Composição!G$5:G$8530))</f>
        <v/>
      </c>
      <c r="J187" s="332" t="str">
        <f>IF(A187="","",COUNTIF(D.Composição!$A:$A,$A187))</f>
        <v/>
      </c>
      <c r="K187" s="332" t="str">
        <f t="shared" si="10"/>
        <v/>
      </c>
      <c r="L187" s="332" t="str">
        <f>IF(A187="","",COUNTIFS(D.Composição!$A:$A,$A187,D.Composição!$M:$M,"Dep"))</f>
        <v/>
      </c>
      <c r="M187" s="332" t="str">
        <f>IF(A187="","",COUNTIFS(D.Composição!$A:$A,$A187,D.Composição!$F:$F,"Sim"))</f>
        <v/>
      </c>
      <c r="N187" s="332" t="str">
        <f t="shared" si="11"/>
        <v/>
      </c>
      <c r="O187" s="332" t="str">
        <f>IF(A187="","",VLOOKUP(A187,D.Composição!A2851:F8557,5,FALSE))</f>
        <v/>
      </c>
      <c r="P187" s="332" t="str">
        <f t="shared" si="12"/>
        <v/>
      </c>
      <c r="Q187" s="333" t="str">
        <f t="shared" si="13"/>
        <v/>
      </c>
      <c r="R187" s="334" t="str">
        <f t="shared" si="14"/>
        <v/>
      </c>
      <c r="S187" s="332" t="str">
        <f>IF(H187="","",IF(R187&gt;=4*auxiliar!$K$2,"Não elegível",IF(R187&lt;4*auxiliar!$K$2,"Elegível","")))</f>
        <v/>
      </c>
      <c r="T187" s="325"/>
      <c r="U187" s="325"/>
      <c r="V187" s="325"/>
      <c r="W187" s="335"/>
      <c r="X187" s="336" t="str">
        <f>IF(Table8[[#This Row],[Código do agregado '[Entidade']]]="","",IF(OR(AND(A187="",A187&lt;&gt;""),(AND(A187&lt;&gt;"",OR(B187="",D187="",I187="",T187="",U187="")))),"NÃO",IF(AND(A187&lt;&gt;"",J187=0),"Faltam membros","sim")))</f>
        <v/>
      </c>
      <c r="AA187" s="323"/>
      <c r="AB187" s="406"/>
      <c r="AC187" s="406"/>
      <c r="AD187" s="323"/>
      <c r="AE187" s="323"/>
    </row>
    <row r="188" spans="1:31" x14ac:dyDescent="0.25">
      <c r="A188" s="324"/>
      <c r="B188" s="325"/>
      <c r="C188" s="326">
        <f>IFERROR(VLOOKUP(B188,A.Núcleos!$B:$C,2,FALSE),"")</f>
        <v>0</v>
      </c>
      <c r="D188" s="327"/>
      <c r="E188" s="328"/>
      <c r="F188" s="213"/>
      <c r="G188" s="329" t="str">
        <f>IF(Table8[[#This Row],[Código da Candidatura]]="","",CONCATENATE(VLOOKUP(Table8[[#This Row],[Código da Candidatura]],Table13[[Cód.]:[Latitude]],3,FALSE)," - ",VLOOKUP(Table8[[#This Row],[Código da Candidatura]],Table13[[Cód.]:[Latitude]],6,FALSE)))</f>
        <v/>
      </c>
      <c r="H188" s="330" t="str">
        <f>IF(A188="","",CONCATENATE("1D.",Entrada!$K$8,".",auxiliar!A30,".",Table8[[#This Row],[Código da Candidatura]]))</f>
        <v/>
      </c>
      <c r="I188" s="331" t="str">
        <f>IF(A188="","",SUMIF(D.Composição!A$2825:A$8530,A188,D.Composição!G$5:G$8530))</f>
        <v/>
      </c>
      <c r="J188" s="332" t="str">
        <f>IF(A188="","",COUNTIF(D.Composição!$A:$A,$A188))</f>
        <v/>
      </c>
      <c r="K188" s="332" t="str">
        <f t="shared" si="10"/>
        <v/>
      </c>
      <c r="L188" s="332" t="str">
        <f>IF(A188="","",COUNTIFS(D.Composição!$A:$A,$A188,D.Composição!$M:$M,"Dep"))</f>
        <v/>
      </c>
      <c r="M188" s="332" t="str">
        <f>IF(A188="","",COUNTIFS(D.Composição!$A:$A,$A188,D.Composição!$F:$F,"Sim"))</f>
        <v/>
      </c>
      <c r="N188" s="332" t="str">
        <f t="shared" si="11"/>
        <v/>
      </c>
      <c r="O188" s="332" t="str">
        <f>IF(A188="","",VLOOKUP(A188,D.Composição!A2852:F8558,5,FALSE))</f>
        <v/>
      </c>
      <c r="P188" s="332" t="str">
        <f t="shared" si="12"/>
        <v/>
      </c>
      <c r="Q188" s="333" t="str">
        <f t="shared" si="13"/>
        <v/>
      </c>
      <c r="R188" s="334" t="str">
        <f t="shared" si="14"/>
        <v/>
      </c>
      <c r="S188" s="332" t="str">
        <f>IF(H188="","",IF(R188&gt;=4*auxiliar!$K$2,"Não elegível",IF(R188&lt;4*auxiliar!$K$2,"Elegível","")))</f>
        <v/>
      </c>
      <c r="T188" s="325"/>
      <c r="U188" s="325"/>
      <c r="V188" s="325"/>
      <c r="W188" s="335"/>
      <c r="X188" s="336" t="str">
        <f>IF(Table8[[#This Row],[Código do agregado '[Entidade']]]="","",IF(OR(AND(A188="",A188&lt;&gt;""),(AND(A188&lt;&gt;"",OR(B188="",D188="",I188="",T188="",U188="")))),"NÃO",IF(AND(A188&lt;&gt;"",J188=0),"Faltam membros","sim")))</f>
        <v/>
      </c>
      <c r="AA188" s="323"/>
      <c r="AB188" s="406"/>
      <c r="AC188" s="406"/>
      <c r="AD188" s="323"/>
      <c r="AE188" s="323"/>
    </row>
    <row r="189" spans="1:31" x14ac:dyDescent="0.25">
      <c r="A189" s="324"/>
      <c r="B189" s="325"/>
      <c r="C189" s="326">
        <f>IFERROR(VLOOKUP(B189,A.Núcleos!$B:$C,2,FALSE),"")</f>
        <v>0</v>
      </c>
      <c r="D189" s="327"/>
      <c r="E189" s="328"/>
      <c r="F189" s="213"/>
      <c r="G189" s="329" t="str">
        <f>IF(Table8[[#This Row],[Código da Candidatura]]="","",CONCATENATE(VLOOKUP(Table8[[#This Row],[Código da Candidatura]],Table13[[Cód.]:[Latitude]],3,FALSE)," - ",VLOOKUP(Table8[[#This Row],[Código da Candidatura]],Table13[[Cód.]:[Latitude]],6,FALSE)))</f>
        <v/>
      </c>
      <c r="H189" s="330" t="str">
        <f>IF(A189="","",CONCATENATE("1D.",Entrada!$K$8,".",auxiliar!A31,".",Table8[[#This Row],[Código da Candidatura]]))</f>
        <v/>
      </c>
      <c r="I189" s="331" t="str">
        <f>IF(A189="","",SUMIF(D.Composição!A$2825:A$8530,A189,D.Composição!G$5:G$8530))</f>
        <v/>
      </c>
      <c r="J189" s="332" t="str">
        <f>IF(A189="","",COUNTIF(D.Composição!$A:$A,$A189))</f>
        <v/>
      </c>
      <c r="K189" s="332" t="str">
        <f t="shared" si="10"/>
        <v/>
      </c>
      <c r="L189" s="332" t="str">
        <f>IF(A189="","",COUNTIFS(D.Composição!$A:$A,$A189,D.Composição!$M:$M,"Dep"))</f>
        <v/>
      </c>
      <c r="M189" s="332" t="str">
        <f>IF(A189="","",COUNTIFS(D.Composição!$A:$A,$A189,D.Composição!$F:$F,"Sim"))</f>
        <v/>
      </c>
      <c r="N189" s="332" t="str">
        <f t="shared" si="11"/>
        <v/>
      </c>
      <c r="O189" s="332" t="str">
        <f>IF(A189="","",VLOOKUP(A189,D.Composição!A2853:F8559,5,FALSE))</f>
        <v/>
      </c>
      <c r="P189" s="332" t="str">
        <f t="shared" si="12"/>
        <v/>
      </c>
      <c r="Q189" s="333" t="str">
        <f t="shared" si="13"/>
        <v/>
      </c>
      <c r="R189" s="334" t="str">
        <f t="shared" si="14"/>
        <v/>
      </c>
      <c r="S189" s="332" t="str">
        <f>IF(H189="","",IF(R189&gt;=4*auxiliar!$K$2,"Não elegível",IF(R189&lt;4*auxiliar!$K$2,"Elegível","")))</f>
        <v/>
      </c>
      <c r="T189" s="325"/>
      <c r="U189" s="325"/>
      <c r="V189" s="325"/>
      <c r="W189" s="335"/>
      <c r="X189" s="336" t="str">
        <f>IF(Table8[[#This Row],[Código do agregado '[Entidade']]]="","",IF(OR(AND(A189="",A189&lt;&gt;""),(AND(A189&lt;&gt;"",OR(B189="",D189="",I189="",T189="",U189="")))),"NÃO",IF(AND(A189&lt;&gt;"",J189=0),"Faltam membros","sim")))</f>
        <v/>
      </c>
      <c r="AA189" s="323"/>
      <c r="AB189" s="406"/>
      <c r="AC189" s="406"/>
      <c r="AD189" s="323"/>
      <c r="AE189" s="323"/>
    </row>
    <row r="190" spans="1:31" x14ac:dyDescent="0.25">
      <c r="A190" s="324"/>
      <c r="B190" s="325"/>
      <c r="C190" s="326">
        <f>IFERROR(VLOOKUP(B190,A.Núcleos!$B:$C,2,FALSE),"")</f>
        <v>0</v>
      </c>
      <c r="D190" s="327"/>
      <c r="E190" s="328"/>
      <c r="F190" s="213"/>
      <c r="G190" s="329" t="str">
        <f>IF(Table8[[#This Row],[Código da Candidatura]]="","",CONCATENATE(VLOOKUP(Table8[[#This Row],[Código da Candidatura]],Table13[[Cód.]:[Latitude]],3,FALSE)," - ",VLOOKUP(Table8[[#This Row],[Código da Candidatura]],Table13[[Cód.]:[Latitude]],6,FALSE)))</f>
        <v/>
      </c>
      <c r="H190" s="330" t="str">
        <f>IF(A190="","",CONCATENATE("1D.",Entrada!$K$8,".",auxiliar!A32,".",Table8[[#This Row],[Código da Candidatura]]))</f>
        <v/>
      </c>
      <c r="I190" s="331" t="str">
        <f>IF(A190="","",SUMIF(D.Composição!A$2825:A$8530,A190,D.Composição!G$5:G$8530))</f>
        <v/>
      </c>
      <c r="J190" s="332" t="str">
        <f>IF(A190="","",COUNTIF(D.Composição!$A:$A,$A190))</f>
        <v/>
      </c>
      <c r="K190" s="332" t="str">
        <f t="shared" si="10"/>
        <v/>
      </c>
      <c r="L190" s="332" t="str">
        <f>IF(A190="","",COUNTIFS(D.Composição!$A:$A,$A190,D.Composição!$M:$M,"Dep"))</f>
        <v/>
      </c>
      <c r="M190" s="332" t="str">
        <f>IF(A190="","",COUNTIFS(D.Composição!$A:$A,$A190,D.Composição!$F:$F,"Sim"))</f>
        <v/>
      </c>
      <c r="N190" s="332" t="str">
        <f t="shared" si="11"/>
        <v/>
      </c>
      <c r="O190" s="332" t="str">
        <f>IF(A190="","",VLOOKUP(A190,D.Composição!A2854:F8560,5,FALSE))</f>
        <v/>
      </c>
      <c r="P190" s="332" t="str">
        <f t="shared" si="12"/>
        <v/>
      </c>
      <c r="Q190" s="333" t="str">
        <f t="shared" si="13"/>
        <v/>
      </c>
      <c r="R190" s="334" t="str">
        <f t="shared" si="14"/>
        <v/>
      </c>
      <c r="S190" s="332" t="str">
        <f>IF(H190="","",IF(R190&gt;=4*auxiliar!$K$2,"Não elegível",IF(R190&lt;4*auxiliar!$K$2,"Elegível","")))</f>
        <v/>
      </c>
      <c r="T190" s="325"/>
      <c r="U190" s="325"/>
      <c r="V190" s="325"/>
      <c r="W190" s="335"/>
      <c r="X190" s="336" t="str">
        <f>IF(Table8[[#This Row],[Código do agregado '[Entidade']]]="","",IF(OR(AND(A190="",A190&lt;&gt;""),(AND(A190&lt;&gt;"",OR(B190="",D190="",I190="",T190="",U190="")))),"NÃO",IF(AND(A190&lt;&gt;"",J190=0),"Faltam membros","sim")))</f>
        <v/>
      </c>
      <c r="AA190" s="323"/>
      <c r="AB190" s="406"/>
      <c r="AC190" s="406"/>
      <c r="AD190" s="323"/>
      <c r="AE190" s="323"/>
    </row>
    <row r="191" spans="1:31" x14ac:dyDescent="0.25">
      <c r="A191" s="324"/>
      <c r="B191" s="325"/>
      <c r="C191" s="326">
        <f>IFERROR(VLOOKUP(B191,A.Núcleos!$B:$C,2,FALSE),"")</f>
        <v>0</v>
      </c>
      <c r="D191" s="327"/>
      <c r="E191" s="328"/>
      <c r="F191" s="213"/>
      <c r="G191" s="329" t="str">
        <f>IF(Table8[[#This Row],[Código da Candidatura]]="","",CONCATENATE(VLOOKUP(Table8[[#This Row],[Código da Candidatura]],Table13[[Cód.]:[Latitude]],3,FALSE)," - ",VLOOKUP(Table8[[#This Row],[Código da Candidatura]],Table13[[Cód.]:[Latitude]],6,FALSE)))</f>
        <v/>
      </c>
      <c r="H191" s="330" t="str">
        <f>IF(A191="","",CONCATENATE("1D.",Entrada!$K$8,".",auxiliar!A33,".",Table8[[#This Row],[Código da Candidatura]]))</f>
        <v/>
      </c>
      <c r="I191" s="331" t="str">
        <f>IF(A191="","",SUMIF(D.Composição!A$2825:A$8530,A191,D.Composição!G$5:G$8530))</f>
        <v/>
      </c>
      <c r="J191" s="332" t="str">
        <f>IF(A191="","",COUNTIF(D.Composição!$A:$A,$A191))</f>
        <v/>
      </c>
      <c r="K191" s="332" t="str">
        <f t="shared" si="10"/>
        <v/>
      </c>
      <c r="L191" s="332" t="str">
        <f>IF(A191="","",COUNTIFS(D.Composição!$A:$A,$A191,D.Composição!$M:$M,"Dep"))</f>
        <v/>
      </c>
      <c r="M191" s="332" t="str">
        <f>IF(A191="","",COUNTIFS(D.Composição!$A:$A,$A191,D.Composição!$F:$F,"Sim"))</f>
        <v/>
      </c>
      <c r="N191" s="332" t="str">
        <f t="shared" si="11"/>
        <v/>
      </c>
      <c r="O191" s="332" t="str">
        <f>IF(A191="","",VLOOKUP(A191,D.Composição!A2855:F8561,5,FALSE))</f>
        <v/>
      </c>
      <c r="P191" s="332" t="str">
        <f t="shared" si="12"/>
        <v/>
      </c>
      <c r="Q191" s="333" t="str">
        <f t="shared" si="13"/>
        <v/>
      </c>
      <c r="R191" s="334" t="str">
        <f t="shared" si="14"/>
        <v/>
      </c>
      <c r="S191" s="332" t="str">
        <f>IF(H191="","",IF(R191&gt;=4*auxiliar!$K$2,"Não elegível",IF(R191&lt;4*auxiliar!$K$2,"Elegível","")))</f>
        <v/>
      </c>
      <c r="T191" s="325"/>
      <c r="U191" s="325"/>
      <c r="V191" s="325"/>
      <c r="W191" s="335"/>
      <c r="X191" s="336" t="str">
        <f>IF(Table8[[#This Row],[Código do agregado '[Entidade']]]="","",IF(OR(AND(A191="",A191&lt;&gt;""),(AND(A191&lt;&gt;"",OR(B191="",D191="",I191="",T191="",U191="")))),"NÃO",IF(AND(A191&lt;&gt;"",J191=0),"Faltam membros","sim")))</f>
        <v/>
      </c>
      <c r="AA191" s="323"/>
      <c r="AB191" s="406"/>
      <c r="AC191" s="406"/>
      <c r="AD191" s="323"/>
      <c r="AE191" s="323"/>
    </row>
    <row r="192" spans="1:31" x14ac:dyDescent="0.25">
      <c r="A192" s="324"/>
      <c r="B192" s="325"/>
      <c r="C192" s="326">
        <f>IFERROR(VLOOKUP(B192,A.Núcleos!$B:$C,2,FALSE),"")</f>
        <v>0</v>
      </c>
      <c r="D192" s="327"/>
      <c r="E192" s="328"/>
      <c r="F192" s="213"/>
      <c r="G192" s="329" t="str">
        <f>IF(Table8[[#This Row],[Código da Candidatura]]="","",CONCATENATE(VLOOKUP(Table8[[#This Row],[Código da Candidatura]],Table13[[Cód.]:[Latitude]],3,FALSE)," - ",VLOOKUP(Table8[[#This Row],[Código da Candidatura]],Table13[[Cód.]:[Latitude]],6,FALSE)))</f>
        <v/>
      </c>
      <c r="H192" s="330" t="str">
        <f>IF(A192="","",CONCATENATE("1D.",Entrada!$K$8,".",auxiliar!A34,".",Table8[[#This Row],[Código da Candidatura]]))</f>
        <v/>
      </c>
      <c r="I192" s="331" t="str">
        <f>IF(A192="","",SUMIF(D.Composição!A$2825:A$8530,A192,D.Composição!G$5:G$8530))</f>
        <v/>
      </c>
      <c r="J192" s="332" t="str">
        <f>IF(A192="","",COUNTIF(D.Composição!$A:$A,$A192))</f>
        <v/>
      </c>
      <c r="K192" s="332" t="str">
        <f t="shared" si="10"/>
        <v/>
      </c>
      <c r="L192" s="332" t="str">
        <f>IF(A192="","",COUNTIFS(D.Composição!$A:$A,$A192,D.Composição!$M:$M,"Dep"))</f>
        <v/>
      </c>
      <c r="M192" s="332" t="str">
        <f>IF(A192="","",COUNTIFS(D.Composição!$A:$A,$A192,D.Composição!$F:$F,"Sim"))</f>
        <v/>
      </c>
      <c r="N192" s="332" t="str">
        <f t="shared" si="11"/>
        <v/>
      </c>
      <c r="O192" s="332" t="str">
        <f>IF(A192="","",VLOOKUP(A192,D.Composição!A2856:F8562,5,FALSE))</f>
        <v/>
      </c>
      <c r="P192" s="332" t="str">
        <f t="shared" si="12"/>
        <v/>
      </c>
      <c r="Q192" s="333" t="str">
        <f t="shared" si="13"/>
        <v/>
      </c>
      <c r="R192" s="334" t="str">
        <f t="shared" si="14"/>
        <v/>
      </c>
      <c r="S192" s="332" t="str">
        <f>IF(H192="","",IF(R192&gt;=4*auxiliar!$K$2,"Não elegível",IF(R192&lt;4*auxiliar!$K$2,"Elegível","")))</f>
        <v/>
      </c>
      <c r="T192" s="325"/>
      <c r="U192" s="325"/>
      <c r="V192" s="325"/>
      <c r="W192" s="335"/>
      <c r="X192" s="336" t="str">
        <f>IF(Table8[[#This Row],[Código do agregado '[Entidade']]]="","",IF(OR(AND(A192="",A192&lt;&gt;""),(AND(A192&lt;&gt;"",OR(B192="",D192="",I192="",T192="",U192="")))),"NÃO",IF(AND(A192&lt;&gt;"",J192=0),"Faltam membros","sim")))</f>
        <v/>
      </c>
      <c r="AA192" s="323"/>
      <c r="AB192" s="406"/>
      <c r="AC192" s="406"/>
      <c r="AD192" s="323"/>
      <c r="AE192" s="323"/>
    </row>
    <row r="193" spans="1:31" x14ac:dyDescent="0.25">
      <c r="A193" s="324"/>
      <c r="B193" s="325"/>
      <c r="C193" s="326">
        <f>IFERROR(VLOOKUP(B193,A.Núcleos!$B:$C,2,FALSE),"")</f>
        <v>0</v>
      </c>
      <c r="D193" s="327"/>
      <c r="E193" s="328"/>
      <c r="F193" s="213"/>
      <c r="G193" s="329" t="str">
        <f>IF(Table8[[#This Row],[Código da Candidatura]]="","",CONCATENATE(VLOOKUP(Table8[[#This Row],[Código da Candidatura]],Table13[[Cód.]:[Latitude]],3,FALSE)," - ",VLOOKUP(Table8[[#This Row],[Código da Candidatura]],Table13[[Cód.]:[Latitude]],6,FALSE)))</f>
        <v/>
      </c>
      <c r="H193" s="330" t="str">
        <f>IF(A193="","",CONCATENATE("1D.",Entrada!$K$8,".",auxiliar!A35,".",Table8[[#This Row],[Código da Candidatura]]))</f>
        <v/>
      </c>
      <c r="I193" s="331" t="str">
        <f>IF(A193="","",SUMIF(D.Composição!A$2825:A$8530,A193,D.Composição!G$5:G$8530))</f>
        <v/>
      </c>
      <c r="J193" s="332" t="str">
        <f>IF(A193="","",COUNTIF(D.Composição!$A:$A,$A193))</f>
        <v/>
      </c>
      <c r="K193" s="332" t="str">
        <f t="shared" si="10"/>
        <v/>
      </c>
      <c r="L193" s="332" t="str">
        <f>IF(A193="","",COUNTIFS(D.Composição!$A:$A,$A193,D.Composição!$M:$M,"Dep"))</f>
        <v/>
      </c>
      <c r="M193" s="332" t="str">
        <f>IF(A193="","",COUNTIFS(D.Composição!$A:$A,$A193,D.Composição!$F:$F,"Sim"))</f>
        <v/>
      </c>
      <c r="N193" s="332" t="str">
        <f t="shared" si="11"/>
        <v/>
      </c>
      <c r="O193" s="332" t="str">
        <f>IF(A193="","",VLOOKUP(A193,D.Composição!A2857:F8563,5,FALSE))</f>
        <v/>
      </c>
      <c r="P193" s="332" t="str">
        <f t="shared" si="12"/>
        <v/>
      </c>
      <c r="Q193" s="333" t="str">
        <f t="shared" si="13"/>
        <v/>
      </c>
      <c r="R193" s="334" t="str">
        <f t="shared" si="14"/>
        <v/>
      </c>
      <c r="S193" s="332" t="str">
        <f>IF(H193="","",IF(R193&gt;=4*auxiliar!$K$2,"Não elegível",IF(R193&lt;4*auxiliar!$K$2,"Elegível","")))</f>
        <v/>
      </c>
      <c r="T193" s="325"/>
      <c r="U193" s="325"/>
      <c r="V193" s="325"/>
      <c r="W193" s="335"/>
      <c r="X193" s="336" t="str">
        <f>IF(Table8[[#This Row],[Código do agregado '[Entidade']]]="","",IF(OR(AND(A193="",A193&lt;&gt;""),(AND(A193&lt;&gt;"",OR(B193="",D193="",I193="",T193="",U193="")))),"NÃO",IF(AND(A193&lt;&gt;"",J193=0),"Faltam membros","sim")))</f>
        <v/>
      </c>
      <c r="AA193" s="323"/>
      <c r="AB193" s="406"/>
      <c r="AC193" s="406"/>
      <c r="AD193" s="323"/>
      <c r="AE193" s="323"/>
    </row>
    <row r="194" spans="1:31" x14ac:dyDescent="0.25">
      <c r="A194" s="324"/>
      <c r="B194" s="325"/>
      <c r="C194" s="326">
        <f>IFERROR(VLOOKUP(B194,A.Núcleos!$B:$C,2,FALSE),"")</f>
        <v>0</v>
      </c>
      <c r="D194" s="327"/>
      <c r="E194" s="328"/>
      <c r="F194" s="213"/>
      <c r="G194" s="329" t="str">
        <f>IF(Table8[[#This Row],[Código da Candidatura]]="","",CONCATENATE(VLOOKUP(Table8[[#This Row],[Código da Candidatura]],Table13[[Cód.]:[Latitude]],3,FALSE)," - ",VLOOKUP(Table8[[#This Row],[Código da Candidatura]],Table13[[Cód.]:[Latitude]],6,FALSE)))</f>
        <v/>
      </c>
      <c r="H194" s="330" t="str">
        <f>IF(A194="","",CONCATENATE("1D.",Entrada!$K$8,".",auxiliar!A36,".",Table8[[#This Row],[Código da Candidatura]]))</f>
        <v/>
      </c>
      <c r="I194" s="331" t="str">
        <f>IF(A194="","",SUMIF(D.Composição!A$2825:A$8530,A194,D.Composição!G$5:G$8530))</f>
        <v/>
      </c>
      <c r="J194" s="332" t="str">
        <f>IF(A194="","",COUNTIF(D.Composição!$A:$A,$A194))</f>
        <v/>
      </c>
      <c r="K194" s="332" t="str">
        <f t="shared" si="10"/>
        <v/>
      </c>
      <c r="L194" s="332" t="str">
        <f>IF(A194="","",COUNTIFS(D.Composição!$A:$A,$A194,D.Composição!$M:$M,"Dep"))</f>
        <v/>
      </c>
      <c r="M194" s="332" t="str">
        <f>IF(A194="","",COUNTIFS(D.Composição!$A:$A,$A194,D.Composição!$F:$F,"Sim"))</f>
        <v/>
      </c>
      <c r="N194" s="332" t="str">
        <f t="shared" si="11"/>
        <v/>
      </c>
      <c r="O194" s="332" t="str">
        <f>IF(A194="","",VLOOKUP(A194,D.Composição!A2858:F8564,5,FALSE))</f>
        <v/>
      </c>
      <c r="P194" s="332" t="str">
        <f t="shared" si="12"/>
        <v/>
      </c>
      <c r="Q194" s="333" t="str">
        <f t="shared" si="13"/>
        <v/>
      </c>
      <c r="R194" s="334" t="str">
        <f t="shared" si="14"/>
        <v/>
      </c>
      <c r="S194" s="332" t="str">
        <f>IF(H194="","",IF(R194&gt;=4*auxiliar!$K$2,"Não elegível",IF(R194&lt;4*auxiliar!$K$2,"Elegível","")))</f>
        <v/>
      </c>
      <c r="T194" s="325"/>
      <c r="U194" s="325"/>
      <c r="V194" s="325"/>
      <c r="W194" s="335"/>
      <c r="X194" s="336" t="str">
        <f>IF(Table8[[#This Row],[Código do agregado '[Entidade']]]="","",IF(OR(AND(A194="",A194&lt;&gt;""),(AND(A194&lt;&gt;"",OR(B194="",D194="",I194="",T194="",U194="")))),"NÃO",IF(AND(A194&lt;&gt;"",J194=0),"Faltam membros","sim")))</f>
        <v/>
      </c>
      <c r="AA194" s="323"/>
      <c r="AB194" s="406"/>
      <c r="AC194" s="406"/>
      <c r="AD194" s="323"/>
      <c r="AE194" s="323"/>
    </row>
    <row r="195" spans="1:31" x14ac:dyDescent="0.25">
      <c r="A195" s="324"/>
      <c r="B195" s="325"/>
      <c r="C195" s="326">
        <f>IFERROR(VLOOKUP(B195,A.Núcleos!$B:$C,2,FALSE),"")</f>
        <v>0</v>
      </c>
      <c r="D195" s="327"/>
      <c r="E195" s="328"/>
      <c r="F195" s="213"/>
      <c r="G195" s="329" t="str">
        <f>IF(Table8[[#This Row],[Código da Candidatura]]="","",CONCATENATE(VLOOKUP(Table8[[#This Row],[Código da Candidatura]],Table13[[Cód.]:[Latitude]],3,FALSE)," - ",VLOOKUP(Table8[[#This Row],[Código da Candidatura]],Table13[[Cód.]:[Latitude]],6,FALSE)))</f>
        <v/>
      </c>
      <c r="H195" s="330" t="str">
        <f>IF(A195="","",CONCATENATE("1D.",Entrada!$K$8,".",auxiliar!A37,".",Table8[[#This Row],[Código da Candidatura]]))</f>
        <v/>
      </c>
      <c r="I195" s="331" t="str">
        <f>IF(A195="","",SUMIF(D.Composição!A$2825:A$8530,A195,D.Composição!G$5:G$8530))</f>
        <v/>
      </c>
      <c r="J195" s="332" t="str">
        <f>IF(A195="","",COUNTIF(D.Composição!$A:$A,$A195))</f>
        <v/>
      </c>
      <c r="K195" s="332" t="str">
        <f t="shared" si="10"/>
        <v/>
      </c>
      <c r="L195" s="332" t="str">
        <f>IF(A195="","",COUNTIFS(D.Composição!$A:$A,$A195,D.Composição!$M:$M,"Dep"))</f>
        <v/>
      </c>
      <c r="M195" s="332" t="str">
        <f>IF(A195="","",COUNTIFS(D.Composição!$A:$A,$A195,D.Composição!$F:$F,"Sim"))</f>
        <v/>
      </c>
      <c r="N195" s="332" t="str">
        <f t="shared" si="11"/>
        <v/>
      </c>
      <c r="O195" s="332" t="str">
        <f>IF(A195="","",VLOOKUP(A195,D.Composição!A2859:F8565,5,FALSE))</f>
        <v/>
      </c>
      <c r="P195" s="332" t="str">
        <f t="shared" si="12"/>
        <v/>
      </c>
      <c r="Q195" s="333" t="str">
        <f t="shared" si="13"/>
        <v/>
      </c>
      <c r="R195" s="334" t="str">
        <f t="shared" si="14"/>
        <v/>
      </c>
      <c r="S195" s="332" t="str">
        <f>IF(H195="","",IF(R195&gt;=4*auxiliar!$K$2,"Não elegível",IF(R195&lt;4*auxiliar!$K$2,"Elegível","")))</f>
        <v/>
      </c>
      <c r="T195" s="325"/>
      <c r="U195" s="325"/>
      <c r="V195" s="325"/>
      <c r="W195" s="335"/>
      <c r="X195" s="336" t="str">
        <f>IF(Table8[[#This Row],[Código do agregado '[Entidade']]]="","",IF(OR(AND(A195="",A195&lt;&gt;""),(AND(A195&lt;&gt;"",OR(B195="",D195="",I195="",T195="",U195="")))),"NÃO",IF(AND(A195&lt;&gt;"",J195=0),"Faltam membros","sim")))</f>
        <v/>
      </c>
      <c r="AA195" s="323"/>
      <c r="AB195" s="406"/>
      <c r="AC195" s="406"/>
      <c r="AD195" s="323"/>
      <c r="AE195" s="323"/>
    </row>
    <row r="196" spans="1:31" x14ac:dyDescent="0.25">
      <c r="A196" s="324"/>
      <c r="B196" s="325"/>
      <c r="C196" s="326">
        <f>IFERROR(VLOOKUP(B196,A.Núcleos!$B:$C,2,FALSE),"")</f>
        <v>0</v>
      </c>
      <c r="D196" s="327"/>
      <c r="E196" s="328"/>
      <c r="F196" s="213"/>
      <c r="G196" s="329" t="str">
        <f>IF(Table8[[#This Row],[Código da Candidatura]]="","",CONCATENATE(VLOOKUP(Table8[[#This Row],[Código da Candidatura]],Table13[[Cód.]:[Latitude]],3,FALSE)," - ",VLOOKUP(Table8[[#This Row],[Código da Candidatura]],Table13[[Cód.]:[Latitude]],6,FALSE)))</f>
        <v/>
      </c>
      <c r="H196" s="330" t="str">
        <f>IF(A196="","",CONCATENATE("1D.",Entrada!$K$8,".",auxiliar!A38,".",Table8[[#This Row],[Código da Candidatura]]))</f>
        <v/>
      </c>
      <c r="I196" s="331" t="str">
        <f>IF(A196="","",SUMIF(D.Composição!A$2825:A$8530,A196,D.Composição!G$5:G$8530))</f>
        <v/>
      </c>
      <c r="J196" s="332" t="str">
        <f>IF(A196="","",COUNTIF(D.Composição!$A:$A,$A196))</f>
        <v/>
      </c>
      <c r="K196" s="332" t="str">
        <f t="shared" si="10"/>
        <v/>
      </c>
      <c r="L196" s="332" t="str">
        <f>IF(A196="","",COUNTIFS(D.Composição!$A:$A,$A196,D.Composição!$M:$M,"Dep"))</f>
        <v/>
      </c>
      <c r="M196" s="332" t="str">
        <f>IF(A196="","",COUNTIFS(D.Composição!$A:$A,$A196,D.Composição!$F:$F,"Sim"))</f>
        <v/>
      </c>
      <c r="N196" s="332" t="str">
        <f t="shared" si="11"/>
        <v/>
      </c>
      <c r="O196" s="332" t="str">
        <f>IF(A196="","",VLOOKUP(A196,D.Composição!A2860:F8566,5,FALSE))</f>
        <v/>
      </c>
      <c r="P196" s="332" t="str">
        <f t="shared" si="12"/>
        <v/>
      </c>
      <c r="Q196" s="333" t="str">
        <f t="shared" si="13"/>
        <v/>
      </c>
      <c r="R196" s="334" t="str">
        <f t="shared" si="14"/>
        <v/>
      </c>
      <c r="S196" s="332" t="str">
        <f>IF(H196="","",IF(R196&gt;=4*auxiliar!$K$2,"Não elegível",IF(R196&lt;4*auxiliar!$K$2,"Elegível","")))</f>
        <v/>
      </c>
      <c r="T196" s="325"/>
      <c r="U196" s="325"/>
      <c r="V196" s="325"/>
      <c r="W196" s="335"/>
      <c r="X196" s="336" t="str">
        <f>IF(Table8[[#This Row],[Código do agregado '[Entidade']]]="","",IF(OR(AND(A196="",A196&lt;&gt;""),(AND(A196&lt;&gt;"",OR(B196="",D196="",I196="",T196="",U196="")))),"NÃO",IF(AND(A196&lt;&gt;"",J196=0),"Faltam membros","sim")))</f>
        <v/>
      </c>
      <c r="AA196" s="323"/>
      <c r="AB196" s="406"/>
      <c r="AC196" s="406"/>
      <c r="AD196" s="323"/>
      <c r="AE196" s="323"/>
    </row>
    <row r="197" spans="1:31" x14ac:dyDescent="0.25">
      <c r="A197" s="324"/>
      <c r="B197" s="325"/>
      <c r="C197" s="326">
        <f>IFERROR(VLOOKUP(B197,A.Núcleos!$B:$C,2,FALSE),"")</f>
        <v>0</v>
      </c>
      <c r="D197" s="327"/>
      <c r="E197" s="328"/>
      <c r="F197" s="213"/>
      <c r="G197" s="329" t="str">
        <f>IF(Table8[[#This Row],[Código da Candidatura]]="","",CONCATENATE(VLOOKUP(Table8[[#This Row],[Código da Candidatura]],Table13[[Cód.]:[Latitude]],3,FALSE)," - ",VLOOKUP(Table8[[#This Row],[Código da Candidatura]],Table13[[Cód.]:[Latitude]],6,FALSE)))</f>
        <v/>
      </c>
      <c r="H197" s="330" t="str">
        <f>IF(A197="","",CONCATENATE("1D.",Entrada!$K$8,".",auxiliar!A39,".",Table8[[#This Row],[Código da Candidatura]]))</f>
        <v/>
      </c>
      <c r="I197" s="331" t="str">
        <f>IF(A197="","",SUMIF(D.Composição!A$2825:A$8530,A197,D.Composição!G$5:G$8530))</f>
        <v/>
      </c>
      <c r="J197" s="332" t="str">
        <f>IF(A197="","",COUNTIF(D.Composição!$A:$A,$A197))</f>
        <v/>
      </c>
      <c r="K197" s="332" t="str">
        <f t="shared" ref="K197:K260" si="15">IF(H197="","",MAX(J197-L197-1,0))</f>
        <v/>
      </c>
      <c r="L197" s="332" t="str">
        <f>IF(A197="","",COUNTIFS(D.Composição!$A:$A,$A197,D.Composição!$M:$M,"Dep"))</f>
        <v/>
      </c>
      <c r="M197" s="332" t="str">
        <f>IF(A197="","",COUNTIFS(D.Composição!$A:$A,$A197,D.Composição!$F:$F,"Sim"))</f>
        <v/>
      </c>
      <c r="N197" s="332" t="str">
        <f t="shared" ref="N197:N260" si="16">IF(H197="","",IF(AND(J197-L197=1,J197&gt;1.5),"Sim","Não"))</f>
        <v/>
      </c>
      <c r="O197" s="332" t="str">
        <f>IF(A197="","",VLOOKUP(A197,D.Composição!A2861:F8567,5,FALSE))</f>
        <v/>
      </c>
      <c r="P197" s="332" t="str">
        <f t="shared" ref="P197:P260" si="17">IF(A197="","",IF(AND(J197=1,O197&gt;65),"Sim","Não"))</f>
        <v/>
      </c>
      <c r="Q197" s="333" t="str">
        <f t="shared" ref="Q197:Q260" si="18">IF(A197="","",IF(P197="Sim",1.25,IF(N197="Não",1+0.7*K197+0.25*L197+0.25*M197,IF(N197="Sim",1+0.7*K197+0.5*L197+0.25*M197,""))))</f>
        <v/>
      </c>
      <c r="R197" s="334" t="str">
        <f t="shared" ref="R197:R260" si="19">IF(H197="","",I197/12/Q197)</f>
        <v/>
      </c>
      <c r="S197" s="332" t="str">
        <f>IF(H197="","",IF(R197&gt;=4*auxiliar!$K$2,"Não elegível",IF(R197&lt;4*auxiliar!$K$2,"Elegível","")))</f>
        <v/>
      </c>
      <c r="T197" s="325"/>
      <c r="U197" s="325"/>
      <c r="V197" s="325"/>
      <c r="W197" s="335"/>
      <c r="X197" s="336" t="str">
        <f>IF(Table8[[#This Row],[Código do agregado '[Entidade']]]="","",IF(OR(AND(A197="",A197&lt;&gt;""),(AND(A197&lt;&gt;"",OR(B197="",D197="",I197="",T197="",U197="")))),"NÃO",IF(AND(A197&lt;&gt;"",J197=0),"Faltam membros","sim")))</f>
        <v/>
      </c>
      <c r="AA197" s="323"/>
      <c r="AB197" s="406"/>
      <c r="AC197" s="406"/>
      <c r="AD197" s="323"/>
      <c r="AE197" s="323"/>
    </row>
    <row r="198" spans="1:31" x14ac:dyDescent="0.25">
      <c r="A198" s="324"/>
      <c r="B198" s="325"/>
      <c r="C198" s="326">
        <f>IFERROR(VLOOKUP(B198,A.Núcleos!$B:$C,2,FALSE),"")</f>
        <v>0</v>
      </c>
      <c r="D198" s="327"/>
      <c r="E198" s="328"/>
      <c r="F198" s="213"/>
      <c r="G198" s="329" t="str">
        <f>IF(Table8[[#This Row],[Código da Candidatura]]="","",CONCATENATE(VLOOKUP(Table8[[#This Row],[Código da Candidatura]],Table13[[Cód.]:[Latitude]],3,FALSE)," - ",VLOOKUP(Table8[[#This Row],[Código da Candidatura]],Table13[[Cód.]:[Latitude]],6,FALSE)))</f>
        <v/>
      </c>
      <c r="H198" s="330" t="str">
        <f>IF(A198="","",CONCATENATE("1D.",Entrada!$K$8,".",auxiliar!A40,".",Table8[[#This Row],[Código da Candidatura]]))</f>
        <v/>
      </c>
      <c r="I198" s="331" t="str">
        <f>IF(A198="","",SUMIF(D.Composição!A$2825:A$8530,A198,D.Composição!G$5:G$8530))</f>
        <v/>
      </c>
      <c r="J198" s="332" t="str">
        <f>IF(A198="","",COUNTIF(D.Composição!$A:$A,$A198))</f>
        <v/>
      </c>
      <c r="K198" s="332" t="str">
        <f t="shared" si="15"/>
        <v/>
      </c>
      <c r="L198" s="332" t="str">
        <f>IF(A198="","",COUNTIFS(D.Composição!$A:$A,$A198,D.Composição!$M:$M,"Dep"))</f>
        <v/>
      </c>
      <c r="M198" s="332" t="str">
        <f>IF(A198="","",COUNTIFS(D.Composição!$A:$A,$A198,D.Composição!$F:$F,"Sim"))</f>
        <v/>
      </c>
      <c r="N198" s="332" t="str">
        <f t="shared" si="16"/>
        <v/>
      </c>
      <c r="O198" s="332" t="str">
        <f>IF(A198="","",VLOOKUP(A198,D.Composição!A2862:F8568,5,FALSE))</f>
        <v/>
      </c>
      <c r="P198" s="332" t="str">
        <f t="shared" si="17"/>
        <v/>
      </c>
      <c r="Q198" s="333" t="str">
        <f t="shared" si="18"/>
        <v/>
      </c>
      <c r="R198" s="334" t="str">
        <f t="shared" si="19"/>
        <v/>
      </c>
      <c r="S198" s="332" t="str">
        <f>IF(H198="","",IF(R198&gt;=4*auxiliar!$K$2,"Não elegível",IF(R198&lt;4*auxiliar!$K$2,"Elegível","")))</f>
        <v/>
      </c>
      <c r="T198" s="325"/>
      <c r="U198" s="325"/>
      <c r="V198" s="325"/>
      <c r="W198" s="335"/>
      <c r="X198" s="336" t="str">
        <f>IF(Table8[[#This Row],[Código do agregado '[Entidade']]]="","",IF(OR(AND(A198="",A198&lt;&gt;""),(AND(A198&lt;&gt;"",OR(B198="",D198="",I198="",T198="",U198="")))),"NÃO",IF(AND(A198&lt;&gt;"",J198=0),"Faltam membros","sim")))</f>
        <v/>
      </c>
      <c r="AA198" s="323"/>
      <c r="AB198" s="406"/>
      <c r="AC198" s="406"/>
      <c r="AD198" s="323"/>
      <c r="AE198" s="323"/>
    </row>
    <row r="199" spans="1:31" x14ac:dyDescent="0.25">
      <c r="A199" s="324"/>
      <c r="B199" s="325"/>
      <c r="C199" s="326">
        <f>IFERROR(VLOOKUP(B199,A.Núcleos!$B:$C,2,FALSE),"")</f>
        <v>0</v>
      </c>
      <c r="D199" s="327"/>
      <c r="E199" s="328"/>
      <c r="F199" s="213"/>
      <c r="G199" s="329" t="str">
        <f>IF(Table8[[#This Row],[Código da Candidatura]]="","",CONCATENATE(VLOOKUP(Table8[[#This Row],[Código da Candidatura]],Table13[[Cód.]:[Latitude]],3,FALSE)," - ",VLOOKUP(Table8[[#This Row],[Código da Candidatura]],Table13[[Cód.]:[Latitude]],6,FALSE)))</f>
        <v/>
      </c>
      <c r="H199" s="330" t="str">
        <f>IF(A199="","",CONCATENATE("1D.",Entrada!$K$8,".",auxiliar!A41,".",Table8[[#This Row],[Código da Candidatura]]))</f>
        <v/>
      </c>
      <c r="I199" s="331" t="str">
        <f>IF(A199="","",SUMIF(D.Composição!A$2825:A$8530,A199,D.Composição!G$5:G$8530))</f>
        <v/>
      </c>
      <c r="J199" s="332" t="str">
        <f>IF(A199="","",COUNTIF(D.Composição!$A:$A,$A199))</f>
        <v/>
      </c>
      <c r="K199" s="332" t="str">
        <f t="shared" si="15"/>
        <v/>
      </c>
      <c r="L199" s="332" t="str">
        <f>IF(A199="","",COUNTIFS(D.Composição!$A:$A,$A199,D.Composição!$M:$M,"Dep"))</f>
        <v/>
      </c>
      <c r="M199" s="332" t="str">
        <f>IF(A199="","",COUNTIFS(D.Composição!$A:$A,$A199,D.Composição!$F:$F,"Sim"))</f>
        <v/>
      </c>
      <c r="N199" s="332" t="str">
        <f t="shared" si="16"/>
        <v/>
      </c>
      <c r="O199" s="332" t="str">
        <f>IF(A199="","",VLOOKUP(A199,D.Composição!A2863:F8569,5,FALSE))</f>
        <v/>
      </c>
      <c r="P199" s="332" t="str">
        <f t="shared" si="17"/>
        <v/>
      </c>
      <c r="Q199" s="333" t="str">
        <f t="shared" si="18"/>
        <v/>
      </c>
      <c r="R199" s="334" t="str">
        <f t="shared" si="19"/>
        <v/>
      </c>
      <c r="S199" s="332" t="str">
        <f>IF(H199="","",IF(R199&gt;=4*auxiliar!$K$2,"Não elegível",IF(R199&lt;4*auxiliar!$K$2,"Elegível","")))</f>
        <v/>
      </c>
      <c r="T199" s="325"/>
      <c r="U199" s="325"/>
      <c r="V199" s="325"/>
      <c r="W199" s="335"/>
      <c r="X199" s="336" t="str">
        <f>IF(Table8[[#This Row],[Código do agregado '[Entidade']]]="","",IF(OR(AND(A199="",A199&lt;&gt;""),(AND(A199&lt;&gt;"",OR(B199="",D199="",I199="",T199="",U199="")))),"NÃO",IF(AND(A199&lt;&gt;"",J199=0),"Faltam membros","sim")))</f>
        <v/>
      </c>
      <c r="AA199" s="323"/>
      <c r="AB199" s="406"/>
      <c r="AC199" s="406"/>
      <c r="AD199" s="323"/>
      <c r="AE199" s="323"/>
    </row>
    <row r="200" spans="1:31" x14ac:dyDescent="0.25">
      <c r="A200" s="324"/>
      <c r="B200" s="325"/>
      <c r="C200" s="326">
        <f>IFERROR(VLOOKUP(B200,A.Núcleos!$B:$C,2,FALSE),"")</f>
        <v>0</v>
      </c>
      <c r="D200" s="327"/>
      <c r="E200" s="328"/>
      <c r="F200" s="213"/>
      <c r="G200" s="329" t="str">
        <f>IF(Table8[[#This Row],[Código da Candidatura]]="","",CONCATENATE(VLOOKUP(Table8[[#This Row],[Código da Candidatura]],Table13[[Cód.]:[Latitude]],3,FALSE)," - ",VLOOKUP(Table8[[#This Row],[Código da Candidatura]],Table13[[Cód.]:[Latitude]],6,FALSE)))</f>
        <v/>
      </c>
      <c r="H200" s="330" t="str">
        <f>IF(A200="","",CONCATENATE("1D.",Entrada!$K$8,".",auxiliar!A42,".",Table8[[#This Row],[Código da Candidatura]]))</f>
        <v/>
      </c>
      <c r="I200" s="331" t="str">
        <f>IF(A200="","",SUMIF(D.Composição!A$2825:A$8530,A200,D.Composição!G$5:G$8530))</f>
        <v/>
      </c>
      <c r="J200" s="332" t="str">
        <f>IF(A200="","",COUNTIF(D.Composição!$A:$A,$A200))</f>
        <v/>
      </c>
      <c r="K200" s="332" t="str">
        <f t="shared" si="15"/>
        <v/>
      </c>
      <c r="L200" s="332" t="str">
        <f>IF(A200="","",COUNTIFS(D.Composição!$A:$A,$A200,D.Composição!$M:$M,"Dep"))</f>
        <v/>
      </c>
      <c r="M200" s="332" t="str">
        <f>IF(A200="","",COUNTIFS(D.Composição!$A:$A,$A200,D.Composição!$F:$F,"Sim"))</f>
        <v/>
      </c>
      <c r="N200" s="332" t="str">
        <f t="shared" si="16"/>
        <v/>
      </c>
      <c r="O200" s="332" t="str">
        <f>IF(A200="","",VLOOKUP(A200,D.Composição!A2864:F8570,5,FALSE))</f>
        <v/>
      </c>
      <c r="P200" s="332" t="str">
        <f t="shared" si="17"/>
        <v/>
      </c>
      <c r="Q200" s="333" t="str">
        <f t="shared" si="18"/>
        <v/>
      </c>
      <c r="R200" s="334" t="str">
        <f t="shared" si="19"/>
        <v/>
      </c>
      <c r="S200" s="332" t="str">
        <f>IF(H200="","",IF(R200&gt;=4*auxiliar!$K$2,"Não elegível",IF(R200&lt;4*auxiliar!$K$2,"Elegível","")))</f>
        <v/>
      </c>
      <c r="T200" s="325"/>
      <c r="U200" s="325"/>
      <c r="V200" s="325"/>
      <c r="W200" s="335"/>
      <c r="X200" s="336" t="str">
        <f>IF(Table8[[#This Row],[Código do agregado '[Entidade']]]="","",IF(OR(AND(A200="",A200&lt;&gt;""),(AND(A200&lt;&gt;"",OR(B200="",D200="",I200="",T200="",U200="")))),"NÃO",IF(AND(A200&lt;&gt;"",J200=0),"Faltam membros","sim")))</f>
        <v/>
      </c>
      <c r="AA200" s="323"/>
      <c r="AB200" s="406"/>
      <c r="AC200" s="406"/>
      <c r="AD200" s="323"/>
      <c r="AE200" s="323"/>
    </row>
    <row r="201" spans="1:31" x14ac:dyDescent="0.25">
      <c r="A201" s="324"/>
      <c r="B201" s="325"/>
      <c r="C201" s="326">
        <f>IFERROR(VLOOKUP(B201,A.Núcleos!$B:$C,2,FALSE),"")</f>
        <v>0</v>
      </c>
      <c r="D201" s="327"/>
      <c r="E201" s="328"/>
      <c r="F201" s="213"/>
      <c r="G201" s="329" t="str">
        <f>IF(Table8[[#This Row],[Código da Candidatura]]="","",CONCATENATE(VLOOKUP(Table8[[#This Row],[Código da Candidatura]],Table13[[Cód.]:[Latitude]],3,FALSE)," - ",VLOOKUP(Table8[[#This Row],[Código da Candidatura]],Table13[[Cód.]:[Latitude]],6,FALSE)))</f>
        <v/>
      </c>
      <c r="H201" s="330" t="str">
        <f>IF(A201="","",CONCATENATE("1D.",Entrada!$K$8,".",auxiliar!A43,".",Table8[[#This Row],[Código da Candidatura]]))</f>
        <v/>
      </c>
      <c r="I201" s="331" t="str">
        <f>IF(A201="","",SUMIF(D.Composição!A$2825:A$8530,A201,D.Composição!G$5:G$8530))</f>
        <v/>
      </c>
      <c r="J201" s="332" t="str">
        <f>IF(A201="","",COUNTIF(D.Composição!$A:$A,$A201))</f>
        <v/>
      </c>
      <c r="K201" s="332" t="str">
        <f t="shared" si="15"/>
        <v/>
      </c>
      <c r="L201" s="332" t="str">
        <f>IF(A201="","",COUNTIFS(D.Composição!$A:$A,$A201,D.Composição!$M:$M,"Dep"))</f>
        <v/>
      </c>
      <c r="M201" s="332" t="str">
        <f>IF(A201="","",COUNTIFS(D.Composição!$A:$A,$A201,D.Composição!$F:$F,"Sim"))</f>
        <v/>
      </c>
      <c r="N201" s="332" t="str">
        <f t="shared" si="16"/>
        <v/>
      </c>
      <c r="O201" s="332" t="str">
        <f>IF(A201="","",VLOOKUP(A201,D.Composição!A2865:F8571,5,FALSE))</f>
        <v/>
      </c>
      <c r="P201" s="332" t="str">
        <f t="shared" si="17"/>
        <v/>
      </c>
      <c r="Q201" s="333" t="str">
        <f t="shared" si="18"/>
        <v/>
      </c>
      <c r="R201" s="334" t="str">
        <f t="shared" si="19"/>
        <v/>
      </c>
      <c r="S201" s="332" t="str">
        <f>IF(H201="","",IF(R201&gt;=4*auxiliar!$K$2,"Não elegível",IF(R201&lt;4*auxiliar!$K$2,"Elegível","")))</f>
        <v/>
      </c>
      <c r="T201" s="325"/>
      <c r="U201" s="325"/>
      <c r="V201" s="325"/>
      <c r="W201" s="335"/>
      <c r="X201" s="336" t="str">
        <f>IF(Table8[[#This Row],[Código do agregado '[Entidade']]]="","",IF(OR(AND(A201="",A201&lt;&gt;""),(AND(A201&lt;&gt;"",OR(B201="",D201="",I201="",T201="",U201="")))),"NÃO",IF(AND(A201&lt;&gt;"",J201=0),"Faltam membros","sim")))</f>
        <v/>
      </c>
      <c r="AA201" s="323"/>
      <c r="AB201" s="406"/>
      <c r="AC201" s="406"/>
      <c r="AD201" s="323"/>
      <c r="AE201" s="323"/>
    </row>
    <row r="202" spans="1:31" x14ac:dyDescent="0.25">
      <c r="A202" s="324"/>
      <c r="B202" s="325"/>
      <c r="C202" s="326">
        <f>IFERROR(VLOOKUP(B202,A.Núcleos!$B:$C,2,FALSE),"")</f>
        <v>0</v>
      </c>
      <c r="D202" s="327"/>
      <c r="E202" s="328"/>
      <c r="F202" s="213"/>
      <c r="G202" s="329" t="str">
        <f>IF(Table8[[#This Row],[Código da Candidatura]]="","",CONCATENATE(VLOOKUP(Table8[[#This Row],[Código da Candidatura]],Table13[[Cód.]:[Latitude]],3,FALSE)," - ",VLOOKUP(Table8[[#This Row],[Código da Candidatura]],Table13[[Cód.]:[Latitude]],6,FALSE)))</f>
        <v/>
      </c>
      <c r="H202" s="330" t="str">
        <f>IF(A202="","",CONCATENATE("1D.",Entrada!$K$8,".",auxiliar!A44,".",Table8[[#This Row],[Código da Candidatura]]))</f>
        <v/>
      </c>
      <c r="I202" s="331" t="str">
        <f>IF(A202="","",SUMIF(D.Composição!A$2825:A$8530,A202,D.Composição!G$5:G$8530))</f>
        <v/>
      </c>
      <c r="J202" s="332" t="str">
        <f>IF(A202="","",COUNTIF(D.Composição!$A:$A,$A202))</f>
        <v/>
      </c>
      <c r="K202" s="332" t="str">
        <f t="shared" si="15"/>
        <v/>
      </c>
      <c r="L202" s="332" t="str">
        <f>IF(A202="","",COUNTIFS(D.Composição!$A:$A,$A202,D.Composição!$M:$M,"Dep"))</f>
        <v/>
      </c>
      <c r="M202" s="332" t="str">
        <f>IF(A202="","",COUNTIFS(D.Composição!$A:$A,$A202,D.Composição!$F:$F,"Sim"))</f>
        <v/>
      </c>
      <c r="N202" s="332" t="str">
        <f t="shared" si="16"/>
        <v/>
      </c>
      <c r="O202" s="332" t="str">
        <f>IF(A202="","",VLOOKUP(A202,D.Composição!A2866:F8572,5,FALSE))</f>
        <v/>
      </c>
      <c r="P202" s="332" t="str">
        <f t="shared" si="17"/>
        <v/>
      </c>
      <c r="Q202" s="333" t="str">
        <f t="shared" si="18"/>
        <v/>
      </c>
      <c r="R202" s="334" t="str">
        <f t="shared" si="19"/>
        <v/>
      </c>
      <c r="S202" s="332" t="str">
        <f>IF(H202="","",IF(R202&gt;=4*auxiliar!$K$2,"Não elegível",IF(R202&lt;4*auxiliar!$K$2,"Elegível","")))</f>
        <v/>
      </c>
      <c r="T202" s="325"/>
      <c r="U202" s="325"/>
      <c r="V202" s="325"/>
      <c r="W202" s="335"/>
      <c r="X202" s="336" t="str">
        <f>IF(Table8[[#This Row],[Código do agregado '[Entidade']]]="","",IF(OR(AND(A202="",A202&lt;&gt;""),(AND(A202&lt;&gt;"",OR(B202="",D202="",I202="",T202="",U202="")))),"NÃO",IF(AND(A202&lt;&gt;"",J202=0),"Faltam membros","sim")))</f>
        <v/>
      </c>
      <c r="AA202" s="323"/>
      <c r="AB202" s="406"/>
      <c r="AC202" s="406"/>
      <c r="AD202" s="323"/>
      <c r="AE202" s="323"/>
    </row>
    <row r="203" spans="1:31" x14ac:dyDescent="0.25">
      <c r="A203" s="324"/>
      <c r="B203" s="325"/>
      <c r="C203" s="326">
        <f>IFERROR(VLOOKUP(B203,A.Núcleos!$B:$C,2,FALSE),"")</f>
        <v>0</v>
      </c>
      <c r="D203" s="327"/>
      <c r="E203" s="328"/>
      <c r="F203" s="213"/>
      <c r="G203" s="329" t="str">
        <f>IF(Table8[[#This Row],[Código da Candidatura]]="","",CONCATENATE(VLOOKUP(Table8[[#This Row],[Código da Candidatura]],Table13[[Cód.]:[Latitude]],3,FALSE)," - ",VLOOKUP(Table8[[#This Row],[Código da Candidatura]],Table13[[Cód.]:[Latitude]],6,FALSE)))</f>
        <v/>
      </c>
      <c r="H203" s="330" t="str">
        <f>IF(A203="","",CONCATENATE("1D.",Entrada!$K$8,".",auxiliar!A45,".",Table8[[#This Row],[Código da Candidatura]]))</f>
        <v/>
      </c>
      <c r="I203" s="331" t="str">
        <f>IF(A203="","",SUMIF(D.Composição!A$2825:A$8530,A203,D.Composição!G$5:G$8530))</f>
        <v/>
      </c>
      <c r="J203" s="332" t="str">
        <f>IF(A203="","",COUNTIF(D.Composição!$A:$A,$A203))</f>
        <v/>
      </c>
      <c r="K203" s="332" t="str">
        <f t="shared" si="15"/>
        <v/>
      </c>
      <c r="L203" s="332" t="str">
        <f>IF(A203="","",COUNTIFS(D.Composição!$A:$A,$A203,D.Composição!$M:$M,"Dep"))</f>
        <v/>
      </c>
      <c r="M203" s="332" t="str">
        <f>IF(A203="","",COUNTIFS(D.Composição!$A:$A,$A203,D.Composição!$F:$F,"Sim"))</f>
        <v/>
      </c>
      <c r="N203" s="332" t="str">
        <f t="shared" si="16"/>
        <v/>
      </c>
      <c r="O203" s="332" t="str">
        <f>IF(A203="","",VLOOKUP(A203,D.Composição!A2867:F8573,5,FALSE))</f>
        <v/>
      </c>
      <c r="P203" s="332" t="str">
        <f t="shared" si="17"/>
        <v/>
      </c>
      <c r="Q203" s="333" t="str">
        <f t="shared" si="18"/>
        <v/>
      </c>
      <c r="R203" s="334" t="str">
        <f t="shared" si="19"/>
        <v/>
      </c>
      <c r="S203" s="332" t="str">
        <f>IF(H203="","",IF(R203&gt;=4*auxiliar!$K$2,"Não elegível",IF(R203&lt;4*auxiliar!$K$2,"Elegível","")))</f>
        <v/>
      </c>
      <c r="T203" s="325"/>
      <c r="U203" s="325"/>
      <c r="V203" s="325"/>
      <c r="W203" s="335"/>
      <c r="X203" s="336" t="str">
        <f>IF(Table8[[#This Row],[Código do agregado '[Entidade']]]="","",IF(OR(AND(A203="",A203&lt;&gt;""),(AND(A203&lt;&gt;"",OR(B203="",D203="",I203="",T203="",U203="")))),"NÃO",IF(AND(A203&lt;&gt;"",J203=0),"Faltam membros","sim")))</f>
        <v/>
      </c>
      <c r="AA203" s="323"/>
      <c r="AB203" s="406"/>
      <c r="AC203" s="406"/>
      <c r="AD203" s="323"/>
      <c r="AE203" s="323"/>
    </row>
    <row r="204" spans="1:31" x14ac:dyDescent="0.25">
      <c r="A204" s="324"/>
      <c r="B204" s="325"/>
      <c r="C204" s="326">
        <f>IFERROR(VLOOKUP(B204,A.Núcleos!$B:$C,2,FALSE),"")</f>
        <v>0</v>
      </c>
      <c r="D204" s="327"/>
      <c r="E204" s="328"/>
      <c r="F204" s="213"/>
      <c r="G204" s="329" t="str">
        <f>IF(Table8[[#This Row],[Código da Candidatura]]="","",CONCATENATE(VLOOKUP(Table8[[#This Row],[Código da Candidatura]],Table13[[Cód.]:[Latitude]],3,FALSE)," - ",VLOOKUP(Table8[[#This Row],[Código da Candidatura]],Table13[[Cód.]:[Latitude]],6,FALSE)))</f>
        <v/>
      </c>
      <c r="H204" s="330" t="str">
        <f>IF(A204="","",CONCATENATE("1D.",Entrada!$K$8,".",auxiliar!A46,".",Table8[[#This Row],[Código da Candidatura]]))</f>
        <v/>
      </c>
      <c r="I204" s="331" t="str">
        <f>IF(A204="","",SUMIF(D.Composição!A$2825:A$8530,A204,D.Composição!G$5:G$8530))</f>
        <v/>
      </c>
      <c r="J204" s="332" t="str">
        <f>IF(A204="","",COUNTIF(D.Composição!$A:$A,$A204))</f>
        <v/>
      </c>
      <c r="K204" s="332" t="str">
        <f t="shared" si="15"/>
        <v/>
      </c>
      <c r="L204" s="332" t="str">
        <f>IF(A204="","",COUNTIFS(D.Composição!$A:$A,$A204,D.Composição!$M:$M,"Dep"))</f>
        <v/>
      </c>
      <c r="M204" s="332" t="str">
        <f>IF(A204="","",COUNTIFS(D.Composição!$A:$A,$A204,D.Composição!$F:$F,"Sim"))</f>
        <v/>
      </c>
      <c r="N204" s="332" t="str">
        <f t="shared" si="16"/>
        <v/>
      </c>
      <c r="O204" s="332" t="str">
        <f>IF(A204="","",VLOOKUP(A204,D.Composição!A2868:F8574,5,FALSE))</f>
        <v/>
      </c>
      <c r="P204" s="332" t="str">
        <f t="shared" si="17"/>
        <v/>
      </c>
      <c r="Q204" s="333" t="str">
        <f t="shared" si="18"/>
        <v/>
      </c>
      <c r="R204" s="334" t="str">
        <f t="shared" si="19"/>
        <v/>
      </c>
      <c r="S204" s="332" t="str">
        <f>IF(H204="","",IF(R204&gt;=4*auxiliar!$K$2,"Não elegível",IF(R204&lt;4*auxiliar!$K$2,"Elegível","")))</f>
        <v/>
      </c>
      <c r="T204" s="325"/>
      <c r="U204" s="325"/>
      <c r="V204" s="325"/>
      <c r="W204" s="335"/>
      <c r="X204" s="336" t="str">
        <f>IF(Table8[[#This Row],[Código do agregado '[Entidade']]]="","",IF(OR(AND(A204="",A204&lt;&gt;""),(AND(A204&lt;&gt;"",OR(B204="",D204="",I204="",T204="",U204="")))),"NÃO",IF(AND(A204&lt;&gt;"",J204=0),"Faltam membros","sim")))</f>
        <v/>
      </c>
      <c r="AA204" s="323"/>
      <c r="AB204" s="406"/>
      <c r="AC204" s="406"/>
      <c r="AD204" s="323"/>
      <c r="AE204" s="323"/>
    </row>
    <row r="205" spans="1:31" x14ac:dyDescent="0.25">
      <c r="A205" s="324"/>
      <c r="B205" s="325"/>
      <c r="C205" s="326">
        <f>IFERROR(VLOOKUP(B205,A.Núcleos!$B:$C,2,FALSE),"")</f>
        <v>0</v>
      </c>
      <c r="D205" s="327"/>
      <c r="E205" s="328"/>
      <c r="F205" s="213"/>
      <c r="G205" s="329" t="str">
        <f>IF(Table8[[#This Row],[Código da Candidatura]]="","",CONCATENATE(VLOOKUP(Table8[[#This Row],[Código da Candidatura]],Table13[[Cód.]:[Latitude]],3,FALSE)," - ",VLOOKUP(Table8[[#This Row],[Código da Candidatura]],Table13[[Cód.]:[Latitude]],6,FALSE)))</f>
        <v/>
      </c>
      <c r="H205" s="330" t="str">
        <f>IF(A205="","",CONCATENATE("1D.",Entrada!$K$8,".",auxiliar!A47,".",Table8[[#This Row],[Código da Candidatura]]))</f>
        <v/>
      </c>
      <c r="I205" s="331" t="str">
        <f>IF(A205="","",SUMIF(D.Composição!A$2825:A$8530,A205,D.Composição!G$5:G$8530))</f>
        <v/>
      </c>
      <c r="J205" s="332" t="str">
        <f>IF(A205="","",COUNTIF(D.Composição!$A:$A,$A205))</f>
        <v/>
      </c>
      <c r="K205" s="332" t="str">
        <f t="shared" si="15"/>
        <v/>
      </c>
      <c r="L205" s="332" t="str">
        <f>IF(A205="","",COUNTIFS(D.Composição!$A:$A,$A205,D.Composição!$M:$M,"Dep"))</f>
        <v/>
      </c>
      <c r="M205" s="332" t="str">
        <f>IF(A205="","",COUNTIFS(D.Composição!$A:$A,$A205,D.Composição!$F:$F,"Sim"))</f>
        <v/>
      </c>
      <c r="N205" s="332" t="str">
        <f t="shared" si="16"/>
        <v/>
      </c>
      <c r="O205" s="332" t="str">
        <f>IF(A205="","",VLOOKUP(A205,D.Composição!A2869:F8575,5,FALSE))</f>
        <v/>
      </c>
      <c r="P205" s="332" t="str">
        <f t="shared" si="17"/>
        <v/>
      </c>
      <c r="Q205" s="333" t="str">
        <f t="shared" si="18"/>
        <v/>
      </c>
      <c r="R205" s="334" t="str">
        <f t="shared" si="19"/>
        <v/>
      </c>
      <c r="S205" s="332" t="str">
        <f>IF(H205="","",IF(R205&gt;=4*auxiliar!$K$2,"Não elegível",IF(R205&lt;4*auxiliar!$K$2,"Elegível","")))</f>
        <v/>
      </c>
      <c r="T205" s="325"/>
      <c r="U205" s="325"/>
      <c r="V205" s="325"/>
      <c r="W205" s="335"/>
      <c r="X205" s="336" t="str">
        <f>IF(Table8[[#This Row],[Código do agregado '[Entidade']]]="","",IF(OR(AND(A205="",A205&lt;&gt;""),(AND(A205&lt;&gt;"",OR(B205="",D205="",I205="",T205="",U205="")))),"NÃO",IF(AND(A205&lt;&gt;"",J205=0),"Faltam membros","sim")))</f>
        <v/>
      </c>
      <c r="AA205" s="323"/>
      <c r="AB205" s="406"/>
      <c r="AC205" s="406"/>
      <c r="AD205" s="323"/>
      <c r="AE205" s="323"/>
    </row>
    <row r="206" spans="1:31" x14ac:dyDescent="0.25">
      <c r="A206" s="324"/>
      <c r="B206" s="325"/>
      <c r="C206" s="326">
        <f>IFERROR(VLOOKUP(B206,A.Núcleos!$B:$C,2,FALSE),"")</f>
        <v>0</v>
      </c>
      <c r="D206" s="327"/>
      <c r="E206" s="328"/>
      <c r="F206" s="213"/>
      <c r="G206" s="329" t="str">
        <f>IF(Table8[[#This Row],[Código da Candidatura]]="","",CONCATENATE(VLOOKUP(Table8[[#This Row],[Código da Candidatura]],Table13[[Cód.]:[Latitude]],3,FALSE)," - ",VLOOKUP(Table8[[#This Row],[Código da Candidatura]],Table13[[Cód.]:[Latitude]],6,FALSE)))</f>
        <v/>
      </c>
      <c r="H206" s="330" t="str">
        <f>IF(A206="","",CONCATENATE("1D.",Entrada!$K$8,".",auxiliar!A48,".",Table8[[#This Row],[Código da Candidatura]]))</f>
        <v/>
      </c>
      <c r="I206" s="331" t="str">
        <f>IF(A206="","",SUMIF(D.Composição!A$2825:A$8530,A206,D.Composição!G$5:G$8530))</f>
        <v/>
      </c>
      <c r="J206" s="332" t="str">
        <f>IF(A206="","",COUNTIF(D.Composição!$A:$A,$A206))</f>
        <v/>
      </c>
      <c r="K206" s="332" t="str">
        <f t="shared" si="15"/>
        <v/>
      </c>
      <c r="L206" s="332" t="str">
        <f>IF(A206="","",COUNTIFS(D.Composição!$A:$A,$A206,D.Composição!$M:$M,"Dep"))</f>
        <v/>
      </c>
      <c r="M206" s="332" t="str">
        <f>IF(A206="","",COUNTIFS(D.Composição!$A:$A,$A206,D.Composição!$F:$F,"Sim"))</f>
        <v/>
      </c>
      <c r="N206" s="332" t="str">
        <f t="shared" si="16"/>
        <v/>
      </c>
      <c r="O206" s="332" t="str">
        <f>IF(A206="","",VLOOKUP(A206,D.Composição!A2870:F8576,5,FALSE))</f>
        <v/>
      </c>
      <c r="P206" s="332" t="str">
        <f t="shared" si="17"/>
        <v/>
      </c>
      <c r="Q206" s="333" t="str">
        <f t="shared" si="18"/>
        <v/>
      </c>
      <c r="R206" s="334" t="str">
        <f t="shared" si="19"/>
        <v/>
      </c>
      <c r="S206" s="332" t="str">
        <f>IF(H206="","",IF(R206&gt;=4*auxiliar!$K$2,"Não elegível",IF(R206&lt;4*auxiliar!$K$2,"Elegível","")))</f>
        <v/>
      </c>
      <c r="T206" s="325"/>
      <c r="U206" s="325"/>
      <c r="V206" s="325"/>
      <c r="W206" s="335"/>
      <c r="X206" s="336" t="str">
        <f>IF(Table8[[#This Row],[Código do agregado '[Entidade']]]="","",IF(OR(AND(A206="",A206&lt;&gt;""),(AND(A206&lt;&gt;"",OR(B206="",D206="",I206="",T206="",U206="")))),"NÃO",IF(AND(A206&lt;&gt;"",J206=0),"Faltam membros","sim")))</f>
        <v/>
      </c>
      <c r="AA206" s="323"/>
      <c r="AB206" s="406"/>
      <c r="AC206" s="406"/>
      <c r="AD206" s="323"/>
      <c r="AE206" s="323"/>
    </row>
    <row r="207" spans="1:31" x14ac:dyDescent="0.25">
      <c r="A207" s="324"/>
      <c r="B207" s="325"/>
      <c r="C207" s="326">
        <f>IFERROR(VLOOKUP(B207,A.Núcleos!$B:$C,2,FALSE),"")</f>
        <v>0</v>
      </c>
      <c r="D207" s="327"/>
      <c r="E207" s="328"/>
      <c r="F207" s="213"/>
      <c r="G207" s="329" t="str">
        <f>IF(Table8[[#This Row],[Código da Candidatura]]="","",CONCATENATE(VLOOKUP(Table8[[#This Row],[Código da Candidatura]],Table13[[Cód.]:[Latitude]],3,FALSE)," - ",VLOOKUP(Table8[[#This Row],[Código da Candidatura]],Table13[[Cód.]:[Latitude]],6,FALSE)))</f>
        <v/>
      </c>
      <c r="H207" s="330" t="str">
        <f>IF(A207="","",CONCATENATE("1D.",Entrada!$K$8,".",auxiliar!A49,".",Table8[[#This Row],[Código da Candidatura]]))</f>
        <v/>
      </c>
      <c r="I207" s="331" t="str">
        <f>IF(A207="","",SUMIF(D.Composição!A$2825:A$8530,A207,D.Composição!G$5:G$8530))</f>
        <v/>
      </c>
      <c r="J207" s="332" t="str">
        <f>IF(A207="","",COUNTIF(D.Composição!$A:$A,$A207))</f>
        <v/>
      </c>
      <c r="K207" s="332" t="str">
        <f t="shared" si="15"/>
        <v/>
      </c>
      <c r="L207" s="332" t="str">
        <f>IF(A207="","",COUNTIFS(D.Composição!$A:$A,$A207,D.Composição!$M:$M,"Dep"))</f>
        <v/>
      </c>
      <c r="M207" s="332" t="str">
        <f>IF(A207="","",COUNTIFS(D.Composição!$A:$A,$A207,D.Composição!$F:$F,"Sim"))</f>
        <v/>
      </c>
      <c r="N207" s="332" t="str">
        <f t="shared" si="16"/>
        <v/>
      </c>
      <c r="O207" s="332" t="str">
        <f>IF(A207="","",VLOOKUP(A207,D.Composição!A2871:F8577,5,FALSE))</f>
        <v/>
      </c>
      <c r="P207" s="332" t="str">
        <f t="shared" si="17"/>
        <v/>
      </c>
      <c r="Q207" s="333" t="str">
        <f t="shared" si="18"/>
        <v/>
      </c>
      <c r="R207" s="334" t="str">
        <f t="shared" si="19"/>
        <v/>
      </c>
      <c r="S207" s="332" t="str">
        <f>IF(H207="","",IF(R207&gt;=4*auxiliar!$K$2,"Não elegível",IF(R207&lt;4*auxiliar!$K$2,"Elegível","")))</f>
        <v/>
      </c>
      <c r="T207" s="325"/>
      <c r="U207" s="325"/>
      <c r="V207" s="325"/>
      <c r="W207" s="335"/>
      <c r="X207" s="336" t="str">
        <f>IF(Table8[[#This Row],[Código do agregado '[Entidade']]]="","",IF(OR(AND(A207="",A207&lt;&gt;""),(AND(A207&lt;&gt;"",OR(B207="",D207="",I207="",T207="",U207="")))),"NÃO",IF(AND(A207&lt;&gt;"",J207=0),"Faltam membros","sim")))</f>
        <v/>
      </c>
      <c r="AA207" s="323"/>
      <c r="AB207" s="406"/>
      <c r="AC207" s="406"/>
      <c r="AD207" s="323"/>
      <c r="AE207" s="323"/>
    </row>
    <row r="208" spans="1:31" x14ac:dyDescent="0.25">
      <c r="A208" s="324"/>
      <c r="B208" s="325"/>
      <c r="C208" s="326">
        <f>IFERROR(VLOOKUP(B208,A.Núcleos!$B:$C,2,FALSE),"")</f>
        <v>0</v>
      </c>
      <c r="D208" s="327"/>
      <c r="E208" s="328"/>
      <c r="F208" s="213"/>
      <c r="G208" s="329" t="str">
        <f>IF(Table8[[#This Row],[Código da Candidatura]]="","",CONCATENATE(VLOOKUP(Table8[[#This Row],[Código da Candidatura]],Table13[[Cód.]:[Latitude]],3,FALSE)," - ",VLOOKUP(Table8[[#This Row],[Código da Candidatura]],Table13[[Cód.]:[Latitude]],6,FALSE)))</f>
        <v/>
      </c>
      <c r="H208" s="330" t="str">
        <f>IF(A208="","",CONCATENATE("1D.",Entrada!$K$8,".",auxiliar!A50,".",Table8[[#This Row],[Código da Candidatura]]))</f>
        <v/>
      </c>
      <c r="I208" s="331" t="str">
        <f>IF(A208="","",SUMIF(D.Composição!A$2825:A$8530,A208,D.Composição!G$5:G$8530))</f>
        <v/>
      </c>
      <c r="J208" s="332" t="str">
        <f>IF(A208="","",COUNTIF(D.Composição!$A:$A,$A208))</f>
        <v/>
      </c>
      <c r="K208" s="332" t="str">
        <f t="shared" si="15"/>
        <v/>
      </c>
      <c r="L208" s="332" t="str">
        <f>IF(A208="","",COUNTIFS(D.Composição!$A:$A,$A208,D.Composição!$M:$M,"Dep"))</f>
        <v/>
      </c>
      <c r="M208" s="332" t="str">
        <f>IF(A208="","",COUNTIFS(D.Composição!$A:$A,$A208,D.Composição!$F:$F,"Sim"))</f>
        <v/>
      </c>
      <c r="N208" s="332" t="str">
        <f t="shared" si="16"/>
        <v/>
      </c>
      <c r="O208" s="332" t="str">
        <f>IF(A208="","",VLOOKUP(A208,D.Composição!A2872:F8578,5,FALSE))</f>
        <v/>
      </c>
      <c r="P208" s="332" t="str">
        <f t="shared" si="17"/>
        <v/>
      </c>
      <c r="Q208" s="333" t="str">
        <f t="shared" si="18"/>
        <v/>
      </c>
      <c r="R208" s="334" t="str">
        <f t="shared" si="19"/>
        <v/>
      </c>
      <c r="S208" s="332" t="str">
        <f>IF(H208="","",IF(R208&gt;=4*auxiliar!$K$2,"Não elegível",IF(R208&lt;4*auxiliar!$K$2,"Elegível","")))</f>
        <v/>
      </c>
      <c r="T208" s="325"/>
      <c r="U208" s="325"/>
      <c r="V208" s="325"/>
      <c r="W208" s="335"/>
      <c r="X208" s="336" t="str">
        <f>IF(Table8[[#This Row],[Código do agregado '[Entidade']]]="","",IF(OR(AND(A208="",A208&lt;&gt;""),(AND(A208&lt;&gt;"",OR(B208="",D208="",I208="",T208="",U208="")))),"NÃO",IF(AND(A208&lt;&gt;"",J208=0),"Faltam membros","sim")))</f>
        <v/>
      </c>
      <c r="AA208" s="323"/>
      <c r="AB208" s="406"/>
      <c r="AC208" s="406"/>
      <c r="AD208" s="323"/>
      <c r="AE208" s="323"/>
    </row>
    <row r="209" spans="1:31" x14ac:dyDescent="0.25">
      <c r="A209" s="324"/>
      <c r="B209" s="325"/>
      <c r="C209" s="326">
        <f>IFERROR(VLOOKUP(B209,A.Núcleos!$B:$C,2,FALSE),"")</f>
        <v>0</v>
      </c>
      <c r="D209" s="327"/>
      <c r="E209" s="328"/>
      <c r="F209" s="213"/>
      <c r="G209" s="329" t="str">
        <f>IF(Table8[[#This Row],[Código da Candidatura]]="","",CONCATENATE(VLOOKUP(Table8[[#This Row],[Código da Candidatura]],Table13[[Cód.]:[Latitude]],3,FALSE)," - ",VLOOKUP(Table8[[#This Row],[Código da Candidatura]],Table13[[Cód.]:[Latitude]],6,FALSE)))</f>
        <v/>
      </c>
      <c r="H209" s="330" t="str">
        <f>IF(A209="","",CONCATENATE("1D.",Entrada!$K$8,".",auxiliar!A51,".",Table8[[#This Row],[Código da Candidatura]]))</f>
        <v/>
      </c>
      <c r="I209" s="331" t="str">
        <f>IF(A209="","",SUMIF(D.Composição!A$2825:A$8530,A209,D.Composição!G$5:G$8530))</f>
        <v/>
      </c>
      <c r="J209" s="332" t="str">
        <f>IF(A209="","",COUNTIF(D.Composição!$A:$A,$A209))</f>
        <v/>
      </c>
      <c r="K209" s="332" t="str">
        <f t="shared" si="15"/>
        <v/>
      </c>
      <c r="L209" s="332" t="str">
        <f>IF(A209="","",COUNTIFS(D.Composição!$A:$A,$A209,D.Composição!$M:$M,"Dep"))</f>
        <v/>
      </c>
      <c r="M209" s="332" t="str">
        <f>IF(A209="","",COUNTIFS(D.Composição!$A:$A,$A209,D.Composição!$F:$F,"Sim"))</f>
        <v/>
      </c>
      <c r="N209" s="332" t="str">
        <f t="shared" si="16"/>
        <v/>
      </c>
      <c r="O209" s="332" t="str">
        <f>IF(A209="","",VLOOKUP(A209,D.Composição!A2873:F8579,5,FALSE))</f>
        <v/>
      </c>
      <c r="P209" s="332" t="str">
        <f t="shared" si="17"/>
        <v/>
      </c>
      <c r="Q209" s="333" t="str">
        <f t="shared" si="18"/>
        <v/>
      </c>
      <c r="R209" s="334" t="str">
        <f t="shared" si="19"/>
        <v/>
      </c>
      <c r="S209" s="332" t="str">
        <f>IF(H209="","",IF(R209&gt;=4*auxiliar!$K$2,"Não elegível",IF(R209&lt;4*auxiliar!$K$2,"Elegível","")))</f>
        <v/>
      </c>
      <c r="T209" s="325"/>
      <c r="U209" s="325"/>
      <c r="V209" s="325"/>
      <c r="W209" s="335"/>
      <c r="X209" s="336" t="str">
        <f>IF(Table8[[#This Row],[Código do agregado '[Entidade']]]="","",IF(OR(AND(A209="",A209&lt;&gt;""),(AND(A209&lt;&gt;"",OR(B209="",D209="",I209="",T209="",U209="")))),"NÃO",IF(AND(A209&lt;&gt;"",J209=0),"Faltam membros","sim")))</f>
        <v/>
      </c>
      <c r="AA209" s="323"/>
      <c r="AB209" s="406"/>
      <c r="AC209" s="406"/>
      <c r="AD209" s="323"/>
      <c r="AE209" s="323"/>
    </row>
    <row r="210" spans="1:31" x14ac:dyDescent="0.25">
      <c r="A210" s="324"/>
      <c r="B210" s="325"/>
      <c r="C210" s="326">
        <f>IFERROR(VLOOKUP(B210,A.Núcleos!$B:$C,2,FALSE),"")</f>
        <v>0</v>
      </c>
      <c r="D210" s="327"/>
      <c r="E210" s="328"/>
      <c r="F210" s="213"/>
      <c r="G210" s="329" t="str">
        <f>IF(Table8[[#This Row],[Código da Candidatura]]="","",CONCATENATE(VLOOKUP(Table8[[#This Row],[Código da Candidatura]],Table13[[Cód.]:[Latitude]],3,FALSE)," - ",VLOOKUP(Table8[[#This Row],[Código da Candidatura]],Table13[[Cód.]:[Latitude]],6,FALSE)))</f>
        <v/>
      </c>
      <c r="H210" s="330" t="str">
        <f>IF(A210="","",CONCATENATE("1D.",Entrada!$K$8,".",auxiliar!A52,".",Table8[[#This Row],[Código da Candidatura]]))</f>
        <v/>
      </c>
      <c r="I210" s="331" t="str">
        <f>IF(A210="","",SUMIF(D.Composição!A$2825:A$8530,A210,D.Composição!G$5:G$8530))</f>
        <v/>
      </c>
      <c r="J210" s="332" t="str">
        <f>IF(A210="","",COUNTIF(D.Composição!$A:$A,$A210))</f>
        <v/>
      </c>
      <c r="K210" s="332" t="str">
        <f t="shared" si="15"/>
        <v/>
      </c>
      <c r="L210" s="332" t="str">
        <f>IF(A210="","",COUNTIFS(D.Composição!$A:$A,$A210,D.Composição!$M:$M,"Dep"))</f>
        <v/>
      </c>
      <c r="M210" s="332" t="str">
        <f>IF(A210="","",COUNTIFS(D.Composição!$A:$A,$A210,D.Composição!$F:$F,"Sim"))</f>
        <v/>
      </c>
      <c r="N210" s="332" t="str">
        <f t="shared" si="16"/>
        <v/>
      </c>
      <c r="O210" s="332" t="str">
        <f>IF(A210="","",VLOOKUP(A210,D.Composição!A2874:F8580,5,FALSE))</f>
        <v/>
      </c>
      <c r="P210" s="332" t="str">
        <f t="shared" si="17"/>
        <v/>
      </c>
      <c r="Q210" s="333" t="str">
        <f t="shared" si="18"/>
        <v/>
      </c>
      <c r="R210" s="334" t="str">
        <f t="shared" si="19"/>
        <v/>
      </c>
      <c r="S210" s="332" t="str">
        <f>IF(H210="","",IF(R210&gt;=4*auxiliar!$K$2,"Não elegível",IF(R210&lt;4*auxiliar!$K$2,"Elegível","")))</f>
        <v/>
      </c>
      <c r="T210" s="325"/>
      <c r="U210" s="325"/>
      <c r="V210" s="325"/>
      <c r="W210" s="335"/>
      <c r="X210" s="336" t="str">
        <f>IF(Table8[[#This Row],[Código do agregado '[Entidade']]]="","",IF(OR(AND(A210="",A210&lt;&gt;""),(AND(A210&lt;&gt;"",OR(B210="",D210="",I210="",T210="",U210="")))),"NÃO",IF(AND(A210&lt;&gt;"",J210=0),"Faltam membros","sim")))</f>
        <v/>
      </c>
      <c r="AA210" s="323"/>
      <c r="AB210" s="406"/>
      <c r="AC210" s="406"/>
      <c r="AD210" s="323"/>
      <c r="AE210" s="323"/>
    </row>
    <row r="211" spans="1:31" x14ac:dyDescent="0.25">
      <c r="A211" s="324"/>
      <c r="B211" s="325"/>
      <c r="C211" s="326">
        <f>IFERROR(VLOOKUP(B211,A.Núcleos!$B:$C,2,FALSE),"")</f>
        <v>0</v>
      </c>
      <c r="D211" s="327"/>
      <c r="E211" s="328"/>
      <c r="F211" s="213"/>
      <c r="G211" s="329" t="str">
        <f>IF(Table8[[#This Row],[Código da Candidatura]]="","",CONCATENATE(VLOOKUP(Table8[[#This Row],[Código da Candidatura]],Table13[[Cód.]:[Latitude]],3,FALSE)," - ",VLOOKUP(Table8[[#This Row],[Código da Candidatura]],Table13[[Cód.]:[Latitude]],6,FALSE)))</f>
        <v/>
      </c>
      <c r="H211" s="330" t="str">
        <f>IF(A211="","",CONCATENATE("1D.",Entrada!$K$8,".",auxiliar!A53,".",Table8[[#This Row],[Código da Candidatura]]))</f>
        <v/>
      </c>
      <c r="I211" s="331" t="str">
        <f>IF(A211="","",SUMIF(D.Composição!A$2825:A$8530,A211,D.Composição!G$5:G$8530))</f>
        <v/>
      </c>
      <c r="J211" s="332" t="str">
        <f>IF(A211="","",COUNTIF(D.Composição!$A:$A,$A211))</f>
        <v/>
      </c>
      <c r="K211" s="332" t="str">
        <f t="shared" si="15"/>
        <v/>
      </c>
      <c r="L211" s="332" t="str">
        <f>IF(A211="","",COUNTIFS(D.Composição!$A:$A,$A211,D.Composição!$M:$M,"Dep"))</f>
        <v/>
      </c>
      <c r="M211" s="332" t="str">
        <f>IF(A211="","",COUNTIFS(D.Composição!$A:$A,$A211,D.Composição!$F:$F,"Sim"))</f>
        <v/>
      </c>
      <c r="N211" s="332" t="str">
        <f t="shared" si="16"/>
        <v/>
      </c>
      <c r="O211" s="332" t="str">
        <f>IF(A211="","",VLOOKUP(A211,D.Composição!A2875:F8581,5,FALSE))</f>
        <v/>
      </c>
      <c r="P211" s="332" t="str">
        <f t="shared" si="17"/>
        <v/>
      </c>
      <c r="Q211" s="333" t="str">
        <f t="shared" si="18"/>
        <v/>
      </c>
      <c r="R211" s="334" t="str">
        <f t="shared" si="19"/>
        <v/>
      </c>
      <c r="S211" s="332" t="str">
        <f>IF(H211="","",IF(R211&gt;=4*auxiliar!$K$2,"Não elegível",IF(R211&lt;4*auxiliar!$K$2,"Elegível","")))</f>
        <v/>
      </c>
      <c r="T211" s="325"/>
      <c r="U211" s="325"/>
      <c r="V211" s="325"/>
      <c r="W211" s="335"/>
      <c r="X211" s="336" t="str">
        <f>IF(Table8[[#This Row],[Código do agregado '[Entidade']]]="","",IF(OR(AND(A211="",A211&lt;&gt;""),(AND(A211&lt;&gt;"",OR(B211="",D211="",I211="",T211="",U211="")))),"NÃO",IF(AND(A211&lt;&gt;"",J211=0),"Faltam membros","sim")))</f>
        <v/>
      </c>
      <c r="AA211" s="323"/>
      <c r="AB211" s="406"/>
      <c r="AC211" s="406"/>
      <c r="AD211" s="323"/>
      <c r="AE211" s="323"/>
    </row>
    <row r="212" spans="1:31" x14ac:dyDescent="0.25">
      <c r="A212" s="324"/>
      <c r="B212" s="325"/>
      <c r="C212" s="326">
        <f>IFERROR(VLOOKUP(B212,A.Núcleos!$B:$C,2,FALSE),"")</f>
        <v>0</v>
      </c>
      <c r="D212" s="327"/>
      <c r="E212" s="328"/>
      <c r="F212" s="213"/>
      <c r="G212" s="329" t="str">
        <f>IF(Table8[[#This Row],[Código da Candidatura]]="","",CONCATENATE(VLOOKUP(Table8[[#This Row],[Código da Candidatura]],Table13[[Cód.]:[Latitude]],3,FALSE)," - ",VLOOKUP(Table8[[#This Row],[Código da Candidatura]],Table13[[Cód.]:[Latitude]],6,FALSE)))</f>
        <v/>
      </c>
      <c r="H212" s="330" t="str">
        <f>IF(A212="","",CONCATENATE("1D.",Entrada!$K$8,".",auxiliar!A54,".",Table8[[#This Row],[Código da Candidatura]]))</f>
        <v/>
      </c>
      <c r="I212" s="331" t="str">
        <f>IF(A212="","",SUMIF(D.Composição!A$2825:A$8530,A212,D.Composição!G$5:G$8530))</f>
        <v/>
      </c>
      <c r="J212" s="332" t="str">
        <f>IF(A212="","",COUNTIF(D.Composição!$A:$A,$A212))</f>
        <v/>
      </c>
      <c r="K212" s="332" t="str">
        <f t="shared" si="15"/>
        <v/>
      </c>
      <c r="L212" s="332" t="str">
        <f>IF(A212="","",COUNTIFS(D.Composição!$A:$A,$A212,D.Composição!$M:$M,"Dep"))</f>
        <v/>
      </c>
      <c r="M212" s="332" t="str">
        <f>IF(A212="","",COUNTIFS(D.Composição!$A:$A,$A212,D.Composição!$F:$F,"Sim"))</f>
        <v/>
      </c>
      <c r="N212" s="332" t="str">
        <f t="shared" si="16"/>
        <v/>
      </c>
      <c r="O212" s="332" t="str">
        <f>IF(A212="","",VLOOKUP(A212,D.Composição!A2876:F8582,5,FALSE))</f>
        <v/>
      </c>
      <c r="P212" s="332" t="str">
        <f t="shared" si="17"/>
        <v/>
      </c>
      <c r="Q212" s="333" t="str">
        <f t="shared" si="18"/>
        <v/>
      </c>
      <c r="R212" s="334" t="str">
        <f t="shared" si="19"/>
        <v/>
      </c>
      <c r="S212" s="332" t="str">
        <f>IF(H212="","",IF(R212&gt;=4*auxiliar!$K$2,"Não elegível",IF(R212&lt;4*auxiliar!$K$2,"Elegível","")))</f>
        <v/>
      </c>
      <c r="T212" s="325"/>
      <c r="U212" s="325"/>
      <c r="V212" s="325"/>
      <c r="W212" s="335"/>
      <c r="X212" s="336" t="str">
        <f>IF(Table8[[#This Row],[Código do agregado '[Entidade']]]="","",IF(OR(AND(A212="",A212&lt;&gt;""),(AND(A212&lt;&gt;"",OR(B212="",D212="",I212="",T212="",U212="")))),"NÃO",IF(AND(A212&lt;&gt;"",J212=0),"Faltam membros","sim")))</f>
        <v/>
      </c>
      <c r="AA212" s="323"/>
      <c r="AB212" s="406"/>
      <c r="AC212" s="406"/>
      <c r="AD212" s="323"/>
      <c r="AE212" s="323"/>
    </row>
    <row r="213" spans="1:31" x14ac:dyDescent="0.25">
      <c r="A213" s="324"/>
      <c r="B213" s="325"/>
      <c r="C213" s="326">
        <f>IFERROR(VLOOKUP(B213,A.Núcleos!$B:$C,2,FALSE),"")</f>
        <v>0</v>
      </c>
      <c r="D213" s="327"/>
      <c r="E213" s="328"/>
      <c r="F213" s="213"/>
      <c r="G213" s="329" t="str">
        <f>IF(Table8[[#This Row],[Código da Candidatura]]="","",CONCATENATE(VLOOKUP(Table8[[#This Row],[Código da Candidatura]],Table13[[Cód.]:[Latitude]],3,FALSE)," - ",VLOOKUP(Table8[[#This Row],[Código da Candidatura]],Table13[[Cód.]:[Latitude]],6,FALSE)))</f>
        <v/>
      </c>
      <c r="H213" s="330" t="str">
        <f>IF(A213="","",CONCATENATE("1D.",Entrada!$K$8,".",auxiliar!A55,".",Table8[[#This Row],[Código da Candidatura]]))</f>
        <v/>
      </c>
      <c r="I213" s="331" t="str">
        <f>IF(A213="","",SUMIF(D.Composição!A$2825:A$8530,A213,D.Composição!G$5:G$8530))</f>
        <v/>
      </c>
      <c r="J213" s="332" t="str">
        <f>IF(A213="","",COUNTIF(D.Composição!$A:$A,$A213))</f>
        <v/>
      </c>
      <c r="K213" s="332" t="str">
        <f t="shared" si="15"/>
        <v/>
      </c>
      <c r="L213" s="332" t="str">
        <f>IF(A213="","",COUNTIFS(D.Composição!$A:$A,$A213,D.Composição!$M:$M,"Dep"))</f>
        <v/>
      </c>
      <c r="M213" s="332" t="str">
        <f>IF(A213="","",COUNTIFS(D.Composição!$A:$A,$A213,D.Composição!$F:$F,"Sim"))</f>
        <v/>
      </c>
      <c r="N213" s="332" t="str">
        <f t="shared" si="16"/>
        <v/>
      </c>
      <c r="O213" s="332" t="str">
        <f>IF(A213="","",VLOOKUP(A213,D.Composição!A2877:F8583,5,FALSE))</f>
        <v/>
      </c>
      <c r="P213" s="332" t="str">
        <f t="shared" si="17"/>
        <v/>
      </c>
      <c r="Q213" s="333" t="str">
        <f t="shared" si="18"/>
        <v/>
      </c>
      <c r="R213" s="334" t="str">
        <f t="shared" si="19"/>
        <v/>
      </c>
      <c r="S213" s="332" t="str">
        <f>IF(H213="","",IF(R213&gt;=4*auxiliar!$K$2,"Não elegível",IF(R213&lt;4*auxiliar!$K$2,"Elegível","")))</f>
        <v/>
      </c>
      <c r="T213" s="325"/>
      <c r="U213" s="325"/>
      <c r="V213" s="325"/>
      <c r="W213" s="335"/>
      <c r="X213" s="336" t="str">
        <f>IF(Table8[[#This Row],[Código do agregado '[Entidade']]]="","",IF(OR(AND(A213="",A213&lt;&gt;""),(AND(A213&lt;&gt;"",OR(B213="",D213="",I213="",T213="",U213="")))),"NÃO",IF(AND(A213&lt;&gt;"",J213=0),"Faltam membros","sim")))</f>
        <v/>
      </c>
      <c r="AA213" s="323"/>
      <c r="AB213" s="406"/>
      <c r="AC213" s="406"/>
      <c r="AD213" s="323"/>
      <c r="AE213" s="323"/>
    </row>
    <row r="214" spans="1:31" x14ac:dyDescent="0.25">
      <c r="A214" s="324"/>
      <c r="B214" s="325"/>
      <c r="C214" s="326">
        <f>IFERROR(VLOOKUP(B214,A.Núcleos!$B:$C,2,FALSE),"")</f>
        <v>0</v>
      </c>
      <c r="D214" s="327"/>
      <c r="E214" s="328"/>
      <c r="F214" s="213"/>
      <c r="G214" s="329" t="str">
        <f>IF(Table8[[#This Row],[Código da Candidatura]]="","",CONCATENATE(VLOOKUP(Table8[[#This Row],[Código da Candidatura]],Table13[[Cód.]:[Latitude]],3,FALSE)," - ",VLOOKUP(Table8[[#This Row],[Código da Candidatura]],Table13[[Cód.]:[Latitude]],6,FALSE)))</f>
        <v/>
      </c>
      <c r="H214" s="330" t="str">
        <f>IF(A214="","",CONCATENATE("1D.",Entrada!$K$8,".",auxiliar!A56,".",Table8[[#This Row],[Código da Candidatura]]))</f>
        <v/>
      </c>
      <c r="I214" s="331" t="str">
        <f>IF(A214="","",SUMIF(D.Composição!A$2825:A$8530,A214,D.Composição!G$5:G$8530))</f>
        <v/>
      </c>
      <c r="J214" s="332" t="str">
        <f>IF(A214="","",COUNTIF(D.Composição!$A:$A,$A214))</f>
        <v/>
      </c>
      <c r="K214" s="332" t="str">
        <f t="shared" si="15"/>
        <v/>
      </c>
      <c r="L214" s="332" t="str">
        <f>IF(A214="","",COUNTIFS(D.Composição!$A:$A,$A214,D.Composição!$M:$M,"Dep"))</f>
        <v/>
      </c>
      <c r="M214" s="332" t="str">
        <f>IF(A214="","",COUNTIFS(D.Composição!$A:$A,$A214,D.Composição!$F:$F,"Sim"))</f>
        <v/>
      </c>
      <c r="N214" s="332" t="str">
        <f t="shared" si="16"/>
        <v/>
      </c>
      <c r="O214" s="332" t="str">
        <f>IF(A214="","",VLOOKUP(A214,D.Composição!A2878:F8584,5,FALSE))</f>
        <v/>
      </c>
      <c r="P214" s="332" t="str">
        <f t="shared" si="17"/>
        <v/>
      </c>
      <c r="Q214" s="333" t="str">
        <f t="shared" si="18"/>
        <v/>
      </c>
      <c r="R214" s="334" t="str">
        <f t="shared" si="19"/>
        <v/>
      </c>
      <c r="S214" s="332" t="str">
        <f>IF(H214="","",IF(R214&gt;=4*auxiliar!$K$2,"Não elegível",IF(R214&lt;4*auxiliar!$K$2,"Elegível","")))</f>
        <v/>
      </c>
      <c r="T214" s="325"/>
      <c r="U214" s="325"/>
      <c r="V214" s="325"/>
      <c r="W214" s="335"/>
      <c r="X214" s="336" t="str">
        <f>IF(Table8[[#This Row],[Código do agregado '[Entidade']]]="","",IF(OR(AND(A214="",A214&lt;&gt;""),(AND(A214&lt;&gt;"",OR(B214="",D214="",I214="",T214="",U214="")))),"NÃO",IF(AND(A214&lt;&gt;"",J214=0),"Faltam membros","sim")))</f>
        <v/>
      </c>
      <c r="AA214" s="323"/>
      <c r="AB214" s="406"/>
      <c r="AC214" s="406"/>
      <c r="AD214" s="323"/>
      <c r="AE214" s="323"/>
    </row>
    <row r="215" spans="1:31" x14ac:dyDescent="0.25">
      <c r="A215" s="324"/>
      <c r="B215" s="325"/>
      <c r="C215" s="326">
        <f>IFERROR(VLOOKUP(B215,A.Núcleos!$B:$C,2,FALSE),"")</f>
        <v>0</v>
      </c>
      <c r="D215" s="327"/>
      <c r="E215" s="328"/>
      <c r="F215" s="213"/>
      <c r="G215" s="329" t="str">
        <f>IF(Table8[[#This Row],[Código da Candidatura]]="","",CONCATENATE(VLOOKUP(Table8[[#This Row],[Código da Candidatura]],Table13[[Cód.]:[Latitude]],3,FALSE)," - ",VLOOKUP(Table8[[#This Row],[Código da Candidatura]],Table13[[Cód.]:[Latitude]],6,FALSE)))</f>
        <v/>
      </c>
      <c r="H215" s="330" t="str">
        <f>IF(A215="","",CONCATENATE("1D.",Entrada!$K$8,".",auxiliar!A57,".",Table8[[#This Row],[Código da Candidatura]]))</f>
        <v/>
      </c>
      <c r="I215" s="331" t="str">
        <f>IF(A215="","",SUMIF(D.Composição!A$2825:A$8530,A215,D.Composição!G$5:G$8530))</f>
        <v/>
      </c>
      <c r="J215" s="332" t="str">
        <f>IF(A215="","",COUNTIF(D.Composição!$A:$A,$A215))</f>
        <v/>
      </c>
      <c r="K215" s="332" t="str">
        <f t="shared" si="15"/>
        <v/>
      </c>
      <c r="L215" s="332" t="str">
        <f>IF(A215="","",COUNTIFS(D.Composição!$A:$A,$A215,D.Composição!$M:$M,"Dep"))</f>
        <v/>
      </c>
      <c r="M215" s="332" t="str">
        <f>IF(A215="","",COUNTIFS(D.Composição!$A:$A,$A215,D.Composição!$F:$F,"Sim"))</f>
        <v/>
      </c>
      <c r="N215" s="332" t="str">
        <f t="shared" si="16"/>
        <v/>
      </c>
      <c r="O215" s="332" t="str">
        <f>IF(A215="","",VLOOKUP(A215,D.Composição!A2879:F8585,5,FALSE))</f>
        <v/>
      </c>
      <c r="P215" s="332" t="str">
        <f t="shared" si="17"/>
        <v/>
      </c>
      <c r="Q215" s="333" t="str">
        <f t="shared" si="18"/>
        <v/>
      </c>
      <c r="R215" s="334" t="str">
        <f t="shared" si="19"/>
        <v/>
      </c>
      <c r="S215" s="332" t="str">
        <f>IF(H215="","",IF(R215&gt;=4*auxiliar!$K$2,"Não elegível",IF(R215&lt;4*auxiliar!$K$2,"Elegível","")))</f>
        <v/>
      </c>
      <c r="T215" s="325"/>
      <c r="U215" s="325"/>
      <c r="V215" s="325"/>
      <c r="W215" s="335"/>
      <c r="X215" s="336" t="str">
        <f>IF(Table8[[#This Row],[Código do agregado '[Entidade']]]="","",IF(OR(AND(A215="",A215&lt;&gt;""),(AND(A215&lt;&gt;"",OR(B215="",D215="",I215="",T215="",U215="")))),"NÃO",IF(AND(A215&lt;&gt;"",J215=0),"Faltam membros","sim")))</f>
        <v/>
      </c>
      <c r="AA215" s="323"/>
      <c r="AB215" s="406"/>
      <c r="AC215" s="406"/>
      <c r="AD215" s="323"/>
      <c r="AE215" s="323"/>
    </row>
    <row r="216" spans="1:31" x14ac:dyDescent="0.25">
      <c r="A216" s="324"/>
      <c r="B216" s="325"/>
      <c r="C216" s="326">
        <f>IFERROR(VLOOKUP(B216,A.Núcleos!$B:$C,2,FALSE),"")</f>
        <v>0</v>
      </c>
      <c r="D216" s="327"/>
      <c r="E216" s="328"/>
      <c r="F216" s="213"/>
      <c r="G216" s="329" t="str">
        <f>IF(Table8[[#This Row],[Código da Candidatura]]="","",CONCATENATE(VLOOKUP(Table8[[#This Row],[Código da Candidatura]],Table13[[Cód.]:[Latitude]],3,FALSE)," - ",VLOOKUP(Table8[[#This Row],[Código da Candidatura]],Table13[[Cód.]:[Latitude]],6,FALSE)))</f>
        <v/>
      </c>
      <c r="H216" s="330" t="str">
        <f>IF(A216="","",CONCATENATE("1D.",Entrada!$K$8,".",auxiliar!A58,".",Table8[[#This Row],[Código da Candidatura]]))</f>
        <v/>
      </c>
      <c r="I216" s="331" t="str">
        <f>IF(A216="","",SUMIF(D.Composição!A$2825:A$8530,A216,D.Composição!G$5:G$8530))</f>
        <v/>
      </c>
      <c r="J216" s="332" t="str">
        <f>IF(A216="","",COUNTIF(D.Composição!$A:$A,$A216))</f>
        <v/>
      </c>
      <c r="K216" s="332" t="str">
        <f t="shared" si="15"/>
        <v/>
      </c>
      <c r="L216" s="332" t="str">
        <f>IF(A216="","",COUNTIFS(D.Composição!$A:$A,$A216,D.Composição!$M:$M,"Dep"))</f>
        <v/>
      </c>
      <c r="M216" s="332" t="str">
        <f>IF(A216="","",COUNTIFS(D.Composição!$A:$A,$A216,D.Composição!$F:$F,"Sim"))</f>
        <v/>
      </c>
      <c r="N216" s="332" t="str">
        <f t="shared" si="16"/>
        <v/>
      </c>
      <c r="O216" s="332" t="str">
        <f>IF(A216="","",VLOOKUP(A216,D.Composição!A2880:F8586,5,FALSE))</f>
        <v/>
      </c>
      <c r="P216" s="332" t="str">
        <f t="shared" si="17"/>
        <v/>
      </c>
      <c r="Q216" s="333" t="str">
        <f t="shared" si="18"/>
        <v/>
      </c>
      <c r="R216" s="334" t="str">
        <f t="shared" si="19"/>
        <v/>
      </c>
      <c r="S216" s="332" t="str">
        <f>IF(H216="","",IF(R216&gt;=4*auxiliar!$K$2,"Não elegível",IF(R216&lt;4*auxiliar!$K$2,"Elegível","")))</f>
        <v/>
      </c>
      <c r="T216" s="325"/>
      <c r="U216" s="325"/>
      <c r="V216" s="325"/>
      <c r="W216" s="335"/>
      <c r="X216" s="336" t="str">
        <f>IF(Table8[[#This Row],[Código do agregado '[Entidade']]]="","",IF(OR(AND(A216="",A216&lt;&gt;""),(AND(A216&lt;&gt;"",OR(B216="",D216="",I216="",T216="",U216="")))),"NÃO",IF(AND(A216&lt;&gt;"",J216=0),"Faltam membros","sim")))</f>
        <v/>
      </c>
      <c r="AA216" s="323"/>
      <c r="AB216" s="406"/>
      <c r="AC216" s="406"/>
      <c r="AD216" s="323"/>
      <c r="AE216" s="323"/>
    </row>
    <row r="217" spans="1:31" x14ac:dyDescent="0.25">
      <c r="A217" s="324"/>
      <c r="B217" s="325"/>
      <c r="C217" s="326">
        <f>IFERROR(VLOOKUP(B217,A.Núcleos!$B:$C,2,FALSE),"")</f>
        <v>0</v>
      </c>
      <c r="D217" s="327"/>
      <c r="E217" s="328"/>
      <c r="F217" s="213"/>
      <c r="G217" s="329" t="str">
        <f>IF(Table8[[#This Row],[Código da Candidatura]]="","",CONCATENATE(VLOOKUP(Table8[[#This Row],[Código da Candidatura]],Table13[[Cód.]:[Latitude]],3,FALSE)," - ",VLOOKUP(Table8[[#This Row],[Código da Candidatura]],Table13[[Cód.]:[Latitude]],6,FALSE)))</f>
        <v/>
      </c>
      <c r="H217" s="330" t="str">
        <f>IF(A217="","",CONCATENATE("1D.",Entrada!$K$8,".",auxiliar!A59,".",Table8[[#This Row],[Código da Candidatura]]))</f>
        <v/>
      </c>
      <c r="I217" s="331" t="str">
        <f>IF(A217="","",SUMIF(D.Composição!A$2825:A$8530,A217,D.Composição!G$5:G$8530))</f>
        <v/>
      </c>
      <c r="J217" s="332" t="str">
        <f>IF(A217="","",COUNTIF(D.Composição!$A:$A,$A217))</f>
        <v/>
      </c>
      <c r="K217" s="332" t="str">
        <f t="shared" si="15"/>
        <v/>
      </c>
      <c r="L217" s="332" t="str">
        <f>IF(A217="","",COUNTIFS(D.Composição!$A:$A,$A217,D.Composição!$M:$M,"Dep"))</f>
        <v/>
      </c>
      <c r="M217" s="332" t="str">
        <f>IF(A217="","",COUNTIFS(D.Composição!$A:$A,$A217,D.Composição!$F:$F,"Sim"))</f>
        <v/>
      </c>
      <c r="N217" s="332" t="str">
        <f t="shared" si="16"/>
        <v/>
      </c>
      <c r="O217" s="332" t="str">
        <f>IF(A217="","",VLOOKUP(A217,D.Composição!A2881:F8587,5,FALSE))</f>
        <v/>
      </c>
      <c r="P217" s="332" t="str">
        <f t="shared" si="17"/>
        <v/>
      </c>
      <c r="Q217" s="333" t="str">
        <f t="shared" si="18"/>
        <v/>
      </c>
      <c r="R217" s="334" t="str">
        <f t="shared" si="19"/>
        <v/>
      </c>
      <c r="S217" s="332" t="str">
        <f>IF(H217="","",IF(R217&gt;=4*auxiliar!$K$2,"Não elegível",IF(R217&lt;4*auxiliar!$K$2,"Elegível","")))</f>
        <v/>
      </c>
      <c r="T217" s="325"/>
      <c r="U217" s="325"/>
      <c r="V217" s="325"/>
      <c r="W217" s="335"/>
      <c r="X217" s="336" t="str">
        <f>IF(Table8[[#This Row],[Código do agregado '[Entidade']]]="","",IF(OR(AND(A217="",A217&lt;&gt;""),(AND(A217&lt;&gt;"",OR(B217="",D217="",I217="",T217="",U217="")))),"NÃO",IF(AND(A217&lt;&gt;"",J217=0),"Faltam membros","sim")))</f>
        <v/>
      </c>
      <c r="AA217" s="323"/>
      <c r="AB217" s="406"/>
      <c r="AC217" s="406"/>
      <c r="AD217" s="323"/>
      <c r="AE217" s="323"/>
    </row>
    <row r="218" spans="1:31" x14ac:dyDescent="0.25">
      <c r="A218" s="324"/>
      <c r="B218" s="325"/>
      <c r="C218" s="326">
        <f>IFERROR(VLOOKUP(B218,A.Núcleos!$B:$C,2,FALSE),"")</f>
        <v>0</v>
      </c>
      <c r="D218" s="327"/>
      <c r="E218" s="328"/>
      <c r="F218" s="213"/>
      <c r="G218" s="329" t="str">
        <f>IF(Table8[[#This Row],[Código da Candidatura]]="","",CONCATENATE(VLOOKUP(Table8[[#This Row],[Código da Candidatura]],Table13[[Cód.]:[Latitude]],3,FALSE)," - ",VLOOKUP(Table8[[#This Row],[Código da Candidatura]],Table13[[Cód.]:[Latitude]],6,FALSE)))</f>
        <v/>
      </c>
      <c r="H218" s="330" t="str">
        <f>IF(A218="","",CONCATENATE("1D.",Entrada!$K$8,".",auxiliar!A60,".",Table8[[#This Row],[Código da Candidatura]]))</f>
        <v/>
      </c>
      <c r="I218" s="331" t="str">
        <f>IF(A218="","",SUMIF(D.Composição!A$2825:A$8530,A218,D.Composição!G$5:G$8530))</f>
        <v/>
      </c>
      <c r="J218" s="332" t="str">
        <f>IF(A218="","",COUNTIF(D.Composição!$A:$A,$A218))</f>
        <v/>
      </c>
      <c r="K218" s="332" t="str">
        <f t="shared" si="15"/>
        <v/>
      </c>
      <c r="L218" s="332" t="str">
        <f>IF(A218="","",COUNTIFS(D.Composição!$A:$A,$A218,D.Composição!$M:$M,"Dep"))</f>
        <v/>
      </c>
      <c r="M218" s="332" t="str">
        <f>IF(A218="","",COUNTIFS(D.Composição!$A:$A,$A218,D.Composição!$F:$F,"Sim"))</f>
        <v/>
      </c>
      <c r="N218" s="332" t="str">
        <f t="shared" si="16"/>
        <v/>
      </c>
      <c r="O218" s="332" t="str">
        <f>IF(A218="","",VLOOKUP(A218,D.Composição!A2882:F8588,5,FALSE))</f>
        <v/>
      </c>
      <c r="P218" s="332" t="str">
        <f t="shared" si="17"/>
        <v/>
      </c>
      <c r="Q218" s="333" t="str">
        <f t="shared" si="18"/>
        <v/>
      </c>
      <c r="R218" s="334" t="str">
        <f t="shared" si="19"/>
        <v/>
      </c>
      <c r="S218" s="332" t="str">
        <f>IF(H218="","",IF(R218&gt;=4*auxiliar!$K$2,"Não elegível",IF(R218&lt;4*auxiliar!$K$2,"Elegível","")))</f>
        <v/>
      </c>
      <c r="T218" s="325"/>
      <c r="U218" s="325"/>
      <c r="V218" s="325"/>
      <c r="W218" s="335"/>
      <c r="X218" s="336" t="str">
        <f>IF(Table8[[#This Row],[Código do agregado '[Entidade']]]="","",IF(OR(AND(A218="",A218&lt;&gt;""),(AND(A218&lt;&gt;"",OR(B218="",D218="",I218="",T218="",U218="")))),"NÃO",IF(AND(A218&lt;&gt;"",J218=0),"Faltam membros","sim")))</f>
        <v/>
      </c>
      <c r="AA218" s="323"/>
      <c r="AB218" s="406"/>
      <c r="AC218" s="406"/>
      <c r="AD218" s="323"/>
      <c r="AE218" s="323"/>
    </row>
    <row r="219" spans="1:31" x14ac:dyDescent="0.25">
      <c r="A219" s="324"/>
      <c r="B219" s="325"/>
      <c r="C219" s="326">
        <f>IFERROR(VLOOKUP(B219,A.Núcleos!$B:$C,2,FALSE),"")</f>
        <v>0</v>
      </c>
      <c r="D219" s="327"/>
      <c r="E219" s="328"/>
      <c r="F219" s="213"/>
      <c r="G219" s="329" t="str">
        <f>IF(Table8[[#This Row],[Código da Candidatura]]="","",CONCATENATE(VLOOKUP(Table8[[#This Row],[Código da Candidatura]],Table13[[Cód.]:[Latitude]],3,FALSE)," - ",VLOOKUP(Table8[[#This Row],[Código da Candidatura]],Table13[[Cód.]:[Latitude]],6,FALSE)))</f>
        <v/>
      </c>
      <c r="H219" s="330" t="str">
        <f>IF(A219="","",CONCATENATE("1D.",Entrada!$K$8,".",auxiliar!A61,".",Table8[[#This Row],[Código da Candidatura]]))</f>
        <v/>
      </c>
      <c r="I219" s="331" t="str">
        <f>IF(A219="","",SUMIF(D.Composição!A$2825:A$8530,A219,D.Composição!G$5:G$8530))</f>
        <v/>
      </c>
      <c r="J219" s="332" t="str">
        <f>IF(A219="","",COUNTIF(D.Composição!$A:$A,$A219))</f>
        <v/>
      </c>
      <c r="K219" s="332" t="str">
        <f t="shared" si="15"/>
        <v/>
      </c>
      <c r="L219" s="332" t="str">
        <f>IF(A219="","",COUNTIFS(D.Composição!$A:$A,$A219,D.Composição!$M:$M,"Dep"))</f>
        <v/>
      </c>
      <c r="M219" s="332" t="str">
        <f>IF(A219="","",COUNTIFS(D.Composição!$A:$A,$A219,D.Composição!$F:$F,"Sim"))</f>
        <v/>
      </c>
      <c r="N219" s="332" t="str">
        <f t="shared" si="16"/>
        <v/>
      </c>
      <c r="O219" s="332" t="str">
        <f>IF(A219="","",VLOOKUP(A219,D.Composição!A2883:F8589,5,FALSE))</f>
        <v/>
      </c>
      <c r="P219" s="332" t="str">
        <f t="shared" si="17"/>
        <v/>
      </c>
      <c r="Q219" s="333" t="str">
        <f t="shared" si="18"/>
        <v/>
      </c>
      <c r="R219" s="334" t="str">
        <f t="shared" si="19"/>
        <v/>
      </c>
      <c r="S219" s="332" t="str">
        <f>IF(H219="","",IF(R219&gt;=4*auxiliar!$K$2,"Não elegível",IF(R219&lt;4*auxiliar!$K$2,"Elegível","")))</f>
        <v/>
      </c>
      <c r="T219" s="325"/>
      <c r="U219" s="325"/>
      <c r="V219" s="325"/>
      <c r="W219" s="335"/>
      <c r="X219" s="336" t="str">
        <f>IF(Table8[[#This Row],[Código do agregado '[Entidade']]]="","",IF(OR(AND(A219="",A219&lt;&gt;""),(AND(A219&lt;&gt;"",OR(B219="",D219="",I219="",T219="",U219="")))),"NÃO",IF(AND(A219&lt;&gt;"",J219=0),"Faltam membros","sim")))</f>
        <v/>
      </c>
      <c r="AA219" s="323"/>
      <c r="AB219" s="406"/>
      <c r="AC219" s="406"/>
      <c r="AD219" s="323"/>
      <c r="AE219" s="323"/>
    </row>
    <row r="220" spans="1:31" x14ac:dyDescent="0.25">
      <c r="A220" s="324"/>
      <c r="B220" s="325"/>
      <c r="C220" s="326">
        <f>IFERROR(VLOOKUP(B220,A.Núcleos!$B:$C,2,FALSE),"")</f>
        <v>0</v>
      </c>
      <c r="D220" s="327"/>
      <c r="E220" s="328"/>
      <c r="F220" s="213"/>
      <c r="G220" s="329" t="str">
        <f>IF(Table8[[#This Row],[Código da Candidatura]]="","",CONCATENATE(VLOOKUP(Table8[[#This Row],[Código da Candidatura]],Table13[[Cód.]:[Latitude]],3,FALSE)," - ",VLOOKUP(Table8[[#This Row],[Código da Candidatura]],Table13[[Cód.]:[Latitude]],6,FALSE)))</f>
        <v/>
      </c>
      <c r="H220" s="330" t="str">
        <f>IF(A220="","",CONCATENATE("1D.",Entrada!$K$8,".",auxiliar!A62,".",Table8[[#This Row],[Código da Candidatura]]))</f>
        <v/>
      </c>
      <c r="I220" s="331" t="str">
        <f>IF(A220="","",SUMIF(D.Composição!A$2825:A$8530,A220,D.Composição!G$5:G$8530))</f>
        <v/>
      </c>
      <c r="J220" s="332" t="str">
        <f>IF(A220="","",COUNTIF(D.Composição!$A:$A,$A220))</f>
        <v/>
      </c>
      <c r="K220" s="332" t="str">
        <f t="shared" si="15"/>
        <v/>
      </c>
      <c r="L220" s="332" t="str">
        <f>IF(A220="","",COUNTIFS(D.Composição!$A:$A,$A220,D.Composição!$M:$M,"Dep"))</f>
        <v/>
      </c>
      <c r="M220" s="332" t="str">
        <f>IF(A220="","",COUNTIFS(D.Composição!$A:$A,$A220,D.Composição!$F:$F,"Sim"))</f>
        <v/>
      </c>
      <c r="N220" s="332" t="str">
        <f t="shared" si="16"/>
        <v/>
      </c>
      <c r="O220" s="332" t="str">
        <f>IF(A220="","",VLOOKUP(A220,D.Composição!A2884:F8590,5,FALSE))</f>
        <v/>
      </c>
      <c r="P220" s="332" t="str">
        <f t="shared" si="17"/>
        <v/>
      </c>
      <c r="Q220" s="333" t="str">
        <f t="shared" si="18"/>
        <v/>
      </c>
      <c r="R220" s="334" t="str">
        <f t="shared" si="19"/>
        <v/>
      </c>
      <c r="S220" s="332" t="str">
        <f>IF(H220="","",IF(R220&gt;=4*auxiliar!$K$2,"Não elegível",IF(R220&lt;4*auxiliar!$K$2,"Elegível","")))</f>
        <v/>
      </c>
      <c r="T220" s="325"/>
      <c r="U220" s="325"/>
      <c r="V220" s="325"/>
      <c r="W220" s="335"/>
      <c r="X220" s="336" t="str">
        <f>IF(Table8[[#This Row],[Código do agregado '[Entidade']]]="","",IF(OR(AND(A220="",A220&lt;&gt;""),(AND(A220&lt;&gt;"",OR(B220="",D220="",I220="",T220="",U220="")))),"NÃO",IF(AND(A220&lt;&gt;"",J220=0),"Faltam membros","sim")))</f>
        <v/>
      </c>
      <c r="AA220" s="323"/>
      <c r="AB220" s="406"/>
      <c r="AC220" s="406"/>
      <c r="AD220" s="323"/>
      <c r="AE220" s="323"/>
    </row>
    <row r="221" spans="1:31" x14ac:dyDescent="0.25">
      <c r="A221" s="324"/>
      <c r="B221" s="325"/>
      <c r="C221" s="326">
        <f>IFERROR(VLOOKUP(B221,A.Núcleos!$B:$C,2,FALSE),"")</f>
        <v>0</v>
      </c>
      <c r="D221" s="327"/>
      <c r="E221" s="328"/>
      <c r="F221" s="213"/>
      <c r="G221" s="329" t="str">
        <f>IF(Table8[[#This Row],[Código da Candidatura]]="","",CONCATENATE(VLOOKUP(Table8[[#This Row],[Código da Candidatura]],Table13[[Cód.]:[Latitude]],3,FALSE)," - ",VLOOKUP(Table8[[#This Row],[Código da Candidatura]],Table13[[Cód.]:[Latitude]],6,FALSE)))</f>
        <v/>
      </c>
      <c r="H221" s="330" t="str">
        <f>IF(A221="","",CONCATENATE("1D.",Entrada!$K$8,".",auxiliar!A63,".",Table8[[#This Row],[Código da Candidatura]]))</f>
        <v/>
      </c>
      <c r="I221" s="331" t="str">
        <f>IF(A221="","",SUMIF(D.Composição!A$2825:A$8530,A221,D.Composição!G$5:G$8530))</f>
        <v/>
      </c>
      <c r="J221" s="332" t="str">
        <f>IF(A221="","",COUNTIF(D.Composição!$A:$A,$A221))</f>
        <v/>
      </c>
      <c r="K221" s="332" t="str">
        <f t="shared" si="15"/>
        <v/>
      </c>
      <c r="L221" s="332" t="str">
        <f>IF(A221="","",COUNTIFS(D.Composição!$A:$A,$A221,D.Composição!$M:$M,"Dep"))</f>
        <v/>
      </c>
      <c r="M221" s="332" t="str">
        <f>IF(A221="","",COUNTIFS(D.Composição!$A:$A,$A221,D.Composição!$F:$F,"Sim"))</f>
        <v/>
      </c>
      <c r="N221" s="332" t="str">
        <f t="shared" si="16"/>
        <v/>
      </c>
      <c r="O221" s="332" t="str">
        <f>IF(A221="","",VLOOKUP(A221,D.Composição!A2885:F8591,5,FALSE))</f>
        <v/>
      </c>
      <c r="P221" s="332" t="str">
        <f t="shared" si="17"/>
        <v/>
      </c>
      <c r="Q221" s="333" t="str">
        <f t="shared" si="18"/>
        <v/>
      </c>
      <c r="R221" s="334" t="str">
        <f t="shared" si="19"/>
        <v/>
      </c>
      <c r="S221" s="332" t="str">
        <f>IF(H221="","",IF(R221&gt;=4*auxiliar!$K$2,"Não elegível",IF(R221&lt;4*auxiliar!$K$2,"Elegível","")))</f>
        <v/>
      </c>
      <c r="T221" s="325"/>
      <c r="U221" s="325"/>
      <c r="V221" s="325"/>
      <c r="W221" s="335"/>
      <c r="X221" s="336" t="str">
        <f>IF(Table8[[#This Row],[Código do agregado '[Entidade']]]="","",IF(OR(AND(A221="",A221&lt;&gt;""),(AND(A221&lt;&gt;"",OR(B221="",D221="",I221="",T221="",U221="")))),"NÃO",IF(AND(A221&lt;&gt;"",J221=0),"Faltam membros","sim")))</f>
        <v/>
      </c>
      <c r="AA221" s="323"/>
      <c r="AB221" s="406"/>
      <c r="AC221" s="406"/>
      <c r="AD221" s="323"/>
      <c r="AE221" s="323"/>
    </row>
    <row r="222" spans="1:31" x14ac:dyDescent="0.25">
      <c r="A222" s="324"/>
      <c r="B222" s="325"/>
      <c r="C222" s="326">
        <f>IFERROR(VLOOKUP(B222,A.Núcleos!$B:$C,2,FALSE),"")</f>
        <v>0</v>
      </c>
      <c r="D222" s="327"/>
      <c r="E222" s="328"/>
      <c r="F222" s="213"/>
      <c r="G222" s="329" t="str">
        <f>IF(Table8[[#This Row],[Código da Candidatura]]="","",CONCATENATE(VLOOKUP(Table8[[#This Row],[Código da Candidatura]],Table13[[Cód.]:[Latitude]],3,FALSE)," - ",VLOOKUP(Table8[[#This Row],[Código da Candidatura]],Table13[[Cód.]:[Latitude]],6,FALSE)))</f>
        <v/>
      </c>
      <c r="H222" s="330" t="str">
        <f>IF(A222="","",CONCATENATE("1D.",Entrada!$K$8,".",auxiliar!A64,".",Table8[[#This Row],[Código da Candidatura]]))</f>
        <v/>
      </c>
      <c r="I222" s="331" t="str">
        <f>IF(A222="","",SUMIF(D.Composição!A$2825:A$8530,A222,D.Composição!G$5:G$8530))</f>
        <v/>
      </c>
      <c r="J222" s="332" t="str">
        <f>IF(A222="","",COUNTIF(D.Composição!$A:$A,$A222))</f>
        <v/>
      </c>
      <c r="K222" s="332" t="str">
        <f t="shared" si="15"/>
        <v/>
      </c>
      <c r="L222" s="332" t="str">
        <f>IF(A222="","",COUNTIFS(D.Composição!$A:$A,$A222,D.Composição!$M:$M,"Dep"))</f>
        <v/>
      </c>
      <c r="M222" s="332" t="str">
        <f>IF(A222="","",COUNTIFS(D.Composição!$A:$A,$A222,D.Composição!$F:$F,"Sim"))</f>
        <v/>
      </c>
      <c r="N222" s="332" t="str">
        <f t="shared" si="16"/>
        <v/>
      </c>
      <c r="O222" s="332" t="str">
        <f>IF(A222="","",VLOOKUP(A222,D.Composição!A2886:F8592,5,FALSE))</f>
        <v/>
      </c>
      <c r="P222" s="332" t="str">
        <f t="shared" si="17"/>
        <v/>
      </c>
      <c r="Q222" s="333" t="str">
        <f t="shared" si="18"/>
        <v/>
      </c>
      <c r="R222" s="334" t="str">
        <f t="shared" si="19"/>
        <v/>
      </c>
      <c r="S222" s="332" t="str">
        <f>IF(H222="","",IF(R222&gt;=4*auxiliar!$K$2,"Não elegível",IF(R222&lt;4*auxiliar!$K$2,"Elegível","")))</f>
        <v/>
      </c>
      <c r="T222" s="325"/>
      <c r="U222" s="325"/>
      <c r="V222" s="325"/>
      <c r="W222" s="335"/>
      <c r="X222" s="336" t="str">
        <f>IF(Table8[[#This Row],[Código do agregado '[Entidade']]]="","",IF(OR(AND(A222="",A222&lt;&gt;""),(AND(A222&lt;&gt;"",OR(B222="",D222="",I222="",T222="",U222="")))),"NÃO",IF(AND(A222&lt;&gt;"",J222=0),"Faltam membros","sim")))</f>
        <v/>
      </c>
      <c r="AA222" s="323"/>
      <c r="AB222" s="406"/>
      <c r="AC222" s="406"/>
      <c r="AD222" s="323"/>
      <c r="AE222" s="323"/>
    </row>
    <row r="223" spans="1:31" x14ac:dyDescent="0.25">
      <c r="A223" s="324"/>
      <c r="B223" s="325"/>
      <c r="C223" s="326">
        <f>IFERROR(VLOOKUP(B223,A.Núcleos!$B:$C,2,FALSE),"")</f>
        <v>0</v>
      </c>
      <c r="D223" s="327"/>
      <c r="E223" s="328"/>
      <c r="F223" s="213"/>
      <c r="G223" s="329" t="str">
        <f>IF(Table8[[#This Row],[Código da Candidatura]]="","",CONCATENATE(VLOOKUP(Table8[[#This Row],[Código da Candidatura]],Table13[[Cód.]:[Latitude]],3,FALSE)," - ",VLOOKUP(Table8[[#This Row],[Código da Candidatura]],Table13[[Cód.]:[Latitude]],6,FALSE)))</f>
        <v/>
      </c>
      <c r="H223" s="330" t="str">
        <f>IF(A223="","",CONCATENATE("1D.",Entrada!$K$8,".",auxiliar!A65,".",Table8[[#This Row],[Código da Candidatura]]))</f>
        <v/>
      </c>
      <c r="I223" s="331" t="str">
        <f>IF(A223="","",SUMIF(D.Composição!A$2825:A$8530,A223,D.Composição!G$5:G$8530))</f>
        <v/>
      </c>
      <c r="J223" s="332" t="str">
        <f>IF(A223="","",COUNTIF(D.Composição!$A:$A,$A223))</f>
        <v/>
      </c>
      <c r="K223" s="332" t="str">
        <f t="shared" si="15"/>
        <v/>
      </c>
      <c r="L223" s="332" t="str">
        <f>IF(A223="","",COUNTIFS(D.Composição!$A:$A,$A223,D.Composição!$M:$M,"Dep"))</f>
        <v/>
      </c>
      <c r="M223" s="332" t="str">
        <f>IF(A223="","",COUNTIFS(D.Composição!$A:$A,$A223,D.Composição!$F:$F,"Sim"))</f>
        <v/>
      </c>
      <c r="N223" s="332" t="str">
        <f t="shared" si="16"/>
        <v/>
      </c>
      <c r="O223" s="332" t="str">
        <f>IF(A223="","",VLOOKUP(A223,D.Composição!A2887:F8593,5,FALSE))</f>
        <v/>
      </c>
      <c r="P223" s="332" t="str">
        <f t="shared" si="17"/>
        <v/>
      </c>
      <c r="Q223" s="333" t="str">
        <f t="shared" si="18"/>
        <v/>
      </c>
      <c r="R223" s="334" t="str">
        <f t="shared" si="19"/>
        <v/>
      </c>
      <c r="S223" s="332" t="str">
        <f>IF(H223="","",IF(R223&gt;=4*auxiliar!$K$2,"Não elegível",IF(R223&lt;4*auxiliar!$K$2,"Elegível","")))</f>
        <v/>
      </c>
      <c r="T223" s="325"/>
      <c r="U223" s="325"/>
      <c r="V223" s="325"/>
      <c r="W223" s="335"/>
      <c r="X223" s="336" t="str">
        <f>IF(Table8[[#This Row],[Código do agregado '[Entidade']]]="","",IF(OR(AND(A223="",A223&lt;&gt;""),(AND(A223&lt;&gt;"",OR(B223="",D223="",I223="",T223="",U223="")))),"NÃO",IF(AND(A223&lt;&gt;"",J223=0),"Faltam membros","sim")))</f>
        <v/>
      </c>
      <c r="AA223" s="323"/>
      <c r="AB223" s="406"/>
      <c r="AC223" s="406"/>
      <c r="AD223" s="323"/>
      <c r="AE223" s="323"/>
    </row>
    <row r="224" spans="1:31" x14ac:dyDescent="0.25">
      <c r="A224" s="324"/>
      <c r="B224" s="325"/>
      <c r="C224" s="326">
        <f>IFERROR(VLOOKUP(B224,A.Núcleos!$B:$C,2,FALSE),"")</f>
        <v>0</v>
      </c>
      <c r="D224" s="327"/>
      <c r="E224" s="328"/>
      <c r="F224" s="213"/>
      <c r="G224" s="329" t="str">
        <f>IF(Table8[[#This Row],[Código da Candidatura]]="","",CONCATENATE(VLOOKUP(Table8[[#This Row],[Código da Candidatura]],Table13[[Cód.]:[Latitude]],3,FALSE)," - ",VLOOKUP(Table8[[#This Row],[Código da Candidatura]],Table13[[Cód.]:[Latitude]],6,FALSE)))</f>
        <v/>
      </c>
      <c r="H224" s="330" t="str">
        <f>IF(A224="","",CONCATENATE("1D.",Entrada!$K$8,".",auxiliar!A66,".",Table8[[#This Row],[Código da Candidatura]]))</f>
        <v/>
      </c>
      <c r="I224" s="331" t="str">
        <f>IF(A224="","",SUMIF(D.Composição!A$2825:A$8530,A224,D.Composição!G$5:G$8530))</f>
        <v/>
      </c>
      <c r="J224" s="332" t="str">
        <f>IF(A224="","",COUNTIF(D.Composição!$A:$A,$A224))</f>
        <v/>
      </c>
      <c r="K224" s="332" t="str">
        <f t="shared" si="15"/>
        <v/>
      </c>
      <c r="L224" s="332" t="str">
        <f>IF(A224="","",COUNTIFS(D.Composição!$A:$A,$A224,D.Composição!$M:$M,"Dep"))</f>
        <v/>
      </c>
      <c r="M224" s="332" t="str">
        <f>IF(A224="","",COUNTIFS(D.Composição!$A:$A,$A224,D.Composição!$F:$F,"Sim"))</f>
        <v/>
      </c>
      <c r="N224" s="332" t="str">
        <f t="shared" si="16"/>
        <v/>
      </c>
      <c r="O224" s="332" t="str">
        <f>IF(A224="","",VLOOKUP(A224,D.Composição!A2888:F8594,5,FALSE))</f>
        <v/>
      </c>
      <c r="P224" s="332" t="str">
        <f t="shared" si="17"/>
        <v/>
      </c>
      <c r="Q224" s="333" t="str">
        <f t="shared" si="18"/>
        <v/>
      </c>
      <c r="R224" s="334" t="str">
        <f t="shared" si="19"/>
        <v/>
      </c>
      <c r="S224" s="332" t="str">
        <f>IF(H224="","",IF(R224&gt;=4*auxiliar!$K$2,"Não elegível",IF(R224&lt;4*auxiliar!$K$2,"Elegível","")))</f>
        <v/>
      </c>
      <c r="T224" s="325"/>
      <c r="U224" s="325"/>
      <c r="V224" s="325"/>
      <c r="W224" s="335"/>
      <c r="X224" s="336" t="str">
        <f>IF(Table8[[#This Row],[Código do agregado '[Entidade']]]="","",IF(OR(AND(A224="",A224&lt;&gt;""),(AND(A224&lt;&gt;"",OR(B224="",D224="",I224="",T224="",U224="")))),"NÃO",IF(AND(A224&lt;&gt;"",J224=0),"Faltam membros","sim")))</f>
        <v/>
      </c>
      <c r="AA224" s="323"/>
      <c r="AB224" s="406"/>
      <c r="AC224" s="406"/>
      <c r="AD224" s="323"/>
      <c r="AE224" s="323"/>
    </row>
    <row r="225" spans="1:31" x14ac:dyDescent="0.25">
      <c r="A225" s="324"/>
      <c r="B225" s="325"/>
      <c r="C225" s="326">
        <f>IFERROR(VLOOKUP(B225,A.Núcleos!$B:$C,2,FALSE),"")</f>
        <v>0</v>
      </c>
      <c r="D225" s="327"/>
      <c r="E225" s="328"/>
      <c r="F225" s="213"/>
      <c r="G225" s="329" t="str">
        <f>IF(Table8[[#This Row],[Código da Candidatura]]="","",CONCATENATE(VLOOKUP(Table8[[#This Row],[Código da Candidatura]],Table13[[Cód.]:[Latitude]],3,FALSE)," - ",VLOOKUP(Table8[[#This Row],[Código da Candidatura]],Table13[[Cód.]:[Latitude]],6,FALSE)))</f>
        <v/>
      </c>
      <c r="H225" s="330" t="str">
        <f>IF(A225="","",CONCATENATE("1D.",Entrada!$K$8,".",auxiliar!A67,".",Table8[[#This Row],[Código da Candidatura]]))</f>
        <v/>
      </c>
      <c r="I225" s="331" t="str">
        <f>IF(A225="","",SUMIF(D.Composição!A$2825:A$8530,A225,D.Composição!G$5:G$8530))</f>
        <v/>
      </c>
      <c r="J225" s="332" t="str">
        <f>IF(A225="","",COUNTIF(D.Composição!$A:$A,$A225))</f>
        <v/>
      </c>
      <c r="K225" s="332" t="str">
        <f t="shared" si="15"/>
        <v/>
      </c>
      <c r="L225" s="332" t="str">
        <f>IF(A225="","",COUNTIFS(D.Composição!$A:$A,$A225,D.Composição!$M:$M,"Dep"))</f>
        <v/>
      </c>
      <c r="M225" s="332" t="str">
        <f>IF(A225="","",COUNTIFS(D.Composição!$A:$A,$A225,D.Composição!$F:$F,"Sim"))</f>
        <v/>
      </c>
      <c r="N225" s="332" t="str">
        <f t="shared" si="16"/>
        <v/>
      </c>
      <c r="O225" s="332" t="str">
        <f>IF(A225="","",VLOOKUP(A225,D.Composição!A2889:F8595,5,FALSE))</f>
        <v/>
      </c>
      <c r="P225" s="332" t="str">
        <f t="shared" si="17"/>
        <v/>
      </c>
      <c r="Q225" s="333" t="str">
        <f t="shared" si="18"/>
        <v/>
      </c>
      <c r="R225" s="334" t="str">
        <f t="shared" si="19"/>
        <v/>
      </c>
      <c r="S225" s="332" t="str">
        <f>IF(H225="","",IF(R225&gt;=4*auxiliar!$K$2,"Não elegível",IF(R225&lt;4*auxiliar!$K$2,"Elegível","")))</f>
        <v/>
      </c>
      <c r="T225" s="325"/>
      <c r="U225" s="325"/>
      <c r="V225" s="325"/>
      <c r="W225" s="335"/>
      <c r="X225" s="336" t="str">
        <f>IF(Table8[[#This Row],[Código do agregado '[Entidade']]]="","",IF(OR(AND(A225="",A225&lt;&gt;""),(AND(A225&lt;&gt;"",OR(B225="",D225="",I225="",T225="",U225="")))),"NÃO",IF(AND(A225&lt;&gt;"",J225=0),"Faltam membros","sim")))</f>
        <v/>
      </c>
      <c r="AA225" s="323"/>
      <c r="AB225" s="406"/>
      <c r="AC225" s="406"/>
      <c r="AD225" s="323"/>
      <c r="AE225" s="323"/>
    </row>
    <row r="226" spans="1:31" x14ac:dyDescent="0.25">
      <c r="A226" s="324"/>
      <c r="B226" s="325"/>
      <c r="C226" s="326">
        <f>IFERROR(VLOOKUP(B226,A.Núcleos!$B:$C,2,FALSE),"")</f>
        <v>0</v>
      </c>
      <c r="D226" s="327"/>
      <c r="E226" s="328"/>
      <c r="F226" s="213"/>
      <c r="G226" s="329" t="str">
        <f>IF(Table8[[#This Row],[Código da Candidatura]]="","",CONCATENATE(VLOOKUP(Table8[[#This Row],[Código da Candidatura]],Table13[[Cód.]:[Latitude]],3,FALSE)," - ",VLOOKUP(Table8[[#This Row],[Código da Candidatura]],Table13[[Cód.]:[Latitude]],6,FALSE)))</f>
        <v/>
      </c>
      <c r="H226" s="330" t="str">
        <f>IF(A226="","",CONCATENATE("1D.",Entrada!$K$8,".",auxiliar!A68,".",Table8[[#This Row],[Código da Candidatura]]))</f>
        <v/>
      </c>
      <c r="I226" s="331" t="str">
        <f>IF(A226="","",SUMIF(D.Composição!A$2825:A$8530,A226,D.Composição!G$5:G$8530))</f>
        <v/>
      </c>
      <c r="J226" s="332" t="str">
        <f>IF(A226="","",COUNTIF(D.Composição!$A:$A,$A226))</f>
        <v/>
      </c>
      <c r="K226" s="332" t="str">
        <f t="shared" si="15"/>
        <v/>
      </c>
      <c r="L226" s="332" t="str">
        <f>IF(A226="","",COUNTIFS(D.Composição!$A:$A,$A226,D.Composição!$M:$M,"Dep"))</f>
        <v/>
      </c>
      <c r="M226" s="332" t="str">
        <f>IF(A226="","",COUNTIFS(D.Composição!$A:$A,$A226,D.Composição!$F:$F,"Sim"))</f>
        <v/>
      </c>
      <c r="N226" s="332" t="str">
        <f t="shared" si="16"/>
        <v/>
      </c>
      <c r="O226" s="332" t="str">
        <f>IF(A226="","",VLOOKUP(A226,D.Composição!A2890:F8596,5,FALSE))</f>
        <v/>
      </c>
      <c r="P226" s="332" t="str">
        <f t="shared" si="17"/>
        <v/>
      </c>
      <c r="Q226" s="333" t="str">
        <f t="shared" si="18"/>
        <v/>
      </c>
      <c r="R226" s="334" t="str">
        <f t="shared" si="19"/>
        <v/>
      </c>
      <c r="S226" s="332" t="str">
        <f>IF(H226="","",IF(R226&gt;=4*auxiliar!$K$2,"Não elegível",IF(R226&lt;4*auxiliar!$K$2,"Elegível","")))</f>
        <v/>
      </c>
      <c r="T226" s="325"/>
      <c r="U226" s="325"/>
      <c r="V226" s="325"/>
      <c r="W226" s="335"/>
      <c r="X226" s="336" t="str">
        <f>IF(Table8[[#This Row],[Código do agregado '[Entidade']]]="","",IF(OR(AND(A226="",A226&lt;&gt;""),(AND(A226&lt;&gt;"",OR(B226="",D226="",I226="",T226="",U226="")))),"NÃO",IF(AND(A226&lt;&gt;"",J226=0),"Faltam membros","sim")))</f>
        <v/>
      </c>
      <c r="AA226" s="323"/>
      <c r="AB226" s="406"/>
      <c r="AC226" s="406"/>
      <c r="AD226" s="323"/>
      <c r="AE226" s="323"/>
    </row>
    <row r="227" spans="1:31" x14ac:dyDescent="0.25">
      <c r="A227" s="324"/>
      <c r="B227" s="325"/>
      <c r="C227" s="326">
        <f>IFERROR(VLOOKUP(B227,A.Núcleos!$B:$C,2,FALSE),"")</f>
        <v>0</v>
      </c>
      <c r="D227" s="327"/>
      <c r="E227" s="328"/>
      <c r="F227" s="213"/>
      <c r="G227" s="329" t="str">
        <f>IF(Table8[[#This Row],[Código da Candidatura]]="","",CONCATENATE(VLOOKUP(Table8[[#This Row],[Código da Candidatura]],Table13[[Cód.]:[Latitude]],3,FALSE)," - ",VLOOKUP(Table8[[#This Row],[Código da Candidatura]],Table13[[Cód.]:[Latitude]],6,FALSE)))</f>
        <v/>
      </c>
      <c r="H227" s="330" t="str">
        <f>IF(A227="","",CONCATENATE("1D.",Entrada!$K$8,".",auxiliar!A69,".",Table8[[#This Row],[Código da Candidatura]]))</f>
        <v/>
      </c>
      <c r="I227" s="331" t="str">
        <f>IF(A227="","",SUMIF(D.Composição!A$2825:A$8530,A227,D.Composição!G$5:G$8530))</f>
        <v/>
      </c>
      <c r="J227" s="332" t="str">
        <f>IF(A227="","",COUNTIF(D.Composição!$A:$A,$A227))</f>
        <v/>
      </c>
      <c r="K227" s="332" t="str">
        <f t="shared" si="15"/>
        <v/>
      </c>
      <c r="L227" s="332" t="str">
        <f>IF(A227="","",COUNTIFS(D.Composição!$A:$A,$A227,D.Composição!$M:$M,"Dep"))</f>
        <v/>
      </c>
      <c r="M227" s="332" t="str">
        <f>IF(A227="","",COUNTIFS(D.Composição!$A:$A,$A227,D.Composição!$F:$F,"Sim"))</f>
        <v/>
      </c>
      <c r="N227" s="332" t="str">
        <f t="shared" si="16"/>
        <v/>
      </c>
      <c r="O227" s="332" t="str">
        <f>IF(A227="","",VLOOKUP(A227,D.Composição!A2891:F8597,5,FALSE))</f>
        <v/>
      </c>
      <c r="P227" s="332" t="str">
        <f t="shared" si="17"/>
        <v/>
      </c>
      <c r="Q227" s="333" t="str">
        <f t="shared" si="18"/>
        <v/>
      </c>
      <c r="R227" s="334" t="str">
        <f t="shared" si="19"/>
        <v/>
      </c>
      <c r="S227" s="332" t="str">
        <f>IF(H227="","",IF(R227&gt;=4*auxiliar!$K$2,"Não elegível",IF(R227&lt;4*auxiliar!$K$2,"Elegível","")))</f>
        <v/>
      </c>
      <c r="T227" s="325"/>
      <c r="U227" s="325"/>
      <c r="V227" s="325"/>
      <c r="W227" s="335"/>
      <c r="X227" s="336" t="str">
        <f>IF(Table8[[#This Row],[Código do agregado '[Entidade']]]="","",IF(OR(AND(A227="",A227&lt;&gt;""),(AND(A227&lt;&gt;"",OR(B227="",D227="",I227="",T227="",U227="")))),"NÃO",IF(AND(A227&lt;&gt;"",J227=0),"Faltam membros","sim")))</f>
        <v/>
      </c>
      <c r="AA227" s="323"/>
      <c r="AB227" s="406"/>
      <c r="AC227" s="406"/>
      <c r="AD227" s="323"/>
      <c r="AE227" s="323"/>
    </row>
    <row r="228" spans="1:31" x14ac:dyDescent="0.25">
      <c r="A228" s="324"/>
      <c r="B228" s="325"/>
      <c r="C228" s="326">
        <f>IFERROR(VLOOKUP(B228,A.Núcleos!$B:$C,2,FALSE),"")</f>
        <v>0</v>
      </c>
      <c r="D228" s="327"/>
      <c r="E228" s="328"/>
      <c r="F228" s="213"/>
      <c r="G228" s="329" t="str">
        <f>IF(Table8[[#This Row],[Código da Candidatura]]="","",CONCATENATE(VLOOKUP(Table8[[#This Row],[Código da Candidatura]],Table13[[Cód.]:[Latitude]],3,FALSE)," - ",VLOOKUP(Table8[[#This Row],[Código da Candidatura]],Table13[[Cód.]:[Latitude]],6,FALSE)))</f>
        <v/>
      </c>
      <c r="H228" s="330" t="str">
        <f>IF(A228="","",CONCATENATE("1D.",Entrada!$K$8,".",auxiliar!A70,".",Table8[[#This Row],[Código da Candidatura]]))</f>
        <v/>
      </c>
      <c r="I228" s="331" t="str">
        <f>IF(A228="","",SUMIF(D.Composição!A$2825:A$8530,A228,D.Composição!G$5:G$8530))</f>
        <v/>
      </c>
      <c r="J228" s="332" t="str">
        <f>IF(A228="","",COUNTIF(D.Composição!$A:$A,$A228))</f>
        <v/>
      </c>
      <c r="K228" s="332" t="str">
        <f t="shared" si="15"/>
        <v/>
      </c>
      <c r="L228" s="332" t="str">
        <f>IF(A228="","",COUNTIFS(D.Composição!$A:$A,$A228,D.Composição!$M:$M,"Dep"))</f>
        <v/>
      </c>
      <c r="M228" s="332" t="str">
        <f>IF(A228="","",COUNTIFS(D.Composição!$A:$A,$A228,D.Composição!$F:$F,"Sim"))</f>
        <v/>
      </c>
      <c r="N228" s="332" t="str">
        <f t="shared" si="16"/>
        <v/>
      </c>
      <c r="O228" s="332" t="str">
        <f>IF(A228="","",VLOOKUP(A228,D.Composição!A2892:F8598,5,FALSE))</f>
        <v/>
      </c>
      <c r="P228" s="332" t="str">
        <f t="shared" si="17"/>
        <v/>
      </c>
      <c r="Q228" s="333" t="str">
        <f t="shared" si="18"/>
        <v/>
      </c>
      <c r="R228" s="334" t="str">
        <f t="shared" si="19"/>
        <v/>
      </c>
      <c r="S228" s="332" t="str">
        <f>IF(H228="","",IF(R228&gt;=4*auxiliar!$K$2,"Não elegível",IF(R228&lt;4*auxiliar!$K$2,"Elegível","")))</f>
        <v/>
      </c>
      <c r="T228" s="325"/>
      <c r="U228" s="325"/>
      <c r="V228" s="325"/>
      <c r="W228" s="335"/>
      <c r="X228" s="336" t="str">
        <f>IF(Table8[[#This Row],[Código do agregado '[Entidade']]]="","",IF(OR(AND(A228="",A228&lt;&gt;""),(AND(A228&lt;&gt;"",OR(B228="",D228="",I228="",T228="",U228="")))),"NÃO",IF(AND(A228&lt;&gt;"",J228=0),"Faltam membros","sim")))</f>
        <v/>
      </c>
      <c r="AA228" s="323"/>
      <c r="AB228" s="406"/>
      <c r="AC228" s="406"/>
      <c r="AD228" s="323"/>
      <c r="AE228" s="323"/>
    </row>
    <row r="229" spans="1:31" x14ac:dyDescent="0.25">
      <c r="A229" s="324"/>
      <c r="B229" s="325"/>
      <c r="C229" s="326">
        <f>IFERROR(VLOOKUP(B229,A.Núcleos!$B:$C,2,FALSE),"")</f>
        <v>0</v>
      </c>
      <c r="D229" s="327"/>
      <c r="E229" s="328"/>
      <c r="F229" s="213"/>
      <c r="G229" s="329" t="str">
        <f>IF(Table8[[#This Row],[Código da Candidatura]]="","",CONCATENATE(VLOOKUP(Table8[[#This Row],[Código da Candidatura]],Table13[[Cód.]:[Latitude]],3,FALSE)," - ",VLOOKUP(Table8[[#This Row],[Código da Candidatura]],Table13[[Cód.]:[Latitude]],6,FALSE)))</f>
        <v/>
      </c>
      <c r="H229" s="330" t="str">
        <f>IF(A229="","",CONCATENATE("1D.",Entrada!$K$8,".",auxiliar!A71,".",Table8[[#This Row],[Código da Candidatura]]))</f>
        <v/>
      </c>
      <c r="I229" s="331" t="str">
        <f>IF(A229="","",SUMIF(D.Composição!A$2825:A$8530,A229,D.Composição!G$5:G$8530))</f>
        <v/>
      </c>
      <c r="J229" s="332" t="str">
        <f>IF(A229="","",COUNTIF(D.Composição!$A:$A,$A229))</f>
        <v/>
      </c>
      <c r="K229" s="332" t="str">
        <f t="shared" si="15"/>
        <v/>
      </c>
      <c r="L229" s="332" t="str">
        <f>IF(A229="","",COUNTIFS(D.Composição!$A:$A,$A229,D.Composição!$M:$M,"Dep"))</f>
        <v/>
      </c>
      <c r="M229" s="332" t="str">
        <f>IF(A229="","",COUNTIFS(D.Composição!$A:$A,$A229,D.Composição!$F:$F,"Sim"))</f>
        <v/>
      </c>
      <c r="N229" s="332" t="str">
        <f t="shared" si="16"/>
        <v/>
      </c>
      <c r="O229" s="332" t="str">
        <f>IF(A229="","",VLOOKUP(A229,D.Composição!A2893:F8599,5,FALSE))</f>
        <v/>
      </c>
      <c r="P229" s="332" t="str">
        <f t="shared" si="17"/>
        <v/>
      </c>
      <c r="Q229" s="333" t="str">
        <f t="shared" si="18"/>
        <v/>
      </c>
      <c r="R229" s="334" t="str">
        <f t="shared" si="19"/>
        <v/>
      </c>
      <c r="S229" s="332" t="str">
        <f>IF(H229="","",IF(R229&gt;=4*auxiliar!$K$2,"Não elegível",IF(R229&lt;4*auxiliar!$K$2,"Elegível","")))</f>
        <v/>
      </c>
      <c r="T229" s="325"/>
      <c r="U229" s="325"/>
      <c r="V229" s="325"/>
      <c r="W229" s="335"/>
      <c r="X229" s="336" t="str">
        <f>IF(Table8[[#This Row],[Código do agregado '[Entidade']]]="","",IF(OR(AND(A229="",A229&lt;&gt;""),(AND(A229&lt;&gt;"",OR(B229="",D229="",I229="",T229="",U229="")))),"NÃO",IF(AND(A229&lt;&gt;"",J229=0),"Faltam membros","sim")))</f>
        <v/>
      </c>
      <c r="AA229" s="323"/>
      <c r="AB229" s="406"/>
      <c r="AC229" s="406"/>
      <c r="AD229" s="323"/>
      <c r="AE229" s="323"/>
    </row>
    <row r="230" spans="1:31" x14ac:dyDescent="0.25">
      <c r="A230" s="324"/>
      <c r="B230" s="325"/>
      <c r="C230" s="326">
        <f>IFERROR(VLOOKUP(B230,A.Núcleos!$B:$C,2,FALSE),"")</f>
        <v>0</v>
      </c>
      <c r="D230" s="327"/>
      <c r="E230" s="328"/>
      <c r="F230" s="213"/>
      <c r="G230" s="329" t="str">
        <f>IF(Table8[[#This Row],[Código da Candidatura]]="","",CONCATENATE(VLOOKUP(Table8[[#This Row],[Código da Candidatura]],Table13[[Cód.]:[Latitude]],3,FALSE)," - ",VLOOKUP(Table8[[#This Row],[Código da Candidatura]],Table13[[Cód.]:[Latitude]],6,FALSE)))</f>
        <v/>
      </c>
      <c r="H230" s="330" t="str">
        <f>IF(A230="","",CONCATENATE("1D.",Entrada!$K$8,".",auxiliar!A72,".",Table8[[#This Row],[Código da Candidatura]]))</f>
        <v/>
      </c>
      <c r="I230" s="331" t="str">
        <f>IF(A230="","",SUMIF(D.Composição!A$2825:A$8530,A230,D.Composição!G$5:G$8530))</f>
        <v/>
      </c>
      <c r="J230" s="332" t="str">
        <f>IF(A230="","",COUNTIF(D.Composição!$A:$A,$A230))</f>
        <v/>
      </c>
      <c r="K230" s="332" t="str">
        <f t="shared" si="15"/>
        <v/>
      </c>
      <c r="L230" s="332" t="str">
        <f>IF(A230="","",COUNTIFS(D.Composição!$A:$A,$A230,D.Composição!$M:$M,"Dep"))</f>
        <v/>
      </c>
      <c r="M230" s="332" t="str">
        <f>IF(A230="","",COUNTIFS(D.Composição!$A:$A,$A230,D.Composição!$F:$F,"Sim"))</f>
        <v/>
      </c>
      <c r="N230" s="332" t="str">
        <f t="shared" si="16"/>
        <v/>
      </c>
      <c r="O230" s="332" t="str">
        <f>IF(A230="","",VLOOKUP(A230,D.Composição!A2894:F8600,5,FALSE))</f>
        <v/>
      </c>
      <c r="P230" s="332" t="str">
        <f t="shared" si="17"/>
        <v/>
      </c>
      <c r="Q230" s="333" t="str">
        <f t="shared" si="18"/>
        <v/>
      </c>
      <c r="R230" s="334" t="str">
        <f t="shared" si="19"/>
        <v/>
      </c>
      <c r="S230" s="332" t="str">
        <f>IF(H230="","",IF(R230&gt;=4*auxiliar!$K$2,"Não elegível",IF(R230&lt;4*auxiliar!$K$2,"Elegível","")))</f>
        <v/>
      </c>
      <c r="T230" s="325"/>
      <c r="U230" s="325"/>
      <c r="V230" s="325"/>
      <c r="W230" s="335"/>
      <c r="X230" s="336" t="str">
        <f>IF(Table8[[#This Row],[Código do agregado '[Entidade']]]="","",IF(OR(AND(A230="",A230&lt;&gt;""),(AND(A230&lt;&gt;"",OR(B230="",D230="",I230="",T230="",U230="")))),"NÃO",IF(AND(A230&lt;&gt;"",J230=0),"Faltam membros","sim")))</f>
        <v/>
      </c>
      <c r="AA230" s="323"/>
      <c r="AB230" s="406"/>
      <c r="AC230" s="406"/>
      <c r="AD230" s="323"/>
      <c r="AE230" s="323"/>
    </row>
    <row r="231" spans="1:31" x14ac:dyDescent="0.25">
      <c r="A231" s="324"/>
      <c r="B231" s="325"/>
      <c r="C231" s="326">
        <f>IFERROR(VLOOKUP(B231,A.Núcleos!$B:$C,2,FALSE),"")</f>
        <v>0</v>
      </c>
      <c r="D231" s="327"/>
      <c r="E231" s="328"/>
      <c r="F231" s="213"/>
      <c r="G231" s="329" t="str">
        <f>IF(Table8[[#This Row],[Código da Candidatura]]="","",CONCATENATE(VLOOKUP(Table8[[#This Row],[Código da Candidatura]],Table13[[Cód.]:[Latitude]],3,FALSE)," - ",VLOOKUP(Table8[[#This Row],[Código da Candidatura]],Table13[[Cód.]:[Latitude]],6,FALSE)))</f>
        <v/>
      </c>
      <c r="H231" s="330" t="str">
        <f>IF(A231="","",CONCATENATE("1D.",Entrada!$K$8,".",auxiliar!A73,".",Table8[[#This Row],[Código da Candidatura]]))</f>
        <v/>
      </c>
      <c r="I231" s="331" t="str">
        <f>IF(A231="","",SUMIF(D.Composição!A$2825:A$8530,A231,D.Composição!G$5:G$8530))</f>
        <v/>
      </c>
      <c r="J231" s="332" t="str">
        <f>IF(A231="","",COUNTIF(D.Composição!$A:$A,$A231))</f>
        <v/>
      </c>
      <c r="K231" s="332" t="str">
        <f t="shared" si="15"/>
        <v/>
      </c>
      <c r="L231" s="332" t="str">
        <f>IF(A231="","",COUNTIFS(D.Composição!$A:$A,$A231,D.Composição!$M:$M,"Dep"))</f>
        <v/>
      </c>
      <c r="M231" s="332" t="str">
        <f>IF(A231="","",COUNTIFS(D.Composição!$A:$A,$A231,D.Composição!$F:$F,"Sim"))</f>
        <v/>
      </c>
      <c r="N231" s="332" t="str">
        <f t="shared" si="16"/>
        <v/>
      </c>
      <c r="O231" s="332" t="str">
        <f>IF(A231="","",VLOOKUP(A231,D.Composição!A2895:F8601,5,FALSE))</f>
        <v/>
      </c>
      <c r="P231" s="332" t="str">
        <f t="shared" si="17"/>
        <v/>
      </c>
      <c r="Q231" s="333" t="str">
        <f t="shared" si="18"/>
        <v/>
      </c>
      <c r="R231" s="334" t="str">
        <f t="shared" si="19"/>
        <v/>
      </c>
      <c r="S231" s="332" t="str">
        <f>IF(H231="","",IF(R231&gt;=4*auxiliar!$K$2,"Não elegível",IF(R231&lt;4*auxiliar!$K$2,"Elegível","")))</f>
        <v/>
      </c>
      <c r="T231" s="325"/>
      <c r="U231" s="325"/>
      <c r="V231" s="325"/>
      <c r="W231" s="335"/>
      <c r="X231" s="336" t="str">
        <f>IF(Table8[[#This Row],[Código do agregado '[Entidade']]]="","",IF(OR(AND(A231="",A231&lt;&gt;""),(AND(A231&lt;&gt;"",OR(B231="",D231="",I231="",T231="",U231="")))),"NÃO",IF(AND(A231&lt;&gt;"",J231=0),"Faltam membros","sim")))</f>
        <v/>
      </c>
      <c r="AA231" s="323"/>
      <c r="AB231" s="406"/>
      <c r="AC231" s="406"/>
      <c r="AD231" s="323"/>
      <c r="AE231" s="323"/>
    </row>
    <row r="232" spans="1:31" x14ac:dyDescent="0.25">
      <c r="A232" s="324"/>
      <c r="B232" s="325"/>
      <c r="C232" s="326">
        <f>IFERROR(VLOOKUP(B232,A.Núcleos!$B:$C,2,FALSE),"")</f>
        <v>0</v>
      </c>
      <c r="D232" s="327"/>
      <c r="E232" s="328"/>
      <c r="F232" s="213"/>
      <c r="G232" s="329" t="str">
        <f>IF(Table8[[#This Row],[Código da Candidatura]]="","",CONCATENATE(VLOOKUP(Table8[[#This Row],[Código da Candidatura]],Table13[[Cód.]:[Latitude]],3,FALSE)," - ",VLOOKUP(Table8[[#This Row],[Código da Candidatura]],Table13[[Cód.]:[Latitude]],6,FALSE)))</f>
        <v/>
      </c>
      <c r="H232" s="330" t="str">
        <f>IF(A232="","",CONCATENATE("1D.",Entrada!$K$8,".",auxiliar!A74,".",Table8[[#This Row],[Código da Candidatura]]))</f>
        <v/>
      </c>
      <c r="I232" s="331" t="str">
        <f>IF(A232="","",SUMIF(D.Composição!A$2825:A$8530,A232,D.Composição!G$5:G$8530))</f>
        <v/>
      </c>
      <c r="J232" s="332" t="str">
        <f>IF(A232="","",COUNTIF(D.Composição!$A:$A,$A232))</f>
        <v/>
      </c>
      <c r="K232" s="332" t="str">
        <f t="shared" si="15"/>
        <v/>
      </c>
      <c r="L232" s="332" t="str">
        <f>IF(A232="","",COUNTIFS(D.Composição!$A:$A,$A232,D.Composição!$M:$M,"Dep"))</f>
        <v/>
      </c>
      <c r="M232" s="332" t="str">
        <f>IF(A232="","",COUNTIFS(D.Composição!$A:$A,$A232,D.Composição!$F:$F,"Sim"))</f>
        <v/>
      </c>
      <c r="N232" s="332" t="str">
        <f t="shared" si="16"/>
        <v/>
      </c>
      <c r="O232" s="332" t="str">
        <f>IF(A232="","",VLOOKUP(A232,D.Composição!A2896:F8602,5,FALSE))</f>
        <v/>
      </c>
      <c r="P232" s="332" t="str">
        <f t="shared" si="17"/>
        <v/>
      </c>
      <c r="Q232" s="333" t="str">
        <f t="shared" si="18"/>
        <v/>
      </c>
      <c r="R232" s="334" t="str">
        <f t="shared" si="19"/>
        <v/>
      </c>
      <c r="S232" s="332" t="str">
        <f>IF(H232="","",IF(R232&gt;=4*auxiliar!$K$2,"Não elegível",IF(R232&lt;4*auxiliar!$K$2,"Elegível","")))</f>
        <v/>
      </c>
      <c r="T232" s="325"/>
      <c r="U232" s="325"/>
      <c r="V232" s="325"/>
      <c r="W232" s="335"/>
      <c r="X232" s="336" t="str">
        <f>IF(Table8[[#This Row],[Código do agregado '[Entidade']]]="","",IF(OR(AND(A232="",A232&lt;&gt;""),(AND(A232&lt;&gt;"",OR(B232="",D232="",I232="",T232="",U232="")))),"NÃO",IF(AND(A232&lt;&gt;"",J232=0),"Faltam membros","sim")))</f>
        <v/>
      </c>
      <c r="AA232" s="323"/>
      <c r="AB232" s="406"/>
      <c r="AC232" s="406"/>
      <c r="AD232" s="323"/>
      <c r="AE232" s="323"/>
    </row>
    <row r="233" spans="1:31" x14ac:dyDescent="0.25">
      <c r="A233" s="324"/>
      <c r="B233" s="325"/>
      <c r="C233" s="326">
        <f>IFERROR(VLOOKUP(B233,A.Núcleos!$B:$C,2,FALSE),"")</f>
        <v>0</v>
      </c>
      <c r="D233" s="327"/>
      <c r="E233" s="328"/>
      <c r="F233" s="213"/>
      <c r="G233" s="329" t="str">
        <f>IF(Table8[[#This Row],[Código da Candidatura]]="","",CONCATENATE(VLOOKUP(Table8[[#This Row],[Código da Candidatura]],Table13[[Cód.]:[Latitude]],3,FALSE)," - ",VLOOKUP(Table8[[#This Row],[Código da Candidatura]],Table13[[Cód.]:[Latitude]],6,FALSE)))</f>
        <v/>
      </c>
      <c r="H233" s="330" t="str">
        <f>IF(A233="","",CONCATENATE("1D.",Entrada!$K$8,".",auxiliar!A75,".",Table8[[#This Row],[Código da Candidatura]]))</f>
        <v/>
      </c>
      <c r="I233" s="331" t="str">
        <f>IF(A233="","",SUMIF(D.Composição!A$2825:A$8530,A233,D.Composição!G$5:G$8530))</f>
        <v/>
      </c>
      <c r="J233" s="332" t="str">
        <f>IF(A233="","",COUNTIF(D.Composição!$A:$A,$A233))</f>
        <v/>
      </c>
      <c r="K233" s="332" t="str">
        <f t="shared" si="15"/>
        <v/>
      </c>
      <c r="L233" s="332" t="str">
        <f>IF(A233="","",COUNTIFS(D.Composição!$A:$A,$A233,D.Composição!$M:$M,"Dep"))</f>
        <v/>
      </c>
      <c r="M233" s="332" t="str">
        <f>IF(A233="","",COUNTIFS(D.Composição!$A:$A,$A233,D.Composição!$F:$F,"Sim"))</f>
        <v/>
      </c>
      <c r="N233" s="332" t="str">
        <f t="shared" si="16"/>
        <v/>
      </c>
      <c r="O233" s="332" t="str">
        <f>IF(A233="","",VLOOKUP(A233,D.Composição!A2897:F8603,5,FALSE))</f>
        <v/>
      </c>
      <c r="P233" s="332" t="str">
        <f t="shared" si="17"/>
        <v/>
      </c>
      <c r="Q233" s="333" t="str">
        <f t="shared" si="18"/>
        <v/>
      </c>
      <c r="R233" s="334" t="str">
        <f t="shared" si="19"/>
        <v/>
      </c>
      <c r="S233" s="332" t="str">
        <f>IF(H233="","",IF(R233&gt;=4*auxiliar!$K$2,"Não elegível",IF(R233&lt;4*auxiliar!$K$2,"Elegível","")))</f>
        <v/>
      </c>
      <c r="T233" s="325"/>
      <c r="U233" s="325"/>
      <c r="V233" s="325"/>
      <c r="W233" s="335"/>
      <c r="X233" s="336" t="str">
        <f>IF(Table8[[#This Row],[Código do agregado '[Entidade']]]="","",IF(OR(AND(A233="",A233&lt;&gt;""),(AND(A233&lt;&gt;"",OR(B233="",D233="",I233="",T233="",U233="")))),"NÃO",IF(AND(A233&lt;&gt;"",J233=0),"Faltam membros","sim")))</f>
        <v/>
      </c>
      <c r="AA233" s="323"/>
      <c r="AB233" s="406"/>
      <c r="AC233" s="406"/>
      <c r="AD233" s="323"/>
      <c r="AE233" s="323"/>
    </row>
    <row r="234" spans="1:31" x14ac:dyDescent="0.25">
      <c r="A234" s="324"/>
      <c r="B234" s="325"/>
      <c r="C234" s="326">
        <f>IFERROR(VLOOKUP(B234,A.Núcleos!$B:$C,2,FALSE),"")</f>
        <v>0</v>
      </c>
      <c r="D234" s="327"/>
      <c r="E234" s="328"/>
      <c r="F234" s="213"/>
      <c r="G234" s="329" t="str">
        <f>IF(Table8[[#This Row],[Código da Candidatura]]="","",CONCATENATE(VLOOKUP(Table8[[#This Row],[Código da Candidatura]],Table13[[Cód.]:[Latitude]],3,FALSE)," - ",VLOOKUP(Table8[[#This Row],[Código da Candidatura]],Table13[[Cód.]:[Latitude]],6,FALSE)))</f>
        <v/>
      </c>
      <c r="H234" s="330" t="str">
        <f>IF(A234="","",CONCATENATE("1D.",Entrada!$K$8,".",auxiliar!A76,".",Table8[[#This Row],[Código da Candidatura]]))</f>
        <v/>
      </c>
      <c r="I234" s="331" t="str">
        <f>IF(A234="","",SUMIF(D.Composição!A$2825:A$8530,A234,D.Composição!G$5:G$8530))</f>
        <v/>
      </c>
      <c r="J234" s="332" t="str">
        <f>IF(A234="","",COUNTIF(D.Composição!$A:$A,$A234))</f>
        <v/>
      </c>
      <c r="K234" s="332" t="str">
        <f t="shared" si="15"/>
        <v/>
      </c>
      <c r="L234" s="332" t="str">
        <f>IF(A234="","",COUNTIFS(D.Composição!$A:$A,$A234,D.Composição!$M:$M,"Dep"))</f>
        <v/>
      </c>
      <c r="M234" s="332" t="str">
        <f>IF(A234="","",COUNTIFS(D.Composição!$A:$A,$A234,D.Composição!$F:$F,"Sim"))</f>
        <v/>
      </c>
      <c r="N234" s="332" t="str">
        <f t="shared" si="16"/>
        <v/>
      </c>
      <c r="O234" s="332" t="str">
        <f>IF(A234="","",VLOOKUP(A234,D.Composição!A2898:F8604,5,FALSE))</f>
        <v/>
      </c>
      <c r="P234" s="332" t="str">
        <f t="shared" si="17"/>
        <v/>
      </c>
      <c r="Q234" s="333" t="str">
        <f t="shared" si="18"/>
        <v/>
      </c>
      <c r="R234" s="334" t="str">
        <f t="shared" si="19"/>
        <v/>
      </c>
      <c r="S234" s="332" t="str">
        <f>IF(H234="","",IF(R234&gt;=4*auxiliar!$K$2,"Não elegível",IF(R234&lt;4*auxiliar!$K$2,"Elegível","")))</f>
        <v/>
      </c>
      <c r="T234" s="325"/>
      <c r="U234" s="325"/>
      <c r="V234" s="325"/>
      <c r="W234" s="335"/>
      <c r="X234" s="336" t="str">
        <f>IF(Table8[[#This Row],[Código do agregado '[Entidade']]]="","",IF(OR(AND(A234="",A234&lt;&gt;""),(AND(A234&lt;&gt;"",OR(B234="",D234="",I234="",T234="",U234="")))),"NÃO",IF(AND(A234&lt;&gt;"",J234=0),"Faltam membros","sim")))</f>
        <v/>
      </c>
      <c r="AA234" s="323"/>
      <c r="AB234" s="406"/>
      <c r="AC234" s="406"/>
      <c r="AD234" s="323"/>
      <c r="AE234" s="323"/>
    </row>
    <row r="235" spans="1:31" x14ac:dyDescent="0.25">
      <c r="A235" s="324"/>
      <c r="B235" s="325"/>
      <c r="C235" s="326">
        <f>IFERROR(VLOOKUP(B235,A.Núcleos!$B:$C,2,FALSE),"")</f>
        <v>0</v>
      </c>
      <c r="D235" s="327"/>
      <c r="E235" s="328"/>
      <c r="F235" s="213"/>
      <c r="G235" s="329" t="str">
        <f>IF(Table8[[#This Row],[Código da Candidatura]]="","",CONCATENATE(VLOOKUP(Table8[[#This Row],[Código da Candidatura]],Table13[[Cód.]:[Latitude]],3,FALSE)," - ",VLOOKUP(Table8[[#This Row],[Código da Candidatura]],Table13[[Cód.]:[Latitude]],6,FALSE)))</f>
        <v/>
      </c>
      <c r="H235" s="330" t="str">
        <f>IF(A235="","",CONCATENATE("1D.",Entrada!$K$8,".",auxiliar!A77,".",Table8[[#This Row],[Código da Candidatura]]))</f>
        <v/>
      </c>
      <c r="I235" s="331" t="str">
        <f>IF(A235="","",SUMIF(D.Composição!A$2825:A$8530,A235,D.Composição!G$5:G$8530))</f>
        <v/>
      </c>
      <c r="J235" s="332" t="str">
        <f>IF(A235="","",COUNTIF(D.Composição!$A:$A,$A235))</f>
        <v/>
      </c>
      <c r="K235" s="332" t="str">
        <f t="shared" si="15"/>
        <v/>
      </c>
      <c r="L235" s="332" t="str">
        <f>IF(A235="","",COUNTIFS(D.Composição!$A:$A,$A235,D.Composição!$M:$M,"Dep"))</f>
        <v/>
      </c>
      <c r="M235" s="332" t="str">
        <f>IF(A235="","",COUNTIFS(D.Composição!$A:$A,$A235,D.Composição!$F:$F,"Sim"))</f>
        <v/>
      </c>
      <c r="N235" s="332" t="str">
        <f t="shared" si="16"/>
        <v/>
      </c>
      <c r="O235" s="332" t="str">
        <f>IF(A235="","",VLOOKUP(A235,D.Composição!A2899:F8605,5,FALSE))</f>
        <v/>
      </c>
      <c r="P235" s="332" t="str">
        <f t="shared" si="17"/>
        <v/>
      </c>
      <c r="Q235" s="333" t="str">
        <f t="shared" si="18"/>
        <v/>
      </c>
      <c r="R235" s="334" t="str">
        <f t="shared" si="19"/>
        <v/>
      </c>
      <c r="S235" s="332" t="str">
        <f>IF(H235="","",IF(R235&gt;=4*auxiliar!$K$2,"Não elegível",IF(R235&lt;4*auxiliar!$K$2,"Elegível","")))</f>
        <v/>
      </c>
      <c r="T235" s="325"/>
      <c r="U235" s="325"/>
      <c r="V235" s="325"/>
      <c r="W235" s="335"/>
      <c r="X235" s="336" t="str">
        <f>IF(Table8[[#This Row],[Código do agregado '[Entidade']]]="","",IF(OR(AND(A235="",A235&lt;&gt;""),(AND(A235&lt;&gt;"",OR(B235="",D235="",I235="",T235="",U235="")))),"NÃO",IF(AND(A235&lt;&gt;"",J235=0),"Faltam membros","sim")))</f>
        <v/>
      </c>
      <c r="AA235" s="323"/>
      <c r="AB235" s="406"/>
      <c r="AC235" s="406"/>
      <c r="AD235" s="323"/>
      <c r="AE235" s="323"/>
    </row>
    <row r="236" spans="1:31" x14ac:dyDescent="0.25">
      <c r="A236" s="324"/>
      <c r="B236" s="325"/>
      <c r="C236" s="326">
        <f>IFERROR(VLOOKUP(B236,A.Núcleos!$B:$C,2,FALSE),"")</f>
        <v>0</v>
      </c>
      <c r="D236" s="327"/>
      <c r="E236" s="328"/>
      <c r="F236" s="213"/>
      <c r="G236" s="329" t="str">
        <f>IF(Table8[[#This Row],[Código da Candidatura]]="","",CONCATENATE(VLOOKUP(Table8[[#This Row],[Código da Candidatura]],Table13[[Cód.]:[Latitude]],3,FALSE)," - ",VLOOKUP(Table8[[#This Row],[Código da Candidatura]],Table13[[Cód.]:[Latitude]],6,FALSE)))</f>
        <v/>
      </c>
      <c r="H236" s="330" t="str">
        <f>IF(A236="","",CONCATENATE("1D.",Entrada!$K$8,".",auxiliar!A78,".",Table8[[#This Row],[Código da Candidatura]]))</f>
        <v/>
      </c>
      <c r="I236" s="331" t="str">
        <f>IF(A236="","",SUMIF(D.Composição!A$2825:A$8530,A236,D.Composição!G$5:G$8530))</f>
        <v/>
      </c>
      <c r="J236" s="332" t="str">
        <f>IF(A236="","",COUNTIF(D.Composição!$A:$A,$A236))</f>
        <v/>
      </c>
      <c r="K236" s="332" t="str">
        <f t="shared" si="15"/>
        <v/>
      </c>
      <c r="L236" s="332" t="str">
        <f>IF(A236="","",COUNTIFS(D.Composição!$A:$A,$A236,D.Composição!$M:$M,"Dep"))</f>
        <v/>
      </c>
      <c r="M236" s="332" t="str">
        <f>IF(A236="","",COUNTIFS(D.Composição!$A:$A,$A236,D.Composição!$F:$F,"Sim"))</f>
        <v/>
      </c>
      <c r="N236" s="332" t="str">
        <f t="shared" si="16"/>
        <v/>
      </c>
      <c r="O236" s="332" t="str">
        <f>IF(A236="","",VLOOKUP(A236,D.Composição!A2900:F8606,5,FALSE))</f>
        <v/>
      </c>
      <c r="P236" s="332" t="str">
        <f t="shared" si="17"/>
        <v/>
      </c>
      <c r="Q236" s="333" t="str">
        <f t="shared" si="18"/>
        <v/>
      </c>
      <c r="R236" s="334" t="str">
        <f t="shared" si="19"/>
        <v/>
      </c>
      <c r="S236" s="332" t="str">
        <f>IF(H236="","",IF(R236&gt;=4*auxiliar!$K$2,"Não elegível",IF(R236&lt;4*auxiliar!$K$2,"Elegível","")))</f>
        <v/>
      </c>
      <c r="T236" s="325"/>
      <c r="U236" s="325"/>
      <c r="V236" s="325"/>
      <c r="W236" s="335"/>
      <c r="X236" s="336" t="str">
        <f>IF(Table8[[#This Row],[Código do agregado '[Entidade']]]="","",IF(OR(AND(A236="",A236&lt;&gt;""),(AND(A236&lt;&gt;"",OR(B236="",D236="",I236="",T236="",U236="")))),"NÃO",IF(AND(A236&lt;&gt;"",J236=0),"Faltam membros","sim")))</f>
        <v/>
      </c>
      <c r="AA236" s="323"/>
      <c r="AB236" s="406"/>
      <c r="AC236" s="406"/>
      <c r="AD236" s="323"/>
      <c r="AE236" s="323"/>
    </row>
    <row r="237" spans="1:31" x14ac:dyDescent="0.25">
      <c r="A237" s="324"/>
      <c r="B237" s="325"/>
      <c r="C237" s="326">
        <f>IFERROR(VLOOKUP(B237,A.Núcleos!$B:$C,2,FALSE),"")</f>
        <v>0</v>
      </c>
      <c r="D237" s="327"/>
      <c r="E237" s="328"/>
      <c r="F237" s="213"/>
      <c r="G237" s="329" t="str">
        <f>IF(Table8[[#This Row],[Código da Candidatura]]="","",CONCATENATE(VLOOKUP(Table8[[#This Row],[Código da Candidatura]],Table13[[Cód.]:[Latitude]],3,FALSE)," - ",VLOOKUP(Table8[[#This Row],[Código da Candidatura]],Table13[[Cód.]:[Latitude]],6,FALSE)))</f>
        <v/>
      </c>
      <c r="H237" s="330" t="str">
        <f>IF(A237="","",CONCATENATE("1D.",Entrada!$K$8,".",auxiliar!A79,".",Table8[[#This Row],[Código da Candidatura]]))</f>
        <v/>
      </c>
      <c r="I237" s="331" t="str">
        <f>IF(A237="","",SUMIF(D.Composição!A$2825:A$8530,A237,D.Composição!G$5:G$8530))</f>
        <v/>
      </c>
      <c r="J237" s="332" t="str">
        <f>IF(A237="","",COUNTIF(D.Composição!$A:$A,$A237))</f>
        <v/>
      </c>
      <c r="K237" s="332" t="str">
        <f t="shared" si="15"/>
        <v/>
      </c>
      <c r="L237" s="332" t="str">
        <f>IF(A237="","",COUNTIFS(D.Composição!$A:$A,$A237,D.Composição!$M:$M,"Dep"))</f>
        <v/>
      </c>
      <c r="M237" s="332" t="str">
        <f>IF(A237="","",COUNTIFS(D.Composição!$A:$A,$A237,D.Composição!$F:$F,"Sim"))</f>
        <v/>
      </c>
      <c r="N237" s="332" t="str">
        <f t="shared" si="16"/>
        <v/>
      </c>
      <c r="O237" s="332" t="str">
        <f>IF(A237="","",VLOOKUP(A237,D.Composição!A2901:F8607,5,FALSE))</f>
        <v/>
      </c>
      <c r="P237" s="332" t="str">
        <f t="shared" si="17"/>
        <v/>
      </c>
      <c r="Q237" s="333" t="str">
        <f t="shared" si="18"/>
        <v/>
      </c>
      <c r="R237" s="334" t="str">
        <f t="shared" si="19"/>
        <v/>
      </c>
      <c r="S237" s="332" t="str">
        <f>IF(H237="","",IF(R237&gt;=4*auxiliar!$K$2,"Não elegível",IF(R237&lt;4*auxiliar!$K$2,"Elegível","")))</f>
        <v/>
      </c>
      <c r="T237" s="325"/>
      <c r="U237" s="325"/>
      <c r="V237" s="325"/>
      <c r="W237" s="335"/>
      <c r="X237" s="336" t="str">
        <f>IF(Table8[[#This Row],[Código do agregado '[Entidade']]]="","",IF(OR(AND(A237="",A237&lt;&gt;""),(AND(A237&lt;&gt;"",OR(B237="",D237="",I237="",T237="",U237="")))),"NÃO",IF(AND(A237&lt;&gt;"",J237=0),"Faltam membros","sim")))</f>
        <v/>
      </c>
      <c r="AA237" s="323"/>
      <c r="AB237" s="406"/>
      <c r="AC237" s="406"/>
      <c r="AD237" s="323"/>
      <c r="AE237" s="323"/>
    </row>
    <row r="238" spans="1:31" x14ac:dyDescent="0.25">
      <c r="A238" s="324"/>
      <c r="B238" s="325"/>
      <c r="C238" s="326">
        <f>IFERROR(VLOOKUP(B238,A.Núcleos!$B:$C,2,FALSE),"")</f>
        <v>0</v>
      </c>
      <c r="D238" s="327"/>
      <c r="E238" s="328"/>
      <c r="F238" s="213"/>
      <c r="G238" s="329" t="str">
        <f>IF(Table8[[#This Row],[Código da Candidatura]]="","",CONCATENATE(VLOOKUP(Table8[[#This Row],[Código da Candidatura]],Table13[[Cód.]:[Latitude]],3,FALSE)," - ",VLOOKUP(Table8[[#This Row],[Código da Candidatura]],Table13[[Cód.]:[Latitude]],6,FALSE)))</f>
        <v/>
      </c>
      <c r="H238" s="330" t="str">
        <f>IF(A238="","",CONCATENATE("1D.",Entrada!$K$8,".",auxiliar!A80,".",Table8[[#This Row],[Código da Candidatura]]))</f>
        <v/>
      </c>
      <c r="I238" s="331" t="str">
        <f>IF(A238="","",SUMIF(D.Composição!A$2825:A$8530,A238,D.Composição!G$5:G$8530))</f>
        <v/>
      </c>
      <c r="J238" s="332" t="str">
        <f>IF(A238="","",COUNTIF(D.Composição!$A:$A,$A238))</f>
        <v/>
      </c>
      <c r="K238" s="332" t="str">
        <f t="shared" si="15"/>
        <v/>
      </c>
      <c r="L238" s="332" t="str">
        <f>IF(A238="","",COUNTIFS(D.Composição!$A:$A,$A238,D.Composição!$M:$M,"Dep"))</f>
        <v/>
      </c>
      <c r="M238" s="332" t="str">
        <f>IF(A238="","",COUNTIFS(D.Composição!$A:$A,$A238,D.Composição!$F:$F,"Sim"))</f>
        <v/>
      </c>
      <c r="N238" s="332" t="str">
        <f t="shared" si="16"/>
        <v/>
      </c>
      <c r="O238" s="332" t="str">
        <f>IF(A238="","",VLOOKUP(A238,D.Composição!A2902:F8608,5,FALSE))</f>
        <v/>
      </c>
      <c r="P238" s="332" t="str">
        <f t="shared" si="17"/>
        <v/>
      </c>
      <c r="Q238" s="333" t="str">
        <f t="shared" si="18"/>
        <v/>
      </c>
      <c r="R238" s="334" t="str">
        <f t="shared" si="19"/>
        <v/>
      </c>
      <c r="S238" s="332" t="str">
        <f>IF(H238="","",IF(R238&gt;=4*auxiliar!$K$2,"Não elegível",IF(R238&lt;4*auxiliar!$K$2,"Elegível","")))</f>
        <v/>
      </c>
      <c r="T238" s="325"/>
      <c r="U238" s="325"/>
      <c r="V238" s="325"/>
      <c r="W238" s="335"/>
      <c r="X238" s="336" t="str">
        <f>IF(Table8[[#This Row],[Código do agregado '[Entidade']]]="","",IF(OR(AND(A238="",A238&lt;&gt;""),(AND(A238&lt;&gt;"",OR(B238="",D238="",I238="",T238="",U238="")))),"NÃO",IF(AND(A238&lt;&gt;"",J238=0),"Faltam membros","sim")))</f>
        <v/>
      </c>
      <c r="AA238" s="323"/>
      <c r="AB238" s="406"/>
      <c r="AC238" s="406"/>
      <c r="AD238" s="323"/>
      <c r="AE238" s="323"/>
    </row>
    <row r="239" spans="1:31" x14ac:dyDescent="0.25">
      <c r="A239" s="324"/>
      <c r="B239" s="325"/>
      <c r="C239" s="326">
        <f>IFERROR(VLOOKUP(B239,A.Núcleos!$B:$C,2,FALSE),"")</f>
        <v>0</v>
      </c>
      <c r="D239" s="327"/>
      <c r="E239" s="328"/>
      <c r="F239" s="213"/>
      <c r="G239" s="329" t="str">
        <f>IF(Table8[[#This Row],[Código da Candidatura]]="","",CONCATENATE(VLOOKUP(Table8[[#This Row],[Código da Candidatura]],Table13[[Cód.]:[Latitude]],3,FALSE)," - ",VLOOKUP(Table8[[#This Row],[Código da Candidatura]],Table13[[Cód.]:[Latitude]],6,FALSE)))</f>
        <v/>
      </c>
      <c r="H239" s="330" t="str">
        <f>IF(A239="","",CONCATENATE("1D.",Entrada!$K$8,".",auxiliar!A81,".",Table8[[#This Row],[Código da Candidatura]]))</f>
        <v/>
      </c>
      <c r="I239" s="331" t="str">
        <f>IF(A239="","",SUMIF(D.Composição!A$2825:A$8530,A239,D.Composição!G$5:G$8530))</f>
        <v/>
      </c>
      <c r="J239" s="332" t="str">
        <f>IF(A239="","",COUNTIF(D.Composição!$A:$A,$A239))</f>
        <v/>
      </c>
      <c r="K239" s="332" t="str">
        <f t="shared" si="15"/>
        <v/>
      </c>
      <c r="L239" s="332" t="str">
        <f>IF(A239="","",COUNTIFS(D.Composição!$A:$A,$A239,D.Composição!$M:$M,"Dep"))</f>
        <v/>
      </c>
      <c r="M239" s="332" t="str">
        <f>IF(A239="","",COUNTIFS(D.Composição!$A:$A,$A239,D.Composição!$F:$F,"Sim"))</f>
        <v/>
      </c>
      <c r="N239" s="332" t="str">
        <f t="shared" si="16"/>
        <v/>
      </c>
      <c r="O239" s="332" t="str">
        <f>IF(A239="","",VLOOKUP(A239,D.Composição!A2903:F8609,5,FALSE))</f>
        <v/>
      </c>
      <c r="P239" s="332" t="str">
        <f t="shared" si="17"/>
        <v/>
      </c>
      <c r="Q239" s="333" t="str">
        <f t="shared" si="18"/>
        <v/>
      </c>
      <c r="R239" s="334" t="str">
        <f t="shared" si="19"/>
        <v/>
      </c>
      <c r="S239" s="332" t="str">
        <f>IF(H239="","",IF(R239&gt;=4*auxiliar!$K$2,"Não elegível",IF(R239&lt;4*auxiliar!$K$2,"Elegível","")))</f>
        <v/>
      </c>
      <c r="T239" s="325"/>
      <c r="U239" s="325"/>
      <c r="V239" s="325"/>
      <c r="W239" s="335"/>
      <c r="X239" s="336" t="str">
        <f>IF(Table8[[#This Row],[Código do agregado '[Entidade']]]="","",IF(OR(AND(A239="",A239&lt;&gt;""),(AND(A239&lt;&gt;"",OR(B239="",D239="",I239="",T239="",U239="")))),"NÃO",IF(AND(A239&lt;&gt;"",J239=0),"Faltam membros","sim")))</f>
        <v/>
      </c>
      <c r="AA239" s="323"/>
      <c r="AB239" s="406"/>
      <c r="AC239" s="406"/>
      <c r="AD239" s="323"/>
      <c r="AE239" s="323"/>
    </row>
    <row r="240" spans="1:31" x14ac:dyDescent="0.25">
      <c r="A240" s="324"/>
      <c r="B240" s="325"/>
      <c r="C240" s="326">
        <f>IFERROR(VLOOKUP(B240,A.Núcleos!$B:$C,2,FALSE),"")</f>
        <v>0</v>
      </c>
      <c r="D240" s="327"/>
      <c r="E240" s="328"/>
      <c r="F240" s="213"/>
      <c r="G240" s="329" t="str">
        <f>IF(Table8[[#This Row],[Código da Candidatura]]="","",CONCATENATE(VLOOKUP(Table8[[#This Row],[Código da Candidatura]],Table13[[Cód.]:[Latitude]],3,FALSE)," - ",VLOOKUP(Table8[[#This Row],[Código da Candidatura]],Table13[[Cód.]:[Latitude]],6,FALSE)))</f>
        <v/>
      </c>
      <c r="H240" s="330" t="str">
        <f>IF(A240="","",CONCATENATE("1D.",Entrada!$K$8,".",auxiliar!A82,".",Table8[[#This Row],[Código da Candidatura]]))</f>
        <v/>
      </c>
      <c r="I240" s="331" t="str">
        <f>IF(A240="","",SUMIF(D.Composição!A$2825:A$8530,A240,D.Composição!G$5:G$8530))</f>
        <v/>
      </c>
      <c r="J240" s="332" t="str">
        <f>IF(A240="","",COUNTIF(D.Composição!$A:$A,$A240))</f>
        <v/>
      </c>
      <c r="K240" s="332" t="str">
        <f t="shared" si="15"/>
        <v/>
      </c>
      <c r="L240" s="332" t="str">
        <f>IF(A240="","",COUNTIFS(D.Composição!$A:$A,$A240,D.Composição!$M:$M,"Dep"))</f>
        <v/>
      </c>
      <c r="M240" s="332" t="str">
        <f>IF(A240="","",COUNTIFS(D.Composição!$A:$A,$A240,D.Composição!$F:$F,"Sim"))</f>
        <v/>
      </c>
      <c r="N240" s="332" t="str">
        <f t="shared" si="16"/>
        <v/>
      </c>
      <c r="O240" s="332" t="str">
        <f>IF(A240="","",VLOOKUP(A240,D.Composição!A2904:F8610,5,FALSE))</f>
        <v/>
      </c>
      <c r="P240" s="332" t="str">
        <f t="shared" si="17"/>
        <v/>
      </c>
      <c r="Q240" s="333" t="str">
        <f t="shared" si="18"/>
        <v/>
      </c>
      <c r="R240" s="334" t="str">
        <f t="shared" si="19"/>
        <v/>
      </c>
      <c r="S240" s="332" t="str">
        <f>IF(H240="","",IF(R240&gt;=4*auxiliar!$K$2,"Não elegível",IF(R240&lt;4*auxiliar!$K$2,"Elegível","")))</f>
        <v/>
      </c>
      <c r="T240" s="325"/>
      <c r="U240" s="325"/>
      <c r="V240" s="325"/>
      <c r="W240" s="335"/>
      <c r="X240" s="336" t="str">
        <f>IF(Table8[[#This Row],[Código do agregado '[Entidade']]]="","",IF(OR(AND(A240="",A240&lt;&gt;""),(AND(A240&lt;&gt;"",OR(B240="",D240="",I240="",T240="",U240="")))),"NÃO",IF(AND(A240&lt;&gt;"",J240=0),"Faltam membros","sim")))</f>
        <v/>
      </c>
      <c r="AA240" s="323"/>
      <c r="AB240" s="406"/>
      <c r="AC240" s="406"/>
      <c r="AD240" s="323"/>
      <c r="AE240" s="323"/>
    </row>
    <row r="241" spans="1:31" x14ac:dyDescent="0.25">
      <c r="A241" s="324"/>
      <c r="B241" s="325"/>
      <c r="C241" s="326">
        <f>IFERROR(VLOOKUP(B241,A.Núcleos!$B:$C,2,FALSE),"")</f>
        <v>0</v>
      </c>
      <c r="D241" s="327"/>
      <c r="E241" s="328"/>
      <c r="F241" s="213"/>
      <c r="G241" s="329" t="str">
        <f>IF(Table8[[#This Row],[Código da Candidatura]]="","",CONCATENATE(VLOOKUP(Table8[[#This Row],[Código da Candidatura]],Table13[[Cód.]:[Latitude]],3,FALSE)," - ",VLOOKUP(Table8[[#This Row],[Código da Candidatura]],Table13[[Cód.]:[Latitude]],6,FALSE)))</f>
        <v/>
      </c>
      <c r="H241" s="330" t="str">
        <f>IF(A241="","",CONCATENATE("1D.",Entrada!$K$8,".",auxiliar!A83,".",Table8[[#This Row],[Código da Candidatura]]))</f>
        <v/>
      </c>
      <c r="I241" s="331" t="str">
        <f>IF(A241="","",SUMIF(D.Composição!A$2825:A$8530,A241,D.Composição!G$5:G$8530))</f>
        <v/>
      </c>
      <c r="J241" s="332" t="str">
        <f>IF(A241="","",COUNTIF(D.Composição!$A:$A,$A241))</f>
        <v/>
      </c>
      <c r="K241" s="332" t="str">
        <f t="shared" si="15"/>
        <v/>
      </c>
      <c r="L241" s="332" t="str">
        <f>IF(A241="","",COUNTIFS(D.Composição!$A:$A,$A241,D.Composição!$M:$M,"Dep"))</f>
        <v/>
      </c>
      <c r="M241" s="332" t="str">
        <f>IF(A241="","",COUNTIFS(D.Composição!$A:$A,$A241,D.Composição!$F:$F,"Sim"))</f>
        <v/>
      </c>
      <c r="N241" s="332" t="str">
        <f t="shared" si="16"/>
        <v/>
      </c>
      <c r="O241" s="332" t="str">
        <f>IF(A241="","",VLOOKUP(A241,D.Composição!A2905:F8611,5,FALSE))</f>
        <v/>
      </c>
      <c r="P241" s="332" t="str">
        <f t="shared" si="17"/>
        <v/>
      </c>
      <c r="Q241" s="333" t="str">
        <f t="shared" si="18"/>
        <v/>
      </c>
      <c r="R241" s="334" t="str">
        <f t="shared" si="19"/>
        <v/>
      </c>
      <c r="S241" s="332" t="str">
        <f>IF(H241="","",IF(R241&gt;=4*auxiliar!$K$2,"Não elegível",IF(R241&lt;4*auxiliar!$K$2,"Elegível","")))</f>
        <v/>
      </c>
      <c r="T241" s="325"/>
      <c r="U241" s="325"/>
      <c r="V241" s="325"/>
      <c r="W241" s="335"/>
      <c r="X241" s="336" t="str">
        <f>IF(Table8[[#This Row],[Código do agregado '[Entidade']]]="","",IF(OR(AND(A241="",A241&lt;&gt;""),(AND(A241&lt;&gt;"",OR(B241="",D241="",I241="",T241="",U241="")))),"NÃO",IF(AND(A241&lt;&gt;"",J241=0),"Faltam membros","sim")))</f>
        <v/>
      </c>
      <c r="AA241" s="323"/>
      <c r="AB241" s="406"/>
      <c r="AC241" s="406"/>
      <c r="AD241" s="323"/>
      <c r="AE241" s="323"/>
    </row>
    <row r="242" spans="1:31" x14ac:dyDescent="0.25">
      <c r="A242" s="324"/>
      <c r="B242" s="325"/>
      <c r="C242" s="326">
        <f>IFERROR(VLOOKUP(B242,A.Núcleos!$B:$C,2,FALSE),"")</f>
        <v>0</v>
      </c>
      <c r="D242" s="327"/>
      <c r="E242" s="328"/>
      <c r="F242" s="213"/>
      <c r="G242" s="329" t="str">
        <f>IF(Table8[[#This Row],[Código da Candidatura]]="","",CONCATENATE(VLOOKUP(Table8[[#This Row],[Código da Candidatura]],Table13[[Cód.]:[Latitude]],3,FALSE)," - ",VLOOKUP(Table8[[#This Row],[Código da Candidatura]],Table13[[Cód.]:[Latitude]],6,FALSE)))</f>
        <v/>
      </c>
      <c r="H242" s="330" t="str">
        <f>IF(A242="","",CONCATENATE("1D.",Entrada!$K$8,".",auxiliar!A84,".",Table8[[#This Row],[Código da Candidatura]]))</f>
        <v/>
      </c>
      <c r="I242" s="331" t="str">
        <f>IF(A242="","",SUMIF(D.Composição!A$2825:A$8530,A242,D.Composição!G$5:G$8530))</f>
        <v/>
      </c>
      <c r="J242" s="332" t="str">
        <f>IF(A242="","",COUNTIF(D.Composição!$A:$A,$A242))</f>
        <v/>
      </c>
      <c r="K242" s="332" t="str">
        <f t="shared" si="15"/>
        <v/>
      </c>
      <c r="L242" s="332" t="str">
        <f>IF(A242="","",COUNTIFS(D.Composição!$A:$A,$A242,D.Composição!$M:$M,"Dep"))</f>
        <v/>
      </c>
      <c r="M242" s="332" t="str">
        <f>IF(A242="","",COUNTIFS(D.Composição!$A:$A,$A242,D.Composição!$F:$F,"Sim"))</f>
        <v/>
      </c>
      <c r="N242" s="332" t="str">
        <f t="shared" si="16"/>
        <v/>
      </c>
      <c r="O242" s="332" t="str">
        <f>IF(A242="","",VLOOKUP(A242,D.Composição!A2906:F8612,5,FALSE))</f>
        <v/>
      </c>
      <c r="P242" s="332" t="str">
        <f t="shared" si="17"/>
        <v/>
      </c>
      <c r="Q242" s="333" t="str">
        <f t="shared" si="18"/>
        <v/>
      </c>
      <c r="R242" s="334" t="str">
        <f t="shared" si="19"/>
        <v/>
      </c>
      <c r="S242" s="332" t="str">
        <f>IF(H242="","",IF(R242&gt;=4*auxiliar!$K$2,"Não elegível",IF(R242&lt;4*auxiliar!$K$2,"Elegível","")))</f>
        <v/>
      </c>
      <c r="T242" s="325"/>
      <c r="U242" s="325"/>
      <c r="V242" s="325"/>
      <c r="W242" s="335"/>
      <c r="X242" s="336" t="str">
        <f>IF(Table8[[#This Row],[Código do agregado '[Entidade']]]="","",IF(OR(AND(A242="",A242&lt;&gt;""),(AND(A242&lt;&gt;"",OR(B242="",D242="",I242="",T242="",U242="")))),"NÃO",IF(AND(A242&lt;&gt;"",J242=0),"Faltam membros","sim")))</f>
        <v/>
      </c>
      <c r="AA242" s="323"/>
      <c r="AB242" s="406"/>
      <c r="AC242" s="406"/>
      <c r="AD242" s="323"/>
      <c r="AE242" s="323"/>
    </row>
    <row r="243" spans="1:31" x14ac:dyDescent="0.25">
      <c r="A243" s="324"/>
      <c r="B243" s="325"/>
      <c r="C243" s="326">
        <f>IFERROR(VLOOKUP(B243,A.Núcleos!$B:$C,2,FALSE),"")</f>
        <v>0</v>
      </c>
      <c r="D243" s="327"/>
      <c r="E243" s="328"/>
      <c r="F243" s="213"/>
      <c r="G243" s="329" t="str">
        <f>IF(Table8[[#This Row],[Código da Candidatura]]="","",CONCATENATE(VLOOKUP(Table8[[#This Row],[Código da Candidatura]],Table13[[Cód.]:[Latitude]],3,FALSE)," - ",VLOOKUP(Table8[[#This Row],[Código da Candidatura]],Table13[[Cód.]:[Latitude]],6,FALSE)))</f>
        <v/>
      </c>
      <c r="H243" s="330" t="str">
        <f>IF(A243="","",CONCATENATE("1D.",Entrada!$K$8,".",auxiliar!A85,".",Table8[[#This Row],[Código da Candidatura]]))</f>
        <v/>
      </c>
      <c r="I243" s="331" t="str">
        <f>IF(A243="","",SUMIF(D.Composição!A$2825:A$8530,A243,D.Composição!G$5:G$8530))</f>
        <v/>
      </c>
      <c r="J243" s="332" t="str">
        <f>IF(A243="","",COUNTIF(D.Composição!$A:$A,$A243))</f>
        <v/>
      </c>
      <c r="K243" s="332" t="str">
        <f t="shared" si="15"/>
        <v/>
      </c>
      <c r="L243" s="332" t="str">
        <f>IF(A243="","",COUNTIFS(D.Composição!$A:$A,$A243,D.Composição!$M:$M,"Dep"))</f>
        <v/>
      </c>
      <c r="M243" s="332" t="str">
        <f>IF(A243="","",COUNTIFS(D.Composição!$A:$A,$A243,D.Composição!$F:$F,"Sim"))</f>
        <v/>
      </c>
      <c r="N243" s="332" t="str">
        <f t="shared" si="16"/>
        <v/>
      </c>
      <c r="O243" s="332" t="str">
        <f>IF(A243="","",VLOOKUP(A243,D.Composição!A2907:F8613,5,FALSE))</f>
        <v/>
      </c>
      <c r="P243" s="332" t="str">
        <f t="shared" si="17"/>
        <v/>
      </c>
      <c r="Q243" s="333" t="str">
        <f t="shared" si="18"/>
        <v/>
      </c>
      <c r="R243" s="334" t="str">
        <f t="shared" si="19"/>
        <v/>
      </c>
      <c r="S243" s="332" t="str">
        <f>IF(H243="","",IF(R243&gt;=4*auxiliar!$K$2,"Não elegível",IF(R243&lt;4*auxiliar!$K$2,"Elegível","")))</f>
        <v/>
      </c>
      <c r="T243" s="325"/>
      <c r="U243" s="325"/>
      <c r="V243" s="325"/>
      <c r="W243" s="335"/>
      <c r="X243" s="336" t="str">
        <f>IF(Table8[[#This Row],[Código do agregado '[Entidade']]]="","",IF(OR(AND(A243="",A243&lt;&gt;""),(AND(A243&lt;&gt;"",OR(B243="",D243="",I243="",T243="",U243="")))),"NÃO",IF(AND(A243&lt;&gt;"",J243=0),"Faltam membros","sim")))</f>
        <v/>
      </c>
      <c r="AA243" s="323"/>
      <c r="AB243" s="406"/>
      <c r="AC243" s="406"/>
      <c r="AD243" s="323"/>
      <c r="AE243" s="323"/>
    </row>
    <row r="244" spans="1:31" x14ac:dyDescent="0.25">
      <c r="A244" s="324"/>
      <c r="B244" s="325"/>
      <c r="C244" s="326">
        <f>IFERROR(VLOOKUP(B244,A.Núcleos!$B:$C,2,FALSE),"")</f>
        <v>0</v>
      </c>
      <c r="D244" s="327"/>
      <c r="E244" s="328"/>
      <c r="F244" s="213"/>
      <c r="G244" s="329" t="str">
        <f>IF(Table8[[#This Row],[Código da Candidatura]]="","",CONCATENATE(VLOOKUP(Table8[[#This Row],[Código da Candidatura]],Table13[[Cód.]:[Latitude]],3,FALSE)," - ",VLOOKUP(Table8[[#This Row],[Código da Candidatura]],Table13[[Cód.]:[Latitude]],6,FALSE)))</f>
        <v/>
      </c>
      <c r="H244" s="330" t="str">
        <f>IF(A244="","",CONCATENATE("1D.",Entrada!$K$8,".",auxiliar!A86,".",Table8[[#This Row],[Código da Candidatura]]))</f>
        <v/>
      </c>
      <c r="I244" s="331" t="str">
        <f>IF(A244="","",SUMIF(D.Composição!A$2825:A$8530,A244,D.Composição!G$5:G$8530))</f>
        <v/>
      </c>
      <c r="J244" s="332" t="str">
        <f>IF(A244="","",COUNTIF(D.Composição!$A:$A,$A244))</f>
        <v/>
      </c>
      <c r="K244" s="332" t="str">
        <f t="shared" si="15"/>
        <v/>
      </c>
      <c r="L244" s="332" t="str">
        <f>IF(A244="","",COUNTIFS(D.Composição!$A:$A,$A244,D.Composição!$M:$M,"Dep"))</f>
        <v/>
      </c>
      <c r="M244" s="332" t="str">
        <f>IF(A244="","",COUNTIFS(D.Composição!$A:$A,$A244,D.Composição!$F:$F,"Sim"))</f>
        <v/>
      </c>
      <c r="N244" s="332" t="str">
        <f t="shared" si="16"/>
        <v/>
      </c>
      <c r="O244" s="332" t="str">
        <f>IF(A244="","",VLOOKUP(A244,D.Composição!A2908:F8614,5,FALSE))</f>
        <v/>
      </c>
      <c r="P244" s="332" t="str">
        <f t="shared" si="17"/>
        <v/>
      </c>
      <c r="Q244" s="333" t="str">
        <f t="shared" si="18"/>
        <v/>
      </c>
      <c r="R244" s="334" t="str">
        <f t="shared" si="19"/>
        <v/>
      </c>
      <c r="S244" s="332" t="str">
        <f>IF(H244="","",IF(R244&gt;=4*auxiliar!$K$2,"Não elegível",IF(R244&lt;4*auxiliar!$K$2,"Elegível","")))</f>
        <v/>
      </c>
      <c r="T244" s="325"/>
      <c r="U244" s="325"/>
      <c r="V244" s="325"/>
      <c r="W244" s="335"/>
      <c r="X244" s="336" t="str">
        <f>IF(Table8[[#This Row],[Código do agregado '[Entidade']]]="","",IF(OR(AND(A244="",A244&lt;&gt;""),(AND(A244&lt;&gt;"",OR(B244="",D244="",I244="",T244="",U244="")))),"NÃO",IF(AND(A244&lt;&gt;"",J244=0),"Faltam membros","sim")))</f>
        <v/>
      </c>
      <c r="AA244" s="323"/>
      <c r="AB244" s="406"/>
      <c r="AC244" s="406"/>
      <c r="AD244" s="323"/>
      <c r="AE244" s="323"/>
    </row>
    <row r="245" spans="1:31" x14ac:dyDescent="0.25">
      <c r="A245" s="324"/>
      <c r="B245" s="325"/>
      <c r="C245" s="326">
        <f>IFERROR(VLOOKUP(B245,A.Núcleos!$B:$C,2,FALSE),"")</f>
        <v>0</v>
      </c>
      <c r="D245" s="327"/>
      <c r="E245" s="328"/>
      <c r="F245" s="213"/>
      <c r="G245" s="329" t="str">
        <f>IF(Table8[[#This Row],[Código da Candidatura]]="","",CONCATENATE(VLOOKUP(Table8[[#This Row],[Código da Candidatura]],Table13[[Cód.]:[Latitude]],3,FALSE)," - ",VLOOKUP(Table8[[#This Row],[Código da Candidatura]],Table13[[Cód.]:[Latitude]],6,FALSE)))</f>
        <v/>
      </c>
      <c r="H245" s="330" t="str">
        <f>IF(A245="","",CONCATENATE("1D.",Entrada!$K$8,".",auxiliar!A87,".",Table8[[#This Row],[Código da Candidatura]]))</f>
        <v/>
      </c>
      <c r="I245" s="331" t="str">
        <f>IF(A245="","",SUMIF(D.Composição!A$2825:A$8530,A245,D.Composição!G$5:G$8530))</f>
        <v/>
      </c>
      <c r="J245" s="332" t="str">
        <f>IF(A245="","",COUNTIF(D.Composição!$A:$A,$A245))</f>
        <v/>
      </c>
      <c r="K245" s="332" t="str">
        <f t="shared" si="15"/>
        <v/>
      </c>
      <c r="L245" s="332" t="str">
        <f>IF(A245="","",COUNTIFS(D.Composição!$A:$A,$A245,D.Composição!$M:$M,"Dep"))</f>
        <v/>
      </c>
      <c r="M245" s="332" t="str">
        <f>IF(A245="","",COUNTIFS(D.Composição!$A:$A,$A245,D.Composição!$F:$F,"Sim"))</f>
        <v/>
      </c>
      <c r="N245" s="332" t="str">
        <f t="shared" si="16"/>
        <v/>
      </c>
      <c r="O245" s="332" t="str">
        <f>IF(A245="","",VLOOKUP(A245,D.Composição!A2909:F8615,5,FALSE))</f>
        <v/>
      </c>
      <c r="P245" s="332" t="str">
        <f t="shared" si="17"/>
        <v/>
      </c>
      <c r="Q245" s="333" t="str">
        <f t="shared" si="18"/>
        <v/>
      </c>
      <c r="R245" s="334" t="str">
        <f t="shared" si="19"/>
        <v/>
      </c>
      <c r="S245" s="332" t="str">
        <f>IF(H245="","",IF(R245&gt;=4*auxiliar!$K$2,"Não elegível",IF(R245&lt;4*auxiliar!$K$2,"Elegível","")))</f>
        <v/>
      </c>
      <c r="T245" s="325"/>
      <c r="U245" s="325"/>
      <c r="V245" s="325"/>
      <c r="W245" s="335"/>
      <c r="X245" s="336" t="str">
        <f>IF(Table8[[#This Row],[Código do agregado '[Entidade']]]="","",IF(OR(AND(A245="",A245&lt;&gt;""),(AND(A245&lt;&gt;"",OR(B245="",D245="",I245="",T245="",U245="")))),"NÃO",IF(AND(A245&lt;&gt;"",J245=0),"Faltam membros","sim")))</f>
        <v/>
      </c>
      <c r="AA245" s="323"/>
      <c r="AB245" s="406"/>
      <c r="AC245" s="406"/>
      <c r="AD245" s="323"/>
      <c r="AE245" s="323"/>
    </row>
    <row r="246" spans="1:31" x14ac:dyDescent="0.25">
      <c r="A246" s="324"/>
      <c r="B246" s="325"/>
      <c r="C246" s="326">
        <f>IFERROR(VLOOKUP(B246,A.Núcleos!$B:$C,2,FALSE),"")</f>
        <v>0</v>
      </c>
      <c r="D246" s="327"/>
      <c r="E246" s="328"/>
      <c r="F246" s="213"/>
      <c r="G246" s="329" t="str">
        <f>IF(Table8[[#This Row],[Código da Candidatura]]="","",CONCATENATE(VLOOKUP(Table8[[#This Row],[Código da Candidatura]],Table13[[Cód.]:[Latitude]],3,FALSE)," - ",VLOOKUP(Table8[[#This Row],[Código da Candidatura]],Table13[[Cód.]:[Latitude]],6,FALSE)))</f>
        <v/>
      </c>
      <c r="H246" s="330" t="str">
        <f>IF(A246="","",CONCATENATE("1D.",Entrada!$K$8,".",auxiliar!A88,".",Table8[[#This Row],[Código da Candidatura]]))</f>
        <v/>
      </c>
      <c r="I246" s="331" t="str">
        <f>IF(A246="","",SUMIF(D.Composição!A$2825:A$8530,A246,D.Composição!G$5:G$8530))</f>
        <v/>
      </c>
      <c r="J246" s="332" t="str">
        <f>IF(A246="","",COUNTIF(D.Composição!$A:$A,$A246))</f>
        <v/>
      </c>
      <c r="K246" s="332" t="str">
        <f t="shared" si="15"/>
        <v/>
      </c>
      <c r="L246" s="332" t="str">
        <f>IF(A246="","",COUNTIFS(D.Composição!$A:$A,$A246,D.Composição!$M:$M,"Dep"))</f>
        <v/>
      </c>
      <c r="M246" s="332" t="str">
        <f>IF(A246="","",COUNTIFS(D.Composição!$A:$A,$A246,D.Composição!$F:$F,"Sim"))</f>
        <v/>
      </c>
      <c r="N246" s="332" t="str">
        <f t="shared" si="16"/>
        <v/>
      </c>
      <c r="O246" s="332" t="str">
        <f>IF(A246="","",VLOOKUP(A246,D.Composição!A2910:F8616,5,FALSE))</f>
        <v/>
      </c>
      <c r="P246" s="332" t="str">
        <f t="shared" si="17"/>
        <v/>
      </c>
      <c r="Q246" s="333" t="str">
        <f t="shared" si="18"/>
        <v/>
      </c>
      <c r="R246" s="334" t="str">
        <f t="shared" si="19"/>
        <v/>
      </c>
      <c r="S246" s="332" t="str">
        <f>IF(H246="","",IF(R246&gt;=4*auxiliar!$K$2,"Não elegível",IF(R246&lt;4*auxiliar!$K$2,"Elegível","")))</f>
        <v/>
      </c>
      <c r="T246" s="325"/>
      <c r="U246" s="325"/>
      <c r="V246" s="325"/>
      <c r="W246" s="335"/>
      <c r="X246" s="336" t="str">
        <f>IF(Table8[[#This Row],[Código do agregado '[Entidade']]]="","",IF(OR(AND(A246="",A246&lt;&gt;""),(AND(A246&lt;&gt;"",OR(B246="",D246="",I246="",T246="",U246="")))),"NÃO",IF(AND(A246&lt;&gt;"",J246=0),"Faltam membros","sim")))</f>
        <v/>
      </c>
      <c r="AA246" s="323"/>
      <c r="AB246" s="406"/>
      <c r="AC246" s="406"/>
      <c r="AD246" s="323"/>
      <c r="AE246" s="323"/>
    </row>
    <row r="247" spans="1:31" x14ac:dyDescent="0.25">
      <c r="A247" s="324"/>
      <c r="B247" s="325"/>
      <c r="C247" s="326">
        <f>IFERROR(VLOOKUP(B247,A.Núcleos!$B:$C,2,FALSE),"")</f>
        <v>0</v>
      </c>
      <c r="D247" s="327"/>
      <c r="E247" s="328"/>
      <c r="F247" s="213"/>
      <c r="G247" s="329" t="str">
        <f>IF(Table8[[#This Row],[Código da Candidatura]]="","",CONCATENATE(VLOOKUP(Table8[[#This Row],[Código da Candidatura]],Table13[[Cód.]:[Latitude]],3,FALSE)," - ",VLOOKUP(Table8[[#This Row],[Código da Candidatura]],Table13[[Cód.]:[Latitude]],6,FALSE)))</f>
        <v/>
      </c>
      <c r="H247" s="330" t="str">
        <f>IF(A247="","",CONCATENATE("1D.",Entrada!$K$8,".",auxiliar!A89,".",Table8[[#This Row],[Código da Candidatura]]))</f>
        <v/>
      </c>
      <c r="I247" s="331" t="str">
        <f>IF(A247="","",SUMIF(D.Composição!A$2825:A$8530,A247,D.Composição!G$5:G$8530))</f>
        <v/>
      </c>
      <c r="J247" s="332" t="str">
        <f>IF(A247="","",COUNTIF(D.Composição!$A:$A,$A247))</f>
        <v/>
      </c>
      <c r="K247" s="332" t="str">
        <f t="shared" si="15"/>
        <v/>
      </c>
      <c r="L247" s="332" t="str">
        <f>IF(A247="","",COUNTIFS(D.Composição!$A:$A,$A247,D.Composição!$M:$M,"Dep"))</f>
        <v/>
      </c>
      <c r="M247" s="332" t="str">
        <f>IF(A247="","",COUNTIFS(D.Composição!$A:$A,$A247,D.Composição!$F:$F,"Sim"))</f>
        <v/>
      </c>
      <c r="N247" s="332" t="str">
        <f t="shared" si="16"/>
        <v/>
      </c>
      <c r="O247" s="332" t="str">
        <f>IF(A247="","",VLOOKUP(A247,D.Composição!A2911:F8617,5,FALSE))</f>
        <v/>
      </c>
      <c r="P247" s="332" t="str">
        <f t="shared" si="17"/>
        <v/>
      </c>
      <c r="Q247" s="333" t="str">
        <f t="shared" si="18"/>
        <v/>
      </c>
      <c r="R247" s="334" t="str">
        <f t="shared" si="19"/>
        <v/>
      </c>
      <c r="S247" s="332" t="str">
        <f>IF(H247="","",IF(R247&gt;=4*auxiliar!$K$2,"Não elegível",IF(R247&lt;4*auxiliar!$K$2,"Elegível","")))</f>
        <v/>
      </c>
      <c r="T247" s="325"/>
      <c r="U247" s="325"/>
      <c r="V247" s="325"/>
      <c r="W247" s="335"/>
      <c r="X247" s="336" t="str">
        <f>IF(Table8[[#This Row],[Código do agregado '[Entidade']]]="","",IF(OR(AND(A247="",A247&lt;&gt;""),(AND(A247&lt;&gt;"",OR(B247="",D247="",I247="",T247="",U247="")))),"NÃO",IF(AND(A247&lt;&gt;"",J247=0),"Faltam membros","sim")))</f>
        <v/>
      </c>
      <c r="AA247" s="323"/>
      <c r="AB247" s="406"/>
      <c r="AC247" s="406"/>
      <c r="AD247" s="323"/>
      <c r="AE247" s="323"/>
    </row>
    <row r="248" spans="1:31" x14ac:dyDescent="0.25">
      <c r="A248" s="324"/>
      <c r="B248" s="325"/>
      <c r="C248" s="326">
        <f>IFERROR(VLOOKUP(B248,A.Núcleos!$B:$C,2,FALSE),"")</f>
        <v>0</v>
      </c>
      <c r="D248" s="327"/>
      <c r="E248" s="328"/>
      <c r="F248" s="213"/>
      <c r="G248" s="329" t="str">
        <f>IF(Table8[[#This Row],[Código da Candidatura]]="","",CONCATENATE(VLOOKUP(Table8[[#This Row],[Código da Candidatura]],Table13[[Cód.]:[Latitude]],3,FALSE)," - ",VLOOKUP(Table8[[#This Row],[Código da Candidatura]],Table13[[Cód.]:[Latitude]],6,FALSE)))</f>
        <v/>
      </c>
      <c r="H248" s="330" t="str">
        <f>IF(A248="","",CONCATENATE("1D.",Entrada!$K$8,".",auxiliar!A90,".",Table8[[#This Row],[Código da Candidatura]]))</f>
        <v/>
      </c>
      <c r="I248" s="331" t="str">
        <f>IF(A248="","",SUMIF(D.Composição!A$2825:A$8530,A248,D.Composição!G$5:G$8530))</f>
        <v/>
      </c>
      <c r="J248" s="332" t="str">
        <f>IF(A248="","",COUNTIF(D.Composição!$A:$A,$A248))</f>
        <v/>
      </c>
      <c r="K248" s="332" t="str">
        <f t="shared" si="15"/>
        <v/>
      </c>
      <c r="L248" s="332" t="str">
        <f>IF(A248="","",COUNTIFS(D.Composição!$A:$A,$A248,D.Composição!$M:$M,"Dep"))</f>
        <v/>
      </c>
      <c r="M248" s="332" t="str">
        <f>IF(A248="","",COUNTIFS(D.Composição!$A:$A,$A248,D.Composição!$F:$F,"Sim"))</f>
        <v/>
      </c>
      <c r="N248" s="332" t="str">
        <f t="shared" si="16"/>
        <v/>
      </c>
      <c r="O248" s="332" t="str">
        <f>IF(A248="","",VLOOKUP(A248,D.Composição!A2912:F8618,5,FALSE))</f>
        <v/>
      </c>
      <c r="P248" s="332" t="str">
        <f t="shared" si="17"/>
        <v/>
      </c>
      <c r="Q248" s="333" t="str">
        <f t="shared" si="18"/>
        <v/>
      </c>
      <c r="R248" s="334" t="str">
        <f t="shared" si="19"/>
        <v/>
      </c>
      <c r="S248" s="332" t="str">
        <f>IF(H248="","",IF(R248&gt;=4*auxiliar!$K$2,"Não elegível",IF(R248&lt;4*auxiliar!$K$2,"Elegível","")))</f>
        <v/>
      </c>
      <c r="T248" s="325"/>
      <c r="U248" s="325"/>
      <c r="V248" s="325"/>
      <c r="W248" s="335"/>
      <c r="X248" s="336" t="str">
        <f>IF(Table8[[#This Row],[Código do agregado '[Entidade']]]="","",IF(OR(AND(A248="",A248&lt;&gt;""),(AND(A248&lt;&gt;"",OR(B248="",D248="",I248="",T248="",U248="")))),"NÃO",IF(AND(A248&lt;&gt;"",J248=0),"Faltam membros","sim")))</f>
        <v/>
      </c>
      <c r="AA248" s="323"/>
      <c r="AB248" s="406"/>
      <c r="AC248" s="406"/>
      <c r="AD248" s="323"/>
      <c r="AE248" s="323"/>
    </row>
    <row r="249" spans="1:31" x14ac:dyDescent="0.25">
      <c r="A249" s="324"/>
      <c r="B249" s="325"/>
      <c r="C249" s="326">
        <f>IFERROR(VLOOKUP(B249,A.Núcleos!$B:$C,2,FALSE),"")</f>
        <v>0</v>
      </c>
      <c r="D249" s="327"/>
      <c r="E249" s="328"/>
      <c r="F249" s="213"/>
      <c r="G249" s="329" t="str">
        <f>IF(Table8[[#This Row],[Código da Candidatura]]="","",CONCATENATE(VLOOKUP(Table8[[#This Row],[Código da Candidatura]],Table13[[Cód.]:[Latitude]],3,FALSE)," - ",VLOOKUP(Table8[[#This Row],[Código da Candidatura]],Table13[[Cód.]:[Latitude]],6,FALSE)))</f>
        <v/>
      </c>
      <c r="H249" s="330" t="str">
        <f>IF(A249="","",CONCATENATE("1D.",Entrada!$K$8,".",auxiliar!A91,".",Table8[[#This Row],[Código da Candidatura]]))</f>
        <v/>
      </c>
      <c r="I249" s="331" t="str">
        <f>IF(A249="","",SUMIF(D.Composição!A$2825:A$8530,A249,D.Composição!G$5:G$8530))</f>
        <v/>
      </c>
      <c r="J249" s="332" t="str">
        <f>IF(A249="","",COUNTIF(D.Composição!$A:$A,$A249))</f>
        <v/>
      </c>
      <c r="K249" s="332" t="str">
        <f t="shared" si="15"/>
        <v/>
      </c>
      <c r="L249" s="332" t="str">
        <f>IF(A249="","",COUNTIFS(D.Composição!$A:$A,$A249,D.Composição!$M:$M,"Dep"))</f>
        <v/>
      </c>
      <c r="M249" s="332" t="str">
        <f>IF(A249="","",COUNTIFS(D.Composição!$A:$A,$A249,D.Composição!$F:$F,"Sim"))</f>
        <v/>
      </c>
      <c r="N249" s="332" t="str">
        <f t="shared" si="16"/>
        <v/>
      </c>
      <c r="O249" s="332" t="str">
        <f>IF(A249="","",VLOOKUP(A249,D.Composição!A2913:F8619,5,FALSE))</f>
        <v/>
      </c>
      <c r="P249" s="332" t="str">
        <f t="shared" si="17"/>
        <v/>
      </c>
      <c r="Q249" s="333" t="str">
        <f t="shared" si="18"/>
        <v/>
      </c>
      <c r="R249" s="334" t="str">
        <f t="shared" si="19"/>
        <v/>
      </c>
      <c r="S249" s="332" t="str">
        <f>IF(H249="","",IF(R249&gt;=4*auxiliar!$K$2,"Não elegível",IF(R249&lt;4*auxiliar!$K$2,"Elegível","")))</f>
        <v/>
      </c>
      <c r="T249" s="325"/>
      <c r="U249" s="325"/>
      <c r="V249" s="325"/>
      <c r="W249" s="335"/>
      <c r="X249" s="336" t="str">
        <f>IF(Table8[[#This Row],[Código do agregado '[Entidade']]]="","",IF(OR(AND(A249="",A249&lt;&gt;""),(AND(A249&lt;&gt;"",OR(B249="",D249="",I249="",T249="",U249="")))),"NÃO",IF(AND(A249&lt;&gt;"",J249=0),"Faltam membros","sim")))</f>
        <v/>
      </c>
      <c r="AA249" s="323"/>
      <c r="AB249" s="406"/>
      <c r="AC249" s="406"/>
      <c r="AD249" s="323"/>
      <c r="AE249" s="323"/>
    </row>
    <row r="250" spans="1:31" x14ac:dyDescent="0.25">
      <c r="A250" s="324"/>
      <c r="B250" s="325"/>
      <c r="C250" s="326">
        <f>IFERROR(VLOOKUP(B250,A.Núcleos!$B:$C,2,FALSE),"")</f>
        <v>0</v>
      </c>
      <c r="D250" s="327"/>
      <c r="E250" s="328"/>
      <c r="F250" s="213"/>
      <c r="G250" s="329" t="str">
        <f>IF(Table8[[#This Row],[Código da Candidatura]]="","",CONCATENATE(VLOOKUP(Table8[[#This Row],[Código da Candidatura]],Table13[[Cód.]:[Latitude]],3,FALSE)," - ",VLOOKUP(Table8[[#This Row],[Código da Candidatura]],Table13[[Cód.]:[Latitude]],6,FALSE)))</f>
        <v/>
      </c>
      <c r="H250" s="330" t="str">
        <f>IF(A250="","",CONCATENATE("1D.",Entrada!$K$8,".",auxiliar!A92,".",Table8[[#This Row],[Código da Candidatura]]))</f>
        <v/>
      </c>
      <c r="I250" s="331" t="str">
        <f>IF(A250="","",SUMIF(D.Composição!A$2825:A$8530,A250,D.Composição!G$5:G$8530))</f>
        <v/>
      </c>
      <c r="J250" s="332" t="str">
        <f>IF(A250="","",COUNTIF(D.Composição!$A:$A,$A250))</f>
        <v/>
      </c>
      <c r="K250" s="332" t="str">
        <f t="shared" si="15"/>
        <v/>
      </c>
      <c r="L250" s="332" t="str">
        <f>IF(A250="","",COUNTIFS(D.Composição!$A:$A,$A250,D.Composição!$M:$M,"Dep"))</f>
        <v/>
      </c>
      <c r="M250" s="332" t="str">
        <f>IF(A250="","",COUNTIFS(D.Composição!$A:$A,$A250,D.Composição!$F:$F,"Sim"))</f>
        <v/>
      </c>
      <c r="N250" s="332" t="str">
        <f t="shared" si="16"/>
        <v/>
      </c>
      <c r="O250" s="332" t="str">
        <f>IF(A250="","",VLOOKUP(A250,D.Composição!A2914:F8620,5,FALSE))</f>
        <v/>
      </c>
      <c r="P250" s="332" t="str">
        <f t="shared" si="17"/>
        <v/>
      </c>
      <c r="Q250" s="333" t="str">
        <f t="shared" si="18"/>
        <v/>
      </c>
      <c r="R250" s="334" t="str">
        <f t="shared" si="19"/>
        <v/>
      </c>
      <c r="S250" s="332" t="str">
        <f>IF(H250="","",IF(R250&gt;=4*auxiliar!$K$2,"Não elegível",IF(R250&lt;4*auxiliar!$K$2,"Elegível","")))</f>
        <v/>
      </c>
      <c r="T250" s="325"/>
      <c r="U250" s="325"/>
      <c r="V250" s="325"/>
      <c r="W250" s="335"/>
      <c r="X250" s="336" t="str">
        <f>IF(Table8[[#This Row],[Código do agregado '[Entidade']]]="","",IF(OR(AND(A250="",A250&lt;&gt;""),(AND(A250&lt;&gt;"",OR(B250="",D250="",I250="",T250="",U250="")))),"NÃO",IF(AND(A250&lt;&gt;"",J250=0),"Faltam membros","sim")))</f>
        <v/>
      </c>
      <c r="AA250" s="323"/>
      <c r="AB250" s="406"/>
      <c r="AC250" s="406"/>
      <c r="AD250" s="323"/>
      <c r="AE250" s="323"/>
    </row>
    <row r="251" spans="1:31" x14ac:dyDescent="0.25">
      <c r="A251" s="324"/>
      <c r="B251" s="325"/>
      <c r="C251" s="326">
        <f>IFERROR(VLOOKUP(B251,A.Núcleos!$B:$C,2,FALSE),"")</f>
        <v>0</v>
      </c>
      <c r="D251" s="327"/>
      <c r="E251" s="328"/>
      <c r="F251" s="213"/>
      <c r="G251" s="329" t="str">
        <f>IF(Table8[[#This Row],[Código da Candidatura]]="","",CONCATENATE(VLOOKUP(Table8[[#This Row],[Código da Candidatura]],Table13[[Cód.]:[Latitude]],3,FALSE)," - ",VLOOKUP(Table8[[#This Row],[Código da Candidatura]],Table13[[Cód.]:[Latitude]],6,FALSE)))</f>
        <v/>
      </c>
      <c r="H251" s="330" t="str">
        <f>IF(A251="","",CONCATENATE("1D.",Entrada!$K$8,".",auxiliar!A93,".",Table8[[#This Row],[Código da Candidatura]]))</f>
        <v/>
      </c>
      <c r="I251" s="331" t="str">
        <f>IF(A251="","",SUMIF(D.Composição!A$2825:A$8530,A251,D.Composição!G$5:G$8530))</f>
        <v/>
      </c>
      <c r="J251" s="332" t="str">
        <f>IF(A251="","",COUNTIF(D.Composição!$A:$A,$A251))</f>
        <v/>
      </c>
      <c r="K251" s="332" t="str">
        <f t="shared" si="15"/>
        <v/>
      </c>
      <c r="L251" s="332" t="str">
        <f>IF(A251="","",COUNTIFS(D.Composição!$A:$A,$A251,D.Composição!$M:$M,"Dep"))</f>
        <v/>
      </c>
      <c r="M251" s="332" t="str">
        <f>IF(A251="","",COUNTIFS(D.Composição!$A:$A,$A251,D.Composição!$F:$F,"Sim"))</f>
        <v/>
      </c>
      <c r="N251" s="332" t="str">
        <f t="shared" si="16"/>
        <v/>
      </c>
      <c r="O251" s="332" t="str">
        <f>IF(A251="","",VLOOKUP(A251,D.Composição!A2915:F8621,5,FALSE))</f>
        <v/>
      </c>
      <c r="P251" s="332" t="str">
        <f t="shared" si="17"/>
        <v/>
      </c>
      <c r="Q251" s="333" t="str">
        <f t="shared" si="18"/>
        <v/>
      </c>
      <c r="R251" s="334" t="str">
        <f t="shared" si="19"/>
        <v/>
      </c>
      <c r="S251" s="332" t="str">
        <f>IF(H251="","",IF(R251&gt;=4*auxiliar!$K$2,"Não elegível",IF(R251&lt;4*auxiliar!$K$2,"Elegível","")))</f>
        <v/>
      </c>
      <c r="T251" s="325"/>
      <c r="U251" s="325"/>
      <c r="V251" s="325"/>
      <c r="W251" s="335"/>
      <c r="X251" s="336" t="str">
        <f>IF(Table8[[#This Row],[Código do agregado '[Entidade']]]="","",IF(OR(AND(A251="",A251&lt;&gt;""),(AND(A251&lt;&gt;"",OR(B251="",D251="",I251="",T251="",U251="")))),"NÃO",IF(AND(A251&lt;&gt;"",J251=0),"Faltam membros","sim")))</f>
        <v/>
      </c>
      <c r="AA251" s="323"/>
      <c r="AB251" s="406"/>
      <c r="AC251" s="406"/>
      <c r="AD251" s="323"/>
      <c r="AE251" s="323"/>
    </row>
    <row r="252" spans="1:31" x14ac:dyDescent="0.25">
      <c r="A252" s="324"/>
      <c r="B252" s="325"/>
      <c r="C252" s="326">
        <f>IFERROR(VLOOKUP(B252,A.Núcleos!$B:$C,2,FALSE),"")</f>
        <v>0</v>
      </c>
      <c r="D252" s="327"/>
      <c r="E252" s="328"/>
      <c r="F252" s="213"/>
      <c r="G252" s="329" t="str">
        <f>IF(Table8[[#This Row],[Código da Candidatura]]="","",CONCATENATE(VLOOKUP(Table8[[#This Row],[Código da Candidatura]],Table13[[Cód.]:[Latitude]],3,FALSE)," - ",VLOOKUP(Table8[[#This Row],[Código da Candidatura]],Table13[[Cód.]:[Latitude]],6,FALSE)))</f>
        <v/>
      </c>
      <c r="H252" s="330" t="str">
        <f>IF(A252="","",CONCATENATE("1D.",Entrada!$K$8,".",auxiliar!A94,".",Table8[[#This Row],[Código da Candidatura]]))</f>
        <v/>
      </c>
      <c r="I252" s="331" t="str">
        <f>IF(A252="","",SUMIF(D.Composição!A$2825:A$8530,A252,D.Composição!G$5:G$8530))</f>
        <v/>
      </c>
      <c r="J252" s="332" t="str">
        <f>IF(A252="","",COUNTIF(D.Composição!$A:$A,$A252))</f>
        <v/>
      </c>
      <c r="K252" s="332" t="str">
        <f t="shared" si="15"/>
        <v/>
      </c>
      <c r="L252" s="332" t="str">
        <f>IF(A252="","",COUNTIFS(D.Composição!$A:$A,$A252,D.Composição!$M:$M,"Dep"))</f>
        <v/>
      </c>
      <c r="M252" s="332" t="str">
        <f>IF(A252="","",COUNTIFS(D.Composição!$A:$A,$A252,D.Composição!$F:$F,"Sim"))</f>
        <v/>
      </c>
      <c r="N252" s="332" t="str">
        <f t="shared" si="16"/>
        <v/>
      </c>
      <c r="O252" s="332" t="str">
        <f>IF(A252="","",VLOOKUP(A252,D.Composição!A2916:F8622,5,FALSE))</f>
        <v/>
      </c>
      <c r="P252" s="332" t="str">
        <f t="shared" si="17"/>
        <v/>
      </c>
      <c r="Q252" s="333" t="str">
        <f t="shared" si="18"/>
        <v/>
      </c>
      <c r="R252" s="334" t="str">
        <f t="shared" si="19"/>
        <v/>
      </c>
      <c r="S252" s="332" t="str">
        <f>IF(H252="","",IF(R252&gt;=4*auxiliar!$K$2,"Não elegível",IF(R252&lt;4*auxiliar!$K$2,"Elegível","")))</f>
        <v/>
      </c>
      <c r="T252" s="325"/>
      <c r="U252" s="325"/>
      <c r="V252" s="325"/>
      <c r="W252" s="335"/>
      <c r="X252" s="336" t="str">
        <f>IF(Table8[[#This Row],[Código do agregado '[Entidade']]]="","",IF(OR(AND(A252="",A252&lt;&gt;""),(AND(A252&lt;&gt;"",OR(B252="",D252="",I252="",T252="",U252="")))),"NÃO",IF(AND(A252&lt;&gt;"",J252=0),"Faltam membros","sim")))</f>
        <v/>
      </c>
      <c r="AA252" s="323"/>
      <c r="AB252" s="406"/>
      <c r="AC252" s="406"/>
      <c r="AD252" s="323"/>
      <c r="AE252" s="323"/>
    </row>
    <row r="253" spans="1:31" x14ac:dyDescent="0.25">
      <c r="A253" s="324"/>
      <c r="B253" s="325"/>
      <c r="C253" s="326">
        <f>IFERROR(VLOOKUP(B253,A.Núcleos!$B:$C,2,FALSE),"")</f>
        <v>0</v>
      </c>
      <c r="D253" s="327"/>
      <c r="E253" s="328"/>
      <c r="F253" s="213"/>
      <c r="G253" s="329" t="str">
        <f>IF(Table8[[#This Row],[Código da Candidatura]]="","",CONCATENATE(VLOOKUP(Table8[[#This Row],[Código da Candidatura]],Table13[[Cód.]:[Latitude]],3,FALSE)," - ",VLOOKUP(Table8[[#This Row],[Código da Candidatura]],Table13[[Cód.]:[Latitude]],6,FALSE)))</f>
        <v/>
      </c>
      <c r="H253" s="330" t="str">
        <f>IF(A253="","",CONCATENATE("1D.",Entrada!$K$8,".",auxiliar!A95,".",Table8[[#This Row],[Código da Candidatura]]))</f>
        <v/>
      </c>
      <c r="I253" s="331" t="str">
        <f>IF(A253="","",SUMIF(D.Composição!A$2825:A$8530,A253,D.Composição!G$5:G$8530))</f>
        <v/>
      </c>
      <c r="J253" s="332" t="str">
        <f>IF(A253="","",COUNTIF(D.Composição!$A:$A,$A253))</f>
        <v/>
      </c>
      <c r="K253" s="332" t="str">
        <f t="shared" si="15"/>
        <v/>
      </c>
      <c r="L253" s="332" t="str">
        <f>IF(A253="","",COUNTIFS(D.Composição!$A:$A,$A253,D.Composição!$M:$M,"Dep"))</f>
        <v/>
      </c>
      <c r="M253" s="332" t="str">
        <f>IF(A253="","",COUNTIFS(D.Composição!$A:$A,$A253,D.Composição!$F:$F,"Sim"))</f>
        <v/>
      </c>
      <c r="N253" s="332" t="str">
        <f t="shared" si="16"/>
        <v/>
      </c>
      <c r="O253" s="332" t="str">
        <f>IF(A253="","",VLOOKUP(A253,D.Composição!A2917:F8623,5,FALSE))</f>
        <v/>
      </c>
      <c r="P253" s="332" t="str">
        <f t="shared" si="17"/>
        <v/>
      </c>
      <c r="Q253" s="333" t="str">
        <f t="shared" si="18"/>
        <v/>
      </c>
      <c r="R253" s="334" t="str">
        <f t="shared" si="19"/>
        <v/>
      </c>
      <c r="S253" s="332" t="str">
        <f>IF(H253="","",IF(R253&gt;=4*auxiliar!$K$2,"Não elegível",IF(R253&lt;4*auxiliar!$K$2,"Elegível","")))</f>
        <v/>
      </c>
      <c r="T253" s="325"/>
      <c r="U253" s="325"/>
      <c r="V253" s="325"/>
      <c r="W253" s="335"/>
      <c r="X253" s="336" t="str">
        <f>IF(Table8[[#This Row],[Código do agregado '[Entidade']]]="","",IF(OR(AND(A253="",A253&lt;&gt;""),(AND(A253&lt;&gt;"",OR(B253="",D253="",I253="",T253="",U253="")))),"NÃO",IF(AND(A253&lt;&gt;"",J253=0),"Faltam membros","sim")))</f>
        <v/>
      </c>
      <c r="AA253" s="323"/>
      <c r="AB253" s="406"/>
      <c r="AC253" s="406"/>
      <c r="AD253" s="323"/>
      <c r="AE253" s="323"/>
    </row>
    <row r="254" spans="1:31" x14ac:dyDescent="0.25">
      <c r="A254" s="324"/>
      <c r="B254" s="325"/>
      <c r="C254" s="326">
        <f>IFERROR(VLOOKUP(B254,A.Núcleos!$B:$C,2,FALSE),"")</f>
        <v>0</v>
      </c>
      <c r="D254" s="327"/>
      <c r="E254" s="328"/>
      <c r="F254" s="213"/>
      <c r="G254" s="329" t="str">
        <f>IF(Table8[[#This Row],[Código da Candidatura]]="","",CONCATENATE(VLOOKUP(Table8[[#This Row],[Código da Candidatura]],Table13[[Cód.]:[Latitude]],3,FALSE)," - ",VLOOKUP(Table8[[#This Row],[Código da Candidatura]],Table13[[Cód.]:[Latitude]],6,FALSE)))</f>
        <v/>
      </c>
      <c r="H254" s="330" t="str">
        <f>IF(A254="","",CONCATENATE("1D.",Entrada!$K$8,".",auxiliar!A96,".",Table8[[#This Row],[Código da Candidatura]]))</f>
        <v/>
      </c>
      <c r="I254" s="331" t="str">
        <f>IF(A254="","",SUMIF(D.Composição!A$2825:A$8530,A254,D.Composição!G$5:G$8530))</f>
        <v/>
      </c>
      <c r="J254" s="332" t="str">
        <f>IF(A254="","",COUNTIF(D.Composição!$A:$A,$A254))</f>
        <v/>
      </c>
      <c r="K254" s="332" t="str">
        <f t="shared" si="15"/>
        <v/>
      </c>
      <c r="L254" s="332" t="str">
        <f>IF(A254="","",COUNTIFS(D.Composição!$A:$A,$A254,D.Composição!$M:$M,"Dep"))</f>
        <v/>
      </c>
      <c r="M254" s="332" t="str">
        <f>IF(A254="","",COUNTIFS(D.Composição!$A:$A,$A254,D.Composição!$F:$F,"Sim"))</f>
        <v/>
      </c>
      <c r="N254" s="332" t="str">
        <f t="shared" si="16"/>
        <v/>
      </c>
      <c r="O254" s="332" t="str">
        <f>IF(A254="","",VLOOKUP(A254,D.Composição!A2918:F8624,5,FALSE))</f>
        <v/>
      </c>
      <c r="P254" s="332" t="str">
        <f t="shared" si="17"/>
        <v/>
      </c>
      <c r="Q254" s="333" t="str">
        <f t="shared" si="18"/>
        <v/>
      </c>
      <c r="R254" s="334" t="str">
        <f t="shared" si="19"/>
        <v/>
      </c>
      <c r="S254" s="332" t="str">
        <f>IF(H254="","",IF(R254&gt;=4*auxiliar!$K$2,"Não elegível",IF(R254&lt;4*auxiliar!$K$2,"Elegível","")))</f>
        <v/>
      </c>
      <c r="T254" s="325"/>
      <c r="U254" s="325"/>
      <c r="V254" s="325"/>
      <c r="W254" s="335"/>
      <c r="X254" s="336" t="str">
        <f>IF(Table8[[#This Row],[Código do agregado '[Entidade']]]="","",IF(OR(AND(A254="",A254&lt;&gt;""),(AND(A254&lt;&gt;"",OR(B254="",D254="",I254="",T254="",U254="")))),"NÃO",IF(AND(A254&lt;&gt;"",J254=0),"Faltam membros","sim")))</f>
        <v/>
      </c>
      <c r="AA254" s="323"/>
      <c r="AB254" s="406"/>
      <c r="AC254" s="406"/>
      <c r="AD254" s="323"/>
      <c r="AE254" s="323"/>
    </row>
    <row r="255" spans="1:31" x14ac:dyDescent="0.25">
      <c r="A255" s="324"/>
      <c r="B255" s="325"/>
      <c r="C255" s="326">
        <f>IFERROR(VLOOKUP(B255,A.Núcleos!$B:$C,2,FALSE),"")</f>
        <v>0</v>
      </c>
      <c r="D255" s="327"/>
      <c r="E255" s="328"/>
      <c r="F255" s="213"/>
      <c r="G255" s="329" t="str">
        <f>IF(Table8[[#This Row],[Código da Candidatura]]="","",CONCATENATE(VLOOKUP(Table8[[#This Row],[Código da Candidatura]],Table13[[Cód.]:[Latitude]],3,FALSE)," - ",VLOOKUP(Table8[[#This Row],[Código da Candidatura]],Table13[[Cód.]:[Latitude]],6,FALSE)))</f>
        <v/>
      </c>
      <c r="H255" s="330" t="str">
        <f>IF(A255="","",CONCATENATE("1D.",Entrada!$K$8,".",auxiliar!A97,".",Table8[[#This Row],[Código da Candidatura]]))</f>
        <v/>
      </c>
      <c r="I255" s="331" t="str">
        <f>IF(A255="","",SUMIF(D.Composição!A$2825:A$8530,A255,D.Composição!G$5:G$8530))</f>
        <v/>
      </c>
      <c r="J255" s="332" t="str">
        <f>IF(A255="","",COUNTIF(D.Composição!$A:$A,$A255))</f>
        <v/>
      </c>
      <c r="K255" s="332" t="str">
        <f t="shared" si="15"/>
        <v/>
      </c>
      <c r="L255" s="332" t="str">
        <f>IF(A255="","",COUNTIFS(D.Composição!$A:$A,$A255,D.Composição!$M:$M,"Dep"))</f>
        <v/>
      </c>
      <c r="M255" s="332" t="str">
        <f>IF(A255="","",COUNTIFS(D.Composição!$A:$A,$A255,D.Composição!$F:$F,"Sim"))</f>
        <v/>
      </c>
      <c r="N255" s="332" t="str">
        <f t="shared" si="16"/>
        <v/>
      </c>
      <c r="O255" s="332" t="str">
        <f>IF(A255="","",VLOOKUP(A255,D.Composição!A2919:F8625,5,FALSE))</f>
        <v/>
      </c>
      <c r="P255" s="332" t="str">
        <f t="shared" si="17"/>
        <v/>
      </c>
      <c r="Q255" s="333" t="str">
        <f t="shared" si="18"/>
        <v/>
      </c>
      <c r="R255" s="334" t="str">
        <f t="shared" si="19"/>
        <v/>
      </c>
      <c r="S255" s="332" t="str">
        <f>IF(H255="","",IF(R255&gt;=4*auxiliar!$K$2,"Não elegível",IF(R255&lt;4*auxiliar!$K$2,"Elegível","")))</f>
        <v/>
      </c>
      <c r="T255" s="325"/>
      <c r="U255" s="325"/>
      <c r="V255" s="325"/>
      <c r="W255" s="335"/>
      <c r="X255" s="336" t="str">
        <f>IF(Table8[[#This Row],[Código do agregado '[Entidade']]]="","",IF(OR(AND(A255="",A255&lt;&gt;""),(AND(A255&lt;&gt;"",OR(B255="",D255="",I255="",T255="",U255="")))),"NÃO",IF(AND(A255&lt;&gt;"",J255=0),"Faltam membros","sim")))</f>
        <v/>
      </c>
      <c r="AA255" s="323"/>
      <c r="AB255" s="406"/>
      <c r="AC255" s="406"/>
      <c r="AD255" s="323"/>
      <c r="AE255" s="323"/>
    </row>
    <row r="256" spans="1:31" x14ac:dyDescent="0.25">
      <c r="A256" s="324"/>
      <c r="B256" s="325"/>
      <c r="C256" s="326">
        <f>IFERROR(VLOOKUP(B256,A.Núcleos!$B:$C,2,FALSE),"")</f>
        <v>0</v>
      </c>
      <c r="D256" s="327"/>
      <c r="E256" s="328"/>
      <c r="F256" s="213"/>
      <c r="G256" s="329" t="str">
        <f>IF(Table8[[#This Row],[Código da Candidatura]]="","",CONCATENATE(VLOOKUP(Table8[[#This Row],[Código da Candidatura]],Table13[[Cód.]:[Latitude]],3,FALSE)," - ",VLOOKUP(Table8[[#This Row],[Código da Candidatura]],Table13[[Cód.]:[Latitude]],6,FALSE)))</f>
        <v/>
      </c>
      <c r="H256" s="330" t="str">
        <f>IF(A256="","",CONCATENATE("1D.",Entrada!$K$8,".",auxiliar!A98,".",Table8[[#This Row],[Código da Candidatura]]))</f>
        <v/>
      </c>
      <c r="I256" s="331" t="str">
        <f>IF(A256="","",SUMIF(D.Composição!A$2825:A$8530,A256,D.Composição!G$5:G$8530))</f>
        <v/>
      </c>
      <c r="J256" s="332" t="str">
        <f>IF(A256="","",COUNTIF(D.Composição!$A:$A,$A256))</f>
        <v/>
      </c>
      <c r="K256" s="332" t="str">
        <f t="shared" si="15"/>
        <v/>
      </c>
      <c r="L256" s="332" t="str">
        <f>IF(A256="","",COUNTIFS(D.Composição!$A:$A,$A256,D.Composição!$M:$M,"Dep"))</f>
        <v/>
      </c>
      <c r="M256" s="332" t="str">
        <f>IF(A256="","",COUNTIFS(D.Composição!$A:$A,$A256,D.Composição!$F:$F,"Sim"))</f>
        <v/>
      </c>
      <c r="N256" s="332" t="str">
        <f t="shared" si="16"/>
        <v/>
      </c>
      <c r="O256" s="332" t="str">
        <f>IF(A256="","",VLOOKUP(A256,D.Composição!A2920:F8626,5,FALSE))</f>
        <v/>
      </c>
      <c r="P256" s="332" t="str">
        <f t="shared" si="17"/>
        <v/>
      </c>
      <c r="Q256" s="333" t="str">
        <f t="shared" si="18"/>
        <v/>
      </c>
      <c r="R256" s="334" t="str">
        <f t="shared" si="19"/>
        <v/>
      </c>
      <c r="S256" s="332" t="str">
        <f>IF(H256="","",IF(R256&gt;=4*auxiliar!$K$2,"Não elegível",IF(R256&lt;4*auxiliar!$K$2,"Elegível","")))</f>
        <v/>
      </c>
      <c r="T256" s="325"/>
      <c r="U256" s="325"/>
      <c r="V256" s="325"/>
      <c r="W256" s="335"/>
      <c r="X256" s="336" t="str">
        <f>IF(Table8[[#This Row],[Código do agregado '[Entidade']]]="","",IF(OR(AND(A256="",A256&lt;&gt;""),(AND(A256&lt;&gt;"",OR(B256="",D256="",I256="",T256="",U256="")))),"NÃO",IF(AND(A256&lt;&gt;"",J256=0),"Faltam membros","sim")))</f>
        <v/>
      </c>
      <c r="AA256" s="323"/>
      <c r="AB256" s="406"/>
      <c r="AC256" s="406"/>
      <c r="AD256" s="323"/>
      <c r="AE256" s="323"/>
    </row>
    <row r="257" spans="1:31" x14ac:dyDescent="0.25">
      <c r="A257" s="324"/>
      <c r="B257" s="325"/>
      <c r="C257" s="326">
        <f>IFERROR(VLOOKUP(B257,A.Núcleos!$B:$C,2,FALSE),"")</f>
        <v>0</v>
      </c>
      <c r="D257" s="327"/>
      <c r="E257" s="328"/>
      <c r="F257" s="213"/>
      <c r="G257" s="329" t="str">
        <f>IF(Table8[[#This Row],[Código da Candidatura]]="","",CONCATENATE(VLOOKUP(Table8[[#This Row],[Código da Candidatura]],Table13[[Cód.]:[Latitude]],3,FALSE)," - ",VLOOKUP(Table8[[#This Row],[Código da Candidatura]],Table13[[Cód.]:[Latitude]],6,FALSE)))</f>
        <v/>
      </c>
      <c r="H257" s="330" t="str">
        <f>IF(A257="","",CONCATENATE("1D.",Entrada!$K$8,".",auxiliar!A99,".",Table8[[#This Row],[Código da Candidatura]]))</f>
        <v/>
      </c>
      <c r="I257" s="331" t="str">
        <f>IF(A257="","",SUMIF(D.Composição!A$2825:A$8530,A257,D.Composição!G$5:G$8530))</f>
        <v/>
      </c>
      <c r="J257" s="332" t="str">
        <f>IF(A257="","",COUNTIF(D.Composição!$A:$A,$A257))</f>
        <v/>
      </c>
      <c r="K257" s="332" t="str">
        <f t="shared" si="15"/>
        <v/>
      </c>
      <c r="L257" s="332" t="str">
        <f>IF(A257="","",COUNTIFS(D.Composição!$A:$A,$A257,D.Composição!$M:$M,"Dep"))</f>
        <v/>
      </c>
      <c r="M257" s="332" t="str">
        <f>IF(A257="","",COUNTIFS(D.Composição!$A:$A,$A257,D.Composição!$F:$F,"Sim"))</f>
        <v/>
      </c>
      <c r="N257" s="332" t="str">
        <f t="shared" si="16"/>
        <v/>
      </c>
      <c r="O257" s="332" t="str">
        <f>IF(A257="","",VLOOKUP(A257,D.Composição!A2921:F8627,5,FALSE))</f>
        <v/>
      </c>
      <c r="P257" s="332" t="str">
        <f t="shared" si="17"/>
        <v/>
      </c>
      <c r="Q257" s="333" t="str">
        <f t="shared" si="18"/>
        <v/>
      </c>
      <c r="R257" s="334" t="str">
        <f t="shared" si="19"/>
        <v/>
      </c>
      <c r="S257" s="332" t="str">
        <f>IF(H257="","",IF(R257&gt;=4*auxiliar!$K$2,"Não elegível",IF(R257&lt;4*auxiliar!$K$2,"Elegível","")))</f>
        <v/>
      </c>
      <c r="T257" s="325"/>
      <c r="U257" s="325"/>
      <c r="V257" s="325"/>
      <c r="W257" s="335"/>
      <c r="X257" s="336" t="str">
        <f>IF(Table8[[#This Row],[Código do agregado '[Entidade']]]="","",IF(OR(AND(A257="",A257&lt;&gt;""),(AND(A257&lt;&gt;"",OR(B257="",D257="",I257="",T257="",U257="")))),"NÃO",IF(AND(A257&lt;&gt;"",J257=0),"Faltam membros","sim")))</f>
        <v/>
      </c>
      <c r="AA257" s="323"/>
      <c r="AB257" s="406"/>
      <c r="AC257" s="406"/>
      <c r="AD257" s="323"/>
      <c r="AE257" s="323"/>
    </row>
    <row r="258" spans="1:31" x14ac:dyDescent="0.25">
      <c r="A258" s="324"/>
      <c r="B258" s="325"/>
      <c r="C258" s="326">
        <f>IFERROR(VLOOKUP(B258,A.Núcleos!$B:$C,2,FALSE),"")</f>
        <v>0</v>
      </c>
      <c r="D258" s="327"/>
      <c r="E258" s="328"/>
      <c r="F258" s="213"/>
      <c r="G258" s="329" t="str">
        <f>IF(Table8[[#This Row],[Código da Candidatura]]="","",CONCATENATE(VLOOKUP(Table8[[#This Row],[Código da Candidatura]],Table13[[Cód.]:[Latitude]],3,FALSE)," - ",VLOOKUP(Table8[[#This Row],[Código da Candidatura]],Table13[[Cód.]:[Latitude]],6,FALSE)))</f>
        <v/>
      </c>
      <c r="H258" s="330" t="str">
        <f>IF(A258="","",CONCATENATE("1D.",Entrada!$K$8,".",auxiliar!A100,".",Table8[[#This Row],[Código da Candidatura]]))</f>
        <v/>
      </c>
      <c r="I258" s="331" t="str">
        <f>IF(A258="","",SUMIF(D.Composição!A$2825:A$8530,A258,D.Composição!G$5:G$8530))</f>
        <v/>
      </c>
      <c r="J258" s="332" t="str">
        <f>IF(A258="","",COUNTIF(D.Composição!$A:$A,$A258))</f>
        <v/>
      </c>
      <c r="K258" s="332" t="str">
        <f t="shared" si="15"/>
        <v/>
      </c>
      <c r="L258" s="332" t="str">
        <f>IF(A258="","",COUNTIFS(D.Composição!$A:$A,$A258,D.Composição!$M:$M,"Dep"))</f>
        <v/>
      </c>
      <c r="M258" s="332" t="str">
        <f>IF(A258="","",COUNTIFS(D.Composição!$A:$A,$A258,D.Composição!$F:$F,"Sim"))</f>
        <v/>
      </c>
      <c r="N258" s="332" t="str">
        <f t="shared" si="16"/>
        <v/>
      </c>
      <c r="O258" s="332" t="str">
        <f>IF(A258="","",VLOOKUP(A258,D.Composição!A2922:F8628,5,FALSE))</f>
        <v/>
      </c>
      <c r="P258" s="332" t="str">
        <f t="shared" si="17"/>
        <v/>
      </c>
      <c r="Q258" s="333" t="str">
        <f t="shared" si="18"/>
        <v/>
      </c>
      <c r="R258" s="334" t="str">
        <f t="shared" si="19"/>
        <v/>
      </c>
      <c r="S258" s="332" t="str">
        <f>IF(H258="","",IF(R258&gt;=4*auxiliar!$K$2,"Não elegível",IF(R258&lt;4*auxiliar!$K$2,"Elegível","")))</f>
        <v/>
      </c>
      <c r="T258" s="325"/>
      <c r="U258" s="325"/>
      <c r="V258" s="325"/>
      <c r="W258" s="335"/>
      <c r="X258" s="336" t="str">
        <f>IF(Table8[[#This Row],[Código do agregado '[Entidade']]]="","",IF(OR(AND(A258="",A258&lt;&gt;""),(AND(A258&lt;&gt;"",OR(B258="",D258="",I258="",T258="",U258="")))),"NÃO",IF(AND(A258&lt;&gt;"",J258=0),"Faltam membros","sim")))</f>
        <v/>
      </c>
      <c r="AA258" s="323"/>
      <c r="AB258" s="406"/>
      <c r="AC258" s="406"/>
      <c r="AD258" s="323"/>
      <c r="AE258" s="323"/>
    </row>
    <row r="259" spans="1:31" x14ac:dyDescent="0.25">
      <c r="A259" s="324"/>
      <c r="B259" s="325"/>
      <c r="C259" s="326">
        <f>IFERROR(VLOOKUP(B259,A.Núcleos!$B:$C,2,FALSE),"")</f>
        <v>0</v>
      </c>
      <c r="D259" s="327"/>
      <c r="E259" s="328"/>
      <c r="F259" s="213"/>
      <c r="G259" s="329" t="str">
        <f>IF(Table8[[#This Row],[Código da Candidatura]]="","",CONCATENATE(VLOOKUP(Table8[[#This Row],[Código da Candidatura]],Table13[[Cód.]:[Latitude]],3,FALSE)," - ",VLOOKUP(Table8[[#This Row],[Código da Candidatura]],Table13[[Cód.]:[Latitude]],6,FALSE)))</f>
        <v/>
      </c>
      <c r="H259" s="330" t="str">
        <f>IF(A259="","",CONCATENATE("1D.",Entrada!$K$8,".",auxiliar!A101,".",Table8[[#This Row],[Código da Candidatura]]))</f>
        <v/>
      </c>
      <c r="I259" s="331" t="str">
        <f>IF(A259="","",SUMIF(D.Composição!A$2825:A$8530,A259,D.Composição!G$5:G$8530))</f>
        <v/>
      </c>
      <c r="J259" s="332" t="str">
        <f>IF(A259="","",COUNTIF(D.Composição!$A:$A,$A259))</f>
        <v/>
      </c>
      <c r="K259" s="332" t="str">
        <f t="shared" si="15"/>
        <v/>
      </c>
      <c r="L259" s="332" t="str">
        <f>IF(A259="","",COUNTIFS(D.Composição!$A:$A,$A259,D.Composição!$M:$M,"Dep"))</f>
        <v/>
      </c>
      <c r="M259" s="332" t="str">
        <f>IF(A259="","",COUNTIFS(D.Composição!$A:$A,$A259,D.Composição!$F:$F,"Sim"))</f>
        <v/>
      </c>
      <c r="N259" s="332" t="str">
        <f t="shared" si="16"/>
        <v/>
      </c>
      <c r="O259" s="332" t="str">
        <f>IF(A259="","",VLOOKUP(A259,D.Composição!A2923:F8629,5,FALSE))</f>
        <v/>
      </c>
      <c r="P259" s="332" t="str">
        <f t="shared" si="17"/>
        <v/>
      </c>
      <c r="Q259" s="333" t="str">
        <f t="shared" si="18"/>
        <v/>
      </c>
      <c r="R259" s="334" t="str">
        <f t="shared" si="19"/>
        <v/>
      </c>
      <c r="S259" s="332" t="str">
        <f>IF(H259="","",IF(R259&gt;=4*auxiliar!$K$2,"Não elegível",IF(R259&lt;4*auxiliar!$K$2,"Elegível","")))</f>
        <v/>
      </c>
      <c r="T259" s="325"/>
      <c r="U259" s="325"/>
      <c r="V259" s="325"/>
      <c r="W259" s="335"/>
      <c r="X259" s="336" t="str">
        <f>IF(Table8[[#This Row],[Código do agregado '[Entidade']]]="","",IF(OR(AND(A259="",A259&lt;&gt;""),(AND(A259&lt;&gt;"",OR(B259="",D259="",I259="",T259="",U259="")))),"NÃO",IF(AND(A259&lt;&gt;"",J259=0),"Faltam membros","sim")))</f>
        <v/>
      </c>
      <c r="AA259" s="323"/>
      <c r="AB259" s="406"/>
      <c r="AC259" s="406"/>
      <c r="AD259" s="323"/>
      <c r="AE259" s="323"/>
    </row>
    <row r="260" spans="1:31" x14ac:dyDescent="0.25">
      <c r="A260" s="324"/>
      <c r="B260" s="325"/>
      <c r="C260" s="326">
        <f>IFERROR(VLOOKUP(B260,A.Núcleos!$B:$C,2,FALSE),"")</f>
        <v>0</v>
      </c>
      <c r="D260" s="327"/>
      <c r="E260" s="328"/>
      <c r="F260" s="213"/>
      <c r="G260" s="329" t="str">
        <f>IF(Table8[[#This Row],[Código da Candidatura]]="","",CONCATENATE(VLOOKUP(Table8[[#This Row],[Código da Candidatura]],Table13[[Cód.]:[Latitude]],3,FALSE)," - ",VLOOKUP(Table8[[#This Row],[Código da Candidatura]],Table13[[Cód.]:[Latitude]],6,FALSE)))</f>
        <v/>
      </c>
      <c r="H260" s="330" t="str">
        <f>IF(A260="","",CONCATENATE("1D.",Entrada!$K$8,".",auxiliar!A102,".",Table8[[#This Row],[Código da Candidatura]]))</f>
        <v/>
      </c>
      <c r="I260" s="331" t="str">
        <f>IF(A260="","",SUMIF(D.Composição!A$2825:A$8530,A260,D.Composição!G$5:G$8530))</f>
        <v/>
      </c>
      <c r="J260" s="332" t="str">
        <f>IF(A260="","",COUNTIF(D.Composição!$A:$A,$A260))</f>
        <v/>
      </c>
      <c r="K260" s="332" t="str">
        <f t="shared" si="15"/>
        <v/>
      </c>
      <c r="L260" s="332" t="str">
        <f>IF(A260="","",COUNTIFS(D.Composição!$A:$A,$A260,D.Composição!$M:$M,"Dep"))</f>
        <v/>
      </c>
      <c r="M260" s="332" t="str">
        <f>IF(A260="","",COUNTIFS(D.Composição!$A:$A,$A260,D.Composição!$F:$F,"Sim"))</f>
        <v/>
      </c>
      <c r="N260" s="332" t="str">
        <f t="shared" si="16"/>
        <v/>
      </c>
      <c r="O260" s="332" t="str">
        <f>IF(A260="","",VLOOKUP(A260,D.Composição!A2924:F8630,5,FALSE))</f>
        <v/>
      </c>
      <c r="P260" s="332" t="str">
        <f t="shared" si="17"/>
        <v/>
      </c>
      <c r="Q260" s="333" t="str">
        <f t="shared" si="18"/>
        <v/>
      </c>
      <c r="R260" s="334" t="str">
        <f t="shared" si="19"/>
        <v/>
      </c>
      <c r="S260" s="332" t="str">
        <f>IF(H260="","",IF(R260&gt;=4*auxiliar!$K$2,"Não elegível",IF(R260&lt;4*auxiliar!$K$2,"Elegível","")))</f>
        <v/>
      </c>
      <c r="T260" s="325"/>
      <c r="U260" s="325"/>
      <c r="V260" s="325"/>
      <c r="W260" s="335"/>
      <c r="X260" s="336" t="str">
        <f>IF(Table8[[#This Row],[Código do agregado '[Entidade']]]="","",IF(OR(AND(A260="",A260&lt;&gt;""),(AND(A260&lt;&gt;"",OR(B260="",D260="",I260="",T260="",U260="")))),"NÃO",IF(AND(A260&lt;&gt;"",J260=0),"Faltam membros","sim")))</f>
        <v/>
      </c>
      <c r="AA260" s="323"/>
      <c r="AB260" s="406"/>
      <c r="AC260" s="406"/>
      <c r="AD260" s="323"/>
      <c r="AE260" s="323"/>
    </row>
    <row r="261" spans="1:31" x14ac:dyDescent="0.25">
      <c r="A261" s="324"/>
      <c r="B261" s="325"/>
      <c r="C261" s="326">
        <f>IFERROR(VLOOKUP(B261,A.Núcleos!$B:$C,2,FALSE),"")</f>
        <v>0</v>
      </c>
      <c r="D261" s="327"/>
      <c r="E261" s="328"/>
      <c r="F261" s="213"/>
      <c r="G261" s="329" t="str">
        <f>IF(Table8[[#This Row],[Código da Candidatura]]="","",CONCATENATE(VLOOKUP(Table8[[#This Row],[Código da Candidatura]],Table13[[Cód.]:[Latitude]],3,FALSE)," - ",VLOOKUP(Table8[[#This Row],[Código da Candidatura]],Table13[[Cód.]:[Latitude]],6,FALSE)))</f>
        <v/>
      </c>
      <c r="H261" s="330" t="str">
        <f>IF(A261="","",CONCATENATE("1D.",Entrada!$K$8,".",auxiliar!A103,".",Table8[[#This Row],[Código da Candidatura]]))</f>
        <v/>
      </c>
      <c r="I261" s="331" t="str">
        <f>IF(A261="","",SUMIF(D.Composição!A$2825:A$8530,A261,D.Composição!G$5:G$8530))</f>
        <v/>
      </c>
      <c r="J261" s="332" t="str">
        <f>IF(A261="","",COUNTIF(D.Composição!$A:$A,$A261))</f>
        <v/>
      </c>
      <c r="K261" s="332" t="str">
        <f t="shared" ref="K261:K324" si="20">IF(H261="","",MAX(J261-L261-1,0))</f>
        <v/>
      </c>
      <c r="L261" s="332" t="str">
        <f>IF(A261="","",COUNTIFS(D.Composição!$A:$A,$A261,D.Composição!$M:$M,"Dep"))</f>
        <v/>
      </c>
      <c r="M261" s="332" t="str">
        <f>IF(A261="","",COUNTIFS(D.Composição!$A:$A,$A261,D.Composição!$F:$F,"Sim"))</f>
        <v/>
      </c>
      <c r="N261" s="332" t="str">
        <f t="shared" ref="N261:N324" si="21">IF(H261="","",IF(AND(J261-L261=1,J261&gt;1.5),"Sim","Não"))</f>
        <v/>
      </c>
      <c r="O261" s="332" t="str">
        <f>IF(A261="","",VLOOKUP(A261,D.Composição!A2925:F8631,5,FALSE))</f>
        <v/>
      </c>
      <c r="P261" s="332" t="str">
        <f t="shared" ref="P261:P324" si="22">IF(A261="","",IF(AND(J261=1,O261&gt;65),"Sim","Não"))</f>
        <v/>
      </c>
      <c r="Q261" s="333" t="str">
        <f t="shared" ref="Q261:Q324" si="23">IF(A261="","",IF(P261="Sim",1.25,IF(N261="Não",1+0.7*K261+0.25*L261+0.25*M261,IF(N261="Sim",1+0.7*K261+0.5*L261+0.25*M261,""))))</f>
        <v/>
      </c>
      <c r="R261" s="334" t="str">
        <f t="shared" ref="R261:R324" si="24">IF(H261="","",I261/12/Q261)</f>
        <v/>
      </c>
      <c r="S261" s="332" t="str">
        <f>IF(H261="","",IF(R261&gt;=4*auxiliar!$K$2,"Não elegível",IF(R261&lt;4*auxiliar!$K$2,"Elegível","")))</f>
        <v/>
      </c>
      <c r="T261" s="325"/>
      <c r="U261" s="325"/>
      <c r="V261" s="325"/>
      <c r="W261" s="335"/>
      <c r="X261" s="336" t="str">
        <f>IF(Table8[[#This Row],[Código do agregado '[Entidade']]]="","",IF(OR(AND(A261="",A261&lt;&gt;""),(AND(A261&lt;&gt;"",OR(B261="",D261="",I261="",T261="",U261="")))),"NÃO",IF(AND(A261&lt;&gt;"",J261=0),"Faltam membros","sim")))</f>
        <v/>
      </c>
      <c r="AA261" s="323"/>
      <c r="AB261" s="406"/>
      <c r="AC261" s="406"/>
      <c r="AD261" s="323"/>
      <c r="AE261" s="323"/>
    </row>
    <row r="262" spans="1:31" x14ac:dyDescent="0.25">
      <c r="A262" s="324"/>
      <c r="B262" s="325"/>
      <c r="C262" s="326">
        <f>IFERROR(VLOOKUP(B262,A.Núcleos!$B:$C,2,FALSE),"")</f>
        <v>0</v>
      </c>
      <c r="D262" s="327"/>
      <c r="E262" s="328"/>
      <c r="F262" s="213"/>
      <c r="G262" s="329" t="str">
        <f>IF(Table8[[#This Row],[Código da Candidatura]]="","",CONCATENATE(VLOOKUP(Table8[[#This Row],[Código da Candidatura]],Table13[[Cód.]:[Latitude]],3,FALSE)," - ",VLOOKUP(Table8[[#This Row],[Código da Candidatura]],Table13[[Cód.]:[Latitude]],6,FALSE)))</f>
        <v/>
      </c>
      <c r="H262" s="330" t="str">
        <f>IF(A262="","",CONCATENATE("1D.",Entrada!$K$8,".",auxiliar!A104,".",Table8[[#This Row],[Código da Candidatura]]))</f>
        <v/>
      </c>
      <c r="I262" s="331" t="str">
        <f>IF(A262="","",SUMIF(D.Composição!A$2825:A$8530,A262,D.Composição!G$5:G$8530))</f>
        <v/>
      </c>
      <c r="J262" s="332" t="str">
        <f>IF(A262="","",COUNTIF(D.Composição!$A:$A,$A262))</f>
        <v/>
      </c>
      <c r="K262" s="332" t="str">
        <f t="shared" si="20"/>
        <v/>
      </c>
      <c r="L262" s="332" t="str">
        <f>IF(A262="","",COUNTIFS(D.Composição!$A:$A,$A262,D.Composição!$M:$M,"Dep"))</f>
        <v/>
      </c>
      <c r="M262" s="332" t="str">
        <f>IF(A262="","",COUNTIFS(D.Composição!$A:$A,$A262,D.Composição!$F:$F,"Sim"))</f>
        <v/>
      </c>
      <c r="N262" s="332" t="str">
        <f t="shared" si="21"/>
        <v/>
      </c>
      <c r="O262" s="332" t="str">
        <f>IF(A262="","",VLOOKUP(A262,D.Composição!A2926:F8632,5,FALSE))</f>
        <v/>
      </c>
      <c r="P262" s="332" t="str">
        <f t="shared" si="22"/>
        <v/>
      </c>
      <c r="Q262" s="333" t="str">
        <f t="shared" si="23"/>
        <v/>
      </c>
      <c r="R262" s="334" t="str">
        <f t="shared" si="24"/>
        <v/>
      </c>
      <c r="S262" s="332" t="str">
        <f>IF(H262="","",IF(R262&gt;=4*auxiliar!$K$2,"Não elegível",IF(R262&lt;4*auxiliar!$K$2,"Elegível","")))</f>
        <v/>
      </c>
      <c r="T262" s="325"/>
      <c r="U262" s="325"/>
      <c r="V262" s="325"/>
      <c r="W262" s="335"/>
      <c r="X262" s="336" t="str">
        <f>IF(Table8[[#This Row],[Código do agregado '[Entidade']]]="","",IF(OR(AND(A262="",A262&lt;&gt;""),(AND(A262&lt;&gt;"",OR(B262="",D262="",I262="",T262="",U262="")))),"NÃO",IF(AND(A262&lt;&gt;"",J262=0),"Faltam membros","sim")))</f>
        <v/>
      </c>
      <c r="AA262" s="323"/>
      <c r="AB262" s="406"/>
      <c r="AC262" s="406"/>
      <c r="AD262" s="323"/>
      <c r="AE262" s="323"/>
    </row>
    <row r="263" spans="1:31" x14ac:dyDescent="0.25">
      <c r="A263" s="324"/>
      <c r="B263" s="325"/>
      <c r="C263" s="326">
        <f>IFERROR(VLOOKUP(B263,A.Núcleos!$B:$C,2,FALSE),"")</f>
        <v>0</v>
      </c>
      <c r="D263" s="327"/>
      <c r="E263" s="328"/>
      <c r="F263" s="213"/>
      <c r="G263" s="329" t="str">
        <f>IF(Table8[[#This Row],[Código da Candidatura]]="","",CONCATENATE(VLOOKUP(Table8[[#This Row],[Código da Candidatura]],Table13[[Cód.]:[Latitude]],3,FALSE)," - ",VLOOKUP(Table8[[#This Row],[Código da Candidatura]],Table13[[Cód.]:[Latitude]],6,FALSE)))</f>
        <v/>
      </c>
      <c r="H263" s="330" t="str">
        <f>IF(A263="","",CONCATENATE("1D.",Entrada!$K$8,".",auxiliar!A105,".",Table8[[#This Row],[Código da Candidatura]]))</f>
        <v/>
      </c>
      <c r="I263" s="331" t="str">
        <f>IF(A263="","",SUMIF(D.Composição!A$2825:A$8530,A263,D.Composição!G$5:G$8530))</f>
        <v/>
      </c>
      <c r="J263" s="332" t="str">
        <f>IF(A263="","",COUNTIF(D.Composição!$A:$A,$A263))</f>
        <v/>
      </c>
      <c r="K263" s="332" t="str">
        <f t="shared" si="20"/>
        <v/>
      </c>
      <c r="L263" s="332" t="str">
        <f>IF(A263="","",COUNTIFS(D.Composição!$A:$A,$A263,D.Composição!$M:$M,"Dep"))</f>
        <v/>
      </c>
      <c r="M263" s="332" t="str">
        <f>IF(A263="","",COUNTIFS(D.Composição!$A:$A,$A263,D.Composição!$F:$F,"Sim"))</f>
        <v/>
      </c>
      <c r="N263" s="332" t="str">
        <f t="shared" si="21"/>
        <v/>
      </c>
      <c r="O263" s="332" t="str">
        <f>IF(A263="","",VLOOKUP(A263,D.Composição!A2927:F8633,5,FALSE))</f>
        <v/>
      </c>
      <c r="P263" s="332" t="str">
        <f t="shared" si="22"/>
        <v/>
      </c>
      <c r="Q263" s="333" t="str">
        <f t="shared" si="23"/>
        <v/>
      </c>
      <c r="R263" s="334" t="str">
        <f t="shared" si="24"/>
        <v/>
      </c>
      <c r="S263" s="332" t="str">
        <f>IF(H263="","",IF(R263&gt;=4*auxiliar!$K$2,"Não elegível",IF(R263&lt;4*auxiliar!$K$2,"Elegível","")))</f>
        <v/>
      </c>
      <c r="T263" s="325"/>
      <c r="U263" s="325"/>
      <c r="V263" s="325"/>
      <c r="W263" s="335"/>
      <c r="X263" s="336" t="str">
        <f>IF(Table8[[#This Row],[Código do agregado '[Entidade']]]="","",IF(OR(AND(A263="",A263&lt;&gt;""),(AND(A263&lt;&gt;"",OR(B263="",D263="",I263="",T263="",U263="")))),"NÃO",IF(AND(A263&lt;&gt;"",J263=0),"Faltam membros","sim")))</f>
        <v/>
      </c>
      <c r="AA263" s="323"/>
      <c r="AB263" s="406"/>
      <c r="AC263" s="406"/>
      <c r="AD263" s="323"/>
      <c r="AE263" s="323"/>
    </row>
    <row r="264" spans="1:31" x14ac:dyDescent="0.25">
      <c r="A264" s="324"/>
      <c r="B264" s="325"/>
      <c r="C264" s="326">
        <f>IFERROR(VLOOKUP(B264,A.Núcleos!$B:$C,2,FALSE),"")</f>
        <v>0</v>
      </c>
      <c r="D264" s="327"/>
      <c r="E264" s="328"/>
      <c r="F264" s="213"/>
      <c r="G264" s="329" t="str">
        <f>IF(Table8[[#This Row],[Código da Candidatura]]="","",CONCATENATE(VLOOKUP(Table8[[#This Row],[Código da Candidatura]],Table13[[Cód.]:[Latitude]],3,FALSE)," - ",VLOOKUP(Table8[[#This Row],[Código da Candidatura]],Table13[[Cód.]:[Latitude]],6,FALSE)))</f>
        <v/>
      </c>
      <c r="H264" s="330" t="str">
        <f>IF(A264="","",CONCATENATE("1D.",Entrada!$K$8,".",auxiliar!A106,".",Table8[[#This Row],[Código da Candidatura]]))</f>
        <v/>
      </c>
      <c r="I264" s="331" t="str">
        <f>IF(A264="","",SUMIF(D.Composição!A$2825:A$8530,A264,D.Composição!G$5:G$8530))</f>
        <v/>
      </c>
      <c r="J264" s="332" t="str">
        <f>IF(A264="","",COUNTIF(D.Composição!$A:$A,$A264))</f>
        <v/>
      </c>
      <c r="K264" s="332" t="str">
        <f t="shared" si="20"/>
        <v/>
      </c>
      <c r="L264" s="332" t="str">
        <f>IF(A264="","",COUNTIFS(D.Composição!$A:$A,$A264,D.Composição!$M:$M,"Dep"))</f>
        <v/>
      </c>
      <c r="M264" s="332" t="str">
        <f>IF(A264="","",COUNTIFS(D.Composição!$A:$A,$A264,D.Composição!$F:$F,"Sim"))</f>
        <v/>
      </c>
      <c r="N264" s="332" t="str">
        <f t="shared" si="21"/>
        <v/>
      </c>
      <c r="O264" s="332" t="str">
        <f>IF(A264="","",VLOOKUP(A264,D.Composição!A2928:F8634,5,FALSE))</f>
        <v/>
      </c>
      <c r="P264" s="332" t="str">
        <f t="shared" si="22"/>
        <v/>
      </c>
      <c r="Q264" s="333" t="str">
        <f t="shared" si="23"/>
        <v/>
      </c>
      <c r="R264" s="334" t="str">
        <f t="shared" si="24"/>
        <v/>
      </c>
      <c r="S264" s="332" t="str">
        <f>IF(H264="","",IF(R264&gt;=4*auxiliar!$K$2,"Não elegível",IF(R264&lt;4*auxiliar!$K$2,"Elegível","")))</f>
        <v/>
      </c>
      <c r="T264" s="325"/>
      <c r="U264" s="325"/>
      <c r="V264" s="325"/>
      <c r="W264" s="335"/>
      <c r="X264" s="336" t="str">
        <f>IF(Table8[[#This Row],[Código do agregado '[Entidade']]]="","",IF(OR(AND(A264="",A264&lt;&gt;""),(AND(A264&lt;&gt;"",OR(B264="",D264="",I264="",T264="",U264="")))),"NÃO",IF(AND(A264&lt;&gt;"",J264=0),"Faltam membros","sim")))</f>
        <v/>
      </c>
      <c r="AA264" s="323"/>
      <c r="AB264" s="406"/>
      <c r="AC264" s="406"/>
      <c r="AD264" s="323"/>
      <c r="AE264" s="323"/>
    </row>
    <row r="265" spans="1:31" x14ac:dyDescent="0.25">
      <c r="A265" s="324"/>
      <c r="B265" s="325"/>
      <c r="C265" s="326">
        <f>IFERROR(VLOOKUP(B265,A.Núcleos!$B:$C,2,FALSE),"")</f>
        <v>0</v>
      </c>
      <c r="D265" s="327"/>
      <c r="E265" s="328"/>
      <c r="F265" s="213"/>
      <c r="G265" s="329" t="str">
        <f>IF(Table8[[#This Row],[Código da Candidatura]]="","",CONCATENATE(VLOOKUP(Table8[[#This Row],[Código da Candidatura]],Table13[[Cód.]:[Latitude]],3,FALSE)," - ",VLOOKUP(Table8[[#This Row],[Código da Candidatura]],Table13[[Cód.]:[Latitude]],6,FALSE)))</f>
        <v/>
      </c>
      <c r="H265" s="330" t="str">
        <f>IF(A265="","",CONCATENATE("1D.",Entrada!$K$8,".",auxiliar!A107,".",Table8[[#This Row],[Código da Candidatura]]))</f>
        <v/>
      </c>
      <c r="I265" s="331" t="str">
        <f>IF(A265="","",SUMIF(D.Composição!A$2825:A$8530,A265,D.Composição!G$5:G$8530))</f>
        <v/>
      </c>
      <c r="J265" s="332" t="str">
        <f>IF(A265="","",COUNTIF(D.Composição!$A:$A,$A265))</f>
        <v/>
      </c>
      <c r="K265" s="332" t="str">
        <f t="shared" si="20"/>
        <v/>
      </c>
      <c r="L265" s="332" t="str">
        <f>IF(A265="","",COUNTIFS(D.Composição!$A:$A,$A265,D.Composição!$M:$M,"Dep"))</f>
        <v/>
      </c>
      <c r="M265" s="332" t="str">
        <f>IF(A265="","",COUNTIFS(D.Composição!$A:$A,$A265,D.Composição!$F:$F,"Sim"))</f>
        <v/>
      </c>
      <c r="N265" s="332" t="str">
        <f t="shared" si="21"/>
        <v/>
      </c>
      <c r="O265" s="332" t="str">
        <f>IF(A265="","",VLOOKUP(A265,D.Composição!A2929:F8635,5,FALSE))</f>
        <v/>
      </c>
      <c r="P265" s="332" t="str">
        <f t="shared" si="22"/>
        <v/>
      </c>
      <c r="Q265" s="333" t="str">
        <f t="shared" si="23"/>
        <v/>
      </c>
      <c r="R265" s="334" t="str">
        <f t="shared" si="24"/>
        <v/>
      </c>
      <c r="S265" s="332" t="str">
        <f>IF(H265="","",IF(R265&gt;=4*auxiliar!$K$2,"Não elegível",IF(R265&lt;4*auxiliar!$K$2,"Elegível","")))</f>
        <v/>
      </c>
      <c r="T265" s="325"/>
      <c r="U265" s="325"/>
      <c r="V265" s="325"/>
      <c r="W265" s="335"/>
      <c r="X265" s="336" t="str">
        <f>IF(Table8[[#This Row],[Código do agregado '[Entidade']]]="","",IF(OR(AND(A265="",A265&lt;&gt;""),(AND(A265&lt;&gt;"",OR(B265="",D265="",I265="",T265="",U265="")))),"NÃO",IF(AND(A265&lt;&gt;"",J265=0),"Faltam membros","sim")))</f>
        <v/>
      </c>
      <c r="AA265" s="323"/>
      <c r="AB265" s="406"/>
      <c r="AC265" s="406"/>
      <c r="AD265" s="323"/>
      <c r="AE265" s="323"/>
    </row>
    <row r="266" spans="1:31" x14ac:dyDescent="0.25">
      <c r="A266" s="324"/>
      <c r="B266" s="325"/>
      <c r="C266" s="326">
        <f>IFERROR(VLOOKUP(B266,A.Núcleos!$B:$C,2,FALSE),"")</f>
        <v>0</v>
      </c>
      <c r="D266" s="327"/>
      <c r="E266" s="328"/>
      <c r="F266" s="213"/>
      <c r="G266" s="329" t="str">
        <f>IF(Table8[[#This Row],[Código da Candidatura]]="","",CONCATENATE(VLOOKUP(Table8[[#This Row],[Código da Candidatura]],Table13[[Cód.]:[Latitude]],3,FALSE)," - ",VLOOKUP(Table8[[#This Row],[Código da Candidatura]],Table13[[Cód.]:[Latitude]],6,FALSE)))</f>
        <v/>
      </c>
      <c r="H266" s="330" t="str">
        <f>IF(A266="","",CONCATENATE("1D.",Entrada!$K$8,".",auxiliar!A108,".",Table8[[#This Row],[Código da Candidatura]]))</f>
        <v/>
      </c>
      <c r="I266" s="331" t="str">
        <f>IF(A266="","",SUMIF(D.Composição!A$2825:A$8530,A266,D.Composição!G$5:G$8530))</f>
        <v/>
      </c>
      <c r="J266" s="332" t="str">
        <f>IF(A266="","",COUNTIF(D.Composição!$A:$A,$A266))</f>
        <v/>
      </c>
      <c r="K266" s="332" t="str">
        <f t="shared" si="20"/>
        <v/>
      </c>
      <c r="L266" s="332" t="str">
        <f>IF(A266="","",COUNTIFS(D.Composição!$A:$A,$A266,D.Composição!$M:$M,"Dep"))</f>
        <v/>
      </c>
      <c r="M266" s="332" t="str">
        <f>IF(A266="","",COUNTIFS(D.Composição!$A:$A,$A266,D.Composição!$F:$F,"Sim"))</f>
        <v/>
      </c>
      <c r="N266" s="332" t="str">
        <f t="shared" si="21"/>
        <v/>
      </c>
      <c r="O266" s="332" t="str">
        <f>IF(A266="","",VLOOKUP(A266,D.Composição!A2930:F8636,5,FALSE))</f>
        <v/>
      </c>
      <c r="P266" s="332" t="str">
        <f t="shared" si="22"/>
        <v/>
      </c>
      <c r="Q266" s="333" t="str">
        <f t="shared" si="23"/>
        <v/>
      </c>
      <c r="R266" s="334" t="str">
        <f t="shared" si="24"/>
        <v/>
      </c>
      <c r="S266" s="332" t="str">
        <f>IF(H266="","",IF(R266&gt;=4*auxiliar!$K$2,"Não elegível",IF(R266&lt;4*auxiliar!$K$2,"Elegível","")))</f>
        <v/>
      </c>
      <c r="T266" s="325"/>
      <c r="U266" s="325"/>
      <c r="V266" s="325"/>
      <c r="W266" s="335"/>
      <c r="X266" s="336" t="str">
        <f>IF(Table8[[#This Row],[Código do agregado '[Entidade']]]="","",IF(OR(AND(A266="",A266&lt;&gt;""),(AND(A266&lt;&gt;"",OR(B266="",D266="",I266="",T266="",U266="")))),"NÃO",IF(AND(A266&lt;&gt;"",J266=0),"Faltam membros","sim")))</f>
        <v/>
      </c>
      <c r="AA266" s="323"/>
      <c r="AB266" s="406"/>
      <c r="AC266" s="406"/>
      <c r="AD266" s="323"/>
      <c r="AE266" s="323"/>
    </row>
    <row r="267" spans="1:31" x14ac:dyDescent="0.25">
      <c r="A267" s="324"/>
      <c r="B267" s="325"/>
      <c r="C267" s="326">
        <f>IFERROR(VLOOKUP(B267,A.Núcleos!$B:$C,2,FALSE),"")</f>
        <v>0</v>
      </c>
      <c r="D267" s="327"/>
      <c r="E267" s="328"/>
      <c r="F267" s="213"/>
      <c r="G267" s="329" t="str">
        <f>IF(Table8[[#This Row],[Código da Candidatura]]="","",CONCATENATE(VLOOKUP(Table8[[#This Row],[Código da Candidatura]],Table13[[Cód.]:[Latitude]],3,FALSE)," - ",VLOOKUP(Table8[[#This Row],[Código da Candidatura]],Table13[[Cód.]:[Latitude]],6,FALSE)))</f>
        <v/>
      </c>
      <c r="H267" s="330" t="str">
        <f>IF(A267="","",CONCATENATE("1D.",Entrada!$K$8,".",auxiliar!A109,".",Table8[[#This Row],[Código da Candidatura]]))</f>
        <v/>
      </c>
      <c r="I267" s="331" t="str">
        <f>IF(A267="","",SUMIF(D.Composição!A$2825:A$8530,A267,D.Composição!G$5:G$8530))</f>
        <v/>
      </c>
      <c r="J267" s="332" t="str">
        <f>IF(A267="","",COUNTIF(D.Composição!$A:$A,$A267))</f>
        <v/>
      </c>
      <c r="K267" s="332" t="str">
        <f t="shared" si="20"/>
        <v/>
      </c>
      <c r="L267" s="332" t="str">
        <f>IF(A267="","",COUNTIFS(D.Composição!$A:$A,$A267,D.Composição!$M:$M,"Dep"))</f>
        <v/>
      </c>
      <c r="M267" s="332" t="str">
        <f>IF(A267="","",COUNTIFS(D.Composição!$A:$A,$A267,D.Composição!$F:$F,"Sim"))</f>
        <v/>
      </c>
      <c r="N267" s="332" t="str">
        <f t="shared" si="21"/>
        <v/>
      </c>
      <c r="O267" s="332" t="str">
        <f>IF(A267="","",VLOOKUP(A267,D.Composição!A2931:F8637,5,FALSE))</f>
        <v/>
      </c>
      <c r="P267" s="332" t="str">
        <f t="shared" si="22"/>
        <v/>
      </c>
      <c r="Q267" s="333" t="str">
        <f t="shared" si="23"/>
        <v/>
      </c>
      <c r="R267" s="334" t="str">
        <f t="shared" si="24"/>
        <v/>
      </c>
      <c r="S267" s="332" t="str">
        <f>IF(H267="","",IF(R267&gt;=4*auxiliar!$K$2,"Não elegível",IF(R267&lt;4*auxiliar!$K$2,"Elegível","")))</f>
        <v/>
      </c>
      <c r="T267" s="325"/>
      <c r="U267" s="325"/>
      <c r="V267" s="325"/>
      <c r="W267" s="335"/>
      <c r="X267" s="336" t="str">
        <f>IF(Table8[[#This Row],[Código do agregado '[Entidade']]]="","",IF(OR(AND(A267="",A267&lt;&gt;""),(AND(A267&lt;&gt;"",OR(B267="",D267="",I267="",T267="",U267="")))),"NÃO",IF(AND(A267&lt;&gt;"",J267=0),"Faltam membros","sim")))</f>
        <v/>
      </c>
      <c r="AA267" s="323"/>
      <c r="AB267" s="406"/>
      <c r="AC267" s="406"/>
      <c r="AD267" s="323"/>
      <c r="AE267" s="323"/>
    </row>
    <row r="268" spans="1:31" x14ac:dyDescent="0.25">
      <c r="A268" s="324"/>
      <c r="B268" s="325"/>
      <c r="C268" s="326">
        <f>IFERROR(VLOOKUP(B268,A.Núcleos!$B:$C,2,FALSE),"")</f>
        <v>0</v>
      </c>
      <c r="D268" s="327"/>
      <c r="E268" s="328"/>
      <c r="F268" s="213"/>
      <c r="G268" s="329" t="str">
        <f>IF(Table8[[#This Row],[Código da Candidatura]]="","",CONCATENATE(VLOOKUP(Table8[[#This Row],[Código da Candidatura]],Table13[[Cód.]:[Latitude]],3,FALSE)," - ",VLOOKUP(Table8[[#This Row],[Código da Candidatura]],Table13[[Cód.]:[Latitude]],6,FALSE)))</f>
        <v/>
      </c>
      <c r="H268" s="330" t="str">
        <f>IF(A268="","",CONCATENATE("1D.",Entrada!$K$8,".",auxiliar!A110,".",Table8[[#This Row],[Código da Candidatura]]))</f>
        <v/>
      </c>
      <c r="I268" s="331" t="str">
        <f>IF(A268="","",SUMIF(D.Composição!A$2825:A$8530,A268,D.Composição!G$5:G$8530))</f>
        <v/>
      </c>
      <c r="J268" s="332" t="str">
        <f>IF(A268="","",COUNTIF(D.Composição!$A:$A,$A268))</f>
        <v/>
      </c>
      <c r="K268" s="332" t="str">
        <f t="shared" si="20"/>
        <v/>
      </c>
      <c r="L268" s="332" t="str">
        <f>IF(A268="","",COUNTIFS(D.Composição!$A:$A,$A268,D.Composição!$M:$M,"Dep"))</f>
        <v/>
      </c>
      <c r="M268" s="332" t="str">
        <f>IF(A268="","",COUNTIFS(D.Composição!$A:$A,$A268,D.Composição!$F:$F,"Sim"))</f>
        <v/>
      </c>
      <c r="N268" s="332" t="str">
        <f t="shared" si="21"/>
        <v/>
      </c>
      <c r="O268" s="332" t="str">
        <f>IF(A268="","",VLOOKUP(A268,D.Composição!A2932:F8638,5,FALSE))</f>
        <v/>
      </c>
      <c r="P268" s="332" t="str">
        <f t="shared" si="22"/>
        <v/>
      </c>
      <c r="Q268" s="333" t="str">
        <f t="shared" si="23"/>
        <v/>
      </c>
      <c r="R268" s="334" t="str">
        <f t="shared" si="24"/>
        <v/>
      </c>
      <c r="S268" s="332" t="str">
        <f>IF(H268="","",IF(R268&gt;=4*auxiliar!$K$2,"Não elegível",IF(R268&lt;4*auxiliar!$K$2,"Elegível","")))</f>
        <v/>
      </c>
      <c r="T268" s="325"/>
      <c r="U268" s="325"/>
      <c r="V268" s="325"/>
      <c r="W268" s="335"/>
      <c r="X268" s="336" t="str">
        <f>IF(Table8[[#This Row],[Código do agregado '[Entidade']]]="","",IF(OR(AND(A268="",A268&lt;&gt;""),(AND(A268&lt;&gt;"",OR(B268="",D268="",I268="",T268="",U268="")))),"NÃO",IF(AND(A268&lt;&gt;"",J268=0),"Faltam membros","sim")))</f>
        <v/>
      </c>
      <c r="AA268" s="323"/>
      <c r="AB268" s="406"/>
      <c r="AC268" s="406"/>
      <c r="AD268" s="323"/>
      <c r="AE268" s="323"/>
    </row>
    <row r="269" spans="1:31" x14ac:dyDescent="0.25">
      <c r="A269" s="324"/>
      <c r="B269" s="325"/>
      <c r="C269" s="326">
        <f>IFERROR(VLOOKUP(B269,A.Núcleos!$B:$C,2,FALSE),"")</f>
        <v>0</v>
      </c>
      <c r="D269" s="327"/>
      <c r="E269" s="328"/>
      <c r="F269" s="213"/>
      <c r="G269" s="329" t="str">
        <f>IF(Table8[[#This Row],[Código da Candidatura]]="","",CONCATENATE(VLOOKUP(Table8[[#This Row],[Código da Candidatura]],Table13[[Cód.]:[Latitude]],3,FALSE)," - ",VLOOKUP(Table8[[#This Row],[Código da Candidatura]],Table13[[Cód.]:[Latitude]],6,FALSE)))</f>
        <v/>
      </c>
      <c r="H269" s="330" t="str">
        <f>IF(A269="","",CONCATENATE("1D.",Entrada!$K$8,".",auxiliar!A111,".",Table8[[#This Row],[Código da Candidatura]]))</f>
        <v/>
      </c>
      <c r="I269" s="331" t="str">
        <f>IF(A269="","",SUMIF(D.Composição!A$2825:A$8530,A269,D.Composição!G$5:G$8530))</f>
        <v/>
      </c>
      <c r="J269" s="332" t="str">
        <f>IF(A269="","",COUNTIF(D.Composição!$A:$A,$A269))</f>
        <v/>
      </c>
      <c r="K269" s="332" t="str">
        <f t="shared" si="20"/>
        <v/>
      </c>
      <c r="L269" s="332" t="str">
        <f>IF(A269="","",COUNTIFS(D.Composição!$A:$A,$A269,D.Composição!$M:$M,"Dep"))</f>
        <v/>
      </c>
      <c r="M269" s="332" t="str">
        <f>IF(A269="","",COUNTIFS(D.Composição!$A:$A,$A269,D.Composição!$F:$F,"Sim"))</f>
        <v/>
      </c>
      <c r="N269" s="332" t="str">
        <f t="shared" si="21"/>
        <v/>
      </c>
      <c r="O269" s="332" t="str">
        <f>IF(A269="","",VLOOKUP(A269,D.Composição!A2933:F8639,5,FALSE))</f>
        <v/>
      </c>
      <c r="P269" s="332" t="str">
        <f t="shared" si="22"/>
        <v/>
      </c>
      <c r="Q269" s="333" t="str">
        <f t="shared" si="23"/>
        <v/>
      </c>
      <c r="R269" s="334" t="str">
        <f t="shared" si="24"/>
        <v/>
      </c>
      <c r="S269" s="332" t="str">
        <f>IF(H269="","",IF(R269&gt;=4*auxiliar!$K$2,"Não elegível",IF(R269&lt;4*auxiliar!$K$2,"Elegível","")))</f>
        <v/>
      </c>
      <c r="T269" s="325"/>
      <c r="U269" s="325"/>
      <c r="V269" s="325"/>
      <c r="W269" s="335"/>
      <c r="X269" s="336" t="str">
        <f>IF(Table8[[#This Row],[Código do agregado '[Entidade']]]="","",IF(OR(AND(A269="",A269&lt;&gt;""),(AND(A269&lt;&gt;"",OR(B269="",D269="",I269="",T269="",U269="")))),"NÃO",IF(AND(A269&lt;&gt;"",J269=0),"Faltam membros","sim")))</f>
        <v/>
      </c>
      <c r="AA269" s="323"/>
      <c r="AB269" s="406"/>
      <c r="AC269" s="406"/>
      <c r="AD269" s="323"/>
      <c r="AE269" s="323"/>
    </row>
    <row r="270" spans="1:31" x14ac:dyDescent="0.25">
      <c r="A270" s="324"/>
      <c r="B270" s="325"/>
      <c r="C270" s="326">
        <f>IFERROR(VLOOKUP(B270,A.Núcleos!$B:$C,2,FALSE),"")</f>
        <v>0</v>
      </c>
      <c r="D270" s="327"/>
      <c r="E270" s="328"/>
      <c r="F270" s="213"/>
      <c r="G270" s="329" t="str">
        <f>IF(Table8[[#This Row],[Código da Candidatura]]="","",CONCATENATE(VLOOKUP(Table8[[#This Row],[Código da Candidatura]],Table13[[Cód.]:[Latitude]],3,FALSE)," - ",VLOOKUP(Table8[[#This Row],[Código da Candidatura]],Table13[[Cód.]:[Latitude]],6,FALSE)))</f>
        <v/>
      </c>
      <c r="H270" s="330" t="str">
        <f>IF(A270="","",CONCATENATE("1D.",Entrada!$K$8,".",auxiliar!A112,".",Table8[[#This Row],[Código da Candidatura]]))</f>
        <v/>
      </c>
      <c r="I270" s="331" t="str">
        <f>IF(A270="","",SUMIF(D.Composição!A$2825:A$8530,A270,D.Composição!G$5:G$8530))</f>
        <v/>
      </c>
      <c r="J270" s="332" t="str">
        <f>IF(A270="","",COUNTIF(D.Composição!$A:$A,$A270))</f>
        <v/>
      </c>
      <c r="K270" s="332" t="str">
        <f t="shared" si="20"/>
        <v/>
      </c>
      <c r="L270" s="332" t="str">
        <f>IF(A270="","",COUNTIFS(D.Composição!$A:$A,$A270,D.Composição!$M:$M,"Dep"))</f>
        <v/>
      </c>
      <c r="M270" s="332" t="str">
        <f>IF(A270="","",COUNTIFS(D.Composição!$A:$A,$A270,D.Composição!$F:$F,"Sim"))</f>
        <v/>
      </c>
      <c r="N270" s="332" t="str">
        <f t="shared" si="21"/>
        <v/>
      </c>
      <c r="O270" s="332" t="str">
        <f>IF(A270="","",VLOOKUP(A270,D.Composição!A2934:F8640,5,FALSE))</f>
        <v/>
      </c>
      <c r="P270" s="332" t="str">
        <f t="shared" si="22"/>
        <v/>
      </c>
      <c r="Q270" s="333" t="str">
        <f t="shared" si="23"/>
        <v/>
      </c>
      <c r="R270" s="334" t="str">
        <f t="shared" si="24"/>
        <v/>
      </c>
      <c r="S270" s="332" t="str">
        <f>IF(H270="","",IF(R270&gt;=4*auxiliar!$K$2,"Não elegível",IF(R270&lt;4*auxiliar!$K$2,"Elegível","")))</f>
        <v/>
      </c>
      <c r="T270" s="325"/>
      <c r="U270" s="325"/>
      <c r="V270" s="325"/>
      <c r="W270" s="335"/>
      <c r="X270" s="336" t="str">
        <f>IF(Table8[[#This Row],[Código do agregado '[Entidade']]]="","",IF(OR(AND(A270="",A270&lt;&gt;""),(AND(A270&lt;&gt;"",OR(B270="",D270="",I270="",T270="",U270="")))),"NÃO",IF(AND(A270&lt;&gt;"",J270=0),"Faltam membros","sim")))</f>
        <v/>
      </c>
      <c r="AA270" s="323"/>
      <c r="AB270" s="406"/>
      <c r="AC270" s="406"/>
      <c r="AD270" s="323"/>
      <c r="AE270" s="323"/>
    </row>
    <row r="271" spans="1:31" x14ac:dyDescent="0.25">
      <c r="A271" s="324"/>
      <c r="B271" s="325"/>
      <c r="C271" s="326">
        <f>IFERROR(VLOOKUP(B271,A.Núcleos!$B:$C,2,FALSE),"")</f>
        <v>0</v>
      </c>
      <c r="D271" s="327"/>
      <c r="E271" s="328"/>
      <c r="F271" s="213"/>
      <c r="G271" s="329" t="str">
        <f>IF(Table8[[#This Row],[Código da Candidatura]]="","",CONCATENATE(VLOOKUP(Table8[[#This Row],[Código da Candidatura]],Table13[[Cód.]:[Latitude]],3,FALSE)," - ",VLOOKUP(Table8[[#This Row],[Código da Candidatura]],Table13[[Cód.]:[Latitude]],6,FALSE)))</f>
        <v/>
      </c>
      <c r="H271" s="330" t="str">
        <f>IF(A271="","",CONCATENATE("1D.",Entrada!$K$8,".",auxiliar!A113,".",Table8[[#This Row],[Código da Candidatura]]))</f>
        <v/>
      </c>
      <c r="I271" s="331" t="str">
        <f>IF(A271="","",SUMIF(D.Composição!A$2825:A$8530,A271,D.Composição!G$5:G$8530))</f>
        <v/>
      </c>
      <c r="J271" s="332" t="str">
        <f>IF(A271="","",COUNTIF(D.Composição!$A:$A,$A271))</f>
        <v/>
      </c>
      <c r="K271" s="332" t="str">
        <f t="shared" si="20"/>
        <v/>
      </c>
      <c r="L271" s="332" t="str">
        <f>IF(A271="","",COUNTIFS(D.Composição!$A:$A,$A271,D.Composição!$M:$M,"Dep"))</f>
        <v/>
      </c>
      <c r="M271" s="332" t="str">
        <f>IF(A271="","",COUNTIFS(D.Composição!$A:$A,$A271,D.Composição!$F:$F,"Sim"))</f>
        <v/>
      </c>
      <c r="N271" s="332" t="str">
        <f t="shared" si="21"/>
        <v/>
      </c>
      <c r="O271" s="332" t="str">
        <f>IF(A271="","",VLOOKUP(A271,D.Composição!A2935:F8641,5,FALSE))</f>
        <v/>
      </c>
      <c r="P271" s="332" t="str">
        <f t="shared" si="22"/>
        <v/>
      </c>
      <c r="Q271" s="333" t="str">
        <f t="shared" si="23"/>
        <v/>
      </c>
      <c r="R271" s="334" t="str">
        <f t="shared" si="24"/>
        <v/>
      </c>
      <c r="S271" s="332" t="str">
        <f>IF(H271="","",IF(R271&gt;=4*auxiliar!$K$2,"Não elegível",IF(R271&lt;4*auxiliar!$K$2,"Elegível","")))</f>
        <v/>
      </c>
      <c r="T271" s="325"/>
      <c r="U271" s="325"/>
      <c r="V271" s="325"/>
      <c r="W271" s="335"/>
      <c r="X271" s="336" t="str">
        <f>IF(Table8[[#This Row],[Código do agregado '[Entidade']]]="","",IF(OR(AND(A271="",A271&lt;&gt;""),(AND(A271&lt;&gt;"",OR(B271="",D271="",I271="",T271="",U271="")))),"NÃO",IF(AND(A271&lt;&gt;"",J271=0),"Faltam membros","sim")))</f>
        <v/>
      </c>
      <c r="AA271" s="323"/>
      <c r="AB271" s="406"/>
      <c r="AC271" s="406"/>
      <c r="AD271" s="323"/>
      <c r="AE271" s="323"/>
    </row>
    <row r="272" spans="1:31" x14ac:dyDescent="0.25">
      <c r="A272" s="324"/>
      <c r="B272" s="325"/>
      <c r="C272" s="326">
        <f>IFERROR(VLOOKUP(B272,A.Núcleos!$B:$C,2,FALSE),"")</f>
        <v>0</v>
      </c>
      <c r="D272" s="327"/>
      <c r="E272" s="328"/>
      <c r="F272" s="213"/>
      <c r="G272" s="329" t="str">
        <f>IF(Table8[[#This Row],[Código da Candidatura]]="","",CONCATENATE(VLOOKUP(Table8[[#This Row],[Código da Candidatura]],Table13[[Cód.]:[Latitude]],3,FALSE)," - ",VLOOKUP(Table8[[#This Row],[Código da Candidatura]],Table13[[Cód.]:[Latitude]],6,FALSE)))</f>
        <v/>
      </c>
      <c r="H272" s="330" t="str">
        <f>IF(A272="","",CONCATENATE("1D.",Entrada!$K$8,".",auxiliar!A114,".",Table8[[#This Row],[Código da Candidatura]]))</f>
        <v/>
      </c>
      <c r="I272" s="331" t="str">
        <f>IF(A272="","",SUMIF(D.Composição!A$2825:A$8530,A272,D.Composição!G$5:G$8530))</f>
        <v/>
      </c>
      <c r="J272" s="332" t="str">
        <f>IF(A272="","",COUNTIF(D.Composição!$A:$A,$A272))</f>
        <v/>
      </c>
      <c r="K272" s="332" t="str">
        <f t="shared" si="20"/>
        <v/>
      </c>
      <c r="L272" s="332" t="str">
        <f>IF(A272="","",COUNTIFS(D.Composição!$A:$A,$A272,D.Composição!$M:$M,"Dep"))</f>
        <v/>
      </c>
      <c r="M272" s="332" t="str">
        <f>IF(A272="","",COUNTIFS(D.Composição!$A:$A,$A272,D.Composição!$F:$F,"Sim"))</f>
        <v/>
      </c>
      <c r="N272" s="332" t="str">
        <f t="shared" si="21"/>
        <v/>
      </c>
      <c r="O272" s="332" t="str">
        <f>IF(A272="","",VLOOKUP(A272,D.Composição!A2936:F8642,5,FALSE))</f>
        <v/>
      </c>
      <c r="P272" s="332" t="str">
        <f t="shared" si="22"/>
        <v/>
      </c>
      <c r="Q272" s="333" t="str">
        <f t="shared" si="23"/>
        <v/>
      </c>
      <c r="R272" s="334" t="str">
        <f t="shared" si="24"/>
        <v/>
      </c>
      <c r="S272" s="332" t="str">
        <f>IF(H272="","",IF(R272&gt;=4*auxiliar!$K$2,"Não elegível",IF(R272&lt;4*auxiliar!$K$2,"Elegível","")))</f>
        <v/>
      </c>
      <c r="T272" s="325"/>
      <c r="U272" s="325"/>
      <c r="V272" s="325"/>
      <c r="W272" s="335"/>
      <c r="X272" s="336" t="str">
        <f>IF(Table8[[#This Row],[Código do agregado '[Entidade']]]="","",IF(OR(AND(A272="",A272&lt;&gt;""),(AND(A272&lt;&gt;"",OR(B272="",D272="",I272="",T272="",U272="")))),"NÃO",IF(AND(A272&lt;&gt;"",J272=0),"Faltam membros","sim")))</f>
        <v/>
      </c>
      <c r="AA272" s="323"/>
      <c r="AB272" s="406"/>
      <c r="AC272" s="406"/>
      <c r="AD272" s="323"/>
      <c r="AE272" s="323"/>
    </row>
    <row r="273" spans="1:31" x14ac:dyDescent="0.25">
      <c r="A273" s="324"/>
      <c r="B273" s="325"/>
      <c r="C273" s="326">
        <f>IFERROR(VLOOKUP(B273,A.Núcleos!$B:$C,2,FALSE),"")</f>
        <v>0</v>
      </c>
      <c r="D273" s="327"/>
      <c r="E273" s="328"/>
      <c r="F273" s="213"/>
      <c r="G273" s="329" t="str">
        <f>IF(Table8[[#This Row],[Código da Candidatura]]="","",CONCATENATE(VLOOKUP(Table8[[#This Row],[Código da Candidatura]],Table13[[Cód.]:[Latitude]],3,FALSE)," - ",VLOOKUP(Table8[[#This Row],[Código da Candidatura]],Table13[[Cód.]:[Latitude]],6,FALSE)))</f>
        <v/>
      </c>
      <c r="H273" s="330" t="str">
        <f>IF(A273="","",CONCATENATE("1D.",Entrada!$K$8,".",auxiliar!A115,".",Table8[[#This Row],[Código da Candidatura]]))</f>
        <v/>
      </c>
      <c r="I273" s="331" t="str">
        <f>IF(A273="","",SUMIF(D.Composição!A$2825:A$8530,A273,D.Composição!G$5:G$8530))</f>
        <v/>
      </c>
      <c r="J273" s="332" t="str">
        <f>IF(A273="","",COUNTIF(D.Composição!$A:$A,$A273))</f>
        <v/>
      </c>
      <c r="K273" s="332" t="str">
        <f t="shared" si="20"/>
        <v/>
      </c>
      <c r="L273" s="332" t="str">
        <f>IF(A273="","",COUNTIFS(D.Composição!$A:$A,$A273,D.Composição!$M:$M,"Dep"))</f>
        <v/>
      </c>
      <c r="M273" s="332" t="str">
        <f>IF(A273="","",COUNTIFS(D.Composição!$A:$A,$A273,D.Composição!$F:$F,"Sim"))</f>
        <v/>
      </c>
      <c r="N273" s="332" t="str">
        <f t="shared" si="21"/>
        <v/>
      </c>
      <c r="O273" s="332" t="str">
        <f>IF(A273="","",VLOOKUP(A273,D.Composição!A2937:F8643,5,FALSE))</f>
        <v/>
      </c>
      <c r="P273" s="332" t="str">
        <f t="shared" si="22"/>
        <v/>
      </c>
      <c r="Q273" s="333" t="str">
        <f t="shared" si="23"/>
        <v/>
      </c>
      <c r="R273" s="334" t="str">
        <f t="shared" si="24"/>
        <v/>
      </c>
      <c r="S273" s="332" t="str">
        <f>IF(H273="","",IF(R273&gt;=4*auxiliar!$K$2,"Não elegível",IF(R273&lt;4*auxiliar!$K$2,"Elegível","")))</f>
        <v/>
      </c>
      <c r="T273" s="325"/>
      <c r="U273" s="325"/>
      <c r="V273" s="325"/>
      <c r="W273" s="335"/>
      <c r="X273" s="336" t="str">
        <f>IF(Table8[[#This Row],[Código do agregado '[Entidade']]]="","",IF(OR(AND(A273="",A273&lt;&gt;""),(AND(A273&lt;&gt;"",OR(B273="",D273="",I273="",T273="",U273="")))),"NÃO",IF(AND(A273&lt;&gt;"",J273=0),"Faltam membros","sim")))</f>
        <v/>
      </c>
      <c r="AA273" s="323"/>
      <c r="AB273" s="406"/>
      <c r="AC273" s="406"/>
      <c r="AD273" s="323"/>
      <c r="AE273" s="323"/>
    </row>
    <row r="274" spans="1:31" x14ac:dyDescent="0.25">
      <c r="A274" s="324"/>
      <c r="B274" s="325"/>
      <c r="C274" s="326">
        <f>IFERROR(VLOOKUP(B274,A.Núcleos!$B:$C,2,FALSE),"")</f>
        <v>0</v>
      </c>
      <c r="D274" s="327"/>
      <c r="E274" s="328"/>
      <c r="F274" s="213"/>
      <c r="G274" s="329" t="str">
        <f>IF(Table8[[#This Row],[Código da Candidatura]]="","",CONCATENATE(VLOOKUP(Table8[[#This Row],[Código da Candidatura]],Table13[[Cód.]:[Latitude]],3,FALSE)," - ",VLOOKUP(Table8[[#This Row],[Código da Candidatura]],Table13[[Cód.]:[Latitude]],6,FALSE)))</f>
        <v/>
      </c>
      <c r="H274" s="330" t="str">
        <f>IF(A274="","",CONCATENATE("1D.",Entrada!$K$8,".",auxiliar!A116,".",Table8[[#This Row],[Código da Candidatura]]))</f>
        <v/>
      </c>
      <c r="I274" s="331" t="str">
        <f>IF(A274="","",SUMIF(D.Composição!A$2825:A$8530,A274,D.Composição!G$5:G$8530))</f>
        <v/>
      </c>
      <c r="J274" s="332" t="str">
        <f>IF(A274="","",COUNTIF(D.Composição!$A:$A,$A274))</f>
        <v/>
      </c>
      <c r="K274" s="332" t="str">
        <f t="shared" si="20"/>
        <v/>
      </c>
      <c r="L274" s="332" t="str">
        <f>IF(A274="","",COUNTIFS(D.Composição!$A:$A,$A274,D.Composição!$M:$M,"Dep"))</f>
        <v/>
      </c>
      <c r="M274" s="332" t="str">
        <f>IF(A274="","",COUNTIFS(D.Composição!$A:$A,$A274,D.Composição!$F:$F,"Sim"))</f>
        <v/>
      </c>
      <c r="N274" s="332" t="str">
        <f t="shared" si="21"/>
        <v/>
      </c>
      <c r="O274" s="332" t="str">
        <f>IF(A274="","",VLOOKUP(A274,D.Composição!A2938:F8644,5,FALSE))</f>
        <v/>
      </c>
      <c r="P274" s="332" t="str">
        <f t="shared" si="22"/>
        <v/>
      </c>
      <c r="Q274" s="333" t="str">
        <f t="shared" si="23"/>
        <v/>
      </c>
      <c r="R274" s="334" t="str">
        <f t="shared" si="24"/>
        <v/>
      </c>
      <c r="S274" s="332" t="str">
        <f>IF(H274="","",IF(R274&gt;=4*auxiliar!$K$2,"Não elegível",IF(R274&lt;4*auxiliar!$K$2,"Elegível","")))</f>
        <v/>
      </c>
      <c r="T274" s="325"/>
      <c r="U274" s="325"/>
      <c r="V274" s="325"/>
      <c r="W274" s="335"/>
      <c r="X274" s="336" t="str">
        <f>IF(Table8[[#This Row],[Código do agregado '[Entidade']]]="","",IF(OR(AND(A274="",A274&lt;&gt;""),(AND(A274&lt;&gt;"",OR(B274="",D274="",I274="",T274="",U274="")))),"NÃO",IF(AND(A274&lt;&gt;"",J274=0),"Faltam membros","sim")))</f>
        <v/>
      </c>
      <c r="AA274" s="323"/>
      <c r="AB274" s="406"/>
      <c r="AC274" s="406"/>
      <c r="AD274" s="323"/>
      <c r="AE274" s="323"/>
    </row>
    <row r="275" spans="1:31" x14ac:dyDescent="0.25">
      <c r="A275" s="324"/>
      <c r="B275" s="325"/>
      <c r="C275" s="326">
        <f>IFERROR(VLOOKUP(B275,A.Núcleos!$B:$C,2,FALSE),"")</f>
        <v>0</v>
      </c>
      <c r="D275" s="327"/>
      <c r="E275" s="328"/>
      <c r="F275" s="213"/>
      <c r="G275" s="329" t="str">
        <f>IF(Table8[[#This Row],[Código da Candidatura]]="","",CONCATENATE(VLOOKUP(Table8[[#This Row],[Código da Candidatura]],Table13[[Cód.]:[Latitude]],3,FALSE)," - ",VLOOKUP(Table8[[#This Row],[Código da Candidatura]],Table13[[Cód.]:[Latitude]],6,FALSE)))</f>
        <v/>
      </c>
      <c r="H275" s="330" t="str">
        <f>IF(A275="","",CONCATENATE("1D.",Entrada!$K$8,".",auxiliar!A117,".",Table8[[#This Row],[Código da Candidatura]]))</f>
        <v/>
      </c>
      <c r="I275" s="331" t="str">
        <f>IF(A275="","",SUMIF(D.Composição!A$2825:A$8530,A275,D.Composição!G$5:G$8530))</f>
        <v/>
      </c>
      <c r="J275" s="332" t="str">
        <f>IF(A275="","",COUNTIF(D.Composição!$A:$A,$A275))</f>
        <v/>
      </c>
      <c r="K275" s="332" t="str">
        <f t="shared" si="20"/>
        <v/>
      </c>
      <c r="L275" s="332" t="str">
        <f>IF(A275="","",COUNTIFS(D.Composição!$A:$A,$A275,D.Composição!$M:$M,"Dep"))</f>
        <v/>
      </c>
      <c r="M275" s="332" t="str">
        <f>IF(A275="","",COUNTIFS(D.Composição!$A:$A,$A275,D.Composição!$F:$F,"Sim"))</f>
        <v/>
      </c>
      <c r="N275" s="332" t="str">
        <f t="shared" si="21"/>
        <v/>
      </c>
      <c r="O275" s="332" t="str">
        <f>IF(A275="","",VLOOKUP(A275,D.Composição!A2939:F8645,5,FALSE))</f>
        <v/>
      </c>
      <c r="P275" s="332" t="str">
        <f t="shared" si="22"/>
        <v/>
      </c>
      <c r="Q275" s="333" t="str">
        <f t="shared" si="23"/>
        <v/>
      </c>
      <c r="R275" s="334" t="str">
        <f t="shared" si="24"/>
        <v/>
      </c>
      <c r="S275" s="332" t="str">
        <f>IF(H275="","",IF(R275&gt;=4*auxiliar!$K$2,"Não elegível",IF(R275&lt;4*auxiliar!$K$2,"Elegível","")))</f>
        <v/>
      </c>
      <c r="T275" s="325"/>
      <c r="U275" s="325"/>
      <c r="V275" s="325"/>
      <c r="W275" s="335"/>
      <c r="X275" s="336" t="str">
        <f>IF(Table8[[#This Row],[Código do agregado '[Entidade']]]="","",IF(OR(AND(A275="",A275&lt;&gt;""),(AND(A275&lt;&gt;"",OR(B275="",D275="",I275="",T275="",U275="")))),"NÃO",IF(AND(A275&lt;&gt;"",J275=0),"Faltam membros","sim")))</f>
        <v/>
      </c>
      <c r="AA275" s="323"/>
      <c r="AB275" s="406"/>
      <c r="AC275" s="406"/>
      <c r="AD275" s="323"/>
      <c r="AE275" s="323"/>
    </row>
    <row r="276" spans="1:31" x14ac:dyDescent="0.25">
      <c r="A276" s="324"/>
      <c r="B276" s="325"/>
      <c r="C276" s="326">
        <f>IFERROR(VLOOKUP(B276,A.Núcleos!$B:$C,2,FALSE),"")</f>
        <v>0</v>
      </c>
      <c r="D276" s="327"/>
      <c r="E276" s="328"/>
      <c r="F276" s="213"/>
      <c r="G276" s="329" t="str">
        <f>IF(Table8[[#This Row],[Código da Candidatura]]="","",CONCATENATE(VLOOKUP(Table8[[#This Row],[Código da Candidatura]],Table13[[Cód.]:[Latitude]],3,FALSE)," - ",VLOOKUP(Table8[[#This Row],[Código da Candidatura]],Table13[[Cód.]:[Latitude]],6,FALSE)))</f>
        <v/>
      </c>
      <c r="H276" s="330" t="str">
        <f>IF(A276="","",CONCATENATE("1D.",Entrada!$K$8,".",auxiliar!A118,".",Table8[[#This Row],[Código da Candidatura]]))</f>
        <v/>
      </c>
      <c r="I276" s="331" t="str">
        <f>IF(A276="","",SUMIF(D.Composição!A$2825:A$8530,A276,D.Composição!G$5:G$8530))</f>
        <v/>
      </c>
      <c r="J276" s="332" t="str">
        <f>IF(A276="","",COUNTIF(D.Composição!$A:$A,$A276))</f>
        <v/>
      </c>
      <c r="K276" s="332" t="str">
        <f t="shared" si="20"/>
        <v/>
      </c>
      <c r="L276" s="332" t="str">
        <f>IF(A276="","",COUNTIFS(D.Composição!$A:$A,$A276,D.Composição!$M:$M,"Dep"))</f>
        <v/>
      </c>
      <c r="M276" s="332" t="str">
        <f>IF(A276="","",COUNTIFS(D.Composição!$A:$A,$A276,D.Composição!$F:$F,"Sim"))</f>
        <v/>
      </c>
      <c r="N276" s="332" t="str">
        <f t="shared" si="21"/>
        <v/>
      </c>
      <c r="O276" s="332" t="str">
        <f>IF(A276="","",VLOOKUP(A276,D.Composição!A2940:F8646,5,FALSE))</f>
        <v/>
      </c>
      <c r="P276" s="332" t="str">
        <f t="shared" si="22"/>
        <v/>
      </c>
      <c r="Q276" s="333" t="str">
        <f t="shared" si="23"/>
        <v/>
      </c>
      <c r="R276" s="334" t="str">
        <f t="shared" si="24"/>
        <v/>
      </c>
      <c r="S276" s="332" t="str">
        <f>IF(H276="","",IF(R276&gt;=4*auxiliar!$K$2,"Não elegível",IF(R276&lt;4*auxiliar!$K$2,"Elegível","")))</f>
        <v/>
      </c>
      <c r="T276" s="325"/>
      <c r="U276" s="325"/>
      <c r="V276" s="325"/>
      <c r="W276" s="335"/>
      <c r="X276" s="336" t="str">
        <f>IF(Table8[[#This Row],[Código do agregado '[Entidade']]]="","",IF(OR(AND(A276="",A276&lt;&gt;""),(AND(A276&lt;&gt;"",OR(B276="",D276="",I276="",T276="",U276="")))),"NÃO",IF(AND(A276&lt;&gt;"",J276=0),"Faltam membros","sim")))</f>
        <v/>
      </c>
      <c r="AA276" s="323"/>
      <c r="AB276" s="406"/>
      <c r="AC276" s="406"/>
      <c r="AD276" s="323"/>
      <c r="AE276" s="323"/>
    </row>
    <row r="277" spans="1:31" x14ac:dyDescent="0.25">
      <c r="A277" s="324"/>
      <c r="B277" s="325"/>
      <c r="C277" s="326">
        <f>IFERROR(VLOOKUP(B277,A.Núcleos!$B:$C,2,FALSE),"")</f>
        <v>0</v>
      </c>
      <c r="D277" s="327"/>
      <c r="E277" s="328"/>
      <c r="F277" s="213"/>
      <c r="G277" s="329" t="str">
        <f>IF(Table8[[#This Row],[Código da Candidatura]]="","",CONCATENATE(VLOOKUP(Table8[[#This Row],[Código da Candidatura]],Table13[[Cód.]:[Latitude]],3,FALSE)," - ",VLOOKUP(Table8[[#This Row],[Código da Candidatura]],Table13[[Cód.]:[Latitude]],6,FALSE)))</f>
        <v/>
      </c>
      <c r="H277" s="330" t="str">
        <f>IF(A277="","",CONCATENATE("1D.",Entrada!$K$8,".",auxiliar!A119,".",Table8[[#This Row],[Código da Candidatura]]))</f>
        <v/>
      </c>
      <c r="I277" s="331" t="str">
        <f>IF(A277="","",SUMIF(D.Composição!A$2825:A$8530,A277,D.Composição!G$5:G$8530))</f>
        <v/>
      </c>
      <c r="J277" s="332" t="str">
        <f>IF(A277="","",COUNTIF(D.Composição!$A:$A,$A277))</f>
        <v/>
      </c>
      <c r="K277" s="332" t="str">
        <f t="shared" si="20"/>
        <v/>
      </c>
      <c r="L277" s="332" t="str">
        <f>IF(A277="","",COUNTIFS(D.Composição!$A:$A,$A277,D.Composição!$M:$M,"Dep"))</f>
        <v/>
      </c>
      <c r="M277" s="332" t="str">
        <f>IF(A277="","",COUNTIFS(D.Composição!$A:$A,$A277,D.Composição!$F:$F,"Sim"))</f>
        <v/>
      </c>
      <c r="N277" s="332" t="str">
        <f t="shared" si="21"/>
        <v/>
      </c>
      <c r="O277" s="332" t="str">
        <f>IF(A277="","",VLOOKUP(A277,D.Composição!A2941:F8647,5,FALSE))</f>
        <v/>
      </c>
      <c r="P277" s="332" t="str">
        <f t="shared" si="22"/>
        <v/>
      </c>
      <c r="Q277" s="333" t="str">
        <f t="shared" si="23"/>
        <v/>
      </c>
      <c r="R277" s="334" t="str">
        <f t="shared" si="24"/>
        <v/>
      </c>
      <c r="S277" s="332" t="str">
        <f>IF(H277="","",IF(R277&gt;=4*auxiliar!$K$2,"Não elegível",IF(R277&lt;4*auxiliar!$K$2,"Elegível","")))</f>
        <v/>
      </c>
      <c r="T277" s="325"/>
      <c r="U277" s="325"/>
      <c r="V277" s="325"/>
      <c r="W277" s="335"/>
      <c r="X277" s="336" t="str">
        <f>IF(Table8[[#This Row],[Código do agregado '[Entidade']]]="","",IF(OR(AND(A277="",A277&lt;&gt;""),(AND(A277&lt;&gt;"",OR(B277="",D277="",I277="",T277="",U277="")))),"NÃO",IF(AND(A277&lt;&gt;"",J277=0),"Faltam membros","sim")))</f>
        <v/>
      </c>
      <c r="AA277" s="323"/>
      <c r="AB277" s="406"/>
      <c r="AC277" s="406"/>
      <c r="AD277" s="323"/>
      <c r="AE277" s="323"/>
    </row>
    <row r="278" spans="1:31" x14ac:dyDescent="0.25">
      <c r="A278" s="324"/>
      <c r="B278" s="325"/>
      <c r="C278" s="326">
        <f>IFERROR(VLOOKUP(B278,A.Núcleos!$B:$C,2,FALSE),"")</f>
        <v>0</v>
      </c>
      <c r="D278" s="327"/>
      <c r="E278" s="328"/>
      <c r="F278" s="213"/>
      <c r="G278" s="329" t="str">
        <f>IF(Table8[[#This Row],[Código da Candidatura]]="","",CONCATENATE(VLOOKUP(Table8[[#This Row],[Código da Candidatura]],Table13[[Cód.]:[Latitude]],3,FALSE)," - ",VLOOKUP(Table8[[#This Row],[Código da Candidatura]],Table13[[Cód.]:[Latitude]],6,FALSE)))</f>
        <v/>
      </c>
      <c r="H278" s="330" t="str">
        <f>IF(A278="","",CONCATENATE("1D.",Entrada!$K$8,".",auxiliar!A120,".",Table8[[#This Row],[Código da Candidatura]]))</f>
        <v/>
      </c>
      <c r="I278" s="331" t="str">
        <f>IF(A278="","",SUMIF(D.Composição!A$2825:A$8530,A278,D.Composição!G$5:G$8530))</f>
        <v/>
      </c>
      <c r="J278" s="332" t="str">
        <f>IF(A278="","",COUNTIF(D.Composição!$A:$A,$A278))</f>
        <v/>
      </c>
      <c r="K278" s="332" t="str">
        <f t="shared" si="20"/>
        <v/>
      </c>
      <c r="L278" s="332" t="str">
        <f>IF(A278="","",COUNTIFS(D.Composição!$A:$A,$A278,D.Composição!$M:$M,"Dep"))</f>
        <v/>
      </c>
      <c r="M278" s="332" t="str">
        <f>IF(A278="","",COUNTIFS(D.Composição!$A:$A,$A278,D.Composição!$F:$F,"Sim"))</f>
        <v/>
      </c>
      <c r="N278" s="332" t="str">
        <f t="shared" si="21"/>
        <v/>
      </c>
      <c r="O278" s="332" t="str">
        <f>IF(A278="","",VLOOKUP(A278,D.Composição!A2942:F8648,5,FALSE))</f>
        <v/>
      </c>
      <c r="P278" s="332" t="str">
        <f t="shared" si="22"/>
        <v/>
      </c>
      <c r="Q278" s="333" t="str">
        <f t="shared" si="23"/>
        <v/>
      </c>
      <c r="R278" s="334" t="str">
        <f t="shared" si="24"/>
        <v/>
      </c>
      <c r="S278" s="332" t="str">
        <f>IF(H278="","",IF(R278&gt;=4*auxiliar!$K$2,"Não elegível",IF(R278&lt;4*auxiliar!$K$2,"Elegível","")))</f>
        <v/>
      </c>
      <c r="T278" s="325"/>
      <c r="U278" s="325"/>
      <c r="V278" s="325"/>
      <c r="W278" s="335"/>
      <c r="X278" s="336" t="str">
        <f>IF(Table8[[#This Row],[Código do agregado '[Entidade']]]="","",IF(OR(AND(A278="",A278&lt;&gt;""),(AND(A278&lt;&gt;"",OR(B278="",D278="",I278="",T278="",U278="")))),"NÃO",IF(AND(A278&lt;&gt;"",J278=0),"Faltam membros","sim")))</f>
        <v/>
      </c>
      <c r="AA278" s="323"/>
      <c r="AB278" s="406"/>
      <c r="AC278" s="406"/>
      <c r="AD278" s="323"/>
      <c r="AE278" s="323"/>
    </row>
    <row r="279" spans="1:31" x14ac:dyDescent="0.25">
      <c r="A279" s="324"/>
      <c r="B279" s="325"/>
      <c r="C279" s="326">
        <f>IFERROR(VLOOKUP(B279,A.Núcleos!$B:$C,2,FALSE),"")</f>
        <v>0</v>
      </c>
      <c r="D279" s="327"/>
      <c r="E279" s="328"/>
      <c r="F279" s="213"/>
      <c r="G279" s="329" t="str">
        <f>IF(Table8[[#This Row],[Código da Candidatura]]="","",CONCATENATE(VLOOKUP(Table8[[#This Row],[Código da Candidatura]],Table13[[Cód.]:[Latitude]],3,FALSE)," - ",VLOOKUP(Table8[[#This Row],[Código da Candidatura]],Table13[[Cód.]:[Latitude]],6,FALSE)))</f>
        <v/>
      </c>
      <c r="H279" s="330" t="str">
        <f>IF(A279="","",CONCATENATE("1D.",Entrada!$K$8,".",auxiliar!A121,".",Table8[[#This Row],[Código da Candidatura]]))</f>
        <v/>
      </c>
      <c r="I279" s="331" t="str">
        <f>IF(A279="","",SUMIF(D.Composição!A$2825:A$8530,A279,D.Composição!G$5:G$8530))</f>
        <v/>
      </c>
      <c r="J279" s="332" t="str">
        <f>IF(A279="","",COUNTIF(D.Composição!$A:$A,$A279))</f>
        <v/>
      </c>
      <c r="K279" s="332" t="str">
        <f t="shared" si="20"/>
        <v/>
      </c>
      <c r="L279" s="332" t="str">
        <f>IF(A279="","",COUNTIFS(D.Composição!$A:$A,$A279,D.Composição!$M:$M,"Dep"))</f>
        <v/>
      </c>
      <c r="M279" s="332" t="str">
        <f>IF(A279="","",COUNTIFS(D.Composição!$A:$A,$A279,D.Composição!$F:$F,"Sim"))</f>
        <v/>
      </c>
      <c r="N279" s="332" t="str">
        <f t="shared" si="21"/>
        <v/>
      </c>
      <c r="O279" s="332" t="str">
        <f>IF(A279="","",VLOOKUP(A279,D.Composição!A2943:F8649,5,FALSE))</f>
        <v/>
      </c>
      <c r="P279" s="332" t="str">
        <f t="shared" si="22"/>
        <v/>
      </c>
      <c r="Q279" s="333" t="str">
        <f t="shared" si="23"/>
        <v/>
      </c>
      <c r="R279" s="334" t="str">
        <f t="shared" si="24"/>
        <v/>
      </c>
      <c r="S279" s="332" t="str">
        <f>IF(H279="","",IF(R279&gt;=4*auxiliar!$K$2,"Não elegível",IF(R279&lt;4*auxiliar!$K$2,"Elegível","")))</f>
        <v/>
      </c>
      <c r="T279" s="325"/>
      <c r="U279" s="325"/>
      <c r="V279" s="325"/>
      <c r="W279" s="335"/>
      <c r="X279" s="336" t="str">
        <f>IF(Table8[[#This Row],[Código do agregado '[Entidade']]]="","",IF(OR(AND(A279="",A279&lt;&gt;""),(AND(A279&lt;&gt;"",OR(B279="",D279="",I279="",T279="",U279="")))),"NÃO",IF(AND(A279&lt;&gt;"",J279=0),"Faltam membros","sim")))</f>
        <v/>
      </c>
      <c r="AA279" s="323"/>
      <c r="AB279" s="406"/>
      <c r="AC279" s="406"/>
      <c r="AD279" s="323"/>
      <c r="AE279" s="323"/>
    </row>
    <row r="280" spans="1:31" x14ac:dyDescent="0.25">
      <c r="A280" s="324"/>
      <c r="B280" s="325"/>
      <c r="C280" s="326">
        <f>IFERROR(VLOOKUP(B280,A.Núcleos!$B:$C,2,FALSE),"")</f>
        <v>0</v>
      </c>
      <c r="D280" s="327"/>
      <c r="E280" s="328"/>
      <c r="F280" s="213"/>
      <c r="G280" s="329" t="str">
        <f>IF(Table8[[#This Row],[Código da Candidatura]]="","",CONCATENATE(VLOOKUP(Table8[[#This Row],[Código da Candidatura]],Table13[[Cód.]:[Latitude]],3,FALSE)," - ",VLOOKUP(Table8[[#This Row],[Código da Candidatura]],Table13[[Cód.]:[Latitude]],6,FALSE)))</f>
        <v/>
      </c>
      <c r="H280" s="330" t="str">
        <f>IF(A280="","",CONCATENATE("1D.",Entrada!$K$8,".",auxiliar!A122,".",Table8[[#This Row],[Código da Candidatura]]))</f>
        <v/>
      </c>
      <c r="I280" s="331" t="str">
        <f>IF(A280="","",SUMIF(D.Composição!A$2825:A$8530,A280,D.Composição!G$5:G$8530))</f>
        <v/>
      </c>
      <c r="J280" s="332" t="str">
        <f>IF(A280="","",COUNTIF(D.Composição!$A:$A,$A280))</f>
        <v/>
      </c>
      <c r="K280" s="332" t="str">
        <f t="shared" si="20"/>
        <v/>
      </c>
      <c r="L280" s="332" t="str">
        <f>IF(A280="","",COUNTIFS(D.Composição!$A:$A,$A280,D.Composição!$M:$M,"Dep"))</f>
        <v/>
      </c>
      <c r="M280" s="332" t="str">
        <f>IF(A280="","",COUNTIFS(D.Composição!$A:$A,$A280,D.Composição!$F:$F,"Sim"))</f>
        <v/>
      </c>
      <c r="N280" s="332" t="str">
        <f t="shared" si="21"/>
        <v/>
      </c>
      <c r="O280" s="332" t="str">
        <f>IF(A280="","",VLOOKUP(A280,D.Composição!A2944:F8650,5,FALSE))</f>
        <v/>
      </c>
      <c r="P280" s="332" t="str">
        <f t="shared" si="22"/>
        <v/>
      </c>
      <c r="Q280" s="333" t="str">
        <f t="shared" si="23"/>
        <v/>
      </c>
      <c r="R280" s="334" t="str">
        <f t="shared" si="24"/>
        <v/>
      </c>
      <c r="S280" s="332" t="str">
        <f>IF(H280="","",IF(R280&gt;=4*auxiliar!$K$2,"Não elegível",IF(R280&lt;4*auxiliar!$K$2,"Elegível","")))</f>
        <v/>
      </c>
      <c r="T280" s="325"/>
      <c r="U280" s="325"/>
      <c r="V280" s="325"/>
      <c r="W280" s="335"/>
      <c r="X280" s="336" t="str">
        <f>IF(Table8[[#This Row],[Código do agregado '[Entidade']]]="","",IF(OR(AND(A280="",A280&lt;&gt;""),(AND(A280&lt;&gt;"",OR(B280="",D280="",I280="",T280="",U280="")))),"NÃO",IF(AND(A280&lt;&gt;"",J280=0),"Faltam membros","sim")))</f>
        <v/>
      </c>
      <c r="AA280" s="323"/>
      <c r="AB280" s="406"/>
      <c r="AC280" s="406"/>
      <c r="AD280" s="323"/>
      <c r="AE280" s="323"/>
    </row>
    <row r="281" spans="1:31" x14ac:dyDescent="0.25">
      <c r="A281" s="324"/>
      <c r="B281" s="325"/>
      <c r="C281" s="326">
        <f>IFERROR(VLOOKUP(B281,A.Núcleos!$B:$C,2,FALSE),"")</f>
        <v>0</v>
      </c>
      <c r="D281" s="327"/>
      <c r="E281" s="328"/>
      <c r="F281" s="213"/>
      <c r="G281" s="329" t="str">
        <f>IF(Table8[[#This Row],[Código da Candidatura]]="","",CONCATENATE(VLOOKUP(Table8[[#This Row],[Código da Candidatura]],Table13[[Cód.]:[Latitude]],3,FALSE)," - ",VLOOKUP(Table8[[#This Row],[Código da Candidatura]],Table13[[Cód.]:[Latitude]],6,FALSE)))</f>
        <v/>
      </c>
      <c r="H281" s="330" t="str">
        <f>IF(A281="","",CONCATENATE("1D.",Entrada!$K$8,".",auxiliar!A123,".",Table8[[#This Row],[Código da Candidatura]]))</f>
        <v/>
      </c>
      <c r="I281" s="331" t="str">
        <f>IF(A281="","",SUMIF(D.Composição!A$2825:A$8530,A281,D.Composição!G$5:G$8530))</f>
        <v/>
      </c>
      <c r="J281" s="332" t="str">
        <f>IF(A281="","",COUNTIF(D.Composição!$A:$A,$A281))</f>
        <v/>
      </c>
      <c r="K281" s="332" t="str">
        <f t="shared" si="20"/>
        <v/>
      </c>
      <c r="L281" s="332" t="str">
        <f>IF(A281="","",COUNTIFS(D.Composição!$A:$A,$A281,D.Composição!$M:$M,"Dep"))</f>
        <v/>
      </c>
      <c r="M281" s="332" t="str">
        <f>IF(A281="","",COUNTIFS(D.Composição!$A:$A,$A281,D.Composição!$F:$F,"Sim"))</f>
        <v/>
      </c>
      <c r="N281" s="332" t="str">
        <f t="shared" si="21"/>
        <v/>
      </c>
      <c r="O281" s="332" t="str">
        <f>IF(A281="","",VLOOKUP(A281,D.Composição!A2945:F8651,5,FALSE))</f>
        <v/>
      </c>
      <c r="P281" s="332" t="str">
        <f t="shared" si="22"/>
        <v/>
      </c>
      <c r="Q281" s="333" t="str">
        <f t="shared" si="23"/>
        <v/>
      </c>
      <c r="R281" s="334" t="str">
        <f t="shared" si="24"/>
        <v/>
      </c>
      <c r="S281" s="332" t="str">
        <f>IF(H281="","",IF(R281&gt;=4*auxiliar!$K$2,"Não elegível",IF(R281&lt;4*auxiliar!$K$2,"Elegível","")))</f>
        <v/>
      </c>
      <c r="T281" s="325"/>
      <c r="U281" s="325"/>
      <c r="V281" s="325"/>
      <c r="W281" s="335"/>
      <c r="X281" s="336" t="str">
        <f>IF(Table8[[#This Row],[Código do agregado '[Entidade']]]="","",IF(OR(AND(A281="",A281&lt;&gt;""),(AND(A281&lt;&gt;"",OR(B281="",D281="",I281="",T281="",U281="")))),"NÃO",IF(AND(A281&lt;&gt;"",J281=0),"Faltam membros","sim")))</f>
        <v/>
      </c>
      <c r="AA281" s="323"/>
      <c r="AB281" s="406"/>
      <c r="AC281" s="406"/>
      <c r="AD281" s="323"/>
      <c r="AE281" s="323"/>
    </row>
    <row r="282" spans="1:31" x14ac:dyDescent="0.25">
      <c r="A282" s="324"/>
      <c r="B282" s="325"/>
      <c r="C282" s="326">
        <f>IFERROR(VLOOKUP(B282,A.Núcleos!$B:$C,2,FALSE),"")</f>
        <v>0</v>
      </c>
      <c r="D282" s="327"/>
      <c r="E282" s="328"/>
      <c r="F282" s="213"/>
      <c r="G282" s="329" t="str">
        <f>IF(Table8[[#This Row],[Código da Candidatura]]="","",CONCATENATE(VLOOKUP(Table8[[#This Row],[Código da Candidatura]],Table13[[Cód.]:[Latitude]],3,FALSE)," - ",VLOOKUP(Table8[[#This Row],[Código da Candidatura]],Table13[[Cód.]:[Latitude]],6,FALSE)))</f>
        <v/>
      </c>
      <c r="H282" s="330" t="str">
        <f>IF(A282="","",CONCATENATE("1D.",Entrada!$K$8,".",auxiliar!A124,".",Table8[[#This Row],[Código da Candidatura]]))</f>
        <v/>
      </c>
      <c r="I282" s="331" t="str">
        <f>IF(A282="","",SUMIF(D.Composição!A$2825:A$8530,A282,D.Composição!G$5:G$8530))</f>
        <v/>
      </c>
      <c r="J282" s="332" t="str">
        <f>IF(A282="","",COUNTIF(D.Composição!$A:$A,$A282))</f>
        <v/>
      </c>
      <c r="K282" s="332" t="str">
        <f t="shared" si="20"/>
        <v/>
      </c>
      <c r="L282" s="332" t="str">
        <f>IF(A282="","",COUNTIFS(D.Composição!$A:$A,$A282,D.Composição!$M:$M,"Dep"))</f>
        <v/>
      </c>
      <c r="M282" s="332" t="str">
        <f>IF(A282="","",COUNTIFS(D.Composição!$A:$A,$A282,D.Composição!$F:$F,"Sim"))</f>
        <v/>
      </c>
      <c r="N282" s="332" t="str">
        <f t="shared" si="21"/>
        <v/>
      </c>
      <c r="O282" s="332" t="str">
        <f>IF(A282="","",VLOOKUP(A282,D.Composição!A2946:F8652,5,FALSE))</f>
        <v/>
      </c>
      <c r="P282" s="332" t="str">
        <f t="shared" si="22"/>
        <v/>
      </c>
      <c r="Q282" s="333" t="str">
        <f t="shared" si="23"/>
        <v/>
      </c>
      <c r="R282" s="334" t="str">
        <f t="shared" si="24"/>
        <v/>
      </c>
      <c r="S282" s="332" t="str">
        <f>IF(H282="","",IF(R282&gt;=4*auxiliar!$K$2,"Não elegível",IF(R282&lt;4*auxiliar!$K$2,"Elegível","")))</f>
        <v/>
      </c>
      <c r="T282" s="325"/>
      <c r="U282" s="325"/>
      <c r="V282" s="325"/>
      <c r="W282" s="335"/>
      <c r="X282" s="336" t="str">
        <f>IF(Table8[[#This Row],[Código do agregado '[Entidade']]]="","",IF(OR(AND(A282="",A282&lt;&gt;""),(AND(A282&lt;&gt;"",OR(B282="",D282="",I282="",T282="",U282="")))),"NÃO",IF(AND(A282&lt;&gt;"",J282=0),"Faltam membros","sim")))</f>
        <v/>
      </c>
      <c r="AA282" s="323"/>
      <c r="AB282" s="406"/>
      <c r="AC282" s="406"/>
      <c r="AD282" s="323"/>
      <c r="AE282" s="323"/>
    </row>
    <row r="283" spans="1:31" x14ac:dyDescent="0.25">
      <c r="A283" s="324"/>
      <c r="B283" s="325"/>
      <c r="C283" s="326">
        <f>IFERROR(VLOOKUP(B283,A.Núcleos!$B:$C,2,FALSE),"")</f>
        <v>0</v>
      </c>
      <c r="D283" s="327"/>
      <c r="E283" s="328"/>
      <c r="F283" s="213"/>
      <c r="G283" s="329" t="str">
        <f>IF(Table8[[#This Row],[Código da Candidatura]]="","",CONCATENATE(VLOOKUP(Table8[[#This Row],[Código da Candidatura]],Table13[[Cód.]:[Latitude]],3,FALSE)," - ",VLOOKUP(Table8[[#This Row],[Código da Candidatura]],Table13[[Cód.]:[Latitude]],6,FALSE)))</f>
        <v/>
      </c>
      <c r="H283" s="330" t="str">
        <f>IF(A283="","",CONCATENATE("1D.",Entrada!$K$8,".",auxiliar!A125,".",Table8[[#This Row],[Código da Candidatura]]))</f>
        <v/>
      </c>
      <c r="I283" s="331" t="str">
        <f>IF(A283="","",SUMIF(D.Composição!A$2825:A$8530,A283,D.Composição!G$5:G$8530))</f>
        <v/>
      </c>
      <c r="J283" s="332" t="str">
        <f>IF(A283="","",COUNTIF(D.Composição!$A:$A,$A283))</f>
        <v/>
      </c>
      <c r="K283" s="332" t="str">
        <f t="shared" si="20"/>
        <v/>
      </c>
      <c r="L283" s="332" t="str">
        <f>IF(A283="","",COUNTIFS(D.Composição!$A:$A,$A283,D.Composição!$M:$M,"Dep"))</f>
        <v/>
      </c>
      <c r="M283" s="332" t="str">
        <f>IF(A283="","",COUNTIFS(D.Composição!$A:$A,$A283,D.Composição!$F:$F,"Sim"))</f>
        <v/>
      </c>
      <c r="N283" s="332" t="str">
        <f t="shared" si="21"/>
        <v/>
      </c>
      <c r="O283" s="332" t="str">
        <f>IF(A283="","",VLOOKUP(A283,D.Composição!A2947:F8653,5,FALSE))</f>
        <v/>
      </c>
      <c r="P283" s="332" t="str">
        <f t="shared" si="22"/>
        <v/>
      </c>
      <c r="Q283" s="333" t="str">
        <f t="shared" si="23"/>
        <v/>
      </c>
      <c r="R283" s="334" t="str">
        <f t="shared" si="24"/>
        <v/>
      </c>
      <c r="S283" s="332" t="str">
        <f>IF(H283="","",IF(R283&gt;=4*auxiliar!$K$2,"Não elegível",IF(R283&lt;4*auxiliar!$K$2,"Elegível","")))</f>
        <v/>
      </c>
      <c r="T283" s="325"/>
      <c r="U283" s="325"/>
      <c r="V283" s="325"/>
      <c r="W283" s="335"/>
      <c r="X283" s="336" t="str">
        <f>IF(Table8[[#This Row],[Código do agregado '[Entidade']]]="","",IF(OR(AND(A283="",A283&lt;&gt;""),(AND(A283&lt;&gt;"",OR(B283="",D283="",I283="",T283="",U283="")))),"NÃO",IF(AND(A283&lt;&gt;"",J283=0),"Faltam membros","sim")))</f>
        <v/>
      </c>
      <c r="AA283" s="323"/>
      <c r="AB283" s="406"/>
      <c r="AC283" s="406"/>
      <c r="AD283" s="323"/>
      <c r="AE283" s="323"/>
    </row>
    <row r="284" spans="1:31" x14ac:dyDescent="0.25">
      <c r="A284" s="324"/>
      <c r="B284" s="325"/>
      <c r="C284" s="326">
        <f>IFERROR(VLOOKUP(B284,A.Núcleos!$B:$C,2,FALSE),"")</f>
        <v>0</v>
      </c>
      <c r="D284" s="327"/>
      <c r="E284" s="328"/>
      <c r="F284" s="213"/>
      <c r="G284" s="329" t="str">
        <f>IF(Table8[[#This Row],[Código da Candidatura]]="","",CONCATENATE(VLOOKUP(Table8[[#This Row],[Código da Candidatura]],Table13[[Cód.]:[Latitude]],3,FALSE)," - ",VLOOKUP(Table8[[#This Row],[Código da Candidatura]],Table13[[Cód.]:[Latitude]],6,FALSE)))</f>
        <v/>
      </c>
      <c r="H284" s="330" t="str">
        <f>IF(A284="","",CONCATENATE("1D.",Entrada!$K$8,".",auxiliar!A126,".",Table8[[#This Row],[Código da Candidatura]]))</f>
        <v/>
      </c>
      <c r="I284" s="331" t="str">
        <f>IF(A284="","",SUMIF(D.Composição!A$2825:A$8530,A284,D.Composição!G$5:G$8530))</f>
        <v/>
      </c>
      <c r="J284" s="332" t="str">
        <f>IF(A284="","",COUNTIF(D.Composição!$A:$A,$A284))</f>
        <v/>
      </c>
      <c r="K284" s="332" t="str">
        <f t="shared" si="20"/>
        <v/>
      </c>
      <c r="L284" s="332" t="str">
        <f>IF(A284="","",COUNTIFS(D.Composição!$A:$A,$A284,D.Composição!$M:$M,"Dep"))</f>
        <v/>
      </c>
      <c r="M284" s="332" t="str">
        <f>IF(A284="","",COUNTIFS(D.Composição!$A:$A,$A284,D.Composição!$F:$F,"Sim"))</f>
        <v/>
      </c>
      <c r="N284" s="332" t="str">
        <f t="shared" si="21"/>
        <v/>
      </c>
      <c r="O284" s="332" t="str">
        <f>IF(A284="","",VLOOKUP(A284,D.Composição!A2948:F8654,5,FALSE))</f>
        <v/>
      </c>
      <c r="P284" s="332" t="str">
        <f t="shared" si="22"/>
        <v/>
      </c>
      <c r="Q284" s="333" t="str">
        <f t="shared" si="23"/>
        <v/>
      </c>
      <c r="R284" s="334" t="str">
        <f t="shared" si="24"/>
        <v/>
      </c>
      <c r="S284" s="332" t="str">
        <f>IF(H284="","",IF(R284&gt;=4*auxiliar!$K$2,"Não elegível",IF(R284&lt;4*auxiliar!$K$2,"Elegível","")))</f>
        <v/>
      </c>
      <c r="T284" s="325"/>
      <c r="U284" s="325"/>
      <c r="V284" s="325"/>
      <c r="W284" s="335"/>
      <c r="X284" s="336" t="str">
        <f>IF(Table8[[#This Row],[Código do agregado '[Entidade']]]="","",IF(OR(AND(A284="",A284&lt;&gt;""),(AND(A284&lt;&gt;"",OR(B284="",D284="",I284="",T284="",U284="")))),"NÃO",IF(AND(A284&lt;&gt;"",J284=0),"Faltam membros","sim")))</f>
        <v/>
      </c>
      <c r="AA284" s="323"/>
      <c r="AB284" s="406"/>
      <c r="AC284" s="406"/>
      <c r="AD284" s="323"/>
      <c r="AE284" s="323"/>
    </row>
    <row r="285" spans="1:31" x14ac:dyDescent="0.25">
      <c r="A285" s="324"/>
      <c r="B285" s="325"/>
      <c r="C285" s="326">
        <f>IFERROR(VLOOKUP(B285,A.Núcleos!$B:$C,2,FALSE),"")</f>
        <v>0</v>
      </c>
      <c r="D285" s="327"/>
      <c r="E285" s="328"/>
      <c r="F285" s="213"/>
      <c r="G285" s="329" t="str">
        <f>IF(Table8[[#This Row],[Código da Candidatura]]="","",CONCATENATE(VLOOKUP(Table8[[#This Row],[Código da Candidatura]],Table13[[Cód.]:[Latitude]],3,FALSE)," - ",VLOOKUP(Table8[[#This Row],[Código da Candidatura]],Table13[[Cód.]:[Latitude]],6,FALSE)))</f>
        <v/>
      </c>
      <c r="H285" s="330" t="str">
        <f>IF(A285="","",CONCATENATE("1D.",Entrada!$K$8,".",auxiliar!A127,".",Table8[[#This Row],[Código da Candidatura]]))</f>
        <v/>
      </c>
      <c r="I285" s="331" t="str">
        <f>IF(A285="","",SUMIF(D.Composição!A$2825:A$8530,A285,D.Composição!G$5:G$8530))</f>
        <v/>
      </c>
      <c r="J285" s="332" t="str">
        <f>IF(A285="","",COUNTIF(D.Composição!$A:$A,$A285))</f>
        <v/>
      </c>
      <c r="K285" s="332" t="str">
        <f t="shared" si="20"/>
        <v/>
      </c>
      <c r="L285" s="332" t="str">
        <f>IF(A285="","",COUNTIFS(D.Composição!$A:$A,$A285,D.Composição!$M:$M,"Dep"))</f>
        <v/>
      </c>
      <c r="M285" s="332" t="str">
        <f>IF(A285="","",COUNTIFS(D.Composição!$A:$A,$A285,D.Composição!$F:$F,"Sim"))</f>
        <v/>
      </c>
      <c r="N285" s="332" t="str">
        <f t="shared" si="21"/>
        <v/>
      </c>
      <c r="O285" s="332" t="str">
        <f>IF(A285="","",VLOOKUP(A285,D.Composição!A2949:F8655,5,FALSE))</f>
        <v/>
      </c>
      <c r="P285" s="332" t="str">
        <f t="shared" si="22"/>
        <v/>
      </c>
      <c r="Q285" s="333" t="str">
        <f t="shared" si="23"/>
        <v/>
      </c>
      <c r="R285" s="334" t="str">
        <f t="shared" si="24"/>
        <v/>
      </c>
      <c r="S285" s="332" t="str">
        <f>IF(H285="","",IF(R285&gt;=4*auxiliar!$K$2,"Não elegível",IF(R285&lt;4*auxiliar!$K$2,"Elegível","")))</f>
        <v/>
      </c>
      <c r="T285" s="325"/>
      <c r="U285" s="325"/>
      <c r="V285" s="325"/>
      <c r="W285" s="335"/>
      <c r="X285" s="336" t="str">
        <f>IF(Table8[[#This Row],[Código do agregado '[Entidade']]]="","",IF(OR(AND(A285="",A285&lt;&gt;""),(AND(A285&lt;&gt;"",OR(B285="",D285="",I285="",T285="",U285="")))),"NÃO",IF(AND(A285&lt;&gt;"",J285=0),"Faltam membros","sim")))</f>
        <v/>
      </c>
      <c r="AA285" s="323"/>
      <c r="AB285" s="406"/>
      <c r="AC285" s="406"/>
      <c r="AD285" s="323"/>
      <c r="AE285" s="323"/>
    </row>
    <row r="286" spans="1:31" x14ac:dyDescent="0.25">
      <c r="A286" s="324"/>
      <c r="B286" s="325"/>
      <c r="C286" s="326">
        <f>IFERROR(VLOOKUP(B286,A.Núcleos!$B:$C,2,FALSE),"")</f>
        <v>0</v>
      </c>
      <c r="D286" s="327"/>
      <c r="E286" s="328"/>
      <c r="F286" s="213"/>
      <c r="G286" s="329" t="str">
        <f>IF(Table8[[#This Row],[Código da Candidatura]]="","",CONCATENATE(VLOOKUP(Table8[[#This Row],[Código da Candidatura]],Table13[[Cód.]:[Latitude]],3,FALSE)," - ",VLOOKUP(Table8[[#This Row],[Código da Candidatura]],Table13[[Cód.]:[Latitude]],6,FALSE)))</f>
        <v/>
      </c>
      <c r="H286" s="330" t="str">
        <f>IF(A286="","",CONCATENATE("1D.",Entrada!$K$8,".",auxiliar!A128,".",Table8[[#This Row],[Código da Candidatura]]))</f>
        <v/>
      </c>
      <c r="I286" s="331" t="str">
        <f>IF(A286="","",SUMIF(D.Composição!A$2825:A$8530,A286,D.Composição!G$5:G$8530))</f>
        <v/>
      </c>
      <c r="J286" s="332" t="str">
        <f>IF(A286="","",COUNTIF(D.Composição!$A:$A,$A286))</f>
        <v/>
      </c>
      <c r="K286" s="332" t="str">
        <f t="shared" si="20"/>
        <v/>
      </c>
      <c r="L286" s="332" t="str">
        <f>IF(A286="","",COUNTIFS(D.Composição!$A:$A,$A286,D.Composição!$M:$M,"Dep"))</f>
        <v/>
      </c>
      <c r="M286" s="332" t="str">
        <f>IF(A286="","",COUNTIFS(D.Composição!$A:$A,$A286,D.Composição!$F:$F,"Sim"))</f>
        <v/>
      </c>
      <c r="N286" s="332" t="str">
        <f t="shared" si="21"/>
        <v/>
      </c>
      <c r="O286" s="332" t="str">
        <f>IF(A286="","",VLOOKUP(A286,D.Composição!A2950:F8656,5,FALSE))</f>
        <v/>
      </c>
      <c r="P286" s="332" t="str">
        <f t="shared" si="22"/>
        <v/>
      </c>
      <c r="Q286" s="333" t="str">
        <f t="shared" si="23"/>
        <v/>
      </c>
      <c r="R286" s="334" t="str">
        <f t="shared" si="24"/>
        <v/>
      </c>
      <c r="S286" s="332" t="str">
        <f>IF(H286="","",IF(R286&gt;=4*auxiliar!$K$2,"Não elegível",IF(R286&lt;4*auxiliar!$K$2,"Elegível","")))</f>
        <v/>
      </c>
      <c r="T286" s="325"/>
      <c r="U286" s="325"/>
      <c r="V286" s="325"/>
      <c r="W286" s="335"/>
      <c r="X286" s="336" t="str">
        <f>IF(Table8[[#This Row],[Código do agregado '[Entidade']]]="","",IF(OR(AND(A286="",A286&lt;&gt;""),(AND(A286&lt;&gt;"",OR(B286="",D286="",I286="",T286="",U286="")))),"NÃO",IF(AND(A286&lt;&gt;"",J286=0),"Faltam membros","sim")))</f>
        <v/>
      </c>
      <c r="AA286" s="323"/>
      <c r="AB286" s="406"/>
      <c r="AC286" s="406"/>
      <c r="AD286" s="323"/>
      <c r="AE286" s="323"/>
    </row>
    <row r="287" spans="1:31" x14ac:dyDescent="0.25">
      <c r="A287" s="324"/>
      <c r="B287" s="325"/>
      <c r="C287" s="326">
        <f>IFERROR(VLOOKUP(B287,A.Núcleos!$B:$C,2,FALSE),"")</f>
        <v>0</v>
      </c>
      <c r="D287" s="327"/>
      <c r="E287" s="328"/>
      <c r="F287" s="213"/>
      <c r="G287" s="329" t="str">
        <f>IF(Table8[[#This Row],[Código da Candidatura]]="","",CONCATENATE(VLOOKUP(Table8[[#This Row],[Código da Candidatura]],Table13[[Cód.]:[Latitude]],3,FALSE)," - ",VLOOKUP(Table8[[#This Row],[Código da Candidatura]],Table13[[Cód.]:[Latitude]],6,FALSE)))</f>
        <v/>
      </c>
      <c r="H287" s="330" t="str">
        <f>IF(A287="","",CONCATENATE("1D.",Entrada!$K$8,".",auxiliar!A129,".",Table8[[#This Row],[Código da Candidatura]]))</f>
        <v/>
      </c>
      <c r="I287" s="331" t="str">
        <f>IF(A287="","",SUMIF(D.Composição!A$2825:A$8530,A287,D.Composição!G$5:G$8530))</f>
        <v/>
      </c>
      <c r="J287" s="332" t="str">
        <f>IF(A287="","",COUNTIF(D.Composição!$A:$A,$A287))</f>
        <v/>
      </c>
      <c r="K287" s="332" t="str">
        <f t="shared" si="20"/>
        <v/>
      </c>
      <c r="L287" s="332" t="str">
        <f>IF(A287="","",COUNTIFS(D.Composição!$A:$A,$A287,D.Composição!$M:$M,"Dep"))</f>
        <v/>
      </c>
      <c r="M287" s="332" t="str">
        <f>IF(A287="","",COUNTIFS(D.Composição!$A:$A,$A287,D.Composição!$F:$F,"Sim"))</f>
        <v/>
      </c>
      <c r="N287" s="332" t="str">
        <f t="shared" si="21"/>
        <v/>
      </c>
      <c r="O287" s="332" t="str">
        <f>IF(A287="","",VLOOKUP(A287,D.Composição!A2951:F8657,5,FALSE))</f>
        <v/>
      </c>
      <c r="P287" s="332" t="str">
        <f t="shared" si="22"/>
        <v/>
      </c>
      <c r="Q287" s="333" t="str">
        <f t="shared" si="23"/>
        <v/>
      </c>
      <c r="R287" s="334" t="str">
        <f t="shared" si="24"/>
        <v/>
      </c>
      <c r="S287" s="332" t="str">
        <f>IF(H287="","",IF(R287&gt;=4*auxiliar!$K$2,"Não elegível",IF(R287&lt;4*auxiliar!$K$2,"Elegível","")))</f>
        <v/>
      </c>
      <c r="T287" s="325"/>
      <c r="U287" s="325"/>
      <c r="V287" s="325"/>
      <c r="W287" s="335"/>
      <c r="X287" s="336" t="str">
        <f>IF(Table8[[#This Row],[Código do agregado '[Entidade']]]="","",IF(OR(AND(A287="",A287&lt;&gt;""),(AND(A287&lt;&gt;"",OR(B287="",D287="",I287="",T287="",U287="")))),"NÃO",IF(AND(A287&lt;&gt;"",J287=0),"Faltam membros","sim")))</f>
        <v/>
      </c>
      <c r="AA287" s="323"/>
      <c r="AB287" s="406"/>
      <c r="AC287" s="406"/>
      <c r="AD287" s="323"/>
      <c r="AE287" s="323"/>
    </row>
    <row r="288" spans="1:31" x14ac:dyDescent="0.25">
      <c r="A288" s="324"/>
      <c r="B288" s="325"/>
      <c r="C288" s="326">
        <f>IFERROR(VLOOKUP(B288,A.Núcleos!$B:$C,2,FALSE),"")</f>
        <v>0</v>
      </c>
      <c r="D288" s="327"/>
      <c r="E288" s="328"/>
      <c r="F288" s="213"/>
      <c r="G288" s="329" t="str">
        <f>IF(Table8[[#This Row],[Código da Candidatura]]="","",CONCATENATE(VLOOKUP(Table8[[#This Row],[Código da Candidatura]],Table13[[Cód.]:[Latitude]],3,FALSE)," - ",VLOOKUP(Table8[[#This Row],[Código da Candidatura]],Table13[[Cód.]:[Latitude]],6,FALSE)))</f>
        <v/>
      </c>
      <c r="H288" s="330" t="str">
        <f>IF(A288="","",CONCATENATE("1D.",Entrada!$K$8,".",auxiliar!A130,".",Table8[[#This Row],[Código da Candidatura]]))</f>
        <v/>
      </c>
      <c r="I288" s="331" t="str">
        <f>IF(A288="","",SUMIF(D.Composição!A$2825:A$8530,A288,D.Composição!G$5:G$8530))</f>
        <v/>
      </c>
      <c r="J288" s="332" t="str">
        <f>IF(A288="","",COUNTIF(D.Composição!$A:$A,$A288))</f>
        <v/>
      </c>
      <c r="K288" s="332" t="str">
        <f t="shared" si="20"/>
        <v/>
      </c>
      <c r="L288" s="332" t="str">
        <f>IF(A288="","",COUNTIFS(D.Composição!$A:$A,$A288,D.Composição!$M:$M,"Dep"))</f>
        <v/>
      </c>
      <c r="M288" s="332" t="str">
        <f>IF(A288="","",COUNTIFS(D.Composição!$A:$A,$A288,D.Composição!$F:$F,"Sim"))</f>
        <v/>
      </c>
      <c r="N288" s="332" t="str">
        <f t="shared" si="21"/>
        <v/>
      </c>
      <c r="O288" s="332" t="str">
        <f>IF(A288="","",VLOOKUP(A288,D.Composição!A2952:F8658,5,FALSE))</f>
        <v/>
      </c>
      <c r="P288" s="332" t="str">
        <f t="shared" si="22"/>
        <v/>
      </c>
      <c r="Q288" s="333" t="str">
        <f t="shared" si="23"/>
        <v/>
      </c>
      <c r="R288" s="334" t="str">
        <f t="shared" si="24"/>
        <v/>
      </c>
      <c r="S288" s="332" t="str">
        <f>IF(H288="","",IF(R288&gt;=4*auxiliar!$K$2,"Não elegível",IF(R288&lt;4*auxiliar!$K$2,"Elegível","")))</f>
        <v/>
      </c>
      <c r="T288" s="325"/>
      <c r="U288" s="325"/>
      <c r="V288" s="325"/>
      <c r="W288" s="335"/>
      <c r="X288" s="336" t="str">
        <f>IF(Table8[[#This Row],[Código do agregado '[Entidade']]]="","",IF(OR(AND(A288="",A288&lt;&gt;""),(AND(A288&lt;&gt;"",OR(B288="",D288="",I288="",T288="",U288="")))),"NÃO",IF(AND(A288&lt;&gt;"",J288=0),"Faltam membros","sim")))</f>
        <v/>
      </c>
      <c r="AA288" s="323"/>
      <c r="AB288" s="406"/>
      <c r="AC288" s="406"/>
      <c r="AD288" s="323"/>
      <c r="AE288" s="323"/>
    </row>
    <row r="289" spans="1:31" x14ac:dyDescent="0.25">
      <c r="A289" s="324"/>
      <c r="B289" s="325"/>
      <c r="C289" s="326">
        <f>IFERROR(VLOOKUP(B289,A.Núcleos!$B:$C,2,FALSE),"")</f>
        <v>0</v>
      </c>
      <c r="D289" s="327"/>
      <c r="E289" s="328"/>
      <c r="F289" s="213"/>
      <c r="G289" s="329" t="str">
        <f>IF(Table8[[#This Row],[Código da Candidatura]]="","",CONCATENATE(VLOOKUP(Table8[[#This Row],[Código da Candidatura]],Table13[[Cód.]:[Latitude]],3,FALSE)," - ",VLOOKUP(Table8[[#This Row],[Código da Candidatura]],Table13[[Cód.]:[Latitude]],6,FALSE)))</f>
        <v/>
      </c>
      <c r="H289" s="330" t="str">
        <f>IF(A289="","",CONCATENATE("1D.",Entrada!$K$8,".",auxiliar!A131,".",Table8[[#This Row],[Código da Candidatura]]))</f>
        <v/>
      </c>
      <c r="I289" s="331" t="str">
        <f>IF(A289="","",SUMIF(D.Composição!A$2825:A$8530,A289,D.Composição!G$5:G$8530))</f>
        <v/>
      </c>
      <c r="J289" s="332" t="str">
        <f>IF(A289="","",COUNTIF(D.Composição!$A:$A,$A289))</f>
        <v/>
      </c>
      <c r="K289" s="332" t="str">
        <f t="shared" si="20"/>
        <v/>
      </c>
      <c r="L289" s="332" t="str">
        <f>IF(A289="","",COUNTIFS(D.Composição!$A:$A,$A289,D.Composição!$M:$M,"Dep"))</f>
        <v/>
      </c>
      <c r="M289" s="332" t="str">
        <f>IF(A289="","",COUNTIFS(D.Composição!$A:$A,$A289,D.Composição!$F:$F,"Sim"))</f>
        <v/>
      </c>
      <c r="N289" s="332" t="str">
        <f t="shared" si="21"/>
        <v/>
      </c>
      <c r="O289" s="332" t="str">
        <f>IF(A289="","",VLOOKUP(A289,D.Composição!A2953:F8659,5,FALSE))</f>
        <v/>
      </c>
      <c r="P289" s="332" t="str">
        <f t="shared" si="22"/>
        <v/>
      </c>
      <c r="Q289" s="333" t="str">
        <f t="shared" si="23"/>
        <v/>
      </c>
      <c r="R289" s="334" t="str">
        <f t="shared" si="24"/>
        <v/>
      </c>
      <c r="S289" s="332" t="str">
        <f>IF(H289="","",IF(R289&gt;=4*auxiliar!$K$2,"Não elegível",IF(R289&lt;4*auxiliar!$K$2,"Elegível","")))</f>
        <v/>
      </c>
      <c r="T289" s="325"/>
      <c r="U289" s="325"/>
      <c r="V289" s="325"/>
      <c r="W289" s="335"/>
      <c r="X289" s="336" t="str">
        <f>IF(Table8[[#This Row],[Código do agregado '[Entidade']]]="","",IF(OR(AND(A289="",A289&lt;&gt;""),(AND(A289&lt;&gt;"",OR(B289="",D289="",I289="",T289="",U289="")))),"NÃO",IF(AND(A289&lt;&gt;"",J289=0),"Faltam membros","sim")))</f>
        <v/>
      </c>
      <c r="AA289" s="323"/>
      <c r="AB289" s="406"/>
      <c r="AC289" s="406"/>
      <c r="AD289" s="323"/>
      <c r="AE289" s="323"/>
    </row>
    <row r="290" spans="1:31" x14ac:dyDescent="0.25">
      <c r="A290" s="324"/>
      <c r="B290" s="325"/>
      <c r="C290" s="326">
        <f>IFERROR(VLOOKUP(B290,A.Núcleos!$B:$C,2,FALSE),"")</f>
        <v>0</v>
      </c>
      <c r="D290" s="327"/>
      <c r="E290" s="328"/>
      <c r="F290" s="213"/>
      <c r="G290" s="329" t="str">
        <f>IF(Table8[[#This Row],[Código da Candidatura]]="","",CONCATENATE(VLOOKUP(Table8[[#This Row],[Código da Candidatura]],Table13[[Cód.]:[Latitude]],3,FALSE)," - ",VLOOKUP(Table8[[#This Row],[Código da Candidatura]],Table13[[Cód.]:[Latitude]],6,FALSE)))</f>
        <v/>
      </c>
      <c r="H290" s="330" t="str">
        <f>IF(A290="","",CONCATENATE("1D.",Entrada!$K$8,".",auxiliar!A132,".",Table8[[#This Row],[Código da Candidatura]]))</f>
        <v/>
      </c>
      <c r="I290" s="331" t="str">
        <f>IF(A290="","",SUMIF(D.Composição!A$2825:A$8530,A290,D.Composição!G$5:G$8530))</f>
        <v/>
      </c>
      <c r="J290" s="332" t="str">
        <f>IF(A290="","",COUNTIF(D.Composição!$A:$A,$A290))</f>
        <v/>
      </c>
      <c r="K290" s="332" t="str">
        <f t="shared" si="20"/>
        <v/>
      </c>
      <c r="L290" s="332" t="str">
        <f>IF(A290="","",COUNTIFS(D.Composição!$A:$A,$A290,D.Composição!$M:$M,"Dep"))</f>
        <v/>
      </c>
      <c r="M290" s="332" t="str">
        <f>IF(A290="","",COUNTIFS(D.Composição!$A:$A,$A290,D.Composição!$F:$F,"Sim"))</f>
        <v/>
      </c>
      <c r="N290" s="332" t="str">
        <f t="shared" si="21"/>
        <v/>
      </c>
      <c r="O290" s="332" t="str">
        <f>IF(A290="","",VLOOKUP(A290,D.Composição!A2954:F8660,5,FALSE))</f>
        <v/>
      </c>
      <c r="P290" s="332" t="str">
        <f t="shared" si="22"/>
        <v/>
      </c>
      <c r="Q290" s="333" t="str">
        <f t="shared" si="23"/>
        <v/>
      </c>
      <c r="R290" s="334" t="str">
        <f t="shared" si="24"/>
        <v/>
      </c>
      <c r="S290" s="332" t="str">
        <f>IF(H290="","",IF(R290&gt;=4*auxiliar!$K$2,"Não elegível",IF(R290&lt;4*auxiliar!$K$2,"Elegível","")))</f>
        <v/>
      </c>
      <c r="T290" s="325"/>
      <c r="U290" s="325"/>
      <c r="V290" s="325"/>
      <c r="W290" s="335"/>
      <c r="X290" s="336" t="str">
        <f>IF(Table8[[#This Row],[Código do agregado '[Entidade']]]="","",IF(OR(AND(A290="",A290&lt;&gt;""),(AND(A290&lt;&gt;"",OR(B290="",D290="",I290="",T290="",U290="")))),"NÃO",IF(AND(A290&lt;&gt;"",J290=0),"Faltam membros","sim")))</f>
        <v/>
      </c>
      <c r="AA290" s="323"/>
      <c r="AB290" s="406"/>
      <c r="AC290" s="406"/>
      <c r="AD290" s="323"/>
      <c r="AE290" s="323"/>
    </row>
    <row r="291" spans="1:31" x14ac:dyDescent="0.25">
      <c r="A291" s="324"/>
      <c r="B291" s="325"/>
      <c r="C291" s="326">
        <f>IFERROR(VLOOKUP(B291,A.Núcleos!$B:$C,2,FALSE),"")</f>
        <v>0</v>
      </c>
      <c r="D291" s="327"/>
      <c r="E291" s="328"/>
      <c r="F291" s="213"/>
      <c r="G291" s="329" t="str">
        <f>IF(Table8[[#This Row],[Código da Candidatura]]="","",CONCATENATE(VLOOKUP(Table8[[#This Row],[Código da Candidatura]],Table13[[Cód.]:[Latitude]],3,FALSE)," - ",VLOOKUP(Table8[[#This Row],[Código da Candidatura]],Table13[[Cód.]:[Latitude]],6,FALSE)))</f>
        <v/>
      </c>
      <c r="H291" s="330" t="str">
        <f>IF(A291="","",CONCATENATE("1D.",Entrada!$K$8,".",auxiliar!A133,".",Table8[[#This Row],[Código da Candidatura]]))</f>
        <v/>
      </c>
      <c r="I291" s="331" t="str">
        <f>IF(A291="","",SUMIF(D.Composição!A$2825:A$8530,A291,D.Composição!G$5:G$8530))</f>
        <v/>
      </c>
      <c r="J291" s="332" t="str">
        <f>IF(A291="","",COUNTIF(D.Composição!$A:$A,$A291))</f>
        <v/>
      </c>
      <c r="K291" s="332" t="str">
        <f t="shared" si="20"/>
        <v/>
      </c>
      <c r="L291" s="332" t="str">
        <f>IF(A291="","",COUNTIFS(D.Composição!$A:$A,$A291,D.Composição!$M:$M,"Dep"))</f>
        <v/>
      </c>
      <c r="M291" s="332" t="str">
        <f>IF(A291="","",COUNTIFS(D.Composição!$A:$A,$A291,D.Composição!$F:$F,"Sim"))</f>
        <v/>
      </c>
      <c r="N291" s="332" t="str">
        <f t="shared" si="21"/>
        <v/>
      </c>
      <c r="O291" s="332" t="str">
        <f>IF(A291="","",VLOOKUP(A291,D.Composição!A2955:F8661,5,FALSE))</f>
        <v/>
      </c>
      <c r="P291" s="332" t="str">
        <f t="shared" si="22"/>
        <v/>
      </c>
      <c r="Q291" s="333" t="str">
        <f t="shared" si="23"/>
        <v/>
      </c>
      <c r="R291" s="334" t="str">
        <f t="shared" si="24"/>
        <v/>
      </c>
      <c r="S291" s="332" t="str">
        <f>IF(H291="","",IF(R291&gt;=4*auxiliar!$K$2,"Não elegível",IF(R291&lt;4*auxiliar!$K$2,"Elegível","")))</f>
        <v/>
      </c>
      <c r="T291" s="325"/>
      <c r="U291" s="325"/>
      <c r="V291" s="325"/>
      <c r="W291" s="335"/>
      <c r="X291" s="336" t="str">
        <f>IF(Table8[[#This Row],[Código do agregado '[Entidade']]]="","",IF(OR(AND(A291="",A291&lt;&gt;""),(AND(A291&lt;&gt;"",OR(B291="",D291="",I291="",T291="",U291="")))),"NÃO",IF(AND(A291&lt;&gt;"",J291=0),"Faltam membros","sim")))</f>
        <v/>
      </c>
      <c r="AA291" s="323"/>
      <c r="AB291" s="406"/>
      <c r="AC291" s="406"/>
      <c r="AD291" s="323"/>
      <c r="AE291" s="323"/>
    </row>
    <row r="292" spans="1:31" x14ac:dyDescent="0.25">
      <c r="A292" s="324"/>
      <c r="B292" s="325"/>
      <c r="C292" s="326">
        <f>IFERROR(VLOOKUP(B292,A.Núcleos!$B:$C,2,FALSE),"")</f>
        <v>0</v>
      </c>
      <c r="D292" s="327"/>
      <c r="E292" s="328"/>
      <c r="F292" s="213"/>
      <c r="G292" s="329" t="str">
        <f>IF(Table8[[#This Row],[Código da Candidatura]]="","",CONCATENATE(VLOOKUP(Table8[[#This Row],[Código da Candidatura]],Table13[[Cód.]:[Latitude]],3,FALSE)," - ",VLOOKUP(Table8[[#This Row],[Código da Candidatura]],Table13[[Cód.]:[Latitude]],6,FALSE)))</f>
        <v/>
      </c>
      <c r="H292" s="330" t="str">
        <f>IF(A292="","",CONCATENATE("1D.",Entrada!$K$8,".",auxiliar!A134,".",Table8[[#This Row],[Código da Candidatura]]))</f>
        <v/>
      </c>
      <c r="I292" s="331" t="str">
        <f>IF(A292="","",SUMIF(D.Composição!A$2825:A$8530,A292,D.Composição!G$5:G$8530))</f>
        <v/>
      </c>
      <c r="J292" s="332" t="str">
        <f>IF(A292="","",COUNTIF(D.Composição!$A:$A,$A292))</f>
        <v/>
      </c>
      <c r="K292" s="332" t="str">
        <f t="shared" si="20"/>
        <v/>
      </c>
      <c r="L292" s="332" t="str">
        <f>IF(A292="","",COUNTIFS(D.Composição!$A:$A,$A292,D.Composição!$M:$M,"Dep"))</f>
        <v/>
      </c>
      <c r="M292" s="332" t="str">
        <f>IF(A292="","",COUNTIFS(D.Composição!$A:$A,$A292,D.Composição!$F:$F,"Sim"))</f>
        <v/>
      </c>
      <c r="N292" s="332" t="str">
        <f t="shared" si="21"/>
        <v/>
      </c>
      <c r="O292" s="332" t="str">
        <f>IF(A292="","",VLOOKUP(A292,D.Composição!A2956:F8662,5,FALSE))</f>
        <v/>
      </c>
      <c r="P292" s="332" t="str">
        <f t="shared" si="22"/>
        <v/>
      </c>
      <c r="Q292" s="333" t="str">
        <f t="shared" si="23"/>
        <v/>
      </c>
      <c r="R292" s="334" t="str">
        <f t="shared" si="24"/>
        <v/>
      </c>
      <c r="S292" s="332" t="str">
        <f>IF(H292="","",IF(R292&gt;=4*auxiliar!$K$2,"Não elegível",IF(R292&lt;4*auxiliar!$K$2,"Elegível","")))</f>
        <v/>
      </c>
      <c r="T292" s="325"/>
      <c r="U292" s="325"/>
      <c r="V292" s="325"/>
      <c r="W292" s="335"/>
      <c r="X292" s="336" t="str">
        <f>IF(Table8[[#This Row],[Código do agregado '[Entidade']]]="","",IF(OR(AND(A292="",A292&lt;&gt;""),(AND(A292&lt;&gt;"",OR(B292="",D292="",I292="",T292="",U292="")))),"NÃO",IF(AND(A292&lt;&gt;"",J292=0),"Faltam membros","sim")))</f>
        <v/>
      </c>
      <c r="AA292" s="323"/>
      <c r="AB292" s="406"/>
      <c r="AC292" s="406"/>
      <c r="AD292" s="323"/>
      <c r="AE292" s="323"/>
    </row>
    <row r="293" spans="1:31" x14ac:dyDescent="0.25">
      <c r="A293" s="324"/>
      <c r="B293" s="325"/>
      <c r="C293" s="326">
        <f>IFERROR(VLOOKUP(B293,A.Núcleos!$B:$C,2,FALSE),"")</f>
        <v>0</v>
      </c>
      <c r="D293" s="327"/>
      <c r="E293" s="328"/>
      <c r="F293" s="213"/>
      <c r="G293" s="329" t="str">
        <f>IF(Table8[[#This Row],[Código da Candidatura]]="","",CONCATENATE(VLOOKUP(Table8[[#This Row],[Código da Candidatura]],Table13[[Cód.]:[Latitude]],3,FALSE)," - ",VLOOKUP(Table8[[#This Row],[Código da Candidatura]],Table13[[Cód.]:[Latitude]],6,FALSE)))</f>
        <v/>
      </c>
      <c r="H293" s="330" t="str">
        <f>IF(A293="","",CONCATENATE("1D.",Entrada!$K$8,".",auxiliar!A135,".",Table8[[#This Row],[Código da Candidatura]]))</f>
        <v/>
      </c>
      <c r="I293" s="331" t="str">
        <f>IF(A293="","",SUMIF(D.Composição!A$2825:A$8530,A293,D.Composição!G$5:G$8530))</f>
        <v/>
      </c>
      <c r="J293" s="332" t="str">
        <f>IF(A293="","",COUNTIF(D.Composição!$A:$A,$A293))</f>
        <v/>
      </c>
      <c r="K293" s="332" t="str">
        <f t="shared" si="20"/>
        <v/>
      </c>
      <c r="L293" s="332" t="str">
        <f>IF(A293="","",COUNTIFS(D.Composição!$A:$A,$A293,D.Composição!$M:$M,"Dep"))</f>
        <v/>
      </c>
      <c r="M293" s="332" t="str">
        <f>IF(A293="","",COUNTIFS(D.Composição!$A:$A,$A293,D.Composição!$F:$F,"Sim"))</f>
        <v/>
      </c>
      <c r="N293" s="332" t="str">
        <f t="shared" si="21"/>
        <v/>
      </c>
      <c r="O293" s="332" t="str">
        <f>IF(A293="","",VLOOKUP(A293,D.Composição!A2957:F8663,5,FALSE))</f>
        <v/>
      </c>
      <c r="P293" s="332" t="str">
        <f t="shared" si="22"/>
        <v/>
      </c>
      <c r="Q293" s="333" t="str">
        <f t="shared" si="23"/>
        <v/>
      </c>
      <c r="R293" s="334" t="str">
        <f t="shared" si="24"/>
        <v/>
      </c>
      <c r="S293" s="332" t="str">
        <f>IF(H293="","",IF(R293&gt;=4*auxiliar!$K$2,"Não elegível",IF(R293&lt;4*auxiliar!$K$2,"Elegível","")))</f>
        <v/>
      </c>
      <c r="T293" s="325"/>
      <c r="U293" s="325"/>
      <c r="V293" s="325"/>
      <c r="W293" s="335"/>
      <c r="X293" s="336" t="str">
        <f>IF(Table8[[#This Row],[Código do agregado '[Entidade']]]="","",IF(OR(AND(A293="",A293&lt;&gt;""),(AND(A293&lt;&gt;"",OR(B293="",D293="",I293="",T293="",U293="")))),"NÃO",IF(AND(A293&lt;&gt;"",J293=0),"Faltam membros","sim")))</f>
        <v/>
      </c>
      <c r="AA293" s="323"/>
      <c r="AB293" s="406"/>
      <c r="AC293" s="406"/>
      <c r="AD293" s="323"/>
      <c r="AE293" s="323"/>
    </row>
    <row r="294" spans="1:31" x14ac:dyDescent="0.25">
      <c r="A294" s="324"/>
      <c r="B294" s="325"/>
      <c r="C294" s="326">
        <f>IFERROR(VLOOKUP(B294,A.Núcleos!$B:$C,2,FALSE),"")</f>
        <v>0</v>
      </c>
      <c r="D294" s="327"/>
      <c r="E294" s="328"/>
      <c r="F294" s="213"/>
      <c r="G294" s="329" t="str">
        <f>IF(Table8[[#This Row],[Código da Candidatura]]="","",CONCATENATE(VLOOKUP(Table8[[#This Row],[Código da Candidatura]],Table13[[Cód.]:[Latitude]],3,FALSE)," - ",VLOOKUP(Table8[[#This Row],[Código da Candidatura]],Table13[[Cód.]:[Latitude]],6,FALSE)))</f>
        <v/>
      </c>
      <c r="H294" s="330" t="str">
        <f>IF(A294="","",CONCATENATE("1D.",Entrada!$K$8,".",auxiliar!A136,".",Table8[[#This Row],[Código da Candidatura]]))</f>
        <v/>
      </c>
      <c r="I294" s="331" t="str">
        <f>IF(A294="","",SUMIF(D.Composição!A$2825:A$8530,A294,D.Composição!G$5:G$8530))</f>
        <v/>
      </c>
      <c r="J294" s="332" t="str">
        <f>IF(A294="","",COUNTIF(D.Composição!$A:$A,$A294))</f>
        <v/>
      </c>
      <c r="K294" s="332" t="str">
        <f t="shared" si="20"/>
        <v/>
      </c>
      <c r="L294" s="332" t="str">
        <f>IF(A294="","",COUNTIFS(D.Composição!$A:$A,$A294,D.Composição!$M:$M,"Dep"))</f>
        <v/>
      </c>
      <c r="M294" s="332" t="str">
        <f>IF(A294="","",COUNTIFS(D.Composição!$A:$A,$A294,D.Composição!$F:$F,"Sim"))</f>
        <v/>
      </c>
      <c r="N294" s="332" t="str">
        <f t="shared" si="21"/>
        <v/>
      </c>
      <c r="O294" s="332" t="str">
        <f>IF(A294="","",VLOOKUP(A294,D.Composição!A2958:F8664,5,FALSE))</f>
        <v/>
      </c>
      <c r="P294" s="332" t="str">
        <f t="shared" si="22"/>
        <v/>
      </c>
      <c r="Q294" s="333" t="str">
        <f t="shared" si="23"/>
        <v/>
      </c>
      <c r="R294" s="334" t="str">
        <f t="shared" si="24"/>
        <v/>
      </c>
      <c r="S294" s="332" t="str">
        <f>IF(H294="","",IF(R294&gt;=4*auxiliar!$K$2,"Não elegível",IF(R294&lt;4*auxiliar!$K$2,"Elegível","")))</f>
        <v/>
      </c>
      <c r="T294" s="325"/>
      <c r="U294" s="325"/>
      <c r="V294" s="325"/>
      <c r="W294" s="335"/>
      <c r="X294" s="336" t="str">
        <f>IF(Table8[[#This Row],[Código do agregado '[Entidade']]]="","",IF(OR(AND(A294="",A294&lt;&gt;""),(AND(A294&lt;&gt;"",OR(B294="",D294="",I294="",T294="",U294="")))),"NÃO",IF(AND(A294&lt;&gt;"",J294=0),"Faltam membros","sim")))</f>
        <v/>
      </c>
      <c r="AA294" s="323"/>
      <c r="AB294" s="406"/>
      <c r="AC294" s="406"/>
      <c r="AD294" s="323"/>
      <c r="AE294" s="323"/>
    </row>
    <row r="295" spans="1:31" x14ac:dyDescent="0.25">
      <c r="A295" s="324"/>
      <c r="B295" s="325"/>
      <c r="C295" s="326">
        <f>IFERROR(VLOOKUP(B295,A.Núcleos!$B:$C,2,FALSE),"")</f>
        <v>0</v>
      </c>
      <c r="D295" s="327"/>
      <c r="E295" s="328"/>
      <c r="F295" s="213"/>
      <c r="G295" s="329" t="str">
        <f>IF(Table8[[#This Row],[Código da Candidatura]]="","",CONCATENATE(VLOOKUP(Table8[[#This Row],[Código da Candidatura]],Table13[[Cód.]:[Latitude]],3,FALSE)," - ",VLOOKUP(Table8[[#This Row],[Código da Candidatura]],Table13[[Cód.]:[Latitude]],6,FALSE)))</f>
        <v/>
      </c>
      <c r="H295" s="330" t="str">
        <f>IF(A295="","",CONCATENATE("1D.",Entrada!$K$8,".",auxiliar!A137,".",Table8[[#This Row],[Código da Candidatura]]))</f>
        <v/>
      </c>
      <c r="I295" s="331" t="str">
        <f>IF(A295="","",SUMIF(D.Composição!A$2825:A$8530,A295,D.Composição!G$5:G$8530))</f>
        <v/>
      </c>
      <c r="J295" s="332" t="str">
        <f>IF(A295="","",COUNTIF(D.Composição!$A:$A,$A295))</f>
        <v/>
      </c>
      <c r="K295" s="332" t="str">
        <f t="shared" si="20"/>
        <v/>
      </c>
      <c r="L295" s="332" t="str">
        <f>IF(A295="","",COUNTIFS(D.Composição!$A:$A,$A295,D.Composição!$M:$M,"Dep"))</f>
        <v/>
      </c>
      <c r="M295" s="332" t="str">
        <f>IF(A295="","",COUNTIFS(D.Composição!$A:$A,$A295,D.Composição!$F:$F,"Sim"))</f>
        <v/>
      </c>
      <c r="N295" s="332" t="str">
        <f t="shared" si="21"/>
        <v/>
      </c>
      <c r="O295" s="332" t="str">
        <f>IF(A295="","",VLOOKUP(A295,D.Composição!A2959:F8665,5,FALSE))</f>
        <v/>
      </c>
      <c r="P295" s="332" t="str">
        <f t="shared" si="22"/>
        <v/>
      </c>
      <c r="Q295" s="333" t="str">
        <f t="shared" si="23"/>
        <v/>
      </c>
      <c r="R295" s="334" t="str">
        <f t="shared" si="24"/>
        <v/>
      </c>
      <c r="S295" s="332" t="str">
        <f>IF(H295="","",IF(R295&gt;=4*auxiliar!$K$2,"Não elegível",IF(R295&lt;4*auxiliar!$K$2,"Elegível","")))</f>
        <v/>
      </c>
      <c r="T295" s="325"/>
      <c r="U295" s="325"/>
      <c r="V295" s="325"/>
      <c r="W295" s="335"/>
      <c r="X295" s="336" t="str">
        <f>IF(Table8[[#This Row],[Código do agregado '[Entidade']]]="","",IF(OR(AND(A295="",A295&lt;&gt;""),(AND(A295&lt;&gt;"",OR(B295="",D295="",I295="",T295="",U295="")))),"NÃO",IF(AND(A295&lt;&gt;"",J295=0),"Faltam membros","sim")))</f>
        <v/>
      </c>
      <c r="AA295" s="323"/>
      <c r="AB295" s="406"/>
      <c r="AC295" s="406"/>
      <c r="AD295" s="323"/>
      <c r="AE295" s="323"/>
    </row>
    <row r="296" spans="1:31" x14ac:dyDescent="0.25">
      <c r="A296" s="324"/>
      <c r="B296" s="325"/>
      <c r="C296" s="326">
        <f>IFERROR(VLOOKUP(B296,A.Núcleos!$B:$C,2,FALSE),"")</f>
        <v>0</v>
      </c>
      <c r="D296" s="327"/>
      <c r="E296" s="328"/>
      <c r="F296" s="213"/>
      <c r="G296" s="329" t="str">
        <f>IF(Table8[[#This Row],[Código da Candidatura]]="","",CONCATENATE(VLOOKUP(Table8[[#This Row],[Código da Candidatura]],Table13[[Cód.]:[Latitude]],3,FALSE)," - ",VLOOKUP(Table8[[#This Row],[Código da Candidatura]],Table13[[Cód.]:[Latitude]],6,FALSE)))</f>
        <v/>
      </c>
      <c r="H296" s="330" t="str">
        <f>IF(A296="","",CONCATENATE("1D.",Entrada!$K$8,".",auxiliar!A138,".",Table8[[#This Row],[Código da Candidatura]]))</f>
        <v/>
      </c>
      <c r="I296" s="331" t="str">
        <f>IF(A296="","",SUMIF(D.Composição!A$2825:A$8530,A296,D.Composição!G$5:G$8530))</f>
        <v/>
      </c>
      <c r="J296" s="332" t="str">
        <f>IF(A296="","",COUNTIF(D.Composição!$A:$A,$A296))</f>
        <v/>
      </c>
      <c r="K296" s="332" t="str">
        <f t="shared" si="20"/>
        <v/>
      </c>
      <c r="L296" s="332" t="str">
        <f>IF(A296="","",COUNTIFS(D.Composição!$A:$A,$A296,D.Composição!$M:$M,"Dep"))</f>
        <v/>
      </c>
      <c r="M296" s="332" t="str">
        <f>IF(A296="","",COUNTIFS(D.Composição!$A:$A,$A296,D.Composição!$F:$F,"Sim"))</f>
        <v/>
      </c>
      <c r="N296" s="332" t="str">
        <f t="shared" si="21"/>
        <v/>
      </c>
      <c r="O296" s="332" t="str">
        <f>IF(A296="","",VLOOKUP(A296,D.Composição!A2960:F8666,5,FALSE))</f>
        <v/>
      </c>
      <c r="P296" s="332" t="str">
        <f t="shared" si="22"/>
        <v/>
      </c>
      <c r="Q296" s="333" t="str">
        <f t="shared" si="23"/>
        <v/>
      </c>
      <c r="R296" s="334" t="str">
        <f t="shared" si="24"/>
        <v/>
      </c>
      <c r="S296" s="332" t="str">
        <f>IF(H296="","",IF(R296&gt;=4*auxiliar!$K$2,"Não elegível",IF(R296&lt;4*auxiliar!$K$2,"Elegível","")))</f>
        <v/>
      </c>
      <c r="T296" s="325"/>
      <c r="U296" s="325"/>
      <c r="V296" s="325"/>
      <c r="W296" s="335"/>
      <c r="X296" s="336" t="str">
        <f>IF(Table8[[#This Row],[Código do agregado '[Entidade']]]="","",IF(OR(AND(A296="",A296&lt;&gt;""),(AND(A296&lt;&gt;"",OR(B296="",D296="",I296="",T296="",U296="")))),"NÃO",IF(AND(A296&lt;&gt;"",J296=0),"Faltam membros","sim")))</f>
        <v/>
      </c>
      <c r="AA296" s="323"/>
      <c r="AB296" s="406"/>
      <c r="AC296" s="406"/>
      <c r="AD296" s="323"/>
      <c r="AE296" s="323"/>
    </row>
    <row r="297" spans="1:31" x14ac:dyDescent="0.25">
      <c r="A297" s="324"/>
      <c r="B297" s="325"/>
      <c r="C297" s="326">
        <f>IFERROR(VLOOKUP(B297,A.Núcleos!$B:$C,2,FALSE),"")</f>
        <v>0</v>
      </c>
      <c r="D297" s="327"/>
      <c r="E297" s="328"/>
      <c r="F297" s="213"/>
      <c r="G297" s="329" t="str">
        <f>IF(Table8[[#This Row],[Código da Candidatura]]="","",CONCATENATE(VLOOKUP(Table8[[#This Row],[Código da Candidatura]],Table13[[Cód.]:[Latitude]],3,FALSE)," - ",VLOOKUP(Table8[[#This Row],[Código da Candidatura]],Table13[[Cód.]:[Latitude]],6,FALSE)))</f>
        <v/>
      </c>
      <c r="H297" s="330" t="str">
        <f>IF(A297="","",CONCATENATE("1D.",Entrada!$K$8,".",auxiliar!A139,".",Table8[[#This Row],[Código da Candidatura]]))</f>
        <v/>
      </c>
      <c r="I297" s="331" t="str">
        <f>IF(A297="","",SUMIF(D.Composição!A$2825:A$8530,A297,D.Composição!G$5:G$8530))</f>
        <v/>
      </c>
      <c r="J297" s="332" t="str">
        <f>IF(A297="","",COUNTIF(D.Composição!$A:$A,$A297))</f>
        <v/>
      </c>
      <c r="K297" s="332" t="str">
        <f t="shared" si="20"/>
        <v/>
      </c>
      <c r="L297" s="332" t="str">
        <f>IF(A297="","",COUNTIFS(D.Composição!$A:$A,$A297,D.Composição!$M:$M,"Dep"))</f>
        <v/>
      </c>
      <c r="M297" s="332" t="str">
        <f>IF(A297="","",COUNTIFS(D.Composição!$A:$A,$A297,D.Composição!$F:$F,"Sim"))</f>
        <v/>
      </c>
      <c r="N297" s="332" t="str">
        <f t="shared" si="21"/>
        <v/>
      </c>
      <c r="O297" s="332" t="str">
        <f>IF(A297="","",VLOOKUP(A297,D.Composição!A2961:F8667,5,FALSE))</f>
        <v/>
      </c>
      <c r="P297" s="332" t="str">
        <f t="shared" si="22"/>
        <v/>
      </c>
      <c r="Q297" s="333" t="str">
        <f t="shared" si="23"/>
        <v/>
      </c>
      <c r="R297" s="334" t="str">
        <f t="shared" si="24"/>
        <v/>
      </c>
      <c r="S297" s="332" t="str">
        <f>IF(H297="","",IF(R297&gt;=4*auxiliar!$K$2,"Não elegível",IF(R297&lt;4*auxiliar!$K$2,"Elegível","")))</f>
        <v/>
      </c>
      <c r="T297" s="325"/>
      <c r="U297" s="325"/>
      <c r="V297" s="325"/>
      <c r="W297" s="335"/>
      <c r="X297" s="336" t="str">
        <f>IF(Table8[[#This Row],[Código do agregado '[Entidade']]]="","",IF(OR(AND(A297="",A297&lt;&gt;""),(AND(A297&lt;&gt;"",OR(B297="",D297="",I297="",T297="",U297="")))),"NÃO",IF(AND(A297&lt;&gt;"",J297=0),"Faltam membros","sim")))</f>
        <v/>
      </c>
      <c r="AA297" s="323"/>
      <c r="AB297" s="406"/>
      <c r="AC297" s="406"/>
      <c r="AD297" s="323"/>
      <c r="AE297" s="323"/>
    </row>
    <row r="298" spans="1:31" x14ac:dyDescent="0.25">
      <c r="A298" s="324"/>
      <c r="B298" s="325"/>
      <c r="C298" s="326">
        <f>IFERROR(VLOOKUP(B298,A.Núcleos!$B:$C,2,FALSE),"")</f>
        <v>0</v>
      </c>
      <c r="D298" s="327"/>
      <c r="E298" s="328"/>
      <c r="F298" s="213"/>
      <c r="G298" s="329" t="str">
        <f>IF(Table8[[#This Row],[Código da Candidatura]]="","",CONCATENATE(VLOOKUP(Table8[[#This Row],[Código da Candidatura]],Table13[[Cód.]:[Latitude]],3,FALSE)," - ",VLOOKUP(Table8[[#This Row],[Código da Candidatura]],Table13[[Cód.]:[Latitude]],6,FALSE)))</f>
        <v/>
      </c>
      <c r="H298" s="330" t="str">
        <f>IF(A298="","",CONCATENATE("1D.",Entrada!$K$8,".",auxiliar!A140,".",Table8[[#This Row],[Código da Candidatura]]))</f>
        <v/>
      </c>
      <c r="I298" s="331" t="str">
        <f>IF(A298="","",SUMIF(D.Composição!A$2825:A$8530,A298,D.Composição!G$5:G$8530))</f>
        <v/>
      </c>
      <c r="J298" s="332" t="str">
        <f>IF(A298="","",COUNTIF(D.Composição!$A:$A,$A298))</f>
        <v/>
      </c>
      <c r="K298" s="332" t="str">
        <f t="shared" si="20"/>
        <v/>
      </c>
      <c r="L298" s="332" t="str">
        <f>IF(A298="","",COUNTIFS(D.Composição!$A:$A,$A298,D.Composição!$M:$M,"Dep"))</f>
        <v/>
      </c>
      <c r="M298" s="332" t="str">
        <f>IF(A298="","",COUNTIFS(D.Composição!$A:$A,$A298,D.Composição!$F:$F,"Sim"))</f>
        <v/>
      </c>
      <c r="N298" s="332" t="str">
        <f t="shared" si="21"/>
        <v/>
      </c>
      <c r="O298" s="332" t="str">
        <f>IF(A298="","",VLOOKUP(A298,D.Composição!A2962:F8668,5,FALSE))</f>
        <v/>
      </c>
      <c r="P298" s="332" t="str">
        <f t="shared" si="22"/>
        <v/>
      </c>
      <c r="Q298" s="333" t="str">
        <f t="shared" si="23"/>
        <v/>
      </c>
      <c r="R298" s="334" t="str">
        <f t="shared" si="24"/>
        <v/>
      </c>
      <c r="S298" s="332" t="str">
        <f>IF(H298="","",IF(R298&gt;=4*auxiliar!$K$2,"Não elegível",IF(R298&lt;4*auxiliar!$K$2,"Elegível","")))</f>
        <v/>
      </c>
      <c r="T298" s="325"/>
      <c r="U298" s="325"/>
      <c r="V298" s="325"/>
      <c r="W298" s="335"/>
      <c r="X298" s="336" t="str">
        <f>IF(Table8[[#This Row],[Código do agregado '[Entidade']]]="","",IF(OR(AND(A298="",A298&lt;&gt;""),(AND(A298&lt;&gt;"",OR(B298="",D298="",I298="",T298="",U298="")))),"NÃO",IF(AND(A298&lt;&gt;"",J298=0),"Faltam membros","sim")))</f>
        <v/>
      </c>
      <c r="AA298" s="323"/>
      <c r="AB298" s="406"/>
      <c r="AC298" s="406"/>
      <c r="AD298" s="323"/>
      <c r="AE298" s="323"/>
    </row>
    <row r="299" spans="1:31" x14ac:dyDescent="0.25">
      <c r="A299" s="324"/>
      <c r="B299" s="325"/>
      <c r="C299" s="326">
        <f>IFERROR(VLOOKUP(B299,A.Núcleos!$B:$C,2,FALSE),"")</f>
        <v>0</v>
      </c>
      <c r="D299" s="327"/>
      <c r="E299" s="328"/>
      <c r="F299" s="213"/>
      <c r="G299" s="329" t="str">
        <f>IF(Table8[[#This Row],[Código da Candidatura]]="","",CONCATENATE(VLOOKUP(Table8[[#This Row],[Código da Candidatura]],Table13[[Cód.]:[Latitude]],3,FALSE)," - ",VLOOKUP(Table8[[#This Row],[Código da Candidatura]],Table13[[Cód.]:[Latitude]],6,FALSE)))</f>
        <v/>
      </c>
      <c r="H299" s="330" t="str">
        <f>IF(A299="","",CONCATENATE("1D.",Entrada!$K$8,".",auxiliar!A141,".",Table8[[#This Row],[Código da Candidatura]]))</f>
        <v/>
      </c>
      <c r="I299" s="331" t="str">
        <f>IF(A299="","",SUMIF(D.Composição!A$2825:A$8530,A299,D.Composição!G$5:G$8530))</f>
        <v/>
      </c>
      <c r="J299" s="332" t="str">
        <f>IF(A299="","",COUNTIF(D.Composição!$A:$A,$A299))</f>
        <v/>
      </c>
      <c r="K299" s="332" t="str">
        <f t="shared" si="20"/>
        <v/>
      </c>
      <c r="L299" s="332" t="str">
        <f>IF(A299="","",COUNTIFS(D.Composição!$A:$A,$A299,D.Composição!$M:$M,"Dep"))</f>
        <v/>
      </c>
      <c r="M299" s="332" t="str">
        <f>IF(A299="","",COUNTIFS(D.Composição!$A:$A,$A299,D.Composição!$F:$F,"Sim"))</f>
        <v/>
      </c>
      <c r="N299" s="332" t="str">
        <f t="shared" si="21"/>
        <v/>
      </c>
      <c r="O299" s="332" t="str">
        <f>IF(A299="","",VLOOKUP(A299,D.Composição!A2963:F8669,5,FALSE))</f>
        <v/>
      </c>
      <c r="P299" s="332" t="str">
        <f t="shared" si="22"/>
        <v/>
      </c>
      <c r="Q299" s="333" t="str">
        <f t="shared" si="23"/>
        <v/>
      </c>
      <c r="R299" s="334" t="str">
        <f t="shared" si="24"/>
        <v/>
      </c>
      <c r="S299" s="332" t="str">
        <f>IF(H299="","",IF(R299&gt;=4*auxiliar!$K$2,"Não elegível",IF(R299&lt;4*auxiliar!$K$2,"Elegível","")))</f>
        <v/>
      </c>
      <c r="T299" s="325"/>
      <c r="U299" s="325"/>
      <c r="V299" s="325"/>
      <c r="W299" s="335"/>
      <c r="X299" s="336" t="str">
        <f>IF(Table8[[#This Row],[Código do agregado '[Entidade']]]="","",IF(OR(AND(A299="",A299&lt;&gt;""),(AND(A299&lt;&gt;"",OR(B299="",D299="",I299="",T299="",U299="")))),"NÃO",IF(AND(A299&lt;&gt;"",J299=0),"Faltam membros","sim")))</f>
        <v/>
      </c>
      <c r="AA299" s="323"/>
      <c r="AB299" s="406"/>
      <c r="AC299" s="406"/>
      <c r="AD299" s="323"/>
      <c r="AE299" s="323"/>
    </row>
    <row r="300" spans="1:31" x14ac:dyDescent="0.25">
      <c r="A300" s="324"/>
      <c r="B300" s="325"/>
      <c r="C300" s="326">
        <f>IFERROR(VLOOKUP(B300,A.Núcleos!$B:$C,2,FALSE),"")</f>
        <v>0</v>
      </c>
      <c r="D300" s="327"/>
      <c r="E300" s="328"/>
      <c r="F300" s="213"/>
      <c r="G300" s="329" t="str">
        <f>IF(Table8[[#This Row],[Código da Candidatura]]="","",CONCATENATE(VLOOKUP(Table8[[#This Row],[Código da Candidatura]],Table13[[Cód.]:[Latitude]],3,FALSE)," - ",VLOOKUP(Table8[[#This Row],[Código da Candidatura]],Table13[[Cód.]:[Latitude]],6,FALSE)))</f>
        <v/>
      </c>
      <c r="H300" s="330" t="str">
        <f>IF(A300="","",CONCATENATE("1D.",Entrada!$K$8,".",auxiliar!A142,".",Table8[[#This Row],[Código da Candidatura]]))</f>
        <v/>
      </c>
      <c r="I300" s="331" t="str">
        <f>IF(A300="","",SUMIF(D.Composição!A$2825:A$8530,A300,D.Composição!G$5:G$8530))</f>
        <v/>
      </c>
      <c r="J300" s="332" t="str">
        <f>IF(A300="","",COUNTIF(D.Composição!$A:$A,$A300))</f>
        <v/>
      </c>
      <c r="K300" s="332" t="str">
        <f t="shared" si="20"/>
        <v/>
      </c>
      <c r="L300" s="332" t="str">
        <f>IF(A300="","",COUNTIFS(D.Composição!$A:$A,$A300,D.Composição!$M:$M,"Dep"))</f>
        <v/>
      </c>
      <c r="M300" s="332" t="str">
        <f>IF(A300="","",COUNTIFS(D.Composição!$A:$A,$A300,D.Composição!$F:$F,"Sim"))</f>
        <v/>
      </c>
      <c r="N300" s="332" t="str">
        <f t="shared" si="21"/>
        <v/>
      </c>
      <c r="O300" s="332" t="str">
        <f>IF(A300="","",VLOOKUP(A300,D.Composição!A2964:F8670,5,FALSE))</f>
        <v/>
      </c>
      <c r="P300" s="332" t="str">
        <f t="shared" si="22"/>
        <v/>
      </c>
      <c r="Q300" s="333" t="str">
        <f t="shared" si="23"/>
        <v/>
      </c>
      <c r="R300" s="334" t="str">
        <f t="shared" si="24"/>
        <v/>
      </c>
      <c r="S300" s="332" t="str">
        <f>IF(H300="","",IF(R300&gt;=4*auxiliar!$K$2,"Não elegível",IF(R300&lt;4*auxiliar!$K$2,"Elegível","")))</f>
        <v/>
      </c>
      <c r="T300" s="325"/>
      <c r="U300" s="325"/>
      <c r="V300" s="325"/>
      <c r="W300" s="335"/>
      <c r="X300" s="336" t="str">
        <f>IF(Table8[[#This Row],[Código do agregado '[Entidade']]]="","",IF(OR(AND(A300="",A300&lt;&gt;""),(AND(A300&lt;&gt;"",OR(B300="",D300="",I300="",T300="",U300="")))),"NÃO",IF(AND(A300&lt;&gt;"",J300=0),"Faltam membros","sim")))</f>
        <v/>
      </c>
      <c r="AA300" s="323"/>
      <c r="AB300" s="406"/>
      <c r="AC300" s="406"/>
      <c r="AD300" s="323"/>
      <c r="AE300" s="323"/>
    </row>
    <row r="301" spans="1:31" x14ac:dyDescent="0.25">
      <c r="A301" s="324"/>
      <c r="B301" s="325"/>
      <c r="C301" s="326">
        <f>IFERROR(VLOOKUP(B301,A.Núcleos!$B:$C,2,FALSE),"")</f>
        <v>0</v>
      </c>
      <c r="D301" s="327"/>
      <c r="E301" s="328"/>
      <c r="F301" s="213"/>
      <c r="G301" s="329" t="str">
        <f>IF(Table8[[#This Row],[Código da Candidatura]]="","",CONCATENATE(VLOOKUP(Table8[[#This Row],[Código da Candidatura]],Table13[[Cód.]:[Latitude]],3,FALSE)," - ",VLOOKUP(Table8[[#This Row],[Código da Candidatura]],Table13[[Cód.]:[Latitude]],6,FALSE)))</f>
        <v/>
      </c>
      <c r="H301" s="330" t="str">
        <f>IF(A301="","",CONCATENATE("1D.",Entrada!$K$8,".",auxiliar!A143,".",Table8[[#This Row],[Código da Candidatura]]))</f>
        <v/>
      </c>
      <c r="I301" s="331" t="str">
        <f>IF(A301="","",SUMIF(D.Composição!A$2825:A$8530,A301,D.Composição!G$5:G$8530))</f>
        <v/>
      </c>
      <c r="J301" s="332" t="str">
        <f>IF(A301="","",COUNTIF(D.Composição!$A:$A,$A301))</f>
        <v/>
      </c>
      <c r="K301" s="332" t="str">
        <f t="shared" si="20"/>
        <v/>
      </c>
      <c r="L301" s="332" t="str">
        <f>IF(A301="","",COUNTIFS(D.Composição!$A:$A,$A301,D.Composição!$M:$M,"Dep"))</f>
        <v/>
      </c>
      <c r="M301" s="332" t="str">
        <f>IF(A301="","",COUNTIFS(D.Composição!$A:$A,$A301,D.Composição!$F:$F,"Sim"))</f>
        <v/>
      </c>
      <c r="N301" s="332" t="str">
        <f t="shared" si="21"/>
        <v/>
      </c>
      <c r="O301" s="332" t="str">
        <f>IF(A301="","",VLOOKUP(A301,D.Composição!A2965:F8671,5,FALSE))</f>
        <v/>
      </c>
      <c r="P301" s="332" t="str">
        <f t="shared" si="22"/>
        <v/>
      </c>
      <c r="Q301" s="333" t="str">
        <f t="shared" si="23"/>
        <v/>
      </c>
      <c r="R301" s="334" t="str">
        <f t="shared" si="24"/>
        <v/>
      </c>
      <c r="S301" s="332" t="str">
        <f>IF(H301="","",IF(R301&gt;=4*auxiliar!$K$2,"Não elegível",IF(R301&lt;4*auxiliar!$K$2,"Elegível","")))</f>
        <v/>
      </c>
      <c r="T301" s="325"/>
      <c r="U301" s="325"/>
      <c r="V301" s="325"/>
      <c r="W301" s="335"/>
      <c r="X301" s="336" t="str">
        <f>IF(Table8[[#This Row],[Código do agregado '[Entidade']]]="","",IF(OR(AND(A301="",A301&lt;&gt;""),(AND(A301&lt;&gt;"",OR(B301="",D301="",I301="",T301="",U301="")))),"NÃO",IF(AND(A301&lt;&gt;"",J301=0),"Faltam membros","sim")))</f>
        <v/>
      </c>
      <c r="AA301" s="323"/>
      <c r="AB301" s="406"/>
      <c r="AC301" s="406"/>
      <c r="AD301" s="323"/>
      <c r="AE301" s="323"/>
    </row>
    <row r="302" spans="1:31" x14ac:dyDescent="0.25">
      <c r="A302" s="324"/>
      <c r="B302" s="325"/>
      <c r="C302" s="326">
        <f>IFERROR(VLOOKUP(B302,A.Núcleos!$B:$C,2,FALSE),"")</f>
        <v>0</v>
      </c>
      <c r="D302" s="327"/>
      <c r="E302" s="328"/>
      <c r="F302" s="213"/>
      <c r="G302" s="329" t="str">
        <f>IF(Table8[[#This Row],[Código da Candidatura]]="","",CONCATENATE(VLOOKUP(Table8[[#This Row],[Código da Candidatura]],Table13[[Cód.]:[Latitude]],3,FALSE)," - ",VLOOKUP(Table8[[#This Row],[Código da Candidatura]],Table13[[Cód.]:[Latitude]],6,FALSE)))</f>
        <v/>
      </c>
      <c r="H302" s="330" t="str">
        <f>IF(A302="","",CONCATENATE("1D.",Entrada!$K$8,".",auxiliar!A144,".",Table8[[#This Row],[Código da Candidatura]]))</f>
        <v/>
      </c>
      <c r="I302" s="331" t="str">
        <f>IF(A302="","",SUMIF(D.Composição!A$2825:A$8530,A302,D.Composição!G$5:G$8530))</f>
        <v/>
      </c>
      <c r="J302" s="332" t="str">
        <f>IF(A302="","",COUNTIF(D.Composição!$A:$A,$A302))</f>
        <v/>
      </c>
      <c r="K302" s="332" t="str">
        <f t="shared" si="20"/>
        <v/>
      </c>
      <c r="L302" s="332" t="str">
        <f>IF(A302="","",COUNTIFS(D.Composição!$A:$A,$A302,D.Composição!$M:$M,"Dep"))</f>
        <v/>
      </c>
      <c r="M302" s="332" t="str">
        <f>IF(A302="","",COUNTIFS(D.Composição!$A:$A,$A302,D.Composição!$F:$F,"Sim"))</f>
        <v/>
      </c>
      <c r="N302" s="332" t="str">
        <f t="shared" si="21"/>
        <v/>
      </c>
      <c r="O302" s="332" t="str">
        <f>IF(A302="","",VLOOKUP(A302,D.Composição!A2966:F8672,5,FALSE))</f>
        <v/>
      </c>
      <c r="P302" s="332" t="str">
        <f t="shared" si="22"/>
        <v/>
      </c>
      <c r="Q302" s="333" t="str">
        <f t="shared" si="23"/>
        <v/>
      </c>
      <c r="R302" s="334" t="str">
        <f t="shared" si="24"/>
        <v/>
      </c>
      <c r="S302" s="332" t="str">
        <f>IF(H302="","",IF(R302&gt;=4*auxiliar!$K$2,"Não elegível",IF(R302&lt;4*auxiliar!$K$2,"Elegível","")))</f>
        <v/>
      </c>
      <c r="T302" s="325"/>
      <c r="U302" s="325"/>
      <c r="V302" s="325"/>
      <c r="W302" s="335"/>
      <c r="X302" s="336" t="str">
        <f>IF(Table8[[#This Row],[Código do agregado '[Entidade']]]="","",IF(OR(AND(A302="",A302&lt;&gt;""),(AND(A302&lt;&gt;"",OR(B302="",D302="",I302="",T302="",U302="")))),"NÃO",IF(AND(A302&lt;&gt;"",J302=0),"Faltam membros","sim")))</f>
        <v/>
      </c>
      <c r="AA302" s="323"/>
      <c r="AB302" s="406"/>
      <c r="AC302" s="406"/>
      <c r="AD302" s="323"/>
      <c r="AE302" s="323"/>
    </row>
    <row r="303" spans="1:31" x14ac:dyDescent="0.25">
      <c r="A303" s="324"/>
      <c r="B303" s="325"/>
      <c r="C303" s="326">
        <f>IFERROR(VLOOKUP(B303,A.Núcleos!$B:$C,2,FALSE),"")</f>
        <v>0</v>
      </c>
      <c r="D303" s="327"/>
      <c r="E303" s="328"/>
      <c r="F303" s="213"/>
      <c r="G303" s="329" t="str">
        <f>IF(Table8[[#This Row],[Código da Candidatura]]="","",CONCATENATE(VLOOKUP(Table8[[#This Row],[Código da Candidatura]],Table13[[Cód.]:[Latitude]],3,FALSE)," - ",VLOOKUP(Table8[[#This Row],[Código da Candidatura]],Table13[[Cód.]:[Latitude]],6,FALSE)))</f>
        <v/>
      </c>
      <c r="H303" s="330" t="str">
        <f>IF(A303="","",CONCATENATE("1D.",Entrada!$K$8,".",auxiliar!A145,".",Table8[[#This Row],[Código da Candidatura]]))</f>
        <v/>
      </c>
      <c r="I303" s="331" t="str">
        <f>IF(A303="","",SUMIF(D.Composição!A$2825:A$8530,A303,D.Composição!G$5:G$8530))</f>
        <v/>
      </c>
      <c r="J303" s="332" t="str">
        <f>IF(A303="","",COUNTIF(D.Composição!$A:$A,$A303))</f>
        <v/>
      </c>
      <c r="K303" s="332" t="str">
        <f t="shared" si="20"/>
        <v/>
      </c>
      <c r="L303" s="332" t="str">
        <f>IF(A303="","",COUNTIFS(D.Composição!$A:$A,$A303,D.Composição!$M:$M,"Dep"))</f>
        <v/>
      </c>
      <c r="M303" s="332" t="str">
        <f>IF(A303="","",COUNTIFS(D.Composição!$A:$A,$A303,D.Composição!$F:$F,"Sim"))</f>
        <v/>
      </c>
      <c r="N303" s="332" t="str">
        <f t="shared" si="21"/>
        <v/>
      </c>
      <c r="O303" s="332" t="str">
        <f>IF(A303="","",VLOOKUP(A303,D.Composição!A2967:F8673,5,FALSE))</f>
        <v/>
      </c>
      <c r="P303" s="332" t="str">
        <f t="shared" si="22"/>
        <v/>
      </c>
      <c r="Q303" s="333" t="str">
        <f t="shared" si="23"/>
        <v/>
      </c>
      <c r="R303" s="334" t="str">
        <f t="shared" si="24"/>
        <v/>
      </c>
      <c r="S303" s="332" t="str">
        <f>IF(H303="","",IF(R303&gt;=4*auxiliar!$K$2,"Não elegível",IF(R303&lt;4*auxiliar!$K$2,"Elegível","")))</f>
        <v/>
      </c>
      <c r="T303" s="325"/>
      <c r="U303" s="325"/>
      <c r="V303" s="325"/>
      <c r="W303" s="335"/>
      <c r="X303" s="336" t="str">
        <f>IF(Table8[[#This Row],[Código do agregado '[Entidade']]]="","",IF(OR(AND(A303="",A303&lt;&gt;""),(AND(A303&lt;&gt;"",OR(B303="",D303="",I303="",T303="",U303="")))),"NÃO",IF(AND(A303&lt;&gt;"",J303=0),"Faltam membros","sim")))</f>
        <v/>
      </c>
      <c r="AA303" s="323"/>
      <c r="AB303" s="406"/>
      <c r="AC303" s="406"/>
      <c r="AD303" s="323"/>
      <c r="AE303" s="323"/>
    </row>
    <row r="304" spans="1:31" x14ac:dyDescent="0.25">
      <c r="A304" s="324"/>
      <c r="B304" s="325"/>
      <c r="C304" s="326">
        <f>IFERROR(VLOOKUP(B304,A.Núcleos!$B:$C,2,FALSE),"")</f>
        <v>0</v>
      </c>
      <c r="D304" s="327"/>
      <c r="E304" s="328"/>
      <c r="F304" s="213"/>
      <c r="G304" s="329" t="str">
        <f>IF(Table8[[#This Row],[Código da Candidatura]]="","",CONCATENATE(VLOOKUP(Table8[[#This Row],[Código da Candidatura]],Table13[[Cód.]:[Latitude]],3,FALSE)," - ",VLOOKUP(Table8[[#This Row],[Código da Candidatura]],Table13[[Cód.]:[Latitude]],6,FALSE)))</f>
        <v/>
      </c>
      <c r="H304" s="330" t="str">
        <f>IF(A304="","",CONCATENATE("1D.",Entrada!$K$8,".",auxiliar!A146,".",Table8[[#This Row],[Código da Candidatura]]))</f>
        <v/>
      </c>
      <c r="I304" s="331" t="str">
        <f>IF(A304="","",SUMIF(D.Composição!A$2825:A$8530,A304,D.Composição!G$5:G$8530))</f>
        <v/>
      </c>
      <c r="J304" s="332" t="str">
        <f>IF(A304="","",COUNTIF(D.Composição!$A:$A,$A304))</f>
        <v/>
      </c>
      <c r="K304" s="332" t="str">
        <f t="shared" si="20"/>
        <v/>
      </c>
      <c r="L304" s="332" t="str">
        <f>IF(A304="","",COUNTIFS(D.Composição!$A:$A,$A304,D.Composição!$M:$M,"Dep"))</f>
        <v/>
      </c>
      <c r="M304" s="332" t="str">
        <f>IF(A304="","",COUNTIFS(D.Composição!$A:$A,$A304,D.Composição!$F:$F,"Sim"))</f>
        <v/>
      </c>
      <c r="N304" s="332" t="str">
        <f t="shared" si="21"/>
        <v/>
      </c>
      <c r="O304" s="332" t="str">
        <f>IF(A304="","",VLOOKUP(A304,D.Composição!A2968:F8674,5,FALSE))</f>
        <v/>
      </c>
      <c r="P304" s="332" t="str">
        <f t="shared" si="22"/>
        <v/>
      </c>
      <c r="Q304" s="333" t="str">
        <f t="shared" si="23"/>
        <v/>
      </c>
      <c r="R304" s="334" t="str">
        <f t="shared" si="24"/>
        <v/>
      </c>
      <c r="S304" s="332" t="str">
        <f>IF(H304="","",IF(R304&gt;=4*auxiliar!$K$2,"Não elegível",IF(R304&lt;4*auxiliar!$K$2,"Elegível","")))</f>
        <v/>
      </c>
      <c r="T304" s="325"/>
      <c r="U304" s="325"/>
      <c r="V304" s="325"/>
      <c r="W304" s="335"/>
      <c r="X304" s="336" t="str">
        <f>IF(Table8[[#This Row],[Código do agregado '[Entidade']]]="","",IF(OR(AND(A304="",A304&lt;&gt;""),(AND(A304&lt;&gt;"",OR(B304="",D304="",I304="",T304="",U304="")))),"NÃO",IF(AND(A304&lt;&gt;"",J304=0),"Faltam membros","sim")))</f>
        <v/>
      </c>
      <c r="AA304" s="323"/>
      <c r="AB304" s="406"/>
      <c r="AC304" s="406"/>
      <c r="AD304" s="323"/>
      <c r="AE304" s="323"/>
    </row>
    <row r="305" spans="1:31" x14ac:dyDescent="0.25">
      <c r="A305" s="324"/>
      <c r="B305" s="325"/>
      <c r="C305" s="326">
        <f>IFERROR(VLOOKUP(B305,A.Núcleos!$B:$C,2,FALSE),"")</f>
        <v>0</v>
      </c>
      <c r="D305" s="327"/>
      <c r="E305" s="328"/>
      <c r="F305" s="213"/>
      <c r="G305" s="329" t="str">
        <f>IF(Table8[[#This Row],[Código da Candidatura]]="","",CONCATENATE(VLOOKUP(Table8[[#This Row],[Código da Candidatura]],Table13[[Cód.]:[Latitude]],3,FALSE)," - ",VLOOKUP(Table8[[#This Row],[Código da Candidatura]],Table13[[Cód.]:[Latitude]],6,FALSE)))</f>
        <v/>
      </c>
      <c r="H305" s="330" t="str">
        <f>IF(A305="","",CONCATENATE("1D.",Entrada!$K$8,".",auxiliar!A147,".",Table8[[#This Row],[Código da Candidatura]]))</f>
        <v/>
      </c>
      <c r="I305" s="331" t="str">
        <f>IF(A305="","",SUMIF(D.Composição!A$2825:A$8530,A305,D.Composição!G$5:G$8530))</f>
        <v/>
      </c>
      <c r="J305" s="332" t="str">
        <f>IF(A305="","",COUNTIF(D.Composição!$A:$A,$A305))</f>
        <v/>
      </c>
      <c r="K305" s="332" t="str">
        <f t="shared" si="20"/>
        <v/>
      </c>
      <c r="L305" s="332" t="str">
        <f>IF(A305="","",COUNTIFS(D.Composição!$A:$A,$A305,D.Composição!$M:$M,"Dep"))</f>
        <v/>
      </c>
      <c r="M305" s="332" t="str">
        <f>IF(A305="","",COUNTIFS(D.Composição!$A:$A,$A305,D.Composição!$F:$F,"Sim"))</f>
        <v/>
      </c>
      <c r="N305" s="332" t="str">
        <f t="shared" si="21"/>
        <v/>
      </c>
      <c r="O305" s="332" t="str">
        <f>IF(A305="","",VLOOKUP(A305,D.Composição!A2969:F8675,5,FALSE))</f>
        <v/>
      </c>
      <c r="P305" s="332" t="str">
        <f t="shared" si="22"/>
        <v/>
      </c>
      <c r="Q305" s="333" t="str">
        <f t="shared" si="23"/>
        <v/>
      </c>
      <c r="R305" s="334" t="str">
        <f t="shared" si="24"/>
        <v/>
      </c>
      <c r="S305" s="332" t="str">
        <f>IF(H305="","",IF(R305&gt;=4*auxiliar!$K$2,"Não elegível",IF(R305&lt;4*auxiliar!$K$2,"Elegível","")))</f>
        <v/>
      </c>
      <c r="T305" s="325"/>
      <c r="U305" s="325"/>
      <c r="V305" s="325"/>
      <c r="W305" s="335"/>
      <c r="X305" s="336" t="str">
        <f>IF(Table8[[#This Row],[Código do agregado '[Entidade']]]="","",IF(OR(AND(A305="",A305&lt;&gt;""),(AND(A305&lt;&gt;"",OR(B305="",D305="",I305="",T305="",U305="")))),"NÃO",IF(AND(A305&lt;&gt;"",J305=0),"Faltam membros","sim")))</f>
        <v/>
      </c>
      <c r="AA305" s="323"/>
      <c r="AB305" s="406"/>
      <c r="AC305" s="406"/>
      <c r="AD305" s="323"/>
      <c r="AE305" s="323"/>
    </row>
    <row r="306" spans="1:31" x14ac:dyDescent="0.25">
      <c r="A306" s="324"/>
      <c r="B306" s="325"/>
      <c r="C306" s="326">
        <f>IFERROR(VLOOKUP(B306,A.Núcleos!$B:$C,2,FALSE),"")</f>
        <v>0</v>
      </c>
      <c r="D306" s="327"/>
      <c r="E306" s="328"/>
      <c r="F306" s="213"/>
      <c r="G306" s="329" t="str">
        <f>IF(Table8[[#This Row],[Código da Candidatura]]="","",CONCATENATE(VLOOKUP(Table8[[#This Row],[Código da Candidatura]],Table13[[Cód.]:[Latitude]],3,FALSE)," - ",VLOOKUP(Table8[[#This Row],[Código da Candidatura]],Table13[[Cód.]:[Latitude]],6,FALSE)))</f>
        <v/>
      </c>
      <c r="H306" s="330" t="str">
        <f>IF(A306="","",CONCATENATE("1D.",Entrada!$K$8,".",auxiliar!A148,".",Table8[[#This Row],[Código da Candidatura]]))</f>
        <v/>
      </c>
      <c r="I306" s="331" t="str">
        <f>IF(A306="","",SUMIF(D.Composição!A$2825:A$8530,A306,D.Composição!G$5:G$8530))</f>
        <v/>
      </c>
      <c r="J306" s="332" t="str">
        <f>IF(A306="","",COUNTIF(D.Composição!$A:$A,$A306))</f>
        <v/>
      </c>
      <c r="K306" s="332" t="str">
        <f t="shared" si="20"/>
        <v/>
      </c>
      <c r="L306" s="332" t="str">
        <f>IF(A306="","",COUNTIFS(D.Composição!$A:$A,$A306,D.Composição!$M:$M,"Dep"))</f>
        <v/>
      </c>
      <c r="M306" s="332" t="str">
        <f>IF(A306="","",COUNTIFS(D.Composição!$A:$A,$A306,D.Composição!$F:$F,"Sim"))</f>
        <v/>
      </c>
      <c r="N306" s="332" t="str">
        <f t="shared" si="21"/>
        <v/>
      </c>
      <c r="O306" s="332" t="str">
        <f>IF(A306="","",VLOOKUP(A306,D.Composição!A2970:F8676,5,FALSE))</f>
        <v/>
      </c>
      <c r="P306" s="332" t="str">
        <f t="shared" si="22"/>
        <v/>
      </c>
      <c r="Q306" s="333" t="str">
        <f t="shared" si="23"/>
        <v/>
      </c>
      <c r="R306" s="334" t="str">
        <f t="shared" si="24"/>
        <v/>
      </c>
      <c r="S306" s="332" t="str">
        <f>IF(H306="","",IF(R306&gt;=4*auxiliar!$K$2,"Não elegível",IF(R306&lt;4*auxiliar!$K$2,"Elegível","")))</f>
        <v/>
      </c>
      <c r="T306" s="325"/>
      <c r="U306" s="325"/>
      <c r="V306" s="325"/>
      <c r="W306" s="335"/>
      <c r="X306" s="336" t="str">
        <f>IF(Table8[[#This Row],[Código do agregado '[Entidade']]]="","",IF(OR(AND(A306="",A306&lt;&gt;""),(AND(A306&lt;&gt;"",OR(B306="",D306="",I306="",T306="",U306="")))),"NÃO",IF(AND(A306&lt;&gt;"",J306=0),"Faltam membros","sim")))</f>
        <v/>
      </c>
      <c r="AA306" s="323"/>
      <c r="AB306" s="406"/>
      <c r="AC306" s="406"/>
      <c r="AD306" s="323"/>
      <c r="AE306" s="323"/>
    </row>
    <row r="307" spans="1:31" x14ac:dyDescent="0.25">
      <c r="A307" s="324"/>
      <c r="B307" s="325"/>
      <c r="C307" s="326">
        <f>IFERROR(VLOOKUP(B307,A.Núcleos!$B:$C,2,FALSE),"")</f>
        <v>0</v>
      </c>
      <c r="D307" s="327"/>
      <c r="E307" s="328"/>
      <c r="F307" s="213"/>
      <c r="G307" s="329" t="str">
        <f>IF(Table8[[#This Row],[Código da Candidatura]]="","",CONCATENATE(VLOOKUP(Table8[[#This Row],[Código da Candidatura]],Table13[[Cód.]:[Latitude]],3,FALSE)," - ",VLOOKUP(Table8[[#This Row],[Código da Candidatura]],Table13[[Cód.]:[Latitude]],6,FALSE)))</f>
        <v/>
      </c>
      <c r="H307" s="330" t="str">
        <f>IF(A307="","",CONCATENATE("1D.",Entrada!$K$8,".",auxiliar!A149,".",Table8[[#This Row],[Código da Candidatura]]))</f>
        <v/>
      </c>
      <c r="I307" s="331" t="str">
        <f>IF(A307="","",SUMIF(D.Composição!A$2825:A$8530,A307,D.Composição!G$5:G$8530))</f>
        <v/>
      </c>
      <c r="J307" s="332" t="str">
        <f>IF(A307="","",COUNTIF(D.Composição!$A:$A,$A307))</f>
        <v/>
      </c>
      <c r="K307" s="332" t="str">
        <f t="shared" si="20"/>
        <v/>
      </c>
      <c r="L307" s="332" t="str">
        <f>IF(A307="","",COUNTIFS(D.Composição!$A:$A,$A307,D.Composição!$M:$M,"Dep"))</f>
        <v/>
      </c>
      <c r="M307" s="332" t="str">
        <f>IF(A307="","",COUNTIFS(D.Composição!$A:$A,$A307,D.Composição!$F:$F,"Sim"))</f>
        <v/>
      </c>
      <c r="N307" s="332" t="str">
        <f t="shared" si="21"/>
        <v/>
      </c>
      <c r="O307" s="332" t="str">
        <f>IF(A307="","",VLOOKUP(A307,D.Composição!A2971:F8677,5,FALSE))</f>
        <v/>
      </c>
      <c r="P307" s="332" t="str">
        <f t="shared" si="22"/>
        <v/>
      </c>
      <c r="Q307" s="333" t="str">
        <f t="shared" si="23"/>
        <v/>
      </c>
      <c r="R307" s="334" t="str">
        <f t="shared" si="24"/>
        <v/>
      </c>
      <c r="S307" s="332" t="str">
        <f>IF(H307="","",IF(R307&gt;=4*auxiliar!$K$2,"Não elegível",IF(R307&lt;4*auxiliar!$K$2,"Elegível","")))</f>
        <v/>
      </c>
      <c r="T307" s="325"/>
      <c r="U307" s="325"/>
      <c r="V307" s="325"/>
      <c r="W307" s="335"/>
      <c r="X307" s="336" t="str">
        <f>IF(Table8[[#This Row],[Código do agregado '[Entidade']]]="","",IF(OR(AND(A307="",A307&lt;&gt;""),(AND(A307&lt;&gt;"",OR(B307="",D307="",I307="",T307="",U307="")))),"NÃO",IF(AND(A307&lt;&gt;"",J307=0),"Faltam membros","sim")))</f>
        <v/>
      </c>
      <c r="AA307" s="323"/>
      <c r="AB307" s="406"/>
      <c r="AC307" s="406"/>
      <c r="AD307" s="323"/>
      <c r="AE307" s="323"/>
    </row>
    <row r="308" spans="1:31" x14ac:dyDescent="0.25">
      <c r="A308" s="324"/>
      <c r="B308" s="325"/>
      <c r="C308" s="326">
        <f>IFERROR(VLOOKUP(B308,A.Núcleos!$B:$C,2,FALSE),"")</f>
        <v>0</v>
      </c>
      <c r="D308" s="327"/>
      <c r="E308" s="328"/>
      <c r="F308" s="213"/>
      <c r="G308" s="329" t="str">
        <f>IF(Table8[[#This Row],[Código da Candidatura]]="","",CONCATENATE(VLOOKUP(Table8[[#This Row],[Código da Candidatura]],Table13[[Cód.]:[Latitude]],3,FALSE)," - ",VLOOKUP(Table8[[#This Row],[Código da Candidatura]],Table13[[Cód.]:[Latitude]],6,FALSE)))</f>
        <v/>
      </c>
      <c r="H308" s="330" t="str">
        <f>IF(A308="","",CONCATENATE("1D.",Entrada!$K$8,".",auxiliar!A150,".",Table8[[#This Row],[Código da Candidatura]]))</f>
        <v/>
      </c>
      <c r="I308" s="331" t="str">
        <f>IF(A308="","",SUMIF(D.Composição!A$2825:A$8530,A308,D.Composição!G$5:G$8530))</f>
        <v/>
      </c>
      <c r="J308" s="332" t="str">
        <f>IF(A308="","",COUNTIF(D.Composição!$A:$A,$A308))</f>
        <v/>
      </c>
      <c r="K308" s="332" t="str">
        <f t="shared" si="20"/>
        <v/>
      </c>
      <c r="L308" s="332" t="str">
        <f>IF(A308="","",COUNTIFS(D.Composição!$A:$A,$A308,D.Composição!$M:$M,"Dep"))</f>
        <v/>
      </c>
      <c r="M308" s="332" t="str">
        <f>IF(A308="","",COUNTIFS(D.Composição!$A:$A,$A308,D.Composição!$F:$F,"Sim"))</f>
        <v/>
      </c>
      <c r="N308" s="332" t="str">
        <f t="shared" si="21"/>
        <v/>
      </c>
      <c r="O308" s="332" t="str">
        <f>IF(A308="","",VLOOKUP(A308,D.Composição!A2972:F8678,5,FALSE))</f>
        <v/>
      </c>
      <c r="P308" s="332" t="str">
        <f t="shared" si="22"/>
        <v/>
      </c>
      <c r="Q308" s="333" t="str">
        <f t="shared" si="23"/>
        <v/>
      </c>
      <c r="R308" s="334" t="str">
        <f t="shared" si="24"/>
        <v/>
      </c>
      <c r="S308" s="332" t="str">
        <f>IF(H308="","",IF(R308&gt;=4*auxiliar!$K$2,"Não elegível",IF(R308&lt;4*auxiliar!$K$2,"Elegível","")))</f>
        <v/>
      </c>
      <c r="T308" s="325"/>
      <c r="U308" s="325"/>
      <c r="V308" s="325"/>
      <c r="W308" s="335"/>
      <c r="X308" s="336" t="str">
        <f>IF(Table8[[#This Row],[Código do agregado '[Entidade']]]="","",IF(OR(AND(A308="",A308&lt;&gt;""),(AND(A308&lt;&gt;"",OR(B308="",D308="",I308="",T308="",U308="")))),"NÃO",IF(AND(A308&lt;&gt;"",J308=0),"Faltam membros","sim")))</f>
        <v/>
      </c>
      <c r="AA308" s="323"/>
      <c r="AB308" s="406"/>
      <c r="AC308" s="406"/>
      <c r="AD308" s="323"/>
      <c r="AE308" s="323"/>
    </row>
    <row r="309" spans="1:31" x14ac:dyDescent="0.25">
      <c r="A309" s="324"/>
      <c r="B309" s="325"/>
      <c r="C309" s="326">
        <f>IFERROR(VLOOKUP(B309,A.Núcleos!$B:$C,2,FALSE),"")</f>
        <v>0</v>
      </c>
      <c r="D309" s="327"/>
      <c r="E309" s="328"/>
      <c r="F309" s="213"/>
      <c r="G309" s="329" t="str">
        <f>IF(Table8[[#This Row],[Código da Candidatura]]="","",CONCATENATE(VLOOKUP(Table8[[#This Row],[Código da Candidatura]],Table13[[Cód.]:[Latitude]],3,FALSE)," - ",VLOOKUP(Table8[[#This Row],[Código da Candidatura]],Table13[[Cód.]:[Latitude]],6,FALSE)))</f>
        <v/>
      </c>
      <c r="H309" s="330" t="str">
        <f>IF(A309="","",CONCATENATE("1D.",Entrada!$K$8,".",auxiliar!A151,".",Table8[[#This Row],[Código da Candidatura]]))</f>
        <v/>
      </c>
      <c r="I309" s="331" t="str">
        <f>IF(A309="","",SUMIF(D.Composição!A$2825:A$8530,A309,D.Composição!G$5:G$8530))</f>
        <v/>
      </c>
      <c r="J309" s="332" t="str">
        <f>IF(A309="","",COUNTIF(D.Composição!$A:$A,$A309))</f>
        <v/>
      </c>
      <c r="K309" s="332" t="str">
        <f t="shared" si="20"/>
        <v/>
      </c>
      <c r="L309" s="332" t="str">
        <f>IF(A309="","",COUNTIFS(D.Composição!$A:$A,$A309,D.Composição!$M:$M,"Dep"))</f>
        <v/>
      </c>
      <c r="M309" s="332" t="str">
        <f>IF(A309="","",COUNTIFS(D.Composição!$A:$A,$A309,D.Composição!$F:$F,"Sim"))</f>
        <v/>
      </c>
      <c r="N309" s="332" t="str">
        <f t="shared" si="21"/>
        <v/>
      </c>
      <c r="O309" s="332" t="str">
        <f>IF(A309="","",VLOOKUP(A309,D.Composição!A2973:F8679,5,FALSE))</f>
        <v/>
      </c>
      <c r="P309" s="332" t="str">
        <f t="shared" si="22"/>
        <v/>
      </c>
      <c r="Q309" s="333" t="str">
        <f t="shared" si="23"/>
        <v/>
      </c>
      <c r="R309" s="334" t="str">
        <f t="shared" si="24"/>
        <v/>
      </c>
      <c r="S309" s="332" t="str">
        <f>IF(H309="","",IF(R309&gt;=4*auxiliar!$K$2,"Não elegível",IF(R309&lt;4*auxiliar!$K$2,"Elegível","")))</f>
        <v/>
      </c>
      <c r="T309" s="325"/>
      <c r="U309" s="325"/>
      <c r="V309" s="325"/>
      <c r="W309" s="335"/>
      <c r="X309" s="336" t="str">
        <f>IF(Table8[[#This Row],[Código do agregado '[Entidade']]]="","",IF(OR(AND(A309="",A309&lt;&gt;""),(AND(A309&lt;&gt;"",OR(B309="",D309="",I309="",T309="",U309="")))),"NÃO",IF(AND(A309&lt;&gt;"",J309=0),"Faltam membros","sim")))</f>
        <v/>
      </c>
      <c r="AA309" s="323"/>
      <c r="AB309" s="406"/>
      <c r="AC309" s="406"/>
      <c r="AD309" s="323"/>
      <c r="AE309" s="323"/>
    </row>
    <row r="310" spans="1:31" x14ac:dyDescent="0.25">
      <c r="A310" s="324"/>
      <c r="B310" s="325"/>
      <c r="C310" s="326">
        <f>IFERROR(VLOOKUP(B310,A.Núcleos!$B:$C,2,FALSE),"")</f>
        <v>0</v>
      </c>
      <c r="D310" s="327"/>
      <c r="E310" s="328"/>
      <c r="F310" s="213"/>
      <c r="G310" s="329" t="str">
        <f>IF(Table8[[#This Row],[Código da Candidatura]]="","",CONCATENATE(VLOOKUP(Table8[[#This Row],[Código da Candidatura]],Table13[[Cód.]:[Latitude]],3,FALSE)," - ",VLOOKUP(Table8[[#This Row],[Código da Candidatura]],Table13[[Cód.]:[Latitude]],6,FALSE)))</f>
        <v/>
      </c>
      <c r="H310" s="330" t="str">
        <f>IF(A310="","",CONCATENATE("1D.",Entrada!$K$8,".",auxiliar!A152,".",Table8[[#This Row],[Código da Candidatura]]))</f>
        <v/>
      </c>
      <c r="I310" s="331" t="str">
        <f>IF(A310="","",SUMIF(D.Composição!A$2825:A$8530,A310,D.Composição!G$5:G$8530))</f>
        <v/>
      </c>
      <c r="J310" s="332" t="str">
        <f>IF(A310="","",COUNTIF(D.Composição!$A:$A,$A310))</f>
        <v/>
      </c>
      <c r="K310" s="332" t="str">
        <f t="shared" si="20"/>
        <v/>
      </c>
      <c r="L310" s="332" t="str">
        <f>IF(A310="","",COUNTIFS(D.Composição!$A:$A,$A310,D.Composição!$M:$M,"Dep"))</f>
        <v/>
      </c>
      <c r="M310" s="332" t="str">
        <f>IF(A310="","",COUNTIFS(D.Composição!$A:$A,$A310,D.Composição!$F:$F,"Sim"))</f>
        <v/>
      </c>
      <c r="N310" s="332" t="str">
        <f t="shared" si="21"/>
        <v/>
      </c>
      <c r="O310" s="332" t="str">
        <f>IF(A310="","",VLOOKUP(A310,D.Composição!A2974:F8680,5,FALSE))</f>
        <v/>
      </c>
      <c r="P310" s="332" t="str">
        <f t="shared" si="22"/>
        <v/>
      </c>
      <c r="Q310" s="333" t="str">
        <f t="shared" si="23"/>
        <v/>
      </c>
      <c r="R310" s="334" t="str">
        <f t="shared" si="24"/>
        <v/>
      </c>
      <c r="S310" s="332" t="str">
        <f>IF(H310="","",IF(R310&gt;=4*auxiliar!$K$2,"Não elegível",IF(R310&lt;4*auxiliar!$K$2,"Elegível","")))</f>
        <v/>
      </c>
      <c r="T310" s="325"/>
      <c r="U310" s="325"/>
      <c r="V310" s="325"/>
      <c r="W310" s="335"/>
      <c r="X310" s="336" t="str">
        <f>IF(Table8[[#This Row],[Código do agregado '[Entidade']]]="","",IF(OR(AND(A310="",A310&lt;&gt;""),(AND(A310&lt;&gt;"",OR(B310="",D310="",I310="",T310="",U310="")))),"NÃO",IF(AND(A310&lt;&gt;"",J310=0),"Faltam membros","sim")))</f>
        <v/>
      </c>
      <c r="AA310" s="323"/>
      <c r="AB310" s="406"/>
      <c r="AC310" s="406"/>
      <c r="AD310" s="323"/>
      <c r="AE310" s="323"/>
    </row>
    <row r="311" spans="1:31" x14ac:dyDescent="0.25">
      <c r="A311" s="324"/>
      <c r="B311" s="325"/>
      <c r="C311" s="326">
        <f>IFERROR(VLOOKUP(B311,A.Núcleos!$B:$C,2,FALSE),"")</f>
        <v>0</v>
      </c>
      <c r="D311" s="327"/>
      <c r="E311" s="328"/>
      <c r="F311" s="213"/>
      <c r="G311" s="329" t="str">
        <f>IF(Table8[[#This Row],[Código da Candidatura]]="","",CONCATENATE(VLOOKUP(Table8[[#This Row],[Código da Candidatura]],Table13[[Cód.]:[Latitude]],3,FALSE)," - ",VLOOKUP(Table8[[#This Row],[Código da Candidatura]],Table13[[Cód.]:[Latitude]],6,FALSE)))</f>
        <v/>
      </c>
      <c r="H311" s="330" t="str">
        <f>IF(A311="","",CONCATENATE("1D.",Entrada!$K$8,".",auxiliar!A153,".",Table8[[#This Row],[Código da Candidatura]]))</f>
        <v/>
      </c>
      <c r="I311" s="331" t="str">
        <f>IF(A311="","",SUMIF(D.Composição!A$2825:A$8530,A311,D.Composição!G$5:G$8530))</f>
        <v/>
      </c>
      <c r="J311" s="332" t="str">
        <f>IF(A311="","",COUNTIF(D.Composição!$A:$A,$A311))</f>
        <v/>
      </c>
      <c r="K311" s="332" t="str">
        <f t="shared" si="20"/>
        <v/>
      </c>
      <c r="L311" s="332" t="str">
        <f>IF(A311="","",COUNTIFS(D.Composição!$A:$A,$A311,D.Composição!$M:$M,"Dep"))</f>
        <v/>
      </c>
      <c r="M311" s="332" t="str">
        <f>IF(A311="","",COUNTIFS(D.Composição!$A:$A,$A311,D.Composição!$F:$F,"Sim"))</f>
        <v/>
      </c>
      <c r="N311" s="332" t="str">
        <f t="shared" si="21"/>
        <v/>
      </c>
      <c r="O311" s="332" t="str">
        <f>IF(A311="","",VLOOKUP(A311,D.Composição!A2975:F8681,5,FALSE))</f>
        <v/>
      </c>
      <c r="P311" s="332" t="str">
        <f t="shared" si="22"/>
        <v/>
      </c>
      <c r="Q311" s="333" t="str">
        <f t="shared" si="23"/>
        <v/>
      </c>
      <c r="R311" s="334" t="str">
        <f t="shared" si="24"/>
        <v/>
      </c>
      <c r="S311" s="332" t="str">
        <f>IF(H311="","",IF(R311&gt;=4*auxiliar!$K$2,"Não elegível",IF(R311&lt;4*auxiliar!$K$2,"Elegível","")))</f>
        <v/>
      </c>
      <c r="T311" s="325"/>
      <c r="U311" s="325"/>
      <c r="V311" s="325"/>
      <c r="W311" s="335"/>
      <c r="X311" s="336" t="str">
        <f>IF(Table8[[#This Row],[Código do agregado '[Entidade']]]="","",IF(OR(AND(A311="",A311&lt;&gt;""),(AND(A311&lt;&gt;"",OR(B311="",D311="",I311="",T311="",U311="")))),"NÃO",IF(AND(A311&lt;&gt;"",J311=0),"Faltam membros","sim")))</f>
        <v/>
      </c>
      <c r="AA311" s="323"/>
      <c r="AB311" s="406"/>
      <c r="AC311" s="406"/>
      <c r="AD311" s="323"/>
      <c r="AE311" s="323"/>
    </row>
    <row r="312" spans="1:31" x14ac:dyDescent="0.25">
      <c r="A312" s="324"/>
      <c r="B312" s="325"/>
      <c r="C312" s="326">
        <f>IFERROR(VLOOKUP(B312,A.Núcleos!$B:$C,2,FALSE),"")</f>
        <v>0</v>
      </c>
      <c r="D312" s="327"/>
      <c r="E312" s="328"/>
      <c r="F312" s="213"/>
      <c r="G312" s="329" t="str">
        <f>IF(Table8[[#This Row],[Código da Candidatura]]="","",CONCATENATE(VLOOKUP(Table8[[#This Row],[Código da Candidatura]],Table13[[Cód.]:[Latitude]],3,FALSE)," - ",VLOOKUP(Table8[[#This Row],[Código da Candidatura]],Table13[[Cód.]:[Latitude]],6,FALSE)))</f>
        <v/>
      </c>
      <c r="H312" s="330" t="str">
        <f>IF(A312="","",CONCATENATE("1D.",Entrada!$K$8,".",auxiliar!A154,".",Table8[[#This Row],[Código da Candidatura]]))</f>
        <v/>
      </c>
      <c r="I312" s="331" t="str">
        <f>IF(A312="","",SUMIF(D.Composição!A$2825:A$8530,A312,D.Composição!G$5:G$8530))</f>
        <v/>
      </c>
      <c r="J312" s="332" t="str">
        <f>IF(A312="","",COUNTIF(D.Composição!$A:$A,$A312))</f>
        <v/>
      </c>
      <c r="K312" s="332" t="str">
        <f t="shared" si="20"/>
        <v/>
      </c>
      <c r="L312" s="332" t="str">
        <f>IF(A312="","",COUNTIFS(D.Composição!$A:$A,$A312,D.Composição!$M:$M,"Dep"))</f>
        <v/>
      </c>
      <c r="M312" s="332" t="str">
        <f>IF(A312="","",COUNTIFS(D.Composição!$A:$A,$A312,D.Composição!$F:$F,"Sim"))</f>
        <v/>
      </c>
      <c r="N312" s="332" t="str">
        <f t="shared" si="21"/>
        <v/>
      </c>
      <c r="O312" s="332" t="str">
        <f>IF(A312="","",VLOOKUP(A312,D.Composição!A2976:F8682,5,FALSE))</f>
        <v/>
      </c>
      <c r="P312" s="332" t="str">
        <f t="shared" si="22"/>
        <v/>
      </c>
      <c r="Q312" s="333" t="str">
        <f t="shared" si="23"/>
        <v/>
      </c>
      <c r="R312" s="334" t="str">
        <f t="shared" si="24"/>
        <v/>
      </c>
      <c r="S312" s="332" t="str">
        <f>IF(H312="","",IF(R312&gt;=4*auxiliar!$K$2,"Não elegível",IF(R312&lt;4*auxiliar!$K$2,"Elegível","")))</f>
        <v/>
      </c>
      <c r="T312" s="325"/>
      <c r="U312" s="325"/>
      <c r="V312" s="325"/>
      <c r="W312" s="335"/>
      <c r="X312" s="336" t="str">
        <f>IF(Table8[[#This Row],[Código do agregado '[Entidade']]]="","",IF(OR(AND(A312="",A312&lt;&gt;""),(AND(A312&lt;&gt;"",OR(B312="",D312="",I312="",T312="",U312="")))),"NÃO",IF(AND(A312&lt;&gt;"",J312=0),"Faltam membros","sim")))</f>
        <v/>
      </c>
      <c r="AA312" s="323"/>
      <c r="AB312" s="406"/>
      <c r="AC312" s="406"/>
      <c r="AD312" s="323"/>
      <c r="AE312" s="323"/>
    </row>
    <row r="313" spans="1:31" x14ac:dyDescent="0.25">
      <c r="A313" s="324"/>
      <c r="B313" s="325"/>
      <c r="C313" s="326">
        <f>IFERROR(VLOOKUP(B313,A.Núcleos!$B:$C,2,FALSE),"")</f>
        <v>0</v>
      </c>
      <c r="D313" s="327"/>
      <c r="E313" s="328"/>
      <c r="F313" s="213"/>
      <c r="G313" s="329" t="str">
        <f>IF(Table8[[#This Row],[Código da Candidatura]]="","",CONCATENATE(VLOOKUP(Table8[[#This Row],[Código da Candidatura]],Table13[[Cód.]:[Latitude]],3,FALSE)," - ",VLOOKUP(Table8[[#This Row],[Código da Candidatura]],Table13[[Cód.]:[Latitude]],6,FALSE)))</f>
        <v/>
      </c>
      <c r="H313" s="330" t="str">
        <f>IF(A313="","",CONCATENATE("1D.",Entrada!$K$8,".",auxiliar!A155,".",Table8[[#This Row],[Código da Candidatura]]))</f>
        <v/>
      </c>
      <c r="I313" s="331" t="str">
        <f>IF(A313="","",SUMIF(D.Composição!A$2825:A$8530,A313,D.Composição!G$5:G$8530))</f>
        <v/>
      </c>
      <c r="J313" s="332" t="str">
        <f>IF(A313="","",COUNTIF(D.Composição!$A:$A,$A313))</f>
        <v/>
      </c>
      <c r="K313" s="332" t="str">
        <f t="shared" si="20"/>
        <v/>
      </c>
      <c r="L313" s="332" t="str">
        <f>IF(A313="","",COUNTIFS(D.Composição!$A:$A,$A313,D.Composição!$M:$M,"Dep"))</f>
        <v/>
      </c>
      <c r="M313" s="332" t="str">
        <f>IF(A313="","",COUNTIFS(D.Composição!$A:$A,$A313,D.Composição!$F:$F,"Sim"))</f>
        <v/>
      </c>
      <c r="N313" s="332" t="str">
        <f t="shared" si="21"/>
        <v/>
      </c>
      <c r="O313" s="332" t="str">
        <f>IF(A313="","",VLOOKUP(A313,D.Composição!A2977:F8683,5,FALSE))</f>
        <v/>
      </c>
      <c r="P313" s="332" t="str">
        <f t="shared" si="22"/>
        <v/>
      </c>
      <c r="Q313" s="333" t="str">
        <f t="shared" si="23"/>
        <v/>
      </c>
      <c r="R313" s="334" t="str">
        <f t="shared" si="24"/>
        <v/>
      </c>
      <c r="S313" s="332" t="str">
        <f>IF(H313="","",IF(R313&gt;=4*auxiliar!$K$2,"Não elegível",IF(R313&lt;4*auxiliar!$K$2,"Elegível","")))</f>
        <v/>
      </c>
      <c r="T313" s="325"/>
      <c r="U313" s="325"/>
      <c r="V313" s="325"/>
      <c r="W313" s="335"/>
      <c r="X313" s="336" t="str">
        <f>IF(Table8[[#This Row],[Código do agregado '[Entidade']]]="","",IF(OR(AND(A313="",A313&lt;&gt;""),(AND(A313&lt;&gt;"",OR(B313="",D313="",I313="",T313="",U313="")))),"NÃO",IF(AND(A313&lt;&gt;"",J313=0),"Faltam membros","sim")))</f>
        <v/>
      </c>
      <c r="AA313" s="323"/>
      <c r="AB313" s="406"/>
      <c r="AC313" s="406"/>
      <c r="AD313" s="323"/>
      <c r="AE313" s="323"/>
    </row>
    <row r="314" spans="1:31" x14ac:dyDescent="0.25">
      <c r="A314" s="324"/>
      <c r="B314" s="325"/>
      <c r="C314" s="326">
        <f>IFERROR(VLOOKUP(B314,A.Núcleos!$B:$C,2,FALSE),"")</f>
        <v>0</v>
      </c>
      <c r="D314" s="327"/>
      <c r="E314" s="328"/>
      <c r="F314" s="213"/>
      <c r="G314" s="329" t="str">
        <f>IF(Table8[[#This Row],[Código da Candidatura]]="","",CONCATENATE(VLOOKUP(Table8[[#This Row],[Código da Candidatura]],Table13[[Cód.]:[Latitude]],3,FALSE)," - ",VLOOKUP(Table8[[#This Row],[Código da Candidatura]],Table13[[Cód.]:[Latitude]],6,FALSE)))</f>
        <v/>
      </c>
      <c r="H314" s="330" t="str">
        <f>IF(A314="","",CONCATENATE("1D.",Entrada!$K$8,".",auxiliar!A156,".",Table8[[#This Row],[Código da Candidatura]]))</f>
        <v/>
      </c>
      <c r="I314" s="331" t="str">
        <f>IF(A314="","",SUMIF(D.Composição!A$2825:A$8530,A314,D.Composição!G$5:G$8530))</f>
        <v/>
      </c>
      <c r="J314" s="332" t="str">
        <f>IF(A314="","",COUNTIF(D.Composição!$A:$A,$A314))</f>
        <v/>
      </c>
      <c r="K314" s="332" t="str">
        <f t="shared" si="20"/>
        <v/>
      </c>
      <c r="L314" s="332" t="str">
        <f>IF(A314="","",COUNTIFS(D.Composição!$A:$A,$A314,D.Composição!$M:$M,"Dep"))</f>
        <v/>
      </c>
      <c r="M314" s="332" t="str">
        <f>IF(A314="","",COUNTIFS(D.Composição!$A:$A,$A314,D.Composição!$F:$F,"Sim"))</f>
        <v/>
      </c>
      <c r="N314" s="332" t="str">
        <f t="shared" si="21"/>
        <v/>
      </c>
      <c r="O314" s="332" t="str">
        <f>IF(A314="","",VLOOKUP(A314,D.Composição!A2978:F8684,5,FALSE))</f>
        <v/>
      </c>
      <c r="P314" s="332" t="str">
        <f t="shared" si="22"/>
        <v/>
      </c>
      <c r="Q314" s="333" t="str">
        <f t="shared" si="23"/>
        <v/>
      </c>
      <c r="R314" s="334" t="str">
        <f t="shared" si="24"/>
        <v/>
      </c>
      <c r="S314" s="332" t="str">
        <f>IF(H314="","",IF(R314&gt;=4*auxiliar!$K$2,"Não elegível",IF(R314&lt;4*auxiliar!$K$2,"Elegível","")))</f>
        <v/>
      </c>
      <c r="T314" s="325"/>
      <c r="U314" s="325"/>
      <c r="V314" s="325"/>
      <c r="W314" s="335"/>
      <c r="X314" s="336" t="str">
        <f>IF(Table8[[#This Row],[Código do agregado '[Entidade']]]="","",IF(OR(AND(A314="",A314&lt;&gt;""),(AND(A314&lt;&gt;"",OR(B314="",D314="",I314="",T314="",U314="")))),"NÃO",IF(AND(A314&lt;&gt;"",J314=0),"Faltam membros","sim")))</f>
        <v/>
      </c>
      <c r="AA314" s="323"/>
      <c r="AB314" s="406"/>
      <c r="AC314" s="406"/>
      <c r="AD314" s="323"/>
      <c r="AE314" s="323"/>
    </row>
    <row r="315" spans="1:31" x14ac:dyDescent="0.25">
      <c r="A315" s="324"/>
      <c r="B315" s="325"/>
      <c r="C315" s="326">
        <f>IFERROR(VLOOKUP(B315,A.Núcleos!$B:$C,2,FALSE),"")</f>
        <v>0</v>
      </c>
      <c r="D315" s="327"/>
      <c r="E315" s="328"/>
      <c r="F315" s="213"/>
      <c r="G315" s="329" t="str">
        <f>IF(Table8[[#This Row],[Código da Candidatura]]="","",CONCATENATE(VLOOKUP(Table8[[#This Row],[Código da Candidatura]],Table13[[Cód.]:[Latitude]],3,FALSE)," - ",VLOOKUP(Table8[[#This Row],[Código da Candidatura]],Table13[[Cód.]:[Latitude]],6,FALSE)))</f>
        <v/>
      </c>
      <c r="H315" s="330" t="str">
        <f>IF(A315="","",CONCATENATE("1D.",Entrada!$K$8,".",auxiliar!A157,".",Table8[[#This Row],[Código da Candidatura]]))</f>
        <v/>
      </c>
      <c r="I315" s="331" t="str">
        <f>IF(A315="","",SUMIF(D.Composição!A$2825:A$8530,A315,D.Composição!G$5:G$8530))</f>
        <v/>
      </c>
      <c r="J315" s="332" t="str">
        <f>IF(A315="","",COUNTIF(D.Composição!$A:$A,$A315))</f>
        <v/>
      </c>
      <c r="K315" s="332" t="str">
        <f t="shared" si="20"/>
        <v/>
      </c>
      <c r="L315" s="332" t="str">
        <f>IF(A315="","",COUNTIFS(D.Composição!$A:$A,$A315,D.Composição!$M:$M,"Dep"))</f>
        <v/>
      </c>
      <c r="M315" s="332" t="str">
        <f>IF(A315="","",COUNTIFS(D.Composição!$A:$A,$A315,D.Composição!$F:$F,"Sim"))</f>
        <v/>
      </c>
      <c r="N315" s="332" t="str">
        <f t="shared" si="21"/>
        <v/>
      </c>
      <c r="O315" s="332" t="str">
        <f>IF(A315="","",VLOOKUP(A315,D.Composição!A2979:F8685,5,FALSE))</f>
        <v/>
      </c>
      <c r="P315" s="332" t="str">
        <f t="shared" si="22"/>
        <v/>
      </c>
      <c r="Q315" s="333" t="str">
        <f t="shared" si="23"/>
        <v/>
      </c>
      <c r="R315" s="334" t="str">
        <f t="shared" si="24"/>
        <v/>
      </c>
      <c r="S315" s="332" t="str">
        <f>IF(H315="","",IF(R315&gt;=4*auxiliar!$K$2,"Não elegível",IF(R315&lt;4*auxiliar!$K$2,"Elegível","")))</f>
        <v/>
      </c>
      <c r="T315" s="325"/>
      <c r="U315" s="325"/>
      <c r="V315" s="325"/>
      <c r="W315" s="335"/>
      <c r="X315" s="336" t="str">
        <f>IF(Table8[[#This Row],[Código do agregado '[Entidade']]]="","",IF(OR(AND(A315="",A315&lt;&gt;""),(AND(A315&lt;&gt;"",OR(B315="",D315="",I315="",T315="",U315="")))),"NÃO",IF(AND(A315&lt;&gt;"",J315=0),"Faltam membros","sim")))</f>
        <v/>
      </c>
      <c r="AA315" s="323"/>
      <c r="AB315" s="406"/>
      <c r="AC315" s="406"/>
      <c r="AD315" s="323"/>
      <c r="AE315" s="323"/>
    </row>
    <row r="316" spans="1:31" x14ac:dyDescent="0.25">
      <c r="A316" s="324"/>
      <c r="B316" s="325"/>
      <c r="C316" s="326">
        <f>IFERROR(VLOOKUP(B316,A.Núcleos!$B:$C,2,FALSE),"")</f>
        <v>0</v>
      </c>
      <c r="D316" s="327"/>
      <c r="E316" s="328"/>
      <c r="F316" s="213"/>
      <c r="G316" s="329" t="str">
        <f>IF(Table8[[#This Row],[Código da Candidatura]]="","",CONCATENATE(VLOOKUP(Table8[[#This Row],[Código da Candidatura]],Table13[[Cód.]:[Latitude]],3,FALSE)," - ",VLOOKUP(Table8[[#This Row],[Código da Candidatura]],Table13[[Cód.]:[Latitude]],6,FALSE)))</f>
        <v/>
      </c>
      <c r="H316" s="330" t="str">
        <f>IF(A316="","",CONCATENATE("1D.",Entrada!$K$8,".",auxiliar!A3,".",Table8[[#This Row],[Código da Candidatura]]))</f>
        <v/>
      </c>
      <c r="I316" s="331" t="str">
        <f>IF(A316="","",SUMIF(D.Composição!A$2825:A$8530,A316,D.Composição!G$5:G$8530))</f>
        <v/>
      </c>
      <c r="J316" s="332" t="str">
        <f>IF(A316="","",COUNTIF(D.Composição!$A:$A,$A316))</f>
        <v/>
      </c>
      <c r="K316" s="332" t="str">
        <f t="shared" si="20"/>
        <v/>
      </c>
      <c r="L316" s="332" t="str">
        <f>IF(A316="","",COUNTIFS(D.Composição!$A:$A,$A316,D.Composição!$M:$M,"Dep"))</f>
        <v/>
      </c>
      <c r="M316" s="332" t="str">
        <f>IF(A316="","",COUNTIFS(D.Composição!$A:$A,$A316,D.Composição!$F:$F,"Sim"))</f>
        <v/>
      </c>
      <c r="N316" s="332" t="str">
        <f t="shared" si="21"/>
        <v/>
      </c>
      <c r="O316" s="332" t="str">
        <f>IF(A316="","",VLOOKUP(A316,D.Composição!A2825:F8531,5,FALSE))</f>
        <v/>
      </c>
      <c r="P316" s="332" t="str">
        <f t="shared" si="22"/>
        <v/>
      </c>
      <c r="Q316" s="333" t="str">
        <f t="shared" si="23"/>
        <v/>
      </c>
      <c r="R316" s="334" t="str">
        <f t="shared" si="24"/>
        <v/>
      </c>
      <c r="S316" s="332" t="str">
        <f>IF(H316="","",IF(R316&gt;=4*auxiliar!$K$2,"Não elegível",IF(R316&lt;4*auxiliar!$K$2,"Elegível","")))</f>
        <v/>
      </c>
      <c r="T316" s="325"/>
      <c r="U316" s="325"/>
      <c r="V316" s="325"/>
      <c r="W316" s="335"/>
      <c r="X316" s="336" t="str">
        <f>IF(Table8[[#This Row],[Código do agregado '[Entidade']]]="","",IF(OR(AND(A316="",A316&lt;&gt;""),(AND(A316&lt;&gt;"",OR(B316="",D316="",I316="",T316="",U316="")))),"NÃO",IF(AND(A316&lt;&gt;"",J316=0),"Faltam membros","sim")))</f>
        <v/>
      </c>
      <c r="AA316" s="323"/>
      <c r="AB316" s="406"/>
      <c r="AC316" s="406"/>
      <c r="AD316" s="323"/>
      <c r="AE316" s="323"/>
    </row>
    <row r="317" spans="1:31" x14ac:dyDescent="0.25">
      <c r="A317" s="324"/>
      <c r="B317" s="325"/>
      <c r="C317" s="326">
        <f>IFERROR(VLOOKUP(B317,A.Núcleos!$B:$C,2,FALSE),"")</f>
        <v>0</v>
      </c>
      <c r="D317" s="327"/>
      <c r="E317" s="328"/>
      <c r="F317" s="213"/>
      <c r="G317" s="329" t="str">
        <f>IF(Table8[[#This Row],[Código da Candidatura]]="","",CONCATENATE(VLOOKUP(Table8[[#This Row],[Código da Candidatura]],Table13[[Cód.]:[Latitude]],3,FALSE)," - ",VLOOKUP(Table8[[#This Row],[Código da Candidatura]],Table13[[Cód.]:[Latitude]],6,FALSE)))</f>
        <v/>
      </c>
      <c r="H317" s="330" t="str">
        <f>IF(A317="","",CONCATENATE("1D.",Entrada!$K$8,".",auxiliar!A4,".",Table8[[#This Row],[Código da Candidatura]]))</f>
        <v/>
      </c>
      <c r="I317" s="331" t="str">
        <f>IF(A317="","",SUMIF(D.Composição!A$2825:A$8530,A317,D.Composição!G$5:G$8530))</f>
        <v/>
      </c>
      <c r="J317" s="332" t="str">
        <f>IF(A317="","",COUNTIF(D.Composição!$A:$A,$A317))</f>
        <v/>
      </c>
      <c r="K317" s="332" t="str">
        <f t="shared" si="20"/>
        <v/>
      </c>
      <c r="L317" s="332" t="str">
        <f>IF(A317="","",COUNTIFS(D.Composição!$A:$A,$A317,D.Composição!$M:$M,"Dep"))</f>
        <v/>
      </c>
      <c r="M317" s="332" t="str">
        <f>IF(A317="","",COUNTIFS(D.Composição!$A:$A,$A317,D.Composição!$F:$F,"Sim"))</f>
        <v/>
      </c>
      <c r="N317" s="332" t="str">
        <f t="shared" si="21"/>
        <v/>
      </c>
      <c r="O317" s="332" t="str">
        <f>IF(A317="","",VLOOKUP(A317,D.Composição!A2826:F8532,5,FALSE))</f>
        <v/>
      </c>
      <c r="P317" s="332" t="str">
        <f t="shared" si="22"/>
        <v/>
      </c>
      <c r="Q317" s="333" t="str">
        <f t="shared" si="23"/>
        <v/>
      </c>
      <c r="R317" s="334" t="str">
        <f t="shared" si="24"/>
        <v/>
      </c>
      <c r="S317" s="332" t="str">
        <f>IF(H317="","",IF(R317&gt;=4*auxiliar!$K$2,"Não elegível",IF(R317&lt;4*auxiliar!$K$2,"Elegível","")))</f>
        <v/>
      </c>
      <c r="T317" s="325"/>
      <c r="U317" s="325"/>
      <c r="V317" s="325"/>
      <c r="W317" s="335"/>
      <c r="X317" s="336" t="str">
        <f>IF(Table8[[#This Row],[Código do agregado '[Entidade']]]="","",IF(OR(AND(A317="",A317&lt;&gt;""),(AND(A317&lt;&gt;"",OR(B317="",D317="",I317="",T317="",U317="")))),"NÃO",IF(AND(A317&lt;&gt;"",J317=0),"Faltam membros","sim")))</f>
        <v/>
      </c>
      <c r="AA317" s="323"/>
      <c r="AB317" s="406"/>
      <c r="AC317" s="406"/>
      <c r="AD317" s="323"/>
      <c r="AE317" s="323"/>
    </row>
    <row r="318" spans="1:31" x14ac:dyDescent="0.25">
      <c r="A318" s="324"/>
      <c r="B318" s="325"/>
      <c r="C318" s="326">
        <f>IFERROR(VLOOKUP(B318,A.Núcleos!$B:$C,2,FALSE),"")</f>
        <v>0</v>
      </c>
      <c r="D318" s="327"/>
      <c r="E318" s="328"/>
      <c r="F318" s="213"/>
      <c r="G318" s="329" t="str">
        <f>IF(Table8[[#This Row],[Código da Candidatura]]="","",CONCATENATE(VLOOKUP(Table8[[#This Row],[Código da Candidatura]],Table13[[Cód.]:[Latitude]],3,FALSE)," - ",VLOOKUP(Table8[[#This Row],[Código da Candidatura]],Table13[[Cód.]:[Latitude]],6,FALSE)))</f>
        <v/>
      </c>
      <c r="H318" s="330" t="str">
        <f>IF(A318="","",CONCATENATE("1D.",Entrada!$K$8,".",auxiliar!A5,".",Table8[[#This Row],[Código da Candidatura]]))</f>
        <v/>
      </c>
      <c r="I318" s="331" t="str">
        <f>IF(A318="","",SUMIF(D.Composição!A$2825:A$8530,A318,D.Composição!G$5:G$8530))</f>
        <v/>
      </c>
      <c r="J318" s="332" t="str">
        <f>IF(A318="","",COUNTIF(D.Composição!$A:$A,$A318))</f>
        <v/>
      </c>
      <c r="K318" s="332" t="str">
        <f t="shared" si="20"/>
        <v/>
      </c>
      <c r="L318" s="332" t="str">
        <f>IF(A318="","",COUNTIFS(D.Composição!$A:$A,$A318,D.Composição!$M:$M,"Dep"))</f>
        <v/>
      </c>
      <c r="M318" s="332" t="str">
        <f>IF(A318="","",COUNTIFS(D.Composição!$A:$A,$A318,D.Composição!$F:$F,"Sim"))</f>
        <v/>
      </c>
      <c r="N318" s="332" t="str">
        <f t="shared" si="21"/>
        <v/>
      </c>
      <c r="O318" s="332" t="str">
        <f>IF(A318="","",VLOOKUP(A318,D.Composição!A2827:F8533,5,FALSE))</f>
        <v/>
      </c>
      <c r="P318" s="332" t="str">
        <f t="shared" si="22"/>
        <v/>
      </c>
      <c r="Q318" s="333" t="str">
        <f t="shared" si="23"/>
        <v/>
      </c>
      <c r="R318" s="334" t="str">
        <f t="shared" si="24"/>
        <v/>
      </c>
      <c r="S318" s="332" t="str">
        <f>IF(H318="","",IF(R318&gt;=4*auxiliar!$K$2,"Não elegível",IF(R318&lt;4*auxiliar!$K$2,"Elegível","")))</f>
        <v/>
      </c>
      <c r="T318" s="325"/>
      <c r="U318" s="325"/>
      <c r="V318" s="325"/>
      <c r="W318" s="335"/>
      <c r="X318" s="336" t="str">
        <f>IF(Table8[[#This Row],[Código do agregado '[Entidade']]]="","",IF(OR(AND(A318="",A318&lt;&gt;""),(AND(A318&lt;&gt;"",OR(B318="",D318="",I318="",T318="",U318="")))),"NÃO",IF(AND(A318&lt;&gt;"",J318=0),"Faltam membros","sim")))</f>
        <v/>
      </c>
      <c r="AA318" s="323"/>
      <c r="AB318" s="406"/>
      <c r="AC318" s="406"/>
      <c r="AD318" s="323"/>
      <c r="AE318" s="323"/>
    </row>
    <row r="319" spans="1:31" x14ac:dyDescent="0.25">
      <c r="A319" s="324"/>
      <c r="B319" s="325"/>
      <c r="C319" s="326">
        <f>IFERROR(VLOOKUP(B319,A.Núcleos!$B:$C,2,FALSE),"")</f>
        <v>0</v>
      </c>
      <c r="D319" s="327"/>
      <c r="E319" s="328"/>
      <c r="F319" s="213"/>
      <c r="G319" s="329" t="str">
        <f>IF(Table8[[#This Row],[Código da Candidatura]]="","",CONCATENATE(VLOOKUP(Table8[[#This Row],[Código da Candidatura]],Table13[[Cód.]:[Latitude]],3,FALSE)," - ",VLOOKUP(Table8[[#This Row],[Código da Candidatura]],Table13[[Cód.]:[Latitude]],6,FALSE)))</f>
        <v/>
      </c>
      <c r="H319" s="330" t="str">
        <f>IF(A319="","",CONCATENATE("1D.",Entrada!$K$8,".",auxiliar!A6,".",Table8[[#This Row],[Código da Candidatura]]))</f>
        <v/>
      </c>
      <c r="I319" s="331" t="str">
        <f>IF(A319="","",SUMIF(D.Composição!A$2825:A$8530,A319,D.Composição!G$5:G$8530))</f>
        <v/>
      </c>
      <c r="J319" s="332" t="str">
        <f>IF(A319="","",COUNTIF(D.Composição!$A:$A,$A319))</f>
        <v/>
      </c>
      <c r="K319" s="332" t="str">
        <f t="shared" si="20"/>
        <v/>
      </c>
      <c r="L319" s="332" t="str">
        <f>IF(A319="","",COUNTIFS(D.Composição!$A:$A,$A319,D.Composição!$M:$M,"Dep"))</f>
        <v/>
      </c>
      <c r="M319" s="332" t="str">
        <f>IF(A319="","",COUNTIFS(D.Composição!$A:$A,$A319,D.Composição!$F:$F,"Sim"))</f>
        <v/>
      </c>
      <c r="N319" s="332" t="str">
        <f t="shared" si="21"/>
        <v/>
      </c>
      <c r="O319" s="332" t="str">
        <f>IF(A319="","",VLOOKUP(A319,D.Composição!A2828:F8534,5,FALSE))</f>
        <v/>
      </c>
      <c r="P319" s="332" t="str">
        <f t="shared" si="22"/>
        <v/>
      </c>
      <c r="Q319" s="333" t="str">
        <f t="shared" si="23"/>
        <v/>
      </c>
      <c r="R319" s="334" t="str">
        <f t="shared" si="24"/>
        <v/>
      </c>
      <c r="S319" s="332" t="str">
        <f>IF(H319="","",IF(R319&gt;=4*auxiliar!$K$2,"Não elegível",IF(R319&lt;4*auxiliar!$K$2,"Elegível","")))</f>
        <v/>
      </c>
      <c r="T319" s="325"/>
      <c r="U319" s="325"/>
      <c r="V319" s="325"/>
      <c r="W319" s="335"/>
      <c r="X319" s="336" t="str">
        <f>IF(Table8[[#This Row],[Código do agregado '[Entidade']]]="","",IF(OR(AND(A319="",A319&lt;&gt;""),(AND(A319&lt;&gt;"",OR(B319="",D319="",I319="",T319="",U319="")))),"NÃO",IF(AND(A319&lt;&gt;"",J319=0),"Faltam membros","sim")))</f>
        <v/>
      </c>
      <c r="AA319" s="323"/>
      <c r="AB319" s="406"/>
      <c r="AC319" s="406"/>
      <c r="AD319" s="323"/>
      <c r="AE319" s="323"/>
    </row>
    <row r="320" spans="1:31" x14ac:dyDescent="0.25">
      <c r="A320" s="324"/>
      <c r="B320" s="325"/>
      <c r="C320" s="326">
        <f>IFERROR(VLOOKUP(B320,A.Núcleos!$B:$C,2,FALSE),"")</f>
        <v>0</v>
      </c>
      <c r="D320" s="327"/>
      <c r="E320" s="328"/>
      <c r="F320" s="213"/>
      <c r="G320" s="329" t="str">
        <f>IF(Table8[[#This Row],[Código da Candidatura]]="","",CONCATENATE(VLOOKUP(Table8[[#This Row],[Código da Candidatura]],Table13[[Cód.]:[Latitude]],3,FALSE)," - ",VLOOKUP(Table8[[#This Row],[Código da Candidatura]],Table13[[Cód.]:[Latitude]],6,FALSE)))</f>
        <v/>
      </c>
      <c r="H320" s="330" t="str">
        <f>IF(A320="","",CONCATENATE("1D.",Entrada!$K$8,".",auxiliar!A7,".",Table8[[#This Row],[Código da Candidatura]]))</f>
        <v/>
      </c>
      <c r="I320" s="331" t="str">
        <f>IF(A320="","",SUMIF(D.Composição!A$2825:A$8530,A320,D.Composição!G$5:G$8530))</f>
        <v/>
      </c>
      <c r="J320" s="332" t="str">
        <f>IF(A320="","",COUNTIF(D.Composição!$A:$A,$A320))</f>
        <v/>
      </c>
      <c r="K320" s="332" t="str">
        <f t="shared" si="20"/>
        <v/>
      </c>
      <c r="L320" s="332" t="str">
        <f>IF(A320="","",COUNTIFS(D.Composição!$A:$A,$A320,D.Composição!$M:$M,"Dep"))</f>
        <v/>
      </c>
      <c r="M320" s="332" t="str">
        <f>IF(A320="","",COUNTIFS(D.Composição!$A:$A,$A320,D.Composição!$F:$F,"Sim"))</f>
        <v/>
      </c>
      <c r="N320" s="332" t="str">
        <f t="shared" si="21"/>
        <v/>
      </c>
      <c r="O320" s="332" t="str">
        <f>IF(A320="","",VLOOKUP(A320,D.Composição!A2829:F8535,5,FALSE))</f>
        <v/>
      </c>
      <c r="P320" s="332" t="str">
        <f t="shared" si="22"/>
        <v/>
      </c>
      <c r="Q320" s="333" t="str">
        <f t="shared" si="23"/>
        <v/>
      </c>
      <c r="R320" s="334" t="str">
        <f t="shared" si="24"/>
        <v/>
      </c>
      <c r="S320" s="332" t="str">
        <f>IF(H320="","",IF(R320&gt;=4*auxiliar!$K$2,"Não elegível",IF(R320&lt;4*auxiliar!$K$2,"Elegível","")))</f>
        <v/>
      </c>
      <c r="T320" s="325"/>
      <c r="U320" s="325"/>
      <c r="V320" s="325"/>
      <c r="W320" s="335"/>
      <c r="X320" s="336" t="str">
        <f>IF(Table8[[#This Row],[Código do agregado '[Entidade']]]="","",IF(OR(AND(A320="",A320&lt;&gt;""),(AND(A320&lt;&gt;"",OR(B320="",D320="",I320="",T320="",U320="")))),"NÃO",IF(AND(A320&lt;&gt;"",J320=0),"Faltam membros","sim")))</f>
        <v/>
      </c>
      <c r="AA320" s="323"/>
      <c r="AB320" s="406"/>
      <c r="AC320" s="406"/>
      <c r="AD320" s="323"/>
      <c r="AE320" s="323"/>
    </row>
    <row r="321" spans="1:31" x14ac:dyDescent="0.25">
      <c r="A321" s="324"/>
      <c r="B321" s="325"/>
      <c r="C321" s="326">
        <f>IFERROR(VLOOKUP(B321,A.Núcleos!$B:$C,2,FALSE),"")</f>
        <v>0</v>
      </c>
      <c r="D321" s="327"/>
      <c r="E321" s="328"/>
      <c r="F321" s="213"/>
      <c r="G321" s="329" t="str">
        <f>IF(Table8[[#This Row],[Código da Candidatura]]="","",CONCATENATE(VLOOKUP(Table8[[#This Row],[Código da Candidatura]],Table13[[Cód.]:[Latitude]],3,FALSE)," - ",VLOOKUP(Table8[[#This Row],[Código da Candidatura]],Table13[[Cód.]:[Latitude]],6,FALSE)))</f>
        <v/>
      </c>
      <c r="H321" s="330" t="str">
        <f>IF(A321="","",CONCATENATE("1D.",Entrada!$K$8,".",auxiliar!A8,".",Table8[[#This Row],[Código da Candidatura]]))</f>
        <v/>
      </c>
      <c r="I321" s="331" t="str">
        <f>IF(A321="","",SUMIF(D.Composição!A$2825:A$8530,A321,D.Composição!G$5:G$8530))</f>
        <v/>
      </c>
      <c r="J321" s="332" t="str">
        <f>IF(A321="","",COUNTIF(D.Composição!$A:$A,$A321))</f>
        <v/>
      </c>
      <c r="K321" s="332" t="str">
        <f t="shared" si="20"/>
        <v/>
      </c>
      <c r="L321" s="332" t="str">
        <f>IF(A321="","",COUNTIFS(D.Composição!$A:$A,$A321,D.Composição!$M:$M,"Dep"))</f>
        <v/>
      </c>
      <c r="M321" s="332" t="str">
        <f>IF(A321="","",COUNTIFS(D.Composição!$A:$A,$A321,D.Composição!$F:$F,"Sim"))</f>
        <v/>
      </c>
      <c r="N321" s="332" t="str">
        <f t="shared" si="21"/>
        <v/>
      </c>
      <c r="O321" s="332" t="str">
        <f>IF(A321="","",VLOOKUP(A321,D.Composição!A2830:F8536,5,FALSE))</f>
        <v/>
      </c>
      <c r="P321" s="332" t="str">
        <f t="shared" si="22"/>
        <v/>
      </c>
      <c r="Q321" s="333" t="str">
        <f t="shared" si="23"/>
        <v/>
      </c>
      <c r="R321" s="334" t="str">
        <f t="shared" si="24"/>
        <v/>
      </c>
      <c r="S321" s="332" t="str">
        <f>IF(H321="","",IF(R321&gt;=4*auxiliar!$K$2,"Não elegível",IF(R321&lt;4*auxiliar!$K$2,"Elegível","")))</f>
        <v/>
      </c>
      <c r="T321" s="325"/>
      <c r="U321" s="325"/>
      <c r="V321" s="325"/>
      <c r="W321" s="335"/>
      <c r="X321" s="336" t="str">
        <f>IF(Table8[[#This Row],[Código do agregado '[Entidade']]]="","",IF(OR(AND(A321="",A321&lt;&gt;""),(AND(A321&lt;&gt;"",OR(B321="",D321="",I321="",T321="",U321="")))),"NÃO",IF(AND(A321&lt;&gt;"",J321=0),"Faltam membros","sim")))</f>
        <v/>
      </c>
      <c r="AA321" s="323"/>
      <c r="AB321" s="406"/>
      <c r="AC321" s="406"/>
      <c r="AD321" s="323"/>
      <c r="AE321" s="323"/>
    </row>
    <row r="322" spans="1:31" x14ac:dyDescent="0.25">
      <c r="A322" s="324"/>
      <c r="B322" s="325"/>
      <c r="C322" s="326">
        <f>IFERROR(VLOOKUP(B322,A.Núcleos!$B:$C,2,FALSE),"")</f>
        <v>0</v>
      </c>
      <c r="D322" s="327"/>
      <c r="E322" s="328"/>
      <c r="F322" s="213"/>
      <c r="G322" s="329" t="str">
        <f>IF(Table8[[#This Row],[Código da Candidatura]]="","",CONCATENATE(VLOOKUP(Table8[[#This Row],[Código da Candidatura]],Table13[[Cód.]:[Latitude]],3,FALSE)," - ",VLOOKUP(Table8[[#This Row],[Código da Candidatura]],Table13[[Cód.]:[Latitude]],6,FALSE)))</f>
        <v/>
      </c>
      <c r="H322" s="330" t="str">
        <f>IF(A322="","",CONCATENATE("1D.",Entrada!$K$8,".",auxiliar!A9,".",Table8[[#This Row],[Código da Candidatura]]))</f>
        <v/>
      </c>
      <c r="I322" s="331" t="str">
        <f>IF(A322="","",SUMIF(D.Composição!A$2825:A$8530,A322,D.Composição!G$5:G$8530))</f>
        <v/>
      </c>
      <c r="J322" s="332" t="str">
        <f>IF(A322="","",COUNTIF(D.Composição!$A:$A,$A322))</f>
        <v/>
      </c>
      <c r="K322" s="332" t="str">
        <f t="shared" si="20"/>
        <v/>
      </c>
      <c r="L322" s="332" t="str">
        <f>IF(A322="","",COUNTIFS(D.Composição!$A:$A,$A322,D.Composição!$M:$M,"Dep"))</f>
        <v/>
      </c>
      <c r="M322" s="332" t="str">
        <f>IF(A322="","",COUNTIFS(D.Composição!$A:$A,$A322,D.Composição!$F:$F,"Sim"))</f>
        <v/>
      </c>
      <c r="N322" s="332" t="str">
        <f t="shared" si="21"/>
        <v/>
      </c>
      <c r="O322" s="332" t="str">
        <f>IF(A322="","",VLOOKUP(A322,D.Composição!A2831:F8537,5,FALSE))</f>
        <v/>
      </c>
      <c r="P322" s="332" t="str">
        <f t="shared" si="22"/>
        <v/>
      </c>
      <c r="Q322" s="333" t="str">
        <f t="shared" si="23"/>
        <v/>
      </c>
      <c r="R322" s="334" t="str">
        <f t="shared" si="24"/>
        <v/>
      </c>
      <c r="S322" s="332" t="str">
        <f>IF(H322="","",IF(R322&gt;=4*auxiliar!$K$2,"Não elegível",IF(R322&lt;4*auxiliar!$K$2,"Elegível","")))</f>
        <v/>
      </c>
      <c r="T322" s="325"/>
      <c r="U322" s="325"/>
      <c r="V322" s="325"/>
      <c r="W322" s="335"/>
      <c r="X322" s="336" t="str">
        <f>IF(Table8[[#This Row],[Código do agregado '[Entidade']]]="","",IF(OR(AND(A322="",A322&lt;&gt;""),(AND(A322&lt;&gt;"",OR(B322="",D322="",I322="",T322="",U322="")))),"NÃO",IF(AND(A322&lt;&gt;"",J322=0),"Faltam membros","sim")))</f>
        <v/>
      </c>
      <c r="AA322" s="323"/>
      <c r="AB322" s="406"/>
      <c r="AC322" s="406"/>
      <c r="AD322" s="323"/>
      <c r="AE322" s="323"/>
    </row>
    <row r="323" spans="1:31" x14ac:dyDescent="0.25">
      <c r="A323" s="324"/>
      <c r="B323" s="325"/>
      <c r="C323" s="326">
        <f>IFERROR(VLOOKUP(B323,A.Núcleos!$B:$C,2,FALSE),"")</f>
        <v>0</v>
      </c>
      <c r="D323" s="327"/>
      <c r="E323" s="328"/>
      <c r="F323" s="213"/>
      <c r="G323" s="329" t="str">
        <f>IF(Table8[[#This Row],[Código da Candidatura]]="","",CONCATENATE(VLOOKUP(Table8[[#This Row],[Código da Candidatura]],Table13[[Cód.]:[Latitude]],3,FALSE)," - ",VLOOKUP(Table8[[#This Row],[Código da Candidatura]],Table13[[Cód.]:[Latitude]],6,FALSE)))</f>
        <v/>
      </c>
      <c r="H323" s="330" t="str">
        <f>IF(A323="","",CONCATENATE("1D.",Entrada!$K$8,".",auxiliar!A10,".",Table8[[#This Row],[Código da Candidatura]]))</f>
        <v/>
      </c>
      <c r="I323" s="331" t="str">
        <f>IF(A323="","",SUMIF(D.Composição!A$2825:A$8530,A323,D.Composição!G$5:G$8530))</f>
        <v/>
      </c>
      <c r="J323" s="332" t="str">
        <f>IF(A323="","",COUNTIF(D.Composição!$A:$A,$A323))</f>
        <v/>
      </c>
      <c r="K323" s="332" t="str">
        <f t="shared" si="20"/>
        <v/>
      </c>
      <c r="L323" s="332" t="str">
        <f>IF(A323="","",COUNTIFS(D.Composição!$A:$A,$A323,D.Composição!$M:$M,"Dep"))</f>
        <v/>
      </c>
      <c r="M323" s="332" t="str">
        <f>IF(A323="","",COUNTIFS(D.Composição!$A:$A,$A323,D.Composição!$F:$F,"Sim"))</f>
        <v/>
      </c>
      <c r="N323" s="332" t="str">
        <f t="shared" si="21"/>
        <v/>
      </c>
      <c r="O323" s="332" t="str">
        <f>IF(A323="","",VLOOKUP(A323,D.Composição!A2832:F8538,5,FALSE))</f>
        <v/>
      </c>
      <c r="P323" s="332" t="str">
        <f t="shared" si="22"/>
        <v/>
      </c>
      <c r="Q323" s="333" t="str">
        <f t="shared" si="23"/>
        <v/>
      </c>
      <c r="R323" s="334" t="str">
        <f t="shared" si="24"/>
        <v/>
      </c>
      <c r="S323" s="332" t="str">
        <f>IF(H323="","",IF(R323&gt;=4*auxiliar!$K$2,"Não elegível",IF(R323&lt;4*auxiliar!$K$2,"Elegível","")))</f>
        <v/>
      </c>
      <c r="T323" s="325"/>
      <c r="U323" s="325"/>
      <c r="V323" s="325"/>
      <c r="W323" s="335"/>
      <c r="X323" s="336" t="str">
        <f>IF(Table8[[#This Row],[Código do agregado '[Entidade']]]="","",IF(OR(AND(A323="",A323&lt;&gt;""),(AND(A323&lt;&gt;"",OR(B323="",D323="",I323="",T323="",U323="")))),"NÃO",IF(AND(A323&lt;&gt;"",J323=0),"Faltam membros","sim")))</f>
        <v/>
      </c>
      <c r="AA323" s="323"/>
      <c r="AB323" s="406"/>
      <c r="AC323" s="406"/>
      <c r="AD323" s="323"/>
      <c r="AE323" s="323"/>
    </row>
    <row r="324" spans="1:31" x14ac:dyDescent="0.25">
      <c r="A324" s="324"/>
      <c r="B324" s="325"/>
      <c r="C324" s="326">
        <f>IFERROR(VLOOKUP(B324,A.Núcleos!$B:$C,2,FALSE),"")</f>
        <v>0</v>
      </c>
      <c r="D324" s="327"/>
      <c r="E324" s="328"/>
      <c r="F324" s="213"/>
      <c r="G324" s="329" t="str">
        <f>IF(Table8[[#This Row],[Código da Candidatura]]="","",CONCATENATE(VLOOKUP(Table8[[#This Row],[Código da Candidatura]],Table13[[Cód.]:[Latitude]],3,FALSE)," - ",VLOOKUP(Table8[[#This Row],[Código da Candidatura]],Table13[[Cód.]:[Latitude]],6,FALSE)))</f>
        <v/>
      </c>
      <c r="H324" s="330" t="str">
        <f>IF(A324="","",CONCATENATE("1D.",Entrada!$K$8,".",auxiliar!A11,".",Table8[[#This Row],[Código da Candidatura]]))</f>
        <v/>
      </c>
      <c r="I324" s="331" t="str">
        <f>IF(A324="","",SUMIF(D.Composição!A$2825:A$8530,A324,D.Composição!G$5:G$8530))</f>
        <v/>
      </c>
      <c r="J324" s="332" t="str">
        <f>IF(A324="","",COUNTIF(D.Composição!$A:$A,$A324))</f>
        <v/>
      </c>
      <c r="K324" s="332" t="str">
        <f t="shared" si="20"/>
        <v/>
      </c>
      <c r="L324" s="332" t="str">
        <f>IF(A324="","",COUNTIFS(D.Composição!$A:$A,$A324,D.Composição!$M:$M,"Dep"))</f>
        <v/>
      </c>
      <c r="M324" s="332" t="str">
        <f>IF(A324="","",COUNTIFS(D.Composição!$A:$A,$A324,D.Composição!$F:$F,"Sim"))</f>
        <v/>
      </c>
      <c r="N324" s="332" t="str">
        <f t="shared" si="21"/>
        <v/>
      </c>
      <c r="O324" s="332" t="str">
        <f>IF(A324="","",VLOOKUP(A324,D.Composição!A2833:F8539,5,FALSE))</f>
        <v/>
      </c>
      <c r="P324" s="332" t="str">
        <f t="shared" si="22"/>
        <v/>
      </c>
      <c r="Q324" s="333" t="str">
        <f t="shared" si="23"/>
        <v/>
      </c>
      <c r="R324" s="334" t="str">
        <f t="shared" si="24"/>
        <v/>
      </c>
      <c r="S324" s="332" t="str">
        <f>IF(H324="","",IF(R324&gt;=4*auxiliar!$K$2,"Não elegível",IF(R324&lt;4*auxiliar!$K$2,"Elegível","")))</f>
        <v/>
      </c>
      <c r="T324" s="325"/>
      <c r="U324" s="325"/>
      <c r="V324" s="325"/>
      <c r="W324" s="335"/>
      <c r="X324" s="336" t="str">
        <f>IF(Table8[[#This Row],[Código do agregado '[Entidade']]]="","",IF(OR(AND(A324="",A324&lt;&gt;""),(AND(A324&lt;&gt;"",OR(B324="",D324="",I324="",T324="",U324="")))),"NÃO",IF(AND(A324&lt;&gt;"",J324=0),"Faltam membros","sim")))</f>
        <v/>
      </c>
      <c r="AA324" s="323"/>
      <c r="AB324" s="406"/>
      <c r="AC324" s="406"/>
      <c r="AD324" s="323"/>
      <c r="AE324" s="323"/>
    </row>
    <row r="325" spans="1:31" x14ac:dyDescent="0.25">
      <c r="A325" s="324"/>
      <c r="B325" s="325"/>
      <c r="C325" s="326">
        <f>IFERROR(VLOOKUP(B325,A.Núcleos!$B:$C,2,FALSE),"")</f>
        <v>0</v>
      </c>
      <c r="D325" s="327"/>
      <c r="E325" s="328"/>
      <c r="F325" s="213"/>
      <c r="G325" s="329" t="str">
        <f>IF(Table8[[#This Row],[Código da Candidatura]]="","",CONCATENATE(VLOOKUP(Table8[[#This Row],[Código da Candidatura]],Table13[[Cód.]:[Latitude]],3,FALSE)," - ",VLOOKUP(Table8[[#This Row],[Código da Candidatura]],Table13[[Cód.]:[Latitude]],6,FALSE)))</f>
        <v/>
      </c>
      <c r="H325" s="330" t="str">
        <f>IF(A325="","",CONCATENATE("1D.",Entrada!$K$8,".",auxiliar!A12,".",Table8[[#This Row],[Código da Candidatura]]))</f>
        <v/>
      </c>
      <c r="I325" s="331" t="str">
        <f>IF(A325="","",SUMIF(D.Composição!A$2825:A$8530,A325,D.Composição!G$5:G$8530))</f>
        <v/>
      </c>
      <c r="J325" s="332" t="str">
        <f>IF(A325="","",COUNTIF(D.Composição!$A:$A,$A325))</f>
        <v/>
      </c>
      <c r="K325" s="332" t="str">
        <f t="shared" ref="K325:K388" si="25">IF(H325="","",MAX(J325-L325-1,0))</f>
        <v/>
      </c>
      <c r="L325" s="332" t="str">
        <f>IF(A325="","",COUNTIFS(D.Composição!$A:$A,$A325,D.Composição!$M:$M,"Dep"))</f>
        <v/>
      </c>
      <c r="M325" s="332" t="str">
        <f>IF(A325="","",COUNTIFS(D.Composição!$A:$A,$A325,D.Composição!$F:$F,"Sim"))</f>
        <v/>
      </c>
      <c r="N325" s="332" t="str">
        <f t="shared" ref="N325:N388" si="26">IF(H325="","",IF(AND(J325-L325=1,J325&gt;1.5),"Sim","Não"))</f>
        <v/>
      </c>
      <c r="O325" s="332" t="str">
        <f>IF(A325="","",VLOOKUP(A325,D.Composição!A2834:F8540,5,FALSE))</f>
        <v/>
      </c>
      <c r="P325" s="332" t="str">
        <f t="shared" ref="P325:P388" si="27">IF(A325="","",IF(AND(J325=1,O325&gt;65),"Sim","Não"))</f>
        <v/>
      </c>
      <c r="Q325" s="333" t="str">
        <f t="shared" ref="Q325:Q388" si="28">IF(A325="","",IF(P325="Sim",1.25,IF(N325="Não",1+0.7*K325+0.25*L325+0.25*M325,IF(N325="Sim",1+0.7*K325+0.5*L325+0.25*M325,""))))</f>
        <v/>
      </c>
      <c r="R325" s="334" t="str">
        <f t="shared" ref="R325:R388" si="29">IF(H325="","",I325/12/Q325)</f>
        <v/>
      </c>
      <c r="S325" s="332" t="str">
        <f>IF(H325="","",IF(R325&gt;=4*auxiliar!$K$2,"Não elegível",IF(R325&lt;4*auxiliar!$K$2,"Elegível","")))</f>
        <v/>
      </c>
      <c r="T325" s="325"/>
      <c r="U325" s="325"/>
      <c r="V325" s="325"/>
      <c r="W325" s="335"/>
      <c r="X325" s="336" t="str">
        <f>IF(Table8[[#This Row],[Código do agregado '[Entidade']]]="","",IF(OR(AND(A325="",A325&lt;&gt;""),(AND(A325&lt;&gt;"",OR(B325="",D325="",I325="",T325="",U325="")))),"NÃO",IF(AND(A325&lt;&gt;"",J325=0),"Faltam membros","sim")))</f>
        <v/>
      </c>
      <c r="AA325" s="323"/>
      <c r="AB325" s="406"/>
      <c r="AC325" s="406"/>
      <c r="AD325" s="323"/>
      <c r="AE325" s="323"/>
    </row>
    <row r="326" spans="1:31" x14ac:dyDescent="0.25">
      <c r="A326" s="324"/>
      <c r="B326" s="325"/>
      <c r="C326" s="326">
        <f>IFERROR(VLOOKUP(B326,A.Núcleos!$B:$C,2,FALSE),"")</f>
        <v>0</v>
      </c>
      <c r="D326" s="327"/>
      <c r="E326" s="328"/>
      <c r="F326" s="213"/>
      <c r="G326" s="329" t="str">
        <f>IF(Table8[[#This Row],[Código da Candidatura]]="","",CONCATENATE(VLOOKUP(Table8[[#This Row],[Código da Candidatura]],Table13[[Cód.]:[Latitude]],3,FALSE)," - ",VLOOKUP(Table8[[#This Row],[Código da Candidatura]],Table13[[Cód.]:[Latitude]],6,FALSE)))</f>
        <v/>
      </c>
      <c r="H326" s="330" t="str">
        <f>IF(A326="","",CONCATENATE("1D.",Entrada!$K$8,".",auxiliar!A13,".",Table8[[#This Row],[Código da Candidatura]]))</f>
        <v/>
      </c>
      <c r="I326" s="331" t="str">
        <f>IF(A326="","",SUMIF(D.Composição!A$2825:A$8530,A326,D.Composição!G$5:G$8530))</f>
        <v/>
      </c>
      <c r="J326" s="332" t="str">
        <f>IF(A326="","",COUNTIF(D.Composição!$A:$A,$A326))</f>
        <v/>
      </c>
      <c r="K326" s="332" t="str">
        <f t="shared" si="25"/>
        <v/>
      </c>
      <c r="L326" s="332" t="str">
        <f>IF(A326="","",COUNTIFS(D.Composição!$A:$A,$A326,D.Composição!$M:$M,"Dep"))</f>
        <v/>
      </c>
      <c r="M326" s="332" t="str">
        <f>IF(A326="","",COUNTIFS(D.Composição!$A:$A,$A326,D.Composição!$F:$F,"Sim"))</f>
        <v/>
      </c>
      <c r="N326" s="332" t="str">
        <f t="shared" si="26"/>
        <v/>
      </c>
      <c r="O326" s="332" t="str">
        <f>IF(A326="","",VLOOKUP(A326,D.Composição!A2835:F8541,5,FALSE))</f>
        <v/>
      </c>
      <c r="P326" s="332" t="str">
        <f t="shared" si="27"/>
        <v/>
      </c>
      <c r="Q326" s="333" t="str">
        <f t="shared" si="28"/>
        <v/>
      </c>
      <c r="R326" s="334" t="str">
        <f t="shared" si="29"/>
        <v/>
      </c>
      <c r="S326" s="332" t="str">
        <f>IF(H326="","",IF(R326&gt;=4*auxiliar!$K$2,"Não elegível",IF(R326&lt;4*auxiliar!$K$2,"Elegível","")))</f>
        <v/>
      </c>
      <c r="T326" s="325"/>
      <c r="U326" s="325"/>
      <c r="V326" s="325"/>
      <c r="W326" s="335"/>
      <c r="X326" s="336" t="str">
        <f>IF(Table8[[#This Row],[Código do agregado '[Entidade']]]="","",IF(OR(AND(A326="",A326&lt;&gt;""),(AND(A326&lt;&gt;"",OR(B326="",D326="",I326="",T326="",U326="")))),"NÃO",IF(AND(A326&lt;&gt;"",J326=0),"Faltam membros","sim")))</f>
        <v/>
      </c>
      <c r="AA326" s="323"/>
      <c r="AB326" s="406"/>
      <c r="AC326" s="406"/>
      <c r="AD326" s="323"/>
      <c r="AE326" s="323"/>
    </row>
    <row r="327" spans="1:31" x14ac:dyDescent="0.25">
      <c r="A327" s="324"/>
      <c r="B327" s="325"/>
      <c r="C327" s="326">
        <f>IFERROR(VLOOKUP(B327,A.Núcleos!$B:$C,2,FALSE),"")</f>
        <v>0</v>
      </c>
      <c r="D327" s="327"/>
      <c r="E327" s="328"/>
      <c r="F327" s="213"/>
      <c r="G327" s="329" t="str">
        <f>IF(Table8[[#This Row],[Código da Candidatura]]="","",CONCATENATE(VLOOKUP(Table8[[#This Row],[Código da Candidatura]],Table13[[Cód.]:[Latitude]],3,FALSE)," - ",VLOOKUP(Table8[[#This Row],[Código da Candidatura]],Table13[[Cód.]:[Latitude]],6,FALSE)))</f>
        <v/>
      </c>
      <c r="H327" s="330" t="str">
        <f>IF(A327="","",CONCATENATE("1D.",Entrada!$K$8,".",auxiliar!A14,".",Table8[[#This Row],[Código da Candidatura]]))</f>
        <v/>
      </c>
      <c r="I327" s="331" t="str">
        <f>IF(A327="","",SUMIF(D.Composição!A$2825:A$8530,A327,D.Composição!G$5:G$8530))</f>
        <v/>
      </c>
      <c r="J327" s="332" t="str">
        <f>IF(A327="","",COUNTIF(D.Composição!$A:$A,$A327))</f>
        <v/>
      </c>
      <c r="K327" s="332" t="str">
        <f t="shared" si="25"/>
        <v/>
      </c>
      <c r="L327" s="332" t="str">
        <f>IF(A327="","",COUNTIFS(D.Composição!$A:$A,$A327,D.Composição!$M:$M,"Dep"))</f>
        <v/>
      </c>
      <c r="M327" s="332" t="str">
        <f>IF(A327="","",COUNTIFS(D.Composição!$A:$A,$A327,D.Composição!$F:$F,"Sim"))</f>
        <v/>
      </c>
      <c r="N327" s="332" t="str">
        <f t="shared" si="26"/>
        <v/>
      </c>
      <c r="O327" s="332" t="str">
        <f>IF(A327="","",VLOOKUP(A327,D.Composição!A2836:F8542,5,FALSE))</f>
        <v/>
      </c>
      <c r="P327" s="332" t="str">
        <f t="shared" si="27"/>
        <v/>
      </c>
      <c r="Q327" s="333" t="str">
        <f t="shared" si="28"/>
        <v/>
      </c>
      <c r="R327" s="334" t="str">
        <f t="shared" si="29"/>
        <v/>
      </c>
      <c r="S327" s="332" t="str">
        <f>IF(H327="","",IF(R327&gt;=4*auxiliar!$K$2,"Não elegível",IF(R327&lt;4*auxiliar!$K$2,"Elegível","")))</f>
        <v/>
      </c>
      <c r="T327" s="325"/>
      <c r="U327" s="325"/>
      <c r="V327" s="325"/>
      <c r="W327" s="335"/>
      <c r="X327" s="336" t="str">
        <f>IF(Table8[[#This Row],[Código do agregado '[Entidade']]]="","",IF(OR(AND(A327="",A327&lt;&gt;""),(AND(A327&lt;&gt;"",OR(B327="",D327="",I327="",T327="",U327="")))),"NÃO",IF(AND(A327&lt;&gt;"",J327=0),"Faltam membros","sim")))</f>
        <v/>
      </c>
      <c r="AA327" s="323"/>
      <c r="AB327" s="406"/>
      <c r="AC327" s="406"/>
      <c r="AD327" s="323"/>
      <c r="AE327" s="323"/>
    </row>
    <row r="328" spans="1:31" x14ac:dyDescent="0.25">
      <c r="A328" s="324"/>
      <c r="B328" s="325"/>
      <c r="C328" s="326">
        <f>IFERROR(VLOOKUP(B328,A.Núcleos!$B:$C,2,FALSE),"")</f>
        <v>0</v>
      </c>
      <c r="D328" s="327"/>
      <c r="E328" s="328"/>
      <c r="F328" s="213"/>
      <c r="G328" s="329" t="str">
        <f>IF(Table8[[#This Row],[Código da Candidatura]]="","",CONCATENATE(VLOOKUP(Table8[[#This Row],[Código da Candidatura]],Table13[[Cód.]:[Latitude]],3,FALSE)," - ",VLOOKUP(Table8[[#This Row],[Código da Candidatura]],Table13[[Cód.]:[Latitude]],6,FALSE)))</f>
        <v/>
      </c>
      <c r="H328" s="330" t="str">
        <f>IF(A328="","",CONCATENATE("1D.",Entrada!$K$8,".",auxiliar!A15,".",Table8[[#This Row],[Código da Candidatura]]))</f>
        <v/>
      </c>
      <c r="I328" s="331" t="str">
        <f>IF(A328="","",SUMIF(D.Composição!A$2825:A$8530,A328,D.Composição!G$5:G$8530))</f>
        <v/>
      </c>
      <c r="J328" s="332" t="str">
        <f>IF(A328="","",COUNTIF(D.Composição!$A:$A,$A328))</f>
        <v/>
      </c>
      <c r="K328" s="332" t="str">
        <f t="shared" si="25"/>
        <v/>
      </c>
      <c r="L328" s="332" t="str">
        <f>IF(A328="","",COUNTIFS(D.Composição!$A:$A,$A328,D.Composição!$M:$M,"Dep"))</f>
        <v/>
      </c>
      <c r="M328" s="332" t="str">
        <f>IF(A328="","",COUNTIFS(D.Composição!$A:$A,$A328,D.Composição!$F:$F,"Sim"))</f>
        <v/>
      </c>
      <c r="N328" s="332" t="str">
        <f t="shared" si="26"/>
        <v/>
      </c>
      <c r="O328" s="332" t="str">
        <f>IF(A328="","",VLOOKUP(A328,D.Composição!A2837:F8543,5,FALSE))</f>
        <v/>
      </c>
      <c r="P328" s="332" t="str">
        <f t="shared" si="27"/>
        <v/>
      </c>
      <c r="Q328" s="333" t="str">
        <f t="shared" si="28"/>
        <v/>
      </c>
      <c r="R328" s="334" t="str">
        <f t="shared" si="29"/>
        <v/>
      </c>
      <c r="S328" s="332" t="str">
        <f>IF(H328="","",IF(R328&gt;=4*auxiliar!$K$2,"Não elegível",IF(R328&lt;4*auxiliar!$K$2,"Elegível","")))</f>
        <v/>
      </c>
      <c r="T328" s="325"/>
      <c r="U328" s="325"/>
      <c r="V328" s="325"/>
      <c r="W328" s="335"/>
      <c r="X328" s="336" t="str">
        <f>IF(Table8[[#This Row],[Código do agregado '[Entidade']]]="","",IF(OR(AND(A328="",A328&lt;&gt;""),(AND(A328&lt;&gt;"",OR(B328="",D328="",I328="",T328="",U328="")))),"NÃO",IF(AND(A328&lt;&gt;"",J328=0),"Faltam membros","sim")))</f>
        <v/>
      </c>
      <c r="AA328" s="323"/>
      <c r="AB328" s="406"/>
      <c r="AC328" s="406"/>
      <c r="AD328" s="323"/>
      <c r="AE328" s="323"/>
    </row>
    <row r="329" spans="1:31" x14ac:dyDescent="0.25">
      <c r="A329" s="324"/>
      <c r="B329" s="325"/>
      <c r="C329" s="326">
        <f>IFERROR(VLOOKUP(B329,A.Núcleos!$B:$C,2,FALSE),"")</f>
        <v>0</v>
      </c>
      <c r="D329" s="327"/>
      <c r="E329" s="328"/>
      <c r="F329" s="213"/>
      <c r="G329" s="329" t="str">
        <f>IF(Table8[[#This Row],[Código da Candidatura]]="","",CONCATENATE(VLOOKUP(Table8[[#This Row],[Código da Candidatura]],Table13[[Cód.]:[Latitude]],3,FALSE)," - ",VLOOKUP(Table8[[#This Row],[Código da Candidatura]],Table13[[Cód.]:[Latitude]],6,FALSE)))</f>
        <v/>
      </c>
      <c r="H329" s="330" t="str">
        <f>IF(A329="","",CONCATENATE("1D.",Entrada!$K$8,".",auxiliar!A16,".",Table8[[#This Row],[Código da Candidatura]]))</f>
        <v/>
      </c>
      <c r="I329" s="331" t="str">
        <f>IF(A329="","",SUMIF(D.Composição!A$2825:A$8530,A329,D.Composição!G$5:G$8530))</f>
        <v/>
      </c>
      <c r="J329" s="332" t="str">
        <f>IF(A329="","",COUNTIF(D.Composição!$A:$A,$A329))</f>
        <v/>
      </c>
      <c r="K329" s="332" t="str">
        <f t="shared" si="25"/>
        <v/>
      </c>
      <c r="L329" s="332" t="str">
        <f>IF(A329="","",COUNTIFS(D.Composição!$A:$A,$A329,D.Composição!$M:$M,"Dep"))</f>
        <v/>
      </c>
      <c r="M329" s="332" t="str">
        <f>IF(A329="","",COUNTIFS(D.Composição!$A:$A,$A329,D.Composição!$F:$F,"Sim"))</f>
        <v/>
      </c>
      <c r="N329" s="332" t="str">
        <f t="shared" si="26"/>
        <v/>
      </c>
      <c r="O329" s="332" t="str">
        <f>IF(A329="","",VLOOKUP(A329,D.Composição!A2838:F8544,5,FALSE))</f>
        <v/>
      </c>
      <c r="P329" s="332" t="str">
        <f t="shared" si="27"/>
        <v/>
      </c>
      <c r="Q329" s="333" t="str">
        <f t="shared" si="28"/>
        <v/>
      </c>
      <c r="R329" s="334" t="str">
        <f t="shared" si="29"/>
        <v/>
      </c>
      <c r="S329" s="332" t="str">
        <f>IF(H329="","",IF(R329&gt;=4*auxiliar!$K$2,"Não elegível",IF(R329&lt;4*auxiliar!$K$2,"Elegível","")))</f>
        <v/>
      </c>
      <c r="T329" s="325"/>
      <c r="U329" s="325"/>
      <c r="V329" s="325"/>
      <c r="W329" s="335"/>
      <c r="X329" s="336" t="str">
        <f>IF(Table8[[#This Row],[Código do agregado '[Entidade']]]="","",IF(OR(AND(A329="",A329&lt;&gt;""),(AND(A329&lt;&gt;"",OR(B329="",D329="",I329="",T329="",U329="")))),"NÃO",IF(AND(A329&lt;&gt;"",J329=0),"Faltam membros","sim")))</f>
        <v/>
      </c>
      <c r="AA329" s="323"/>
      <c r="AB329" s="406"/>
      <c r="AC329" s="406"/>
      <c r="AD329" s="323"/>
      <c r="AE329" s="323"/>
    </row>
    <row r="330" spans="1:31" x14ac:dyDescent="0.25">
      <c r="A330" s="324"/>
      <c r="B330" s="325"/>
      <c r="C330" s="326">
        <f>IFERROR(VLOOKUP(B330,A.Núcleos!$B:$C,2,FALSE),"")</f>
        <v>0</v>
      </c>
      <c r="D330" s="327"/>
      <c r="E330" s="328"/>
      <c r="F330" s="213"/>
      <c r="G330" s="329" t="str">
        <f>IF(Table8[[#This Row],[Código da Candidatura]]="","",CONCATENATE(VLOOKUP(Table8[[#This Row],[Código da Candidatura]],Table13[[Cód.]:[Latitude]],3,FALSE)," - ",VLOOKUP(Table8[[#This Row],[Código da Candidatura]],Table13[[Cód.]:[Latitude]],6,FALSE)))</f>
        <v/>
      </c>
      <c r="H330" s="330" t="str">
        <f>IF(A330="","",CONCATENATE("1D.",Entrada!$K$8,".",auxiliar!A17,".",Table8[[#This Row],[Código da Candidatura]]))</f>
        <v/>
      </c>
      <c r="I330" s="331" t="str">
        <f>IF(A330="","",SUMIF(D.Composição!A$2825:A$8530,A330,D.Composição!G$5:G$8530))</f>
        <v/>
      </c>
      <c r="J330" s="332" t="str">
        <f>IF(A330="","",COUNTIF(D.Composição!$A:$A,$A330))</f>
        <v/>
      </c>
      <c r="K330" s="332" t="str">
        <f t="shared" si="25"/>
        <v/>
      </c>
      <c r="L330" s="332" t="str">
        <f>IF(A330="","",COUNTIFS(D.Composição!$A:$A,$A330,D.Composição!$M:$M,"Dep"))</f>
        <v/>
      </c>
      <c r="M330" s="332" t="str">
        <f>IF(A330="","",COUNTIFS(D.Composição!$A:$A,$A330,D.Composição!$F:$F,"Sim"))</f>
        <v/>
      </c>
      <c r="N330" s="332" t="str">
        <f t="shared" si="26"/>
        <v/>
      </c>
      <c r="O330" s="332" t="str">
        <f>IF(A330="","",VLOOKUP(A330,D.Composição!A2839:F8545,5,FALSE))</f>
        <v/>
      </c>
      <c r="P330" s="332" t="str">
        <f t="shared" si="27"/>
        <v/>
      </c>
      <c r="Q330" s="333" t="str">
        <f t="shared" si="28"/>
        <v/>
      </c>
      <c r="R330" s="334" t="str">
        <f t="shared" si="29"/>
        <v/>
      </c>
      <c r="S330" s="332" t="str">
        <f>IF(H330="","",IF(R330&gt;=4*auxiliar!$K$2,"Não elegível",IF(R330&lt;4*auxiliar!$K$2,"Elegível","")))</f>
        <v/>
      </c>
      <c r="T330" s="325"/>
      <c r="U330" s="325"/>
      <c r="V330" s="325"/>
      <c r="W330" s="335"/>
      <c r="X330" s="336" t="str">
        <f>IF(Table8[[#This Row],[Código do agregado '[Entidade']]]="","",IF(OR(AND(A330="",A330&lt;&gt;""),(AND(A330&lt;&gt;"",OR(B330="",D330="",I330="",T330="",U330="")))),"NÃO",IF(AND(A330&lt;&gt;"",J330=0),"Faltam membros","sim")))</f>
        <v/>
      </c>
      <c r="AA330" s="323"/>
      <c r="AB330" s="406"/>
      <c r="AC330" s="406"/>
      <c r="AD330" s="323"/>
      <c r="AE330" s="323"/>
    </row>
    <row r="331" spans="1:31" x14ac:dyDescent="0.25">
      <c r="A331" s="324"/>
      <c r="B331" s="325"/>
      <c r="C331" s="326">
        <f>IFERROR(VLOOKUP(B331,A.Núcleos!$B:$C,2,FALSE),"")</f>
        <v>0</v>
      </c>
      <c r="D331" s="327"/>
      <c r="E331" s="328"/>
      <c r="F331" s="213"/>
      <c r="G331" s="329" t="str">
        <f>IF(Table8[[#This Row],[Código da Candidatura]]="","",CONCATENATE(VLOOKUP(Table8[[#This Row],[Código da Candidatura]],Table13[[Cód.]:[Latitude]],3,FALSE)," - ",VLOOKUP(Table8[[#This Row],[Código da Candidatura]],Table13[[Cód.]:[Latitude]],6,FALSE)))</f>
        <v/>
      </c>
      <c r="H331" s="330" t="str">
        <f>IF(A331="","",CONCATENATE("1D.",Entrada!$K$8,".",auxiliar!A18,".",Table8[[#This Row],[Código da Candidatura]]))</f>
        <v/>
      </c>
      <c r="I331" s="331" t="str">
        <f>IF(A331="","",SUMIF(D.Composição!A$2825:A$8530,A331,D.Composição!G$5:G$8530))</f>
        <v/>
      </c>
      <c r="J331" s="332" t="str">
        <f>IF(A331="","",COUNTIF(D.Composição!$A:$A,$A331))</f>
        <v/>
      </c>
      <c r="K331" s="332" t="str">
        <f t="shared" si="25"/>
        <v/>
      </c>
      <c r="L331" s="332" t="str">
        <f>IF(A331="","",COUNTIFS(D.Composição!$A:$A,$A331,D.Composição!$M:$M,"Dep"))</f>
        <v/>
      </c>
      <c r="M331" s="332" t="str">
        <f>IF(A331="","",COUNTIFS(D.Composição!$A:$A,$A331,D.Composição!$F:$F,"Sim"))</f>
        <v/>
      </c>
      <c r="N331" s="332" t="str">
        <f t="shared" si="26"/>
        <v/>
      </c>
      <c r="O331" s="332" t="str">
        <f>IF(A331="","",VLOOKUP(A331,D.Composição!A2840:F8546,5,FALSE))</f>
        <v/>
      </c>
      <c r="P331" s="332" t="str">
        <f t="shared" si="27"/>
        <v/>
      </c>
      <c r="Q331" s="333" t="str">
        <f t="shared" si="28"/>
        <v/>
      </c>
      <c r="R331" s="334" t="str">
        <f t="shared" si="29"/>
        <v/>
      </c>
      <c r="S331" s="332" t="str">
        <f>IF(H331="","",IF(R331&gt;=4*auxiliar!$K$2,"Não elegível",IF(R331&lt;4*auxiliar!$K$2,"Elegível","")))</f>
        <v/>
      </c>
      <c r="T331" s="325"/>
      <c r="U331" s="325"/>
      <c r="V331" s="325"/>
      <c r="W331" s="335"/>
      <c r="X331" s="336" t="str">
        <f>IF(Table8[[#This Row],[Código do agregado '[Entidade']]]="","",IF(OR(AND(A331="",A331&lt;&gt;""),(AND(A331&lt;&gt;"",OR(B331="",D331="",I331="",T331="",U331="")))),"NÃO",IF(AND(A331&lt;&gt;"",J331=0),"Faltam membros","sim")))</f>
        <v/>
      </c>
      <c r="AA331" s="323"/>
      <c r="AB331" s="406"/>
      <c r="AC331" s="406"/>
      <c r="AD331" s="323"/>
      <c r="AE331" s="323"/>
    </row>
    <row r="332" spans="1:31" x14ac:dyDescent="0.25">
      <c r="A332" s="324"/>
      <c r="B332" s="325"/>
      <c r="C332" s="326">
        <f>IFERROR(VLOOKUP(B332,A.Núcleos!$B:$C,2,FALSE),"")</f>
        <v>0</v>
      </c>
      <c r="D332" s="327"/>
      <c r="E332" s="328"/>
      <c r="F332" s="213"/>
      <c r="G332" s="329" t="str">
        <f>IF(Table8[[#This Row],[Código da Candidatura]]="","",CONCATENATE(VLOOKUP(Table8[[#This Row],[Código da Candidatura]],Table13[[Cód.]:[Latitude]],3,FALSE)," - ",VLOOKUP(Table8[[#This Row],[Código da Candidatura]],Table13[[Cód.]:[Latitude]],6,FALSE)))</f>
        <v/>
      </c>
      <c r="H332" s="330" t="str">
        <f>IF(A332="","",CONCATENATE("1D.",Entrada!$K$8,".",auxiliar!A19,".",Table8[[#This Row],[Código da Candidatura]]))</f>
        <v/>
      </c>
      <c r="I332" s="331" t="str">
        <f>IF(A332="","",SUMIF(D.Composição!A$2825:A$8530,A332,D.Composição!G$5:G$8530))</f>
        <v/>
      </c>
      <c r="J332" s="332" t="str">
        <f>IF(A332="","",COUNTIF(D.Composição!$A:$A,$A332))</f>
        <v/>
      </c>
      <c r="K332" s="332" t="str">
        <f t="shared" si="25"/>
        <v/>
      </c>
      <c r="L332" s="332" t="str">
        <f>IF(A332="","",COUNTIFS(D.Composição!$A:$A,$A332,D.Composição!$M:$M,"Dep"))</f>
        <v/>
      </c>
      <c r="M332" s="332" t="str">
        <f>IF(A332="","",COUNTIFS(D.Composição!$A:$A,$A332,D.Composição!$F:$F,"Sim"))</f>
        <v/>
      </c>
      <c r="N332" s="332" t="str">
        <f t="shared" si="26"/>
        <v/>
      </c>
      <c r="O332" s="332" t="str">
        <f>IF(A332="","",VLOOKUP(A332,D.Composição!A2841:F8547,5,FALSE))</f>
        <v/>
      </c>
      <c r="P332" s="332" t="str">
        <f t="shared" si="27"/>
        <v/>
      </c>
      <c r="Q332" s="333" t="str">
        <f t="shared" si="28"/>
        <v/>
      </c>
      <c r="R332" s="334" t="str">
        <f t="shared" si="29"/>
        <v/>
      </c>
      <c r="S332" s="332" t="str">
        <f>IF(H332="","",IF(R332&gt;=4*auxiliar!$K$2,"Não elegível",IF(R332&lt;4*auxiliar!$K$2,"Elegível","")))</f>
        <v/>
      </c>
      <c r="T332" s="325"/>
      <c r="U332" s="325"/>
      <c r="V332" s="325"/>
      <c r="W332" s="335"/>
      <c r="X332" s="336" t="str">
        <f>IF(Table8[[#This Row],[Código do agregado '[Entidade']]]="","",IF(OR(AND(A332="",A332&lt;&gt;""),(AND(A332&lt;&gt;"",OR(B332="",D332="",I332="",T332="",U332="")))),"NÃO",IF(AND(A332&lt;&gt;"",J332=0),"Faltam membros","sim")))</f>
        <v/>
      </c>
      <c r="AA332" s="323"/>
      <c r="AB332" s="406"/>
      <c r="AC332" s="406"/>
      <c r="AD332" s="323"/>
      <c r="AE332" s="323"/>
    </row>
    <row r="333" spans="1:31" x14ac:dyDescent="0.25">
      <c r="A333" s="324"/>
      <c r="B333" s="325"/>
      <c r="C333" s="326">
        <f>IFERROR(VLOOKUP(B333,A.Núcleos!$B:$C,2,FALSE),"")</f>
        <v>0</v>
      </c>
      <c r="D333" s="327"/>
      <c r="E333" s="328"/>
      <c r="F333" s="213"/>
      <c r="G333" s="329" t="str">
        <f>IF(Table8[[#This Row],[Código da Candidatura]]="","",CONCATENATE(VLOOKUP(Table8[[#This Row],[Código da Candidatura]],Table13[[Cód.]:[Latitude]],3,FALSE)," - ",VLOOKUP(Table8[[#This Row],[Código da Candidatura]],Table13[[Cód.]:[Latitude]],6,FALSE)))</f>
        <v/>
      </c>
      <c r="H333" s="330" t="str">
        <f>IF(A333="","",CONCATENATE("1D.",Entrada!$K$8,".",auxiliar!A20,".",Table8[[#This Row],[Código da Candidatura]]))</f>
        <v/>
      </c>
      <c r="I333" s="331" t="str">
        <f>IF(A333="","",SUMIF(D.Composição!A$2825:A$8530,A333,D.Composição!G$5:G$8530))</f>
        <v/>
      </c>
      <c r="J333" s="332" t="str">
        <f>IF(A333="","",COUNTIF(D.Composição!$A:$A,$A333))</f>
        <v/>
      </c>
      <c r="K333" s="332" t="str">
        <f t="shared" si="25"/>
        <v/>
      </c>
      <c r="L333" s="332" t="str">
        <f>IF(A333="","",COUNTIFS(D.Composição!$A:$A,$A333,D.Composição!$M:$M,"Dep"))</f>
        <v/>
      </c>
      <c r="M333" s="332" t="str">
        <f>IF(A333="","",COUNTIFS(D.Composição!$A:$A,$A333,D.Composição!$F:$F,"Sim"))</f>
        <v/>
      </c>
      <c r="N333" s="332" t="str">
        <f t="shared" si="26"/>
        <v/>
      </c>
      <c r="O333" s="332" t="str">
        <f>IF(A333="","",VLOOKUP(A333,D.Composição!A2842:F8548,5,FALSE))</f>
        <v/>
      </c>
      <c r="P333" s="332" t="str">
        <f t="shared" si="27"/>
        <v/>
      </c>
      <c r="Q333" s="333" t="str">
        <f t="shared" si="28"/>
        <v/>
      </c>
      <c r="R333" s="334" t="str">
        <f t="shared" si="29"/>
        <v/>
      </c>
      <c r="S333" s="332" t="str">
        <f>IF(H333="","",IF(R333&gt;=4*auxiliar!$K$2,"Não elegível",IF(R333&lt;4*auxiliar!$K$2,"Elegível","")))</f>
        <v/>
      </c>
      <c r="T333" s="325"/>
      <c r="U333" s="325"/>
      <c r="V333" s="325"/>
      <c r="W333" s="335"/>
      <c r="X333" s="336" t="str">
        <f>IF(Table8[[#This Row],[Código do agregado '[Entidade']]]="","",IF(OR(AND(A333="",A333&lt;&gt;""),(AND(A333&lt;&gt;"",OR(B333="",D333="",I333="",T333="",U333="")))),"NÃO",IF(AND(A333&lt;&gt;"",J333=0),"Faltam membros","sim")))</f>
        <v/>
      </c>
      <c r="AA333" s="323"/>
      <c r="AB333" s="406"/>
      <c r="AC333" s="406"/>
      <c r="AD333" s="323"/>
      <c r="AE333" s="323"/>
    </row>
    <row r="334" spans="1:31" x14ac:dyDescent="0.25">
      <c r="A334" s="324"/>
      <c r="B334" s="325"/>
      <c r="C334" s="326">
        <f>IFERROR(VLOOKUP(B334,A.Núcleos!$B:$C,2,FALSE),"")</f>
        <v>0</v>
      </c>
      <c r="D334" s="327"/>
      <c r="E334" s="328"/>
      <c r="F334" s="213"/>
      <c r="G334" s="329" t="str">
        <f>IF(Table8[[#This Row],[Código da Candidatura]]="","",CONCATENATE(VLOOKUP(Table8[[#This Row],[Código da Candidatura]],Table13[[Cód.]:[Latitude]],3,FALSE)," - ",VLOOKUP(Table8[[#This Row],[Código da Candidatura]],Table13[[Cód.]:[Latitude]],6,FALSE)))</f>
        <v/>
      </c>
      <c r="H334" s="330" t="str">
        <f>IF(A334="","",CONCATENATE("1D.",Entrada!$K$8,".",auxiliar!A21,".",Table8[[#This Row],[Código da Candidatura]]))</f>
        <v/>
      </c>
      <c r="I334" s="331" t="str">
        <f>IF(A334="","",SUMIF(D.Composição!A$2825:A$8530,A334,D.Composição!G$5:G$8530))</f>
        <v/>
      </c>
      <c r="J334" s="332" t="str">
        <f>IF(A334="","",COUNTIF(D.Composição!$A:$A,$A334))</f>
        <v/>
      </c>
      <c r="K334" s="332" t="str">
        <f t="shared" si="25"/>
        <v/>
      </c>
      <c r="L334" s="332" t="str">
        <f>IF(A334="","",COUNTIFS(D.Composição!$A:$A,$A334,D.Composição!$M:$M,"Dep"))</f>
        <v/>
      </c>
      <c r="M334" s="332" t="str">
        <f>IF(A334="","",COUNTIFS(D.Composição!$A:$A,$A334,D.Composição!$F:$F,"Sim"))</f>
        <v/>
      </c>
      <c r="N334" s="332" t="str">
        <f t="shared" si="26"/>
        <v/>
      </c>
      <c r="O334" s="332" t="str">
        <f>IF(A334="","",VLOOKUP(A334,D.Composição!A2843:F8549,5,FALSE))</f>
        <v/>
      </c>
      <c r="P334" s="332" t="str">
        <f t="shared" si="27"/>
        <v/>
      </c>
      <c r="Q334" s="333" t="str">
        <f t="shared" si="28"/>
        <v/>
      </c>
      <c r="R334" s="334" t="str">
        <f t="shared" si="29"/>
        <v/>
      </c>
      <c r="S334" s="332" t="str">
        <f>IF(H334="","",IF(R334&gt;=4*auxiliar!$K$2,"Não elegível",IF(R334&lt;4*auxiliar!$K$2,"Elegível","")))</f>
        <v/>
      </c>
      <c r="T334" s="325"/>
      <c r="U334" s="325"/>
      <c r="V334" s="325"/>
      <c r="W334" s="335"/>
      <c r="X334" s="336" t="str">
        <f>IF(Table8[[#This Row],[Código do agregado '[Entidade']]]="","",IF(OR(AND(A334="",A334&lt;&gt;""),(AND(A334&lt;&gt;"",OR(B334="",D334="",I334="",T334="",U334="")))),"NÃO",IF(AND(A334&lt;&gt;"",J334=0),"Faltam membros","sim")))</f>
        <v/>
      </c>
      <c r="AA334" s="323"/>
      <c r="AB334" s="406"/>
      <c r="AC334" s="406"/>
      <c r="AD334" s="323"/>
      <c r="AE334" s="323"/>
    </row>
    <row r="335" spans="1:31" x14ac:dyDescent="0.25">
      <c r="A335" s="324"/>
      <c r="B335" s="325"/>
      <c r="C335" s="326">
        <f>IFERROR(VLOOKUP(B335,A.Núcleos!$B:$C,2,FALSE),"")</f>
        <v>0</v>
      </c>
      <c r="D335" s="327"/>
      <c r="E335" s="328"/>
      <c r="F335" s="213"/>
      <c r="G335" s="329" t="str">
        <f>IF(Table8[[#This Row],[Código da Candidatura]]="","",CONCATENATE(VLOOKUP(Table8[[#This Row],[Código da Candidatura]],Table13[[Cód.]:[Latitude]],3,FALSE)," - ",VLOOKUP(Table8[[#This Row],[Código da Candidatura]],Table13[[Cód.]:[Latitude]],6,FALSE)))</f>
        <v/>
      </c>
      <c r="H335" s="330" t="str">
        <f>IF(A335="","",CONCATENATE("1D.",Entrada!$K$8,".",auxiliar!A22,".",Table8[[#This Row],[Código da Candidatura]]))</f>
        <v/>
      </c>
      <c r="I335" s="331" t="str">
        <f>IF(A335="","",SUMIF(D.Composição!A$2825:A$8530,A335,D.Composição!G$5:G$8530))</f>
        <v/>
      </c>
      <c r="J335" s="332" t="str">
        <f>IF(A335="","",COUNTIF(D.Composição!$A:$A,$A335))</f>
        <v/>
      </c>
      <c r="K335" s="332" t="str">
        <f t="shared" si="25"/>
        <v/>
      </c>
      <c r="L335" s="332" t="str">
        <f>IF(A335="","",COUNTIFS(D.Composição!$A:$A,$A335,D.Composição!$M:$M,"Dep"))</f>
        <v/>
      </c>
      <c r="M335" s="332" t="str">
        <f>IF(A335="","",COUNTIFS(D.Composição!$A:$A,$A335,D.Composição!$F:$F,"Sim"))</f>
        <v/>
      </c>
      <c r="N335" s="332" t="str">
        <f t="shared" si="26"/>
        <v/>
      </c>
      <c r="O335" s="332" t="str">
        <f>IF(A335="","",VLOOKUP(A335,D.Composição!A2844:F8550,5,FALSE))</f>
        <v/>
      </c>
      <c r="P335" s="332" t="str">
        <f t="shared" si="27"/>
        <v/>
      </c>
      <c r="Q335" s="333" t="str">
        <f t="shared" si="28"/>
        <v/>
      </c>
      <c r="R335" s="334" t="str">
        <f t="shared" si="29"/>
        <v/>
      </c>
      <c r="S335" s="332" t="str">
        <f>IF(H335="","",IF(R335&gt;=4*auxiliar!$K$2,"Não elegível",IF(R335&lt;4*auxiliar!$K$2,"Elegível","")))</f>
        <v/>
      </c>
      <c r="T335" s="325"/>
      <c r="U335" s="325"/>
      <c r="V335" s="325"/>
      <c r="W335" s="335"/>
      <c r="X335" s="336" t="str">
        <f>IF(Table8[[#This Row],[Código do agregado '[Entidade']]]="","",IF(OR(AND(A335="",A335&lt;&gt;""),(AND(A335&lt;&gt;"",OR(B335="",D335="",I335="",T335="",U335="")))),"NÃO",IF(AND(A335&lt;&gt;"",J335=0),"Faltam membros","sim")))</f>
        <v/>
      </c>
      <c r="AA335" s="323"/>
      <c r="AB335" s="406"/>
      <c r="AC335" s="406"/>
      <c r="AD335" s="323"/>
      <c r="AE335" s="323"/>
    </row>
    <row r="336" spans="1:31" x14ac:dyDescent="0.25">
      <c r="A336" s="324"/>
      <c r="B336" s="325"/>
      <c r="C336" s="326">
        <f>IFERROR(VLOOKUP(B336,A.Núcleos!$B:$C,2,FALSE),"")</f>
        <v>0</v>
      </c>
      <c r="D336" s="327"/>
      <c r="E336" s="328"/>
      <c r="F336" s="213"/>
      <c r="G336" s="329" t="str">
        <f>IF(Table8[[#This Row],[Código da Candidatura]]="","",CONCATENATE(VLOOKUP(Table8[[#This Row],[Código da Candidatura]],Table13[[Cód.]:[Latitude]],3,FALSE)," - ",VLOOKUP(Table8[[#This Row],[Código da Candidatura]],Table13[[Cód.]:[Latitude]],6,FALSE)))</f>
        <v/>
      </c>
      <c r="H336" s="330" t="str">
        <f>IF(A336="","",CONCATENATE("1D.",Entrada!$K$8,".",auxiliar!A23,".",Table8[[#This Row],[Código da Candidatura]]))</f>
        <v/>
      </c>
      <c r="I336" s="331" t="str">
        <f>IF(A336="","",SUMIF(D.Composição!A$2825:A$8530,A336,D.Composição!G$5:G$8530))</f>
        <v/>
      </c>
      <c r="J336" s="332" t="str">
        <f>IF(A336="","",COUNTIF(D.Composição!$A:$A,$A336))</f>
        <v/>
      </c>
      <c r="K336" s="332" t="str">
        <f t="shared" si="25"/>
        <v/>
      </c>
      <c r="L336" s="332" t="str">
        <f>IF(A336="","",COUNTIFS(D.Composição!$A:$A,$A336,D.Composição!$M:$M,"Dep"))</f>
        <v/>
      </c>
      <c r="M336" s="332" t="str">
        <f>IF(A336="","",COUNTIFS(D.Composição!$A:$A,$A336,D.Composição!$F:$F,"Sim"))</f>
        <v/>
      </c>
      <c r="N336" s="332" t="str">
        <f t="shared" si="26"/>
        <v/>
      </c>
      <c r="O336" s="332" t="str">
        <f>IF(A336="","",VLOOKUP(A336,D.Composição!A2845:F8551,5,FALSE))</f>
        <v/>
      </c>
      <c r="P336" s="332" t="str">
        <f t="shared" si="27"/>
        <v/>
      </c>
      <c r="Q336" s="333" t="str">
        <f t="shared" si="28"/>
        <v/>
      </c>
      <c r="R336" s="334" t="str">
        <f t="shared" si="29"/>
        <v/>
      </c>
      <c r="S336" s="332" t="str">
        <f>IF(H336="","",IF(R336&gt;=4*auxiliar!$K$2,"Não elegível",IF(R336&lt;4*auxiliar!$K$2,"Elegível","")))</f>
        <v/>
      </c>
      <c r="T336" s="325"/>
      <c r="U336" s="325"/>
      <c r="V336" s="325"/>
      <c r="W336" s="335"/>
      <c r="X336" s="336" t="str">
        <f>IF(Table8[[#This Row],[Código do agregado '[Entidade']]]="","",IF(OR(AND(A336="",A336&lt;&gt;""),(AND(A336&lt;&gt;"",OR(B336="",D336="",I336="",T336="",U336="")))),"NÃO",IF(AND(A336&lt;&gt;"",J336=0),"Faltam membros","sim")))</f>
        <v/>
      </c>
      <c r="AA336" s="323"/>
      <c r="AB336" s="406"/>
      <c r="AC336" s="406"/>
      <c r="AD336" s="323"/>
      <c r="AE336" s="323"/>
    </row>
    <row r="337" spans="1:31" x14ac:dyDescent="0.25">
      <c r="A337" s="324"/>
      <c r="B337" s="325"/>
      <c r="C337" s="326">
        <f>IFERROR(VLOOKUP(B337,A.Núcleos!$B:$C,2,FALSE),"")</f>
        <v>0</v>
      </c>
      <c r="D337" s="327"/>
      <c r="E337" s="328"/>
      <c r="F337" s="213"/>
      <c r="G337" s="329" t="str">
        <f>IF(Table8[[#This Row],[Código da Candidatura]]="","",CONCATENATE(VLOOKUP(Table8[[#This Row],[Código da Candidatura]],Table13[[Cód.]:[Latitude]],3,FALSE)," - ",VLOOKUP(Table8[[#This Row],[Código da Candidatura]],Table13[[Cód.]:[Latitude]],6,FALSE)))</f>
        <v/>
      </c>
      <c r="H337" s="330" t="str">
        <f>IF(A337="","",CONCATENATE("1D.",Entrada!$K$8,".",auxiliar!A24,".",Table8[[#This Row],[Código da Candidatura]]))</f>
        <v/>
      </c>
      <c r="I337" s="331" t="str">
        <f>IF(A337="","",SUMIF(D.Composição!A$2825:A$8530,A337,D.Composição!G$5:G$8530))</f>
        <v/>
      </c>
      <c r="J337" s="332" t="str">
        <f>IF(A337="","",COUNTIF(D.Composição!$A:$A,$A337))</f>
        <v/>
      </c>
      <c r="K337" s="332" t="str">
        <f t="shared" si="25"/>
        <v/>
      </c>
      <c r="L337" s="332" t="str">
        <f>IF(A337="","",COUNTIFS(D.Composição!$A:$A,$A337,D.Composição!$M:$M,"Dep"))</f>
        <v/>
      </c>
      <c r="M337" s="332" t="str">
        <f>IF(A337="","",COUNTIFS(D.Composição!$A:$A,$A337,D.Composição!$F:$F,"Sim"))</f>
        <v/>
      </c>
      <c r="N337" s="332" t="str">
        <f t="shared" si="26"/>
        <v/>
      </c>
      <c r="O337" s="332" t="str">
        <f>IF(A337="","",VLOOKUP(A337,D.Composição!A2846:F8552,5,FALSE))</f>
        <v/>
      </c>
      <c r="P337" s="332" t="str">
        <f t="shared" si="27"/>
        <v/>
      </c>
      <c r="Q337" s="333" t="str">
        <f t="shared" si="28"/>
        <v/>
      </c>
      <c r="R337" s="334" t="str">
        <f t="shared" si="29"/>
        <v/>
      </c>
      <c r="S337" s="332" t="str">
        <f>IF(H337="","",IF(R337&gt;=4*auxiliar!$K$2,"Não elegível",IF(R337&lt;4*auxiliar!$K$2,"Elegível","")))</f>
        <v/>
      </c>
      <c r="T337" s="325"/>
      <c r="U337" s="325"/>
      <c r="V337" s="325"/>
      <c r="W337" s="335"/>
      <c r="X337" s="336" t="str">
        <f>IF(Table8[[#This Row],[Código do agregado '[Entidade']]]="","",IF(OR(AND(A337="",A337&lt;&gt;""),(AND(A337&lt;&gt;"",OR(B337="",D337="",I337="",T337="",U337="")))),"NÃO",IF(AND(A337&lt;&gt;"",J337=0),"Faltam membros","sim")))</f>
        <v/>
      </c>
      <c r="AA337" s="323"/>
      <c r="AB337" s="406"/>
      <c r="AC337" s="406"/>
      <c r="AD337" s="323"/>
      <c r="AE337" s="323"/>
    </row>
    <row r="338" spans="1:31" x14ac:dyDescent="0.25">
      <c r="A338" s="324"/>
      <c r="B338" s="325"/>
      <c r="C338" s="326">
        <f>IFERROR(VLOOKUP(B338,A.Núcleos!$B:$C,2,FALSE),"")</f>
        <v>0</v>
      </c>
      <c r="D338" s="327"/>
      <c r="E338" s="328"/>
      <c r="F338" s="213"/>
      <c r="G338" s="329" t="str">
        <f>IF(Table8[[#This Row],[Código da Candidatura]]="","",CONCATENATE(VLOOKUP(Table8[[#This Row],[Código da Candidatura]],Table13[[Cód.]:[Latitude]],3,FALSE)," - ",VLOOKUP(Table8[[#This Row],[Código da Candidatura]],Table13[[Cód.]:[Latitude]],6,FALSE)))</f>
        <v/>
      </c>
      <c r="H338" s="330" t="str">
        <f>IF(A338="","",CONCATENATE("1D.",Entrada!$K$8,".",auxiliar!A25,".",Table8[[#This Row],[Código da Candidatura]]))</f>
        <v/>
      </c>
      <c r="I338" s="331" t="str">
        <f>IF(A338="","",SUMIF(D.Composição!A$2825:A$8530,A338,D.Composição!G$5:G$8530))</f>
        <v/>
      </c>
      <c r="J338" s="332" t="str">
        <f>IF(A338="","",COUNTIF(D.Composição!$A:$A,$A338))</f>
        <v/>
      </c>
      <c r="K338" s="332" t="str">
        <f t="shared" si="25"/>
        <v/>
      </c>
      <c r="L338" s="332" t="str">
        <f>IF(A338="","",COUNTIFS(D.Composição!$A:$A,$A338,D.Composição!$M:$M,"Dep"))</f>
        <v/>
      </c>
      <c r="M338" s="332" t="str">
        <f>IF(A338="","",COUNTIFS(D.Composição!$A:$A,$A338,D.Composição!$F:$F,"Sim"))</f>
        <v/>
      </c>
      <c r="N338" s="332" t="str">
        <f t="shared" si="26"/>
        <v/>
      </c>
      <c r="O338" s="332" t="str">
        <f>IF(A338="","",VLOOKUP(A338,D.Composição!A2847:F8553,5,FALSE))</f>
        <v/>
      </c>
      <c r="P338" s="332" t="str">
        <f t="shared" si="27"/>
        <v/>
      </c>
      <c r="Q338" s="333" t="str">
        <f t="shared" si="28"/>
        <v/>
      </c>
      <c r="R338" s="334" t="str">
        <f t="shared" si="29"/>
        <v/>
      </c>
      <c r="S338" s="332" t="str">
        <f>IF(H338="","",IF(R338&gt;=4*auxiliar!$K$2,"Não elegível",IF(R338&lt;4*auxiliar!$K$2,"Elegível","")))</f>
        <v/>
      </c>
      <c r="T338" s="325"/>
      <c r="U338" s="325"/>
      <c r="V338" s="325"/>
      <c r="W338" s="335"/>
      <c r="X338" s="336" t="str">
        <f>IF(Table8[[#This Row],[Código do agregado '[Entidade']]]="","",IF(OR(AND(A338="",A338&lt;&gt;""),(AND(A338&lt;&gt;"",OR(B338="",D338="",I338="",T338="",U338="")))),"NÃO",IF(AND(A338&lt;&gt;"",J338=0),"Faltam membros","sim")))</f>
        <v/>
      </c>
      <c r="AA338" s="323"/>
      <c r="AB338" s="406"/>
      <c r="AC338" s="406"/>
      <c r="AD338" s="323"/>
      <c r="AE338" s="323"/>
    </row>
    <row r="339" spans="1:31" x14ac:dyDescent="0.25">
      <c r="A339" s="324"/>
      <c r="B339" s="325"/>
      <c r="C339" s="326">
        <f>IFERROR(VLOOKUP(B339,A.Núcleos!$B:$C,2,FALSE),"")</f>
        <v>0</v>
      </c>
      <c r="D339" s="327"/>
      <c r="E339" s="328"/>
      <c r="F339" s="213"/>
      <c r="G339" s="329" t="str">
        <f>IF(Table8[[#This Row],[Código da Candidatura]]="","",CONCATENATE(VLOOKUP(Table8[[#This Row],[Código da Candidatura]],Table13[[Cód.]:[Latitude]],3,FALSE)," - ",VLOOKUP(Table8[[#This Row],[Código da Candidatura]],Table13[[Cód.]:[Latitude]],6,FALSE)))</f>
        <v/>
      </c>
      <c r="H339" s="330" t="str">
        <f>IF(A339="","",CONCATENATE("1D.",Entrada!$K$8,".",auxiliar!A26,".",Table8[[#This Row],[Código da Candidatura]]))</f>
        <v/>
      </c>
      <c r="I339" s="331" t="str">
        <f>IF(A339="","",SUMIF(D.Composição!A$2825:A$8530,A339,D.Composição!G$5:G$8530))</f>
        <v/>
      </c>
      <c r="J339" s="332" t="str">
        <f>IF(A339="","",COUNTIF(D.Composição!$A:$A,$A339))</f>
        <v/>
      </c>
      <c r="K339" s="332" t="str">
        <f t="shared" si="25"/>
        <v/>
      </c>
      <c r="L339" s="332" t="str">
        <f>IF(A339="","",COUNTIFS(D.Composição!$A:$A,$A339,D.Composição!$M:$M,"Dep"))</f>
        <v/>
      </c>
      <c r="M339" s="332" t="str">
        <f>IF(A339="","",COUNTIFS(D.Composição!$A:$A,$A339,D.Composição!$F:$F,"Sim"))</f>
        <v/>
      </c>
      <c r="N339" s="332" t="str">
        <f t="shared" si="26"/>
        <v/>
      </c>
      <c r="O339" s="332" t="str">
        <f>IF(A339="","",VLOOKUP(A339,D.Composição!A2848:F8554,5,FALSE))</f>
        <v/>
      </c>
      <c r="P339" s="332" t="str">
        <f t="shared" si="27"/>
        <v/>
      </c>
      <c r="Q339" s="333" t="str">
        <f t="shared" si="28"/>
        <v/>
      </c>
      <c r="R339" s="334" t="str">
        <f t="shared" si="29"/>
        <v/>
      </c>
      <c r="S339" s="332" t="str">
        <f>IF(H339="","",IF(R339&gt;=4*auxiliar!$K$2,"Não elegível",IF(R339&lt;4*auxiliar!$K$2,"Elegível","")))</f>
        <v/>
      </c>
      <c r="T339" s="325"/>
      <c r="U339" s="325"/>
      <c r="V339" s="325"/>
      <c r="W339" s="335"/>
      <c r="X339" s="336" t="str">
        <f>IF(Table8[[#This Row],[Código do agregado '[Entidade']]]="","",IF(OR(AND(A339="",A339&lt;&gt;""),(AND(A339&lt;&gt;"",OR(B339="",D339="",I339="",T339="",U339="")))),"NÃO",IF(AND(A339&lt;&gt;"",J339=0),"Faltam membros","sim")))</f>
        <v/>
      </c>
      <c r="AA339" s="323"/>
      <c r="AB339" s="406"/>
      <c r="AC339" s="406"/>
      <c r="AD339" s="323"/>
      <c r="AE339" s="323"/>
    </row>
    <row r="340" spans="1:31" x14ac:dyDescent="0.25">
      <c r="A340" s="324"/>
      <c r="B340" s="325"/>
      <c r="C340" s="326">
        <f>IFERROR(VLOOKUP(B340,A.Núcleos!$B:$C,2,FALSE),"")</f>
        <v>0</v>
      </c>
      <c r="D340" s="327"/>
      <c r="E340" s="328"/>
      <c r="F340" s="213"/>
      <c r="G340" s="329" t="str">
        <f>IF(Table8[[#This Row],[Código da Candidatura]]="","",CONCATENATE(VLOOKUP(Table8[[#This Row],[Código da Candidatura]],Table13[[Cód.]:[Latitude]],3,FALSE)," - ",VLOOKUP(Table8[[#This Row],[Código da Candidatura]],Table13[[Cód.]:[Latitude]],6,FALSE)))</f>
        <v/>
      </c>
      <c r="H340" s="330" t="str">
        <f>IF(A340="","",CONCATENATE("1D.",Entrada!$K$8,".",auxiliar!A27,".",Table8[[#This Row],[Código da Candidatura]]))</f>
        <v/>
      </c>
      <c r="I340" s="331" t="str">
        <f>IF(A340="","",SUMIF(D.Composição!A$2825:A$8530,A340,D.Composição!G$5:G$8530))</f>
        <v/>
      </c>
      <c r="J340" s="332" t="str">
        <f>IF(A340="","",COUNTIF(D.Composição!$A:$A,$A340))</f>
        <v/>
      </c>
      <c r="K340" s="332" t="str">
        <f t="shared" si="25"/>
        <v/>
      </c>
      <c r="L340" s="332" t="str">
        <f>IF(A340="","",COUNTIFS(D.Composição!$A:$A,$A340,D.Composição!$M:$M,"Dep"))</f>
        <v/>
      </c>
      <c r="M340" s="332" t="str">
        <f>IF(A340="","",COUNTIFS(D.Composição!$A:$A,$A340,D.Composição!$F:$F,"Sim"))</f>
        <v/>
      </c>
      <c r="N340" s="332" t="str">
        <f t="shared" si="26"/>
        <v/>
      </c>
      <c r="O340" s="332" t="str">
        <f>IF(A340="","",VLOOKUP(A340,D.Composição!A2849:F8555,5,FALSE))</f>
        <v/>
      </c>
      <c r="P340" s="332" t="str">
        <f t="shared" si="27"/>
        <v/>
      </c>
      <c r="Q340" s="333" t="str">
        <f t="shared" si="28"/>
        <v/>
      </c>
      <c r="R340" s="334" t="str">
        <f t="shared" si="29"/>
        <v/>
      </c>
      <c r="S340" s="332" t="str">
        <f>IF(H340="","",IF(R340&gt;=4*auxiliar!$K$2,"Não elegível",IF(R340&lt;4*auxiliar!$K$2,"Elegível","")))</f>
        <v/>
      </c>
      <c r="T340" s="325"/>
      <c r="U340" s="325"/>
      <c r="V340" s="325"/>
      <c r="W340" s="335"/>
      <c r="X340" s="336" t="str">
        <f>IF(Table8[[#This Row],[Código do agregado '[Entidade']]]="","",IF(OR(AND(A340="",A340&lt;&gt;""),(AND(A340&lt;&gt;"",OR(B340="",D340="",I340="",T340="",U340="")))),"NÃO",IF(AND(A340&lt;&gt;"",J340=0),"Faltam membros","sim")))</f>
        <v/>
      </c>
      <c r="AA340" s="323"/>
      <c r="AB340" s="406"/>
      <c r="AC340" s="406"/>
      <c r="AD340" s="323"/>
      <c r="AE340" s="323"/>
    </row>
    <row r="341" spans="1:31" x14ac:dyDescent="0.25">
      <c r="A341" s="324"/>
      <c r="B341" s="325"/>
      <c r="C341" s="326">
        <f>IFERROR(VLOOKUP(B341,A.Núcleos!$B:$C,2,FALSE),"")</f>
        <v>0</v>
      </c>
      <c r="D341" s="327"/>
      <c r="E341" s="328"/>
      <c r="F341" s="213"/>
      <c r="G341" s="329" t="str">
        <f>IF(Table8[[#This Row],[Código da Candidatura]]="","",CONCATENATE(VLOOKUP(Table8[[#This Row],[Código da Candidatura]],Table13[[Cód.]:[Latitude]],3,FALSE)," - ",VLOOKUP(Table8[[#This Row],[Código da Candidatura]],Table13[[Cód.]:[Latitude]],6,FALSE)))</f>
        <v/>
      </c>
      <c r="H341" s="330" t="str">
        <f>IF(A341="","",CONCATENATE("1D.",Entrada!$K$8,".",auxiliar!A28,".",Table8[[#This Row],[Código da Candidatura]]))</f>
        <v/>
      </c>
      <c r="I341" s="331" t="str">
        <f>IF(A341="","",SUMIF(D.Composição!A$2825:A$8530,A341,D.Composição!G$5:G$8530))</f>
        <v/>
      </c>
      <c r="J341" s="332" t="str">
        <f>IF(A341="","",COUNTIF(D.Composição!$A:$A,$A341))</f>
        <v/>
      </c>
      <c r="K341" s="332" t="str">
        <f t="shared" si="25"/>
        <v/>
      </c>
      <c r="L341" s="332" t="str">
        <f>IF(A341="","",COUNTIFS(D.Composição!$A:$A,$A341,D.Composição!$M:$M,"Dep"))</f>
        <v/>
      </c>
      <c r="M341" s="332" t="str">
        <f>IF(A341="","",COUNTIFS(D.Composição!$A:$A,$A341,D.Composição!$F:$F,"Sim"))</f>
        <v/>
      </c>
      <c r="N341" s="332" t="str">
        <f t="shared" si="26"/>
        <v/>
      </c>
      <c r="O341" s="332" t="str">
        <f>IF(A341="","",VLOOKUP(A341,D.Composição!A2850:F8556,5,FALSE))</f>
        <v/>
      </c>
      <c r="P341" s="332" t="str">
        <f t="shared" si="27"/>
        <v/>
      </c>
      <c r="Q341" s="333" t="str">
        <f t="shared" si="28"/>
        <v/>
      </c>
      <c r="R341" s="334" t="str">
        <f t="shared" si="29"/>
        <v/>
      </c>
      <c r="S341" s="332" t="str">
        <f>IF(H341="","",IF(R341&gt;=4*auxiliar!$K$2,"Não elegível",IF(R341&lt;4*auxiliar!$K$2,"Elegível","")))</f>
        <v/>
      </c>
      <c r="T341" s="325"/>
      <c r="U341" s="325"/>
      <c r="V341" s="325"/>
      <c r="W341" s="335"/>
      <c r="X341" s="336" t="str">
        <f>IF(Table8[[#This Row],[Código do agregado '[Entidade']]]="","",IF(OR(AND(A341="",A341&lt;&gt;""),(AND(A341&lt;&gt;"",OR(B341="",D341="",I341="",T341="",U341="")))),"NÃO",IF(AND(A341&lt;&gt;"",J341=0),"Faltam membros","sim")))</f>
        <v/>
      </c>
      <c r="AA341" s="323"/>
      <c r="AB341" s="406"/>
      <c r="AC341" s="406"/>
      <c r="AD341" s="323"/>
      <c r="AE341" s="323"/>
    </row>
    <row r="342" spans="1:31" x14ac:dyDescent="0.25">
      <c r="A342" s="324"/>
      <c r="B342" s="325"/>
      <c r="C342" s="326">
        <f>IFERROR(VLOOKUP(B342,A.Núcleos!$B:$C,2,FALSE),"")</f>
        <v>0</v>
      </c>
      <c r="D342" s="327"/>
      <c r="E342" s="328"/>
      <c r="F342" s="213"/>
      <c r="G342" s="329" t="str">
        <f>IF(Table8[[#This Row],[Código da Candidatura]]="","",CONCATENATE(VLOOKUP(Table8[[#This Row],[Código da Candidatura]],Table13[[Cód.]:[Latitude]],3,FALSE)," - ",VLOOKUP(Table8[[#This Row],[Código da Candidatura]],Table13[[Cód.]:[Latitude]],6,FALSE)))</f>
        <v/>
      </c>
      <c r="H342" s="330" t="str">
        <f>IF(A342="","",CONCATENATE("1D.",Entrada!$K$8,".",auxiliar!A29,".",Table8[[#This Row],[Código da Candidatura]]))</f>
        <v/>
      </c>
      <c r="I342" s="331" t="str">
        <f>IF(A342="","",SUMIF(D.Composição!A$2825:A$8530,A342,D.Composição!G$5:G$8530))</f>
        <v/>
      </c>
      <c r="J342" s="332" t="str">
        <f>IF(A342="","",COUNTIF(D.Composição!$A:$A,$A342))</f>
        <v/>
      </c>
      <c r="K342" s="332" t="str">
        <f t="shared" si="25"/>
        <v/>
      </c>
      <c r="L342" s="332" t="str">
        <f>IF(A342="","",COUNTIFS(D.Composição!$A:$A,$A342,D.Composição!$M:$M,"Dep"))</f>
        <v/>
      </c>
      <c r="M342" s="332" t="str">
        <f>IF(A342="","",COUNTIFS(D.Composição!$A:$A,$A342,D.Composição!$F:$F,"Sim"))</f>
        <v/>
      </c>
      <c r="N342" s="332" t="str">
        <f t="shared" si="26"/>
        <v/>
      </c>
      <c r="O342" s="332" t="str">
        <f>IF(A342="","",VLOOKUP(A342,D.Composição!A2851:F8557,5,FALSE))</f>
        <v/>
      </c>
      <c r="P342" s="332" t="str">
        <f t="shared" si="27"/>
        <v/>
      </c>
      <c r="Q342" s="333" t="str">
        <f t="shared" si="28"/>
        <v/>
      </c>
      <c r="R342" s="334" t="str">
        <f t="shared" si="29"/>
        <v/>
      </c>
      <c r="S342" s="332" t="str">
        <f>IF(H342="","",IF(R342&gt;=4*auxiliar!$K$2,"Não elegível",IF(R342&lt;4*auxiliar!$K$2,"Elegível","")))</f>
        <v/>
      </c>
      <c r="T342" s="325"/>
      <c r="U342" s="325"/>
      <c r="V342" s="325"/>
      <c r="W342" s="335"/>
      <c r="X342" s="336" t="str">
        <f>IF(Table8[[#This Row],[Código do agregado '[Entidade']]]="","",IF(OR(AND(A342="",A342&lt;&gt;""),(AND(A342&lt;&gt;"",OR(B342="",D342="",I342="",T342="",U342="")))),"NÃO",IF(AND(A342&lt;&gt;"",J342=0),"Faltam membros","sim")))</f>
        <v/>
      </c>
      <c r="AA342" s="323"/>
      <c r="AB342" s="406"/>
      <c r="AC342" s="406"/>
      <c r="AD342" s="323"/>
      <c r="AE342" s="323"/>
    </row>
    <row r="343" spans="1:31" x14ac:dyDescent="0.25">
      <c r="A343" s="324"/>
      <c r="B343" s="325"/>
      <c r="C343" s="326">
        <f>IFERROR(VLOOKUP(B343,A.Núcleos!$B:$C,2,FALSE),"")</f>
        <v>0</v>
      </c>
      <c r="D343" s="327"/>
      <c r="E343" s="328"/>
      <c r="F343" s="213"/>
      <c r="G343" s="329" t="str">
        <f>IF(Table8[[#This Row],[Código da Candidatura]]="","",CONCATENATE(VLOOKUP(Table8[[#This Row],[Código da Candidatura]],Table13[[Cód.]:[Latitude]],3,FALSE)," - ",VLOOKUP(Table8[[#This Row],[Código da Candidatura]],Table13[[Cód.]:[Latitude]],6,FALSE)))</f>
        <v/>
      </c>
      <c r="H343" s="330" t="str">
        <f>IF(A343="","",CONCATENATE("1D.",Entrada!$K$8,".",auxiliar!A30,".",Table8[[#This Row],[Código da Candidatura]]))</f>
        <v/>
      </c>
      <c r="I343" s="331" t="str">
        <f>IF(A343="","",SUMIF(D.Composição!A$2825:A$8530,A343,D.Composição!G$5:G$8530))</f>
        <v/>
      </c>
      <c r="J343" s="332" t="str">
        <f>IF(A343="","",COUNTIF(D.Composição!$A:$A,$A343))</f>
        <v/>
      </c>
      <c r="K343" s="332" t="str">
        <f t="shared" si="25"/>
        <v/>
      </c>
      <c r="L343" s="332" t="str">
        <f>IF(A343="","",COUNTIFS(D.Composição!$A:$A,$A343,D.Composição!$M:$M,"Dep"))</f>
        <v/>
      </c>
      <c r="M343" s="332" t="str">
        <f>IF(A343="","",COUNTIFS(D.Composição!$A:$A,$A343,D.Composição!$F:$F,"Sim"))</f>
        <v/>
      </c>
      <c r="N343" s="332" t="str">
        <f t="shared" si="26"/>
        <v/>
      </c>
      <c r="O343" s="332" t="str">
        <f>IF(A343="","",VLOOKUP(A343,D.Composição!A2852:F8558,5,FALSE))</f>
        <v/>
      </c>
      <c r="P343" s="332" t="str">
        <f t="shared" si="27"/>
        <v/>
      </c>
      <c r="Q343" s="333" t="str">
        <f t="shared" si="28"/>
        <v/>
      </c>
      <c r="R343" s="334" t="str">
        <f t="shared" si="29"/>
        <v/>
      </c>
      <c r="S343" s="332" t="str">
        <f>IF(H343="","",IF(R343&gt;=4*auxiliar!$K$2,"Não elegível",IF(R343&lt;4*auxiliar!$K$2,"Elegível","")))</f>
        <v/>
      </c>
      <c r="T343" s="325"/>
      <c r="U343" s="325"/>
      <c r="V343" s="325"/>
      <c r="W343" s="335"/>
      <c r="X343" s="336" t="str">
        <f>IF(Table8[[#This Row],[Código do agregado '[Entidade']]]="","",IF(OR(AND(A343="",A343&lt;&gt;""),(AND(A343&lt;&gt;"",OR(B343="",D343="",I343="",T343="",U343="")))),"NÃO",IF(AND(A343&lt;&gt;"",J343=0),"Faltam membros","sim")))</f>
        <v/>
      </c>
      <c r="AA343" s="323"/>
      <c r="AB343" s="406"/>
      <c r="AC343" s="406"/>
      <c r="AD343" s="323"/>
      <c r="AE343" s="323"/>
    </row>
    <row r="344" spans="1:31" x14ac:dyDescent="0.25">
      <c r="A344" s="324"/>
      <c r="B344" s="325"/>
      <c r="C344" s="326">
        <f>IFERROR(VLOOKUP(B344,A.Núcleos!$B:$C,2,FALSE),"")</f>
        <v>0</v>
      </c>
      <c r="D344" s="327"/>
      <c r="E344" s="328"/>
      <c r="F344" s="213"/>
      <c r="G344" s="329" t="str">
        <f>IF(Table8[[#This Row],[Código da Candidatura]]="","",CONCATENATE(VLOOKUP(Table8[[#This Row],[Código da Candidatura]],Table13[[Cód.]:[Latitude]],3,FALSE)," - ",VLOOKUP(Table8[[#This Row],[Código da Candidatura]],Table13[[Cód.]:[Latitude]],6,FALSE)))</f>
        <v/>
      </c>
      <c r="H344" s="330" t="str">
        <f>IF(A344="","",CONCATENATE("1D.",Entrada!$K$8,".",auxiliar!A31,".",Table8[[#This Row],[Código da Candidatura]]))</f>
        <v/>
      </c>
      <c r="I344" s="331" t="str">
        <f>IF(A344="","",SUMIF(D.Composição!A$2825:A$8530,A344,D.Composição!G$5:G$8530))</f>
        <v/>
      </c>
      <c r="J344" s="332" t="str">
        <f>IF(A344="","",COUNTIF(D.Composição!$A:$A,$A344))</f>
        <v/>
      </c>
      <c r="K344" s="332" t="str">
        <f t="shared" si="25"/>
        <v/>
      </c>
      <c r="L344" s="332" t="str">
        <f>IF(A344="","",COUNTIFS(D.Composição!$A:$A,$A344,D.Composição!$M:$M,"Dep"))</f>
        <v/>
      </c>
      <c r="M344" s="332" t="str">
        <f>IF(A344="","",COUNTIFS(D.Composição!$A:$A,$A344,D.Composição!$F:$F,"Sim"))</f>
        <v/>
      </c>
      <c r="N344" s="332" t="str">
        <f t="shared" si="26"/>
        <v/>
      </c>
      <c r="O344" s="332" t="str">
        <f>IF(A344="","",VLOOKUP(A344,D.Composição!A2853:F8559,5,FALSE))</f>
        <v/>
      </c>
      <c r="P344" s="332" t="str">
        <f t="shared" si="27"/>
        <v/>
      </c>
      <c r="Q344" s="333" t="str">
        <f t="shared" si="28"/>
        <v/>
      </c>
      <c r="R344" s="334" t="str">
        <f t="shared" si="29"/>
        <v/>
      </c>
      <c r="S344" s="332" t="str">
        <f>IF(H344="","",IF(R344&gt;=4*auxiliar!$K$2,"Não elegível",IF(R344&lt;4*auxiliar!$K$2,"Elegível","")))</f>
        <v/>
      </c>
      <c r="T344" s="325"/>
      <c r="U344" s="325"/>
      <c r="V344" s="325"/>
      <c r="W344" s="335"/>
      <c r="X344" s="336" t="str">
        <f>IF(Table8[[#This Row],[Código do agregado '[Entidade']]]="","",IF(OR(AND(A344="",A344&lt;&gt;""),(AND(A344&lt;&gt;"",OR(B344="",D344="",I344="",T344="",U344="")))),"NÃO",IF(AND(A344&lt;&gt;"",J344=0),"Faltam membros","sim")))</f>
        <v/>
      </c>
      <c r="AA344" s="323"/>
      <c r="AB344" s="406"/>
      <c r="AC344" s="406"/>
      <c r="AD344" s="323"/>
      <c r="AE344" s="323"/>
    </row>
    <row r="345" spans="1:31" x14ac:dyDescent="0.25">
      <c r="A345" s="324"/>
      <c r="B345" s="325"/>
      <c r="C345" s="326">
        <f>IFERROR(VLOOKUP(B345,A.Núcleos!$B:$C,2,FALSE),"")</f>
        <v>0</v>
      </c>
      <c r="D345" s="327"/>
      <c r="E345" s="328"/>
      <c r="F345" s="213"/>
      <c r="G345" s="329" t="str">
        <f>IF(Table8[[#This Row],[Código da Candidatura]]="","",CONCATENATE(VLOOKUP(Table8[[#This Row],[Código da Candidatura]],Table13[[Cód.]:[Latitude]],3,FALSE)," - ",VLOOKUP(Table8[[#This Row],[Código da Candidatura]],Table13[[Cód.]:[Latitude]],6,FALSE)))</f>
        <v/>
      </c>
      <c r="H345" s="330" t="str">
        <f>IF(A345="","",CONCATENATE("1D.",Entrada!$K$8,".",auxiliar!A32,".",Table8[[#This Row],[Código da Candidatura]]))</f>
        <v/>
      </c>
      <c r="I345" s="331" t="str">
        <f>IF(A345="","",SUMIF(D.Composição!A$2825:A$8530,A345,D.Composição!G$5:G$8530))</f>
        <v/>
      </c>
      <c r="J345" s="332" t="str">
        <f>IF(A345="","",COUNTIF(D.Composição!$A:$A,$A345))</f>
        <v/>
      </c>
      <c r="K345" s="332" t="str">
        <f t="shared" si="25"/>
        <v/>
      </c>
      <c r="L345" s="332" t="str">
        <f>IF(A345="","",COUNTIFS(D.Composição!$A:$A,$A345,D.Composição!$M:$M,"Dep"))</f>
        <v/>
      </c>
      <c r="M345" s="332" t="str">
        <f>IF(A345="","",COUNTIFS(D.Composição!$A:$A,$A345,D.Composição!$F:$F,"Sim"))</f>
        <v/>
      </c>
      <c r="N345" s="332" t="str">
        <f t="shared" si="26"/>
        <v/>
      </c>
      <c r="O345" s="332" t="str">
        <f>IF(A345="","",VLOOKUP(A345,D.Composição!A2854:F8560,5,FALSE))</f>
        <v/>
      </c>
      <c r="P345" s="332" t="str">
        <f t="shared" si="27"/>
        <v/>
      </c>
      <c r="Q345" s="333" t="str">
        <f t="shared" si="28"/>
        <v/>
      </c>
      <c r="R345" s="334" t="str">
        <f t="shared" si="29"/>
        <v/>
      </c>
      <c r="S345" s="332" t="str">
        <f>IF(H345="","",IF(R345&gt;=4*auxiliar!$K$2,"Não elegível",IF(R345&lt;4*auxiliar!$K$2,"Elegível","")))</f>
        <v/>
      </c>
      <c r="T345" s="325"/>
      <c r="U345" s="325"/>
      <c r="V345" s="325"/>
      <c r="W345" s="335"/>
      <c r="X345" s="336" t="str">
        <f>IF(Table8[[#This Row],[Código do agregado '[Entidade']]]="","",IF(OR(AND(A345="",A345&lt;&gt;""),(AND(A345&lt;&gt;"",OR(B345="",D345="",I345="",T345="",U345="")))),"NÃO",IF(AND(A345&lt;&gt;"",J345=0),"Faltam membros","sim")))</f>
        <v/>
      </c>
      <c r="AA345" s="323"/>
      <c r="AB345" s="406"/>
      <c r="AC345" s="406"/>
      <c r="AD345" s="323"/>
      <c r="AE345" s="323"/>
    </row>
    <row r="346" spans="1:31" x14ac:dyDescent="0.25">
      <c r="A346" s="324"/>
      <c r="B346" s="325"/>
      <c r="C346" s="326">
        <f>IFERROR(VLOOKUP(B346,A.Núcleos!$B:$C,2,FALSE),"")</f>
        <v>0</v>
      </c>
      <c r="D346" s="327"/>
      <c r="E346" s="328"/>
      <c r="F346" s="213"/>
      <c r="G346" s="329" t="str">
        <f>IF(Table8[[#This Row],[Código da Candidatura]]="","",CONCATENATE(VLOOKUP(Table8[[#This Row],[Código da Candidatura]],Table13[[Cód.]:[Latitude]],3,FALSE)," - ",VLOOKUP(Table8[[#This Row],[Código da Candidatura]],Table13[[Cód.]:[Latitude]],6,FALSE)))</f>
        <v/>
      </c>
      <c r="H346" s="330" t="str">
        <f>IF(A346="","",CONCATENATE("1D.",Entrada!$K$8,".",auxiliar!A33,".",Table8[[#This Row],[Código da Candidatura]]))</f>
        <v/>
      </c>
      <c r="I346" s="331" t="str">
        <f>IF(A346="","",SUMIF(D.Composição!A$2825:A$8530,A346,D.Composição!G$5:G$8530))</f>
        <v/>
      </c>
      <c r="J346" s="332" t="str">
        <f>IF(A346="","",COUNTIF(D.Composição!$A:$A,$A346))</f>
        <v/>
      </c>
      <c r="K346" s="332" t="str">
        <f t="shared" si="25"/>
        <v/>
      </c>
      <c r="L346" s="332" t="str">
        <f>IF(A346="","",COUNTIFS(D.Composição!$A:$A,$A346,D.Composição!$M:$M,"Dep"))</f>
        <v/>
      </c>
      <c r="M346" s="332" t="str">
        <f>IF(A346="","",COUNTIFS(D.Composição!$A:$A,$A346,D.Composição!$F:$F,"Sim"))</f>
        <v/>
      </c>
      <c r="N346" s="332" t="str">
        <f t="shared" si="26"/>
        <v/>
      </c>
      <c r="O346" s="332" t="str">
        <f>IF(A346="","",VLOOKUP(A346,D.Composição!A2855:F8561,5,FALSE))</f>
        <v/>
      </c>
      <c r="P346" s="332" t="str">
        <f t="shared" si="27"/>
        <v/>
      </c>
      <c r="Q346" s="333" t="str">
        <f t="shared" si="28"/>
        <v/>
      </c>
      <c r="R346" s="334" t="str">
        <f t="shared" si="29"/>
        <v/>
      </c>
      <c r="S346" s="332" t="str">
        <f>IF(H346="","",IF(R346&gt;=4*auxiliar!$K$2,"Não elegível",IF(R346&lt;4*auxiliar!$K$2,"Elegível","")))</f>
        <v/>
      </c>
      <c r="T346" s="325"/>
      <c r="U346" s="325"/>
      <c r="V346" s="325"/>
      <c r="W346" s="335"/>
      <c r="X346" s="336" t="str">
        <f>IF(Table8[[#This Row],[Código do agregado '[Entidade']]]="","",IF(OR(AND(A346="",A346&lt;&gt;""),(AND(A346&lt;&gt;"",OR(B346="",D346="",I346="",T346="",U346="")))),"NÃO",IF(AND(A346&lt;&gt;"",J346=0),"Faltam membros","sim")))</f>
        <v/>
      </c>
      <c r="AA346" s="323"/>
      <c r="AB346" s="406"/>
      <c r="AC346" s="406"/>
      <c r="AD346" s="323"/>
      <c r="AE346" s="323"/>
    </row>
    <row r="347" spans="1:31" x14ac:dyDescent="0.25">
      <c r="A347" s="324"/>
      <c r="B347" s="325"/>
      <c r="C347" s="326">
        <f>IFERROR(VLOOKUP(B347,A.Núcleos!$B:$C,2,FALSE),"")</f>
        <v>0</v>
      </c>
      <c r="D347" s="327"/>
      <c r="E347" s="328"/>
      <c r="F347" s="213"/>
      <c r="G347" s="329" t="str">
        <f>IF(Table8[[#This Row],[Código da Candidatura]]="","",CONCATENATE(VLOOKUP(Table8[[#This Row],[Código da Candidatura]],Table13[[Cód.]:[Latitude]],3,FALSE)," - ",VLOOKUP(Table8[[#This Row],[Código da Candidatura]],Table13[[Cód.]:[Latitude]],6,FALSE)))</f>
        <v/>
      </c>
      <c r="H347" s="330" t="str">
        <f>IF(A347="","",CONCATENATE("1D.",Entrada!$K$8,".",auxiliar!A34,".",Table8[[#This Row],[Código da Candidatura]]))</f>
        <v/>
      </c>
      <c r="I347" s="331" t="str">
        <f>IF(A347="","",SUMIF(D.Composição!A$2825:A$8530,A347,D.Composição!G$5:G$8530))</f>
        <v/>
      </c>
      <c r="J347" s="332" t="str">
        <f>IF(A347="","",COUNTIF(D.Composição!$A:$A,$A347))</f>
        <v/>
      </c>
      <c r="K347" s="332" t="str">
        <f t="shared" si="25"/>
        <v/>
      </c>
      <c r="L347" s="332" t="str">
        <f>IF(A347="","",COUNTIFS(D.Composição!$A:$A,$A347,D.Composição!$M:$M,"Dep"))</f>
        <v/>
      </c>
      <c r="M347" s="332" t="str">
        <f>IF(A347="","",COUNTIFS(D.Composição!$A:$A,$A347,D.Composição!$F:$F,"Sim"))</f>
        <v/>
      </c>
      <c r="N347" s="332" t="str">
        <f t="shared" si="26"/>
        <v/>
      </c>
      <c r="O347" s="332" t="str">
        <f>IF(A347="","",VLOOKUP(A347,D.Composição!A2856:F8562,5,FALSE))</f>
        <v/>
      </c>
      <c r="P347" s="332" t="str">
        <f t="shared" si="27"/>
        <v/>
      </c>
      <c r="Q347" s="333" t="str">
        <f t="shared" si="28"/>
        <v/>
      </c>
      <c r="R347" s="334" t="str">
        <f t="shared" si="29"/>
        <v/>
      </c>
      <c r="S347" s="332" t="str">
        <f>IF(H347="","",IF(R347&gt;=4*auxiliar!$K$2,"Não elegível",IF(R347&lt;4*auxiliar!$K$2,"Elegível","")))</f>
        <v/>
      </c>
      <c r="T347" s="325"/>
      <c r="U347" s="325"/>
      <c r="V347" s="325"/>
      <c r="W347" s="335"/>
      <c r="X347" s="336" t="str">
        <f>IF(Table8[[#This Row],[Código do agregado '[Entidade']]]="","",IF(OR(AND(A347="",A347&lt;&gt;""),(AND(A347&lt;&gt;"",OR(B347="",D347="",I347="",T347="",U347="")))),"NÃO",IF(AND(A347&lt;&gt;"",J347=0),"Faltam membros","sim")))</f>
        <v/>
      </c>
      <c r="AA347" s="323"/>
      <c r="AB347" s="406"/>
      <c r="AC347" s="406"/>
      <c r="AD347" s="323"/>
      <c r="AE347" s="323"/>
    </row>
    <row r="348" spans="1:31" x14ac:dyDescent="0.25">
      <c r="A348" s="324"/>
      <c r="B348" s="325"/>
      <c r="C348" s="326">
        <f>IFERROR(VLOOKUP(B348,A.Núcleos!$B:$C,2,FALSE),"")</f>
        <v>0</v>
      </c>
      <c r="D348" s="327"/>
      <c r="E348" s="328"/>
      <c r="F348" s="213"/>
      <c r="G348" s="329" t="str">
        <f>IF(Table8[[#This Row],[Código da Candidatura]]="","",CONCATENATE(VLOOKUP(Table8[[#This Row],[Código da Candidatura]],Table13[[Cód.]:[Latitude]],3,FALSE)," - ",VLOOKUP(Table8[[#This Row],[Código da Candidatura]],Table13[[Cód.]:[Latitude]],6,FALSE)))</f>
        <v/>
      </c>
      <c r="H348" s="330" t="str">
        <f>IF(A348="","",CONCATENATE("1D.",Entrada!$K$8,".",auxiliar!A35,".",Table8[[#This Row],[Código da Candidatura]]))</f>
        <v/>
      </c>
      <c r="I348" s="331" t="str">
        <f>IF(A348="","",SUMIF(D.Composição!A$2825:A$8530,A348,D.Composição!G$5:G$8530))</f>
        <v/>
      </c>
      <c r="J348" s="332" t="str">
        <f>IF(A348="","",COUNTIF(D.Composição!$A:$A,$A348))</f>
        <v/>
      </c>
      <c r="K348" s="332" t="str">
        <f t="shared" si="25"/>
        <v/>
      </c>
      <c r="L348" s="332" t="str">
        <f>IF(A348="","",COUNTIFS(D.Composição!$A:$A,$A348,D.Composição!$M:$M,"Dep"))</f>
        <v/>
      </c>
      <c r="M348" s="332" t="str">
        <f>IF(A348="","",COUNTIFS(D.Composição!$A:$A,$A348,D.Composição!$F:$F,"Sim"))</f>
        <v/>
      </c>
      <c r="N348" s="332" t="str">
        <f t="shared" si="26"/>
        <v/>
      </c>
      <c r="O348" s="332" t="str">
        <f>IF(A348="","",VLOOKUP(A348,D.Composição!A2857:F8563,5,FALSE))</f>
        <v/>
      </c>
      <c r="P348" s="332" t="str">
        <f t="shared" si="27"/>
        <v/>
      </c>
      <c r="Q348" s="333" t="str">
        <f t="shared" si="28"/>
        <v/>
      </c>
      <c r="R348" s="334" t="str">
        <f t="shared" si="29"/>
        <v/>
      </c>
      <c r="S348" s="332" t="str">
        <f>IF(H348="","",IF(R348&gt;=4*auxiliar!$K$2,"Não elegível",IF(R348&lt;4*auxiliar!$K$2,"Elegível","")))</f>
        <v/>
      </c>
      <c r="T348" s="325"/>
      <c r="U348" s="325"/>
      <c r="V348" s="325"/>
      <c r="W348" s="335"/>
      <c r="X348" s="336" t="str">
        <f>IF(Table8[[#This Row],[Código do agregado '[Entidade']]]="","",IF(OR(AND(A348="",A348&lt;&gt;""),(AND(A348&lt;&gt;"",OR(B348="",D348="",I348="",T348="",U348="")))),"NÃO",IF(AND(A348&lt;&gt;"",J348=0),"Faltam membros","sim")))</f>
        <v/>
      </c>
      <c r="AA348" s="323"/>
      <c r="AB348" s="406"/>
      <c r="AC348" s="406"/>
      <c r="AD348" s="323"/>
      <c r="AE348" s="323"/>
    </row>
    <row r="349" spans="1:31" x14ac:dyDescent="0.25">
      <c r="A349" s="324"/>
      <c r="B349" s="325"/>
      <c r="C349" s="326">
        <f>IFERROR(VLOOKUP(B349,A.Núcleos!$B:$C,2,FALSE),"")</f>
        <v>0</v>
      </c>
      <c r="D349" s="327"/>
      <c r="E349" s="328"/>
      <c r="F349" s="213"/>
      <c r="G349" s="329" t="str">
        <f>IF(Table8[[#This Row],[Código da Candidatura]]="","",CONCATENATE(VLOOKUP(Table8[[#This Row],[Código da Candidatura]],Table13[[Cód.]:[Latitude]],3,FALSE)," - ",VLOOKUP(Table8[[#This Row],[Código da Candidatura]],Table13[[Cód.]:[Latitude]],6,FALSE)))</f>
        <v/>
      </c>
      <c r="H349" s="330" t="str">
        <f>IF(A349="","",CONCATENATE("1D.",Entrada!$K$8,".",auxiliar!A36,".",Table8[[#This Row],[Código da Candidatura]]))</f>
        <v/>
      </c>
      <c r="I349" s="331" t="str">
        <f>IF(A349="","",SUMIF(D.Composição!A$2825:A$8530,A349,D.Composição!G$5:G$8530))</f>
        <v/>
      </c>
      <c r="J349" s="332" t="str">
        <f>IF(A349="","",COUNTIF(D.Composição!$A:$A,$A349))</f>
        <v/>
      </c>
      <c r="K349" s="332" t="str">
        <f t="shared" si="25"/>
        <v/>
      </c>
      <c r="L349" s="332" t="str">
        <f>IF(A349="","",COUNTIFS(D.Composição!$A:$A,$A349,D.Composição!$M:$M,"Dep"))</f>
        <v/>
      </c>
      <c r="M349" s="332" t="str">
        <f>IF(A349="","",COUNTIFS(D.Composição!$A:$A,$A349,D.Composição!$F:$F,"Sim"))</f>
        <v/>
      </c>
      <c r="N349" s="332" t="str">
        <f t="shared" si="26"/>
        <v/>
      </c>
      <c r="O349" s="332" t="str">
        <f>IF(A349="","",VLOOKUP(A349,D.Composição!A2858:F8564,5,FALSE))</f>
        <v/>
      </c>
      <c r="P349" s="332" t="str">
        <f t="shared" si="27"/>
        <v/>
      </c>
      <c r="Q349" s="333" t="str">
        <f t="shared" si="28"/>
        <v/>
      </c>
      <c r="R349" s="334" t="str">
        <f t="shared" si="29"/>
        <v/>
      </c>
      <c r="S349" s="332" t="str">
        <f>IF(H349="","",IF(R349&gt;=4*auxiliar!$K$2,"Não elegível",IF(R349&lt;4*auxiliar!$K$2,"Elegível","")))</f>
        <v/>
      </c>
      <c r="T349" s="325"/>
      <c r="U349" s="325"/>
      <c r="V349" s="325"/>
      <c r="W349" s="335"/>
      <c r="X349" s="336" t="str">
        <f>IF(Table8[[#This Row],[Código do agregado '[Entidade']]]="","",IF(OR(AND(A349="",A349&lt;&gt;""),(AND(A349&lt;&gt;"",OR(B349="",D349="",I349="",T349="",U349="")))),"NÃO",IF(AND(A349&lt;&gt;"",J349=0),"Faltam membros","sim")))</f>
        <v/>
      </c>
      <c r="AA349" s="323"/>
      <c r="AB349" s="406"/>
      <c r="AC349" s="406"/>
      <c r="AD349" s="323"/>
      <c r="AE349" s="323"/>
    </row>
    <row r="350" spans="1:31" x14ac:dyDescent="0.25">
      <c r="A350" s="324"/>
      <c r="B350" s="325"/>
      <c r="C350" s="326">
        <f>IFERROR(VLOOKUP(B350,A.Núcleos!$B:$C,2,FALSE),"")</f>
        <v>0</v>
      </c>
      <c r="D350" s="327"/>
      <c r="E350" s="328"/>
      <c r="F350" s="213"/>
      <c r="G350" s="329" t="str">
        <f>IF(Table8[[#This Row],[Código da Candidatura]]="","",CONCATENATE(VLOOKUP(Table8[[#This Row],[Código da Candidatura]],Table13[[Cód.]:[Latitude]],3,FALSE)," - ",VLOOKUP(Table8[[#This Row],[Código da Candidatura]],Table13[[Cód.]:[Latitude]],6,FALSE)))</f>
        <v/>
      </c>
      <c r="H350" s="330" t="str">
        <f>IF(A350="","",CONCATENATE("1D.",Entrada!$K$8,".",auxiliar!A37,".",Table8[[#This Row],[Código da Candidatura]]))</f>
        <v/>
      </c>
      <c r="I350" s="331" t="str">
        <f>IF(A350="","",SUMIF(D.Composição!A$2825:A$8530,A350,D.Composição!G$5:G$8530))</f>
        <v/>
      </c>
      <c r="J350" s="332" t="str">
        <f>IF(A350="","",COUNTIF(D.Composição!$A:$A,$A350))</f>
        <v/>
      </c>
      <c r="K350" s="332" t="str">
        <f t="shared" si="25"/>
        <v/>
      </c>
      <c r="L350" s="332" t="str">
        <f>IF(A350="","",COUNTIFS(D.Composição!$A:$A,$A350,D.Composição!$M:$M,"Dep"))</f>
        <v/>
      </c>
      <c r="M350" s="332" t="str">
        <f>IF(A350="","",COUNTIFS(D.Composição!$A:$A,$A350,D.Composição!$F:$F,"Sim"))</f>
        <v/>
      </c>
      <c r="N350" s="332" t="str">
        <f t="shared" si="26"/>
        <v/>
      </c>
      <c r="O350" s="332" t="str">
        <f>IF(A350="","",VLOOKUP(A350,D.Composição!A2859:F8565,5,FALSE))</f>
        <v/>
      </c>
      <c r="P350" s="332" t="str">
        <f t="shared" si="27"/>
        <v/>
      </c>
      <c r="Q350" s="333" t="str">
        <f t="shared" si="28"/>
        <v/>
      </c>
      <c r="R350" s="334" t="str">
        <f t="shared" si="29"/>
        <v/>
      </c>
      <c r="S350" s="332" t="str">
        <f>IF(H350="","",IF(R350&gt;=4*auxiliar!$K$2,"Não elegível",IF(R350&lt;4*auxiliar!$K$2,"Elegível","")))</f>
        <v/>
      </c>
      <c r="T350" s="325"/>
      <c r="U350" s="325"/>
      <c r="V350" s="325"/>
      <c r="W350" s="335"/>
      <c r="X350" s="336" t="str">
        <f>IF(Table8[[#This Row],[Código do agregado '[Entidade']]]="","",IF(OR(AND(A350="",A350&lt;&gt;""),(AND(A350&lt;&gt;"",OR(B350="",D350="",I350="",T350="",U350="")))),"NÃO",IF(AND(A350&lt;&gt;"",J350=0),"Faltam membros","sim")))</f>
        <v/>
      </c>
      <c r="AA350" s="323"/>
      <c r="AB350" s="406"/>
      <c r="AC350" s="406"/>
      <c r="AD350" s="323"/>
      <c r="AE350" s="323"/>
    </row>
    <row r="351" spans="1:31" x14ac:dyDescent="0.25">
      <c r="A351" s="324"/>
      <c r="B351" s="325"/>
      <c r="C351" s="326">
        <f>IFERROR(VLOOKUP(B351,A.Núcleos!$B:$C,2,FALSE),"")</f>
        <v>0</v>
      </c>
      <c r="D351" s="327"/>
      <c r="E351" s="328"/>
      <c r="F351" s="213"/>
      <c r="G351" s="329" t="str">
        <f>IF(Table8[[#This Row],[Código da Candidatura]]="","",CONCATENATE(VLOOKUP(Table8[[#This Row],[Código da Candidatura]],Table13[[Cód.]:[Latitude]],3,FALSE)," - ",VLOOKUP(Table8[[#This Row],[Código da Candidatura]],Table13[[Cód.]:[Latitude]],6,FALSE)))</f>
        <v/>
      </c>
      <c r="H351" s="330" t="str">
        <f>IF(A351="","",CONCATENATE("1D.",Entrada!$K$8,".",auxiliar!A38,".",Table8[[#This Row],[Código da Candidatura]]))</f>
        <v/>
      </c>
      <c r="I351" s="331" t="str">
        <f>IF(A351="","",SUMIF(D.Composição!A$2825:A$8530,A351,D.Composição!G$5:G$8530))</f>
        <v/>
      </c>
      <c r="J351" s="332" t="str">
        <f>IF(A351="","",COUNTIF(D.Composição!$A:$A,$A351))</f>
        <v/>
      </c>
      <c r="K351" s="332" t="str">
        <f t="shared" si="25"/>
        <v/>
      </c>
      <c r="L351" s="332" t="str">
        <f>IF(A351="","",COUNTIFS(D.Composição!$A:$A,$A351,D.Composição!$M:$M,"Dep"))</f>
        <v/>
      </c>
      <c r="M351" s="332" t="str">
        <f>IF(A351="","",COUNTIFS(D.Composição!$A:$A,$A351,D.Composição!$F:$F,"Sim"))</f>
        <v/>
      </c>
      <c r="N351" s="332" t="str">
        <f t="shared" si="26"/>
        <v/>
      </c>
      <c r="O351" s="332" t="str">
        <f>IF(A351="","",VLOOKUP(A351,D.Composição!A2860:F8566,5,FALSE))</f>
        <v/>
      </c>
      <c r="P351" s="332" t="str">
        <f t="shared" si="27"/>
        <v/>
      </c>
      <c r="Q351" s="333" t="str">
        <f t="shared" si="28"/>
        <v/>
      </c>
      <c r="R351" s="334" t="str">
        <f t="shared" si="29"/>
        <v/>
      </c>
      <c r="S351" s="332" t="str">
        <f>IF(H351="","",IF(R351&gt;=4*auxiliar!$K$2,"Não elegível",IF(R351&lt;4*auxiliar!$K$2,"Elegível","")))</f>
        <v/>
      </c>
      <c r="T351" s="325"/>
      <c r="U351" s="325"/>
      <c r="V351" s="325"/>
      <c r="W351" s="335"/>
      <c r="X351" s="336" t="str">
        <f>IF(Table8[[#This Row],[Código do agregado '[Entidade']]]="","",IF(OR(AND(A351="",A351&lt;&gt;""),(AND(A351&lt;&gt;"",OR(B351="",D351="",I351="",T351="",U351="")))),"NÃO",IF(AND(A351&lt;&gt;"",J351=0),"Faltam membros","sim")))</f>
        <v/>
      </c>
      <c r="AA351" s="323"/>
      <c r="AB351" s="406"/>
      <c r="AC351" s="406"/>
      <c r="AD351" s="323"/>
      <c r="AE351" s="323"/>
    </row>
    <row r="352" spans="1:31" x14ac:dyDescent="0.25">
      <c r="A352" s="324"/>
      <c r="B352" s="325"/>
      <c r="C352" s="326">
        <f>IFERROR(VLOOKUP(B352,A.Núcleos!$B:$C,2,FALSE),"")</f>
        <v>0</v>
      </c>
      <c r="D352" s="327"/>
      <c r="E352" s="328"/>
      <c r="F352" s="213"/>
      <c r="G352" s="329" t="str">
        <f>IF(Table8[[#This Row],[Código da Candidatura]]="","",CONCATENATE(VLOOKUP(Table8[[#This Row],[Código da Candidatura]],Table13[[Cód.]:[Latitude]],3,FALSE)," - ",VLOOKUP(Table8[[#This Row],[Código da Candidatura]],Table13[[Cód.]:[Latitude]],6,FALSE)))</f>
        <v/>
      </c>
      <c r="H352" s="330" t="str">
        <f>IF(A352="","",CONCATENATE("1D.",Entrada!$K$8,".",auxiliar!A39,".",Table8[[#This Row],[Código da Candidatura]]))</f>
        <v/>
      </c>
      <c r="I352" s="331" t="str">
        <f>IF(A352="","",SUMIF(D.Composição!A$2825:A$8530,A352,D.Composição!G$5:G$8530))</f>
        <v/>
      </c>
      <c r="J352" s="332" t="str">
        <f>IF(A352="","",COUNTIF(D.Composição!$A:$A,$A352))</f>
        <v/>
      </c>
      <c r="K352" s="332" t="str">
        <f t="shared" si="25"/>
        <v/>
      </c>
      <c r="L352" s="332" t="str">
        <f>IF(A352="","",COUNTIFS(D.Composição!$A:$A,$A352,D.Composição!$M:$M,"Dep"))</f>
        <v/>
      </c>
      <c r="M352" s="332" t="str">
        <f>IF(A352="","",COUNTIFS(D.Composição!$A:$A,$A352,D.Composição!$F:$F,"Sim"))</f>
        <v/>
      </c>
      <c r="N352" s="332" t="str">
        <f t="shared" si="26"/>
        <v/>
      </c>
      <c r="O352" s="332" t="str">
        <f>IF(A352="","",VLOOKUP(A352,D.Composição!A2861:F8567,5,FALSE))</f>
        <v/>
      </c>
      <c r="P352" s="332" t="str">
        <f t="shared" si="27"/>
        <v/>
      </c>
      <c r="Q352" s="333" t="str">
        <f t="shared" si="28"/>
        <v/>
      </c>
      <c r="R352" s="334" t="str">
        <f t="shared" si="29"/>
        <v/>
      </c>
      <c r="S352" s="332" t="str">
        <f>IF(H352="","",IF(R352&gt;=4*auxiliar!$K$2,"Não elegível",IF(R352&lt;4*auxiliar!$K$2,"Elegível","")))</f>
        <v/>
      </c>
      <c r="T352" s="325"/>
      <c r="U352" s="325"/>
      <c r="V352" s="325"/>
      <c r="W352" s="335"/>
      <c r="X352" s="336" t="str">
        <f>IF(Table8[[#This Row],[Código do agregado '[Entidade']]]="","",IF(OR(AND(A352="",A352&lt;&gt;""),(AND(A352&lt;&gt;"",OR(B352="",D352="",I352="",T352="",U352="")))),"NÃO",IF(AND(A352&lt;&gt;"",J352=0),"Faltam membros","sim")))</f>
        <v/>
      </c>
      <c r="AA352" s="323"/>
      <c r="AB352" s="406"/>
      <c r="AC352" s="406"/>
      <c r="AD352" s="323"/>
      <c r="AE352" s="323"/>
    </row>
    <row r="353" spans="1:31" x14ac:dyDescent="0.25">
      <c r="A353" s="324"/>
      <c r="B353" s="325"/>
      <c r="C353" s="326">
        <f>IFERROR(VLOOKUP(B353,A.Núcleos!$B:$C,2,FALSE),"")</f>
        <v>0</v>
      </c>
      <c r="D353" s="327"/>
      <c r="E353" s="328"/>
      <c r="F353" s="213"/>
      <c r="G353" s="329" t="str">
        <f>IF(Table8[[#This Row],[Código da Candidatura]]="","",CONCATENATE(VLOOKUP(Table8[[#This Row],[Código da Candidatura]],Table13[[Cód.]:[Latitude]],3,FALSE)," - ",VLOOKUP(Table8[[#This Row],[Código da Candidatura]],Table13[[Cód.]:[Latitude]],6,FALSE)))</f>
        <v/>
      </c>
      <c r="H353" s="330" t="str">
        <f>IF(A353="","",CONCATENATE("1D.",Entrada!$K$8,".",auxiliar!A40,".",Table8[[#This Row],[Código da Candidatura]]))</f>
        <v/>
      </c>
      <c r="I353" s="331" t="str">
        <f>IF(A353="","",SUMIF(D.Composição!A$2825:A$8530,A353,D.Composição!G$5:G$8530))</f>
        <v/>
      </c>
      <c r="J353" s="332" t="str">
        <f>IF(A353="","",COUNTIF(D.Composição!$A:$A,$A353))</f>
        <v/>
      </c>
      <c r="K353" s="332" t="str">
        <f t="shared" si="25"/>
        <v/>
      </c>
      <c r="L353" s="332" t="str">
        <f>IF(A353="","",COUNTIFS(D.Composição!$A:$A,$A353,D.Composição!$M:$M,"Dep"))</f>
        <v/>
      </c>
      <c r="M353" s="332" t="str">
        <f>IF(A353="","",COUNTIFS(D.Composição!$A:$A,$A353,D.Composição!$F:$F,"Sim"))</f>
        <v/>
      </c>
      <c r="N353" s="332" t="str">
        <f t="shared" si="26"/>
        <v/>
      </c>
      <c r="O353" s="332" t="str">
        <f>IF(A353="","",VLOOKUP(A353,D.Composição!A2862:F8568,5,FALSE))</f>
        <v/>
      </c>
      <c r="P353" s="332" t="str">
        <f t="shared" si="27"/>
        <v/>
      </c>
      <c r="Q353" s="333" t="str">
        <f t="shared" si="28"/>
        <v/>
      </c>
      <c r="R353" s="334" t="str">
        <f t="shared" si="29"/>
        <v/>
      </c>
      <c r="S353" s="332" t="str">
        <f>IF(H353="","",IF(R353&gt;=4*auxiliar!$K$2,"Não elegível",IF(R353&lt;4*auxiliar!$K$2,"Elegível","")))</f>
        <v/>
      </c>
      <c r="T353" s="325"/>
      <c r="U353" s="325"/>
      <c r="V353" s="325"/>
      <c r="W353" s="335"/>
      <c r="X353" s="336" t="str">
        <f>IF(Table8[[#This Row],[Código do agregado '[Entidade']]]="","",IF(OR(AND(A353="",A353&lt;&gt;""),(AND(A353&lt;&gt;"",OR(B353="",D353="",I353="",T353="",U353="")))),"NÃO",IF(AND(A353&lt;&gt;"",J353=0),"Faltam membros","sim")))</f>
        <v/>
      </c>
      <c r="AA353" s="323"/>
      <c r="AB353" s="406"/>
      <c r="AC353" s="406"/>
      <c r="AD353" s="323"/>
      <c r="AE353" s="323"/>
    </row>
    <row r="354" spans="1:31" x14ac:dyDescent="0.25">
      <c r="A354" s="324"/>
      <c r="B354" s="325"/>
      <c r="C354" s="326">
        <f>IFERROR(VLOOKUP(B354,A.Núcleos!$B:$C,2,FALSE),"")</f>
        <v>0</v>
      </c>
      <c r="D354" s="327"/>
      <c r="E354" s="328"/>
      <c r="F354" s="213"/>
      <c r="G354" s="329" t="str">
        <f>IF(Table8[[#This Row],[Código da Candidatura]]="","",CONCATENATE(VLOOKUP(Table8[[#This Row],[Código da Candidatura]],Table13[[Cód.]:[Latitude]],3,FALSE)," - ",VLOOKUP(Table8[[#This Row],[Código da Candidatura]],Table13[[Cód.]:[Latitude]],6,FALSE)))</f>
        <v/>
      </c>
      <c r="H354" s="330" t="str">
        <f>IF(A354="","",CONCATENATE("1D.",Entrada!$K$8,".",auxiliar!A41,".",Table8[[#This Row],[Código da Candidatura]]))</f>
        <v/>
      </c>
      <c r="I354" s="331" t="str">
        <f>IF(A354="","",SUMIF(D.Composição!A$2825:A$8530,A354,D.Composição!G$5:G$8530))</f>
        <v/>
      </c>
      <c r="J354" s="332" t="str">
        <f>IF(A354="","",COUNTIF(D.Composição!$A:$A,$A354))</f>
        <v/>
      </c>
      <c r="K354" s="332" t="str">
        <f t="shared" si="25"/>
        <v/>
      </c>
      <c r="L354" s="332" t="str">
        <f>IF(A354="","",COUNTIFS(D.Composição!$A:$A,$A354,D.Composição!$M:$M,"Dep"))</f>
        <v/>
      </c>
      <c r="M354" s="332" t="str">
        <f>IF(A354="","",COUNTIFS(D.Composição!$A:$A,$A354,D.Composição!$F:$F,"Sim"))</f>
        <v/>
      </c>
      <c r="N354" s="332" t="str">
        <f t="shared" si="26"/>
        <v/>
      </c>
      <c r="O354" s="332" t="str">
        <f>IF(A354="","",VLOOKUP(A354,D.Composição!A2863:F8569,5,FALSE))</f>
        <v/>
      </c>
      <c r="P354" s="332" t="str">
        <f t="shared" si="27"/>
        <v/>
      </c>
      <c r="Q354" s="333" t="str">
        <f t="shared" si="28"/>
        <v/>
      </c>
      <c r="R354" s="334" t="str">
        <f t="shared" si="29"/>
        <v/>
      </c>
      <c r="S354" s="332" t="str">
        <f>IF(H354="","",IF(R354&gt;=4*auxiliar!$K$2,"Não elegível",IF(R354&lt;4*auxiliar!$K$2,"Elegível","")))</f>
        <v/>
      </c>
      <c r="T354" s="325"/>
      <c r="U354" s="325"/>
      <c r="V354" s="325"/>
      <c r="W354" s="335"/>
      <c r="X354" s="336" t="str">
        <f>IF(Table8[[#This Row],[Código do agregado '[Entidade']]]="","",IF(OR(AND(A354="",A354&lt;&gt;""),(AND(A354&lt;&gt;"",OR(B354="",D354="",I354="",T354="",U354="")))),"NÃO",IF(AND(A354&lt;&gt;"",J354=0),"Faltam membros","sim")))</f>
        <v/>
      </c>
      <c r="AA354" s="323"/>
      <c r="AB354" s="406"/>
      <c r="AC354" s="406"/>
      <c r="AD354" s="323"/>
      <c r="AE354" s="323"/>
    </row>
    <row r="355" spans="1:31" x14ac:dyDescent="0.25">
      <c r="A355" s="324"/>
      <c r="B355" s="325"/>
      <c r="C355" s="326">
        <f>IFERROR(VLOOKUP(B355,A.Núcleos!$B:$C,2,FALSE),"")</f>
        <v>0</v>
      </c>
      <c r="D355" s="327"/>
      <c r="E355" s="328"/>
      <c r="F355" s="213"/>
      <c r="G355" s="329" t="str">
        <f>IF(Table8[[#This Row],[Código da Candidatura]]="","",CONCATENATE(VLOOKUP(Table8[[#This Row],[Código da Candidatura]],Table13[[Cód.]:[Latitude]],3,FALSE)," - ",VLOOKUP(Table8[[#This Row],[Código da Candidatura]],Table13[[Cód.]:[Latitude]],6,FALSE)))</f>
        <v/>
      </c>
      <c r="H355" s="330" t="str">
        <f>IF(A355="","",CONCATENATE("1D.",Entrada!$K$8,".",auxiliar!A42,".",Table8[[#This Row],[Código da Candidatura]]))</f>
        <v/>
      </c>
      <c r="I355" s="331" t="str">
        <f>IF(A355="","",SUMIF(D.Composição!A$2825:A$8530,A355,D.Composição!G$5:G$8530))</f>
        <v/>
      </c>
      <c r="J355" s="332" t="str">
        <f>IF(A355="","",COUNTIF(D.Composição!$A:$A,$A355))</f>
        <v/>
      </c>
      <c r="K355" s="332" t="str">
        <f t="shared" si="25"/>
        <v/>
      </c>
      <c r="L355" s="332" t="str">
        <f>IF(A355="","",COUNTIFS(D.Composição!$A:$A,$A355,D.Composição!$M:$M,"Dep"))</f>
        <v/>
      </c>
      <c r="M355" s="332" t="str">
        <f>IF(A355="","",COUNTIFS(D.Composição!$A:$A,$A355,D.Composição!$F:$F,"Sim"))</f>
        <v/>
      </c>
      <c r="N355" s="332" t="str">
        <f t="shared" si="26"/>
        <v/>
      </c>
      <c r="O355" s="332" t="str">
        <f>IF(A355="","",VLOOKUP(A355,D.Composição!A2864:F8570,5,FALSE))</f>
        <v/>
      </c>
      <c r="P355" s="332" t="str">
        <f t="shared" si="27"/>
        <v/>
      </c>
      <c r="Q355" s="333" t="str">
        <f t="shared" si="28"/>
        <v/>
      </c>
      <c r="R355" s="334" t="str">
        <f t="shared" si="29"/>
        <v/>
      </c>
      <c r="S355" s="332" t="str">
        <f>IF(H355="","",IF(R355&gt;=4*auxiliar!$K$2,"Não elegível",IF(R355&lt;4*auxiliar!$K$2,"Elegível","")))</f>
        <v/>
      </c>
      <c r="T355" s="325"/>
      <c r="U355" s="325"/>
      <c r="V355" s="325"/>
      <c r="W355" s="335"/>
      <c r="X355" s="336" t="str">
        <f>IF(Table8[[#This Row],[Código do agregado '[Entidade']]]="","",IF(OR(AND(A355="",A355&lt;&gt;""),(AND(A355&lt;&gt;"",OR(B355="",D355="",I355="",T355="",U355="")))),"NÃO",IF(AND(A355&lt;&gt;"",J355=0),"Faltam membros","sim")))</f>
        <v/>
      </c>
      <c r="AA355" s="323"/>
      <c r="AB355" s="406"/>
      <c r="AC355" s="406"/>
      <c r="AD355" s="323"/>
      <c r="AE355" s="323"/>
    </row>
    <row r="356" spans="1:31" x14ac:dyDescent="0.25">
      <c r="A356" s="324"/>
      <c r="B356" s="325"/>
      <c r="C356" s="326">
        <f>IFERROR(VLOOKUP(B356,A.Núcleos!$B:$C,2,FALSE),"")</f>
        <v>0</v>
      </c>
      <c r="D356" s="327"/>
      <c r="E356" s="328"/>
      <c r="F356" s="213"/>
      <c r="G356" s="329" t="str">
        <f>IF(Table8[[#This Row],[Código da Candidatura]]="","",CONCATENATE(VLOOKUP(Table8[[#This Row],[Código da Candidatura]],Table13[[Cód.]:[Latitude]],3,FALSE)," - ",VLOOKUP(Table8[[#This Row],[Código da Candidatura]],Table13[[Cód.]:[Latitude]],6,FALSE)))</f>
        <v/>
      </c>
      <c r="H356" s="330" t="str">
        <f>IF(A356="","",CONCATENATE("1D.",Entrada!$K$8,".",auxiliar!A43,".",Table8[[#This Row],[Código da Candidatura]]))</f>
        <v/>
      </c>
      <c r="I356" s="331" t="str">
        <f>IF(A356="","",SUMIF(D.Composição!A$2825:A$8530,A356,D.Composição!G$5:G$8530))</f>
        <v/>
      </c>
      <c r="J356" s="332" t="str">
        <f>IF(A356="","",COUNTIF(D.Composição!$A:$A,$A356))</f>
        <v/>
      </c>
      <c r="K356" s="332" t="str">
        <f t="shared" si="25"/>
        <v/>
      </c>
      <c r="L356" s="332" t="str">
        <f>IF(A356="","",COUNTIFS(D.Composição!$A:$A,$A356,D.Composição!$M:$M,"Dep"))</f>
        <v/>
      </c>
      <c r="M356" s="332" t="str">
        <f>IF(A356="","",COUNTIFS(D.Composição!$A:$A,$A356,D.Composição!$F:$F,"Sim"))</f>
        <v/>
      </c>
      <c r="N356" s="332" t="str">
        <f t="shared" si="26"/>
        <v/>
      </c>
      <c r="O356" s="332" t="str">
        <f>IF(A356="","",VLOOKUP(A356,D.Composição!A2865:F8571,5,FALSE))</f>
        <v/>
      </c>
      <c r="P356" s="332" t="str">
        <f t="shared" si="27"/>
        <v/>
      </c>
      <c r="Q356" s="333" t="str">
        <f t="shared" si="28"/>
        <v/>
      </c>
      <c r="R356" s="334" t="str">
        <f t="shared" si="29"/>
        <v/>
      </c>
      <c r="S356" s="332" t="str">
        <f>IF(H356="","",IF(R356&gt;=4*auxiliar!$K$2,"Não elegível",IF(R356&lt;4*auxiliar!$K$2,"Elegível","")))</f>
        <v/>
      </c>
      <c r="T356" s="325"/>
      <c r="U356" s="325"/>
      <c r="V356" s="325"/>
      <c r="W356" s="335"/>
      <c r="X356" s="336" t="str">
        <f>IF(Table8[[#This Row],[Código do agregado '[Entidade']]]="","",IF(OR(AND(A356="",A356&lt;&gt;""),(AND(A356&lt;&gt;"",OR(B356="",D356="",I356="",T356="",U356="")))),"NÃO",IF(AND(A356&lt;&gt;"",J356=0),"Faltam membros","sim")))</f>
        <v/>
      </c>
      <c r="AA356" s="323"/>
      <c r="AB356" s="406"/>
      <c r="AC356" s="406"/>
      <c r="AD356" s="323"/>
      <c r="AE356" s="323"/>
    </row>
    <row r="357" spans="1:31" x14ac:dyDescent="0.25">
      <c r="A357" s="324"/>
      <c r="B357" s="325"/>
      <c r="C357" s="326">
        <f>IFERROR(VLOOKUP(B357,A.Núcleos!$B:$C,2,FALSE),"")</f>
        <v>0</v>
      </c>
      <c r="D357" s="327"/>
      <c r="E357" s="328"/>
      <c r="F357" s="213"/>
      <c r="G357" s="329" t="str">
        <f>IF(Table8[[#This Row],[Código da Candidatura]]="","",CONCATENATE(VLOOKUP(Table8[[#This Row],[Código da Candidatura]],Table13[[Cód.]:[Latitude]],3,FALSE)," - ",VLOOKUP(Table8[[#This Row],[Código da Candidatura]],Table13[[Cód.]:[Latitude]],6,FALSE)))</f>
        <v/>
      </c>
      <c r="H357" s="330" t="str">
        <f>IF(A357="","",CONCATENATE("1D.",Entrada!$K$8,".",auxiliar!A44,".",Table8[[#This Row],[Código da Candidatura]]))</f>
        <v/>
      </c>
      <c r="I357" s="331" t="str">
        <f>IF(A357="","",SUMIF(D.Composição!A$2825:A$8530,A357,D.Composição!G$5:G$8530))</f>
        <v/>
      </c>
      <c r="J357" s="332" t="str">
        <f>IF(A357="","",COUNTIF(D.Composição!$A:$A,$A357))</f>
        <v/>
      </c>
      <c r="K357" s="332" t="str">
        <f t="shared" si="25"/>
        <v/>
      </c>
      <c r="L357" s="332" t="str">
        <f>IF(A357="","",COUNTIFS(D.Composição!$A:$A,$A357,D.Composição!$M:$M,"Dep"))</f>
        <v/>
      </c>
      <c r="M357" s="332" t="str">
        <f>IF(A357="","",COUNTIFS(D.Composição!$A:$A,$A357,D.Composição!$F:$F,"Sim"))</f>
        <v/>
      </c>
      <c r="N357" s="332" t="str">
        <f t="shared" si="26"/>
        <v/>
      </c>
      <c r="O357" s="332" t="str">
        <f>IF(A357="","",VLOOKUP(A357,D.Composição!A2866:F8572,5,FALSE))</f>
        <v/>
      </c>
      <c r="P357" s="332" t="str">
        <f t="shared" si="27"/>
        <v/>
      </c>
      <c r="Q357" s="333" t="str">
        <f t="shared" si="28"/>
        <v/>
      </c>
      <c r="R357" s="334" t="str">
        <f t="shared" si="29"/>
        <v/>
      </c>
      <c r="S357" s="332" t="str">
        <f>IF(H357="","",IF(R357&gt;=4*auxiliar!$K$2,"Não elegível",IF(R357&lt;4*auxiliar!$K$2,"Elegível","")))</f>
        <v/>
      </c>
      <c r="T357" s="325"/>
      <c r="U357" s="325"/>
      <c r="V357" s="325"/>
      <c r="W357" s="335"/>
      <c r="X357" s="336" t="str">
        <f>IF(Table8[[#This Row],[Código do agregado '[Entidade']]]="","",IF(OR(AND(A357="",A357&lt;&gt;""),(AND(A357&lt;&gt;"",OR(B357="",D357="",I357="",T357="",U357="")))),"NÃO",IF(AND(A357&lt;&gt;"",J357=0),"Faltam membros","sim")))</f>
        <v/>
      </c>
      <c r="AA357" s="323"/>
      <c r="AB357" s="406"/>
      <c r="AC357" s="406"/>
      <c r="AD357" s="323"/>
      <c r="AE357" s="323"/>
    </row>
    <row r="358" spans="1:31" x14ac:dyDescent="0.25">
      <c r="A358" s="324"/>
      <c r="B358" s="325"/>
      <c r="C358" s="326">
        <f>IFERROR(VLOOKUP(B358,A.Núcleos!$B:$C,2,FALSE),"")</f>
        <v>0</v>
      </c>
      <c r="D358" s="327"/>
      <c r="E358" s="328"/>
      <c r="F358" s="213"/>
      <c r="G358" s="329" t="str">
        <f>IF(Table8[[#This Row],[Código da Candidatura]]="","",CONCATENATE(VLOOKUP(Table8[[#This Row],[Código da Candidatura]],Table13[[Cód.]:[Latitude]],3,FALSE)," - ",VLOOKUP(Table8[[#This Row],[Código da Candidatura]],Table13[[Cód.]:[Latitude]],6,FALSE)))</f>
        <v/>
      </c>
      <c r="H358" s="330" t="str">
        <f>IF(A358="","",CONCATENATE("1D.",Entrada!$K$8,".",auxiliar!A45,".",Table8[[#This Row],[Código da Candidatura]]))</f>
        <v/>
      </c>
      <c r="I358" s="331" t="str">
        <f>IF(A358="","",SUMIF(D.Composição!A$2825:A$8530,A358,D.Composição!G$5:G$8530))</f>
        <v/>
      </c>
      <c r="J358" s="332" t="str">
        <f>IF(A358="","",COUNTIF(D.Composição!$A:$A,$A358))</f>
        <v/>
      </c>
      <c r="K358" s="332" t="str">
        <f t="shared" si="25"/>
        <v/>
      </c>
      <c r="L358" s="332" t="str">
        <f>IF(A358="","",COUNTIFS(D.Composição!$A:$A,$A358,D.Composição!$M:$M,"Dep"))</f>
        <v/>
      </c>
      <c r="M358" s="332" t="str">
        <f>IF(A358="","",COUNTIFS(D.Composição!$A:$A,$A358,D.Composição!$F:$F,"Sim"))</f>
        <v/>
      </c>
      <c r="N358" s="332" t="str">
        <f t="shared" si="26"/>
        <v/>
      </c>
      <c r="O358" s="332" t="str">
        <f>IF(A358="","",VLOOKUP(A358,D.Composição!A2867:F8573,5,FALSE))</f>
        <v/>
      </c>
      <c r="P358" s="332" t="str">
        <f t="shared" si="27"/>
        <v/>
      </c>
      <c r="Q358" s="333" t="str">
        <f t="shared" si="28"/>
        <v/>
      </c>
      <c r="R358" s="334" t="str">
        <f t="shared" si="29"/>
        <v/>
      </c>
      <c r="S358" s="332" t="str">
        <f>IF(H358="","",IF(R358&gt;=4*auxiliar!$K$2,"Não elegível",IF(R358&lt;4*auxiliar!$K$2,"Elegível","")))</f>
        <v/>
      </c>
      <c r="T358" s="325"/>
      <c r="U358" s="325"/>
      <c r="V358" s="325"/>
      <c r="W358" s="335"/>
      <c r="X358" s="336" t="str">
        <f>IF(Table8[[#This Row],[Código do agregado '[Entidade']]]="","",IF(OR(AND(A358="",A358&lt;&gt;""),(AND(A358&lt;&gt;"",OR(B358="",D358="",I358="",T358="",U358="")))),"NÃO",IF(AND(A358&lt;&gt;"",J358=0),"Faltam membros","sim")))</f>
        <v/>
      </c>
      <c r="AA358" s="323"/>
      <c r="AB358" s="406"/>
      <c r="AC358" s="406"/>
      <c r="AD358" s="323"/>
      <c r="AE358" s="323"/>
    </row>
    <row r="359" spans="1:31" x14ac:dyDescent="0.25">
      <c r="A359" s="324"/>
      <c r="B359" s="325"/>
      <c r="C359" s="326">
        <f>IFERROR(VLOOKUP(B359,A.Núcleos!$B:$C,2,FALSE),"")</f>
        <v>0</v>
      </c>
      <c r="D359" s="327"/>
      <c r="E359" s="328"/>
      <c r="F359" s="213"/>
      <c r="G359" s="329" t="str">
        <f>IF(Table8[[#This Row],[Código da Candidatura]]="","",CONCATENATE(VLOOKUP(Table8[[#This Row],[Código da Candidatura]],Table13[[Cód.]:[Latitude]],3,FALSE)," - ",VLOOKUP(Table8[[#This Row],[Código da Candidatura]],Table13[[Cód.]:[Latitude]],6,FALSE)))</f>
        <v/>
      </c>
      <c r="H359" s="330" t="str">
        <f>IF(A359="","",CONCATENATE("1D.",Entrada!$K$8,".",auxiliar!A46,".",Table8[[#This Row],[Código da Candidatura]]))</f>
        <v/>
      </c>
      <c r="I359" s="331" t="str">
        <f>IF(A359="","",SUMIF(D.Composição!A$2825:A$8530,A359,D.Composição!G$5:G$8530))</f>
        <v/>
      </c>
      <c r="J359" s="332" t="str">
        <f>IF(A359="","",COUNTIF(D.Composição!$A:$A,$A359))</f>
        <v/>
      </c>
      <c r="K359" s="332" t="str">
        <f t="shared" si="25"/>
        <v/>
      </c>
      <c r="L359" s="332" t="str">
        <f>IF(A359="","",COUNTIFS(D.Composição!$A:$A,$A359,D.Composição!$M:$M,"Dep"))</f>
        <v/>
      </c>
      <c r="M359" s="332" t="str">
        <f>IF(A359="","",COUNTIFS(D.Composição!$A:$A,$A359,D.Composição!$F:$F,"Sim"))</f>
        <v/>
      </c>
      <c r="N359" s="332" t="str">
        <f t="shared" si="26"/>
        <v/>
      </c>
      <c r="O359" s="332" t="str">
        <f>IF(A359="","",VLOOKUP(A359,D.Composição!A2868:F8574,5,FALSE))</f>
        <v/>
      </c>
      <c r="P359" s="332" t="str">
        <f t="shared" si="27"/>
        <v/>
      </c>
      <c r="Q359" s="333" t="str">
        <f t="shared" si="28"/>
        <v/>
      </c>
      <c r="R359" s="334" t="str">
        <f t="shared" si="29"/>
        <v/>
      </c>
      <c r="S359" s="332" t="str">
        <f>IF(H359="","",IF(R359&gt;=4*auxiliar!$K$2,"Não elegível",IF(R359&lt;4*auxiliar!$K$2,"Elegível","")))</f>
        <v/>
      </c>
      <c r="T359" s="325"/>
      <c r="U359" s="325"/>
      <c r="V359" s="325"/>
      <c r="W359" s="335"/>
      <c r="X359" s="336" t="str">
        <f>IF(Table8[[#This Row],[Código do agregado '[Entidade']]]="","",IF(OR(AND(A359="",A359&lt;&gt;""),(AND(A359&lt;&gt;"",OR(B359="",D359="",I359="",T359="",U359="")))),"NÃO",IF(AND(A359&lt;&gt;"",J359=0),"Faltam membros","sim")))</f>
        <v/>
      </c>
      <c r="AA359" s="323"/>
      <c r="AB359" s="406"/>
      <c r="AC359" s="406"/>
      <c r="AD359" s="323"/>
      <c r="AE359" s="323"/>
    </row>
    <row r="360" spans="1:31" x14ac:dyDescent="0.25">
      <c r="A360" s="324"/>
      <c r="B360" s="325"/>
      <c r="C360" s="326">
        <f>IFERROR(VLOOKUP(B360,A.Núcleos!$B:$C,2,FALSE),"")</f>
        <v>0</v>
      </c>
      <c r="D360" s="327"/>
      <c r="E360" s="328"/>
      <c r="F360" s="213"/>
      <c r="G360" s="329" t="str">
        <f>IF(Table8[[#This Row],[Código da Candidatura]]="","",CONCATENATE(VLOOKUP(Table8[[#This Row],[Código da Candidatura]],Table13[[Cód.]:[Latitude]],3,FALSE)," - ",VLOOKUP(Table8[[#This Row],[Código da Candidatura]],Table13[[Cód.]:[Latitude]],6,FALSE)))</f>
        <v/>
      </c>
      <c r="H360" s="330" t="str">
        <f>IF(A360="","",CONCATENATE("1D.",Entrada!$K$8,".",auxiliar!A47,".",Table8[[#This Row],[Código da Candidatura]]))</f>
        <v/>
      </c>
      <c r="I360" s="331" t="str">
        <f>IF(A360="","",SUMIF(D.Composição!A$2825:A$8530,A360,D.Composição!G$5:G$8530))</f>
        <v/>
      </c>
      <c r="J360" s="332" t="str">
        <f>IF(A360="","",COUNTIF(D.Composição!$A:$A,$A360))</f>
        <v/>
      </c>
      <c r="K360" s="332" t="str">
        <f t="shared" si="25"/>
        <v/>
      </c>
      <c r="L360" s="332" t="str">
        <f>IF(A360="","",COUNTIFS(D.Composição!$A:$A,$A360,D.Composição!$M:$M,"Dep"))</f>
        <v/>
      </c>
      <c r="M360" s="332" t="str">
        <f>IF(A360="","",COUNTIFS(D.Composição!$A:$A,$A360,D.Composição!$F:$F,"Sim"))</f>
        <v/>
      </c>
      <c r="N360" s="332" t="str">
        <f t="shared" si="26"/>
        <v/>
      </c>
      <c r="O360" s="332" t="str">
        <f>IF(A360="","",VLOOKUP(A360,D.Composição!A2869:F8575,5,FALSE))</f>
        <v/>
      </c>
      <c r="P360" s="332" t="str">
        <f t="shared" si="27"/>
        <v/>
      </c>
      <c r="Q360" s="333" t="str">
        <f t="shared" si="28"/>
        <v/>
      </c>
      <c r="R360" s="334" t="str">
        <f t="shared" si="29"/>
        <v/>
      </c>
      <c r="S360" s="332" t="str">
        <f>IF(H360="","",IF(R360&gt;=4*auxiliar!$K$2,"Não elegível",IF(R360&lt;4*auxiliar!$K$2,"Elegível","")))</f>
        <v/>
      </c>
      <c r="T360" s="325"/>
      <c r="U360" s="325"/>
      <c r="V360" s="325"/>
      <c r="W360" s="335"/>
      <c r="X360" s="336" t="str">
        <f>IF(Table8[[#This Row],[Código do agregado '[Entidade']]]="","",IF(OR(AND(A360="",A360&lt;&gt;""),(AND(A360&lt;&gt;"",OR(B360="",D360="",I360="",T360="",U360="")))),"NÃO",IF(AND(A360&lt;&gt;"",J360=0),"Faltam membros","sim")))</f>
        <v/>
      </c>
      <c r="AA360" s="323"/>
      <c r="AB360" s="406"/>
      <c r="AC360" s="406"/>
      <c r="AD360" s="323"/>
      <c r="AE360" s="323"/>
    </row>
    <row r="361" spans="1:31" x14ac:dyDescent="0.25">
      <c r="A361" s="324"/>
      <c r="B361" s="325"/>
      <c r="C361" s="326">
        <f>IFERROR(VLOOKUP(B361,A.Núcleos!$B:$C,2,FALSE),"")</f>
        <v>0</v>
      </c>
      <c r="D361" s="327"/>
      <c r="E361" s="328"/>
      <c r="F361" s="213"/>
      <c r="G361" s="329" t="str">
        <f>IF(Table8[[#This Row],[Código da Candidatura]]="","",CONCATENATE(VLOOKUP(Table8[[#This Row],[Código da Candidatura]],Table13[[Cód.]:[Latitude]],3,FALSE)," - ",VLOOKUP(Table8[[#This Row],[Código da Candidatura]],Table13[[Cód.]:[Latitude]],6,FALSE)))</f>
        <v/>
      </c>
      <c r="H361" s="330" t="str">
        <f>IF(A361="","",CONCATENATE("1D.",Entrada!$K$8,".",auxiliar!A48,".",Table8[[#This Row],[Código da Candidatura]]))</f>
        <v/>
      </c>
      <c r="I361" s="331" t="str">
        <f>IF(A361="","",SUMIF(D.Composição!A$2825:A$8530,A361,D.Composição!G$5:G$8530))</f>
        <v/>
      </c>
      <c r="J361" s="332" t="str">
        <f>IF(A361="","",COUNTIF(D.Composição!$A:$A,$A361))</f>
        <v/>
      </c>
      <c r="K361" s="332" t="str">
        <f t="shared" si="25"/>
        <v/>
      </c>
      <c r="L361" s="332" t="str">
        <f>IF(A361="","",COUNTIFS(D.Composição!$A:$A,$A361,D.Composição!$M:$M,"Dep"))</f>
        <v/>
      </c>
      <c r="M361" s="332" t="str">
        <f>IF(A361="","",COUNTIFS(D.Composição!$A:$A,$A361,D.Composição!$F:$F,"Sim"))</f>
        <v/>
      </c>
      <c r="N361" s="332" t="str">
        <f t="shared" si="26"/>
        <v/>
      </c>
      <c r="O361" s="332" t="str">
        <f>IF(A361="","",VLOOKUP(A361,D.Composição!A2870:F8576,5,FALSE))</f>
        <v/>
      </c>
      <c r="P361" s="332" t="str">
        <f t="shared" si="27"/>
        <v/>
      </c>
      <c r="Q361" s="333" t="str">
        <f t="shared" si="28"/>
        <v/>
      </c>
      <c r="R361" s="334" t="str">
        <f t="shared" si="29"/>
        <v/>
      </c>
      <c r="S361" s="332" t="str">
        <f>IF(H361="","",IF(R361&gt;=4*auxiliar!$K$2,"Não elegível",IF(R361&lt;4*auxiliar!$K$2,"Elegível","")))</f>
        <v/>
      </c>
      <c r="T361" s="325"/>
      <c r="U361" s="325"/>
      <c r="V361" s="325"/>
      <c r="W361" s="335"/>
      <c r="X361" s="336" t="str">
        <f>IF(Table8[[#This Row],[Código do agregado '[Entidade']]]="","",IF(OR(AND(A361="",A361&lt;&gt;""),(AND(A361&lt;&gt;"",OR(B361="",D361="",I361="",T361="",U361="")))),"NÃO",IF(AND(A361&lt;&gt;"",J361=0),"Faltam membros","sim")))</f>
        <v/>
      </c>
      <c r="AA361" s="323"/>
      <c r="AB361" s="406"/>
      <c r="AC361" s="406"/>
      <c r="AD361" s="323"/>
      <c r="AE361" s="323"/>
    </row>
    <row r="362" spans="1:31" x14ac:dyDescent="0.25">
      <c r="A362" s="324"/>
      <c r="B362" s="325"/>
      <c r="C362" s="326">
        <f>IFERROR(VLOOKUP(B362,A.Núcleos!$B:$C,2,FALSE),"")</f>
        <v>0</v>
      </c>
      <c r="D362" s="327"/>
      <c r="E362" s="328"/>
      <c r="F362" s="213"/>
      <c r="G362" s="329" t="str">
        <f>IF(Table8[[#This Row],[Código da Candidatura]]="","",CONCATENATE(VLOOKUP(Table8[[#This Row],[Código da Candidatura]],Table13[[Cód.]:[Latitude]],3,FALSE)," - ",VLOOKUP(Table8[[#This Row],[Código da Candidatura]],Table13[[Cód.]:[Latitude]],6,FALSE)))</f>
        <v/>
      </c>
      <c r="H362" s="330" t="str">
        <f>IF(A362="","",CONCATENATE("1D.",Entrada!$K$8,".",auxiliar!A49,".",Table8[[#This Row],[Código da Candidatura]]))</f>
        <v/>
      </c>
      <c r="I362" s="331" t="str">
        <f>IF(A362="","",SUMIF(D.Composição!A$2825:A$8530,A362,D.Composição!G$5:G$8530))</f>
        <v/>
      </c>
      <c r="J362" s="332" t="str">
        <f>IF(A362="","",COUNTIF(D.Composição!$A:$A,$A362))</f>
        <v/>
      </c>
      <c r="K362" s="332" t="str">
        <f t="shared" si="25"/>
        <v/>
      </c>
      <c r="L362" s="332" t="str">
        <f>IF(A362="","",COUNTIFS(D.Composição!$A:$A,$A362,D.Composição!$M:$M,"Dep"))</f>
        <v/>
      </c>
      <c r="M362" s="332" t="str">
        <f>IF(A362="","",COUNTIFS(D.Composição!$A:$A,$A362,D.Composição!$F:$F,"Sim"))</f>
        <v/>
      </c>
      <c r="N362" s="332" t="str">
        <f t="shared" si="26"/>
        <v/>
      </c>
      <c r="O362" s="332" t="str">
        <f>IF(A362="","",VLOOKUP(A362,D.Composição!A2871:F8577,5,FALSE))</f>
        <v/>
      </c>
      <c r="P362" s="332" t="str">
        <f t="shared" si="27"/>
        <v/>
      </c>
      <c r="Q362" s="333" t="str">
        <f t="shared" si="28"/>
        <v/>
      </c>
      <c r="R362" s="334" t="str">
        <f t="shared" si="29"/>
        <v/>
      </c>
      <c r="S362" s="332" t="str">
        <f>IF(H362="","",IF(R362&gt;=4*auxiliar!$K$2,"Não elegível",IF(R362&lt;4*auxiliar!$K$2,"Elegível","")))</f>
        <v/>
      </c>
      <c r="T362" s="325"/>
      <c r="U362" s="325"/>
      <c r="V362" s="325"/>
      <c r="W362" s="335"/>
      <c r="X362" s="336" t="str">
        <f>IF(Table8[[#This Row],[Código do agregado '[Entidade']]]="","",IF(OR(AND(A362="",A362&lt;&gt;""),(AND(A362&lt;&gt;"",OR(B362="",D362="",I362="",T362="",U362="")))),"NÃO",IF(AND(A362&lt;&gt;"",J362=0),"Faltam membros","sim")))</f>
        <v/>
      </c>
      <c r="AA362" s="323"/>
      <c r="AB362" s="406"/>
      <c r="AC362" s="406"/>
      <c r="AD362" s="323"/>
      <c r="AE362" s="323"/>
    </row>
    <row r="363" spans="1:31" x14ac:dyDescent="0.25">
      <c r="A363" s="324"/>
      <c r="B363" s="325"/>
      <c r="C363" s="326">
        <f>IFERROR(VLOOKUP(B363,A.Núcleos!$B:$C,2,FALSE),"")</f>
        <v>0</v>
      </c>
      <c r="D363" s="327"/>
      <c r="E363" s="328"/>
      <c r="F363" s="213"/>
      <c r="G363" s="329" t="str">
        <f>IF(Table8[[#This Row],[Código da Candidatura]]="","",CONCATENATE(VLOOKUP(Table8[[#This Row],[Código da Candidatura]],Table13[[Cód.]:[Latitude]],3,FALSE)," - ",VLOOKUP(Table8[[#This Row],[Código da Candidatura]],Table13[[Cód.]:[Latitude]],6,FALSE)))</f>
        <v/>
      </c>
      <c r="H363" s="330" t="str">
        <f>IF(A363="","",CONCATENATE("1D.",Entrada!$K$8,".",auxiliar!A50,".",Table8[[#This Row],[Código da Candidatura]]))</f>
        <v/>
      </c>
      <c r="I363" s="331" t="str">
        <f>IF(A363="","",SUMIF(D.Composição!A$2825:A$8530,A363,D.Composição!G$5:G$8530))</f>
        <v/>
      </c>
      <c r="J363" s="332" t="str">
        <f>IF(A363="","",COUNTIF(D.Composição!$A:$A,$A363))</f>
        <v/>
      </c>
      <c r="K363" s="332" t="str">
        <f t="shared" si="25"/>
        <v/>
      </c>
      <c r="L363" s="332" t="str">
        <f>IF(A363="","",COUNTIFS(D.Composição!$A:$A,$A363,D.Composição!$M:$M,"Dep"))</f>
        <v/>
      </c>
      <c r="M363" s="332" t="str">
        <f>IF(A363="","",COUNTIFS(D.Composição!$A:$A,$A363,D.Composição!$F:$F,"Sim"))</f>
        <v/>
      </c>
      <c r="N363" s="332" t="str">
        <f t="shared" si="26"/>
        <v/>
      </c>
      <c r="O363" s="332" t="str">
        <f>IF(A363="","",VLOOKUP(A363,D.Composição!A2872:F8578,5,FALSE))</f>
        <v/>
      </c>
      <c r="P363" s="332" t="str">
        <f t="shared" si="27"/>
        <v/>
      </c>
      <c r="Q363" s="333" t="str">
        <f t="shared" si="28"/>
        <v/>
      </c>
      <c r="R363" s="334" t="str">
        <f t="shared" si="29"/>
        <v/>
      </c>
      <c r="S363" s="332" t="str">
        <f>IF(H363="","",IF(R363&gt;=4*auxiliar!$K$2,"Não elegível",IF(R363&lt;4*auxiliar!$K$2,"Elegível","")))</f>
        <v/>
      </c>
      <c r="T363" s="325"/>
      <c r="U363" s="325"/>
      <c r="V363" s="325"/>
      <c r="W363" s="335"/>
      <c r="X363" s="336" t="str">
        <f>IF(Table8[[#This Row],[Código do agregado '[Entidade']]]="","",IF(OR(AND(A363="",A363&lt;&gt;""),(AND(A363&lt;&gt;"",OR(B363="",D363="",I363="",T363="",U363="")))),"NÃO",IF(AND(A363&lt;&gt;"",J363=0),"Faltam membros","sim")))</f>
        <v/>
      </c>
      <c r="AA363" s="323"/>
      <c r="AB363" s="406"/>
      <c r="AC363" s="406"/>
      <c r="AD363" s="323"/>
      <c r="AE363" s="323"/>
    </row>
    <row r="364" spans="1:31" x14ac:dyDescent="0.25">
      <c r="A364" s="324"/>
      <c r="B364" s="325"/>
      <c r="C364" s="326">
        <f>IFERROR(VLOOKUP(B364,A.Núcleos!$B:$C,2,FALSE),"")</f>
        <v>0</v>
      </c>
      <c r="D364" s="327"/>
      <c r="E364" s="328"/>
      <c r="F364" s="213"/>
      <c r="G364" s="329" t="str">
        <f>IF(Table8[[#This Row],[Código da Candidatura]]="","",CONCATENATE(VLOOKUP(Table8[[#This Row],[Código da Candidatura]],Table13[[Cód.]:[Latitude]],3,FALSE)," - ",VLOOKUP(Table8[[#This Row],[Código da Candidatura]],Table13[[Cód.]:[Latitude]],6,FALSE)))</f>
        <v/>
      </c>
      <c r="H364" s="330" t="str">
        <f>IF(A364="","",CONCATENATE("1D.",Entrada!$K$8,".",auxiliar!A51,".",Table8[[#This Row],[Código da Candidatura]]))</f>
        <v/>
      </c>
      <c r="I364" s="331" t="str">
        <f>IF(A364="","",SUMIF(D.Composição!A$2825:A$8530,A364,D.Composição!G$5:G$8530))</f>
        <v/>
      </c>
      <c r="J364" s="332" t="str">
        <f>IF(A364="","",COUNTIF(D.Composição!$A:$A,$A364))</f>
        <v/>
      </c>
      <c r="K364" s="332" t="str">
        <f t="shared" si="25"/>
        <v/>
      </c>
      <c r="L364" s="332" t="str">
        <f>IF(A364="","",COUNTIFS(D.Composição!$A:$A,$A364,D.Composição!$M:$M,"Dep"))</f>
        <v/>
      </c>
      <c r="M364" s="332" t="str">
        <f>IF(A364="","",COUNTIFS(D.Composição!$A:$A,$A364,D.Composição!$F:$F,"Sim"))</f>
        <v/>
      </c>
      <c r="N364" s="332" t="str">
        <f t="shared" si="26"/>
        <v/>
      </c>
      <c r="O364" s="332" t="str">
        <f>IF(A364="","",VLOOKUP(A364,D.Composição!A2873:F8579,5,FALSE))</f>
        <v/>
      </c>
      <c r="P364" s="332" t="str">
        <f t="shared" si="27"/>
        <v/>
      </c>
      <c r="Q364" s="333" t="str">
        <f t="shared" si="28"/>
        <v/>
      </c>
      <c r="R364" s="334" t="str">
        <f t="shared" si="29"/>
        <v/>
      </c>
      <c r="S364" s="332" t="str">
        <f>IF(H364="","",IF(R364&gt;=4*auxiliar!$K$2,"Não elegível",IF(R364&lt;4*auxiliar!$K$2,"Elegível","")))</f>
        <v/>
      </c>
      <c r="T364" s="325"/>
      <c r="U364" s="325"/>
      <c r="V364" s="325"/>
      <c r="W364" s="335"/>
      <c r="X364" s="336" t="str">
        <f>IF(Table8[[#This Row],[Código do agregado '[Entidade']]]="","",IF(OR(AND(A364="",A364&lt;&gt;""),(AND(A364&lt;&gt;"",OR(B364="",D364="",I364="",T364="",U364="")))),"NÃO",IF(AND(A364&lt;&gt;"",J364=0),"Faltam membros","sim")))</f>
        <v/>
      </c>
      <c r="AA364" s="323"/>
      <c r="AB364" s="406"/>
      <c r="AC364" s="406"/>
      <c r="AD364" s="323"/>
      <c r="AE364" s="323"/>
    </row>
    <row r="365" spans="1:31" x14ac:dyDescent="0.25">
      <c r="A365" s="324"/>
      <c r="B365" s="325"/>
      <c r="C365" s="326">
        <f>IFERROR(VLOOKUP(B365,A.Núcleos!$B:$C,2,FALSE),"")</f>
        <v>0</v>
      </c>
      <c r="D365" s="327"/>
      <c r="E365" s="328"/>
      <c r="F365" s="213"/>
      <c r="G365" s="329" t="str">
        <f>IF(Table8[[#This Row],[Código da Candidatura]]="","",CONCATENATE(VLOOKUP(Table8[[#This Row],[Código da Candidatura]],Table13[[Cód.]:[Latitude]],3,FALSE)," - ",VLOOKUP(Table8[[#This Row],[Código da Candidatura]],Table13[[Cód.]:[Latitude]],6,FALSE)))</f>
        <v/>
      </c>
      <c r="H365" s="330" t="str">
        <f>IF(A365="","",CONCATENATE("1D.",Entrada!$K$8,".",auxiliar!A52,".",Table8[[#This Row],[Código da Candidatura]]))</f>
        <v/>
      </c>
      <c r="I365" s="331" t="str">
        <f>IF(A365="","",SUMIF(D.Composição!A$2825:A$8530,A365,D.Composição!G$5:G$8530))</f>
        <v/>
      </c>
      <c r="J365" s="332" t="str">
        <f>IF(A365="","",COUNTIF(D.Composição!$A:$A,$A365))</f>
        <v/>
      </c>
      <c r="K365" s="332" t="str">
        <f t="shared" si="25"/>
        <v/>
      </c>
      <c r="L365" s="332" t="str">
        <f>IF(A365="","",COUNTIFS(D.Composição!$A:$A,$A365,D.Composição!$M:$M,"Dep"))</f>
        <v/>
      </c>
      <c r="M365" s="332" t="str">
        <f>IF(A365="","",COUNTIFS(D.Composição!$A:$A,$A365,D.Composição!$F:$F,"Sim"))</f>
        <v/>
      </c>
      <c r="N365" s="332" t="str">
        <f t="shared" si="26"/>
        <v/>
      </c>
      <c r="O365" s="332" t="str">
        <f>IF(A365="","",VLOOKUP(A365,D.Composição!A2874:F8580,5,FALSE))</f>
        <v/>
      </c>
      <c r="P365" s="332" t="str">
        <f t="shared" si="27"/>
        <v/>
      </c>
      <c r="Q365" s="333" t="str">
        <f t="shared" si="28"/>
        <v/>
      </c>
      <c r="R365" s="334" t="str">
        <f t="shared" si="29"/>
        <v/>
      </c>
      <c r="S365" s="332" t="str">
        <f>IF(H365="","",IF(R365&gt;=4*auxiliar!$K$2,"Não elegível",IF(R365&lt;4*auxiliar!$K$2,"Elegível","")))</f>
        <v/>
      </c>
      <c r="T365" s="325"/>
      <c r="U365" s="325"/>
      <c r="V365" s="325"/>
      <c r="W365" s="335"/>
      <c r="X365" s="336" t="str">
        <f>IF(Table8[[#This Row],[Código do agregado '[Entidade']]]="","",IF(OR(AND(A365="",A365&lt;&gt;""),(AND(A365&lt;&gt;"",OR(B365="",D365="",I365="",T365="",U365="")))),"NÃO",IF(AND(A365&lt;&gt;"",J365=0),"Faltam membros","sim")))</f>
        <v/>
      </c>
      <c r="AA365" s="323"/>
      <c r="AB365" s="406"/>
      <c r="AC365" s="406"/>
      <c r="AD365" s="323"/>
      <c r="AE365" s="323"/>
    </row>
    <row r="366" spans="1:31" x14ac:dyDescent="0.25">
      <c r="A366" s="324"/>
      <c r="B366" s="325"/>
      <c r="C366" s="326">
        <f>IFERROR(VLOOKUP(B366,A.Núcleos!$B:$C,2,FALSE),"")</f>
        <v>0</v>
      </c>
      <c r="D366" s="327"/>
      <c r="E366" s="328"/>
      <c r="F366" s="213"/>
      <c r="G366" s="329" t="str">
        <f>IF(Table8[[#This Row],[Código da Candidatura]]="","",CONCATENATE(VLOOKUP(Table8[[#This Row],[Código da Candidatura]],Table13[[Cód.]:[Latitude]],3,FALSE)," - ",VLOOKUP(Table8[[#This Row],[Código da Candidatura]],Table13[[Cód.]:[Latitude]],6,FALSE)))</f>
        <v/>
      </c>
      <c r="H366" s="330" t="str">
        <f>IF(A366="","",CONCATENATE("1D.",Entrada!$K$8,".",auxiliar!A53,".",Table8[[#This Row],[Código da Candidatura]]))</f>
        <v/>
      </c>
      <c r="I366" s="331" t="str">
        <f>IF(A366="","",SUMIF(D.Composição!A$2825:A$8530,A366,D.Composição!G$5:G$8530))</f>
        <v/>
      </c>
      <c r="J366" s="332" t="str">
        <f>IF(A366="","",COUNTIF(D.Composição!$A:$A,$A366))</f>
        <v/>
      </c>
      <c r="K366" s="332" t="str">
        <f t="shared" si="25"/>
        <v/>
      </c>
      <c r="L366" s="332" t="str">
        <f>IF(A366="","",COUNTIFS(D.Composição!$A:$A,$A366,D.Composição!$M:$M,"Dep"))</f>
        <v/>
      </c>
      <c r="M366" s="332" t="str">
        <f>IF(A366="","",COUNTIFS(D.Composição!$A:$A,$A366,D.Composição!$F:$F,"Sim"))</f>
        <v/>
      </c>
      <c r="N366" s="332" t="str">
        <f t="shared" si="26"/>
        <v/>
      </c>
      <c r="O366" s="332" t="str">
        <f>IF(A366="","",VLOOKUP(A366,D.Composição!A2875:F8581,5,FALSE))</f>
        <v/>
      </c>
      <c r="P366" s="332" t="str">
        <f t="shared" si="27"/>
        <v/>
      </c>
      <c r="Q366" s="333" t="str">
        <f t="shared" si="28"/>
        <v/>
      </c>
      <c r="R366" s="334" t="str">
        <f t="shared" si="29"/>
        <v/>
      </c>
      <c r="S366" s="332" t="str">
        <f>IF(H366="","",IF(R366&gt;=4*auxiliar!$K$2,"Não elegível",IF(R366&lt;4*auxiliar!$K$2,"Elegível","")))</f>
        <v/>
      </c>
      <c r="T366" s="325"/>
      <c r="U366" s="325"/>
      <c r="V366" s="325"/>
      <c r="W366" s="335"/>
      <c r="X366" s="336" t="str">
        <f>IF(Table8[[#This Row],[Código do agregado '[Entidade']]]="","",IF(OR(AND(A366="",A366&lt;&gt;""),(AND(A366&lt;&gt;"",OR(B366="",D366="",I366="",T366="",U366="")))),"NÃO",IF(AND(A366&lt;&gt;"",J366=0),"Faltam membros","sim")))</f>
        <v/>
      </c>
      <c r="AA366" s="323"/>
      <c r="AB366" s="406"/>
      <c r="AC366" s="406"/>
      <c r="AD366" s="323"/>
      <c r="AE366" s="323"/>
    </row>
    <row r="367" spans="1:31" x14ac:dyDescent="0.25">
      <c r="A367" s="324"/>
      <c r="B367" s="325"/>
      <c r="C367" s="326">
        <f>IFERROR(VLOOKUP(B367,A.Núcleos!$B:$C,2,FALSE),"")</f>
        <v>0</v>
      </c>
      <c r="D367" s="327"/>
      <c r="E367" s="328"/>
      <c r="F367" s="213"/>
      <c r="G367" s="329" t="str">
        <f>IF(Table8[[#This Row],[Código da Candidatura]]="","",CONCATENATE(VLOOKUP(Table8[[#This Row],[Código da Candidatura]],Table13[[Cód.]:[Latitude]],3,FALSE)," - ",VLOOKUP(Table8[[#This Row],[Código da Candidatura]],Table13[[Cód.]:[Latitude]],6,FALSE)))</f>
        <v/>
      </c>
      <c r="H367" s="330" t="str">
        <f>IF(A367="","",CONCATENATE("1D.",Entrada!$K$8,".",auxiliar!A54,".",Table8[[#This Row],[Código da Candidatura]]))</f>
        <v/>
      </c>
      <c r="I367" s="331" t="str">
        <f>IF(A367="","",SUMIF(D.Composição!A$2825:A$8530,A367,D.Composição!G$5:G$8530))</f>
        <v/>
      </c>
      <c r="J367" s="332" t="str">
        <f>IF(A367="","",COUNTIF(D.Composição!$A:$A,$A367))</f>
        <v/>
      </c>
      <c r="K367" s="332" t="str">
        <f t="shared" si="25"/>
        <v/>
      </c>
      <c r="L367" s="332" t="str">
        <f>IF(A367="","",COUNTIFS(D.Composição!$A:$A,$A367,D.Composição!$M:$M,"Dep"))</f>
        <v/>
      </c>
      <c r="M367" s="332" t="str">
        <f>IF(A367="","",COUNTIFS(D.Composição!$A:$A,$A367,D.Composição!$F:$F,"Sim"))</f>
        <v/>
      </c>
      <c r="N367" s="332" t="str">
        <f t="shared" si="26"/>
        <v/>
      </c>
      <c r="O367" s="332" t="str">
        <f>IF(A367="","",VLOOKUP(A367,D.Composição!A2876:F8582,5,FALSE))</f>
        <v/>
      </c>
      <c r="P367" s="332" t="str">
        <f t="shared" si="27"/>
        <v/>
      </c>
      <c r="Q367" s="333" t="str">
        <f t="shared" si="28"/>
        <v/>
      </c>
      <c r="R367" s="334" t="str">
        <f t="shared" si="29"/>
        <v/>
      </c>
      <c r="S367" s="332" t="str">
        <f>IF(H367="","",IF(R367&gt;=4*auxiliar!$K$2,"Não elegível",IF(R367&lt;4*auxiliar!$K$2,"Elegível","")))</f>
        <v/>
      </c>
      <c r="T367" s="325"/>
      <c r="U367" s="325"/>
      <c r="V367" s="325"/>
      <c r="W367" s="335"/>
      <c r="X367" s="336" t="str">
        <f>IF(Table8[[#This Row],[Código do agregado '[Entidade']]]="","",IF(OR(AND(A367="",A367&lt;&gt;""),(AND(A367&lt;&gt;"",OR(B367="",D367="",I367="",T367="",U367="")))),"NÃO",IF(AND(A367&lt;&gt;"",J367=0),"Faltam membros","sim")))</f>
        <v/>
      </c>
      <c r="AA367" s="323"/>
      <c r="AB367" s="406"/>
      <c r="AC367" s="406"/>
      <c r="AD367" s="323"/>
      <c r="AE367" s="323"/>
    </row>
    <row r="368" spans="1:31" x14ac:dyDescent="0.25">
      <c r="A368" s="324"/>
      <c r="B368" s="325"/>
      <c r="C368" s="326">
        <f>IFERROR(VLOOKUP(B368,A.Núcleos!$B:$C,2,FALSE),"")</f>
        <v>0</v>
      </c>
      <c r="D368" s="327"/>
      <c r="E368" s="328"/>
      <c r="F368" s="213"/>
      <c r="G368" s="329" t="str">
        <f>IF(Table8[[#This Row],[Código da Candidatura]]="","",CONCATENATE(VLOOKUP(Table8[[#This Row],[Código da Candidatura]],Table13[[Cód.]:[Latitude]],3,FALSE)," - ",VLOOKUP(Table8[[#This Row],[Código da Candidatura]],Table13[[Cód.]:[Latitude]],6,FALSE)))</f>
        <v/>
      </c>
      <c r="H368" s="330" t="str">
        <f>IF(A368="","",CONCATENATE("1D.",Entrada!$K$8,".",auxiliar!A55,".",Table8[[#This Row],[Código da Candidatura]]))</f>
        <v/>
      </c>
      <c r="I368" s="331" t="str">
        <f>IF(A368="","",SUMIF(D.Composição!A$2825:A$8530,A368,D.Composição!G$5:G$8530))</f>
        <v/>
      </c>
      <c r="J368" s="332" t="str">
        <f>IF(A368="","",COUNTIF(D.Composição!$A:$A,$A368))</f>
        <v/>
      </c>
      <c r="K368" s="332" t="str">
        <f t="shared" si="25"/>
        <v/>
      </c>
      <c r="L368" s="332" t="str">
        <f>IF(A368="","",COUNTIFS(D.Composição!$A:$A,$A368,D.Composição!$M:$M,"Dep"))</f>
        <v/>
      </c>
      <c r="M368" s="332" t="str">
        <f>IF(A368="","",COUNTIFS(D.Composição!$A:$A,$A368,D.Composição!$F:$F,"Sim"))</f>
        <v/>
      </c>
      <c r="N368" s="332" t="str">
        <f t="shared" si="26"/>
        <v/>
      </c>
      <c r="O368" s="332" t="str">
        <f>IF(A368="","",VLOOKUP(A368,D.Composição!A2877:F8583,5,FALSE))</f>
        <v/>
      </c>
      <c r="P368" s="332" t="str">
        <f t="shared" si="27"/>
        <v/>
      </c>
      <c r="Q368" s="333" t="str">
        <f t="shared" si="28"/>
        <v/>
      </c>
      <c r="R368" s="334" t="str">
        <f t="shared" si="29"/>
        <v/>
      </c>
      <c r="S368" s="332" t="str">
        <f>IF(H368="","",IF(R368&gt;=4*auxiliar!$K$2,"Não elegível",IF(R368&lt;4*auxiliar!$K$2,"Elegível","")))</f>
        <v/>
      </c>
      <c r="T368" s="325"/>
      <c r="U368" s="325"/>
      <c r="V368" s="325"/>
      <c r="W368" s="335"/>
      <c r="X368" s="336" t="str">
        <f>IF(Table8[[#This Row],[Código do agregado '[Entidade']]]="","",IF(OR(AND(A368="",A368&lt;&gt;""),(AND(A368&lt;&gt;"",OR(B368="",D368="",I368="",T368="",U368="")))),"NÃO",IF(AND(A368&lt;&gt;"",J368=0),"Faltam membros","sim")))</f>
        <v/>
      </c>
      <c r="AA368" s="323"/>
      <c r="AB368" s="406"/>
      <c r="AC368" s="406"/>
      <c r="AD368" s="323"/>
      <c r="AE368" s="323"/>
    </row>
    <row r="369" spans="1:31" x14ac:dyDescent="0.25">
      <c r="A369" s="324"/>
      <c r="B369" s="325"/>
      <c r="C369" s="326">
        <f>IFERROR(VLOOKUP(B369,A.Núcleos!$B:$C,2,FALSE),"")</f>
        <v>0</v>
      </c>
      <c r="D369" s="327"/>
      <c r="E369" s="328"/>
      <c r="F369" s="213"/>
      <c r="G369" s="329" t="str">
        <f>IF(Table8[[#This Row],[Código da Candidatura]]="","",CONCATENATE(VLOOKUP(Table8[[#This Row],[Código da Candidatura]],Table13[[Cód.]:[Latitude]],3,FALSE)," - ",VLOOKUP(Table8[[#This Row],[Código da Candidatura]],Table13[[Cód.]:[Latitude]],6,FALSE)))</f>
        <v/>
      </c>
      <c r="H369" s="330" t="str">
        <f>IF(A369="","",CONCATENATE("1D.",Entrada!$K$8,".",auxiliar!A56,".",Table8[[#This Row],[Código da Candidatura]]))</f>
        <v/>
      </c>
      <c r="I369" s="331" t="str">
        <f>IF(A369="","",SUMIF(D.Composição!A$2825:A$8530,A369,D.Composição!G$5:G$8530))</f>
        <v/>
      </c>
      <c r="J369" s="332" t="str">
        <f>IF(A369="","",COUNTIF(D.Composição!$A:$A,$A369))</f>
        <v/>
      </c>
      <c r="K369" s="332" t="str">
        <f t="shared" si="25"/>
        <v/>
      </c>
      <c r="L369" s="332" t="str">
        <f>IF(A369="","",COUNTIFS(D.Composição!$A:$A,$A369,D.Composição!$M:$M,"Dep"))</f>
        <v/>
      </c>
      <c r="M369" s="332" t="str">
        <f>IF(A369="","",COUNTIFS(D.Composição!$A:$A,$A369,D.Composição!$F:$F,"Sim"))</f>
        <v/>
      </c>
      <c r="N369" s="332" t="str">
        <f t="shared" si="26"/>
        <v/>
      </c>
      <c r="O369" s="332" t="str">
        <f>IF(A369="","",VLOOKUP(A369,D.Composição!A2878:F8584,5,FALSE))</f>
        <v/>
      </c>
      <c r="P369" s="332" t="str">
        <f t="shared" si="27"/>
        <v/>
      </c>
      <c r="Q369" s="333" t="str">
        <f t="shared" si="28"/>
        <v/>
      </c>
      <c r="R369" s="334" t="str">
        <f t="shared" si="29"/>
        <v/>
      </c>
      <c r="S369" s="332" t="str">
        <f>IF(H369="","",IF(R369&gt;=4*auxiliar!$K$2,"Não elegível",IF(R369&lt;4*auxiliar!$K$2,"Elegível","")))</f>
        <v/>
      </c>
      <c r="T369" s="325"/>
      <c r="U369" s="325"/>
      <c r="V369" s="325"/>
      <c r="W369" s="335"/>
      <c r="X369" s="336" t="str">
        <f>IF(Table8[[#This Row],[Código do agregado '[Entidade']]]="","",IF(OR(AND(A369="",A369&lt;&gt;""),(AND(A369&lt;&gt;"",OR(B369="",D369="",I369="",T369="",U369="")))),"NÃO",IF(AND(A369&lt;&gt;"",J369=0),"Faltam membros","sim")))</f>
        <v/>
      </c>
      <c r="AA369" s="323"/>
      <c r="AB369" s="406"/>
      <c r="AC369" s="406"/>
      <c r="AD369" s="323"/>
      <c r="AE369" s="323"/>
    </row>
    <row r="370" spans="1:31" x14ac:dyDescent="0.25">
      <c r="A370" s="324"/>
      <c r="B370" s="325"/>
      <c r="C370" s="326">
        <f>IFERROR(VLOOKUP(B370,A.Núcleos!$B:$C,2,FALSE),"")</f>
        <v>0</v>
      </c>
      <c r="D370" s="327"/>
      <c r="E370" s="328"/>
      <c r="F370" s="213"/>
      <c r="G370" s="329" t="str">
        <f>IF(Table8[[#This Row],[Código da Candidatura]]="","",CONCATENATE(VLOOKUP(Table8[[#This Row],[Código da Candidatura]],Table13[[Cód.]:[Latitude]],3,FALSE)," - ",VLOOKUP(Table8[[#This Row],[Código da Candidatura]],Table13[[Cód.]:[Latitude]],6,FALSE)))</f>
        <v/>
      </c>
      <c r="H370" s="330" t="str">
        <f>IF(A370="","",CONCATENATE("1D.",Entrada!$K$8,".",auxiliar!A57,".",Table8[[#This Row],[Código da Candidatura]]))</f>
        <v/>
      </c>
      <c r="I370" s="331" t="str">
        <f>IF(A370="","",SUMIF(D.Composição!A$2825:A$8530,A370,D.Composição!G$5:G$8530))</f>
        <v/>
      </c>
      <c r="J370" s="332" t="str">
        <f>IF(A370="","",COUNTIF(D.Composição!$A:$A,$A370))</f>
        <v/>
      </c>
      <c r="K370" s="332" t="str">
        <f t="shared" si="25"/>
        <v/>
      </c>
      <c r="L370" s="332" t="str">
        <f>IF(A370="","",COUNTIFS(D.Composição!$A:$A,$A370,D.Composição!$M:$M,"Dep"))</f>
        <v/>
      </c>
      <c r="M370" s="332" t="str">
        <f>IF(A370="","",COUNTIFS(D.Composição!$A:$A,$A370,D.Composição!$F:$F,"Sim"))</f>
        <v/>
      </c>
      <c r="N370" s="332" t="str">
        <f t="shared" si="26"/>
        <v/>
      </c>
      <c r="O370" s="332" t="str">
        <f>IF(A370="","",VLOOKUP(A370,D.Composição!A2879:F8585,5,FALSE))</f>
        <v/>
      </c>
      <c r="P370" s="332" t="str">
        <f t="shared" si="27"/>
        <v/>
      </c>
      <c r="Q370" s="333" t="str">
        <f t="shared" si="28"/>
        <v/>
      </c>
      <c r="R370" s="334" t="str">
        <f t="shared" si="29"/>
        <v/>
      </c>
      <c r="S370" s="332" t="str">
        <f>IF(H370="","",IF(R370&gt;=4*auxiliar!$K$2,"Não elegível",IF(R370&lt;4*auxiliar!$K$2,"Elegível","")))</f>
        <v/>
      </c>
      <c r="T370" s="325"/>
      <c r="U370" s="325"/>
      <c r="V370" s="325"/>
      <c r="W370" s="335"/>
      <c r="X370" s="336" t="str">
        <f>IF(Table8[[#This Row],[Código do agregado '[Entidade']]]="","",IF(OR(AND(A370="",A370&lt;&gt;""),(AND(A370&lt;&gt;"",OR(B370="",D370="",I370="",T370="",U370="")))),"NÃO",IF(AND(A370&lt;&gt;"",J370=0),"Faltam membros","sim")))</f>
        <v/>
      </c>
      <c r="AA370" s="323"/>
      <c r="AB370" s="406"/>
      <c r="AC370" s="406"/>
      <c r="AD370" s="323"/>
      <c r="AE370" s="323"/>
    </row>
    <row r="371" spans="1:31" x14ac:dyDescent="0.25">
      <c r="A371" s="324"/>
      <c r="B371" s="325"/>
      <c r="C371" s="326">
        <f>IFERROR(VLOOKUP(B371,A.Núcleos!$B:$C,2,FALSE),"")</f>
        <v>0</v>
      </c>
      <c r="D371" s="327"/>
      <c r="E371" s="328"/>
      <c r="F371" s="213"/>
      <c r="G371" s="329" t="str">
        <f>IF(Table8[[#This Row],[Código da Candidatura]]="","",CONCATENATE(VLOOKUP(Table8[[#This Row],[Código da Candidatura]],Table13[[Cód.]:[Latitude]],3,FALSE)," - ",VLOOKUP(Table8[[#This Row],[Código da Candidatura]],Table13[[Cód.]:[Latitude]],6,FALSE)))</f>
        <v/>
      </c>
      <c r="H371" s="330" t="str">
        <f>IF(A371="","",CONCATENATE("1D.",Entrada!$K$8,".",auxiliar!A58,".",Table8[[#This Row],[Código da Candidatura]]))</f>
        <v/>
      </c>
      <c r="I371" s="331" t="str">
        <f>IF(A371="","",SUMIF(D.Composição!A$2825:A$8530,A371,D.Composição!G$5:G$8530))</f>
        <v/>
      </c>
      <c r="J371" s="332" t="str">
        <f>IF(A371="","",COUNTIF(D.Composição!$A:$A,$A371))</f>
        <v/>
      </c>
      <c r="K371" s="332" t="str">
        <f t="shared" si="25"/>
        <v/>
      </c>
      <c r="L371" s="332" t="str">
        <f>IF(A371="","",COUNTIFS(D.Composição!$A:$A,$A371,D.Composição!$M:$M,"Dep"))</f>
        <v/>
      </c>
      <c r="M371" s="332" t="str">
        <f>IF(A371="","",COUNTIFS(D.Composição!$A:$A,$A371,D.Composição!$F:$F,"Sim"))</f>
        <v/>
      </c>
      <c r="N371" s="332" t="str">
        <f t="shared" si="26"/>
        <v/>
      </c>
      <c r="O371" s="332" t="str">
        <f>IF(A371="","",VLOOKUP(A371,D.Composição!A2880:F8586,5,FALSE))</f>
        <v/>
      </c>
      <c r="P371" s="332" t="str">
        <f t="shared" si="27"/>
        <v/>
      </c>
      <c r="Q371" s="333" t="str">
        <f t="shared" si="28"/>
        <v/>
      </c>
      <c r="R371" s="334" t="str">
        <f t="shared" si="29"/>
        <v/>
      </c>
      <c r="S371" s="332" t="str">
        <f>IF(H371="","",IF(R371&gt;=4*auxiliar!$K$2,"Não elegível",IF(R371&lt;4*auxiliar!$K$2,"Elegível","")))</f>
        <v/>
      </c>
      <c r="T371" s="325"/>
      <c r="U371" s="325"/>
      <c r="V371" s="325"/>
      <c r="W371" s="335"/>
      <c r="X371" s="336" t="str">
        <f>IF(Table8[[#This Row],[Código do agregado '[Entidade']]]="","",IF(OR(AND(A371="",A371&lt;&gt;""),(AND(A371&lt;&gt;"",OR(B371="",D371="",I371="",T371="",U371="")))),"NÃO",IF(AND(A371&lt;&gt;"",J371=0),"Faltam membros","sim")))</f>
        <v/>
      </c>
      <c r="AA371" s="323"/>
      <c r="AB371" s="406"/>
      <c r="AC371" s="406"/>
      <c r="AD371" s="323"/>
      <c r="AE371" s="323"/>
    </row>
    <row r="372" spans="1:31" x14ac:dyDescent="0.25">
      <c r="A372" s="324"/>
      <c r="B372" s="325"/>
      <c r="C372" s="326">
        <f>IFERROR(VLOOKUP(B372,A.Núcleos!$B:$C,2,FALSE),"")</f>
        <v>0</v>
      </c>
      <c r="D372" s="327"/>
      <c r="E372" s="328"/>
      <c r="F372" s="213"/>
      <c r="G372" s="329" t="str">
        <f>IF(Table8[[#This Row],[Código da Candidatura]]="","",CONCATENATE(VLOOKUP(Table8[[#This Row],[Código da Candidatura]],Table13[[Cód.]:[Latitude]],3,FALSE)," - ",VLOOKUP(Table8[[#This Row],[Código da Candidatura]],Table13[[Cód.]:[Latitude]],6,FALSE)))</f>
        <v/>
      </c>
      <c r="H372" s="330" t="str">
        <f>IF(A372="","",CONCATENATE("1D.",Entrada!$K$8,".",auxiliar!A59,".",Table8[[#This Row],[Código da Candidatura]]))</f>
        <v/>
      </c>
      <c r="I372" s="331" t="str">
        <f>IF(A372="","",SUMIF(D.Composição!A$2825:A$8530,A372,D.Composição!G$5:G$8530))</f>
        <v/>
      </c>
      <c r="J372" s="332" t="str">
        <f>IF(A372="","",COUNTIF(D.Composição!$A:$A,$A372))</f>
        <v/>
      </c>
      <c r="K372" s="332" t="str">
        <f t="shared" si="25"/>
        <v/>
      </c>
      <c r="L372" s="332" t="str">
        <f>IF(A372="","",COUNTIFS(D.Composição!$A:$A,$A372,D.Composição!$M:$M,"Dep"))</f>
        <v/>
      </c>
      <c r="M372" s="332" t="str">
        <f>IF(A372="","",COUNTIFS(D.Composição!$A:$A,$A372,D.Composição!$F:$F,"Sim"))</f>
        <v/>
      </c>
      <c r="N372" s="332" t="str">
        <f t="shared" si="26"/>
        <v/>
      </c>
      <c r="O372" s="332" t="str">
        <f>IF(A372="","",VLOOKUP(A372,D.Composição!A2881:F8587,5,FALSE))</f>
        <v/>
      </c>
      <c r="P372" s="332" t="str">
        <f t="shared" si="27"/>
        <v/>
      </c>
      <c r="Q372" s="333" t="str">
        <f t="shared" si="28"/>
        <v/>
      </c>
      <c r="R372" s="334" t="str">
        <f t="shared" si="29"/>
        <v/>
      </c>
      <c r="S372" s="332" t="str">
        <f>IF(H372="","",IF(R372&gt;=4*auxiliar!$K$2,"Não elegível",IF(R372&lt;4*auxiliar!$K$2,"Elegível","")))</f>
        <v/>
      </c>
      <c r="T372" s="325"/>
      <c r="U372" s="325"/>
      <c r="V372" s="325"/>
      <c r="W372" s="335"/>
      <c r="X372" s="336" t="str">
        <f>IF(Table8[[#This Row],[Código do agregado '[Entidade']]]="","",IF(OR(AND(A372="",A372&lt;&gt;""),(AND(A372&lt;&gt;"",OR(B372="",D372="",I372="",T372="",U372="")))),"NÃO",IF(AND(A372&lt;&gt;"",J372=0),"Faltam membros","sim")))</f>
        <v/>
      </c>
      <c r="AA372" s="323"/>
      <c r="AB372" s="406"/>
      <c r="AC372" s="406"/>
      <c r="AD372" s="323"/>
      <c r="AE372" s="323"/>
    </row>
    <row r="373" spans="1:31" x14ac:dyDescent="0.25">
      <c r="A373" s="324"/>
      <c r="B373" s="325"/>
      <c r="C373" s="326">
        <f>IFERROR(VLOOKUP(B373,A.Núcleos!$B:$C,2,FALSE),"")</f>
        <v>0</v>
      </c>
      <c r="D373" s="327"/>
      <c r="E373" s="328"/>
      <c r="F373" s="213"/>
      <c r="G373" s="329" t="str">
        <f>IF(Table8[[#This Row],[Código da Candidatura]]="","",CONCATENATE(VLOOKUP(Table8[[#This Row],[Código da Candidatura]],Table13[[Cód.]:[Latitude]],3,FALSE)," - ",VLOOKUP(Table8[[#This Row],[Código da Candidatura]],Table13[[Cód.]:[Latitude]],6,FALSE)))</f>
        <v/>
      </c>
      <c r="H373" s="330" t="str">
        <f>IF(A373="","",CONCATENATE("1D.",Entrada!$K$8,".",auxiliar!A60,".",Table8[[#This Row],[Código da Candidatura]]))</f>
        <v/>
      </c>
      <c r="I373" s="331" t="str">
        <f>IF(A373="","",SUMIF(D.Composição!A$2825:A$8530,A373,D.Composição!G$5:G$8530))</f>
        <v/>
      </c>
      <c r="J373" s="332" t="str">
        <f>IF(A373="","",COUNTIF(D.Composição!$A:$A,$A373))</f>
        <v/>
      </c>
      <c r="K373" s="332" t="str">
        <f t="shared" si="25"/>
        <v/>
      </c>
      <c r="L373" s="332" t="str">
        <f>IF(A373="","",COUNTIFS(D.Composição!$A:$A,$A373,D.Composição!$M:$M,"Dep"))</f>
        <v/>
      </c>
      <c r="M373" s="332" t="str">
        <f>IF(A373="","",COUNTIFS(D.Composição!$A:$A,$A373,D.Composição!$F:$F,"Sim"))</f>
        <v/>
      </c>
      <c r="N373" s="332" t="str">
        <f t="shared" si="26"/>
        <v/>
      </c>
      <c r="O373" s="332" t="str">
        <f>IF(A373="","",VLOOKUP(A373,D.Composição!A2882:F8588,5,FALSE))</f>
        <v/>
      </c>
      <c r="P373" s="332" t="str">
        <f t="shared" si="27"/>
        <v/>
      </c>
      <c r="Q373" s="333" t="str">
        <f t="shared" si="28"/>
        <v/>
      </c>
      <c r="R373" s="334" t="str">
        <f t="shared" si="29"/>
        <v/>
      </c>
      <c r="S373" s="332" t="str">
        <f>IF(H373="","",IF(R373&gt;=4*auxiliar!$K$2,"Não elegível",IF(R373&lt;4*auxiliar!$K$2,"Elegível","")))</f>
        <v/>
      </c>
      <c r="T373" s="325"/>
      <c r="U373" s="325"/>
      <c r="V373" s="325"/>
      <c r="W373" s="335"/>
      <c r="X373" s="336" t="str">
        <f>IF(Table8[[#This Row],[Código do agregado '[Entidade']]]="","",IF(OR(AND(A373="",A373&lt;&gt;""),(AND(A373&lt;&gt;"",OR(B373="",D373="",I373="",T373="",U373="")))),"NÃO",IF(AND(A373&lt;&gt;"",J373=0),"Faltam membros","sim")))</f>
        <v/>
      </c>
      <c r="AA373" s="323"/>
      <c r="AB373" s="406"/>
      <c r="AC373" s="406"/>
      <c r="AD373" s="323"/>
      <c r="AE373" s="323"/>
    </row>
    <row r="374" spans="1:31" x14ac:dyDescent="0.25">
      <c r="A374" s="324"/>
      <c r="B374" s="325"/>
      <c r="C374" s="326">
        <f>IFERROR(VLOOKUP(B374,A.Núcleos!$B:$C,2,FALSE),"")</f>
        <v>0</v>
      </c>
      <c r="D374" s="327"/>
      <c r="E374" s="328"/>
      <c r="F374" s="213"/>
      <c r="G374" s="329" t="str">
        <f>IF(Table8[[#This Row],[Código da Candidatura]]="","",CONCATENATE(VLOOKUP(Table8[[#This Row],[Código da Candidatura]],Table13[[Cód.]:[Latitude]],3,FALSE)," - ",VLOOKUP(Table8[[#This Row],[Código da Candidatura]],Table13[[Cód.]:[Latitude]],6,FALSE)))</f>
        <v/>
      </c>
      <c r="H374" s="330" t="str">
        <f>IF(A374="","",CONCATENATE("1D.",Entrada!$K$8,".",auxiliar!A61,".",Table8[[#This Row],[Código da Candidatura]]))</f>
        <v/>
      </c>
      <c r="I374" s="331" t="str">
        <f>IF(A374="","",SUMIF(D.Composição!A$2825:A$8530,A374,D.Composição!G$5:G$8530))</f>
        <v/>
      </c>
      <c r="J374" s="332" t="str">
        <f>IF(A374="","",COUNTIF(D.Composição!$A:$A,$A374))</f>
        <v/>
      </c>
      <c r="K374" s="332" t="str">
        <f t="shared" si="25"/>
        <v/>
      </c>
      <c r="L374" s="332" t="str">
        <f>IF(A374="","",COUNTIFS(D.Composição!$A:$A,$A374,D.Composição!$M:$M,"Dep"))</f>
        <v/>
      </c>
      <c r="M374" s="332" t="str">
        <f>IF(A374="","",COUNTIFS(D.Composição!$A:$A,$A374,D.Composição!$F:$F,"Sim"))</f>
        <v/>
      </c>
      <c r="N374" s="332" t="str">
        <f t="shared" si="26"/>
        <v/>
      </c>
      <c r="O374" s="332" t="str">
        <f>IF(A374="","",VLOOKUP(A374,D.Composição!A2883:F8589,5,FALSE))</f>
        <v/>
      </c>
      <c r="P374" s="332" t="str">
        <f t="shared" si="27"/>
        <v/>
      </c>
      <c r="Q374" s="333" t="str">
        <f t="shared" si="28"/>
        <v/>
      </c>
      <c r="R374" s="334" t="str">
        <f t="shared" si="29"/>
        <v/>
      </c>
      <c r="S374" s="332" t="str">
        <f>IF(H374="","",IF(R374&gt;=4*auxiliar!$K$2,"Não elegível",IF(R374&lt;4*auxiliar!$K$2,"Elegível","")))</f>
        <v/>
      </c>
      <c r="T374" s="325"/>
      <c r="U374" s="325"/>
      <c r="V374" s="325"/>
      <c r="W374" s="335"/>
      <c r="X374" s="336" t="str">
        <f>IF(Table8[[#This Row],[Código do agregado '[Entidade']]]="","",IF(OR(AND(A374="",A374&lt;&gt;""),(AND(A374&lt;&gt;"",OR(B374="",D374="",I374="",T374="",U374="")))),"NÃO",IF(AND(A374&lt;&gt;"",J374=0),"Faltam membros","sim")))</f>
        <v/>
      </c>
      <c r="AA374" s="323"/>
      <c r="AB374" s="406"/>
      <c r="AC374" s="406"/>
      <c r="AD374" s="323"/>
      <c r="AE374" s="323"/>
    </row>
    <row r="375" spans="1:31" x14ac:dyDescent="0.25">
      <c r="A375" s="324"/>
      <c r="B375" s="325"/>
      <c r="C375" s="326">
        <f>IFERROR(VLOOKUP(B375,A.Núcleos!$B:$C,2,FALSE),"")</f>
        <v>0</v>
      </c>
      <c r="D375" s="327"/>
      <c r="E375" s="328"/>
      <c r="F375" s="213"/>
      <c r="G375" s="329" t="str">
        <f>IF(Table8[[#This Row],[Código da Candidatura]]="","",CONCATENATE(VLOOKUP(Table8[[#This Row],[Código da Candidatura]],Table13[[Cód.]:[Latitude]],3,FALSE)," - ",VLOOKUP(Table8[[#This Row],[Código da Candidatura]],Table13[[Cód.]:[Latitude]],6,FALSE)))</f>
        <v/>
      </c>
      <c r="H375" s="330" t="str">
        <f>IF(A375="","",CONCATENATE("1D.",Entrada!$K$8,".",auxiliar!A62,".",Table8[[#This Row],[Código da Candidatura]]))</f>
        <v/>
      </c>
      <c r="I375" s="331" t="str">
        <f>IF(A375="","",SUMIF(D.Composição!A$2825:A$8530,A375,D.Composição!G$5:G$8530))</f>
        <v/>
      </c>
      <c r="J375" s="332" t="str">
        <f>IF(A375="","",COUNTIF(D.Composição!$A:$A,$A375))</f>
        <v/>
      </c>
      <c r="K375" s="332" t="str">
        <f t="shared" si="25"/>
        <v/>
      </c>
      <c r="L375" s="332" t="str">
        <f>IF(A375="","",COUNTIFS(D.Composição!$A:$A,$A375,D.Composição!$M:$M,"Dep"))</f>
        <v/>
      </c>
      <c r="M375" s="332" t="str">
        <f>IF(A375="","",COUNTIFS(D.Composição!$A:$A,$A375,D.Composição!$F:$F,"Sim"))</f>
        <v/>
      </c>
      <c r="N375" s="332" t="str">
        <f t="shared" si="26"/>
        <v/>
      </c>
      <c r="O375" s="332" t="str">
        <f>IF(A375="","",VLOOKUP(A375,D.Composição!A2884:F8590,5,FALSE))</f>
        <v/>
      </c>
      <c r="P375" s="332" t="str">
        <f t="shared" si="27"/>
        <v/>
      </c>
      <c r="Q375" s="333" t="str">
        <f t="shared" si="28"/>
        <v/>
      </c>
      <c r="R375" s="334" t="str">
        <f t="shared" si="29"/>
        <v/>
      </c>
      <c r="S375" s="332" t="str">
        <f>IF(H375="","",IF(R375&gt;=4*auxiliar!$K$2,"Não elegível",IF(R375&lt;4*auxiliar!$K$2,"Elegível","")))</f>
        <v/>
      </c>
      <c r="T375" s="325"/>
      <c r="U375" s="325"/>
      <c r="V375" s="325"/>
      <c r="W375" s="335"/>
      <c r="X375" s="336" t="str">
        <f>IF(Table8[[#This Row],[Código do agregado '[Entidade']]]="","",IF(OR(AND(A375="",A375&lt;&gt;""),(AND(A375&lt;&gt;"",OR(B375="",D375="",I375="",T375="",U375="")))),"NÃO",IF(AND(A375&lt;&gt;"",J375=0),"Faltam membros","sim")))</f>
        <v/>
      </c>
      <c r="AA375" s="323"/>
      <c r="AB375" s="406"/>
      <c r="AC375" s="406"/>
      <c r="AD375" s="323"/>
      <c r="AE375" s="323"/>
    </row>
    <row r="376" spans="1:31" x14ac:dyDescent="0.25">
      <c r="A376" s="324"/>
      <c r="B376" s="325"/>
      <c r="C376" s="326">
        <f>IFERROR(VLOOKUP(B376,A.Núcleos!$B:$C,2,FALSE),"")</f>
        <v>0</v>
      </c>
      <c r="D376" s="327"/>
      <c r="E376" s="328"/>
      <c r="F376" s="213"/>
      <c r="G376" s="329" t="str">
        <f>IF(Table8[[#This Row],[Código da Candidatura]]="","",CONCATENATE(VLOOKUP(Table8[[#This Row],[Código da Candidatura]],Table13[[Cód.]:[Latitude]],3,FALSE)," - ",VLOOKUP(Table8[[#This Row],[Código da Candidatura]],Table13[[Cód.]:[Latitude]],6,FALSE)))</f>
        <v/>
      </c>
      <c r="H376" s="330" t="str">
        <f>IF(A376="","",CONCATENATE("1D.",Entrada!$K$8,".",auxiliar!A63,".",Table8[[#This Row],[Código da Candidatura]]))</f>
        <v/>
      </c>
      <c r="I376" s="331" t="str">
        <f>IF(A376="","",SUMIF(D.Composição!A$2825:A$8530,A376,D.Composição!G$5:G$8530))</f>
        <v/>
      </c>
      <c r="J376" s="332" t="str">
        <f>IF(A376="","",COUNTIF(D.Composição!$A:$A,$A376))</f>
        <v/>
      </c>
      <c r="K376" s="332" t="str">
        <f t="shared" si="25"/>
        <v/>
      </c>
      <c r="L376" s="332" t="str">
        <f>IF(A376="","",COUNTIFS(D.Composição!$A:$A,$A376,D.Composição!$M:$M,"Dep"))</f>
        <v/>
      </c>
      <c r="M376" s="332" t="str">
        <f>IF(A376="","",COUNTIFS(D.Composição!$A:$A,$A376,D.Composição!$F:$F,"Sim"))</f>
        <v/>
      </c>
      <c r="N376" s="332" t="str">
        <f t="shared" si="26"/>
        <v/>
      </c>
      <c r="O376" s="332" t="str">
        <f>IF(A376="","",VLOOKUP(A376,D.Composição!A2885:F8591,5,FALSE))</f>
        <v/>
      </c>
      <c r="P376" s="332" t="str">
        <f t="shared" si="27"/>
        <v/>
      </c>
      <c r="Q376" s="333" t="str">
        <f t="shared" si="28"/>
        <v/>
      </c>
      <c r="R376" s="334" t="str">
        <f t="shared" si="29"/>
        <v/>
      </c>
      <c r="S376" s="332" t="str">
        <f>IF(H376="","",IF(R376&gt;=4*auxiliar!$K$2,"Não elegível",IF(R376&lt;4*auxiliar!$K$2,"Elegível","")))</f>
        <v/>
      </c>
      <c r="T376" s="325"/>
      <c r="U376" s="325"/>
      <c r="V376" s="325"/>
      <c r="W376" s="335"/>
      <c r="X376" s="336" t="str">
        <f>IF(Table8[[#This Row],[Código do agregado '[Entidade']]]="","",IF(OR(AND(A376="",A376&lt;&gt;""),(AND(A376&lt;&gt;"",OR(B376="",D376="",I376="",T376="",U376="")))),"NÃO",IF(AND(A376&lt;&gt;"",J376=0),"Faltam membros","sim")))</f>
        <v/>
      </c>
      <c r="AA376" s="323"/>
      <c r="AB376" s="406"/>
      <c r="AC376" s="406"/>
      <c r="AD376" s="323"/>
      <c r="AE376" s="323"/>
    </row>
    <row r="377" spans="1:31" x14ac:dyDescent="0.25">
      <c r="A377" s="324"/>
      <c r="B377" s="325"/>
      <c r="C377" s="326">
        <f>IFERROR(VLOOKUP(B377,A.Núcleos!$B:$C,2,FALSE),"")</f>
        <v>0</v>
      </c>
      <c r="D377" s="327"/>
      <c r="E377" s="328"/>
      <c r="F377" s="213"/>
      <c r="G377" s="329" t="str">
        <f>IF(Table8[[#This Row],[Código da Candidatura]]="","",CONCATENATE(VLOOKUP(Table8[[#This Row],[Código da Candidatura]],Table13[[Cód.]:[Latitude]],3,FALSE)," - ",VLOOKUP(Table8[[#This Row],[Código da Candidatura]],Table13[[Cód.]:[Latitude]],6,FALSE)))</f>
        <v/>
      </c>
      <c r="H377" s="330" t="str">
        <f>IF(A377="","",CONCATENATE("1D.",Entrada!$K$8,".",auxiliar!A64,".",Table8[[#This Row],[Código da Candidatura]]))</f>
        <v/>
      </c>
      <c r="I377" s="331" t="str">
        <f>IF(A377="","",SUMIF(D.Composição!A$2825:A$8530,A377,D.Composição!G$5:G$8530))</f>
        <v/>
      </c>
      <c r="J377" s="332" t="str">
        <f>IF(A377="","",COUNTIF(D.Composição!$A:$A,$A377))</f>
        <v/>
      </c>
      <c r="K377" s="332" t="str">
        <f t="shared" si="25"/>
        <v/>
      </c>
      <c r="L377" s="332" t="str">
        <f>IF(A377="","",COUNTIFS(D.Composição!$A:$A,$A377,D.Composição!$M:$M,"Dep"))</f>
        <v/>
      </c>
      <c r="M377" s="332" t="str">
        <f>IF(A377="","",COUNTIFS(D.Composição!$A:$A,$A377,D.Composição!$F:$F,"Sim"))</f>
        <v/>
      </c>
      <c r="N377" s="332" t="str">
        <f t="shared" si="26"/>
        <v/>
      </c>
      <c r="O377" s="332" t="str">
        <f>IF(A377="","",VLOOKUP(A377,D.Composição!A2886:F8592,5,FALSE))</f>
        <v/>
      </c>
      <c r="P377" s="332" t="str">
        <f t="shared" si="27"/>
        <v/>
      </c>
      <c r="Q377" s="333" t="str">
        <f t="shared" si="28"/>
        <v/>
      </c>
      <c r="R377" s="334" t="str">
        <f t="shared" si="29"/>
        <v/>
      </c>
      <c r="S377" s="332" t="str">
        <f>IF(H377="","",IF(R377&gt;=4*auxiliar!$K$2,"Não elegível",IF(R377&lt;4*auxiliar!$K$2,"Elegível","")))</f>
        <v/>
      </c>
      <c r="T377" s="325"/>
      <c r="U377" s="325"/>
      <c r="V377" s="325"/>
      <c r="W377" s="335"/>
      <c r="X377" s="336" t="str">
        <f>IF(Table8[[#This Row],[Código do agregado '[Entidade']]]="","",IF(OR(AND(A377="",A377&lt;&gt;""),(AND(A377&lt;&gt;"",OR(B377="",D377="",I377="",T377="",U377="")))),"NÃO",IF(AND(A377&lt;&gt;"",J377=0),"Faltam membros","sim")))</f>
        <v/>
      </c>
      <c r="AA377" s="323"/>
      <c r="AB377" s="406"/>
      <c r="AC377" s="406"/>
      <c r="AD377" s="323"/>
      <c r="AE377" s="323"/>
    </row>
    <row r="378" spans="1:31" x14ac:dyDescent="0.25">
      <c r="A378" s="324"/>
      <c r="B378" s="325"/>
      <c r="C378" s="326">
        <f>IFERROR(VLOOKUP(B378,A.Núcleos!$B:$C,2,FALSE),"")</f>
        <v>0</v>
      </c>
      <c r="D378" s="327"/>
      <c r="E378" s="328"/>
      <c r="F378" s="213"/>
      <c r="G378" s="329" t="str">
        <f>IF(Table8[[#This Row],[Código da Candidatura]]="","",CONCATENATE(VLOOKUP(Table8[[#This Row],[Código da Candidatura]],Table13[[Cód.]:[Latitude]],3,FALSE)," - ",VLOOKUP(Table8[[#This Row],[Código da Candidatura]],Table13[[Cód.]:[Latitude]],6,FALSE)))</f>
        <v/>
      </c>
      <c r="H378" s="330" t="str">
        <f>IF(A378="","",CONCATENATE("1D.",Entrada!$K$8,".",auxiliar!A65,".",Table8[[#This Row],[Código da Candidatura]]))</f>
        <v/>
      </c>
      <c r="I378" s="331" t="str">
        <f>IF(A378="","",SUMIF(D.Composição!A$2825:A$8530,A378,D.Composição!G$5:G$8530))</f>
        <v/>
      </c>
      <c r="J378" s="332" t="str">
        <f>IF(A378="","",COUNTIF(D.Composição!$A:$A,$A378))</f>
        <v/>
      </c>
      <c r="K378" s="332" t="str">
        <f t="shared" si="25"/>
        <v/>
      </c>
      <c r="L378" s="332" t="str">
        <f>IF(A378="","",COUNTIFS(D.Composição!$A:$A,$A378,D.Composição!$M:$M,"Dep"))</f>
        <v/>
      </c>
      <c r="M378" s="332" t="str">
        <f>IF(A378="","",COUNTIFS(D.Composição!$A:$A,$A378,D.Composição!$F:$F,"Sim"))</f>
        <v/>
      </c>
      <c r="N378" s="332" t="str">
        <f t="shared" si="26"/>
        <v/>
      </c>
      <c r="O378" s="332" t="str">
        <f>IF(A378="","",VLOOKUP(A378,D.Composição!A2887:F8593,5,FALSE))</f>
        <v/>
      </c>
      <c r="P378" s="332" t="str">
        <f t="shared" si="27"/>
        <v/>
      </c>
      <c r="Q378" s="333" t="str">
        <f t="shared" si="28"/>
        <v/>
      </c>
      <c r="R378" s="334" t="str">
        <f t="shared" si="29"/>
        <v/>
      </c>
      <c r="S378" s="332" t="str">
        <f>IF(H378="","",IF(R378&gt;=4*auxiliar!$K$2,"Não elegível",IF(R378&lt;4*auxiliar!$K$2,"Elegível","")))</f>
        <v/>
      </c>
      <c r="T378" s="325"/>
      <c r="U378" s="325"/>
      <c r="V378" s="325"/>
      <c r="W378" s="335"/>
      <c r="X378" s="336" t="str">
        <f>IF(Table8[[#This Row],[Código do agregado '[Entidade']]]="","",IF(OR(AND(A378="",A378&lt;&gt;""),(AND(A378&lt;&gt;"",OR(B378="",D378="",I378="",T378="",U378="")))),"NÃO",IF(AND(A378&lt;&gt;"",J378=0),"Faltam membros","sim")))</f>
        <v/>
      </c>
      <c r="AA378" s="323"/>
      <c r="AB378" s="406"/>
      <c r="AC378" s="406"/>
      <c r="AD378" s="323"/>
      <c r="AE378" s="323"/>
    </row>
    <row r="379" spans="1:31" x14ac:dyDescent="0.25">
      <c r="A379" s="324"/>
      <c r="B379" s="325"/>
      <c r="C379" s="326">
        <f>IFERROR(VLOOKUP(B379,A.Núcleos!$B:$C,2,FALSE),"")</f>
        <v>0</v>
      </c>
      <c r="D379" s="327"/>
      <c r="E379" s="328"/>
      <c r="F379" s="213"/>
      <c r="G379" s="329" t="str">
        <f>IF(Table8[[#This Row],[Código da Candidatura]]="","",CONCATENATE(VLOOKUP(Table8[[#This Row],[Código da Candidatura]],Table13[[Cód.]:[Latitude]],3,FALSE)," - ",VLOOKUP(Table8[[#This Row],[Código da Candidatura]],Table13[[Cód.]:[Latitude]],6,FALSE)))</f>
        <v/>
      </c>
      <c r="H379" s="330" t="str">
        <f>IF(A379="","",CONCATENATE("1D.",Entrada!$K$8,".",auxiliar!A66,".",Table8[[#This Row],[Código da Candidatura]]))</f>
        <v/>
      </c>
      <c r="I379" s="331" t="str">
        <f>IF(A379="","",SUMIF(D.Composição!A$2825:A$8530,A379,D.Composição!G$5:G$8530))</f>
        <v/>
      </c>
      <c r="J379" s="332" t="str">
        <f>IF(A379="","",COUNTIF(D.Composição!$A:$A,$A379))</f>
        <v/>
      </c>
      <c r="K379" s="332" t="str">
        <f t="shared" si="25"/>
        <v/>
      </c>
      <c r="L379" s="332" t="str">
        <f>IF(A379="","",COUNTIFS(D.Composição!$A:$A,$A379,D.Composição!$M:$M,"Dep"))</f>
        <v/>
      </c>
      <c r="M379" s="332" t="str">
        <f>IF(A379="","",COUNTIFS(D.Composição!$A:$A,$A379,D.Composição!$F:$F,"Sim"))</f>
        <v/>
      </c>
      <c r="N379" s="332" t="str">
        <f t="shared" si="26"/>
        <v/>
      </c>
      <c r="O379" s="332" t="str">
        <f>IF(A379="","",VLOOKUP(A379,D.Composição!A2888:F8594,5,FALSE))</f>
        <v/>
      </c>
      <c r="P379" s="332" t="str">
        <f t="shared" si="27"/>
        <v/>
      </c>
      <c r="Q379" s="333" t="str">
        <f t="shared" si="28"/>
        <v/>
      </c>
      <c r="R379" s="334" t="str">
        <f t="shared" si="29"/>
        <v/>
      </c>
      <c r="S379" s="332" t="str">
        <f>IF(H379="","",IF(R379&gt;=4*auxiliar!$K$2,"Não elegível",IF(R379&lt;4*auxiliar!$K$2,"Elegível","")))</f>
        <v/>
      </c>
      <c r="T379" s="325"/>
      <c r="U379" s="325"/>
      <c r="V379" s="325"/>
      <c r="W379" s="335"/>
      <c r="X379" s="336" t="str">
        <f>IF(Table8[[#This Row],[Código do agregado '[Entidade']]]="","",IF(OR(AND(A379="",A379&lt;&gt;""),(AND(A379&lt;&gt;"",OR(B379="",D379="",I379="",T379="",U379="")))),"NÃO",IF(AND(A379&lt;&gt;"",J379=0),"Faltam membros","sim")))</f>
        <v/>
      </c>
      <c r="AA379" s="323"/>
      <c r="AB379" s="406"/>
      <c r="AC379" s="406"/>
      <c r="AD379" s="323"/>
      <c r="AE379" s="323"/>
    </row>
    <row r="380" spans="1:31" x14ac:dyDescent="0.25">
      <c r="A380" s="324"/>
      <c r="B380" s="325"/>
      <c r="C380" s="326">
        <f>IFERROR(VLOOKUP(B380,A.Núcleos!$B:$C,2,FALSE),"")</f>
        <v>0</v>
      </c>
      <c r="D380" s="327"/>
      <c r="E380" s="328"/>
      <c r="F380" s="213"/>
      <c r="G380" s="329" t="str">
        <f>IF(Table8[[#This Row],[Código da Candidatura]]="","",CONCATENATE(VLOOKUP(Table8[[#This Row],[Código da Candidatura]],Table13[[Cód.]:[Latitude]],3,FALSE)," - ",VLOOKUP(Table8[[#This Row],[Código da Candidatura]],Table13[[Cód.]:[Latitude]],6,FALSE)))</f>
        <v/>
      </c>
      <c r="H380" s="330" t="str">
        <f>IF(A380="","",CONCATENATE("1D.",Entrada!$K$8,".",auxiliar!A67,".",Table8[[#This Row],[Código da Candidatura]]))</f>
        <v/>
      </c>
      <c r="I380" s="331" t="str">
        <f>IF(A380="","",SUMIF(D.Composição!A$2825:A$8530,A380,D.Composição!G$5:G$8530))</f>
        <v/>
      </c>
      <c r="J380" s="332" t="str">
        <f>IF(A380="","",COUNTIF(D.Composição!$A:$A,$A380))</f>
        <v/>
      </c>
      <c r="K380" s="332" t="str">
        <f t="shared" si="25"/>
        <v/>
      </c>
      <c r="L380" s="332" t="str">
        <f>IF(A380="","",COUNTIFS(D.Composição!$A:$A,$A380,D.Composição!$M:$M,"Dep"))</f>
        <v/>
      </c>
      <c r="M380" s="332" t="str">
        <f>IF(A380="","",COUNTIFS(D.Composição!$A:$A,$A380,D.Composição!$F:$F,"Sim"))</f>
        <v/>
      </c>
      <c r="N380" s="332" t="str">
        <f t="shared" si="26"/>
        <v/>
      </c>
      <c r="O380" s="332" t="str">
        <f>IF(A380="","",VLOOKUP(A380,D.Composição!A2889:F8595,5,FALSE))</f>
        <v/>
      </c>
      <c r="P380" s="332" t="str">
        <f t="shared" si="27"/>
        <v/>
      </c>
      <c r="Q380" s="333" t="str">
        <f t="shared" si="28"/>
        <v/>
      </c>
      <c r="R380" s="334" t="str">
        <f t="shared" si="29"/>
        <v/>
      </c>
      <c r="S380" s="332" t="str">
        <f>IF(H380="","",IF(R380&gt;=4*auxiliar!$K$2,"Não elegível",IF(R380&lt;4*auxiliar!$K$2,"Elegível","")))</f>
        <v/>
      </c>
      <c r="T380" s="325"/>
      <c r="U380" s="325"/>
      <c r="V380" s="325"/>
      <c r="W380" s="335"/>
      <c r="X380" s="336" t="str">
        <f>IF(Table8[[#This Row],[Código do agregado '[Entidade']]]="","",IF(OR(AND(A380="",A380&lt;&gt;""),(AND(A380&lt;&gt;"",OR(B380="",D380="",I380="",T380="",U380="")))),"NÃO",IF(AND(A380&lt;&gt;"",J380=0),"Faltam membros","sim")))</f>
        <v/>
      </c>
      <c r="AA380" s="323"/>
      <c r="AB380" s="406"/>
      <c r="AC380" s="406"/>
      <c r="AD380" s="323"/>
      <c r="AE380" s="323"/>
    </row>
    <row r="381" spans="1:31" x14ac:dyDescent="0.25">
      <c r="A381" s="324"/>
      <c r="B381" s="325"/>
      <c r="C381" s="326">
        <f>IFERROR(VLOOKUP(B381,A.Núcleos!$B:$C,2,FALSE),"")</f>
        <v>0</v>
      </c>
      <c r="D381" s="327"/>
      <c r="E381" s="328"/>
      <c r="F381" s="213"/>
      <c r="G381" s="329" t="str">
        <f>IF(Table8[[#This Row],[Código da Candidatura]]="","",CONCATENATE(VLOOKUP(Table8[[#This Row],[Código da Candidatura]],Table13[[Cód.]:[Latitude]],3,FALSE)," - ",VLOOKUP(Table8[[#This Row],[Código da Candidatura]],Table13[[Cód.]:[Latitude]],6,FALSE)))</f>
        <v/>
      </c>
      <c r="H381" s="330" t="str">
        <f>IF(A381="","",CONCATENATE("1D.",Entrada!$K$8,".",auxiliar!A68,".",Table8[[#This Row],[Código da Candidatura]]))</f>
        <v/>
      </c>
      <c r="I381" s="331" t="str">
        <f>IF(A381="","",SUMIF(D.Composição!A$2825:A$8530,A381,D.Composição!G$5:G$8530))</f>
        <v/>
      </c>
      <c r="J381" s="332" t="str">
        <f>IF(A381="","",COUNTIF(D.Composição!$A:$A,$A381))</f>
        <v/>
      </c>
      <c r="K381" s="332" t="str">
        <f t="shared" si="25"/>
        <v/>
      </c>
      <c r="L381" s="332" t="str">
        <f>IF(A381="","",COUNTIFS(D.Composição!$A:$A,$A381,D.Composição!$M:$M,"Dep"))</f>
        <v/>
      </c>
      <c r="M381" s="332" t="str">
        <f>IF(A381="","",COUNTIFS(D.Composição!$A:$A,$A381,D.Composição!$F:$F,"Sim"))</f>
        <v/>
      </c>
      <c r="N381" s="332" t="str">
        <f t="shared" si="26"/>
        <v/>
      </c>
      <c r="O381" s="332" t="str">
        <f>IF(A381="","",VLOOKUP(A381,D.Composição!A2890:F8596,5,FALSE))</f>
        <v/>
      </c>
      <c r="P381" s="332" t="str">
        <f t="shared" si="27"/>
        <v/>
      </c>
      <c r="Q381" s="333" t="str">
        <f t="shared" si="28"/>
        <v/>
      </c>
      <c r="R381" s="334" t="str">
        <f t="shared" si="29"/>
        <v/>
      </c>
      <c r="S381" s="332" t="str">
        <f>IF(H381="","",IF(R381&gt;=4*auxiliar!$K$2,"Não elegível",IF(R381&lt;4*auxiliar!$K$2,"Elegível","")))</f>
        <v/>
      </c>
      <c r="T381" s="325"/>
      <c r="U381" s="325"/>
      <c r="V381" s="325"/>
      <c r="W381" s="335"/>
      <c r="X381" s="336" t="str">
        <f>IF(Table8[[#This Row],[Código do agregado '[Entidade']]]="","",IF(OR(AND(A381="",A381&lt;&gt;""),(AND(A381&lt;&gt;"",OR(B381="",D381="",I381="",T381="",U381="")))),"NÃO",IF(AND(A381&lt;&gt;"",J381=0),"Faltam membros","sim")))</f>
        <v/>
      </c>
      <c r="AA381" s="323"/>
      <c r="AB381" s="406"/>
      <c r="AC381" s="406"/>
      <c r="AD381" s="323"/>
      <c r="AE381" s="323"/>
    </row>
    <row r="382" spans="1:31" x14ac:dyDescent="0.25">
      <c r="A382" s="324"/>
      <c r="B382" s="325"/>
      <c r="C382" s="326">
        <f>IFERROR(VLOOKUP(B382,A.Núcleos!$B:$C,2,FALSE),"")</f>
        <v>0</v>
      </c>
      <c r="D382" s="327"/>
      <c r="E382" s="328"/>
      <c r="F382" s="213"/>
      <c r="G382" s="329" t="str">
        <f>IF(Table8[[#This Row],[Código da Candidatura]]="","",CONCATENATE(VLOOKUP(Table8[[#This Row],[Código da Candidatura]],Table13[[Cód.]:[Latitude]],3,FALSE)," - ",VLOOKUP(Table8[[#This Row],[Código da Candidatura]],Table13[[Cód.]:[Latitude]],6,FALSE)))</f>
        <v/>
      </c>
      <c r="H382" s="330" t="str">
        <f>IF(A382="","",CONCATENATE("1D.",Entrada!$K$8,".",auxiliar!A69,".",Table8[[#This Row],[Código da Candidatura]]))</f>
        <v/>
      </c>
      <c r="I382" s="331" t="str">
        <f>IF(A382="","",SUMIF(D.Composição!A$2825:A$8530,A382,D.Composição!G$5:G$8530))</f>
        <v/>
      </c>
      <c r="J382" s="332" t="str">
        <f>IF(A382="","",COUNTIF(D.Composição!$A:$A,$A382))</f>
        <v/>
      </c>
      <c r="K382" s="332" t="str">
        <f t="shared" si="25"/>
        <v/>
      </c>
      <c r="L382" s="332" t="str">
        <f>IF(A382="","",COUNTIFS(D.Composição!$A:$A,$A382,D.Composição!$M:$M,"Dep"))</f>
        <v/>
      </c>
      <c r="M382" s="332" t="str">
        <f>IF(A382="","",COUNTIFS(D.Composição!$A:$A,$A382,D.Composição!$F:$F,"Sim"))</f>
        <v/>
      </c>
      <c r="N382" s="332" t="str">
        <f t="shared" si="26"/>
        <v/>
      </c>
      <c r="O382" s="332" t="str">
        <f>IF(A382="","",VLOOKUP(A382,D.Composição!A2891:F8597,5,FALSE))</f>
        <v/>
      </c>
      <c r="P382" s="332" t="str">
        <f t="shared" si="27"/>
        <v/>
      </c>
      <c r="Q382" s="333" t="str">
        <f t="shared" si="28"/>
        <v/>
      </c>
      <c r="R382" s="334" t="str">
        <f t="shared" si="29"/>
        <v/>
      </c>
      <c r="S382" s="332" t="str">
        <f>IF(H382="","",IF(R382&gt;=4*auxiliar!$K$2,"Não elegível",IF(R382&lt;4*auxiliar!$K$2,"Elegível","")))</f>
        <v/>
      </c>
      <c r="T382" s="325"/>
      <c r="U382" s="325"/>
      <c r="V382" s="325"/>
      <c r="W382" s="335"/>
      <c r="X382" s="336" t="str">
        <f>IF(Table8[[#This Row],[Código do agregado '[Entidade']]]="","",IF(OR(AND(A382="",A382&lt;&gt;""),(AND(A382&lt;&gt;"",OR(B382="",D382="",I382="",T382="",U382="")))),"NÃO",IF(AND(A382&lt;&gt;"",J382=0),"Faltam membros","sim")))</f>
        <v/>
      </c>
      <c r="AA382" s="323"/>
      <c r="AB382" s="406"/>
      <c r="AC382" s="406"/>
      <c r="AD382" s="323"/>
      <c r="AE382" s="323"/>
    </row>
    <row r="383" spans="1:31" x14ac:dyDescent="0.25">
      <c r="A383" s="324"/>
      <c r="B383" s="325"/>
      <c r="C383" s="326">
        <f>IFERROR(VLOOKUP(B383,A.Núcleos!$B:$C,2,FALSE),"")</f>
        <v>0</v>
      </c>
      <c r="D383" s="327"/>
      <c r="E383" s="328"/>
      <c r="F383" s="213"/>
      <c r="G383" s="329" t="str">
        <f>IF(Table8[[#This Row],[Código da Candidatura]]="","",CONCATENATE(VLOOKUP(Table8[[#This Row],[Código da Candidatura]],Table13[[Cód.]:[Latitude]],3,FALSE)," - ",VLOOKUP(Table8[[#This Row],[Código da Candidatura]],Table13[[Cód.]:[Latitude]],6,FALSE)))</f>
        <v/>
      </c>
      <c r="H383" s="330" t="str">
        <f>IF(A383="","",CONCATENATE("1D.",Entrada!$K$8,".",auxiliar!A70,".",Table8[[#This Row],[Código da Candidatura]]))</f>
        <v/>
      </c>
      <c r="I383" s="331" t="str">
        <f>IF(A383="","",SUMIF(D.Composição!A$2825:A$8530,A383,D.Composição!G$5:G$8530))</f>
        <v/>
      </c>
      <c r="J383" s="332" t="str">
        <f>IF(A383="","",COUNTIF(D.Composição!$A:$A,$A383))</f>
        <v/>
      </c>
      <c r="K383" s="332" t="str">
        <f t="shared" si="25"/>
        <v/>
      </c>
      <c r="L383" s="332" t="str">
        <f>IF(A383="","",COUNTIFS(D.Composição!$A:$A,$A383,D.Composição!$M:$M,"Dep"))</f>
        <v/>
      </c>
      <c r="M383" s="332" t="str">
        <f>IF(A383="","",COUNTIFS(D.Composição!$A:$A,$A383,D.Composição!$F:$F,"Sim"))</f>
        <v/>
      </c>
      <c r="N383" s="332" t="str">
        <f t="shared" si="26"/>
        <v/>
      </c>
      <c r="O383" s="332" t="str">
        <f>IF(A383="","",VLOOKUP(A383,D.Composição!A2892:F8598,5,FALSE))</f>
        <v/>
      </c>
      <c r="P383" s="332" t="str">
        <f t="shared" si="27"/>
        <v/>
      </c>
      <c r="Q383" s="333" t="str">
        <f t="shared" si="28"/>
        <v/>
      </c>
      <c r="R383" s="334" t="str">
        <f t="shared" si="29"/>
        <v/>
      </c>
      <c r="S383" s="332" t="str">
        <f>IF(H383="","",IF(R383&gt;=4*auxiliar!$K$2,"Não elegível",IF(R383&lt;4*auxiliar!$K$2,"Elegível","")))</f>
        <v/>
      </c>
      <c r="T383" s="325"/>
      <c r="U383" s="325"/>
      <c r="V383" s="325"/>
      <c r="W383" s="335"/>
      <c r="X383" s="336" t="str">
        <f>IF(Table8[[#This Row],[Código do agregado '[Entidade']]]="","",IF(OR(AND(A383="",A383&lt;&gt;""),(AND(A383&lt;&gt;"",OR(B383="",D383="",I383="",T383="",U383="")))),"NÃO",IF(AND(A383&lt;&gt;"",J383=0),"Faltam membros","sim")))</f>
        <v/>
      </c>
      <c r="AA383" s="323"/>
      <c r="AB383" s="406"/>
      <c r="AC383" s="406"/>
      <c r="AD383" s="323"/>
      <c r="AE383" s="323"/>
    </row>
    <row r="384" spans="1:31" x14ac:dyDescent="0.25">
      <c r="A384" s="324"/>
      <c r="B384" s="325"/>
      <c r="C384" s="326">
        <f>IFERROR(VLOOKUP(B384,A.Núcleos!$B:$C,2,FALSE),"")</f>
        <v>0</v>
      </c>
      <c r="D384" s="327"/>
      <c r="E384" s="328"/>
      <c r="F384" s="213"/>
      <c r="G384" s="329" t="str">
        <f>IF(Table8[[#This Row],[Código da Candidatura]]="","",CONCATENATE(VLOOKUP(Table8[[#This Row],[Código da Candidatura]],Table13[[Cód.]:[Latitude]],3,FALSE)," - ",VLOOKUP(Table8[[#This Row],[Código da Candidatura]],Table13[[Cód.]:[Latitude]],6,FALSE)))</f>
        <v/>
      </c>
      <c r="H384" s="330" t="str">
        <f>IF(A384="","",CONCATENATE("1D.",Entrada!$K$8,".",auxiliar!A71,".",Table8[[#This Row],[Código da Candidatura]]))</f>
        <v/>
      </c>
      <c r="I384" s="331" t="str">
        <f>IF(A384="","",SUMIF(D.Composição!A$2825:A$8530,A384,D.Composição!G$5:G$8530))</f>
        <v/>
      </c>
      <c r="J384" s="332" t="str">
        <f>IF(A384="","",COUNTIF(D.Composição!$A:$A,$A384))</f>
        <v/>
      </c>
      <c r="K384" s="332" t="str">
        <f t="shared" si="25"/>
        <v/>
      </c>
      <c r="L384" s="332" t="str">
        <f>IF(A384="","",COUNTIFS(D.Composição!$A:$A,$A384,D.Composição!$M:$M,"Dep"))</f>
        <v/>
      </c>
      <c r="M384" s="332" t="str">
        <f>IF(A384="","",COUNTIFS(D.Composição!$A:$A,$A384,D.Composição!$F:$F,"Sim"))</f>
        <v/>
      </c>
      <c r="N384" s="332" t="str">
        <f t="shared" si="26"/>
        <v/>
      </c>
      <c r="O384" s="332" t="str">
        <f>IF(A384="","",VLOOKUP(A384,D.Composição!A2893:F8599,5,FALSE))</f>
        <v/>
      </c>
      <c r="P384" s="332" t="str">
        <f t="shared" si="27"/>
        <v/>
      </c>
      <c r="Q384" s="333" t="str">
        <f t="shared" si="28"/>
        <v/>
      </c>
      <c r="R384" s="334" t="str">
        <f t="shared" si="29"/>
        <v/>
      </c>
      <c r="S384" s="332" t="str">
        <f>IF(H384="","",IF(R384&gt;=4*auxiliar!$K$2,"Não elegível",IF(R384&lt;4*auxiliar!$K$2,"Elegível","")))</f>
        <v/>
      </c>
      <c r="T384" s="325"/>
      <c r="U384" s="325"/>
      <c r="V384" s="325"/>
      <c r="W384" s="335"/>
      <c r="X384" s="336" t="str">
        <f>IF(Table8[[#This Row],[Código do agregado '[Entidade']]]="","",IF(OR(AND(A384="",A384&lt;&gt;""),(AND(A384&lt;&gt;"",OR(B384="",D384="",I384="",T384="",U384="")))),"NÃO",IF(AND(A384&lt;&gt;"",J384=0),"Faltam membros","sim")))</f>
        <v/>
      </c>
      <c r="AA384" s="323"/>
      <c r="AB384" s="406"/>
      <c r="AC384" s="406"/>
      <c r="AD384" s="323"/>
      <c r="AE384" s="323"/>
    </row>
    <row r="385" spans="1:31" x14ac:dyDescent="0.25">
      <c r="A385" s="324"/>
      <c r="B385" s="325"/>
      <c r="C385" s="326">
        <f>IFERROR(VLOOKUP(B385,A.Núcleos!$B:$C,2,FALSE),"")</f>
        <v>0</v>
      </c>
      <c r="D385" s="327"/>
      <c r="E385" s="328"/>
      <c r="F385" s="213"/>
      <c r="G385" s="329" t="str">
        <f>IF(Table8[[#This Row],[Código da Candidatura]]="","",CONCATENATE(VLOOKUP(Table8[[#This Row],[Código da Candidatura]],Table13[[Cód.]:[Latitude]],3,FALSE)," - ",VLOOKUP(Table8[[#This Row],[Código da Candidatura]],Table13[[Cód.]:[Latitude]],6,FALSE)))</f>
        <v/>
      </c>
      <c r="H385" s="330" t="str">
        <f>IF(A385="","",CONCATENATE("1D.",Entrada!$K$8,".",auxiliar!A72,".",Table8[[#This Row],[Código da Candidatura]]))</f>
        <v/>
      </c>
      <c r="I385" s="331" t="str">
        <f>IF(A385="","",SUMIF(D.Composição!A$2825:A$8530,A385,D.Composição!G$5:G$8530))</f>
        <v/>
      </c>
      <c r="J385" s="332" t="str">
        <f>IF(A385="","",COUNTIF(D.Composição!$A:$A,$A385))</f>
        <v/>
      </c>
      <c r="K385" s="332" t="str">
        <f t="shared" si="25"/>
        <v/>
      </c>
      <c r="L385" s="332" t="str">
        <f>IF(A385="","",COUNTIFS(D.Composição!$A:$A,$A385,D.Composição!$M:$M,"Dep"))</f>
        <v/>
      </c>
      <c r="M385" s="332" t="str">
        <f>IF(A385="","",COUNTIFS(D.Composição!$A:$A,$A385,D.Composição!$F:$F,"Sim"))</f>
        <v/>
      </c>
      <c r="N385" s="332" t="str">
        <f t="shared" si="26"/>
        <v/>
      </c>
      <c r="O385" s="332" t="str">
        <f>IF(A385="","",VLOOKUP(A385,D.Composição!A2894:F8600,5,FALSE))</f>
        <v/>
      </c>
      <c r="P385" s="332" t="str">
        <f t="shared" si="27"/>
        <v/>
      </c>
      <c r="Q385" s="333" t="str">
        <f t="shared" si="28"/>
        <v/>
      </c>
      <c r="R385" s="334" t="str">
        <f t="shared" si="29"/>
        <v/>
      </c>
      <c r="S385" s="332" t="str">
        <f>IF(H385="","",IF(R385&gt;=4*auxiliar!$K$2,"Não elegível",IF(R385&lt;4*auxiliar!$K$2,"Elegível","")))</f>
        <v/>
      </c>
      <c r="T385" s="325"/>
      <c r="U385" s="325"/>
      <c r="V385" s="325"/>
      <c r="W385" s="335"/>
      <c r="X385" s="336" t="str">
        <f>IF(Table8[[#This Row],[Código do agregado '[Entidade']]]="","",IF(OR(AND(A385="",A385&lt;&gt;""),(AND(A385&lt;&gt;"",OR(B385="",D385="",I385="",T385="",U385="")))),"NÃO",IF(AND(A385&lt;&gt;"",J385=0),"Faltam membros","sim")))</f>
        <v/>
      </c>
      <c r="AA385" s="323"/>
      <c r="AB385" s="406"/>
      <c r="AC385" s="406"/>
      <c r="AD385" s="323"/>
      <c r="AE385" s="323"/>
    </row>
    <row r="386" spans="1:31" x14ac:dyDescent="0.25">
      <c r="A386" s="324"/>
      <c r="B386" s="325"/>
      <c r="C386" s="326">
        <f>IFERROR(VLOOKUP(B386,A.Núcleos!$B:$C,2,FALSE),"")</f>
        <v>0</v>
      </c>
      <c r="D386" s="327"/>
      <c r="E386" s="328"/>
      <c r="F386" s="213"/>
      <c r="G386" s="329" t="str">
        <f>IF(Table8[[#This Row],[Código da Candidatura]]="","",CONCATENATE(VLOOKUP(Table8[[#This Row],[Código da Candidatura]],Table13[[Cód.]:[Latitude]],3,FALSE)," - ",VLOOKUP(Table8[[#This Row],[Código da Candidatura]],Table13[[Cód.]:[Latitude]],6,FALSE)))</f>
        <v/>
      </c>
      <c r="H386" s="330" t="str">
        <f>IF(A386="","",CONCATENATE("1D.",Entrada!$K$8,".",auxiliar!A73,".",Table8[[#This Row],[Código da Candidatura]]))</f>
        <v/>
      </c>
      <c r="I386" s="331" t="str">
        <f>IF(A386="","",SUMIF(D.Composição!A$2825:A$8530,A386,D.Composição!G$5:G$8530))</f>
        <v/>
      </c>
      <c r="J386" s="332" t="str">
        <f>IF(A386="","",COUNTIF(D.Composição!$A:$A,$A386))</f>
        <v/>
      </c>
      <c r="K386" s="332" t="str">
        <f t="shared" si="25"/>
        <v/>
      </c>
      <c r="L386" s="332" t="str">
        <f>IF(A386="","",COUNTIFS(D.Composição!$A:$A,$A386,D.Composição!$M:$M,"Dep"))</f>
        <v/>
      </c>
      <c r="M386" s="332" t="str">
        <f>IF(A386="","",COUNTIFS(D.Composição!$A:$A,$A386,D.Composição!$F:$F,"Sim"))</f>
        <v/>
      </c>
      <c r="N386" s="332" t="str">
        <f t="shared" si="26"/>
        <v/>
      </c>
      <c r="O386" s="332" t="str">
        <f>IF(A386="","",VLOOKUP(A386,D.Composição!A2895:F8601,5,FALSE))</f>
        <v/>
      </c>
      <c r="P386" s="332" t="str">
        <f t="shared" si="27"/>
        <v/>
      </c>
      <c r="Q386" s="333" t="str">
        <f t="shared" si="28"/>
        <v/>
      </c>
      <c r="R386" s="334" t="str">
        <f t="shared" si="29"/>
        <v/>
      </c>
      <c r="S386" s="332" t="str">
        <f>IF(H386="","",IF(R386&gt;=4*auxiliar!$K$2,"Não elegível",IF(R386&lt;4*auxiliar!$K$2,"Elegível","")))</f>
        <v/>
      </c>
      <c r="T386" s="325"/>
      <c r="U386" s="325"/>
      <c r="V386" s="325"/>
      <c r="W386" s="335"/>
      <c r="X386" s="336" t="str">
        <f>IF(Table8[[#This Row],[Código do agregado '[Entidade']]]="","",IF(OR(AND(A386="",A386&lt;&gt;""),(AND(A386&lt;&gt;"",OR(B386="",D386="",I386="",T386="",U386="")))),"NÃO",IF(AND(A386&lt;&gt;"",J386=0),"Faltam membros","sim")))</f>
        <v/>
      </c>
      <c r="AA386" s="323"/>
      <c r="AB386" s="406"/>
      <c r="AC386" s="406"/>
      <c r="AD386" s="323"/>
      <c r="AE386" s="323"/>
    </row>
    <row r="387" spans="1:31" x14ac:dyDescent="0.25">
      <c r="A387" s="324"/>
      <c r="B387" s="325"/>
      <c r="C387" s="326">
        <f>IFERROR(VLOOKUP(B387,A.Núcleos!$B:$C,2,FALSE),"")</f>
        <v>0</v>
      </c>
      <c r="D387" s="327"/>
      <c r="E387" s="328"/>
      <c r="F387" s="213"/>
      <c r="G387" s="329" t="str">
        <f>IF(Table8[[#This Row],[Código da Candidatura]]="","",CONCATENATE(VLOOKUP(Table8[[#This Row],[Código da Candidatura]],Table13[[Cód.]:[Latitude]],3,FALSE)," - ",VLOOKUP(Table8[[#This Row],[Código da Candidatura]],Table13[[Cód.]:[Latitude]],6,FALSE)))</f>
        <v/>
      </c>
      <c r="H387" s="330" t="str">
        <f>IF(A387="","",CONCATENATE("1D.",Entrada!$K$8,".",auxiliar!A74,".",Table8[[#This Row],[Código da Candidatura]]))</f>
        <v/>
      </c>
      <c r="I387" s="331" t="str">
        <f>IF(A387="","",SUMIF(D.Composição!A$2825:A$8530,A387,D.Composição!G$5:G$8530))</f>
        <v/>
      </c>
      <c r="J387" s="332" t="str">
        <f>IF(A387="","",COUNTIF(D.Composição!$A:$A,$A387))</f>
        <v/>
      </c>
      <c r="K387" s="332" t="str">
        <f t="shared" si="25"/>
        <v/>
      </c>
      <c r="L387" s="332" t="str">
        <f>IF(A387="","",COUNTIFS(D.Composição!$A:$A,$A387,D.Composição!$M:$M,"Dep"))</f>
        <v/>
      </c>
      <c r="M387" s="332" t="str">
        <f>IF(A387="","",COUNTIFS(D.Composição!$A:$A,$A387,D.Composição!$F:$F,"Sim"))</f>
        <v/>
      </c>
      <c r="N387" s="332" t="str">
        <f t="shared" si="26"/>
        <v/>
      </c>
      <c r="O387" s="332" t="str">
        <f>IF(A387="","",VLOOKUP(A387,D.Composição!A2896:F8602,5,FALSE))</f>
        <v/>
      </c>
      <c r="P387" s="332" t="str">
        <f t="shared" si="27"/>
        <v/>
      </c>
      <c r="Q387" s="333" t="str">
        <f t="shared" si="28"/>
        <v/>
      </c>
      <c r="R387" s="334" t="str">
        <f t="shared" si="29"/>
        <v/>
      </c>
      <c r="S387" s="332" t="str">
        <f>IF(H387="","",IF(R387&gt;=4*auxiliar!$K$2,"Não elegível",IF(R387&lt;4*auxiliar!$K$2,"Elegível","")))</f>
        <v/>
      </c>
      <c r="T387" s="325"/>
      <c r="U387" s="325"/>
      <c r="V387" s="325"/>
      <c r="W387" s="335"/>
      <c r="X387" s="336" t="str">
        <f>IF(Table8[[#This Row],[Código do agregado '[Entidade']]]="","",IF(OR(AND(A387="",A387&lt;&gt;""),(AND(A387&lt;&gt;"",OR(B387="",D387="",I387="",T387="",U387="")))),"NÃO",IF(AND(A387&lt;&gt;"",J387=0),"Faltam membros","sim")))</f>
        <v/>
      </c>
      <c r="AA387" s="323"/>
      <c r="AB387" s="406"/>
      <c r="AC387" s="406"/>
      <c r="AD387" s="323"/>
      <c r="AE387" s="323"/>
    </row>
    <row r="388" spans="1:31" x14ac:dyDescent="0.25">
      <c r="A388" s="324"/>
      <c r="B388" s="325"/>
      <c r="C388" s="326">
        <f>IFERROR(VLOOKUP(B388,A.Núcleos!$B:$C,2,FALSE),"")</f>
        <v>0</v>
      </c>
      <c r="D388" s="327"/>
      <c r="E388" s="328"/>
      <c r="F388" s="213"/>
      <c r="G388" s="329" t="str">
        <f>IF(Table8[[#This Row],[Código da Candidatura]]="","",CONCATENATE(VLOOKUP(Table8[[#This Row],[Código da Candidatura]],Table13[[Cód.]:[Latitude]],3,FALSE)," - ",VLOOKUP(Table8[[#This Row],[Código da Candidatura]],Table13[[Cód.]:[Latitude]],6,FALSE)))</f>
        <v/>
      </c>
      <c r="H388" s="330" t="str">
        <f>IF(A388="","",CONCATENATE("1D.",Entrada!$K$8,".",auxiliar!A75,".",Table8[[#This Row],[Código da Candidatura]]))</f>
        <v/>
      </c>
      <c r="I388" s="331" t="str">
        <f>IF(A388="","",SUMIF(D.Composição!A$2825:A$8530,A388,D.Composição!G$5:G$8530))</f>
        <v/>
      </c>
      <c r="J388" s="332" t="str">
        <f>IF(A388="","",COUNTIF(D.Composição!$A:$A,$A388))</f>
        <v/>
      </c>
      <c r="K388" s="332" t="str">
        <f t="shared" si="25"/>
        <v/>
      </c>
      <c r="L388" s="332" t="str">
        <f>IF(A388="","",COUNTIFS(D.Composição!$A:$A,$A388,D.Composição!$M:$M,"Dep"))</f>
        <v/>
      </c>
      <c r="M388" s="332" t="str">
        <f>IF(A388="","",COUNTIFS(D.Composição!$A:$A,$A388,D.Composição!$F:$F,"Sim"))</f>
        <v/>
      </c>
      <c r="N388" s="332" t="str">
        <f t="shared" si="26"/>
        <v/>
      </c>
      <c r="O388" s="332" t="str">
        <f>IF(A388="","",VLOOKUP(A388,D.Composição!A2897:F8603,5,FALSE))</f>
        <v/>
      </c>
      <c r="P388" s="332" t="str">
        <f t="shared" si="27"/>
        <v/>
      </c>
      <c r="Q388" s="333" t="str">
        <f t="shared" si="28"/>
        <v/>
      </c>
      <c r="R388" s="334" t="str">
        <f t="shared" si="29"/>
        <v/>
      </c>
      <c r="S388" s="332" t="str">
        <f>IF(H388="","",IF(R388&gt;=4*auxiliar!$K$2,"Não elegível",IF(R388&lt;4*auxiliar!$K$2,"Elegível","")))</f>
        <v/>
      </c>
      <c r="T388" s="325"/>
      <c r="U388" s="325"/>
      <c r="V388" s="325"/>
      <c r="W388" s="335"/>
      <c r="X388" s="336" t="str">
        <f>IF(Table8[[#This Row],[Código do agregado '[Entidade']]]="","",IF(OR(AND(A388="",A388&lt;&gt;""),(AND(A388&lt;&gt;"",OR(B388="",D388="",I388="",T388="",U388="")))),"NÃO",IF(AND(A388&lt;&gt;"",J388=0),"Faltam membros","sim")))</f>
        <v/>
      </c>
      <c r="AA388" s="323"/>
      <c r="AB388" s="406"/>
      <c r="AC388" s="406"/>
      <c r="AD388" s="323"/>
      <c r="AE388" s="323"/>
    </row>
    <row r="389" spans="1:31" x14ac:dyDescent="0.25">
      <c r="A389" s="324"/>
      <c r="B389" s="325"/>
      <c r="C389" s="326">
        <f>IFERROR(VLOOKUP(B389,A.Núcleos!$B:$C,2,FALSE),"")</f>
        <v>0</v>
      </c>
      <c r="D389" s="327"/>
      <c r="E389" s="328"/>
      <c r="F389" s="213"/>
      <c r="G389" s="329" t="str">
        <f>IF(Table8[[#This Row],[Código da Candidatura]]="","",CONCATENATE(VLOOKUP(Table8[[#This Row],[Código da Candidatura]],Table13[[Cód.]:[Latitude]],3,FALSE)," - ",VLOOKUP(Table8[[#This Row],[Código da Candidatura]],Table13[[Cód.]:[Latitude]],6,FALSE)))</f>
        <v/>
      </c>
      <c r="H389" s="330" t="str">
        <f>IF(A389="","",CONCATENATE("1D.",Entrada!$K$8,".",auxiliar!A76,".",Table8[[#This Row],[Código da Candidatura]]))</f>
        <v/>
      </c>
      <c r="I389" s="331" t="str">
        <f>IF(A389="","",SUMIF(D.Composição!A$2825:A$8530,A389,D.Composição!G$5:G$8530))</f>
        <v/>
      </c>
      <c r="J389" s="332" t="str">
        <f>IF(A389="","",COUNTIF(D.Composição!$A:$A,$A389))</f>
        <v/>
      </c>
      <c r="K389" s="332" t="str">
        <f t="shared" ref="K389:K452" si="30">IF(H389="","",MAX(J389-L389-1,0))</f>
        <v/>
      </c>
      <c r="L389" s="332" t="str">
        <f>IF(A389="","",COUNTIFS(D.Composição!$A:$A,$A389,D.Composição!$M:$M,"Dep"))</f>
        <v/>
      </c>
      <c r="M389" s="332" t="str">
        <f>IF(A389="","",COUNTIFS(D.Composição!$A:$A,$A389,D.Composição!$F:$F,"Sim"))</f>
        <v/>
      </c>
      <c r="N389" s="332" t="str">
        <f t="shared" ref="N389:N452" si="31">IF(H389="","",IF(AND(J389-L389=1,J389&gt;1.5),"Sim","Não"))</f>
        <v/>
      </c>
      <c r="O389" s="332" t="str">
        <f>IF(A389="","",VLOOKUP(A389,D.Composição!A2898:F8604,5,FALSE))</f>
        <v/>
      </c>
      <c r="P389" s="332" t="str">
        <f t="shared" ref="P389:P452" si="32">IF(A389="","",IF(AND(J389=1,O389&gt;65),"Sim","Não"))</f>
        <v/>
      </c>
      <c r="Q389" s="333" t="str">
        <f t="shared" ref="Q389:Q452" si="33">IF(A389="","",IF(P389="Sim",1.25,IF(N389="Não",1+0.7*K389+0.25*L389+0.25*M389,IF(N389="Sim",1+0.7*K389+0.5*L389+0.25*M389,""))))</f>
        <v/>
      </c>
      <c r="R389" s="334" t="str">
        <f t="shared" ref="R389:R452" si="34">IF(H389="","",I389/12/Q389)</f>
        <v/>
      </c>
      <c r="S389" s="332" t="str">
        <f>IF(H389="","",IF(R389&gt;=4*auxiliar!$K$2,"Não elegível",IF(R389&lt;4*auxiliar!$K$2,"Elegível","")))</f>
        <v/>
      </c>
      <c r="T389" s="325"/>
      <c r="U389" s="325"/>
      <c r="V389" s="325"/>
      <c r="W389" s="335"/>
      <c r="X389" s="336" t="str">
        <f>IF(Table8[[#This Row],[Código do agregado '[Entidade']]]="","",IF(OR(AND(A389="",A389&lt;&gt;""),(AND(A389&lt;&gt;"",OR(B389="",D389="",I389="",T389="",U389="")))),"NÃO",IF(AND(A389&lt;&gt;"",J389=0),"Faltam membros","sim")))</f>
        <v/>
      </c>
      <c r="AA389" s="323"/>
      <c r="AB389" s="406"/>
      <c r="AC389" s="406"/>
      <c r="AD389" s="323"/>
      <c r="AE389" s="323"/>
    </row>
    <row r="390" spans="1:31" x14ac:dyDescent="0.25">
      <c r="A390" s="324"/>
      <c r="B390" s="325"/>
      <c r="C390" s="326">
        <f>IFERROR(VLOOKUP(B390,A.Núcleos!$B:$C,2,FALSE),"")</f>
        <v>0</v>
      </c>
      <c r="D390" s="327"/>
      <c r="E390" s="328"/>
      <c r="F390" s="213"/>
      <c r="G390" s="329" t="str">
        <f>IF(Table8[[#This Row],[Código da Candidatura]]="","",CONCATENATE(VLOOKUP(Table8[[#This Row],[Código da Candidatura]],Table13[[Cód.]:[Latitude]],3,FALSE)," - ",VLOOKUP(Table8[[#This Row],[Código da Candidatura]],Table13[[Cód.]:[Latitude]],6,FALSE)))</f>
        <v/>
      </c>
      <c r="H390" s="330" t="str">
        <f>IF(A390="","",CONCATENATE("1D.",Entrada!$K$8,".",auxiliar!A77,".",Table8[[#This Row],[Código da Candidatura]]))</f>
        <v/>
      </c>
      <c r="I390" s="331" t="str">
        <f>IF(A390="","",SUMIF(D.Composição!A$2825:A$8530,A390,D.Composição!G$5:G$8530))</f>
        <v/>
      </c>
      <c r="J390" s="332" t="str">
        <f>IF(A390="","",COUNTIF(D.Composição!$A:$A,$A390))</f>
        <v/>
      </c>
      <c r="K390" s="332" t="str">
        <f t="shared" si="30"/>
        <v/>
      </c>
      <c r="L390" s="332" t="str">
        <f>IF(A390="","",COUNTIFS(D.Composição!$A:$A,$A390,D.Composição!$M:$M,"Dep"))</f>
        <v/>
      </c>
      <c r="M390" s="332" t="str">
        <f>IF(A390="","",COUNTIFS(D.Composição!$A:$A,$A390,D.Composição!$F:$F,"Sim"))</f>
        <v/>
      </c>
      <c r="N390" s="332" t="str">
        <f t="shared" si="31"/>
        <v/>
      </c>
      <c r="O390" s="332" t="str">
        <f>IF(A390="","",VLOOKUP(A390,D.Composição!A2899:F8605,5,FALSE))</f>
        <v/>
      </c>
      <c r="P390" s="332" t="str">
        <f t="shared" si="32"/>
        <v/>
      </c>
      <c r="Q390" s="333" t="str">
        <f t="shared" si="33"/>
        <v/>
      </c>
      <c r="R390" s="334" t="str">
        <f t="shared" si="34"/>
        <v/>
      </c>
      <c r="S390" s="332" t="str">
        <f>IF(H390="","",IF(R390&gt;=4*auxiliar!$K$2,"Não elegível",IF(R390&lt;4*auxiliar!$K$2,"Elegível","")))</f>
        <v/>
      </c>
      <c r="T390" s="325"/>
      <c r="U390" s="325"/>
      <c r="V390" s="325"/>
      <c r="W390" s="335"/>
      <c r="X390" s="336" t="str">
        <f>IF(Table8[[#This Row],[Código do agregado '[Entidade']]]="","",IF(OR(AND(A390="",A390&lt;&gt;""),(AND(A390&lt;&gt;"",OR(B390="",D390="",I390="",T390="",U390="")))),"NÃO",IF(AND(A390&lt;&gt;"",J390=0),"Faltam membros","sim")))</f>
        <v/>
      </c>
      <c r="AA390" s="323"/>
      <c r="AB390" s="406"/>
      <c r="AC390" s="406"/>
      <c r="AD390" s="323"/>
      <c r="AE390" s="323"/>
    </row>
    <row r="391" spans="1:31" x14ac:dyDescent="0.25">
      <c r="A391" s="324"/>
      <c r="B391" s="325"/>
      <c r="C391" s="326">
        <f>IFERROR(VLOOKUP(B391,A.Núcleos!$B:$C,2,FALSE),"")</f>
        <v>0</v>
      </c>
      <c r="D391" s="327"/>
      <c r="E391" s="328"/>
      <c r="F391" s="213"/>
      <c r="G391" s="329" t="str">
        <f>IF(Table8[[#This Row],[Código da Candidatura]]="","",CONCATENATE(VLOOKUP(Table8[[#This Row],[Código da Candidatura]],Table13[[Cód.]:[Latitude]],3,FALSE)," - ",VLOOKUP(Table8[[#This Row],[Código da Candidatura]],Table13[[Cód.]:[Latitude]],6,FALSE)))</f>
        <v/>
      </c>
      <c r="H391" s="330" t="str">
        <f>IF(A391="","",CONCATENATE("1D.",Entrada!$K$8,".",auxiliar!A78,".",Table8[[#This Row],[Código da Candidatura]]))</f>
        <v/>
      </c>
      <c r="I391" s="331" t="str">
        <f>IF(A391="","",SUMIF(D.Composição!A$2825:A$8530,A391,D.Composição!G$5:G$8530))</f>
        <v/>
      </c>
      <c r="J391" s="332" t="str">
        <f>IF(A391="","",COUNTIF(D.Composição!$A:$A,$A391))</f>
        <v/>
      </c>
      <c r="K391" s="332" t="str">
        <f t="shared" si="30"/>
        <v/>
      </c>
      <c r="L391" s="332" t="str">
        <f>IF(A391="","",COUNTIFS(D.Composição!$A:$A,$A391,D.Composição!$M:$M,"Dep"))</f>
        <v/>
      </c>
      <c r="M391" s="332" t="str">
        <f>IF(A391="","",COUNTIFS(D.Composição!$A:$A,$A391,D.Composição!$F:$F,"Sim"))</f>
        <v/>
      </c>
      <c r="N391" s="332" t="str">
        <f t="shared" si="31"/>
        <v/>
      </c>
      <c r="O391" s="332" t="str">
        <f>IF(A391="","",VLOOKUP(A391,D.Composição!A2900:F8606,5,FALSE))</f>
        <v/>
      </c>
      <c r="P391" s="332" t="str">
        <f t="shared" si="32"/>
        <v/>
      </c>
      <c r="Q391" s="333" t="str">
        <f t="shared" si="33"/>
        <v/>
      </c>
      <c r="R391" s="334" t="str">
        <f t="shared" si="34"/>
        <v/>
      </c>
      <c r="S391" s="332" t="str">
        <f>IF(H391="","",IF(R391&gt;=4*auxiliar!$K$2,"Não elegível",IF(R391&lt;4*auxiliar!$K$2,"Elegível","")))</f>
        <v/>
      </c>
      <c r="T391" s="325"/>
      <c r="U391" s="325"/>
      <c r="V391" s="325"/>
      <c r="W391" s="335"/>
      <c r="X391" s="336" t="str">
        <f>IF(Table8[[#This Row],[Código do agregado '[Entidade']]]="","",IF(OR(AND(A391="",A391&lt;&gt;""),(AND(A391&lt;&gt;"",OR(B391="",D391="",I391="",T391="",U391="")))),"NÃO",IF(AND(A391&lt;&gt;"",J391=0),"Faltam membros","sim")))</f>
        <v/>
      </c>
      <c r="AA391" s="323"/>
      <c r="AB391" s="406"/>
      <c r="AC391" s="406"/>
      <c r="AD391" s="323"/>
      <c r="AE391" s="323"/>
    </row>
    <row r="392" spans="1:31" x14ac:dyDescent="0.25">
      <c r="A392" s="324"/>
      <c r="B392" s="325"/>
      <c r="C392" s="326">
        <f>IFERROR(VLOOKUP(B392,A.Núcleos!$B:$C,2,FALSE),"")</f>
        <v>0</v>
      </c>
      <c r="D392" s="327"/>
      <c r="E392" s="328"/>
      <c r="F392" s="213"/>
      <c r="G392" s="329" t="str">
        <f>IF(Table8[[#This Row],[Código da Candidatura]]="","",CONCATENATE(VLOOKUP(Table8[[#This Row],[Código da Candidatura]],Table13[[Cód.]:[Latitude]],3,FALSE)," - ",VLOOKUP(Table8[[#This Row],[Código da Candidatura]],Table13[[Cód.]:[Latitude]],6,FALSE)))</f>
        <v/>
      </c>
      <c r="H392" s="330" t="str">
        <f>IF(A392="","",CONCATENATE("1D.",Entrada!$K$8,".",auxiliar!A79,".",Table8[[#This Row],[Código da Candidatura]]))</f>
        <v/>
      </c>
      <c r="I392" s="331" t="str">
        <f>IF(A392="","",SUMIF(D.Composição!A$2825:A$8530,A392,D.Composição!G$5:G$8530))</f>
        <v/>
      </c>
      <c r="J392" s="332" t="str">
        <f>IF(A392="","",COUNTIF(D.Composição!$A:$A,$A392))</f>
        <v/>
      </c>
      <c r="K392" s="332" t="str">
        <f t="shared" si="30"/>
        <v/>
      </c>
      <c r="L392" s="332" t="str">
        <f>IF(A392="","",COUNTIFS(D.Composição!$A:$A,$A392,D.Composição!$M:$M,"Dep"))</f>
        <v/>
      </c>
      <c r="M392" s="332" t="str">
        <f>IF(A392="","",COUNTIFS(D.Composição!$A:$A,$A392,D.Composição!$F:$F,"Sim"))</f>
        <v/>
      </c>
      <c r="N392" s="332" t="str">
        <f t="shared" si="31"/>
        <v/>
      </c>
      <c r="O392" s="332" t="str">
        <f>IF(A392="","",VLOOKUP(A392,D.Composição!A2901:F8607,5,FALSE))</f>
        <v/>
      </c>
      <c r="P392" s="332" t="str">
        <f t="shared" si="32"/>
        <v/>
      </c>
      <c r="Q392" s="333" t="str">
        <f t="shared" si="33"/>
        <v/>
      </c>
      <c r="R392" s="334" t="str">
        <f t="shared" si="34"/>
        <v/>
      </c>
      <c r="S392" s="332" t="str">
        <f>IF(H392="","",IF(R392&gt;=4*auxiliar!$K$2,"Não elegível",IF(R392&lt;4*auxiliar!$K$2,"Elegível","")))</f>
        <v/>
      </c>
      <c r="T392" s="325"/>
      <c r="U392" s="325"/>
      <c r="V392" s="325"/>
      <c r="W392" s="335"/>
      <c r="X392" s="336" t="str">
        <f>IF(Table8[[#This Row],[Código do agregado '[Entidade']]]="","",IF(OR(AND(A392="",A392&lt;&gt;""),(AND(A392&lt;&gt;"",OR(B392="",D392="",I392="",T392="",U392="")))),"NÃO",IF(AND(A392&lt;&gt;"",J392=0),"Faltam membros","sim")))</f>
        <v/>
      </c>
      <c r="AA392" s="323"/>
      <c r="AB392" s="406"/>
      <c r="AC392" s="406"/>
      <c r="AD392" s="323"/>
      <c r="AE392" s="323"/>
    </row>
    <row r="393" spans="1:31" x14ac:dyDescent="0.25">
      <c r="A393" s="324"/>
      <c r="B393" s="325"/>
      <c r="C393" s="326">
        <f>IFERROR(VLOOKUP(B393,A.Núcleos!$B:$C,2,FALSE),"")</f>
        <v>0</v>
      </c>
      <c r="D393" s="327"/>
      <c r="E393" s="328"/>
      <c r="F393" s="213"/>
      <c r="G393" s="329" t="str">
        <f>IF(Table8[[#This Row],[Código da Candidatura]]="","",CONCATENATE(VLOOKUP(Table8[[#This Row],[Código da Candidatura]],Table13[[Cód.]:[Latitude]],3,FALSE)," - ",VLOOKUP(Table8[[#This Row],[Código da Candidatura]],Table13[[Cód.]:[Latitude]],6,FALSE)))</f>
        <v/>
      </c>
      <c r="H393" s="330" t="str">
        <f>IF(A393="","",CONCATENATE("1D.",Entrada!$K$8,".",auxiliar!A80,".",Table8[[#This Row],[Código da Candidatura]]))</f>
        <v/>
      </c>
      <c r="I393" s="331" t="str">
        <f>IF(A393="","",SUMIF(D.Composição!A$2825:A$8530,A393,D.Composição!G$5:G$8530))</f>
        <v/>
      </c>
      <c r="J393" s="332" t="str">
        <f>IF(A393="","",COUNTIF(D.Composição!$A:$A,$A393))</f>
        <v/>
      </c>
      <c r="K393" s="332" t="str">
        <f t="shared" si="30"/>
        <v/>
      </c>
      <c r="L393" s="332" t="str">
        <f>IF(A393="","",COUNTIFS(D.Composição!$A:$A,$A393,D.Composição!$M:$M,"Dep"))</f>
        <v/>
      </c>
      <c r="M393" s="332" t="str">
        <f>IF(A393="","",COUNTIFS(D.Composição!$A:$A,$A393,D.Composição!$F:$F,"Sim"))</f>
        <v/>
      </c>
      <c r="N393" s="332" t="str">
        <f t="shared" si="31"/>
        <v/>
      </c>
      <c r="O393" s="332" t="str">
        <f>IF(A393="","",VLOOKUP(A393,D.Composição!A2902:F8608,5,FALSE))</f>
        <v/>
      </c>
      <c r="P393" s="332" t="str">
        <f t="shared" si="32"/>
        <v/>
      </c>
      <c r="Q393" s="333" t="str">
        <f t="shared" si="33"/>
        <v/>
      </c>
      <c r="R393" s="334" t="str">
        <f t="shared" si="34"/>
        <v/>
      </c>
      <c r="S393" s="332" t="str">
        <f>IF(H393="","",IF(R393&gt;=4*auxiliar!$K$2,"Não elegível",IF(R393&lt;4*auxiliar!$K$2,"Elegível","")))</f>
        <v/>
      </c>
      <c r="T393" s="325"/>
      <c r="U393" s="325"/>
      <c r="V393" s="325"/>
      <c r="W393" s="335"/>
      <c r="X393" s="336" t="str">
        <f>IF(Table8[[#This Row],[Código do agregado '[Entidade']]]="","",IF(OR(AND(A393="",A393&lt;&gt;""),(AND(A393&lt;&gt;"",OR(B393="",D393="",I393="",T393="",U393="")))),"NÃO",IF(AND(A393&lt;&gt;"",J393=0),"Faltam membros","sim")))</f>
        <v/>
      </c>
      <c r="AA393" s="323"/>
      <c r="AB393" s="406"/>
      <c r="AC393" s="406"/>
      <c r="AD393" s="323"/>
      <c r="AE393" s="323"/>
    </row>
    <row r="394" spans="1:31" x14ac:dyDescent="0.25">
      <c r="A394" s="324"/>
      <c r="B394" s="325"/>
      <c r="C394" s="326">
        <f>IFERROR(VLOOKUP(B394,A.Núcleos!$B:$C,2,FALSE),"")</f>
        <v>0</v>
      </c>
      <c r="D394" s="327"/>
      <c r="E394" s="328"/>
      <c r="F394" s="213"/>
      <c r="G394" s="329" t="str">
        <f>IF(Table8[[#This Row],[Código da Candidatura]]="","",CONCATENATE(VLOOKUP(Table8[[#This Row],[Código da Candidatura]],Table13[[Cód.]:[Latitude]],3,FALSE)," - ",VLOOKUP(Table8[[#This Row],[Código da Candidatura]],Table13[[Cód.]:[Latitude]],6,FALSE)))</f>
        <v/>
      </c>
      <c r="H394" s="330" t="str">
        <f>IF(A394="","",CONCATENATE("1D.",Entrada!$K$8,".",auxiliar!A81,".",Table8[[#This Row],[Código da Candidatura]]))</f>
        <v/>
      </c>
      <c r="I394" s="331" t="str">
        <f>IF(A394="","",SUMIF(D.Composição!A$2825:A$8530,A394,D.Composição!G$5:G$8530))</f>
        <v/>
      </c>
      <c r="J394" s="332" t="str">
        <f>IF(A394="","",COUNTIF(D.Composição!$A:$A,$A394))</f>
        <v/>
      </c>
      <c r="K394" s="332" t="str">
        <f t="shared" si="30"/>
        <v/>
      </c>
      <c r="L394" s="332" t="str">
        <f>IF(A394="","",COUNTIFS(D.Composição!$A:$A,$A394,D.Composição!$M:$M,"Dep"))</f>
        <v/>
      </c>
      <c r="M394" s="332" t="str">
        <f>IF(A394="","",COUNTIFS(D.Composição!$A:$A,$A394,D.Composição!$F:$F,"Sim"))</f>
        <v/>
      </c>
      <c r="N394" s="332" t="str">
        <f t="shared" si="31"/>
        <v/>
      </c>
      <c r="O394" s="332" t="str">
        <f>IF(A394="","",VLOOKUP(A394,D.Composição!A2903:F8609,5,FALSE))</f>
        <v/>
      </c>
      <c r="P394" s="332" t="str">
        <f t="shared" si="32"/>
        <v/>
      </c>
      <c r="Q394" s="333" t="str">
        <f t="shared" si="33"/>
        <v/>
      </c>
      <c r="R394" s="334" t="str">
        <f t="shared" si="34"/>
        <v/>
      </c>
      <c r="S394" s="332" t="str">
        <f>IF(H394="","",IF(R394&gt;=4*auxiliar!$K$2,"Não elegível",IF(R394&lt;4*auxiliar!$K$2,"Elegível","")))</f>
        <v/>
      </c>
      <c r="T394" s="325"/>
      <c r="U394" s="325"/>
      <c r="V394" s="325"/>
      <c r="W394" s="335"/>
      <c r="X394" s="336" t="str">
        <f>IF(Table8[[#This Row],[Código do agregado '[Entidade']]]="","",IF(OR(AND(A394="",A394&lt;&gt;""),(AND(A394&lt;&gt;"",OR(B394="",D394="",I394="",T394="",U394="")))),"NÃO",IF(AND(A394&lt;&gt;"",J394=0),"Faltam membros","sim")))</f>
        <v/>
      </c>
      <c r="AA394" s="323"/>
      <c r="AB394" s="406"/>
      <c r="AC394" s="406"/>
      <c r="AD394" s="323"/>
      <c r="AE394" s="323"/>
    </row>
    <row r="395" spans="1:31" x14ac:dyDescent="0.25">
      <c r="A395" s="324"/>
      <c r="B395" s="325"/>
      <c r="C395" s="326">
        <f>IFERROR(VLOOKUP(B395,A.Núcleos!$B:$C,2,FALSE),"")</f>
        <v>0</v>
      </c>
      <c r="D395" s="327"/>
      <c r="E395" s="328"/>
      <c r="F395" s="213"/>
      <c r="G395" s="329" t="str">
        <f>IF(Table8[[#This Row],[Código da Candidatura]]="","",CONCATENATE(VLOOKUP(Table8[[#This Row],[Código da Candidatura]],Table13[[Cód.]:[Latitude]],3,FALSE)," - ",VLOOKUP(Table8[[#This Row],[Código da Candidatura]],Table13[[Cód.]:[Latitude]],6,FALSE)))</f>
        <v/>
      </c>
      <c r="H395" s="330" t="str">
        <f>IF(A395="","",CONCATENATE("1D.",Entrada!$K$8,".",auxiliar!A82,".",Table8[[#This Row],[Código da Candidatura]]))</f>
        <v/>
      </c>
      <c r="I395" s="331" t="str">
        <f>IF(A395="","",SUMIF(D.Composição!A$2825:A$8530,A395,D.Composição!G$5:G$8530))</f>
        <v/>
      </c>
      <c r="J395" s="332" t="str">
        <f>IF(A395="","",COUNTIF(D.Composição!$A:$A,$A395))</f>
        <v/>
      </c>
      <c r="K395" s="332" t="str">
        <f t="shared" si="30"/>
        <v/>
      </c>
      <c r="L395" s="332" t="str">
        <f>IF(A395="","",COUNTIFS(D.Composição!$A:$A,$A395,D.Composição!$M:$M,"Dep"))</f>
        <v/>
      </c>
      <c r="M395" s="332" t="str">
        <f>IF(A395="","",COUNTIFS(D.Composição!$A:$A,$A395,D.Composição!$F:$F,"Sim"))</f>
        <v/>
      </c>
      <c r="N395" s="332" t="str">
        <f t="shared" si="31"/>
        <v/>
      </c>
      <c r="O395" s="332" t="str">
        <f>IF(A395="","",VLOOKUP(A395,D.Composição!A2904:F8610,5,FALSE))</f>
        <v/>
      </c>
      <c r="P395" s="332" t="str">
        <f t="shared" si="32"/>
        <v/>
      </c>
      <c r="Q395" s="333" t="str">
        <f t="shared" si="33"/>
        <v/>
      </c>
      <c r="R395" s="334" t="str">
        <f t="shared" si="34"/>
        <v/>
      </c>
      <c r="S395" s="332" t="str">
        <f>IF(H395="","",IF(R395&gt;=4*auxiliar!$K$2,"Não elegível",IF(R395&lt;4*auxiliar!$K$2,"Elegível","")))</f>
        <v/>
      </c>
      <c r="T395" s="325"/>
      <c r="U395" s="325"/>
      <c r="V395" s="325"/>
      <c r="W395" s="335"/>
      <c r="X395" s="336" t="str">
        <f>IF(Table8[[#This Row],[Código do agregado '[Entidade']]]="","",IF(OR(AND(A395="",A395&lt;&gt;""),(AND(A395&lt;&gt;"",OR(B395="",D395="",I395="",T395="",U395="")))),"NÃO",IF(AND(A395&lt;&gt;"",J395=0),"Faltam membros","sim")))</f>
        <v/>
      </c>
      <c r="AA395" s="323"/>
      <c r="AB395" s="406"/>
      <c r="AC395" s="406"/>
      <c r="AD395" s="323"/>
      <c r="AE395" s="323"/>
    </row>
    <row r="396" spans="1:31" x14ac:dyDescent="0.25">
      <c r="A396" s="324"/>
      <c r="B396" s="325"/>
      <c r="C396" s="326">
        <f>IFERROR(VLOOKUP(B396,A.Núcleos!$B:$C,2,FALSE),"")</f>
        <v>0</v>
      </c>
      <c r="D396" s="327"/>
      <c r="E396" s="328"/>
      <c r="F396" s="213"/>
      <c r="G396" s="329" t="str">
        <f>IF(Table8[[#This Row],[Código da Candidatura]]="","",CONCATENATE(VLOOKUP(Table8[[#This Row],[Código da Candidatura]],Table13[[Cód.]:[Latitude]],3,FALSE)," - ",VLOOKUP(Table8[[#This Row],[Código da Candidatura]],Table13[[Cód.]:[Latitude]],6,FALSE)))</f>
        <v/>
      </c>
      <c r="H396" s="330" t="str">
        <f>IF(A396="","",CONCATENATE("1D.",Entrada!$K$8,".",auxiliar!A83,".",Table8[[#This Row],[Código da Candidatura]]))</f>
        <v/>
      </c>
      <c r="I396" s="331" t="str">
        <f>IF(A396="","",SUMIF(D.Composição!A$2825:A$8530,A396,D.Composição!G$5:G$8530))</f>
        <v/>
      </c>
      <c r="J396" s="332" t="str">
        <f>IF(A396="","",COUNTIF(D.Composição!$A:$A,$A396))</f>
        <v/>
      </c>
      <c r="K396" s="332" t="str">
        <f t="shared" si="30"/>
        <v/>
      </c>
      <c r="L396" s="332" t="str">
        <f>IF(A396="","",COUNTIFS(D.Composição!$A:$A,$A396,D.Composição!$M:$M,"Dep"))</f>
        <v/>
      </c>
      <c r="M396" s="332" t="str">
        <f>IF(A396="","",COUNTIFS(D.Composição!$A:$A,$A396,D.Composição!$F:$F,"Sim"))</f>
        <v/>
      </c>
      <c r="N396" s="332" t="str">
        <f t="shared" si="31"/>
        <v/>
      </c>
      <c r="O396" s="332" t="str">
        <f>IF(A396="","",VLOOKUP(A396,D.Composição!A2905:F8611,5,FALSE))</f>
        <v/>
      </c>
      <c r="P396" s="332" t="str">
        <f t="shared" si="32"/>
        <v/>
      </c>
      <c r="Q396" s="333" t="str">
        <f t="shared" si="33"/>
        <v/>
      </c>
      <c r="R396" s="334" t="str">
        <f t="shared" si="34"/>
        <v/>
      </c>
      <c r="S396" s="332" t="str">
        <f>IF(H396="","",IF(R396&gt;=4*auxiliar!$K$2,"Não elegível",IF(R396&lt;4*auxiliar!$K$2,"Elegível","")))</f>
        <v/>
      </c>
      <c r="T396" s="325"/>
      <c r="U396" s="325"/>
      <c r="V396" s="325"/>
      <c r="W396" s="335"/>
      <c r="X396" s="336" t="str">
        <f>IF(Table8[[#This Row],[Código do agregado '[Entidade']]]="","",IF(OR(AND(A396="",A396&lt;&gt;""),(AND(A396&lt;&gt;"",OR(B396="",D396="",I396="",T396="",U396="")))),"NÃO",IF(AND(A396&lt;&gt;"",J396=0),"Faltam membros","sim")))</f>
        <v/>
      </c>
      <c r="AA396" s="323"/>
      <c r="AB396" s="406"/>
      <c r="AC396" s="406"/>
      <c r="AD396" s="323"/>
      <c r="AE396" s="323"/>
    </row>
    <row r="397" spans="1:31" x14ac:dyDescent="0.25">
      <c r="A397" s="324"/>
      <c r="B397" s="325"/>
      <c r="C397" s="326">
        <f>IFERROR(VLOOKUP(B397,A.Núcleos!$B:$C,2,FALSE),"")</f>
        <v>0</v>
      </c>
      <c r="D397" s="327"/>
      <c r="E397" s="328"/>
      <c r="F397" s="213"/>
      <c r="G397" s="329" t="str">
        <f>IF(Table8[[#This Row],[Código da Candidatura]]="","",CONCATENATE(VLOOKUP(Table8[[#This Row],[Código da Candidatura]],Table13[[Cód.]:[Latitude]],3,FALSE)," - ",VLOOKUP(Table8[[#This Row],[Código da Candidatura]],Table13[[Cód.]:[Latitude]],6,FALSE)))</f>
        <v/>
      </c>
      <c r="H397" s="330" t="str">
        <f>IF(A397="","",CONCATENATE("1D.",Entrada!$K$8,".",auxiliar!A84,".",Table8[[#This Row],[Código da Candidatura]]))</f>
        <v/>
      </c>
      <c r="I397" s="331" t="str">
        <f>IF(A397="","",SUMIF(D.Composição!A$2825:A$8530,A397,D.Composição!G$5:G$8530))</f>
        <v/>
      </c>
      <c r="J397" s="332" t="str">
        <f>IF(A397="","",COUNTIF(D.Composição!$A:$A,$A397))</f>
        <v/>
      </c>
      <c r="K397" s="332" t="str">
        <f t="shared" si="30"/>
        <v/>
      </c>
      <c r="L397" s="332" t="str">
        <f>IF(A397="","",COUNTIFS(D.Composição!$A:$A,$A397,D.Composição!$M:$M,"Dep"))</f>
        <v/>
      </c>
      <c r="M397" s="332" t="str">
        <f>IF(A397="","",COUNTIFS(D.Composição!$A:$A,$A397,D.Composição!$F:$F,"Sim"))</f>
        <v/>
      </c>
      <c r="N397" s="332" t="str">
        <f t="shared" si="31"/>
        <v/>
      </c>
      <c r="O397" s="332" t="str">
        <f>IF(A397="","",VLOOKUP(A397,D.Composição!A2906:F8612,5,FALSE))</f>
        <v/>
      </c>
      <c r="P397" s="332" t="str">
        <f t="shared" si="32"/>
        <v/>
      </c>
      <c r="Q397" s="333" t="str">
        <f t="shared" si="33"/>
        <v/>
      </c>
      <c r="R397" s="334" t="str">
        <f t="shared" si="34"/>
        <v/>
      </c>
      <c r="S397" s="332" t="str">
        <f>IF(H397="","",IF(R397&gt;=4*auxiliar!$K$2,"Não elegível",IF(R397&lt;4*auxiliar!$K$2,"Elegível","")))</f>
        <v/>
      </c>
      <c r="T397" s="325"/>
      <c r="U397" s="325"/>
      <c r="V397" s="325"/>
      <c r="W397" s="335"/>
      <c r="X397" s="336" t="str">
        <f>IF(Table8[[#This Row],[Código do agregado '[Entidade']]]="","",IF(OR(AND(A397="",A397&lt;&gt;""),(AND(A397&lt;&gt;"",OR(B397="",D397="",I397="",T397="",U397="")))),"NÃO",IF(AND(A397&lt;&gt;"",J397=0),"Faltam membros","sim")))</f>
        <v/>
      </c>
      <c r="AA397" s="323"/>
      <c r="AB397" s="406"/>
      <c r="AC397" s="406"/>
      <c r="AD397" s="323"/>
      <c r="AE397" s="323"/>
    </row>
    <row r="398" spans="1:31" x14ac:dyDescent="0.25">
      <c r="A398" s="324"/>
      <c r="B398" s="325"/>
      <c r="C398" s="326">
        <f>IFERROR(VLOOKUP(B398,A.Núcleos!$B:$C,2,FALSE),"")</f>
        <v>0</v>
      </c>
      <c r="D398" s="327"/>
      <c r="E398" s="328"/>
      <c r="F398" s="213"/>
      <c r="G398" s="329" t="str">
        <f>IF(Table8[[#This Row],[Código da Candidatura]]="","",CONCATENATE(VLOOKUP(Table8[[#This Row],[Código da Candidatura]],Table13[[Cód.]:[Latitude]],3,FALSE)," - ",VLOOKUP(Table8[[#This Row],[Código da Candidatura]],Table13[[Cód.]:[Latitude]],6,FALSE)))</f>
        <v/>
      </c>
      <c r="H398" s="330" t="str">
        <f>IF(A398="","",CONCATENATE("1D.",Entrada!$K$8,".",auxiliar!A85,".",Table8[[#This Row],[Código da Candidatura]]))</f>
        <v/>
      </c>
      <c r="I398" s="331" t="str">
        <f>IF(A398="","",SUMIF(D.Composição!A$2825:A$8530,A398,D.Composição!G$5:G$8530))</f>
        <v/>
      </c>
      <c r="J398" s="332" t="str">
        <f>IF(A398="","",COUNTIF(D.Composição!$A:$A,$A398))</f>
        <v/>
      </c>
      <c r="K398" s="332" t="str">
        <f t="shared" si="30"/>
        <v/>
      </c>
      <c r="L398" s="332" t="str">
        <f>IF(A398="","",COUNTIFS(D.Composição!$A:$A,$A398,D.Composição!$M:$M,"Dep"))</f>
        <v/>
      </c>
      <c r="M398" s="332" t="str">
        <f>IF(A398="","",COUNTIFS(D.Composição!$A:$A,$A398,D.Composição!$F:$F,"Sim"))</f>
        <v/>
      </c>
      <c r="N398" s="332" t="str">
        <f t="shared" si="31"/>
        <v/>
      </c>
      <c r="O398" s="332" t="str">
        <f>IF(A398="","",VLOOKUP(A398,D.Composição!A2907:F8613,5,FALSE))</f>
        <v/>
      </c>
      <c r="P398" s="332" t="str">
        <f t="shared" si="32"/>
        <v/>
      </c>
      <c r="Q398" s="333" t="str">
        <f t="shared" si="33"/>
        <v/>
      </c>
      <c r="R398" s="334" t="str">
        <f t="shared" si="34"/>
        <v/>
      </c>
      <c r="S398" s="332" t="str">
        <f>IF(H398="","",IF(R398&gt;=4*auxiliar!$K$2,"Não elegível",IF(R398&lt;4*auxiliar!$K$2,"Elegível","")))</f>
        <v/>
      </c>
      <c r="T398" s="325"/>
      <c r="U398" s="325"/>
      <c r="V398" s="325"/>
      <c r="W398" s="335"/>
      <c r="X398" s="336" t="str">
        <f>IF(Table8[[#This Row],[Código do agregado '[Entidade']]]="","",IF(OR(AND(A398="",A398&lt;&gt;""),(AND(A398&lt;&gt;"",OR(B398="",D398="",I398="",T398="",U398="")))),"NÃO",IF(AND(A398&lt;&gt;"",J398=0),"Faltam membros","sim")))</f>
        <v/>
      </c>
      <c r="AA398" s="323"/>
      <c r="AB398" s="406"/>
      <c r="AC398" s="406"/>
      <c r="AD398" s="323"/>
      <c r="AE398" s="323"/>
    </row>
    <row r="399" spans="1:31" x14ac:dyDescent="0.25">
      <c r="A399" s="324"/>
      <c r="B399" s="325"/>
      <c r="C399" s="326">
        <f>IFERROR(VLOOKUP(B399,A.Núcleos!$B:$C,2,FALSE),"")</f>
        <v>0</v>
      </c>
      <c r="D399" s="327"/>
      <c r="E399" s="328"/>
      <c r="F399" s="213"/>
      <c r="G399" s="329" t="str">
        <f>IF(Table8[[#This Row],[Código da Candidatura]]="","",CONCATENATE(VLOOKUP(Table8[[#This Row],[Código da Candidatura]],Table13[[Cód.]:[Latitude]],3,FALSE)," - ",VLOOKUP(Table8[[#This Row],[Código da Candidatura]],Table13[[Cód.]:[Latitude]],6,FALSE)))</f>
        <v/>
      </c>
      <c r="H399" s="330" t="str">
        <f>IF(A399="","",CONCATENATE("1D.",Entrada!$K$8,".",auxiliar!A86,".",Table8[[#This Row],[Código da Candidatura]]))</f>
        <v/>
      </c>
      <c r="I399" s="331" t="str">
        <f>IF(A399="","",SUMIF(D.Composição!A$2825:A$8530,A399,D.Composição!G$5:G$8530))</f>
        <v/>
      </c>
      <c r="J399" s="332" t="str">
        <f>IF(A399="","",COUNTIF(D.Composição!$A:$A,$A399))</f>
        <v/>
      </c>
      <c r="K399" s="332" t="str">
        <f t="shared" si="30"/>
        <v/>
      </c>
      <c r="L399" s="332" t="str">
        <f>IF(A399="","",COUNTIFS(D.Composição!$A:$A,$A399,D.Composição!$M:$M,"Dep"))</f>
        <v/>
      </c>
      <c r="M399" s="332" t="str">
        <f>IF(A399="","",COUNTIFS(D.Composição!$A:$A,$A399,D.Composição!$F:$F,"Sim"))</f>
        <v/>
      </c>
      <c r="N399" s="332" t="str">
        <f t="shared" si="31"/>
        <v/>
      </c>
      <c r="O399" s="332" t="str">
        <f>IF(A399="","",VLOOKUP(A399,D.Composição!A2908:F8614,5,FALSE))</f>
        <v/>
      </c>
      <c r="P399" s="332" t="str">
        <f t="shared" si="32"/>
        <v/>
      </c>
      <c r="Q399" s="333" t="str">
        <f t="shared" si="33"/>
        <v/>
      </c>
      <c r="R399" s="334" t="str">
        <f t="shared" si="34"/>
        <v/>
      </c>
      <c r="S399" s="332" t="str">
        <f>IF(H399="","",IF(R399&gt;=4*auxiliar!$K$2,"Não elegível",IF(R399&lt;4*auxiliar!$K$2,"Elegível","")))</f>
        <v/>
      </c>
      <c r="T399" s="325"/>
      <c r="U399" s="325"/>
      <c r="V399" s="325"/>
      <c r="W399" s="335"/>
      <c r="X399" s="336" t="str">
        <f>IF(Table8[[#This Row],[Código do agregado '[Entidade']]]="","",IF(OR(AND(A399="",A399&lt;&gt;""),(AND(A399&lt;&gt;"",OR(B399="",D399="",I399="",T399="",U399="")))),"NÃO",IF(AND(A399&lt;&gt;"",J399=0),"Faltam membros","sim")))</f>
        <v/>
      </c>
      <c r="AA399" s="323"/>
      <c r="AB399" s="406"/>
      <c r="AC399" s="406"/>
      <c r="AD399" s="323"/>
      <c r="AE399" s="323"/>
    </row>
    <row r="400" spans="1:31" x14ac:dyDescent="0.25">
      <c r="A400" s="324"/>
      <c r="B400" s="325"/>
      <c r="C400" s="326">
        <f>IFERROR(VLOOKUP(B400,A.Núcleos!$B:$C,2,FALSE),"")</f>
        <v>0</v>
      </c>
      <c r="D400" s="327"/>
      <c r="E400" s="328"/>
      <c r="F400" s="213"/>
      <c r="G400" s="329" t="str">
        <f>IF(Table8[[#This Row],[Código da Candidatura]]="","",CONCATENATE(VLOOKUP(Table8[[#This Row],[Código da Candidatura]],Table13[[Cód.]:[Latitude]],3,FALSE)," - ",VLOOKUP(Table8[[#This Row],[Código da Candidatura]],Table13[[Cód.]:[Latitude]],6,FALSE)))</f>
        <v/>
      </c>
      <c r="H400" s="330" t="str">
        <f>IF(A400="","",CONCATENATE("1D.",Entrada!$K$8,".",auxiliar!A87,".",Table8[[#This Row],[Código da Candidatura]]))</f>
        <v/>
      </c>
      <c r="I400" s="331" t="str">
        <f>IF(A400="","",SUMIF(D.Composição!A$2825:A$8530,A400,D.Composição!G$5:G$8530))</f>
        <v/>
      </c>
      <c r="J400" s="332" t="str">
        <f>IF(A400="","",COUNTIF(D.Composição!$A:$A,$A400))</f>
        <v/>
      </c>
      <c r="K400" s="332" t="str">
        <f t="shared" si="30"/>
        <v/>
      </c>
      <c r="L400" s="332" t="str">
        <f>IF(A400="","",COUNTIFS(D.Composição!$A:$A,$A400,D.Composição!$M:$M,"Dep"))</f>
        <v/>
      </c>
      <c r="M400" s="332" t="str">
        <f>IF(A400="","",COUNTIFS(D.Composição!$A:$A,$A400,D.Composição!$F:$F,"Sim"))</f>
        <v/>
      </c>
      <c r="N400" s="332" t="str">
        <f t="shared" si="31"/>
        <v/>
      </c>
      <c r="O400" s="332" t="str">
        <f>IF(A400="","",VLOOKUP(A400,D.Composição!A2909:F8615,5,FALSE))</f>
        <v/>
      </c>
      <c r="P400" s="332" t="str">
        <f t="shared" si="32"/>
        <v/>
      </c>
      <c r="Q400" s="333" t="str">
        <f t="shared" si="33"/>
        <v/>
      </c>
      <c r="R400" s="334" t="str">
        <f t="shared" si="34"/>
        <v/>
      </c>
      <c r="S400" s="332" t="str">
        <f>IF(H400="","",IF(R400&gt;=4*auxiliar!$K$2,"Não elegível",IF(R400&lt;4*auxiliar!$K$2,"Elegível","")))</f>
        <v/>
      </c>
      <c r="T400" s="325"/>
      <c r="U400" s="325"/>
      <c r="V400" s="325"/>
      <c r="W400" s="335"/>
      <c r="X400" s="336" t="str">
        <f>IF(Table8[[#This Row],[Código do agregado '[Entidade']]]="","",IF(OR(AND(A400="",A400&lt;&gt;""),(AND(A400&lt;&gt;"",OR(B400="",D400="",I400="",T400="",U400="")))),"NÃO",IF(AND(A400&lt;&gt;"",J400=0),"Faltam membros","sim")))</f>
        <v/>
      </c>
      <c r="AA400" s="323"/>
      <c r="AB400" s="406"/>
      <c r="AC400" s="406"/>
      <c r="AD400" s="323"/>
      <c r="AE400" s="323"/>
    </row>
    <row r="401" spans="1:31" x14ac:dyDescent="0.25">
      <c r="A401" s="324"/>
      <c r="B401" s="325"/>
      <c r="C401" s="326">
        <f>IFERROR(VLOOKUP(B401,A.Núcleos!$B:$C,2,FALSE),"")</f>
        <v>0</v>
      </c>
      <c r="D401" s="327"/>
      <c r="E401" s="328"/>
      <c r="F401" s="213"/>
      <c r="G401" s="329" t="str">
        <f>IF(Table8[[#This Row],[Código da Candidatura]]="","",CONCATENATE(VLOOKUP(Table8[[#This Row],[Código da Candidatura]],Table13[[Cód.]:[Latitude]],3,FALSE)," - ",VLOOKUP(Table8[[#This Row],[Código da Candidatura]],Table13[[Cód.]:[Latitude]],6,FALSE)))</f>
        <v/>
      </c>
      <c r="H401" s="330" t="str">
        <f>IF(A401="","",CONCATENATE("1D.",Entrada!$K$8,".",auxiliar!A88,".",Table8[[#This Row],[Código da Candidatura]]))</f>
        <v/>
      </c>
      <c r="I401" s="331" t="str">
        <f>IF(A401="","",SUMIF(D.Composição!A$2825:A$8530,A401,D.Composição!G$5:G$8530))</f>
        <v/>
      </c>
      <c r="J401" s="332" t="str">
        <f>IF(A401="","",COUNTIF(D.Composição!$A:$A,$A401))</f>
        <v/>
      </c>
      <c r="K401" s="332" t="str">
        <f t="shared" si="30"/>
        <v/>
      </c>
      <c r="L401" s="332" t="str">
        <f>IF(A401="","",COUNTIFS(D.Composição!$A:$A,$A401,D.Composição!$M:$M,"Dep"))</f>
        <v/>
      </c>
      <c r="M401" s="332" t="str">
        <f>IF(A401="","",COUNTIFS(D.Composição!$A:$A,$A401,D.Composição!$F:$F,"Sim"))</f>
        <v/>
      </c>
      <c r="N401" s="332" t="str">
        <f t="shared" si="31"/>
        <v/>
      </c>
      <c r="O401" s="332" t="str">
        <f>IF(A401="","",VLOOKUP(A401,D.Composição!A2910:F8616,5,FALSE))</f>
        <v/>
      </c>
      <c r="P401" s="332" t="str">
        <f t="shared" si="32"/>
        <v/>
      </c>
      <c r="Q401" s="333" t="str">
        <f t="shared" si="33"/>
        <v/>
      </c>
      <c r="R401" s="334" t="str">
        <f t="shared" si="34"/>
        <v/>
      </c>
      <c r="S401" s="332" t="str">
        <f>IF(H401="","",IF(R401&gt;=4*auxiliar!$K$2,"Não elegível",IF(R401&lt;4*auxiliar!$K$2,"Elegível","")))</f>
        <v/>
      </c>
      <c r="T401" s="325"/>
      <c r="U401" s="325"/>
      <c r="V401" s="325"/>
      <c r="W401" s="335"/>
      <c r="X401" s="336" t="str">
        <f>IF(Table8[[#This Row],[Código do agregado '[Entidade']]]="","",IF(OR(AND(A401="",A401&lt;&gt;""),(AND(A401&lt;&gt;"",OR(B401="",D401="",I401="",T401="",U401="")))),"NÃO",IF(AND(A401&lt;&gt;"",J401=0),"Faltam membros","sim")))</f>
        <v/>
      </c>
      <c r="AA401" s="323"/>
      <c r="AB401" s="406"/>
      <c r="AC401" s="406"/>
      <c r="AD401" s="323"/>
      <c r="AE401" s="323"/>
    </row>
    <row r="402" spans="1:31" x14ac:dyDescent="0.25">
      <c r="A402" s="324"/>
      <c r="B402" s="325"/>
      <c r="C402" s="326">
        <f>IFERROR(VLOOKUP(B402,A.Núcleos!$B:$C,2,FALSE),"")</f>
        <v>0</v>
      </c>
      <c r="D402" s="327"/>
      <c r="E402" s="328"/>
      <c r="F402" s="213"/>
      <c r="G402" s="329" t="str">
        <f>IF(Table8[[#This Row],[Código da Candidatura]]="","",CONCATENATE(VLOOKUP(Table8[[#This Row],[Código da Candidatura]],Table13[[Cód.]:[Latitude]],3,FALSE)," - ",VLOOKUP(Table8[[#This Row],[Código da Candidatura]],Table13[[Cód.]:[Latitude]],6,FALSE)))</f>
        <v/>
      </c>
      <c r="H402" s="330" t="str">
        <f>IF(A402="","",CONCATENATE("1D.",Entrada!$K$8,".",auxiliar!A89,".",Table8[[#This Row],[Código da Candidatura]]))</f>
        <v/>
      </c>
      <c r="I402" s="331" t="str">
        <f>IF(A402="","",SUMIF(D.Composição!A$2825:A$8530,A402,D.Composição!G$5:G$8530))</f>
        <v/>
      </c>
      <c r="J402" s="332" t="str">
        <f>IF(A402="","",COUNTIF(D.Composição!$A:$A,$A402))</f>
        <v/>
      </c>
      <c r="K402" s="332" t="str">
        <f t="shared" si="30"/>
        <v/>
      </c>
      <c r="L402" s="332" t="str">
        <f>IF(A402="","",COUNTIFS(D.Composição!$A:$A,$A402,D.Composição!$M:$M,"Dep"))</f>
        <v/>
      </c>
      <c r="M402" s="332" t="str">
        <f>IF(A402="","",COUNTIFS(D.Composição!$A:$A,$A402,D.Composição!$F:$F,"Sim"))</f>
        <v/>
      </c>
      <c r="N402" s="332" t="str">
        <f t="shared" si="31"/>
        <v/>
      </c>
      <c r="O402" s="332" t="str">
        <f>IF(A402="","",VLOOKUP(A402,D.Composição!A2911:F8617,5,FALSE))</f>
        <v/>
      </c>
      <c r="P402" s="332" t="str">
        <f t="shared" si="32"/>
        <v/>
      </c>
      <c r="Q402" s="333" t="str">
        <f t="shared" si="33"/>
        <v/>
      </c>
      <c r="R402" s="334" t="str">
        <f t="shared" si="34"/>
        <v/>
      </c>
      <c r="S402" s="332" t="str">
        <f>IF(H402="","",IF(R402&gt;=4*auxiliar!$K$2,"Não elegível",IF(R402&lt;4*auxiliar!$K$2,"Elegível","")))</f>
        <v/>
      </c>
      <c r="T402" s="325"/>
      <c r="U402" s="325"/>
      <c r="V402" s="325"/>
      <c r="W402" s="335"/>
      <c r="X402" s="336" t="str">
        <f>IF(Table8[[#This Row],[Código do agregado '[Entidade']]]="","",IF(OR(AND(A402="",A402&lt;&gt;""),(AND(A402&lt;&gt;"",OR(B402="",D402="",I402="",T402="",U402="")))),"NÃO",IF(AND(A402&lt;&gt;"",J402=0),"Faltam membros","sim")))</f>
        <v/>
      </c>
      <c r="AA402" s="323"/>
      <c r="AB402" s="406"/>
      <c r="AC402" s="406"/>
      <c r="AD402" s="323"/>
      <c r="AE402" s="323"/>
    </row>
    <row r="403" spans="1:31" x14ac:dyDescent="0.25">
      <c r="A403" s="324"/>
      <c r="B403" s="325"/>
      <c r="C403" s="326">
        <f>IFERROR(VLOOKUP(B403,A.Núcleos!$B:$C,2,FALSE),"")</f>
        <v>0</v>
      </c>
      <c r="D403" s="327"/>
      <c r="E403" s="328"/>
      <c r="F403" s="213"/>
      <c r="G403" s="329" t="str">
        <f>IF(Table8[[#This Row],[Código da Candidatura]]="","",CONCATENATE(VLOOKUP(Table8[[#This Row],[Código da Candidatura]],Table13[[Cód.]:[Latitude]],3,FALSE)," - ",VLOOKUP(Table8[[#This Row],[Código da Candidatura]],Table13[[Cód.]:[Latitude]],6,FALSE)))</f>
        <v/>
      </c>
      <c r="H403" s="330" t="str">
        <f>IF(A403="","",CONCATENATE("1D.",Entrada!$K$8,".",auxiliar!A90,".",Table8[[#This Row],[Código da Candidatura]]))</f>
        <v/>
      </c>
      <c r="I403" s="331" t="str">
        <f>IF(A403="","",SUMIF(D.Composição!A$2825:A$8530,A403,D.Composição!G$5:G$8530))</f>
        <v/>
      </c>
      <c r="J403" s="332" t="str">
        <f>IF(A403="","",COUNTIF(D.Composição!$A:$A,$A403))</f>
        <v/>
      </c>
      <c r="K403" s="332" t="str">
        <f t="shared" si="30"/>
        <v/>
      </c>
      <c r="L403" s="332" t="str">
        <f>IF(A403="","",COUNTIFS(D.Composição!$A:$A,$A403,D.Composição!$M:$M,"Dep"))</f>
        <v/>
      </c>
      <c r="M403" s="332" t="str">
        <f>IF(A403="","",COUNTIFS(D.Composição!$A:$A,$A403,D.Composição!$F:$F,"Sim"))</f>
        <v/>
      </c>
      <c r="N403" s="332" t="str">
        <f t="shared" si="31"/>
        <v/>
      </c>
      <c r="O403" s="332" t="str">
        <f>IF(A403="","",VLOOKUP(A403,D.Composição!A2912:F8618,5,FALSE))</f>
        <v/>
      </c>
      <c r="P403" s="332" t="str">
        <f t="shared" si="32"/>
        <v/>
      </c>
      <c r="Q403" s="333" t="str">
        <f t="shared" si="33"/>
        <v/>
      </c>
      <c r="R403" s="334" t="str">
        <f t="shared" si="34"/>
        <v/>
      </c>
      <c r="S403" s="332" t="str">
        <f>IF(H403="","",IF(R403&gt;=4*auxiliar!$K$2,"Não elegível",IF(R403&lt;4*auxiliar!$K$2,"Elegível","")))</f>
        <v/>
      </c>
      <c r="T403" s="325"/>
      <c r="U403" s="325"/>
      <c r="V403" s="325"/>
      <c r="W403" s="335"/>
      <c r="X403" s="336" t="str">
        <f>IF(Table8[[#This Row],[Código do agregado '[Entidade']]]="","",IF(OR(AND(A403="",A403&lt;&gt;""),(AND(A403&lt;&gt;"",OR(B403="",D403="",I403="",T403="",U403="")))),"NÃO",IF(AND(A403&lt;&gt;"",J403=0),"Faltam membros","sim")))</f>
        <v/>
      </c>
      <c r="AA403" s="323"/>
      <c r="AB403" s="406"/>
      <c r="AC403" s="406"/>
      <c r="AD403" s="323"/>
      <c r="AE403" s="323"/>
    </row>
    <row r="404" spans="1:31" x14ac:dyDescent="0.25">
      <c r="A404" s="324"/>
      <c r="B404" s="325"/>
      <c r="C404" s="326">
        <f>IFERROR(VLOOKUP(B404,A.Núcleos!$B:$C,2,FALSE),"")</f>
        <v>0</v>
      </c>
      <c r="D404" s="327"/>
      <c r="E404" s="328"/>
      <c r="F404" s="213"/>
      <c r="G404" s="329" t="str">
        <f>IF(Table8[[#This Row],[Código da Candidatura]]="","",CONCATENATE(VLOOKUP(Table8[[#This Row],[Código da Candidatura]],Table13[[Cód.]:[Latitude]],3,FALSE)," - ",VLOOKUP(Table8[[#This Row],[Código da Candidatura]],Table13[[Cód.]:[Latitude]],6,FALSE)))</f>
        <v/>
      </c>
      <c r="H404" s="330" t="str">
        <f>IF(A404="","",CONCATENATE("1D.",Entrada!$K$8,".",auxiliar!A91,".",Table8[[#This Row],[Código da Candidatura]]))</f>
        <v/>
      </c>
      <c r="I404" s="331" t="str">
        <f>IF(A404="","",SUMIF(D.Composição!A$2825:A$8530,A404,D.Composição!G$5:G$8530))</f>
        <v/>
      </c>
      <c r="J404" s="332" t="str">
        <f>IF(A404="","",COUNTIF(D.Composição!$A:$A,$A404))</f>
        <v/>
      </c>
      <c r="K404" s="332" t="str">
        <f t="shared" si="30"/>
        <v/>
      </c>
      <c r="L404" s="332" t="str">
        <f>IF(A404="","",COUNTIFS(D.Composição!$A:$A,$A404,D.Composição!$M:$M,"Dep"))</f>
        <v/>
      </c>
      <c r="M404" s="332" t="str">
        <f>IF(A404="","",COUNTIFS(D.Composição!$A:$A,$A404,D.Composição!$F:$F,"Sim"))</f>
        <v/>
      </c>
      <c r="N404" s="332" t="str">
        <f t="shared" si="31"/>
        <v/>
      </c>
      <c r="O404" s="332" t="str">
        <f>IF(A404="","",VLOOKUP(A404,D.Composição!A2913:F8619,5,FALSE))</f>
        <v/>
      </c>
      <c r="P404" s="332" t="str">
        <f t="shared" si="32"/>
        <v/>
      </c>
      <c r="Q404" s="333" t="str">
        <f t="shared" si="33"/>
        <v/>
      </c>
      <c r="R404" s="334" t="str">
        <f t="shared" si="34"/>
        <v/>
      </c>
      <c r="S404" s="332" t="str">
        <f>IF(H404="","",IF(R404&gt;=4*auxiliar!$K$2,"Não elegível",IF(R404&lt;4*auxiliar!$K$2,"Elegível","")))</f>
        <v/>
      </c>
      <c r="T404" s="325"/>
      <c r="U404" s="325"/>
      <c r="V404" s="325"/>
      <c r="W404" s="335"/>
      <c r="X404" s="336" t="str">
        <f>IF(Table8[[#This Row],[Código do agregado '[Entidade']]]="","",IF(OR(AND(A404="",A404&lt;&gt;""),(AND(A404&lt;&gt;"",OR(B404="",D404="",I404="",T404="",U404="")))),"NÃO",IF(AND(A404&lt;&gt;"",J404=0),"Faltam membros","sim")))</f>
        <v/>
      </c>
      <c r="AA404" s="323"/>
      <c r="AB404" s="406"/>
      <c r="AC404" s="406"/>
      <c r="AD404" s="323"/>
      <c r="AE404" s="323"/>
    </row>
    <row r="405" spans="1:31" x14ac:dyDescent="0.25">
      <c r="A405" s="324"/>
      <c r="B405" s="325"/>
      <c r="C405" s="326">
        <f>IFERROR(VLOOKUP(B405,A.Núcleos!$B:$C,2,FALSE),"")</f>
        <v>0</v>
      </c>
      <c r="D405" s="327"/>
      <c r="E405" s="328"/>
      <c r="F405" s="213"/>
      <c r="G405" s="329" t="str">
        <f>IF(Table8[[#This Row],[Código da Candidatura]]="","",CONCATENATE(VLOOKUP(Table8[[#This Row],[Código da Candidatura]],Table13[[Cód.]:[Latitude]],3,FALSE)," - ",VLOOKUP(Table8[[#This Row],[Código da Candidatura]],Table13[[Cód.]:[Latitude]],6,FALSE)))</f>
        <v/>
      </c>
      <c r="H405" s="330" t="str">
        <f>IF(A405="","",CONCATENATE("1D.",Entrada!$K$8,".",auxiliar!A92,".",Table8[[#This Row],[Código da Candidatura]]))</f>
        <v/>
      </c>
      <c r="I405" s="331" t="str">
        <f>IF(A405="","",SUMIF(D.Composição!A$2825:A$8530,A405,D.Composição!G$5:G$8530))</f>
        <v/>
      </c>
      <c r="J405" s="332" t="str">
        <f>IF(A405="","",COUNTIF(D.Composição!$A:$A,$A405))</f>
        <v/>
      </c>
      <c r="K405" s="332" t="str">
        <f t="shared" si="30"/>
        <v/>
      </c>
      <c r="L405" s="332" t="str">
        <f>IF(A405="","",COUNTIFS(D.Composição!$A:$A,$A405,D.Composição!$M:$M,"Dep"))</f>
        <v/>
      </c>
      <c r="M405" s="332" t="str">
        <f>IF(A405="","",COUNTIFS(D.Composição!$A:$A,$A405,D.Composição!$F:$F,"Sim"))</f>
        <v/>
      </c>
      <c r="N405" s="332" t="str">
        <f t="shared" si="31"/>
        <v/>
      </c>
      <c r="O405" s="332" t="str">
        <f>IF(A405="","",VLOOKUP(A405,D.Composição!A2914:F8620,5,FALSE))</f>
        <v/>
      </c>
      <c r="P405" s="332" t="str">
        <f t="shared" si="32"/>
        <v/>
      </c>
      <c r="Q405" s="333" t="str">
        <f t="shared" si="33"/>
        <v/>
      </c>
      <c r="R405" s="334" t="str">
        <f t="shared" si="34"/>
        <v/>
      </c>
      <c r="S405" s="332" t="str">
        <f>IF(H405="","",IF(R405&gt;=4*auxiliar!$K$2,"Não elegível",IF(R405&lt;4*auxiliar!$K$2,"Elegível","")))</f>
        <v/>
      </c>
      <c r="T405" s="325"/>
      <c r="U405" s="325"/>
      <c r="V405" s="325"/>
      <c r="W405" s="335"/>
      <c r="X405" s="336" t="str">
        <f>IF(Table8[[#This Row],[Código do agregado '[Entidade']]]="","",IF(OR(AND(A405="",A405&lt;&gt;""),(AND(A405&lt;&gt;"",OR(B405="",D405="",I405="",T405="",U405="")))),"NÃO",IF(AND(A405&lt;&gt;"",J405=0),"Faltam membros","sim")))</f>
        <v/>
      </c>
      <c r="AA405" s="323"/>
      <c r="AB405" s="406"/>
      <c r="AC405" s="406"/>
      <c r="AD405" s="323"/>
      <c r="AE405" s="323"/>
    </row>
    <row r="406" spans="1:31" x14ac:dyDescent="0.25">
      <c r="A406" s="324"/>
      <c r="B406" s="325"/>
      <c r="C406" s="326">
        <f>IFERROR(VLOOKUP(B406,A.Núcleos!$B:$C,2,FALSE),"")</f>
        <v>0</v>
      </c>
      <c r="D406" s="327"/>
      <c r="E406" s="328"/>
      <c r="F406" s="213"/>
      <c r="G406" s="329" t="str">
        <f>IF(Table8[[#This Row],[Código da Candidatura]]="","",CONCATENATE(VLOOKUP(Table8[[#This Row],[Código da Candidatura]],Table13[[Cód.]:[Latitude]],3,FALSE)," - ",VLOOKUP(Table8[[#This Row],[Código da Candidatura]],Table13[[Cód.]:[Latitude]],6,FALSE)))</f>
        <v/>
      </c>
      <c r="H406" s="330" t="str">
        <f>IF(A406="","",CONCATENATE("1D.",Entrada!$K$8,".",auxiliar!A93,".",Table8[[#This Row],[Código da Candidatura]]))</f>
        <v/>
      </c>
      <c r="I406" s="331" t="str">
        <f>IF(A406="","",SUMIF(D.Composição!A$2825:A$8530,A406,D.Composição!G$5:G$8530))</f>
        <v/>
      </c>
      <c r="J406" s="332" t="str">
        <f>IF(A406="","",COUNTIF(D.Composição!$A:$A,$A406))</f>
        <v/>
      </c>
      <c r="K406" s="332" t="str">
        <f t="shared" si="30"/>
        <v/>
      </c>
      <c r="L406" s="332" t="str">
        <f>IF(A406="","",COUNTIFS(D.Composição!$A:$A,$A406,D.Composição!$M:$M,"Dep"))</f>
        <v/>
      </c>
      <c r="M406" s="332" t="str">
        <f>IF(A406="","",COUNTIFS(D.Composição!$A:$A,$A406,D.Composição!$F:$F,"Sim"))</f>
        <v/>
      </c>
      <c r="N406" s="332" t="str">
        <f t="shared" si="31"/>
        <v/>
      </c>
      <c r="O406" s="332" t="str">
        <f>IF(A406="","",VLOOKUP(A406,D.Composição!A2915:F8621,5,FALSE))</f>
        <v/>
      </c>
      <c r="P406" s="332" t="str">
        <f t="shared" si="32"/>
        <v/>
      </c>
      <c r="Q406" s="333" t="str">
        <f t="shared" si="33"/>
        <v/>
      </c>
      <c r="R406" s="334" t="str">
        <f t="shared" si="34"/>
        <v/>
      </c>
      <c r="S406" s="332" t="str">
        <f>IF(H406="","",IF(R406&gt;=4*auxiliar!$K$2,"Não elegível",IF(R406&lt;4*auxiliar!$K$2,"Elegível","")))</f>
        <v/>
      </c>
      <c r="T406" s="325"/>
      <c r="U406" s="325"/>
      <c r="V406" s="325"/>
      <c r="W406" s="335"/>
      <c r="X406" s="336" t="str">
        <f>IF(Table8[[#This Row],[Código do agregado '[Entidade']]]="","",IF(OR(AND(A406="",A406&lt;&gt;""),(AND(A406&lt;&gt;"",OR(B406="",D406="",I406="",T406="",U406="")))),"NÃO",IF(AND(A406&lt;&gt;"",J406=0),"Faltam membros","sim")))</f>
        <v/>
      </c>
      <c r="AA406" s="323"/>
      <c r="AB406" s="406"/>
      <c r="AC406" s="406"/>
      <c r="AD406" s="323"/>
      <c r="AE406" s="323"/>
    </row>
    <row r="407" spans="1:31" x14ac:dyDescent="0.25">
      <c r="A407" s="324"/>
      <c r="B407" s="325"/>
      <c r="C407" s="326">
        <f>IFERROR(VLOOKUP(B407,A.Núcleos!$B:$C,2,FALSE),"")</f>
        <v>0</v>
      </c>
      <c r="D407" s="327"/>
      <c r="E407" s="328"/>
      <c r="F407" s="213"/>
      <c r="G407" s="329" t="str">
        <f>IF(Table8[[#This Row],[Código da Candidatura]]="","",CONCATENATE(VLOOKUP(Table8[[#This Row],[Código da Candidatura]],Table13[[Cód.]:[Latitude]],3,FALSE)," - ",VLOOKUP(Table8[[#This Row],[Código da Candidatura]],Table13[[Cód.]:[Latitude]],6,FALSE)))</f>
        <v/>
      </c>
      <c r="H407" s="330" t="str">
        <f>IF(A407="","",CONCATENATE("1D.",Entrada!$K$8,".",auxiliar!A94,".",Table8[[#This Row],[Código da Candidatura]]))</f>
        <v/>
      </c>
      <c r="I407" s="331" t="str">
        <f>IF(A407="","",SUMIF(D.Composição!A$2825:A$8530,A407,D.Composição!G$5:G$8530))</f>
        <v/>
      </c>
      <c r="J407" s="332" t="str">
        <f>IF(A407="","",COUNTIF(D.Composição!$A:$A,$A407))</f>
        <v/>
      </c>
      <c r="K407" s="332" t="str">
        <f t="shared" si="30"/>
        <v/>
      </c>
      <c r="L407" s="332" t="str">
        <f>IF(A407="","",COUNTIFS(D.Composição!$A:$A,$A407,D.Composição!$M:$M,"Dep"))</f>
        <v/>
      </c>
      <c r="M407" s="332" t="str">
        <f>IF(A407="","",COUNTIFS(D.Composição!$A:$A,$A407,D.Composição!$F:$F,"Sim"))</f>
        <v/>
      </c>
      <c r="N407" s="332" t="str">
        <f t="shared" si="31"/>
        <v/>
      </c>
      <c r="O407" s="332" t="str">
        <f>IF(A407="","",VLOOKUP(A407,D.Composição!A2916:F8622,5,FALSE))</f>
        <v/>
      </c>
      <c r="P407" s="332" t="str">
        <f t="shared" si="32"/>
        <v/>
      </c>
      <c r="Q407" s="333" t="str">
        <f t="shared" si="33"/>
        <v/>
      </c>
      <c r="R407" s="334" t="str">
        <f t="shared" si="34"/>
        <v/>
      </c>
      <c r="S407" s="332" t="str">
        <f>IF(H407="","",IF(R407&gt;=4*auxiliar!$K$2,"Não elegível",IF(R407&lt;4*auxiliar!$K$2,"Elegível","")))</f>
        <v/>
      </c>
      <c r="T407" s="325"/>
      <c r="U407" s="325"/>
      <c r="V407" s="325"/>
      <c r="W407" s="335"/>
      <c r="X407" s="336" t="str">
        <f>IF(Table8[[#This Row],[Código do agregado '[Entidade']]]="","",IF(OR(AND(A407="",A407&lt;&gt;""),(AND(A407&lt;&gt;"",OR(B407="",D407="",I407="",T407="",U407="")))),"NÃO",IF(AND(A407&lt;&gt;"",J407=0),"Faltam membros","sim")))</f>
        <v/>
      </c>
      <c r="AA407" s="323"/>
      <c r="AB407" s="406"/>
      <c r="AC407" s="406"/>
      <c r="AD407" s="323"/>
      <c r="AE407" s="323"/>
    </row>
    <row r="408" spans="1:31" x14ac:dyDescent="0.25">
      <c r="A408" s="324"/>
      <c r="B408" s="325"/>
      <c r="C408" s="326">
        <f>IFERROR(VLOOKUP(B408,A.Núcleos!$B:$C,2,FALSE),"")</f>
        <v>0</v>
      </c>
      <c r="D408" s="327"/>
      <c r="E408" s="328"/>
      <c r="F408" s="213"/>
      <c r="G408" s="329" t="str">
        <f>IF(Table8[[#This Row],[Código da Candidatura]]="","",CONCATENATE(VLOOKUP(Table8[[#This Row],[Código da Candidatura]],Table13[[Cód.]:[Latitude]],3,FALSE)," - ",VLOOKUP(Table8[[#This Row],[Código da Candidatura]],Table13[[Cód.]:[Latitude]],6,FALSE)))</f>
        <v/>
      </c>
      <c r="H408" s="330" t="str">
        <f>IF(A408="","",CONCATENATE("1D.",Entrada!$K$8,".",auxiliar!A95,".",Table8[[#This Row],[Código da Candidatura]]))</f>
        <v/>
      </c>
      <c r="I408" s="331" t="str">
        <f>IF(A408="","",SUMIF(D.Composição!A$2825:A$8530,A408,D.Composição!G$5:G$8530))</f>
        <v/>
      </c>
      <c r="J408" s="332" t="str">
        <f>IF(A408="","",COUNTIF(D.Composição!$A:$A,$A408))</f>
        <v/>
      </c>
      <c r="K408" s="332" t="str">
        <f t="shared" si="30"/>
        <v/>
      </c>
      <c r="L408" s="332" t="str">
        <f>IF(A408="","",COUNTIFS(D.Composição!$A:$A,$A408,D.Composição!$M:$M,"Dep"))</f>
        <v/>
      </c>
      <c r="M408" s="332" t="str">
        <f>IF(A408="","",COUNTIFS(D.Composição!$A:$A,$A408,D.Composição!$F:$F,"Sim"))</f>
        <v/>
      </c>
      <c r="N408" s="332" t="str">
        <f t="shared" si="31"/>
        <v/>
      </c>
      <c r="O408" s="332" t="str">
        <f>IF(A408="","",VLOOKUP(A408,D.Composição!A2917:F8623,5,FALSE))</f>
        <v/>
      </c>
      <c r="P408" s="332" t="str">
        <f t="shared" si="32"/>
        <v/>
      </c>
      <c r="Q408" s="333" t="str">
        <f t="shared" si="33"/>
        <v/>
      </c>
      <c r="R408" s="334" t="str">
        <f t="shared" si="34"/>
        <v/>
      </c>
      <c r="S408" s="332" t="str">
        <f>IF(H408="","",IF(R408&gt;=4*auxiliar!$K$2,"Não elegível",IF(R408&lt;4*auxiliar!$K$2,"Elegível","")))</f>
        <v/>
      </c>
      <c r="T408" s="325"/>
      <c r="U408" s="325"/>
      <c r="V408" s="325"/>
      <c r="W408" s="335"/>
      <c r="X408" s="336" t="str">
        <f>IF(Table8[[#This Row],[Código do agregado '[Entidade']]]="","",IF(OR(AND(A408="",A408&lt;&gt;""),(AND(A408&lt;&gt;"",OR(B408="",D408="",I408="",T408="",U408="")))),"NÃO",IF(AND(A408&lt;&gt;"",J408=0),"Faltam membros","sim")))</f>
        <v/>
      </c>
      <c r="AA408" s="323"/>
      <c r="AB408" s="406"/>
      <c r="AC408" s="406"/>
      <c r="AD408" s="323"/>
      <c r="AE408" s="323"/>
    </row>
    <row r="409" spans="1:31" x14ac:dyDescent="0.25">
      <c r="A409" s="324"/>
      <c r="B409" s="325"/>
      <c r="C409" s="326">
        <f>IFERROR(VLOOKUP(B409,A.Núcleos!$B:$C,2,FALSE),"")</f>
        <v>0</v>
      </c>
      <c r="D409" s="327"/>
      <c r="E409" s="328"/>
      <c r="F409" s="213"/>
      <c r="G409" s="329" t="str">
        <f>IF(Table8[[#This Row],[Código da Candidatura]]="","",CONCATENATE(VLOOKUP(Table8[[#This Row],[Código da Candidatura]],Table13[[Cód.]:[Latitude]],3,FALSE)," - ",VLOOKUP(Table8[[#This Row],[Código da Candidatura]],Table13[[Cód.]:[Latitude]],6,FALSE)))</f>
        <v/>
      </c>
      <c r="H409" s="330" t="str">
        <f>IF(A409="","",CONCATENATE("1D.",Entrada!$K$8,".",auxiliar!A96,".",Table8[[#This Row],[Código da Candidatura]]))</f>
        <v/>
      </c>
      <c r="I409" s="331" t="str">
        <f>IF(A409="","",SUMIF(D.Composição!A$2825:A$8530,A409,D.Composição!G$5:G$8530))</f>
        <v/>
      </c>
      <c r="J409" s="332" t="str">
        <f>IF(A409="","",COUNTIF(D.Composição!$A:$A,$A409))</f>
        <v/>
      </c>
      <c r="K409" s="332" t="str">
        <f t="shared" si="30"/>
        <v/>
      </c>
      <c r="L409" s="332" t="str">
        <f>IF(A409="","",COUNTIFS(D.Composição!$A:$A,$A409,D.Composição!$M:$M,"Dep"))</f>
        <v/>
      </c>
      <c r="M409" s="332" t="str">
        <f>IF(A409="","",COUNTIFS(D.Composição!$A:$A,$A409,D.Composição!$F:$F,"Sim"))</f>
        <v/>
      </c>
      <c r="N409" s="332" t="str">
        <f t="shared" si="31"/>
        <v/>
      </c>
      <c r="O409" s="332" t="str">
        <f>IF(A409="","",VLOOKUP(A409,D.Composição!A2918:F8624,5,FALSE))</f>
        <v/>
      </c>
      <c r="P409" s="332" t="str">
        <f t="shared" si="32"/>
        <v/>
      </c>
      <c r="Q409" s="333" t="str">
        <f t="shared" si="33"/>
        <v/>
      </c>
      <c r="R409" s="334" t="str">
        <f t="shared" si="34"/>
        <v/>
      </c>
      <c r="S409" s="332" t="str">
        <f>IF(H409="","",IF(R409&gt;=4*auxiliar!$K$2,"Não elegível",IF(R409&lt;4*auxiliar!$K$2,"Elegível","")))</f>
        <v/>
      </c>
      <c r="T409" s="325"/>
      <c r="U409" s="325"/>
      <c r="V409" s="325"/>
      <c r="W409" s="335"/>
      <c r="X409" s="336" t="str">
        <f>IF(Table8[[#This Row],[Código do agregado '[Entidade']]]="","",IF(OR(AND(A409="",A409&lt;&gt;""),(AND(A409&lt;&gt;"",OR(B409="",D409="",I409="",T409="",U409="")))),"NÃO",IF(AND(A409&lt;&gt;"",J409=0),"Faltam membros","sim")))</f>
        <v/>
      </c>
      <c r="AA409" s="323"/>
      <c r="AB409" s="406"/>
      <c r="AC409" s="406"/>
      <c r="AD409" s="323"/>
      <c r="AE409" s="323"/>
    </row>
    <row r="410" spans="1:31" x14ac:dyDescent="0.25">
      <c r="A410" s="324"/>
      <c r="B410" s="325"/>
      <c r="C410" s="326">
        <f>IFERROR(VLOOKUP(B410,A.Núcleos!$B:$C,2,FALSE),"")</f>
        <v>0</v>
      </c>
      <c r="D410" s="327"/>
      <c r="E410" s="328"/>
      <c r="F410" s="213"/>
      <c r="G410" s="329" t="str">
        <f>IF(Table8[[#This Row],[Código da Candidatura]]="","",CONCATENATE(VLOOKUP(Table8[[#This Row],[Código da Candidatura]],Table13[[Cód.]:[Latitude]],3,FALSE)," - ",VLOOKUP(Table8[[#This Row],[Código da Candidatura]],Table13[[Cód.]:[Latitude]],6,FALSE)))</f>
        <v/>
      </c>
      <c r="H410" s="330" t="str">
        <f>IF(A410="","",CONCATENATE("1D.",Entrada!$K$8,".",auxiliar!A97,".",Table8[[#This Row],[Código da Candidatura]]))</f>
        <v/>
      </c>
      <c r="I410" s="331" t="str">
        <f>IF(A410="","",SUMIF(D.Composição!A$2825:A$8530,A410,D.Composição!G$5:G$8530))</f>
        <v/>
      </c>
      <c r="J410" s="332" t="str">
        <f>IF(A410="","",COUNTIF(D.Composição!$A:$A,$A410))</f>
        <v/>
      </c>
      <c r="K410" s="332" t="str">
        <f t="shared" si="30"/>
        <v/>
      </c>
      <c r="L410" s="332" t="str">
        <f>IF(A410="","",COUNTIFS(D.Composição!$A:$A,$A410,D.Composição!$M:$M,"Dep"))</f>
        <v/>
      </c>
      <c r="M410" s="332" t="str">
        <f>IF(A410="","",COUNTIFS(D.Composição!$A:$A,$A410,D.Composição!$F:$F,"Sim"))</f>
        <v/>
      </c>
      <c r="N410" s="332" t="str">
        <f t="shared" si="31"/>
        <v/>
      </c>
      <c r="O410" s="332" t="str">
        <f>IF(A410="","",VLOOKUP(A410,D.Composição!A2919:F8625,5,FALSE))</f>
        <v/>
      </c>
      <c r="P410" s="332" t="str">
        <f t="shared" si="32"/>
        <v/>
      </c>
      <c r="Q410" s="333" t="str">
        <f t="shared" si="33"/>
        <v/>
      </c>
      <c r="R410" s="334" t="str">
        <f t="shared" si="34"/>
        <v/>
      </c>
      <c r="S410" s="332" t="str">
        <f>IF(H410="","",IF(R410&gt;=4*auxiliar!$K$2,"Não elegível",IF(R410&lt;4*auxiliar!$K$2,"Elegível","")))</f>
        <v/>
      </c>
      <c r="T410" s="325"/>
      <c r="U410" s="325"/>
      <c r="V410" s="325"/>
      <c r="W410" s="335"/>
      <c r="X410" s="336" t="str">
        <f>IF(Table8[[#This Row],[Código do agregado '[Entidade']]]="","",IF(OR(AND(A410="",A410&lt;&gt;""),(AND(A410&lt;&gt;"",OR(B410="",D410="",I410="",T410="",U410="")))),"NÃO",IF(AND(A410&lt;&gt;"",J410=0),"Faltam membros","sim")))</f>
        <v/>
      </c>
      <c r="AA410" s="323"/>
      <c r="AB410" s="406"/>
      <c r="AC410" s="406"/>
      <c r="AD410" s="323"/>
      <c r="AE410" s="323"/>
    </row>
    <row r="411" spans="1:31" x14ac:dyDescent="0.25">
      <c r="A411" s="324"/>
      <c r="B411" s="325"/>
      <c r="C411" s="326">
        <f>IFERROR(VLOOKUP(B411,A.Núcleos!$B:$C,2,FALSE),"")</f>
        <v>0</v>
      </c>
      <c r="D411" s="327"/>
      <c r="E411" s="328"/>
      <c r="F411" s="213"/>
      <c r="G411" s="329" t="str">
        <f>IF(Table8[[#This Row],[Código da Candidatura]]="","",CONCATENATE(VLOOKUP(Table8[[#This Row],[Código da Candidatura]],Table13[[Cód.]:[Latitude]],3,FALSE)," - ",VLOOKUP(Table8[[#This Row],[Código da Candidatura]],Table13[[Cód.]:[Latitude]],6,FALSE)))</f>
        <v/>
      </c>
      <c r="H411" s="330" t="str">
        <f>IF(A411="","",CONCATENATE("1D.",Entrada!$K$8,".",auxiliar!A98,".",Table8[[#This Row],[Código da Candidatura]]))</f>
        <v/>
      </c>
      <c r="I411" s="331" t="str">
        <f>IF(A411="","",SUMIF(D.Composição!A$2825:A$8530,A411,D.Composição!G$5:G$8530))</f>
        <v/>
      </c>
      <c r="J411" s="332" t="str">
        <f>IF(A411="","",COUNTIF(D.Composição!$A:$A,$A411))</f>
        <v/>
      </c>
      <c r="K411" s="332" t="str">
        <f t="shared" si="30"/>
        <v/>
      </c>
      <c r="L411" s="332" t="str">
        <f>IF(A411="","",COUNTIFS(D.Composição!$A:$A,$A411,D.Composição!$M:$M,"Dep"))</f>
        <v/>
      </c>
      <c r="M411" s="332" t="str">
        <f>IF(A411="","",COUNTIFS(D.Composição!$A:$A,$A411,D.Composição!$F:$F,"Sim"))</f>
        <v/>
      </c>
      <c r="N411" s="332" t="str">
        <f t="shared" si="31"/>
        <v/>
      </c>
      <c r="O411" s="332" t="str">
        <f>IF(A411="","",VLOOKUP(A411,D.Composição!A2920:F8626,5,FALSE))</f>
        <v/>
      </c>
      <c r="P411" s="332" t="str">
        <f t="shared" si="32"/>
        <v/>
      </c>
      <c r="Q411" s="333" t="str">
        <f t="shared" si="33"/>
        <v/>
      </c>
      <c r="R411" s="334" t="str">
        <f t="shared" si="34"/>
        <v/>
      </c>
      <c r="S411" s="332" t="str">
        <f>IF(H411="","",IF(R411&gt;=4*auxiliar!$K$2,"Não elegível",IF(R411&lt;4*auxiliar!$K$2,"Elegível","")))</f>
        <v/>
      </c>
      <c r="T411" s="325"/>
      <c r="U411" s="325"/>
      <c r="V411" s="325"/>
      <c r="W411" s="335"/>
      <c r="X411" s="336" t="str">
        <f>IF(Table8[[#This Row],[Código do agregado '[Entidade']]]="","",IF(OR(AND(A411="",A411&lt;&gt;""),(AND(A411&lt;&gt;"",OR(B411="",D411="",I411="",T411="",U411="")))),"NÃO",IF(AND(A411&lt;&gt;"",J411=0),"Faltam membros","sim")))</f>
        <v/>
      </c>
      <c r="AA411" s="323"/>
      <c r="AB411" s="406"/>
      <c r="AC411" s="406"/>
      <c r="AD411" s="323"/>
      <c r="AE411" s="323"/>
    </row>
    <row r="412" spans="1:31" x14ac:dyDescent="0.25">
      <c r="A412" s="324"/>
      <c r="B412" s="325"/>
      <c r="C412" s="326">
        <f>IFERROR(VLOOKUP(B412,A.Núcleos!$B:$C,2,FALSE),"")</f>
        <v>0</v>
      </c>
      <c r="D412" s="327"/>
      <c r="E412" s="328"/>
      <c r="F412" s="213"/>
      <c r="G412" s="329" t="str">
        <f>IF(Table8[[#This Row],[Código da Candidatura]]="","",CONCATENATE(VLOOKUP(Table8[[#This Row],[Código da Candidatura]],Table13[[Cód.]:[Latitude]],3,FALSE)," - ",VLOOKUP(Table8[[#This Row],[Código da Candidatura]],Table13[[Cód.]:[Latitude]],6,FALSE)))</f>
        <v/>
      </c>
      <c r="H412" s="330" t="str">
        <f>IF(A412="","",CONCATENATE("1D.",Entrada!$K$8,".",auxiliar!A99,".",Table8[[#This Row],[Código da Candidatura]]))</f>
        <v/>
      </c>
      <c r="I412" s="331" t="str">
        <f>IF(A412="","",SUMIF(D.Composição!A$2825:A$8530,A412,D.Composição!G$5:G$8530))</f>
        <v/>
      </c>
      <c r="J412" s="332" t="str">
        <f>IF(A412="","",COUNTIF(D.Composição!$A:$A,$A412))</f>
        <v/>
      </c>
      <c r="K412" s="332" t="str">
        <f t="shared" si="30"/>
        <v/>
      </c>
      <c r="L412" s="332" t="str">
        <f>IF(A412="","",COUNTIFS(D.Composição!$A:$A,$A412,D.Composição!$M:$M,"Dep"))</f>
        <v/>
      </c>
      <c r="M412" s="332" t="str">
        <f>IF(A412="","",COUNTIFS(D.Composição!$A:$A,$A412,D.Composição!$F:$F,"Sim"))</f>
        <v/>
      </c>
      <c r="N412" s="332" t="str">
        <f t="shared" si="31"/>
        <v/>
      </c>
      <c r="O412" s="332" t="str">
        <f>IF(A412="","",VLOOKUP(A412,D.Composição!A2921:F8627,5,FALSE))</f>
        <v/>
      </c>
      <c r="P412" s="332" t="str">
        <f t="shared" si="32"/>
        <v/>
      </c>
      <c r="Q412" s="333" t="str">
        <f t="shared" si="33"/>
        <v/>
      </c>
      <c r="R412" s="334" t="str">
        <f t="shared" si="34"/>
        <v/>
      </c>
      <c r="S412" s="332" t="str">
        <f>IF(H412="","",IF(R412&gt;=4*auxiliar!$K$2,"Não elegível",IF(R412&lt;4*auxiliar!$K$2,"Elegível","")))</f>
        <v/>
      </c>
      <c r="T412" s="325"/>
      <c r="U412" s="325"/>
      <c r="V412" s="325"/>
      <c r="W412" s="335"/>
      <c r="X412" s="336" t="str">
        <f>IF(Table8[[#This Row],[Código do agregado '[Entidade']]]="","",IF(OR(AND(A412="",A412&lt;&gt;""),(AND(A412&lt;&gt;"",OR(B412="",D412="",I412="",T412="",U412="")))),"NÃO",IF(AND(A412&lt;&gt;"",J412=0),"Faltam membros","sim")))</f>
        <v/>
      </c>
      <c r="AA412" s="323"/>
      <c r="AB412" s="406"/>
      <c r="AC412" s="406"/>
      <c r="AD412" s="323"/>
      <c r="AE412" s="323"/>
    </row>
    <row r="413" spans="1:31" x14ac:dyDescent="0.25">
      <c r="A413" s="324"/>
      <c r="B413" s="325"/>
      <c r="C413" s="326">
        <f>IFERROR(VLOOKUP(B413,A.Núcleos!$B:$C,2,FALSE),"")</f>
        <v>0</v>
      </c>
      <c r="D413" s="327"/>
      <c r="E413" s="328"/>
      <c r="F413" s="213"/>
      <c r="G413" s="329" t="str">
        <f>IF(Table8[[#This Row],[Código da Candidatura]]="","",CONCATENATE(VLOOKUP(Table8[[#This Row],[Código da Candidatura]],Table13[[Cód.]:[Latitude]],3,FALSE)," - ",VLOOKUP(Table8[[#This Row],[Código da Candidatura]],Table13[[Cód.]:[Latitude]],6,FALSE)))</f>
        <v/>
      </c>
      <c r="H413" s="330" t="str">
        <f>IF(A413="","",CONCATENATE("1D.",Entrada!$K$8,".",auxiliar!A100,".",Table8[[#This Row],[Código da Candidatura]]))</f>
        <v/>
      </c>
      <c r="I413" s="331" t="str">
        <f>IF(A413="","",SUMIF(D.Composição!A$2825:A$8530,A413,D.Composição!G$5:G$8530))</f>
        <v/>
      </c>
      <c r="J413" s="332" t="str">
        <f>IF(A413="","",COUNTIF(D.Composição!$A:$A,$A413))</f>
        <v/>
      </c>
      <c r="K413" s="332" t="str">
        <f t="shared" si="30"/>
        <v/>
      </c>
      <c r="L413" s="332" t="str">
        <f>IF(A413="","",COUNTIFS(D.Composição!$A:$A,$A413,D.Composição!$M:$M,"Dep"))</f>
        <v/>
      </c>
      <c r="M413" s="332" t="str">
        <f>IF(A413="","",COUNTIFS(D.Composição!$A:$A,$A413,D.Composição!$F:$F,"Sim"))</f>
        <v/>
      </c>
      <c r="N413" s="332" t="str">
        <f t="shared" si="31"/>
        <v/>
      </c>
      <c r="O413" s="332" t="str">
        <f>IF(A413="","",VLOOKUP(A413,D.Composição!A2922:F8628,5,FALSE))</f>
        <v/>
      </c>
      <c r="P413" s="332" t="str">
        <f t="shared" si="32"/>
        <v/>
      </c>
      <c r="Q413" s="333" t="str">
        <f t="shared" si="33"/>
        <v/>
      </c>
      <c r="R413" s="334" t="str">
        <f t="shared" si="34"/>
        <v/>
      </c>
      <c r="S413" s="332" t="str">
        <f>IF(H413="","",IF(R413&gt;=4*auxiliar!$K$2,"Não elegível",IF(R413&lt;4*auxiliar!$K$2,"Elegível","")))</f>
        <v/>
      </c>
      <c r="T413" s="325"/>
      <c r="U413" s="325"/>
      <c r="V413" s="325"/>
      <c r="W413" s="335"/>
      <c r="X413" s="336" t="str">
        <f>IF(Table8[[#This Row],[Código do agregado '[Entidade']]]="","",IF(OR(AND(A413="",A413&lt;&gt;""),(AND(A413&lt;&gt;"",OR(B413="",D413="",I413="",T413="",U413="")))),"NÃO",IF(AND(A413&lt;&gt;"",J413=0),"Faltam membros","sim")))</f>
        <v/>
      </c>
      <c r="AA413" s="323"/>
      <c r="AB413" s="406"/>
      <c r="AC413" s="406"/>
      <c r="AD413" s="323"/>
      <c r="AE413" s="323"/>
    </row>
    <row r="414" spans="1:31" x14ac:dyDescent="0.25">
      <c r="A414" s="324"/>
      <c r="B414" s="325"/>
      <c r="C414" s="326">
        <f>IFERROR(VLOOKUP(B414,A.Núcleos!$B:$C,2,FALSE),"")</f>
        <v>0</v>
      </c>
      <c r="D414" s="327"/>
      <c r="E414" s="328"/>
      <c r="F414" s="213"/>
      <c r="G414" s="329" t="str">
        <f>IF(Table8[[#This Row],[Código da Candidatura]]="","",CONCATENATE(VLOOKUP(Table8[[#This Row],[Código da Candidatura]],Table13[[Cód.]:[Latitude]],3,FALSE)," - ",VLOOKUP(Table8[[#This Row],[Código da Candidatura]],Table13[[Cód.]:[Latitude]],6,FALSE)))</f>
        <v/>
      </c>
      <c r="H414" s="330" t="str">
        <f>IF(A414="","",CONCATENATE("1D.",Entrada!$K$8,".",auxiliar!A101,".",Table8[[#This Row],[Código da Candidatura]]))</f>
        <v/>
      </c>
      <c r="I414" s="331" t="str">
        <f>IF(A414="","",SUMIF(D.Composição!A$2825:A$8530,A414,D.Composição!G$5:G$8530))</f>
        <v/>
      </c>
      <c r="J414" s="332" t="str">
        <f>IF(A414="","",COUNTIF(D.Composição!$A:$A,$A414))</f>
        <v/>
      </c>
      <c r="K414" s="332" t="str">
        <f t="shared" si="30"/>
        <v/>
      </c>
      <c r="L414" s="332" t="str">
        <f>IF(A414="","",COUNTIFS(D.Composição!$A:$A,$A414,D.Composição!$M:$M,"Dep"))</f>
        <v/>
      </c>
      <c r="M414" s="332" t="str">
        <f>IF(A414="","",COUNTIFS(D.Composição!$A:$A,$A414,D.Composição!$F:$F,"Sim"))</f>
        <v/>
      </c>
      <c r="N414" s="332" t="str">
        <f t="shared" si="31"/>
        <v/>
      </c>
      <c r="O414" s="332" t="str">
        <f>IF(A414="","",VLOOKUP(A414,D.Composição!A2923:F8629,5,FALSE))</f>
        <v/>
      </c>
      <c r="P414" s="332" t="str">
        <f t="shared" si="32"/>
        <v/>
      </c>
      <c r="Q414" s="333" t="str">
        <f t="shared" si="33"/>
        <v/>
      </c>
      <c r="R414" s="334" t="str">
        <f t="shared" si="34"/>
        <v/>
      </c>
      <c r="S414" s="332" t="str">
        <f>IF(H414="","",IF(R414&gt;=4*auxiliar!$K$2,"Não elegível",IF(R414&lt;4*auxiliar!$K$2,"Elegível","")))</f>
        <v/>
      </c>
      <c r="T414" s="325"/>
      <c r="U414" s="325"/>
      <c r="V414" s="325"/>
      <c r="W414" s="335"/>
      <c r="X414" s="336" t="str">
        <f>IF(Table8[[#This Row],[Código do agregado '[Entidade']]]="","",IF(OR(AND(A414="",A414&lt;&gt;""),(AND(A414&lt;&gt;"",OR(B414="",D414="",I414="",T414="",U414="")))),"NÃO",IF(AND(A414&lt;&gt;"",J414=0),"Faltam membros","sim")))</f>
        <v/>
      </c>
      <c r="AA414" s="323"/>
      <c r="AB414" s="406"/>
      <c r="AC414" s="406"/>
      <c r="AD414" s="323"/>
      <c r="AE414" s="323"/>
    </row>
    <row r="415" spans="1:31" x14ac:dyDescent="0.25">
      <c r="A415" s="324"/>
      <c r="B415" s="325"/>
      <c r="C415" s="326">
        <f>IFERROR(VLOOKUP(B415,A.Núcleos!$B:$C,2,FALSE),"")</f>
        <v>0</v>
      </c>
      <c r="D415" s="327"/>
      <c r="E415" s="328"/>
      <c r="F415" s="213"/>
      <c r="G415" s="329" t="str">
        <f>IF(Table8[[#This Row],[Código da Candidatura]]="","",CONCATENATE(VLOOKUP(Table8[[#This Row],[Código da Candidatura]],Table13[[Cód.]:[Latitude]],3,FALSE)," - ",VLOOKUP(Table8[[#This Row],[Código da Candidatura]],Table13[[Cód.]:[Latitude]],6,FALSE)))</f>
        <v/>
      </c>
      <c r="H415" s="330" t="str">
        <f>IF(A415="","",CONCATENATE("1D.",Entrada!$K$8,".",auxiliar!A102,".",Table8[[#This Row],[Código da Candidatura]]))</f>
        <v/>
      </c>
      <c r="I415" s="331" t="str">
        <f>IF(A415="","",SUMIF(D.Composição!A$2825:A$8530,A415,D.Composição!G$5:G$8530))</f>
        <v/>
      </c>
      <c r="J415" s="332" t="str">
        <f>IF(A415="","",COUNTIF(D.Composição!$A:$A,$A415))</f>
        <v/>
      </c>
      <c r="K415" s="332" t="str">
        <f t="shared" si="30"/>
        <v/>
      </c>
      <c r="L415" s="332" t="str">
        <f>IF(A415="","",COUNTIFS(D.Composição!$A:$A,$A415,D.Composição!$M:$M,"Dep"))</f>
        <v/>
      </c>
      <c r="M415" s="332" t="str">
        <f>IF(A415="","",COUNTIFS(D.Composição!$A:$A,$A415,D.Composição!$F:$F,"Sim"))</f>
        <v/>
      </c>
      <c r="N415" s="332" t="str">
        <f t="shared" si="31"/>
        <v/>
      </c>
      <c r="O415" s="332" t="str">
        <f>IF(A415="","",VLOOKUP(A415,D.Composição!A2924:F8630,5,FALSE))</f>
        <v/>
      </c>
      <c r="P415" s="332" t="str">
        <f t="shared" si="32"/>
        <v/>
      </c>
      <c r="Q415" s="333" t="str">
        <f t="shared" si="33"/>
        <v/>
      </c>
      <c r="R415" s="334" t="str">
        <f t="shared" si="34"/>
        <v/>
      </c>
      <c r="S415" s="332" t="str">
        <f>IF(H415="","",IF(R415&gt;=4*auxiliar!$K$2,"Não elegível",IF(R415&lt;4*auxiliar!$K$2,"Elegível","")))</f>
        <v/>
      </c>
      <c r="T415" s="325"/>
      <c r="U415" s="325"/>
      <c r="V415" s="325"/>
      <c r="W415" s="335"/>
      <c r="X415" s="336" t="str">
        <f>IF(Table8[[#This Row],[Código do agregado '[Entidade']]]="","",IF(OR(AND(A415="",A415&lt;&gt;""),(AND(A415&lt;&gt;"",OR(B415="",D415="",I415="",T415="",U415="")))),"NÃO",IF(AND(A415&lt;&gt;"",J415=0),"Faltam membros","sim")))</f>
        <v/>
      </c>
      <c r="AA415" s="323"/>
      <c r="AB415" s="406"/>
      <c r="AC415" s="406"/>
      <c r="AD415" s="323"/>
      <c r="AE415" s="323"/>
    </row>
    <row r="416" spans="1:31" x14ac:dyDescent="0.25">
      <c r="A416" s="324"/>
      <c r="B416" s="325"/>
      <c r="C416" s="326">
        <f>IFERROR(VLOOKUP(B416,A.Núcleos!$B:$C,2,FALSE),"")</f>
        <v>0</v>
      </c>
      <c r="D416" s="327"/>
      <c r="E416" s="328"/>
      <c r="F416" s="213"/>
      <c r="G416" s="329" t="str">
        <f>IF(Table8[[#This Row],[Código da Candidatura]]="","",CONCATENATE(VLOOKUP(Table8[[#This Row],[Código da Candidatura]],Table13[[Cód.]:[Latitude]],3,FALSE)," - ",VLOOKUP(Table8[[#This Row],[Código da Candidatura]],Table13[[Cód.]:[Latitude]],6,FALSE)))</f>
        <v/>
      </c>
      <c r="H416" s="330" t="str">
        <f>IF(A416="","",CONCATENATE("1D.",Entrada!$K$8,".",auxiliar!A103,".",Table8[[#This Row],[Código da Candidatura]]))</f>
        <v/>
      </c>
      <c r="I416" s="331" t="str">
        <f>IF(A416="","",SUMIF(D.Composição!A$2825:A$8530,A416,D.Composição!G$5:G$8530))</f>
        <v/>
      </c>
      <c r="J416" s="332" t="str">
        <f>IF(A416="","",COUNTIF(D.Composição!$A:$A,$A416))</f>
        <v/>
      </c>
      <c r="K416" s="332" t="str">
        <f t="shared" si="30"/>
        <v/>
      </c>
      <c r="L416" s="332" t="str">
        <f>IF(A416="","",COUNTIFS(D.Composição!$A:$A,$A416,D.Composição!$M:$M,"Dep"))</f>
        <v/>
      </c>
      <c r="M416" s="332" t="str">
        <f>IF(A416="","",COUNTIFS(D.Composição!$A:$A,$A416,D.Composição!$F:$F,"Sim"))</f>
        <v/>
      </c>
      <c r="N416" s="332" t="str">
        <f t="shared" si="31"/>
        <v/>
      </c>
      <c r="O416" s="332" t="str">
        <f>IF(A416="","",VLOOKUP(A416,D.Composição!A2925:F8631,5,FALSE))</f>
        <v/>
      </c>
      <c r="P416" s="332" t="str">
        <f t="shared" si="32"/>
        <v/>
      </c>
      <c r="Q416" s="333" t="str">
        <f t="shared" si="33"/>
        <v/>
      </c>
      <c r="R416" s="334" t="str">
        <f t="shared" si="34"/>
        <v/>
      </c>
      <c r="S416" s="332" t="str">
        <f>IF(H416="","",IF(R416&gt;=4*auxiliar!$K$2,"Não elegível",IF(R416&lt;4*auxiliar!$K$2,"Elegível","")))</f>
        <v/>
      </c>
      <c r="T416" s="325"/>
      <c r="U416" s="325"/>
      <c r="V416" s="325"/>
      <c r="W416" s="335"/>
      <c r="X416" s="336" t="str">
        <f>IF(Table8[[#This Row],[Código do agregado '[Entidade']]]="","",IF(OR(AND(A416="",A416&lt;&gt;""),(AND(A416&lt;&gt;"",OR(B416="",D416="",I416="",T416="",U416="")))),"NÃO",IF(AND(A416&lt;&gt;"",J416=0),"Faltam membros","sim")))</f>
        <v/>
      </c>
      <c r="AA416" s="323"/>
      <c r="AB416" s="406"/>
      <c r="AC416" s="406"/>
      <c r="AD416" s="323"/>
      <c r="AE416" s="323"/>
    </row>
    <row r="417" spans="1:31" x14ac:dyDescent="0.25">
      <c r="A417" s="324"/>
      <c r="B417" s="325"/>
      <c r="C417" s="326">
        <f>IFERROR(VLOOKUP(B417,A.Núcleos!$B:$C,2,FALSE),"")</f>
        <v>0</v>
      </c>
      <c r="D417" s="327"/>
      <c r="E417" s="328"/>
      <c r="F417" s="213"/>
      <c r="G417" s="329" t="str">
        <f>IF(Table8[[#This Row],[Código da Candidatura]]="","",CONCATENATE(VLOOKUP(Table8[[#This Row],[Código da Candidatura]],Table13[[Cód.]:[Latitude]],3,FALSE)," - ",VLOOKUP(Table8[[#This Row],[Código da Candidatura]],Table13[[Cód.]:[Latitude]],6,FALSE)))</f>
        <v/>
      </c>
      <c r="H417" s="330" t="str">
        <f>IF(A417="","",CONCATENATE("1D.",Entrada!$K$8,".",auxiliar!A104,".",Table8[[#This Row],[Código da Candidatura]]))</f>
        <v/>
      </c>
      <c r="I417" s="331" t="str">
        <f>IF(A417="","",SUMIF(D.Composição!A$2825:A$8530,A417,D.Composição!G$5:G$8530))</f>
        <v/>
      </c>
      <c r="J417" s="332" t="str">
        <f>IF(A417="","",COUNTIF(D.Composição!$A:$A,$A417))</f>
        <v/>
      </c>
      <c r="K417" s="332" t="str">
        <f t="shared" si="30"/>
        <v/>
      </c>
      <c r="L417" s="332" t="str">
        <f>IF(A417="","",COUNTIFS(D.Composição!$A:$A,$A417,D.Composição!$M:$M,"Dep"))</f>
        <v/>
      </c>
      <c r="M417" s="332" t="str">
        <f>IF(A417="","",COUNTIFS(D.Composição!$A:$A,$A417,D.Composição!$F:$F,"Sim"))</f>
        <v/>
      </c>
      <c r="N417" s="332" t="str">
        <f t="shared" si="31"/>
        <v/>
      </c>
      <c r="O417" s="332" t="str">
        <f>IF(A417="","",VLOOKUP(A417,D.Composição!A2926:F8632,5,FALSE))</f>
        <v/>
      </c>
      <c r="P417" s="332" t="str">
        <f t="shared" si="32"/>
        <v/>
      </c>
      <c r="Q417" s="333" t="str">
        <f t="shared" si="33"/>
        <v/>
      </c>
      <c r="R417" s="334" t="str">
        <f t="shared" si="34"/>
        <v/>
      </c>
      <c r="S417" s="332" t="str">
        <f>IF(H417="","",IF(R417&gt;=4*auxiliar!$K$2,"Não elegível",IF(R417&lt;4*auxiliar!$K$2,"Elegível","")))</f>
        <v/>
      </c>
      <c r="T417" s="325"/>
      <c r="U417" s="325"/>
      <c r="V417" s="325"/>
      <c r="W417" s="335"/>
      <c r="X417" s="336" t="str">
        <f>IF(Table8[[#This Row],[Código do agregado '[Entidade']]]="","",IF(OR(AND(A417="",A417&lt;&gt;""),(AND(A417&lt;&gt;"",OR(B417="",D417="",I417="",T417="",U417="")))),"NÃO",IF(AND(A417&lt;&gt;"",J417=0),"Faltam membros","sim")))</f>
        <v/>
      </c>
      <c r="AA417" s="323"/>
      <c r="AB417" s="406"/>
      <c r="AC417" s="406"/>
      <c r="AD417" s="323"/>
      <c r="AE417" s="323"/>
    </row>
    <row r="418" spans="1:31" x14ac:dyDescent="0.25">
      <c r="A418" s="324"/>
      <c r="B418" s="325"/>
      <c r="C418" s="326">
        <f>IFERROR(VLOOKUP(B418,A.Núcleos!$B:$C,2,FALSE),"")</f>
        <v>0</v>
      </c>
      <c r="D418" s="327"/>
      <c r="E418" s="328"/>
      <c r="F418" s="213"/>
      <c r="G418" s="329" t="str">
        <f>IF(Table8[[#This Row],[Código da Candidatura]]="","",CONCATENATE(VLOOKUP(Table8[[#This Row],[Código da Candidatura]],Table13[[Cód.]:[Latitude]],3,FALSE)," - ",VLOOKUP(Table8[[#This Row],[Código da Candidatura]],Table13[[Cód.]:[Latitude]],6,FALSE)))</f>
        <v/>
      </c>
      <c r="H418" s="330" t="str">
        <f>IF(A418="","",CONCATENATE("1D.",Entrada!$K$8,".",auxiliar!A105,".",Table8[[#This Row],[Código da Candidatura]]))</f>
        <v/>
      </c>
      <c r="I418" s="331" t="str">
        <f>IF(A418="","",SUMIF(D.Composição!A$2825:A$8530,A418,D.Composição!G$5:G$8530))</f>
        <v/>
      </c>
      <c r="J418" s="332" t="str">
        <f>IF(A418="","",COUNTIF(D.Composição!$A:$A,$A418))</f>
        <v/>
      </c>
      <c r="K418" s="332" t="str">
        <f t="shared" si="30"/>
        <v/>
      </c>
      <c r="L418" s="332" t="str">
        <f>IF(A418="","",COUNTIFS(D.Composição!$A:$A,$A418,D.Composição!$M:$M,"Dep"))</f>
        <v/>
      </c>
      <c r="M418" s="332" t="str">
        <f>IF(A418="","",COUNTIFS(D.Composição!$A:$A,$A418,D.Composição!$F:$F,"Sim"))</f>
        <v/>
      </c>
      <c r="N418" s="332" t="str">
        <f t="shared" si="31"/>
        <v/>
      </c>
      <c r="O418" s="332" t="str">
        <f>IF(A418="","",VLOOKUP(A418,D.Composição!A2927:F8633,5,FALSE))</f>
        <v/>
      </c>
      <c r="P418" s="332" t="str">
        <f t="shared" si="32"/>
        <v/>
      </c>
      <c r="Q418" s="333" t="str">
        <f t="shared" si="33"/>
        <v/>
      </c>
      <c r="R418" s="334" t="str">
        <f t="shared" si="34"/>
        <v/>
      </c>
      <c r="S418" s="332" t="str">
        <f>IF(H418="","",IF(R418&gt;=4*auxiliar!$K$2,"Não elegível",IF(R418&lt;4*auxiliar!$K$2,"Elegível","")))</f>
        <v/>
      </c>
      <c r="T418" s="325"/>
      <c r="U418" s="325"/>
      <c r="V418" s="325"/>
      <c r="W418" s="335"/>
      <c r="X418" s="336" t="str">
        <f>IF(Table8[[#This Row],[Código do agregado '[Entidade']]]="","",IF(OR(AND(A418="",A418&lt;&gt;""),(AND(A418&lt;&gt;"",OR(B418="",D418="",I418="",T418="",U418="")))),"NÃO",IF(AND(A418&lt;&gt;"",J418=0),"Faltam membros","sim")))</f>
        <v/>
      </c>
      <c r="AA418" s="323"/>
      <c r="AB418" s="406"/>
      <c r="AC418" s="406"/>
      <c r="AD418" s="323"/>
      <c r="AE418" s="323"/>
    </row>
    <row r="419" spans="1:31" x14ac:dyDescent="0.25">
      <c r="A419" s="324"/>
      <c r="B419" s="325"/>
      <c r="C419" s="326">
        <f>IFERROR(VLOOKUP(B419,A.Núcleos!$B:$C,2,FALSE),"")</f>
        <v>0</v>
      </c>
      <c r="D419" s="327"/>
      <c r="E419" s="328"/>
      <c r="F419" s="213"/>
      <c r="G419" s="329" t="str">
        <f>IF(Table8[[#This Row],[Código da Candidatura]]="","",CONCATENATE(VLOOKUP(Table8[[#This Row],[Código da Candidatura]],Table13[[Cód.]:[Latitude]],3,FALSE)," - ",VLOOKUP(Table8[[#This Row],[Código da Candidatura]],Table13[[Cód.]:[Latitude]],6,FALSE)))</f>
        <v/>
      </c>
      <c r="H419" s="330" t="str">
        <f>IF(A419="","",CONCATENATE("1D.",Entrada!$K$8,".",auxiliar!A106,".",Table8[[#This Row],[Código da Candidatura]]))</f>
        <v/>
      </c>
      <c r="I419" s="331" t="str">
        <f>IF(A419="","",SUMIF(D.Composição!A$2825:A$8530,A419,D.Composição!G$5:G$8530))</f>
        <v/>
      </c>
      <c r="J419" s="332" t="str">
        <f>IF(A419="","",COUNTIF(D.Composição!$A:$A,$A419))</f>
        <v/>
      </c>
      <c r="K419" s="332" t="str">
        <f t="shared" si="30"/>
        <v/>
      </c>
      <c r="L419" s="332" t="str">
        <f>IF(A419="","",COUNTIFS(D.Composição!$A:$A,$A419,D.Composição!$M:$M,"Dep"))</f>
        <v/>
      </c>
      <c r="M419" s="332" t="str">
        <f>IF(A419="","",COUNTIFS(D.Composição!$A:$A,$A419,D.Composição!$F:$F,"Sim"))</f>
        <v/>
      </c>
      <c r="N419" s="332" t="str">
        <f t="shared" si="31"/>
        <v/>
      </c>
      <c r="O419" s="332" t="str">
        <f>IF(A419="","",VLOOKUP(A419,D.Composição!A2928:F8634,5,FALSE))</f>
        <v/>
      </c>
      <c r="P419" s="332" t="str">
        <f t="shared" si="32"/>
        <v/>
      </c>
      <c r="Q419" s="333" t="str">
        <f t="shared" si="33"/>
        <v/>
      </c>
      <c r="R419" s="334" t="str">
        <f t="shared" si="34"/>
        <v/>
      </c>
      <c r="S419" s="332" t="str">
        <f>IF(H419="","",IF(R419&gt;=4*auxiliar!$K$2,"Não elegível",IF(R419&lt;4*auxiliar!$K$2,"Elegível","")))</f>
        <v/>
      </c>
      <c r="T419" s="325"/>
      <c r="U419" s="325"/>
      <c r="V419" s="325"/>
      <c r="W419" s="335"/>
      <c r="X419" s="336" t="str">
        <f>IF(Table8[[#This Row],[Código do agregado '[Entidade']]]="","",IF(OR(AND(A419="",A419&lt;&gt;""),(AND(A419&lt;&gt;"",OR(B419="",D419="",I419="",T419="",U419="")))),"NÃO",IF(AND(A419&lt;&gt;"",J419=0),"Faltam membros","sim")))</f>
        <v/>
      </c>
      <c r="AA419" s="323"/>
      <c r="AB419" s="406"/>
      <c r="AC419" s="406"/>
      <c r="AD419" s="323"/>
      <c r="AE419" s="323"/>
    </row>
    <row r="420" spans="1:31" x14ac:dyDescent="0.25">
      <c r="A420" s="324"/>
      <c r="B420" s="325"/>
      <c r="C420" s="326">
        <f>IFERROR(VLOOKUP(B420,A.Núcleos!$B:$C,2,FALSE),"")</f>
        <v>0</v>
      </c>
      <c r="D420" s="327"/>
      <c r="E420" s="328"/>
      <c r="F420" s="213"/>
      <c r="G420" s="329" t="str">
        <f>IF(Table8[[#This Row],[Código da Candidatura]]="","",CONCATENATE(VLOOKUP(Table8[[#This Row],[Código da Candidatura]],Table13[[Cód.]:[Latitude]],3,FALSE)," - ",VLOOKUP(Table8[[#This Row],[Código da Candidatura]],Table13[[Cód.]:[Latitude]],6,FALSE)))</f>
        <v/>
      </c>
      <c r="H420" s="330" t="str">
        <f>IF(A420="","",CONCATENATE("1D.",Entrada!$K$8,".",auxiliar!A107,".",Table8[[#This Row],[Código da Candidatura]]))</f>
        <v/>
      </c>
      <c r="I420" s="331" t="str">
        <f>IF(A420="","",SUMIF(D.Composição!A$2825:A$8530,A420,D.Composição!G$5:G$8530))</f>
        <v/>
      </c>
      <c r="J420" s="332" t="str">
        <f>IF(A420="","",COUNTIF(D.Composição!$A:$A,$A420))</f>
        <v/>
      </c>
      <c r="K420" s="332" t="str">
        <f t="shared" si="30"/>
        <v/>
      </c>
      <c r="L420" s="332" t="str">
        <f>IF(A420="","",COUNTIFS(D.Composição!$A:$A,$A420,D.Composição!$M:$M,"Dep"))</f>
        <v/>
      </c>
      <c r="M420" s="332" t="str">
        <f>IF(A420="","",COUNTIFS(D.Composição!$A:$A,$A420,D.Composição!$F:$F,"Sim"))</f>
        <v/>
      </c>
      <c r="N420" s="332" t="str">
        <f t="shared" si="31"/>
        <v/>
      </c>
      <c r="O420" s="332" t="str">
        <f>IF(A420="","",VLOOKUP(A420,D.Composição!A2929:F8635,5,FALSE))</f>
        <v/>
      </c>
      <c r="P420" s="332" t="str">
        <f t="shared" si="32"/>
        <v/>
      </c>
      <c r="Q420" s="333" t="str">
        <f t="shared" si="33"/>
        <v/>
      </c>
      <c r="R420" s="334" t="str">
        <f t="shared" si="34"/>
        <v/>
      </c>
      <c r="S420" s="332" t="str">
        <f>IF(H420="","",IF(R420&gt;=4*auxiliar!$K$2,"Não elegível",IF(R420&lt;4*auxiliar!$K$2,"Elegível","")))</f>
        <v/>
      </c>
      <c r="T420" s="325"/>
      <c r="U420" s="325"/>
      <c r="V420" s="325"/>
      <c r="W420" s="335"/>
      <c r="X420" s="336" t="str">
        <f>IF(Table8[[#This Row],[Código do agregado '[Entidade']]]="","",IF(OR(AND(A420="",A420&lt;&gt;""),(AND(A420&lt;&gt;"",OR(B420="",D420="",I420="",T420="",U420="")))),"NÃO",IF(AND(A420&lt;&gt;"",J420=0),"Faltam membros","sim")))</f>
        <v/>
      </c>
      <c r="AA420" s="323"/>
      <c r="AB420" s="406"/>
      <c r="AC420" s="406"/>
      <c r="AD420" s="323"/>
      <c r="AE420" s="323"/>
    </row>
    <row r="421" spans="1:31" x14ac:dyDescent="0.25">
      <c r="A421" s="324"/>
      <c r="B421" s="325"/>
      <c r="C421" s="326">
        <f>IFERROR(VLOOKUP(B421,A.Núcleos!$B:$C,2,FALSE),"")</f>
        <v>0</v>
      </c>
      <c r="D421" s="327"/>
      <c r="E421" s="328"/>
      <c r="F421" s="213"/>
      <c r="G421" s="329" t="str">
        <f>IF(Table8[[#This Row],[Código da Candidatura]]="","",CONCATENATE(VLOOKUP(Table8[[#This Row],[Código da Candidatura]],Table13[[Cód.]:[Latitude]],3,FALSE)," - ",VLOOKUP(Table8[[#This Row],[Código da Candidatura]],Table13[[Cód.]:[Latitude]],6,FALSE)))</f>
        <v/>
      </c>
      <c r="H421" s="330" t="str">
        <f>IF(A421="","",CONCATENATE("1D.",Entrada!$K$8,".",auxiliar!A108,".",Table8[[#This Row],[Código da Candidatura]]))</f>
        <v/>
      </c>
      <c r="I421" s="331" t="str">
        <f>IF(A421="","",SUMIF(D.Composição!A$2825:A$8530,A421,D.Composição!G$5:G$8530))</f>
        <v/>
      </c>
      <c r="J421" s="332" t="str">
        <f>IF(A421="","",COUNTIF(D.Composição!$A:$A,$A421))</f>
        <v/>
      </c>
      <c r="K421" s="332" t="str">
        <f t="shared" si="30"/>
        <v/>
      </c>
      <c r="L421" s="332" t="str">
        <f>IF(A421="","",COUNTIFS(D.Composição!$A:$A,$A421,D.Composição!$M:$M,"Dep"))</f>
        <v/>
      </c>
      <c r="M421" s="332" t="str">
        <f>IF(A421="","",COUNTIFS(D.Composição!$A:$A,$A421,D.Composição!$F:$F,"Sim"))</f>
        <v/>
      </c>
      <c r="N421" s="332" t="str">
        <f t="shared" si="31"/>
        <v/>
      </c>
      <c r="O421" s="332" t="str">
        <f>IF(A421="","",VLOOKUP(A421,D.Composição!A2930:F8636,5,FALSE))</f>
        <v/>
      </c>
      <c r="P421" s="332" t="str">
        <f t="shared" si="32"/>
        <v/>
      </c>
      <c r="Q421" s="333" t="str">
        <f t="shared" si="33"/>
        <v/>
      </c>
      <c r="R421" s="334" t="str">
        <f t="shared" si="34"/>
        <v/>
      </c>
      <c r="S421" s="332" t="str">
        <f>IF(H421="","",IF(R421&gt;=4*auxiliar!$K$2,"Não elegível",IF(R421&lt;4*auxiliar!$K$2,"Elegível","")))</f>
        <v/>
      </c>
      <c r="T421" s="325"/>
      <c r="U421" s="325"/>
      <c r="V421" s="325"/>
      <c r="W421" s="335"/>
      <c r="X421" s="336" t="str">
        <f>IF(Table8[[#This Row],[Código do agregado '[Entidade']]]="","",IF(OR(AND(A421="",A421&lt;&gt;""),(AND(A421&lt;&gt;"",OR(B421="",D421="",I421="",T421="",U421="")))),"NÃO",IF(AND(A421&lt;&gt;"",J421=0),"Faltam membros","sim")))</f>
        <v/>
      </c>
      <c r="AA421" s="323"/>
      <c r="AB421" s="406"/>
      <c r="AC421" s="406"/>
      <c r="AD421" s="323"/>
      <c r="AE421" s="323"/>
    </row>
    <row r="422" spans="1:31" x14ac:dyDescent="0.25">
      <c r="A422" s="324"/>
      <c r="B422" s="325"/>
      <c r="C422" s="326">
        <f>IFERROR(VLOOKUP(B422,A.Núcleos!$B:$C,2,FALSE),"")</f>
        <v>0</v>
      </c>
      <c r="D422" s="327"/>
      <c r="E422" s="328"/>
      <c r="F422" s="213"/>
      <c r="G422" s="329" t="str">
        <f>IF(Table8[[#This Row],[Código da Candidatura]]="","",CONCATENATE(VLOOKUP(Table8[[#This Row],[Código da Candidatura]],Table13[[Cód.]:[Latitude]],3,FALSE)," - ",VLOOKUP(Table8[[#This Row],[Código da Candidatura]],Table13[[Cód.]:[Latitude]],6,FALSE)))</f>
        <v/>
      </c>
      <c r="H422" s="330" t="str">
        <f>IF(A422="","",CONCATENATE("1D.",Entrada!$K$8,".",auxiliar!A109,".",Table8[[#This Row],[Código da Candidatura]]))</f>
        <v/>
      </c>
      <c r="I422" s="331" t="str">
        <f>IF(A422="","",SUMIF(D.Composição!A$2825:A$8530,A422,D.Composição!G$5:G$8530))</f>
        <v/>
      </c>
      <c r="J422" s="332" t="str">
        <f>IF(A422="","",COUNTIF(D.Composição!$A:$A,$A422))</f>
        <v/>
      </c>
      <c r="K422" s="332" t="str">
        <f t="shared" si="30"/>
        <v/>
      </c>
      <c r="L422" s="332" t="str">
        <f>IF(A422="","",COUNTIFS(D.Composição!$A:$A,$A422,D.Composição!$M:$M,"Dep"))</f>
        <v/>
      </c>
      <c r="M422" s="332" t="str">
        <f>IF(A422="","",COUNTIFS(D.Composição!$A:$A,$A422,D.Composição!$F:$F,"Sim"))</f>
        <v/>
      </c>
      <c r="N422" s="332" t="str">
        <f t="shared" si="31"/>
        <v/>
      </c>
      <c r="O422" s="332" t="str">
        <f>IF(A422="","",VLOOKUP(A422,D.Composição!A2931:F8637,5,FALSE))</f>
        <v/>
      </c>
      <c r="P422" s="332" t="str">
        <f t="shared" si="32"/>
        <v/>
      </c>
      <c r="Q422" s="333" t="str">
        <f t="shared" si="33"/>
        <v/>
      </c>
      <c r="R422" s="334" t="str">
        <f t="shared" si="34"/>
        <v/>
      </c>
      <c r="S422" s="332" t="str">
        <f>IF(H422="","",IF(R422&gt;=4*auxiliar!$K$2,"Não elegível",IF(R422&lt;4*auxiliar!$K$2,"Elegível","")))</f>
        <v/>
      </c>
      <c r="T422" s="325"/>
      <c r="U422" s="325"/>
      <c r="V422" s="325"/>
      <c r="W422" s="335"/>
      <c r="X422" s="336" t="str">
        <f>IF(Table8[[#This Row],[Código do agregado '[Entidade']]]="","",IF(OR(AND(A422="",A422&lt;&gt;""),(AND(A422&lt;&gt;"",OR(B422="",D422="",I422="",T422="",U422="")))),"NÃO",IF(AND(A422&lt;&gt;"",J422=0),"Faltam membros","sim")))</f>
        <v/>
      </c>
      <c r="AA422" s="323"/>
      <c r="AB422" s="406"/>
      <c r="AC422" s="406"/>
      <c r="AD422" s="323"/>
      <c r="AE422" s="323"/>
    </row>
    <row r="423" spans="1:31" x14ac:dyDescent="0.25">
      <c r="A423" s="324"/>
      <c r="B423" s="325"/>
      <c r="C423" s="326">
        <f>IFERROR(VLOOKUP(B423,A.Núcleos!$B:$C,2,FALSE),"")</f>
        <v>0</v>
      </c>
      <c r="D423" s="327"/>
      <c r="E423" s="328"/>
      <c r="F423" s="213"/>
      <c r="G423" s="329" t="str">
        <f>IF(Table8[[#This Row],[Código da Candidatura]]="","",CONCATENATE(VLOOKUP(Table8[[#This Row],[Código da Candidatura]],Table13[[Cód.]:[Latitude]],3,FALSE)," - ",VLOOKUP(Table8[[#This Row],[Código da Candidatura]],Table13[[Cód.]:[Latitude]],6,FALSE)))</f>
        <v/>
      </c>
      <c r="H423" s="330" t="str">
        <f>IF(A423="","",CONCATENATE("1D.",Entrada!$K$8,".",auxiliar!A110,".",Table8[[#This Row],[Código da Candidatura]]))</f>
        <v/>
      </c>
      <c r="I423" s="331" t="str">
        <f>IF(A423="","",SUMIF(D.Composição!A$2825:A$8530,A423,D.Composição!G$5:G$8530))</f>
        <v/>
      </c>
      <c r="J423" s="332" t="str">
        <f>IF(A423="","",COUNTIF(D.Composição!$A:$A,$A423))</f>
        <v/>
      </c>
      <c r="K423" s="332" t="str">
        <f t="shared" si="30"/>
        <v/>
      </c>
      <c r="L423" s="332" t="str">
        <f>IF(A423="","",COUNTIFS(D.Composição!$A:$A,$A423,D.Composição!$M:$M,"Dep"))</f>
        <v/>
      </c>
      <c r="M423" s="332" t="str">
        <f>IF(A423="","",COUNTIFS(D.Composição!$A:$A,$A423,D.Composição!$F:$F,"Sim"))</f>
        <v/>
      </c>
      <c r="N423" s="332" t="str">
        <f t="shared" si="31"/>
        <v/>
      </c>
      <c r="O423" s="332" t="str">
        <f>IF(A423="","",VLOOKUP(A423,D.Composição!A2932:F8638,5,FALSE))</f>
        <v/>
      </c>
      <c r="P423" s="332" t="str">
        <f t="shared" si="32"/>
        <v/>
      </c>
      <c r="Q423" s="333" t="str">
        <f t="shared" si="33"/>
        <v/>
      </c>
      <c r="R423" s="334" t="str">
        <f t="shared" si="34"/>
        <v/>
      </c>
      <c r="S423" s="332" t="str">
        <f>IF(H423="","",IF(R423&gt;=4*auxiliar!$K$2,"Não elegível",IF(R423&lt;4*auxiliar!$K$2,"Elegível","")))</f>
        <v/>
      </c>
      <c r="T423" s="325"/>
      <c r="U423" s="325"/>
      <c r="V423" s="325"/>
      <c r="W423" s="335"/>
      <c r="X423" s="336" t="str">
        <f>IF(Table8[[#This Row],[Código do agregado '[Entidade']]]="","",IF(OR(AND(A423="",A423&lt;&gt;""),(AND(A423&lt;&gt;"",OR(B423="",D423="",I423="",T423="",U423="")))),"NÃO",IF(AND(A423&lt;&gt;"",J423=0),"Faltam membros","sim")))</f>
        <v/>
      </c>
      <c r="AA423" s="323"/>
      <c r="AB423" s="406"/>
      <c r="AC423" s="406"/>
      <c r="AD423" s="323"/>
      <c r="AE423" s="323"/>
    </row>
    <row r="424" spans="1:31" x14ac:dyDescent="0.25">
      <c r="A424" s="324"/>
      <c r="B424" s="325"/>
      <c r="C424" s="326">
        <f>IFERROR(VLOOKUP(B424,A.Núcleos!$B:$C,2,FALSE),"")</f>
        <v>0</v>
      </c>
      <c r="D424" s="327"/>
      <c r="E424" s="328"/>
      <c r="F424" s="213"/>
      <c r="G424" s="329" t="str">
        <f>IF(Table8[[#This Row],[Código da Candidatura]]="","",CONCATENATE(VLOOKUP(Table8[[#This Row],[Código da Candidatura]],Table13[[Cód.]:[Latitude]],3,FALSE)," - ",VLOOKUP(Table8[[#This Row],[Código da Candidatura]],Table13[[Cód.]:[Latitude]],6,FALSE)))</f>
        <v/>
      </c>
      <c r="H424" s="330" t="str">
        <f>IF(A424="","",CONCATENATE("1D.",Entrada!$K$8,".",auxiliar!A111,".",Table8[[#This Row],[Código da Candidatura]]))</f>
        <v/>
      </c>
      <c r="I424" s="331" t="str">
        <f>IF(A424="","",SUMIF(D.Composição!A$2825:A$8530,A424,D.Composição!G$5:G$8530))</f>
        <v/>
      </c>
      <c r="J424" s="332" t="str">
        <f>IF(A424="","",COUNTIF(D.Composição!$A:$A,$A424))</f>
        <v/>
      </c>
      <c r="K424" s="332" t="str">
        <f t="shared" si="30"/>
        <v/>
      </c>
      <c r="L424" s="332" t="str">
        <f>IF(A424="","",COUNTIFS(D.Composição!$A:$A,$A424,D.Composição!$M:$M,"Dep"))</f>
        <v/>
      </c>
      <c r="M424" s="332" t="str">
        <f>IF(A424="","",COUNTIFS(D.Composição!$A:$A,$A424,D.Composição!$F:$F,"Sim"))</f>
        <v/>
      </c>
      <c r="N424" s="332" t="str">
        <f t="shared" si="31"/>
        <v/>
      </c>
      <c r="O424" s="332" t="str">
        <f>IF(A424="","",VLOOKUP(A424,D.Composição!A2933:F8639,5,FALSE))</f>
        <v/>
      </c>
      <c r="P424" s="332" t="str">
        <f t="shared" si="32"/>
        <v/>
      </c>
      <c r="Q424" s="333" t="str">
        <f t="shared" si="33"/>
        <v/>
      </c>
      <c r="R424" s="334" t="str">
        <f t="shared" si="34"/>
        <v/>
      </c>
      <c r="S424" s="332" t="str">
        <f>IF(H424="","",IF(R424&gt;=4*auxiliar!$K$2,"Não elegível",IF(R424&lt;4*auxiliar!$K$2,"Elegível","")))</f>
        <v/>
      </c>
      <c r="T424" s="325"/>
      <c r="U424" s="325"/>
      <c r="V424" s="325"/>
      <c r="W424" s="335"/>
      <c r="X424" s="336" t="str">
        <f>IF(Table8[[#This Row],[Código do agregado '[Entidade']]]="","",IF(OR(AND(A424="",A424&lt;&gt;""),(AND(A424&lt;&gt;"",OR(B424="",D424="",I424="",T424="",U424="")))),"NÃO",IF(AND(A424&lt;&gt;"",J424=0),"Faltam membros","sim")))</f>
        <v/>
      </c>
      <c r="AA424" s="323"/>
      <c r="AB424" s="406"/>
      <c r="AC424" s="406"/>
      <c r="AD424" s="323"/>
      <c r="AE424" s="323"/>
    </row>
    <row r="425" spans="1:31" x14ac:dyDescent="0.25">
      <c r="A425" s="324"/>
      <c r="B425" s="325"/>
      <c r="C425" s="326">
        <f>IFERROR(VLOOKUP(B425,A.Núcleos!$B:$C,2,FALSE),"")</f>
        <v>0</v>
      </c>
      <c r="D425" s="327"/>
      <c r="E425" s="328"/>
      <c r="F425" s="213"/>
      <c r="G425" s="329" t="str">
        <f>IF(Table8[[#This Row],[Código da Candidatura]]="","",CONCATENATE(VLOOKUP(Table8[[#This Row],[Código da Candidatura]],Table13[[Cód.]:[Latitude]],3,FALSE)," - ",VLOOKUP(Table8[[#This Row],[Código da Candidatura]],Table13[[Cód.]:[Latitude]],6,FALSE)))</f>
        <v/>
      </c>
      <c r="H425" s="330" t="str">
        <f>IF(A425="","",CONCATENATE("1D.",Entrada!$K$8,".",auxiliar!A112,".",Table8[[#This Row],[Código da Candidatura]]))</f>
        <v/>
      </c>
      <c r="I425" s="331" t="str">
        <f>IF(A425="","",SUMIF(D.Composição!A$2825:A$8530,A425,D.Composição!G$5:G$8530))</f>
        <v/>
      </c>
      <c r="J425" s="332" t="str">
        <f>IF(A425="","",COUNTIF(D.Composição!$A:$A,$A425))</f>
        <v/>
      </c>
      <c r="K425" s="332" t="str">
        <f t="shared" si="30"/>
        <v/>
      </c>
      <c r="L425" s="332" t="str">
        <f>IF(A425="","",COUNTIFS(D.Composição!$A:$A,$A425,D.Composição!$M:$M,"Dep"))</f>
        <v/>
      </c>
      <c r="M425" s="332" t="str">
        <f>IF(A425="","",COUNTIFS(D.Composição!$A:$A,$A425,D.Composição!$F:$F,"Sim"))</f>
        <v/>
      </c>
      <c r="N425" s="332" t="str">
        <f t="shared" si="31"/>
        <v/>
      </c>
      <c r="O425" s="332" t="str">
        <f>IF(A425="","",VLOOKUP(A425,D.Composição!A2934:F8640,5,FALSE))</f>
        <v/>
      </c>
      <c r="P425" s="332" t="str">
        <f t="shared" si="32"/>
        <v/>
      </c>
      <c r="Q425" s="333" t="str">
        <f t="shared" si="33"/>
        <v/>
      </c>
      <c r="R425" s="334" t="str">
        <f t="shared" si="34"/>
        <v/>
      </c>
      <c r="S425" s="332" t="str">
        <f>IF(H425="","",IF(R425&gt;=4*auxiliar!$K$2,"Não elegível",IF(R425&lt;4*auxiliar!$K$2,"Elegível","")))</f>
        <v/>
      </c>
      <c r="T425" s="325"/>
      <c r="U425" s="325"/>
      <c r="V425" s="325"/>
      <c r="W425" s="335"/>
      <c r="X425" s="336" t="str">
        <f>IF(Table8[[#This Row],[Código do agregado '[Entidade']]]="","",IF(OR(AND(A425="",A425&lt;&gt;""),(AND(A425&lt;&gt;"",OR(B425="",D425="",I425="",T425="",U425="")))),"NÃO",IF(AND(A425&lt;&gt;"",J425=0),"Faltam membros","sim")))</f>
        <v/>
      </c>
      <c r="AA425" s="323"/>
      <c r="AB425" s="406"/>
      <c r="AC425" s="406"/>
      <c r="AD425" s="323"/>
      <c r="AE425" s="323"/>
    </row>
    <row r="426" spans="1:31" x14ac:dyDescent="0.25">
      <c r="A426" s="324"/>
      <c r="B426" s="325"/>
      <c r="C426" s="326">
        <f>IFERROR(VLOOKUP(B426,A.Núcleos!$B:$C,2,FALSE),"")</f>
        <v>0</v>
      </c>
      <c r="D426" s="327"/>
      <c r="E426" s="328"/>
      <c r="F426" s="213"/>
      <c r="G426" s="329" t="str">
        <f>IF(Table8[[#This Row],[Código da Candidatura]]="","",CONCATENATE(VLOOKUP(Table8[[#This Row],[Código da Candidatura]],Table13[[Cód.]:[Latitude]],3,FALSE)," - ",VLOOKUP(Table8[[#This Row],[Código da Candidatura]],Table13[[Cód.]:[Latitude]],6,FALSE)))</f>
        <v/>
      </c>
      <c r="H426" s="330" t="str">
        <f>IF(A426="","",CONCATENATE("1D.",Entrada!$K$8,".",auxiliar!A113,".",Table8[[#This Row],[Código da Candidatura]]))</f>
        <v/>
      </c>
      <c r="I426" s="331" t="str">
        <f>IF(A426="","",SUMIF(D.Composição!A$2825:A$8530,A426,D.Composição!G$5:G$8530))</f>
        <v/>
      </c>
      <c r="J426" s="332" t="str">
        <f>IF(A426="","",COUNTIF(D.Composição!$A:$A,$A426))</f>
        <v/>
      </c>
      <c r="K426" s="332" t="str">
        <f t="shared" si="30"/>
        <v/>
      </c>
      <c r="L426" s="332" t="str">
        <f>IF(A426="","",COUNTIFS(D.Composição!$A:$A,$A426,D.Composição!$M:$M,"Dep"))</f>
        <v/>
      </c>
      <c r="M426" s="332" t="str">
        <f>IF(A426="","",COUNTIFS(D.Composição!$A:$A,$A426,D.Composição!$F:$F,"Sim"))</f>
        <v/>
      </c>
      <c r="N426" s="332" t="str">
        <f t="shared" si="31"/>
        <v/>
      </c>
      <c r="O426" s="332" t="str">
        <f>IF(A426="","",VLOOKUP(A426,D.Composição!A2935:F8641,5,FALSE))</f>
        <v/>
      </c>
      <c r="P426" s="332" t="str">
        <f t="shared" si="32"/>
        <v/>
      </c>
      <c r="Q426" s="333" t="str">
        <f t="shared" si="33"/>
        <v/>
      </c>
      <c r="R426" s="334" t="str">
        <f t="shared" si="34"/>
        <v/>
      </c>
      <c r="S426" s="332" t="str">
        <f>IF(H426="","",IF(R426&gt;=4*auxiliar!$K$2,"Não elegível",IF(R426&lt;4*auxiliar!$K$2,"Elegível","")))</f>
        <v/>
      </c>
      <c r="T426" s="325"/>
      <c r="U426" s="325"/>
      <c r="V426" s="325"/>
      <c r="W426" s="335"/>
      <c r="X426" s="336" t="str">
        <f>IF(Table8[[#This Row],[Código do agregado '[Entidade']]]="","",IF(OR(AND(A426="",A426&lt;&gt;""),(AND(A426&lt;&gt;"",OR(B426="",D426="",I426="",T426="",U426="")))),"NÃO",IF(AND(A426&lt;&gt;"",J426=0),"Faltam membros","sim")))</f>
        <v/>
      </c>
      <c r="AA426" s="323"/>
      <c r="AB426" s="406"/>
      <c r="AC426" s="406"/>
      <c r="AD426" s="323"/>
      <c r="AE426" s="323"/>
    </row>
    <row r="427" spans="1:31" x14ac:dyDescent="0.25">
      <c r="A427" s="324"/>
      <c r="B427" s="325"/>
      <c r="C427" s="326">
        <f>IFERROR(VLOOKUP(B427,A.Núcleos!$B:$C,2,FALSE),"")</f>
        <v>0</v>
      </c>
      <c r="D427" s="327"/>
      <c r="E427" s="328"/>
      <c r="F427" s="213"/>
      <c r="G427" s="329" t="str">
        <f>IF(Table8[[#This Row],[Código da Candidatura]]="","",CONCATENATE(VLOOKUP(Table8[[#This Row],[Código da Candidatura]],Table13[[Cód.]:[Latitude]],3,FALSE)," - ",VLOOKUP(Table8[[#This Row],[Código da Candidatura]],Table13[[Cód.]:[Latitude]],6,FALSE)))</f>
        <v/>
      </c>
      <c r="H427" s="330" t="str">
        <f>IF(A427="","",CONCATENATE("1D.",Entrada!$K$8,".",auxiliar!A114,".",Table8[[#This Row],[Código da Candidatura]]))</f>
        <v/>
      </c>
      <c r="I427" s="331" t="str">
        <f>IF(A427="","",SUMIF(D.Composição!A$2825:A$8530,A427,D.Composição!G$5:G$8530))</f>
        <v/>
      </c>
      <c r="J427" s="332" t="str">
        <f>IF(A427="","",COUNTIF(D.Composição!$A:$A,$A427))</f>
        <v/>
      </c>
      <c r="K427" s="332" t="str">
        <f t="shared" si="30"/>
        <v/>
      </c>
      <c r="L427" s="332" t="str">
        <f>IF(A427="","",COUNTIFS(D.Composição!$A:$A,$A427,D.Composição!$M:$M,"Dep"))</f>
        <v/>
      </c>
      <c r="M427" s="332" t="str">
        <f>IF(A427="","",COUNTIFS(D.Composição!$A:$A,$A427,D.Composição!$F:$F,"Sim"))</f>
        <v/>
      </c>
      <c r="N427" s="332" t="str">
        <f t="shared" si="31"/>
        <v/>
      </c>
      <c r="O427" s="332" t="str">
        <f>IF(A427="","",VLOOKUP(A427,D.Composição!A2936:F8642,5,FALSE))</f>
        <v/>
      </c>
      <c r="P427" s="332" t="str">
        <f t="shared" si="32"/>
        <v/>
      </c>
      <c r="Q427" s="333" t="str">
        <f t="shared" si="33"/>
        <v/>
      </c>
      <c r="R427" s="334" t="str">
        <f t="shared" si="34"/>
        <v/>
      </c>
      <c r="S427" s="332" t="str">
        <f>IF(H427="","",IF(R427&gt;=4*auxiliar!$K$2,"Não elegível",IF(R427&lt;4*auxiliar!$K$2,"Elegível","")))</f>
        <v/>
      </c>
      <c r="T427" s="325"/>
      <c r="U427" s="325"/>
      <c r="V427" s="325"/>
      <c r="W427" s="335"/>
      <c r="X427" s="336" t="str">
        <f>IF(Table8[[#This Row],[Código do agregado '[Entidade']]]="","",IF(OR(AND(A427="",A427&lt;&gt;""),(AND(A427&lt;&gt;"",OR(B427="",D427="",I427="",T427="",U427="")))),"NÃO",IF(AND(A427&lt;&gt;"",J427=0),"Faltam membros","sim")))</f>
        <v/>
      </c>
      <c r="AA427" s="323"/>
      <c r="AB427" s="406"/>
      <c r="AC427" s="406"/>
      <c r="AD427" s="323"/>
      <c r="AE427" s="323"/>
    </row>
    <row r="428" spans="1:31" x14ac:dyDescent="0.25">
      <c r="A428" s="324"/>
      <c r="B428" s="325"/>
      <c r="C428" s="326">
        <f>IFERROR(VLOOKUP(B428,A.Núcleos!$B:$C,2,FALSE),"")</f>
        <v>0</v>
      </c>
      <c r="D428" s="327"/>
      <c r="E428" s="328"/>
      <c r="F428" s="213"/>
      <c r="G428" s="329" t="str">
        <f>IF(Table8[[#This Row],[Código da Candidatura]]="","",CONCATENATE(VLOOKUP(Table8[[#This Row],[Código da Candidatura]],Table13[[Cód.]:[Latitude]],3,FALSE)," - ",VLOOKUP(Table8[[#This Row],[Código da Candidatura]],Table13[[Cód.]:[Latitude]],6,FALSE)))</f>
        <v/>
      </c>
      <c r="H428" s="330" t="str">
        <f>IF(A428="","",CONCATENATE("1D.",Entrada!$K$8,".",auxiliar!A115,".",Table8[[#This Row],[Código da Candidatura]]))</f>
        <v/>
      </c>
      <c r="I428" s="331" t="str">
        <f>IF(A428="","",SUMIF(D.Composição!A$2825:A$8530,A428,D.Composição!G$5:G$8530))</f>
        <v/>
      </c>
      <c r="J428" s="332" t="str">
        <f>IF(A428="","",COUNTIF(D.Composição!$A:$A,$A428))</f>
        <v/>
      </c>
      <c r="K428" s="332" t="str">
        <f t="shared" si="30"/>
        <v/>
      </c>
      <c r="L428" s="332" t="str">
        <f>IF(A428="","",COUNTIFS(D.Composição!$A:$A,$A428,D.Composição!$M:$M,"Dep"))</f>
        <v/>
      </c>
      <c r="M428" s="332" t="str">
        <f>IF(A428="","",COUNTIFS(D.Composição!$A:$A,$A428,D.Composição!$F:$F,"Sim"))</f>
        <v/>
      </c>
      <c r="N428" s="332" t="str">
        <f t="shared" si="31"/>
        <v/>
      </c>
      <c r="O428" s="332" t="str">
        <f>IF(A428="","",VLOOKUP(A428,D.Composição!A2937:F8643,5,FALSE))</f>
        <v/>
      </c>
      <c r="P428" s="332" t="str">
        <f t="shared" si="32"/>
        <v/>
      </c>
      <c r="Q428" s="333" t="str">
        <f t="shared" si="33"/>
        <v/>
      </c>
      <c r="R428" s="334" t="str">
        <f t="shared" si="34"/>
        <v/>
      </c>
      <c r="S428" s="332" t="str">
        <f>IF(H428="","",IF(R428&gt;=4*auxiliar!$K$2,"Não elegível",IF(R428&lt;4*auxiliar!$K$2,"Elegível","")))</f>
        <v/>
      </c>
      <c r="T428" s="325"/>
      <c r="U428" s="325"/>
      <c r="V428" s="325"/>
      <c r="W428" s="335"/>
      <c r="X428" s="336" t="str">
        <f>IF(Table8[[#This Row],[Código do agregado '[Entidade']]]="","",IF(OR(AND(A428="",A428&lt;&gt;""),(AND(A428&lt;&gt;"",OR(B428="",D428="",I428="",T428="",U428="")))),"NÃO",IF(AND(A428&lt;&gt;"",J428=0),"Faltam membros","sim")))</f>
        <v/>
      </c>
      <c r="AA428" s="323"/>
      <c r="AB428" s="406"/>
      <c r="AC428" s="406"/>
      <c r="AD428" s="323"/>
      <c r="AE428" s="323"/>
    </row>
    <row r="429" spans="1:31" x14ac:dyDescent="0.25">
      <c r="A429" s="324"/>
      <c r="B429" s="325"/>
      <c r="C429" s="326">
        <f>IFERROR(VLOOKUP(B429,A.Núcleos!$B:$C,2,FALSE),"")</f>
        <v>0</v>
      </c>
      <c r="D429" s="327"/>
      <c r="E429" s="328"/>
      <c r="F429" s="213"/>
      <c r="G429" s="329" t="str">
        <f>IF(Table8[[#This Row],[Código da Candidatura]]="","",CONCATENATE(VLOOKUP(Table8[[#This Row],[Código da Candidatura]],Table13[[Cód.]:[Latitude]],3,FALSE)," - ",VLOOKUP(Table8[[#This Row],[Código da Candidatura]],Table13[[Cód.]:[Latitude]],6,FALSE)))</f>
        <v/>
      </c>
      <c r="H429" s="330" t="str">
        <f>IF(A429="","",CONCATENATE("1D.",Entrada!$K$8,".",auxiliar!A116,".",Table8[[#This Row],[Código da Candidatura]]))</f>
        <v/>
      </c>
      <c r="I429" s="331" t="str">
        <f>IF(A429="","",SUMIF(D.Composição!A$2825:A$8530,A429,D.Composição!G$5:G$8530))</f>
        <v/>
      </c>
      <c r="J429" s="332" t="str">
        <f>IF(A429="","",COUNTIF(D.Composição!$A:$A,$A429))</f>
        <v/>
      </c>
      <c r="K429" s="332" t="str">
        <f t="shared" si="30"/>
        <v/>
      </c>
      <c r="L429" s="332" t="str">
        <f>IF(A429="","",COUNTIFS(D.Composição!$A:$A,$A429,D.Composição!$M:$M,"Dep"))</f>
        <v/>
      </c>
      <c r="M429" s="332" t="str">
        <f>IF(A429="","",COUNTIFS(D.Composição!$A:$A,$A429,D.Composição!$F:$F,"Sim"))</f>
        <v/>
      </c>
      <c r="N429" s="332" t="str">
        <f t="shared" si="31"/>
        <v/>
      </c>
      <c r="O429" s="332" t="str">
        <f>IF(A429="","",VLOOKUP(A429,D.Composição!A2938:F8644,5,FALSE))</f>
        <v/>
      </c>
      <c r="P429" s="332" t="str">
        <f t="shared" si="32"/>
        <v/>
      </c>
      <c r="Q429" s="333" t="str">
        <f t="shared" si="33"/>
        <v/>
      </c>
      <c r="R429" s="334" t="str">
        <f t="shared" si="34"/>
        <v/>
      </c>
      <c r="S429" s="332" t="str">
        <f>IF(H429="","",IF(R429&gt;=4*auxiliar!$K$2,"Não elegível",IF(R429&lt;4*auxiliar!$K$2,"Elegível","")))</f>
        <v/>
      </c>
      <c r="T429" s="325"/>
      <c r="U429" s="325"/>
      <c r="V429" s="325"/>
      <c r="W429" s="335"/>
      <c r="X429" s="336" t="str">
        <f>IF(Table8[[#This Row],[Código do agregado '[Entidade']]]="","",IF(OR(AND(A429="",A429&lt;&gt;""),(AND(A429&lt;&gt;"",OR(B429="",D429="",I429="",T429="",U429="")))),"NÃO",IF(AND(A429&lt;&gt;"",J429=0),"Faltam membros","sim")))</f>
        <v/>
      </c>
      <c r="AA429" s="323"/>
      <c r="AB429" s="406"/>
      <c r="AC429" s="406"/>
      <c r="AD429" s="323"/>
      <c r="AE429" s="323"/>
    </row>
    <row r="430" spans="1:31" x14ac:dyDescent="0.25">
      <c r="A430" s="324"/>
      <c r="B430" s="325"/>
      <c r="C430" s="326">
        <f>IFERROR(VLOOKUP(B430,A.Núcleos!$B:$C,2,FALSE),"")</f>
        <v>0</v>
      </c>
      <c r="D430" s="327"/>
      <c r="E430" s="328"/>
      <c r="F430" s="213"/>
      <c r="G430" s="329" t="str">
        <f>IF(Table8[[#This Row],[Código da Candidatura]]="","",CONCATENATE(VLOOKUP(Table8[[#This Row],[Código da Candidatura]],Table13[[Cód.]:[Latitude]],3,FALSE)," - ",VLOOKUP(Table8[[#This Row],[Código da Candidatura]],Table13[[Cód.]:[Latitude]],6,FALSE)))</f>
        <v/>
      </c>
      <c r="H430" s="330" t="str">
        <f>IF(A430="","",CONCATENATE("1D.",Entrada!$K$8,".",auxiliar!A117,".",Table8[[#This Row],[Código da Candidatura]]))</f>
        <v/>
      </c>
      <c r="I430" s="331" t="str">
        <f>IF(A430="","",SUMIF(D.Composição!A$2825:A$8530,A430,D.Composição!G$5:G$8530))</f>
        <v/>
      </c>
      <c r="J430" s="332" t="str">
        <f>IF(A430="","",COUNTIF(D.Composição!$A:$A,$A430))</f>
        <v/>
      </c>
      <c r="K430" s="332" t="str">
        <f t="shared" si="30"/>
        <v/>
      </c>
      <c r="L430" s="332" t="str">
        <f>IF(A430="","",COUNTIFS(D.Composição!$A:$A,$A430,D.Composição!$M:$M,"Dep"))</f>
        <v/>
      </c>
      <c r="M430" s="332" t="str">
        <f>IF(A430="","",COUNTIFS(D.Composição!$A:$A,$A430,D.Composição!$F:$F,"Sim"))</f>
        <v/>
      </c>
      <c r="N430" s="332" t="str">
        <f t="shared" si="31"/>
        <v/>
      </c>
      <c r="O430" s="332" t="str">
        <f>IF(A430="","",VLOOKUP(A430,D.Composição!A2939:F8645,5,FALSE))</f>
        <v/>
      </c>
      <c r="P430" s="332" t="str">
        <f t="shared" si="32"/>
        <v/>
      </c>
      <c r="Q430" s="333" t="str">
        <f t="shared" si="33"/>
        <v/>
      </c>
      <c r="R430" s="334" t="str">
        <f t="shared" si="34"/>
        <v/>
      </c>
      <c r="S430" s="332" t="str">
        <f>IF(H430="","",IF(R430&gt;=4*auxiliar!$K$2,"Não elegível",IF(R430&lt;4*auxiliar!$K$2,"Elegível","")))</f>
        <v/>
      </c>
      <c r="T430" s="325"/>
      <c r="U430" s="325"/>
      <c r="V430" s="325"/>
      <c r="W430" s="335"/>
      <c r="X430" s="336" t="str">
        <f>IF(Table8[[#This Row],[Código do agregado '[Entidade']]]="","",IF(OR(AND(A430="",A430&lt;&gt;""),(AND(A430&lt;&gt;"",OR(B430="",D430="",I430="",T430="",U430="")))),"NÃO",IF(AND(A430&lt;&gt;"",J430=0),"Faltam membros","sim")))</f>
        <v/>
      </c>
      <c r="AA430" s="323"/>
      <c r="AB430" s="406"/>
      <c r="AC430" s="406"/>
      <c r="AD430" s="323"/>
      <c r="AE430" s="323"/>
    </row>
    <row r="431" spans="1:31" x14ac:dyDescent="0.25">
      <c r="A431" s="324"/>
      <c r="B431" s="325"/>
      <c r="C431" s="326">
        <f>IFERROR(VLOOKUP(B431,A.Núcleos!$B:$C,2,FALSE),"")</f>
        <v>0</v>
      </c>
      <c r="D431" s="327"/>
      <c r="E431" s="328"/>
      <c r="F431" s="213"/>
      <c r="G431" s="329" t="str">
        <f>IF(Table8[[#This Row],[Código da Candidatura]]="","",CONCATENATE(VLOOKUP(Table8[[#This Row],[Código da Candidatura]],Table13[[Cód.]:[Latitude]],3,FALSE)," - ",VLOOKUP(Table8[[#This Row],[Código da Candidatura]],Table13[[Cód.]:[Latitude]],6,FALSE)))</f>
        <v/>
      </c>
      <c r="H431" s="330" t="str">
        <f>IF(A431="","",CONCATENATE("1D.",Entrada!$K$8,".",auxiliar!A118,".",Table8[[#This Row],[Código da Candidatura]]))</f>
        <v/>
      </c>
      <c r="I431" s="331" t="str">
        <f>IF(A431="","",SUMIF(D.Composição!A$2825:A$8530,A431,D.Composição!G$5:G$8530))</f>
        <v/>
      </c>
      <c r="J431" s="332" t="str">
        <f>IF(A431="","",COUNTIF(D.Composição!$A:$A,$A431))</f>
        <v/>
      </c>
      <c r="K431" s="332" t="str">
        <f t="shared" si="30"/>
        <v/>
      </c>
      <c r="L431" s="332" t="str">
        <f>IF(A431="","",COUNTIFS(D.Composição!$A:$A,$A431,D.Composição!$M:$M,"Dep"))</f>
        <v/>
      </c>
      <c r="M431" s="332" t="str">
        <f>IF(A431="","",COUNTIFS(D.Composição!$A:$A,$A431,D.Composição!$F:$F,"Sim"))</f>
        <v/>
      </c>
      <c r="N431" s="332" t="str">
        <f t="shared" si="31"/>
        <v/>
      </c>
      <c r="O431" s="332" t="str">
        <f>IF(A431="","",VLOOKUP(A431,D.Composição!A2940:F8646,5,FALSE))</f>
        <v/>
      </c>
      <c r="P431" s="332" t="str">
        <f t="shared" si="32"/>
        <v/>
      </c>
      <c r="Q431" s="333" t="str">
        <f t="shared" si="33"/>
        <v/>
      </c>
      <c r="R431" s="334" t="str">
        <f t="shared" si="34"/>
        <v/>
      </c>
      <c r="S431" s="332" t="str">
        <f>IF(H431="","",IF(R431&gt;=4*auxiliar!$K$2,"Não elegível",IF(R431&lt;4*auxiliar!$K$2,"Elegível","")))</f>
        <v/>
      </c>
      <c r="T431" s="325"/>
      <c r="U431" s="325"/>
      <c r="V431" s="325"/>
      <c r="W431" s="335"/>
      <c r="X431" s="336" t="str">
        <f>IF(Table8[[#This Row],[Código do agregado '[Entidade']]]="","",IF(OR(AND(A431="",A431&lt;&gt;""),(AND(A431&lt;&gt;"",OR(B431="",D431="",I431="",T431="",U431="")))),"NÃO",IF(AND(A431&lt;&gt;"",J431=0),"Faltam membros","sim")))</f>
        <v/>
      </c>
      <c r="AA431" s="323"/>
      <c r="AB431" s="406"/>
      <c r="AC431" s="406"/>
      <c r="AD431" s="323"/>
      <c r="AE431" s="323"/>
    </row>
    <row r="432" spans="1:31" x14ac:dyDescent="0.25">
      <c r="A432" s="324"/>
      <c r="B432" s="325"/>
      <c r="C432" s="326">
        <f>IFERROR(VLOOKUP(B432,A.Núcleos!$B:$C,2,FALSE),"")</f>
        <v>0</v>
      </c>
      <c r="D432" s="327"/>
      <c r="E432" s="328"/>
      <c r="F432" s="213"/>
      <c r="G432" s="329" t="str">
        <f>IF(Table8[[#This Row],[Código da Candidatura]]="","",CONCATENATE(VLOOKUP(Table8[[#This Row],[Código da Candidatura]],Table13[[Cód.]:[Latitude]],3,FALSE)," - ",VLOOKUP(Table8[[#This Row],[Código da Candidatura]],Table13[[Cód.]:[Latitude]],6,FALSE)))</f>
        <v/>
      </c>
      <c r="H432" s="330" t="str">
        <f>IF(A432="","",CONCATENATE("1D.",Entrada!$K$8,".",auxiliar!A119,".",Table8[[#This Row],[Código da Candidatura]]))</f>
        <v/>
      </c>
      <c r="I432" s="331" t="str">
        <f>IF(A432="","",SUMIF(D.Composição!A$2825:A$8530,A432,D.Composição!G$5:G$8530))</f>
        <v/>
      </c>
      <c r="J432" s="332" t="str">
        <f>IF(A432="","",COUNTIF(D.Composição!$A:$A,$A432))</f>
        <v/>
      </c>
      <c r="K432" s="332" t="str">
        <f t="shared" si="30"/>
        <v/>
      </c>
      <c r="L432" s="332" t="str">
        <f>IF(A432="","",COUNTIFS(D.Composição!$A:$A,$A432,D.Composição!$M:$M,"Dep"))</f>
        <v/>
      </c>
      <c r="M432" s="332" t="str">
        <f>IF(A432="","",COUNTIFS(D.Composição!$A:$A,$A432,D.Composição!$F:$F,"Sim"))</f>
        <v/>
      </c>
      <c r="N432" s="332" t="str">
        <f t="shared" si="31"/>
        <v/>
      </c>
      <c r="O432" s="332" t="str">
        <f>IF(A432="","",VLOOKUP(A432,D.Composição!A2941:F8647,5,FALSE))</f>
        <v/>
      </c>
      <c r="P432" s="332" t="str">
        <f t="shared" si="32"/>
        <v/>
      </c>
      <c r="Q432" s="333" t="str">
        <f t="shared" si="33"/>
        <v/>
      </c>
      <c r="R432" s="334" t="str">
        <f t="shared" si="34"/>
        <v/>
      </c>
      <c r="S432" s="332" t="str">
        <f>IF(H432="","",IF(R432&gt;=4*auxiliar!$K$2,"Não elegível",IF(R432&lt;4*auxiliar!$K$2,"Elegível","")))</f>
        <v/>
      </c>
      <c r="T432" s="325"/>
      <c r="U432" s="325"/>
      <c r="V432" s="325"/>
      <c r="W432" s="335"/>
      <c r="X432" s="336" t="str">
        <f>IF(Table8[[#This Row],[Código do agregado '[Entidade']]]="","",IF(OR(AND(A432="",A432&lt;&gt;""),(AND(A432&lt;&gt;"",OR(B432="",D432="",I432="",T432="",U432="")))),"NÃO",IF(AND(A432&lt;&gt;"",J432=0),"Faltam membros","sim")))</f>
        <v/>
      </c>
      <c r="AA432" s="323"/>
      <c r="AB432" s="406"/>
      <c r="AC432" s="406"/>
      <c r="AD432" s="323"/>
      <c r="AE432" s="323"/>
    </row>
    <row r="433" spans="1:31" x14ac:dyDescent="0.25">
      <c r="A433" s="324"/>
      <c r="B433" s="325"/>
      <c r="C433" s="326">
        <f>IFERROR(VLOOKUP(B433,A.Núcleos!$B:$C,2,FALSE),"")</f>
        <v>0</v>
      </c>
      <c r="D433" s="327"/>
      <c r="E433" s="328"/>
      <c r="F433" s="213"/>
      <c r="G433" s="329" t="str">
        <f>IF(Table8[[#This Row],[Código da Candidatura]]="","",CONCATENATE(VLOOKUP(Table8[[#This Row],[Código da Candidatura]],Table13[[Cód.]:[Latitude]],3,FALSE)," - ",VLOOKUP(Table8[[#This Row],[Código da Candidatura]],Table13[[Cód.]:[Latitude]],6,FALSE)))</f>
        <v/>
      </c>
      <c r="H433" s="330" t="str">
        <f>IF(A433="","",CONCATENATE("1D.",Entrada!$K$8,".",auxiliar!A120,".",Table8[[#This Row],[Código da Candidatura]]))</f>
        <v/>
      </c>
      <c r="I433" s="331" t="str">
        <f>IF(A433="","",SUMIF(D.Composição!A$2825:A$8530,A433,D.Composição!G$5:G$8530))</f>
        <v/>
      </c>
      <c r="J433" s="332" t="str">
        <f>IF(A433="","",COUNTIF(D.Composição!$A:$A,$A433))</f>
        <v/>
      </c>
      <c r="K433" s="332" t="str">
        <f t="shared" si="30"/>
        <v/>
      </c>
      <c r="L433" s="332" t="str">
        <f>IF(A433="","",COUNTIFS(D.Composição!$A:$A,$A433,D.Composição!$M:$M,"Dep"))</f>
        <v/>
      </c>
      <c r="M433" s="332" t="str">
        <f>IF(A433="","",COUNTIFS(D.Composição!$A:$A,$A433,D.Composição!$F:$F,"Sim"))</f>
        <v/>
      </c>
      <c r="N433" s="332" t="str">
        <f t="shared" si="31"/>
        <v/>
      </c>
      <c r="O433" s="332" t="str">
        <f>IF(A433="","",VLOOKUP(A433,D.Composição!A2942:F8648,5,FALSE))</f>
        <v/>
      </c>
      <c r="P433" s="332" t="str">
        <f t="shared" si="32"/>
        <v/>
      </c>
      <c r="Q433" s="333" t="str">
        <f t="shared" si="33"/>
        <v/>
      </c>
      <c r="R433" s="334" t="str">
        <f t="shared" si="34"/>
        <v/>
      </c>
      <c r="S433" s="332" t="str">
        <f>IF(H433="","",IF(R433&gt;=4*auxiliar!$K$2,"Não elegível",IF(R433&lt;4*auxiliar!$K$2,"Elegível","")))</f>
        <v/>
      </c>
      <c r="T433" s="325"/>
      <c r="U433" s="325"/>
      <c r="V433" s="325"/>
      <c r="W433" s="335"/>
      <c r="X433" s="336" t="str">
        <f>IF(Table8[[#This Row],[Código do agregado '[Entidade']]]="","",IF(OR(AND(A433="",A433&lt;&gt;""),(AND(A433&lt;&gt;"",OR(B433="",D433="",I433="",T433="",U433="")))),"NÃO",IF(AND(A433&lt;&gt;"",J433=0),"Faltam membros","sim")))</f>
        <v/>
      </c>
      <c r="AA433" s="323"/>
      <c r="AB433" s="406"/>
      <c r="AC433" s="406"/>
      <c r="AD433" s="323"/>
      <c r="AE433" s="323"/>
    </row>
    <row r="434" spans="1:31" x14ac:dyDescent="0.25">
      <c r="A434" s="324"/>
      <c r="B434" s="325"/>
      <c r="C434" s="326">
        <f>IFERROR(VLOOKUP(B434,A.Núcleos!$B:$C,2,FALSE),"")</f>
        <v>0</v>
      </c>
      <c r="D434" s="327"/>
      <c r="E434" s="328"/>
      <c r="F434" s="213"/>
      <c r="G434" s="329" t="str">
        <f>IF(Table8[[#This Row],[Código da Candidatura]]="","",CONCATENATE(VLOOKUP(Table8[[#This Row],[Código da Candidatura]],Table13[[Cód.]:[Latitude]],3,FALSE)," - ",VLOOKUP(Table8[[#This Row],[Código da Candidatura]],Table13[[Cód.]:[Latitude]],6,FALSE)))</f>
        <v/>
      </c>
      <c r="H434" s="330" t="str">
        <f>IF(A434="","",CONCATENATE("1D.",Entrada!$K$8,".",auxiliar!A121,".",Table8[[#This Row],[Código da Candidatura]]))</f>
        <v/>
      </c>
      <c r="I434" s="331" t="str">
        <f>IF(A434="","",SUMIF(D.Composição!A$2825:A$8530,A434,D.Composição!G$5:G$8530))</f>
        <v/>
      </c>
      <c r="J434" s="332" t="str">
        <f>IF(A434="","",COUNTIF(D.Composição!$A:$A,$A434))</f>
        <v/>
      </c>
      <c r="K434" s="332" t="str">
        <f t="shared" si="30"/>
        <v/>
      </c>
      <c r="L434" s="332" t="str">
        <f>IF(A434="","",COUNTIFS(D.Composição!$A:$A,$A434,D.Composição!$M:$M,"Dep"))</f>
        <v/>
      </c>
      <c r="M434" s="332" t="str">
        <f>IF(A434="","",COUNTIFS(D.Composição!$A:$A,$A434,D.Composição!$F:$F,"Sim"))</f>
        <v/>
      </c>
      <c r="N434" s="332" t="str">
        <f t="shared" si="31"/>
        <v/>
      </c>
      <c r="O434" s="332" t="str">
        <f>IF(A434="","",VLOOKUP(A434,D.Composição!A2943:F8649,5,FALSE))</f>
        <v/>
      </c>
      <c r="P434" s="332" t="str">
        <f t="shared" si="32"/>
        <v/>
      </c>
      <c r="Q434" s="333" t="str">
        <f t="shared" si="33"/>
        <v/>
      </c>
      <c r="R434" s="334" t="str">
        <f t="shared" si="34"/>
        <v/>
      </c>
      <c r="S434" s="332" t="str">
        <f>IF(H434="","",IF(R434&gt;=4*auxiliar!$K$2,"Não elegível",IF(R434&lt;4*auxiliar!$K$2,"Elegível","")))</f>
        <v/>
      </c>
      <c r="T434" s="325"/>
      <c r="U434" s="325"/>
      <c r="V434" s="325"/>
      <c r="W434" s="335"/>
      <c r="X434" s="336" t="str">
        <f>IF(Table8[[#This Row],[Código do agregado '[Entidade']]]="","",IF(OR(AND(A434="",A434&lt;&gt;""),(AND(A434&lt;&gt;"",OR(B434="",D434="",I434="",T434="",U434="")))),"NÃO",IF(AND(A434&lt;&gt;"",J434=0),"Faltam membros","sim")))</f>
        <v/>
      </c>
      <c r="AA434" s="323"/>
      <c r="AB434" s="406"/>
      <c r="AC434" s="406"/>
      <c r="AD434" s="323"/>
      <c r="AE434" s="323"/>
    </row>
    <row r="435" spans="1:31" x14ac:dyDescent="0.25">
      <c r="A435" s="324"/>
      <c r="B435" s="325"/>
      <c r="C435" s="326">
        <f>IFERROR(VLOOKUP(B435,A.Núcleos!$B:$C,2,FALSE),"")</f>
        <v>0</v>
      </c>
      <c r="D435" s="327"/>
      <c r="E435" s="328"/>
      <c r="F435" s="213"/>
      <c r="G435" s="329" t="str">
        <f>IF(Table8[[#This Row],[Código da Candidatura]]="","",CONCATENATE(VLOOKUP(Table8[[#This Row],[Código da Candidatura]],Table13[[Cód.]:[Latitude]],3,FALSE)," - ",VLOOKUP(Table8[[#This Row],[Código da Candidatura]],Table13[[Cód.]:[Latitude]],6,FALSE)))</f>
        <v/>
      </c>
      <c r="H435" s="330" t="str">
        <f>IF(A435="","",CONCATENATE("1D.",Entrada!$K$8,".",auxiliar!A122,".",Table8[[#This Row],[Código da Candidatura]]))</f>
        <v/>
      </c>
      <c r="I435" s="331" t="str">
        <f>IF(A435="","",SUMIF(D.Composição!A$2825:A$8530,A435,D.Composição!G$5:G$8530))</f>
        <v/>
      </c>
      <c r="J435" s="332" t="str">
        <f>IF(A435="","",COUNTIF(D.Composição!$A:$A,$A435))</f>
        <v/>
      </c>
      <c r="K435" s="332" t="str">
        <f t="shared" si="30"/>
        <v/>
      </c>
      <c r="L435" s="332" t="str">
        <f>IF(A435="","",COUNTIFS(D.Composição!$A:$A,$A435,D.Composição!$M:$M,"Dep"))</f>
        <v/>
      </c>
      <c r="M435" s="332" t="str">
        <f>IF(A435="","",COUNTIFS(D.Composição!$A:$A,$A435,D.Composição!$F:$F,"Sim"))</f>
        <v/>
      </c>
      <c r="N435" s="332" t="str">
        <f t="shared" si="31"/>
        <v/>
      </c>
      <c r="O435" s="332" t="str">
        <f>IF(A435="","",VLOOKUP(A435,D.Composição!A2944:F8650,5,FALSE))</f>
        <v/>
      </c>
      <c r="P435" s="332" t="str">
        <f t="shared" si="32"/>
        <v/>
      </c>
      <c r="Q435" s="333" t="str">
        <f t="shared" si="33"/>
        <v/>
      </c>
      <c r="R435" s="334" t="str">
        <f t="shared" si="34"/>
        <v/>
      </c>
      <c r="S435" s="332" t="str">
        <f>IF(H435="","",IF(R435&gt;=4*auxiliar!$K$2,"Não elegível",IF(R435&lt;4*auxiliar!$K$2,"Elegível","")))</f>
        <v/>
      </c>
      <c r="T435" s="325"/>
      <c r="U435" s="325"/>
      <c r="V435" s="325"/>
      <c r="W435" s="335"/>
      <c r="X435" s="336" t="str">
        <f>IF(Table8[[#This Row],[Código do agregado '[Entidade']]]="","",IF(OR(AND(A435="",A435&lt;&gt;""),(AND(A435&lt;&gt;"",OR(B435="",D435="",I435="",T435="",U435="")))),"NÃO",IF(AND(A435&lt;&gt;"",J435=0),"Faltam membros","sim")))</f>
        <v/>
      </c>
      <c r="AA435" s="323"/>
      <c r="AB435" s="406"/>
      <c r="AC435" s="406"/>
      <c r="AD435" s="323"/>
      <c r="AE435" s="323"/>
    </row>
    <row r="436" spans="1:31" x14ac:dyDescent="0.25">
      <c r="A436" s="324"/>
      <c r="B436" s="325"/>
      <c r="C436" s="326">
        <f>IFERROR(VLOOKUP(B436,A.Núcleos!$B:$C,2,FALSE),"")</f>
        <v>0</v>
      </c>
      <c r="D436" s="327"/>
      <c r="E436" s="328"/>
      <c r="F436" s="213"/>
      <c r="G436" s="329" t="str">
        <f>IF(Table8[[#This Row],[Código da Candidatura]]="","",CONCATENATE(VLOOKUP(Table8[[#This Row],[Código da Candidatura]],Table13[[Cód.]:[Latitude]],3,FALSE)," - ",VLOOKUP(Table8[[#This Row],[Código da Candidatura]],Table13[[Cód.]:[Latitude]],6,FALSE)))</f>
        <v/>
      </c>
      <c r="H436" s="330" t="str">
        <f>IF(A436="","",CONCATENATE("1D.",Entrada!$K$8,".",auxiliar!A123,".",Table8[[#This Row],[Código da Candidatura]]))</f>
        <v/>
      </c>
      <c r="I436" s="331" t="str">
        <f>IF(A436="","",SUMIF(D.Composição!A$2825:A$8530,A436,D.Composição!G$5:G$8530))</f>
        <v/>
      </c>
      <c r="J436" s="332" t="str">
        <f>IF(A436="","",COUNTIF(D.Composição!$A:$A,$A436))</f>
        <v/>
      </c>
      <c r="K436" s="332" t="str">
        <f t="shared" si="30"/>
        <v/>
      </c>
      <c r="L436" s="332" t="str">
        <f>IF(A436="","",COUNTIFS(D.Composição!$A:$A,$A436,D.Composição!$M:$M,"Dep"))</f>
        <v/>
      </c>
      <c r="M436" s="332" t="str">
        <f>IF(A436="","",COUNTIFS(D.Composição!$A:$A,$A436,D.Composição!$F:$F,"Sim"))</f>
        <v/>
      </c>
      <c r="N436" s="332" t="str">
        <f t="shared" si="31"/>
        <v/>
      </c>
      <c r="O436" s="332" t="str">
        <f>IF(A436="","",VLOOKUP(A436,D.Composição!A2945:F8651,5,FALSE))</f>
        <v/>
      </c>
      <c r="P436" s="332" t="str">
        <f t="shared" si="32"/>
        <v/>
      </c>
      <c r="Q436" s="333" t="str">
        <f t="shared" si="33"/>
        <v/>
      </c>
      <c r="R436" s="334" t="str">
        <f t="shared" si="34"/>
        <v/>
      </c>
      <c r="S436" s="332" t="str">
        <f>IF(H436="","",IF(R436&gt;=4*auxiliar!$K$2,"Não elegível",IF(R436&lt;4*auxiliar!$K$2,"Elegível","")))</f>
        <v/>
      </c>
      <c r="T436" s="325"/>
      <c r="U436" s="325"/>
      <c r="V436" s="325"/>
      <c r="W436" s="335"/>
      <c r="X436" s="336" t="str">
        <f>IF(Table8[[#This Row],[Código do agregado '[Entidade']]]="","",IF(OR(AND(A436="",A436&lt;&gt;""),(AND(A436&lt;&gt;"",OR(B436="",D436="",I436="",T436="",U436="")))),"NÃO",IF(AND(A436&lt;&gt;"",J436=0),"Faltam membros","sim")))</f>
        <v/>
      </c>
      <c r="AA436" s="323"/>
      <c r="AB436" s="406"/>
      <c r="AC436" s="406"/>
      <c r="AD436" s="323"/>
      <c r="AE436" s="323"/>
    </row>
    <row r="437" spans="1:31" x14ac:dyDescent="0.25">
      <c r="A437" s="324"/>
      <c r="B437" s="325"/>
      <c r="C437" s="326">
        <f>IFERROR(VLOOKUP(B437,A.Núcleos!$B:$C,2,FALSE),"")</f>
        <v>0</v>
      </c>
      <c r="D437" s="327"/>
      <c r="E437" s="328"/>
      <c r="F437" s="213"/>
      <c r="G437" s="329" t="str">
        <f>IF(Table8[[#This Row],[Código da Candidatura]]="","",CONCATENATE(VLOOKUP(Table8[[#This Row],[Código da Candidatura]],Table13[[Cód.]:[Latitude]],3,FALSE)," - ",VLOOKUP(Table8[[#This Row],[Código da Candidatura]],Table13[[Cód.]:[Latitude]],6,FALSE)))</f>
        <v/>
      </c>
      <c r="H437" s="330" t="str">
        <f>IF(A437="","",CONCATENATE("1D.",Entrada!$K$8,".",auxiliar!A124,".",Table8[[#This Row],[Código da Candidatura]]))</f>
        <v/>
      </c>
      <c r="I437" s="331" t="str">
        <f>IF(A437="","",SUMIF(D.Composição!A$2825:A$8530,A437,D.Composição!G$5:G$8530))</f>
        <v/>
      </c>
      <c r="J437" s="332" t="str">
        <f>IF(A437="","",COUNTIF(D.Composição!$A:$A,$A437))</f>
        <v/>
      </c>
      <c r="K437" s="332" t="str">
        <f t="shared" si="30"/>
        <v/>
      </c>
      <c r="L437" s="332" t="str">
        <f>IF(A437="","",COUNTIFS(D.Composição!$A:$A,$A437,D.Composição!$M:$M,"Dep"))</f>
        <v/>
      </c>
      <c r="M437" s="332" t="str">
        <f>IF(A437="","",COUNTIFS(D.Composição!$A:$A,$A437,D.Composição!$F:$F,"Sim"))</f>
        <v/>
      </c>
      <c r="N437" s="332" t="str">
        <f t="shared" si="31"/>
        <v/>
      </c>
      <c r="O437" s="332" t="str">
        <f>IF(A437="","",VLOOKUP(A437,D.Composição!A2946:F8652,5,FALSE))</f>
        <v/>
      </c>
      <c r="P437" s="332" t="str">
        <f t="shared" si="32"/>
        <v/>
      </c>
      <c r="Q437" s="333" t="str">
        <f t="shared" si="33"/>
        <v/>
      </c>
      <c r="R437" s="334" t="str">
        <f t="shared" si="34"/>
        <v/>
      </c>
      <c r="S437" s="332" t="str">
        <f>IF(H437="","",IF(R437&gt;=4*auxiliar!$K$2,"Não elegível",IF(R437&lt;4*auxiliar!$K$2,"Elegível","")))</f>
        <v/>
      </c>
      <c r="T437" s="325"/>
      <c r="U437" s="325"/>
      <c r="V437" s="325"/>
      <c r="W437" s="335"/>
      <c r="X437" s="336" t="str">
        <f>IF(Table8[[#This Row],[Código do agregado '[Entidade']]]="","",IF(OR(AND(A437="",A437&lt;&gt;""),(AND(A437&lt;&gt;"",OR(B437="",D437="",I437="",T437="",U437="")))),"NÃO",IF(AND(A437&lt;&gt;"",J437=0),"Faltam membros","sim")))</f>
        <v/>
      </c>
      <c r="AA437" s="323"/>
      <c r="AB437" s="406"/>
      <c r="AC437" s="406"/>
      <c r="AD437" s="323"/>
      <c r="AE437" s="323"/>
    </row>
    <row r="438" spans="1:31" x14ac:dyDescent="0.25">
      <c r="A438" s="324"/>
      <c r="B438" s="325"/>
      <c r="C438" s="326">
        <f>IFERROR(VLOOKUP(B438,A.Núcleos!$B:$C,2,FALSE),"")</f>
        <v>0</v>
      </c>
      <c r="D438" s="327"/>
      <c r="E438" s="328"/>
      <c r="F438" s="213"/>
      <c r="G438" s="329" t="str">
        <f>IF(Table8[[#This Row],[Código da Candidatura]]="","",CONCATENATE(VLOOKUP(Table8[[#This Row],[Código da Candidatura]],Table13[[Cód.]:[Latitude]],3,FALSE)," - ",VLOOKUP(Table8[[#This Row],[Código da Candidatura]],Table13[[Cód.]:[Latitude]],6,FALSE)))</f>
        <v/>
      </c>
      <c r="H438" s="330" t="str">
        <f>IF(A438="","",CONCATENATE("1D.",Entrada!$K$8,".",auxiliar!A125,".",Table8[[#This Row],[Código da Candidatura]]))</f>
        <v/>
      </c>
      <c r="I438" s="331" t="str">
        <f>IF(A438="","",SUMIF(D.Composição!A$2825:A$8530,A438,D.Composição!G$5:G$8530))</f>
        <v/>
      </c>
      <c r="J438" s="332" t="str">
        <f>IF(A438="","",COUNTIF(D.Composição!$A:$A,$A438))</f>
        <v/>
      </c>
      <c r="K438" s="332" t="str">
        <f t="shared" si="30"/>
        <v/>
      </c>
      <c r="L438" s="332" t="str">
        <f>IF(A438="","",COUNTIFS(D.Composição!$A:$A,$A438,D.Composição!$M:$M,"Dep"))</f>
        <v/>
      </c>
      <c r="M438" s="332" t="str">
        <f>IF(A438="","",COUNTIFS(D.Composição!$A:$A,$A438,D.Composição!$F:$F,"Sim"))</f>
        <v/>
      </c>
      <c r="N438" s="332" t="str">
        <f t="shared" si="31"/>
        <v/>
      </c>
      <c r="O438" s="332" t="str">
        <f>IF(A438="","",VLOOKUP(A438,D.Composição!A2947:F8653,5,FALSE))</f>
        <v/>
      </c>
      <c r="P438" s="332" t="str">
        <f t="shared" si="32"/>
        <v/>
      </c>
      <c r="Q438" s="333" t="str">
        <f t="shared" si="33"/>
        <v/>
      </c>
      <c r="R438" s="334" t="str">
        <f t="shared" si="34"/>
        <v/>
      </c>
      <c r="S438" s="332" t="str">
        <f>IF(H438="","",IF(R438&gt;=4*auxiliar!$K$2,"Não elegível",IF(R438&lt;4*auxiliar!$K$2,"Elegível","")))</f>
        <v/>
      </c>
      <c r="T438" s="325"/>
      <c r="U438" s="325"/>
      <c r="V438" s="325"/>
      <c r="W438" s="335"/>
      <c r="X438" s="336" t="str">
        <f>IF(Table8[[#This Row],[Código do agregado '[Entidade']]]="","",IF(OR(AND(A438="",A438&lt;&gt;""),(AND(A438&lt;&gt;"",OR(B438="",D438="",I438="",T438="",U438="")))),"NÃO",IF(AND(A438&lt;&gt;"",J438=0),"Faltam membros","sim")))</f>
        <v/>
      </c>
      <c r="AA438" s="323"/>
      <c r="AB438" s="406"/>
      <c r="AC438" s="406"/>
      <c r="AD438" s="323"/>
      <c r="AE438" s="323"/>
    </row>
    <row r="439" spans="1:31" x14ac:dyDescent="0.25">
      <c r="A439" s="324"/>
      <c r="B439" s="325"/>
      <c r="C439" s="326">
        <f>IFERROR(VLOOKUP(B439,A.Núcleos!$B:$C,2,FALSE),"")</f>
        <v>0</v>
      </c>
      <c r="D439" s="327"/>
      <c r="E439" s="328"/>
      <c r="F439" s="213"/>
      <c r="G439" s="329" t="str">
        <f>IF(Table8[[#This Row],[Código da Candidatura]]="","",CONCATENATE(VLOOKUP(Table8[[#This Row],[Código da Candidatura]],Table13[[Cód.]:[Latitude]],3,FALSE)," - ",VLOOKUP(Table8[[#This Row],[Código da Candidatura]],Table13[[Cód.]:[Latitude]],6,FALSE)))</f>
        <v/>
      </c>
      <c r="H439" s="330" t="str">
        <f>IF(A439="","",CONCATENATE("1D.",Entrada!$K$8,".",auxiliar!A126,".",Table8[[#This Row],[Código da Candidatura]]))</f>
        <v/>
      </c>
      <c r="I439" s="331" t="str">
        <f>IF(A439="","",SUMIF(D.Composição!A$2825:A$8530,A439,D.Composição!G$5:G$8530))</f>
        <v/>
      </c>
      <c r="J439" s="332" t="str">
        <f>IF(A439="","",COUNTIF(D.Composição!$A:$A,$A439))</f>
        <v/>
      </c>
      <c r="K439" s="332" t="str">
        <f t="shared" si="30"/>
        <v/>
      </c>
      <c r="L439" s="332" t="str">
        <f>IF(A439="","",COUNTIFS(D.Composição!$A:$A,$A439,D.Composição!$M:$M,"Dep"))</f>
        <v/>
      </c>
      <c r="M439" s="332" t="str">
        <f>IF(A439="","",COUNTIFS(D.Composição!$A:$A,$A439,D.Composição!$F:$F,"Sim"))</f>
        <v/>
      </c>
      <c r="N439" s="332" t="str">
        <f t="shared" si="31"/>
        <v/>
      </c>
      <c r="O439" s="332" t="str">
        <f>IF(A439="","",VLOOKUP(A439,D.Composição!A2948:F8654,5,FALSE))</f>
        <v/>
      </c>
      <c r="P439" s="332" t="str">
        <f t="shared" si="32"/>
        <v/>
      </c>
      <c r="Q439" s="333" t="str">
        <f t="shared" si="33"/>
        <v/>
      </c>
      <c r="R439" s="334" t="str">
        <f t="shared" si="34"/>
        <v/>
      </c>
      <c r="S439" s="332" t="str">
        <f>IF(H439="","",IF(R439&gt;=4*auxiliar!$K$2,"Não elegível",IF(R439&lt;4*auxiliar!$K$2,"Elegível","")))</f>
        <v/>
      </c>
      <c r="T439" s="325"/>
      <c r="U439" s="325"/>
      <c r="V439" s="325"/>
      <c r="W439" s="335"/>
      <c r="X439" s="336" t="str">
        <f>IF(Table8[[#This Row],[Código do agregado '[Entidade']]]="","",IF(OR(AND(A439="",A439&lt;&gt;""),(AND(A439&lt;&gt;"",OR(B439="",D439="",I439="",T439="",U439="")))),"NÃO",IF(AND(A439&lt;&gt;"",J439=0),"Faltam membros","sim")))</f>
        <v/>
      </c>
      <c r="AA439" s="323"/>
      <c r="AB439" s="406"/>
      <c r="AC439" s="406"/>
      <c r="AD439" s="323"/>
      <c r="AE439" s="323"/>
    </row>
    <row r="440" spans="1:31" x14ac:dyDescent="0.25">
      <c r="A440" s="324"/>
      <c r="B440" s="325"/>
      <c r="C440" s="326">
        <f>IFERROR(VLOOKUP(B440,A.Núcleos!$B:$C,2,FALSE),"")</f>
        <v>0</v>
      </c>
      <c r="D440" s="327"/>
      <c r="E440" s="328"/>
      <c r="F440" s="213"/>
      <c r="G440" s="329" t="str">
        <f>IF(Table8[[#This Row],[Código da Candidatura]]="","",CONCATENATE(VLOOKUP(Table8[[#This Row],[Código da Candidatura]],Table13[[Cód.]:[Latitude]],3,FALSE)," - ",VLOOKUP(Table8[[#This Row],[Código da Candidatura]],Table13[[Cód.]:[Latitude]],6,FALSE)))</f>
        <v/>
      </c>
      <c r="H440" s="330" t="str">
        <f>IF(A440="","",CONCATENATE("1D.",Entrada!$K$8,".",auxiliar!A127,".",Table8[[#This Row],[Código da Candidatura]]))</f>
        <v/>
      </c>
      <c r="I440" s="331" t="str">
        <f>IF(A440="","",SUMIF(D.Composição!A$2825:A$8530,A440,D.Composição!G$5:G$8530))</f>
        <v/>
      </c>
      <c r="J440" s="332" t="str">
        <f>IF(A440="","",COUNTIF(D.Composição!$A:$A,$A440))</f>
        <v/>
      </c>
      <c r="K440" s="332" t="str">
        <f t="shared" si="30"/>
        <v/>
      </c>
      <c r="L440" s="332" t="str">
        <f>IF(A440="","",COUNTIFS(D.Composição!$A:$A,$A440,D.Composição!$M:$M,"Dep"))</f>
        <v/>
      </c>
      <c r="M440" s="332" t="str">
        <f>IF(A440="","",COUNTIFS(D.Composição!$A:$A,$A440,D.Composição!$F:$F,"Sim"))</f>
        <v/>
      </c>
      <c r="N440" s="332" t="str">
        <f t="shared" si="31"/>
        <v/>
      </c>
      <c r="O440" s="332" t="str">
        <f>IF(A440="","",VLOOKUP(A440,D.Composição!A2949:F8655,5,FALSE))</f>
        <v/>
      </c>
      <c r="P440" s="332" t="str">
        <f t="shared" si="32"/>
        <v/>
      </c>
      <c r="Q440" s="333" t="str">
        <f t="shared" si="33"/>
        <v/>
      </c>
      <c r="R440" s="334" t="str">
        <f t="shared" si="34"/>
        <v/>
      </c>
      <c r="S440" s="332" t="str">
        <f>IF(H440="","",IF(R440&gt;=4*auxiliar!$K$2,"Não elegível",IF(R440&lt;4*auxiliar!$K$2,"Elegível","")))</f>
        <v/>
      </c>
      <c r="T440" s="325"/>
      <c r="U440" s="325"/>
      <c r="V440" s="325"/>
      <c r="W440" s="335"/>
      <c r="X440" s="336" t="str">
        <f>IF(Table8[[#This Row],[Código do agregado '[Entidade']]]="","",IF(OR(AND(A440="",A440&lt;&gt;""),(AND(A440&lt;&gt;"",OR(B440="",D440="",I440="",T440="",U440="")))),"NÃO",IF(AND(A440&lt;&gt;"",J440=0),"Faltam membros","sim")))</f>
        <v/>
      </c>
      <c r="AA440" s="323"/>
      <c r="AB440" s="406"/>
      <c r="AC440" s="406"/>
      <c r="AD440" s="323"/>
      <c r="AE440" s="323"/>
    </row>
    <row r="441" spans="1:31" x14ac:dyDescent="0.25">
      <c r="A441" s="324"/>
      <c r="B441" s="325"/>
      <c r="C441" s="326">
        <f>IFERROR(VLOOKUP(B441,A.Núcleos!$B:$C,2,FALSE),"")</f>
        <v>0</v>
      </c>
      <c r="D441" s="327"/>
      <c r="E441" s="328"/>
      <c r="F441" s="213"/>
      <c r="G441" s="329" t="str">
        <f>IF(Table8[[#This Row],[Código da Candidatura]]="","",CONCATENATE(VLOOKUP(Table8[[#This Row],[Código da Candidatura]],Table13[[Cód.]:[Latitude]],3,FALSE)," - ",VLOOKUP(Table8[[#This Row],[Código da Candidatura]],Table13[[Cód.]:[Latitude]],6,FALSE)))</f>
        <v/>
      </c>
      <c r="H441" s="330" t="str">
        <f>IF(A441="","",CONCATENATE("1D.",Entrada!$K$8,".",auxiliar!A128,".",Table8[[#This Row],[Código da Candidatura]]))</f>
        <v/>
      </c>
      <c r="I441" s="331" t="str">
        <f>IF(A441="","",SUMIF(D.Composição!A$2825:A$8530,A441,D.Composição!G$5:G$8530))</f>
        <v/>
      </c>
      <c r="J441" s="332" t="str">
        <f>IF(A441="","",COUNTIF(D.Composição!$A:$A,$A441))</f>
        <v/>
      </c>
      <c r="K441" s="332" t="str">
        <f t="shared" si="30"/>
        <v/>
      </c>
      <c r="L441" s="332" t="str">
        <f>IF(A441="","",COUNTIFS(D.Composição!$A:$A,$A441,D.Composição!$M:$M,"Dep"))</f>
        <v/>
      </c>
      <c r="M441" s="332" t="str">
        <f>IF(A441="","",COUNTIFS(D.Composição!$A:$A,$A441,D.Composição!$F:$F,"Sim"))</f>
        <v/>
      </c>
      <c r="N441" s="332" t="str">
        <f t="shared" si="31"/>
        <v/>
      </c>
      <c r="O441" s="332" t="str">
        <f>IF(A441="","",VLOOKUP(A441,D.Composição!A2950:F8656,5,FALSE))</f>
        <v/>
      </c>
      <c r="P441" s="332" t="str">
        <f t="shared" si="32"/>
        <v/>
      </c>
      <c r="Q441" s="333" t="str">
        <f t="shared" si="33"/>
        <v/>
      </c>
      <c r="R441" s="334" t="str">
        <f t="shared" si="34"/>
        <v/>
      </c>
      <c r="S441" s="332" t="str">
        <f>IF(H441="","",IF(R441&gt;=4*auxiliar!$K$2,"Não elegível",IF(R441&lt;4*auxiliar!$K$2,"Elegível","")))</f>
        <v/>
      </c>
      <c r="T441" s="325"/>
      <c r="U441" s="325"/>
      <c r="V441" s="325"/>
      <c r="W441" s="335"/>
      <c r="X441" s="336" t="str">
        <f>IF(Table8[[#This Row],[Código do agregado '[Entidade']]]="","",IF(OR(AND(A441="",A441&lt;&gt;""),(AND(A441&lt;&gt;"",OR(B441="",D441="",I441="",T441="",U441="")))),"NÃO",IF(AND(A441&lt;&gt;"",J441=0),"Faltam membros","sim")))</f>
        <v/>
      </c>
      <c r="AA441" s="323"/>
      <c r="AB441" s="406"/>
      <c r="AC441" s="406"/>
      <c r="AD441" s="323"/>
      <c r="AE441" s="323"/>
    </row>
    <row r="442" spans="1:31" x14ac:dyDescent="0.25">
      <c r="A442" s="324"/>
      <c r="B442" s="325"/>
      <c r="C442" s="326">
        <f>IFERROR(VLOOKUP(B442,A.Núcleos!$B:$C,2,FALSE),"")</f>
        <v>0</v>
      </c>
      <c r="D442" s="327"/>
      <c r="E442" s="328"/>
      <c r="F442" s="213"/>
      <c r="G442" s="329" t="str">
        <f>IF(Table8[[#This Row],[Código da Candidatura]]="","",CONCATENATE(VLOOKUP(Table8[[#This Row],[Código da Candidatura]],Table13[[Cód.]:[Latitude]],3,FALSE)," - ",VLOOKUP(Table8[[#This Row],[Código da Candidatura]],Table13[[Cód.]:[Latitude]],6,FALSE)))</f>
        <v/>
      </c>
      <c r="H442" s="330" t="str">
        <f>IF(A442="","",CONCATENATE("1D.",Entrada!$K$8,".",auxiliar!A129,".",Table8[[#This Row],[Código da Candidatura]]))</f>
        <v/>
      </c>
      <c r="I442" s="331" t="str">
        <f>IF(A442="","",SUMIF(D.Composição!A$2825:A$8530,A442,D.Composição!G$5:G$8530))</f>
        <v/>
      </c>
      <c r="J442" s="332" t="str">
        <f>IF(A442="","",COUNTIF(D.Composição!$A:$A,$A442))</f>
        <v/>
      </c>
      <c r="K442" s="332" t="str">
        <f t="shared" si="30"/>
        <v/>
      </c>
      <c r="L442" s="332" t="str">
        <f>IF(A442="","",COUNTIFS(D.Composição!$A:$A,$A442,D.Composição!$M:$M,"Dep"))</f>
        <v/>
      </c>
      <c r="M442" s="332" t="str">
        <f>IF(A442="","",COUNTIFS(D.Composição!$A:$A,$A442,D.Composição!$F:$F,"Sim"))</f>
        <v/>
      </c>
      <c r="N442" s="332" t="str">
        <f t="shared" si="31"/>
        <v/>
      </c>
      <c r="O442" s="332" t="str">
        <f>IF(A442="","",VLOOKUP(A442,D.Composição!A2951:F8657,5,FALSE))</f>
        <v/>
      </c>
      <c r="P442" s="332" t="str">
        <f t="shared" si="32"/>
        <v/>
      </c>
      <c r="Q442" s="333" t="str">
        <f t="shared" si="33"/>
        <v/>
      </c>
      <c r="R442" s="334" t="str">
        <f t="shared" si="34"/>
        <v/>
      </c>
      <c r="S442" s="332" t="str">
        <f>IF(H442="","",IF(R442&gt;=4*auxiliar!$K$2,"Não elegível",IF(R442&lt;4*auxiliar!$K$2,"Elegível","")))</f>
        <v/>
      </c>
      <c r="T442" s="325"/>
      <c r="U442" s="325"/>
      <c r="V442" s="325"/>
      <c r="W442" s="335"/>
      <c r="X442" s="336" t="str">
        <f>IF(Table8[[#This Row],[Código do agregado '[Entidade']]]="","",IF(OR(AND(A442="",A442&lt;&gt;""),(AND(A442&lt;&gt;"",OR(B442="",D442="",I442="",T442="",U442="")))),"NÃO",IF(AND(A442&lt;&gt;"",J442=0),"Faltam membros","sim")))</f>
        <v/>
      </c>
      <c r="AA442" s="323"/>
      <c r="AB442" s="406"/>
      <c r="AC442" s="406"/>
      <c r="AD442" s="323"/>
      <c r="AE442" s="323"/>
    </row>
    <row r="443" spans="1:31" x14ac:dyDescent="0.25">
      <c r="A443" s="324"/>
      <c r="B443" s="325"/>
      <c r="C443" s="326">
        <f>IFERROR(VLOOKUP(B443,A.Núcleos!$B:$C,2,FALSE),"")</f>
        <v>0</v>
      </c>
      <c r="D443" s="327"/>
      <c r="E443" s="328"/>
      <c r="F443" s="213"/>
      <c r="G443" s="329" t="str">
        <f>IF(Table8[[#This Row],[Código da Candidatura]]="","",CONCATENATE(VLOOKUP(Table8[[#This Row],[Código da Candidatura]],Table13[[Cód.]:[Latitude]],3,FALSE)," - ",VLOOKUP(Table8[[#This Row],[Código da Candidatura]],Table13[[Cód.]:[Latitude]],6,FALSE)))</f>
        <v/>
      </c>
      <c r="H443" s="330" t="str">
        <f>IF(A443="","",CONCATENATE("1D.",Entrada!$K$8,".",auxiliar!A130,".",Table8[[#This Row],[Código da Candidatura]]))</f>
        <v/>
      </c>
      <c r="I443" s="331" t="str">
        <f>IF(A443="","",SUMIF(D.Composição!A$2825:A$8530,A443,D.Composição!G$5:G$8530))</f>
        <v/>
      </c>
      <c r="J443" s="332" t="str">
        <f>IF(A443="","",COUNTIF(D.Composição!$A:$A,$A443))</f>
        <v/>
      </c>
      <c r="K443" s="332" t="str">
        <f t="shared" si="30"/>
        <v/>
      </c>
      <c r="L443" s="332" t="str">
        <f>IF(A443="","",COUNTIFS(D.Composição!$A:$A,$A443,D.Composição!$M:$M,"Dep"))</f>
        <v/>
      </c>
      <c r="M443" s="332" t="str">
        <f>IF(A443="","",COUNTIFS(D.Composição!$A:$A,$A443,D.Composição!$F:$F,"Sim"))</f>
        <v/>
      </c>
      <c r="N443" s="332" t="str">
        <f t="shared" si="31"/>
        <v/>
      </c>
      <c r="O443" s="332" t="str">
        <f>IF(A443="","",VLOOKUP(A443,D.Composição!A2952:F8658,5,FALSE))</f>
        <v/>
      </c>
      <c r="P443" s="332" t="str">
        <f t="shared" si="32"/>
        <v/>
      </c>
      <c r="Q443" s="333" t="str">
        <f t="shared" si="33"/>
        <v/>
      </c>
      <c r="R443" s="334" t="str">
        <f t="shared" si="34"/>
        <v/>
      </c>
      <c r="S443" s="332" t="str">
        <f>IF(H443="","",IF(R443&gt;=4*auxiliar!$K$2,"Não elegível",IF(R443&lt;4*auxiliar!$K$2,"Elegível","")))</f>
        <v/>
      </c>
      <c r="T443" s="325"/>
      <c r="U443" s="325"/>
      <c r="V443" s="325"/>
      <c r="W443" s="335"/>
      <c r="X443" s="336" t="str">
        <f>IF(Table8[[#This Row],[Código do agregado '[Entidade']]]="","",IF(OR(AND(A443="",A443&lt;&gt;""),(AND(A443&lt;&gt;"",OR(B443="",D443="",I443="",T443="",U443="")))),"NÃO",IF(AND(A443&lt;&gt;"",J443=0),"Faltam membros","sim")))</f>
        <v/>
      </c>
      <c r="AA443" s="323"/>
      <c r="AB443" s="406"/>
      <c r="AC443" s="406"/>
      <c r="AD443" s="323"/>
      <c r="AE443" s="323"/>
    </row>
    <row r="444" spans="1:31" x14ac:dyDescent="0.25">
      <c r="A444" s="324"/>
      <c r="B444" s="325"/>
      <c r="C444" s="326">
        <f>IFERROR(VLOOKUP(B444,A.Núcleos!$B:$C,2,FALSE),"")</f>
        <v>0</v>
      </c>
      <c r="D444" s="327"/>
      <c r="E444" s="328"/>
      <c r="F444" s="213"/>
      <c r="G444" s="329" t="str">
        <f>IF(Table8[[#This Row],[Código da Candidatura]]="","",CONCATENATE(VLOOKUP(Table8[[#This Row],[Código da Candidatura]],Table13[[Cód.]:[Latitude]],3,FALSE)," - ",VLOOKUP(Table8[[#This Row],[Código da Candidatura]],Table13[[Cód.]:[Latitude]],6,FALSE)))</f>
        <v/>
      </c>
      <c r="H444" s="330" t="str">
        <f>IF(A444="","",CONCATENATE("1D.",Entrada!$K$8,".",auxiliar!A131,".",Table8[[#This Row],[Código da Candidatura]]))</f>
        <v/>
      </c>
      <c r="I444" s="331" t="str">
        <f>IF(A444="","",SUMIF(D.Composição!A$2825:A$8530,A444,D.Composição!G$5:G$8530))</f>
        <v/>
      </c>
      <c r="J444" s="332" t="str">
        <f>IF(A444="","",COUNTIF(D.Composição!$A:$A,$A444))</f>
        <v/>
      </c>
      <c r="K444" s="332" t="str">
        <f t="shared" si="30"/>
        <v/>
      </c>
      <c r="L444" s="332" t="str">
        <f>IF(A444="","",COUNTIFS(D.Composição!$A:$A,$A444,D.Composição!$M:$M,"Dep"))</f>
        <v/>
      </c>
      <c r="M444" s="332" t="str">
        <f>IF(A444="","",COUNTIFS(D.Composição!$A:$A,$A444,D.Composição!$F:$F,"Sim"))</f>
        <v/>
      </c>
      <c r="N444" s="332" t="str">
        <f t="shared" si="31"/>
        <v/>
      </c>
      <c r="O444" s="332" t="str">
        <f>IF(A444="","",VLOOKUP(A444,D.Composição!A2953:F8659,5,FALSE))</f>
        <v/>
      </c>
      <c r="P444" s="332" t="str">
        <f t="shared" si="32"/>
        <v/>
      </c>
      <c r="Q444" s="333" t="str">
        <f t="shared" si="33"/>
        <v/>
      </c>
      <c r="R444" s="334" t="str">
        <f t="shared" si="34"/>
        <v/>
      </c>
      <c r="S444" s="332" t="str">
        <f>IF(H444="","",IF(R444&gt;=4*auxiliar!$K$2,"Não elegível",IF(R444&lt;4*auxiliar!$K$2,"Elegível","")))</f>
        <v/>
      </c>
      <c r="T444" s="325"/>
      <c r="U444" s="325"/>
      <c r="V444" s="325"/>
      <c r="W444" s="335"/>
      <c r="X444" s="336" t="str">
        <f>IF(Table8[[#This Row],[Código do agregado '[Entidade']]]="","",IF(OR(AND(A444="",A444&lt;&gt;""),(AND(A444&lt;&gt;"",OR(B444="",D444="",I444="",T444="",U444="")))),"NÃO",IF(AND(A444&lt;&gt;"",J444=0),"Faltam membros","sim")))</f>
        <v/>
      </c>
      <c r="AA444" s="323"/>
      <c r="AB444" s="406"/>
      <c r="AC444" s="406"/>
      <c r="AD444" s="323"/>
      <c r="AE444" s="323"/>
    </row>
    <row r="445" spans="1:31" x14ac:dyDescent="0.25">
      <c r="A445" s="324"/>
      <c r="B445" s="325"/>
      <c r="C445" s="326">
        <f>IFERROR(VLOOKUP(B445,A.Núcleos!$B:$C,2,FALSE),"")</f>
        <v>0</v>
      </c>
      <c r="D445" s="327"/>
      <c r="E445" s="328"/>
      <c r="F445" s="213"/>
      <c r="G445" s="329" t="str">
        <f>IF(Table8[[#This Row],[Código da Candidatura]]="","",CONCATENATE(VLOOKUP(Table8[[#This Row],[Código da Candidatura]],Table13[[Cód.]:[Latitude]],3,FALSE)," - ",VLOOKUP(Table8[[#This Row],[Código da Candidatura]],Table13[[Cód.]:[Latitude]],6,FALSE)))</f>
        <v/>
      </c>
      <c r="H445" s="330" t="str">
        <f>IF(A445="","",CONCATENATE("1D.",Entrada!$K$8,".",auxiliar!A132,".",Table8[[#This Row],[Código da Candidatura]]))</f>
        <v/>
      </c>
      <c r="I445" s="331" t="str">
        <f>IF(A445="","",SUMIF(D.Composição!A$2825:A$8530,A445,D.Composição!G$5:G$8530))</f>
        <v/>
      </c>
      <c r="J445" s="332" t="str">
        <f>IF(A445="","",COUNTIF(D.Composição!$A:$A,$A445))</f>
        <v/>
      </c>
      <c r="K445" s="332" t="str">
        <f t="shared" si="30"/>
        <v/>
      </c>
      <c r="L445" s="332" t="str">
        <f>IF(A445="","",COUNTIFS(D.Composição!$A:$A,$A445,D.Composição!$M:$M,"Dep"))</f>
        <v/>
      </c>
      <c r="M445" s="332" t="str">
        <f>IF(A445="","",COUNTIFS(D.Composição!$A:$A,$A445,D.Composição!$F:$F,"Sim"))</f>
        <v/>
      </c>
      <c r="N445" s="332" t="str">
        <f t="shared" si="31"/>
        <v/>
      </c>
      <c r="O445" s="332" t="str">
        <f>IF(A445="","",VLOOKUP(A445,D.Composição!A2954:F8660,5,FALSE))</f>
        <v/>
      </c>
      <c r="P445" s="332" t="str">
        <f t="shared" si="32"/>
        <v/>
      </c>
      <c r="Q445" s="333" t="str">
        <f t="shared" si="33"/>
        <v/>
      </c>
      <c r="R445" s="334" t="str">
        <f t="shared" si="34"/>
        <v/>
      </c>
      <c r="S445" s="332" t="str">
        <f>IF(H445="","",IF(R445&gt;=4*auxiliar!$K$2,"Não elegível",IF(R445&lt;4*auxiliar!$K$2,"Elegível","")))</f>
        <v/>
      </c>
      <c r="T445" s="325"/>
      <c r="U445" s="325"/>
      <c r="V445" s="325"/>
      <c r="W445" s="335"/>
      <c r="X445" s="336" t="str">
        <f>IF(Table8[[#This Row],[Código do agregado '[Entidade']]]="","",IF(OR(AND(A445="",A445&lt;&gt;""),(AND(A445&lt;&gt;"",OR(B445="",D445="",I445="",T445="",U445="")))),"NÃO",IF(AND(A445&lt;&gt;"",J445=0),"Faltam membros","sim")))</f>
        <v/>
      </c>
      <c r="AA445" s="323"/>
      <c r="AB445" s="406"/>
      <c r="AC445" s="406"/>
      <c r="AD445" s="323"/>
      <c r="AE445" s="323"/>
    </row>
    <row r="446" spans="1:31" x14ac:dyDescent="0.25">
      <c r="A446" s="324"/>
      <c r="B446" s="325"/>
      <c r="C446" s="326">
        <f>IFERROR(VLOOKUP(B446,A.Núcleos!$B:$C,2,FALSE),"")</f>
        <v>0</v>
      </c>
      <c r="D446" s="327"/>
      <c r="E446" s="328"/>
      <c r="F446" s="213"/>
      <c r="G446" s="329" t="str">
        <f>IF(Table8[[#This Row],[Código da Candidatura]]="","",CONCATENATE(VLOOKUP(Table8[[#This Row],[Código da Candidatura]],Table13[[Cód.]:[Latitude]],3,FALSE)," - ",VLOOKUP(Table8[[#This Row],[Código da Candidatura]],Table13[[Cód.]:[Latitude]],6,FALSE)))</f>
        <v/>
      </c>
      <c r="H446" s="330" t="str">
        <f>IF(A446="","",CONCATENATE("1D.",Entrada!$K$8,".",auxiliar!A133,".",Table8[[#This Row],[Código da Candidatura]]))</f>
        <v/>
      </c>
      <c r="I446" s="331" t="str">
        <f>IF(A446="","",SUMIF(D.Composição!A$2825:A$8530,A446,D.Composição!G$5:G$8530))</f>
        <v/>
      </c>
      <c r="J446" s="332" t="str">
        <f>IF(A446="","",COUNTIF(D.Composição!$A:$A,$A446))</f>
        <v/>
      </c>
      <c r="K446" s="332" t="str">
        <f t="shared" si="30"/>
        <v/>
      </c>
      <c r="L446" s="332" t="str">
        <f>IF(A446="","",COUNTIFS(D.Composição!$A:$A,$A446,D.Composição!$M:$M,"Dep"))</f>
        <v/>
      </c>
      <c r="M446" s="332" t="str">
        <f>IF(A446="","",COUNTIFS(D.Composição!$A:$A,$A446,D.Composição!$F:$F,"Sim"))</f>
        <v/>
      </c>
      <c r="N446" s="332" t="str">
        <f t="shared" si="31"/>
        <v/>
      </c>
      <c r="O446" s="332" t="str">
        <f>IF(A446="","",VLOOKUP(A446,D.Composição!A2955:F8661,5,FALSE))</f>
        <v/>
      </c>
      <c r="P446" s="332" t="str">
        <f t="shared" si="32"/>
        <v/>
      </c>
      <c r="Q446" s="333" t="str">
        <f t="shared" si="33"/>
        <v/>
      </c>
      <c r="R446" s="334" t="str">
        <f t="shared" si="34"/>
        <v/>
      </c>
      <c r="S446" s="332" t="str">
        <f>IF(H446="","",IF(R446&gt;=4*auxiliar!$K$2,"Não elegível",IF(R446&lt;4*auxiliar!$K$2,"Elegível","")))</f>
        <v/>
      </c>
      <c r="T446" s="325"/>
      <c r="U446" s="325"/>
      <c r="V446" s="325"/>
      <c r="W446" s="335"/>
      <c r="X446" s="336" t="str">
        <f>IF(Table8[[#This Row],[Código do agregado '[Entidade']]]="","",IF(OR(AND(A446="",A446&lt;&gt;""),(AND(A446&lt;&gt;"",OR(B446="",D446="",I446="",T446="",U446="")))),"NÃO",IF(AND(A446&lt;&gt;"",J446=0),"Faltam membros","sim")))</f>
        <v/>
      </c>
      <c r="AA446" s="323"/>
      <c r="AB446" s="406"/>
      <c r="AC446" s="406"/>
      <c r="AD446" s="323"/>
      <c r="AE446" s="323"/>
    </row>
    <row r="447" spans="1:31" x14ac:dyDescent="0.25">
      <c r="A447" s="324"/>
      <c r="B447" s="325"/>
      <c r="C447" s="326">
        <f>IFERROR(VLOOKUP(B447,A.Núcleos!$B:$C,2,FALSE),"")</f>
        <v>0</v>
      </c>
      <c r="D447" s="327"/>
      <c r="E447" s="328"/>
      <c r="F447" s="213"/>
      <c r="G447" s="329" t="str">
        <f>IF(Table8[[#This Row],[Código da Candidatura]]="","",CONCATENATE(VLOOKUP(Table8[[#This Row],[Código da Candidatura]],Table13[[Cód.]:[Latitude]],3,FALSE)," - ",VLOOKUP(Table8[[#This Row],[Código da Candidatura]],Table13[[Cód.]:[Latitude]],6,FALSE)))</f>
        <v/>
      </c>
      <c r="H447" s="330" t="str">
        <f>IF(A447="","",CONCATENATE("1D.",Entrada!$K$8,".",auxiliar!A134,".",Table8[[#This Row],[Código da Candidatura]]))</f>
        <v/>
      </c>
      <c r="I447" s="331" t="str">
        <f>IF(A447="","",SUMIF(D.Composição!A$2825:A$8530,A447,D.Composição!G$5:G$8530))</f>
        <v/>
      </c>
      <c r="J447" s="332" t="str">
        <f>IF(A447="","",COUNTIF(D.Composição!$A:$A,$A447))</f>
        <v/>
      </c>
      <c r="K447" s="332" t="str">
        <f t="shared" si="30"/>
        <v/>
      </c>
      <c r="L447" s="332" t="str">
        <f>IF(A447="","",COUNTIFS(D.Composição!$A:$A,$A447,D.Composição!$M:$M,"Dep"))</f>
        <v/>
      </c>
      <c r="M447" s="332" t="str">
        <f>IF(A447="","",COUNTIFS(D.Composição!$A:$A,$A447,D.Composição!$F:$F,"Sim"))</f>
        <v/>
      </c>
      <c r="N447" s="332" t="str">
        <f t="shared" si="31"/>
        <v/>
      </c>
      <c r="O447" s="332" t="str">
        <f>IF(A447="","",VLOOKUP(A447,D.Composição!A2956:F8662,5,FALSE))</f>
        <v/>
      </c>
      <c r="P447" s="332" t="str">
        <f t="shared" si="32"/>
        <v/>
      </c>
      <c r="Q447" s="333" t="str">
        <f t="shared" si="33"/>
        <v/>
      </c>
      <c r="R447" s="334" t="str">
        <f t="shared" si="34"/>
        <v/>
      </c>
      <c r="S447" s="332" t="str">
        <f>IF(H447="","",IF(R447&gt;=4*auxiliar!$K$2,"Não elegível",IF(R447&lt;4*auxiliar!$K$2,"Elegível","")))</f>
        <v/>
      </c>
      <c r="T447" s="325"/>
      <c r="U447" s="325"/>
      <c r="V447" s="325"/>
      <c r="W447" s="335"/>
      <c r="X447" s="336" t="str">
        <f>IF(Table8[[#This Row],[Código do agregado '[Entidade']]]="","",IF(OR(AND(A447="",A447&lt;&gt;""),(AND(A447&lt;&gt;"",OR(B447="",D447="",I447="",T447="",U447="")))),"NÃO",IF(AND(A447&lt;&gt;"",J447=0),"Faltam membros","sim")))</f>
        <v/>
      </c>
      <c r="AA447" s="323"/>
      <c r="AB447" s="406"/>
      <c r="AC447" s="406"/>
      <c r="AD447" s="323"/>
      <c r="AE447" s="323"/>
    </row>
    <row r="448" spans="1:31" x14ac:dyDescent="0.25">
      <c r="A448" s="324"/>
      <c r="B448" s="325"/>
      <c r="C448" s="326">
        <f>IFERROR(VLOOKUP(B448,A.Núcleos!$B:$C,2,FALSE),"")</f>
        <v>0</v>
      </c>
      <c r="D448" s="327"/>
      <c r="E448" s="328"/>
      <c r="F448" s="213"/>
      <c r="G448" s="329" t="str">
        <f>IF(Table8[[#This Row],[Código da Candidatura]]="","",CONCATENATE(VLOOKUP(Table8[[#This Row],[Código da Candidatura]],Table13[[Cód.]:[Latitude]],3,FALSE)," - ",VLOOKUP(Table8[[#This Row],[Código da Candidatura]],Table13[[Cód.]:[Latitude]],6,FALSE)))</f>
        <v/>
      </c>
      <c r="H448" s="330" t="str">
        <f>IF(A448="","",CONCATENATE("1D.",Entrada!$K$8,".",auxiliar!A135,".",Table8[[#This Row],[Código da Candidatura]]))</f>
        <v/>
      </c>
      <c r="I448" s="331" t="str">
        <f>IF(A448="","",SUMIF(D.Composição!A$2825:A$8530,A448,D.Composição!G$5:G$8530))</f>
        <v/>
      </c>
      <c r="J448" s="332" t="str">
        <f>IF(A448="","",COUNTIF(D.Composição!$A:$A,$A448))</f>
        <v/>
      </c>
      <c r="K448" s="332" t="str">
        <f t="shared" si="30"/>
        <v/>
      </c>
      <c r="L448" s="332" t="str">
        <f>IF(A448="","",COUNTIFS(D.Composição!$A:$A,$A448,D.Composição!$M:$M,"Dep"))</f>
        <v/>
      </c>
      <c r="M448" s="332" t="str">
        <f>IF(A448="","",COUNTIFS(D.Composição!$A:$A,$A448,D.Composição!$F:$F,"Sim"))</f>
        <v/>
      </c>
      <c r="N448" s="332" t="str">
        <f t="shared" si="31"/>
        <v/>
      </c>
      <c r="O448" s="332" t="str">
        <f>IF(A448="","",VLOOKUP(A448,D.Composição!A2957:F8663,5,FALSE))</f>
        <v/>
      </c>
      <c r="P448" s="332" t="str">
        <f t="shared" si="32"/>
        <v/>
      </c>
      <c r="Q448" s="333" t="str">
        <f t="shared" si="33"/>
        <v/>
      </c>
      <c r="R448" s="334" t="str">
        <f t="shared" si="34"/>
        <v/>
      </c>
      <c r="S448" s="332" t="str">
        <f>IF(H448="","",IF(R448&gt;=4*auxiliar!$K$2,"Não elegível",IF(R448&lt;4*auxiliar!$K$2,"Elegível","")))</f>
        <v/>
      </c>
      <c r="T448" s="325"/>
      <c r="U448" s="325"/>
      <c r="V448" s="325"/>
      <c r="W448" s="335"/>
      <c r="X448" s="336" t="str">
        <f>IF(Table8[[#This Row],[Código do agregado '[Entidade']]]="","",IF(OR(AND(A448="",A448&lt;&gt;""),(AND(A448&lt;&gt;"",OR(B448="",D448="",I448="",T448="",U448="")))),"NÃO",IF(AND(A448&lt;&gt;"",J448=0),"Faltam membros","sim")))</f>
        <v/>
      </c>
      <c r="AA448" s="323"/>
      <c r="AB448" s="406"/>
      <c r="AC448" s="406"/>
      <c r="AD448" s="323"/>
      <c r="AE448" s="323"/>
    </row>
    <row r="449" spans="1:31" x14ac:dyDescent="0.25">
      <c r="A449" s="324"/>
      <c r="B449" s="325"/>
      <c r="C449" s="326">
        <f>IFERROR(VLOOKUP(B449,A.Núcleos!$B:$C,2,FALSE),"")</f>
        <v>0</v>
      </c>
      <c r="D449" s="327"/>
      <c r="E449" s="328"/>
      <c r="F449" s="213"/>
      <c r="G449" s="329" t="str">
        <f>IF(Table8[[#This Row],[Código da Candidatura]]="","",CONCATENATE(VLOOKUP(Table8[[#This Row],[Código da Candidatura]],Table13[[Cód.]:[Latitude]],3,FALSE)," - ",VLOOKUP(Table8[[#This Row],[Código da Candidatura]],Table13[[Cód.]:[Latitude]],6,FALSE)))</f>
        <v/>
      </c>
      <c r="H449" s="330" t="str">
        <f>IF(A449="","",CONCATENATE("1D.",Entrada!$K$8,".",auxiliar!A136,".",Table8[[#This Row],[Código da Candidatura]]))</f>
        <v/>
      </c>
      <c r="I449" s="331" t="str">
        <f>IF(A449="","",SUMIF(D.Composição!A$2825:A$8530,A449,D.Composição!G$5:G$8530))</f>
        <v/>
      </c>
      <c r="J449" s="332" t="str">
        <f>IF(A449="","",COUNTIF(D.Composição!$A:$A,$A449))</f>
        <v/>
      </c>
      <c r="K449" s="332" t="str">
        <f t="shared" si="30"/>
        <v/>
      </c>
      <c r="L449" s="332" t="str">
        <f>IF(A449="","",COUNTIFS(D.Composição!$A:$A,$A449,D.Composição!$M:$M,"Dep"))</f>
        <v/>
      </c>
      <c r="M449" s="332" t="str">
        <f>IF(A449="","",COUNTIFS(D.Composição!$A:$A,$A449,D.Composição!$F:$F,"Sim"))</f>
        <v/>
      </c>
      <c r="N449" s="332" t="str">
        <f t="shared" si="31"/>
        <v/>
      </c>
      <c r="O449" s="332" t="str">
        <f>IF(A449="","",VLOOKUP(A449,D.Composição!A2958:F8664,5,FALSE))</f>
        <v/>
      </c>
      <c r="P449" s="332" t="str">
        <f t="shared" si="32"/>
        <v/>
      </c>
      <c r="Q449" s="333" t="str">
        <f t="shared" si="33"/>
        <v/>
      </c>
      <c r="R449" s="334" t="str">
        <f t="shared" si="34"/>
        <v/>
      </c>
      <c r="S449" s="332" t="str">
        <f>IF(H449="","",IF(R449&gt;=4*auxiliar!$K$2,"Não elegível",IF(R449&lt;4*auxiliar!$K$2,"Elegível","")))</f>
        <v/>
      </c>
      <c r="T449" s="325"/>
      <c r="U449" s="325"/>
      <c r="V449" s="325"/>
      <c r="W449" s="335"/>
      <c r="X449" s="336" t="str">
        <f>IF(Table8[[#This Row],[Código do agregado '[Entidade']]]="","",IF(OR(AND(A449="",A449&lt;&gt;""),(AND(A449&lt;&gt;"",OR(B449="",D449="",I449="",T449="",U449="")))),"NÃO",IF(AND(A449&lt;&gt;"",J449=0),"Faltam membros","sim")))</f>
        <v/>
      </c>
      <c r="AA449" s="323"/>
      <c r="AB449" s="406"/>
      <c r="AC449" s="406"/>
      <c r="AD449" s="323"/>
      <c r="AE449" s="323"/>
    </row>
    <row r="450" spans="1:31" x14ac:dyDescent="0.25">
      <c r="A450" s="324"/>
      <c r="B450" s="325"/>
      <c r="C450" s="326">
        <f>IFERROR(VLOOKUP(B450,A.Núcleos!$B:$C,2,FALSE),"")</f>
        <v>0</v>
      </c>
      <c r="D450" s="327"/>
      <c r="E450" s="328"/>
      <c r="F450" s="213"/>
      <c r="G450" s="329" t="str">
        <f>IF(Table8[[#This Row],[Código da Candidatura]]="","",CONCATENATE(VLOOKUP(Table8[[#This Row],[Código da Candidatura]],Table13[[Cód.]:[Latitude]],3,FALSE)," - ",VLOOKUP(Table8[[#This Row],[Código da Candidatura]],Table13[[Cód.]:[Latitude]],6,FALSE)))</f>
        <v/>
      </c>
      <c r="H450" s="330" t="str">
        <f>IF(A450="","",CONCATENATE("1D.",Entrada!$K$8,".",auxiliar!A137,".",Table8[[#This Row],[Código da Candidatura]]))</f>
        <v/>
      </c>
      <c r="I450" s="331" t="str">
        <f>IF(A450="","",SUMIF(D.Composição!A$2825:A$8530,A450,D.Composição!G$5:G$8530))</f>
        <v/>
      </c>
      <c r="J450" s="332" t="str">
        <f>IF(A450="","",COUNTIF(D.Composição!$A:$A,$A450))</f>
        <v/>
      </c>
      <c r="K450" s="332" t="str">
        <f t="shared" si="30"/>
        <v/>
      </c>
      <c r="L450" s="332" t="str">
        <f>IF(A450="","",COUNTIFS(D.Composição!$A:$A,$A450,D.Composição!$M:$M,"Dep"))</f>
        <v/>
      </c>
      <c r="M450" s="332" t="str">
        <f>IF(A450="","",COUNTIFS(D.Composição!$A:$A,$A450,D.Composição!$F:$F,"Sim"))</f>
        <v/>
      </c>
      <c r="N450" s="332" t="str">
        <f t="shared" si="31"/>
        <v/>
      </c>
      <c r="O450" s="332" t="str">
        <f>IF(A450="","",VLOOKUP(A450,D.Composição!A2959:F8665,5,FALSE))</f>
        <v/>
      </c>
      <c r="P450" s="332" t="str">
        <f t="shared" si="32"/>
        <v/>
      </c>
      <c r="Q450" s="333" t="str">
        <f t="shared" si="33"/>
        <v/>
      </c>
      <c r="R450" s="334" t="str">
        <f t="shared" si="34"/>
        <v/>
      </c>
      <c r="S450" s="332" t="str">
        <f>IF(H450="","",IF(R450&gt;=4*auxiliar!$K$2,"Não elegível",IF(R450&lt;4*auxiliar!$K$2,"Elegível","")))</f>
        <v/>
      </c>
      <c r="T450" s="325"/>
      <c r="U450" s="325"/>
      <c r="V450" s="325"/>
      <c r="W450" s="335"/>
      <c r="X450" s="336" t="str">
        <f>IF(Table8[[#This Row],[Código do agregado '[Entidade']]]="","",IF(OR(AND(A450="",A450&lt;&gt;""),(AND(A450&lt;&gt;"",OR(B450="",D450="",I450="",T450="",U450="")))),"NÃO",IF(AND(A450&lt;&gt;"",J450=0),"Faltam membros","sim")))</f>
        <v/>
      </c>
      <c r="AA450" s="323"/>
      <c r="AB450" s="406"/>
      <c r="AC450" s="406"/>
      <c r="AD450" s="323"/>
      <c r="AE450" s="323"/>
    </row>
    <row r="451" spans="1:31" x14ac:dyDescent="0.25">
      <c r="A451" s="324"/>
      <c r="B451" s="325"/>
      <c r="C451" s="326">
        <f>IFERROR(VLOOKUP(B451,A.Núcleos!$B:$C,2,FALSE),"")</f>
        <v>0</v>
      </c>
      <c r="D451" s="327"/>
      <c r="E451" s="328"/>
      <c r="F451" s="213"/>
      <c r="G451" s="329" t="str">
        <f>IF(Table8[[#This Row],[Código da Candidatura]]="","",CONCATENATE(VLOOKUP(Table8[[#This Row],[Código da Candidatura]],Table13[[Cód.]:[Latitude]],3,FALSE)," - ",VLOOKUP(Table8[[#This Row],[Código da Candidatura]],Table13[[Cód.]:[Latitude]],6,FALSE)))</f>
        <v/>
      </c>
      <c r="H451" s="330" t="str">
        <f>IF(A451="","",CONCATENATE("1D.",Entrada!$K$8,".",auxiliar!A138,".",Table8[[#This Row],[Código da Candidatura]]))</f>
        <v/>
      </c>
      <c r="I451" s="331" t="str">
        <f>IF(A451="","",SUMIF(D.Composição!A$2825:A$8530,A451,D.Composição!G$5:G$8530))</f>
        <v/>
      </c>
      <c r="J451" s="332" t="str">
        <f>IF(A451="","",COUNTIF(D.Composição!$A:$A,$A451))</f>
        <v/>
      </c>
      <c r="K451" s="332" t="str">
        <f t="shared" si="30"/>
        <v/>
      </c>
      <c r="L451" s="332" t="str">
        <f>IF(A451="","",COUNTIFS(D.Composição!$A:$A,$A451,D.Composição!$M:$M,"Dep"))</f>
        <v/>
      </c>
      <c r="M451" s="332" t="str">
        <f>IF(A451="","",COUNTIFS(D.Composição!$A:$A,$A451,D.Composição!$F:$F,"Sim"))</f>
        <v/>
      </c>
      <c r="N451" s="332" t="str">
        <f t="shared" si="31"/>
        <v/>
      </c>
      <c r="O451" s="332" t="str">
        <f>IF(A451="","",VLOOKUP(A451,D.Composição!A2960:F8666,5,FALSE))</f>
        <v/>
      </c>
      <c r="P451" s="332" t="str">
        <f t="shared" si="32"/>
        <v/>
      </c>
      <c r="Q451" s="333" t="str">
        <f t="shared" si="33"/>
        <v/>
      </c>
      <c r="R451" s="334" t="str">
        <f t="shared" si="34"/>
        <v/>
      </c>
      <c r="S451" s="332" t="str">
        <f>IF(H451="","",IF(R451&gt;=4*auxiliar!$K$2,"Não elegível",IF(R451&lt;4*auxiliar!$K$2,"Elegível","")))</f>
        <v/>
      </c>
      <c r="T451" s="325"/>
      <c r="U451" s="325"/>
      <c r="V451" s="325"/>
      <c r="W451" s="335"/>
      <c r="X451" s="336" t="str">
        <f>IF(Table8[[#This Row],[Código do agregado '[Entidade']]]="","",IF(OR(AND(A451="",A451&lt;&gt;""),(AND(A451&lt;&gt;"",OR(B451="",D451="",I451="",T451="",U451="")))),"NÃO",IF(AND(A451&lt;&gt;"",J451=0),"Faltam membros","sim")))</f>
        <v/>
      </c>
      <c r="AA451" s="323"/>
      <c r="AB451" s="406"/>
      <c r="AC451" s="406"/>
      <c r="AD451" s="323"/>
      <c r="AE451" s="323"/>
    </row>
    <row r="452" spans="1:31" x14ac:dyDescent="0.25">
      <c r="A452" s="324"/>
      <c r="B452" s="325"/>
      <c r="C452" s="326">
        <f>IFERROR(VLOOKUP(B452,A.Núcleos!$B:$C,2,FALSE),"")</f>
        <v>0</v>
      </c>
      <c r="D452" s="327"/>
      <c r="E452" s="328"/>
      <c r="F452" s="213"/>
      <c r="G452" s="329" t="str">
        <f>IF(Table8[[#This Row],[Código da Candidatura]]="","",CONCATENATE(VLOOKUP(Table8[[#This Row],[Código da Candidatura]],Table13[[Cód.]:[Latitude]],3,FALSE)," - ",VLOOKUP(Table8[[#This Row],[Código da Candidatura]],Table13[[Cód.]:[Latitude]],6,FALSE)))</f>
        <v/>
      </c>
      <c r="H452" s="330" t="str">
        <f>IF(A452="","",CONCATENATE("1D.",Entrada!$K$8,".",auxiliar!A139,".",Table8[[#This Row],[Código da Candidatura]]))</f>
        <v/>
      </c>
      <c r="I452" s="331" t="str">
        <f>IF(A452="","",SUMIF(D.Composição!A$2825:A$8530,A452,D.Composição!G$5:G$8530))</f>
        <v/>
      </c>
      <c r="J452" s="332" t="str">
        <f>IF(A452="","",COUNTIF(D.Composição!$A:$A,$A452))</f>
        <v/>
      </c>
      <c r="K452" s="332" t="str">
        <f t="shared" si="30"/>
        <v/>
      </c>
      <c r="L452" s="332" t="str">
        <f>IF(A452="","",COUNTIFS(D.Composição!$A:$A,$A452,D.Composição!$M:$M,"Dep"))</f>
        <v/>
      </c>
      <c r="M452" s="332" t="str">
        <f>IF(A452="","",COUNTIFS(D.Composição!$A:$A,$A452,D.Composição!$F:$F,"Sim"))</f>
        <v/>
      </c>
      <c r="N452" s="332" t="str">
        <f t="shared" si="31"/>
        <v/>
      </c>
      <c r="O452" s="332" t="str">
        <f>IF(A452="","",VLOOKUP(A452,D.Composição!A2961:F8667,5,FALSE))</f>
        <v/>
      </c>
      <c r="P452" s="332" t="str">
        <f t="shared" si="32"/>
        <v/>
      </c>
      <c r="Q452" s="333" t="str">
        <f t="shared" si="33"/>
        <v/>
      </c>
      <c r="R452" s="334" t="str">
        <f t="shared" si="34"/>
        <v/>
      </c>
      <c r="S452" s="332" t="str">
        <f>IF(H452="","",IF(R452&gt;=4*auxiliar!$K$2,"Não elegível",IF(R452&lt;4*auxiliar!$K$2,"Elegível","")))</f>
        <v/>
      </c>
      <c r="T452" s="325"/>
      <c r="U452" s="325"/>
      <c r="V452" s="325"/>
      <c r="W452" s="335"/>
      <c r="X452" s="336" t="str">
        <f>IF(Table8[[#This Row],[Código do agregado '[Entidade']]]="","",IF(OR(AND(A452="",A452&lt;&gt;""),(AND(A452&lt;&gt;"",OR(B452="",D452="",I452="",T452="",U452="")))),"NÃO",IF(AND(A452&lt;&gt;"",J452=0),"Faltam membros","sim")))</f>
        <v/>
      </c>
      <c r="AA452" s="323"/>
      <c r="AB452" s="406"/>
      <c r="AC452" s="406"/>
      <c r="AD452" s="323"/>
      <c r="AE452" s="323"/>
    </row>
    <row r="453" spans="1:31" x14ac:dyDescent="0.25">
      <c r="A453" s="324"/>
      <c r="B453" s="325"/>
      <c r="C453" s="326">
        <f>IFERROR(VLOOKUP(B453,A.Núcleos!$B:$C,2,FALSE),"")</f>
        <v>0</v>
      </c>
      <c r="D453" s="327"/>
      <c r="E453" s="328"/>
      <c r="F453" s="213"/>
      <c r="G453" s="329" t="str">
        <f>IF(Table8[[#This Row],[Código da Candidatura]]="","",CONCATENATE(VLOOKUP(Table8[[#This Row],[Código da Candidatura]],Table13[[Cód.]:[Latitude]],3,FALSE)," - ",VLOOKUP(Table8[[#This Row],[Código da Candidatura]],Table13[[Cód.]:[Latitude]],6,FALSE)))</f>
        <v/>
      </c>
      <c r="H453" s="330" t="str">
        <f>IF(A453="","",CONCATENATE("1D.",Entrada!$K$8,".",auxiliar!A140,".",Table8[[#This Row],[Código da Candidatura]]))</f>
        <v/>
      </c>
      <c r="I453" s="331" t="str">
        <f>IF(A453="","",SUMIF(D.Composição!A$2825:A$8530,A453,D.Composição!G$5:G$8530))</f>
        <v/>
      </c>
      <c r="J453" s="332" t="str">
        <f>IF(A453="","",COUNTIF(D.Composição!$A:$A,$A453))</f>
        <v/>
      </c>
      <c r="K453" s="332" t="str">
        <f t="shared" ref="K453:K516" si="35">IF(H453="","",MAX(J453-L453-1,0))</f>
        <v/>
      </c>
      <c r="L453" s="332" t="str">
        <f>IF(A453="","",COUNTIFS(D.Composição!$A:$A,$A453,D.Composição!$M:$M,"Dep"))</f>
        <v/>
      </c>
      <c r="M453" s="332" t="str">
        <f>IF(A453="","",COUNTIFS(D.Composição!$A:$A,$A453,D.Composição!$F:$F,"Sim"))</f>
        <v/>
      </c>
      <c r="N453" s="332" t="str">
        <f t="shared" ref="N453:N516" si="36">IF(H453="","",IF(AND(J453-L453=1,J453&gt;1.5),"Sim","Não"))</f>
        <v/>
      </c>
      <c r="O453" s="332" t="str">
        <f>IF(A453="","",VLOOKUP(A453,D.Composição!A2962:F8668,5,FALSE))</f>
        <v/>
      </c>
      <c r="P453" s="332" t="str">
        <f t="shared" ref="P453:P516" si="37">IF(A453="","",IF(AND(J453=1,O453&gt;65),"Sim","Não"))</f>
        <v/>
      </c>
      <c r="Q453" s="333" t="str">
        <f t="shared" ref="Q453:Q516" si="38">IF(A453="","",IF(P453="Sim",1.25,IF(N453="Não",1+0.7*K453+0.25*L453+0.25*M453,IF(N453="Sim",1+0.7*K453+0.5*L453+0.25*M453,""))))</f>
        <v/>
      </c>
      <c r="R453" s="334" t="str">
        <f t="shared" ref="R453:R516" si="39">IF(H453="","",I453/12/Q453)</f>
        <v/>
      </c>
      <c r="S453" s="332" t="str">
        <f>IF(H453="","",IF(R453&gt;=4*auxiliar!$K$2,"Não elegível",IF(R453&lt;4*auxiliar!$K$2,"Elegível","")))</f>
        <v/>
      </c>
      <c r="T453" s="325"/>
      <c r="U453" s="325"/>
      <c r="V453" s="325"/>
      <c r="W453" s="335"/>
      <c r="X453" s="336" t="str">
        <f>IF(Table8[[#This Row],[Código do agregado '[Entidade']]]="","",IF(OR(AND(A453="",A453&lt;&gt;""),(AND(A453&lt;&gt;"",OR(B453="",D453="",I453="",T453="",U453="")))),"NÃO",IF(AND(A453&lt;&gt;"",J453=0),"Faltam membros","sim")))</f>
        <v/>
      </c>
      <c r="AA453" s="323"/>
      <c r="AB453" s="406"/>
      <c r="AC453" s="406"/>
      <c r="AD453" s="323"/>
      <c r="AE453" s="323"/>
    </row>
    <row r="454" spans="1:31" x14ac:dyDescent="0.25">
      <c r="A454" s="324"/>
      <c r="B454" s="325"/>
      <c r="C454" s="326">
        <f>IFERROR(VLOOKUP(B454,A.Núcleos!$B:$C,2,FALSE),"")</f>
        <v>0</v>
      </c>
      <c r="D454" s="327"/>
      <c r="E454" s="328"/>
      <c r="F454" s="213"/>
      <c r="G454" s="329" t="str">
        <f>IF(Table8[[#This Row],[Código da Candidatura]]="","",CONCATENATE(VLOOKUP(Table8[[#This Row],[Código da Candidatura]],Table13[[Cód.]:[Latitude]],3,FALSE)," - ",VLOOKUP(Table8[[#This Row],[Código da Candidatura]],Table13[[Cód.]:[Latitude]],6,FALSE)))</f>
        <v/>
      </c>
      <c r="H454" s="330" t="str">
        <f>IF(A454="","",CONCATENATE("1D.",Entrada!$K$8,".",auxiliar!A141,".",Table8[[#This Row],[Código da Candidatura]]))</f>
        <v/>
      </c>
      <c r="I454" s="331" t="str">
        <f>IF(A454="","",SUMIF(D.Composição!A$2825:A$8530,A454,D.Composição!G$5:G$8530))</f>
        <v/>
      </c>
      <c r="J454" s="332" t="str">
        <f>IF(A454="","",COUNTIF(D.Composição!$A:$A,$A454))</f>
        <v/>
      </c>
      <c r="K454" s="332" t="str">
        <f t="shared" si="35"/>
        <v/>
      </c>
      <c r="L454" s="332" t="str">
        <f>IF(A454="","",COUNTIFS(D.Composição!$A:$A,$A454,D.Composição!$M:$M,"Dep"))</f>
        <v/>
      </c>
      <c r="M454" s="332" t="str">
        <f>IF(A454="","",COUNTIFS(D.Composição!$A:$A,$A454,D.Composição!$F:$F,"Sim"))</f>
        <v/>
      </c>
      <c r="N454" s="332" t="str">
        <f t="shared" si="36"/>
        <v/>
      </c>
      <c r="O454" s="332" t="str">
        <f>IF(A454="","",VLOOKUP(A454,D.Composição!A2963:F8669,5,FALSE))</f>
        <v/>
      </c>
      <c r="P454" s="332" t="str">
        <f t="shared" si="37"/>
        <v/>
      </c>
      <c r="Q454" s="333" t="str">
        <f t="shared" si="38"/>
        <v/>
      </c>
      <c r="R454" s="334" t="str">
        <f t="shared" si="39"/>
        <v/>
      </c>
      <c r="S454" s="332" t="str">
        <f>IF(H454="","",IF(R454&gt;=4*auxiliar!$K$2,"Não elegível",IF(R454&lt;4*auxiliar!$K$2,"Elegível","")))</f>
        <v/>
      </c>
      <c r="T454" s="325"/>
      <c r="U454" s="325"/>
      <c r="V454" s="325"/>
      <c r="W454" s="335"/>
      <c r="X454" s="336" t="str">
        <f>IF(Table8[[#This Row],[Código do agregado '[Entidade']]]="","",IF(OR(AND(A454="",A454&lt;&gt;""),(AND(A454&lt;&gt;"",OR(B454="",D454="",I454="",T454="",U454="")))),"NÃO",IF(AND(A454&lt;&gt;"",J454=0),"Faltam membros","sim")))</f>
        <v/>
      </c>
      <c r="AA454" s="323"/>
      <c r="AB454" s="406"/>
      <c r="AC454" s="406"/>
      <c r="AD454" s="323"/>
      <c r="AE454" s="323"/>
    </row>
    <row r="455" spans="1:31" x14ac:dyDescent="0.25">
      <c r="A455" s="324"/>
      <c r="B455" s="325"/>
      <c r="C455" s="326">
        <f>IFERROR(VLOOKUP(B455,A.Núcleos!$B:$C,2,FALSE),"")</f>
        <v>0</v>
      </c>
      <c r="D455" s="327"/>
      <c r="E455" s="328"/>
      <c r="F455" s="213"/>
      <c r="G455" s="329" t="str">
        <f>IF(Table8[[#This Row],[Código da Candidatura]]="","",CONCATENATE(VLOOKUP(Table8[[#This Row],[Código da Candidatura]],Table13[[Cód.]:[Latitude]],3,FALSE)," - ",VLOOKUP(Table8[[#This Row],[Código da Candidatura]],Table13[[Cód.]:[Latitude]],6,FALSE)))</f>
        <v/>
      </c>
      <c r="H455" s="330" t="str">
        <f>IF(A455="","",CONCATENATE("1D.",Entrada!$K$8,".",auxiliar!A142,".",Table8[[#This Row],[Código da Candidatura]]))</f>
        <v/>
      </c>
      <c r="I455" s="331" t="str">
        <f>IF(A455="","",SUMIF(D.Composição!A$2825:A$8530,A455,D.Composição!G$5:G$8530))</f>
        <v/>
      </c>
      <c r="J455" s="332" t="str">
        <f>IF(A455="","",COUNTIF(D.Composição!$A:$A,$A455))</f>
        <v/>
      </c>
      <c r="K455" s="332" t="str">
        <f t="shared" si="35"/>
        <v/>
      </c>
      <c r="L455" s="332" t="str">
        <f>IF(A455="","",COUNTIFS(D.Composição!$A:$A,$A455,D.Composição!$M:$M,"Dep"))</f>
        <v/>
      </c>
      <c r="M455" s="332" t="str">
        <f>IF(A455="","",COUNTIFS(D.Composição!$A:$A,$A455,D.Composição!$F:$F,"Sim"))</f>
        <v/>
      </c>
      <c r="N455" s="332" t="str">
        <f t="shared" si="36"/>
        <v/>
      </c>
      <c r="O455" s="332" t="str">
        <f>IF(A455="","",VLOOKUP(A455,D.Composição!A2964:F8670,5,FALSE))</f>
        <v/>
      </c>
      <c r="P455" s="332" t="str">
        <f t="shared" si="37"/>
        <v/>
      </c>
      <c r="Q455" s="333" t="str">
        <f t="shared" si="38"/>
        <v/>
      </c>
      <c r="R455" s="334" t="str">
        <f t="shared" si="39"/>
        <v/>
      </c>
      <c r="S455" s="332" t="str">
        <f>IF(H455="","",IF(R455&gt;=4*auxiliar!$K$2,"Não elegível",IF(R455&lt;4*auxiliar!$K$2,"Elegível","")))</f>
        <v/>
      </c>
      <c r="T455" s="325"/>
      <c r="U455" s="325"/>
      <c r="V455" s="325"/>
      <c r="W455" s="335"/>
      <c r="X455" s="336" t="str">
        <f>IF(Table8[[#This Row],[Código do agregado '[Entidade']]]="","",IF(OR(AND(A455="",A455&lt;&gt;""),(AND(A455&lt;&gt;"",OR(B455="",D455="",I455="",T455="",U455="")))),"NÃO",IF(AND(A455&lt;&gt;"",J455=0),"Faltam membros","sim")))</f>
        <v/>
      </c>
      <c r="AA455" s="323"/>
      <c r="AB455" s="406"/>
      <c r="AC455" s="406"/>
      <c r="AD455" s="323"/>
      <c r="AE455" s="323"/>
    </row>
    <row r="456" spans="1:31" x14ac:dyDescent="0.25">
      <c r="A456" s="324"/>
      <c r="B456" s="325"/>
      <c r="C456" s="326">
        <f>IFERROR(VLOOKUP(B456,A.Núcleos!$B:$C,2,FALSE),"")</f>
        <v>0</v>
      </c>
      <c r="D456" s="327"/>
      <c r="E456" s="328"/>
      <c r="F456" s="213"/>
      <c r="G456" s="329" t="str">
        <f>IF(Table8[[#This Row],[Código da Candidatura]]="","",CONCATENATE(VLOOKUP(Table8[[#This Row],[Código da Candidatura]],Table13[[Cód.]:[Latitude]],3,FALSE)," - ",VLOOKUP(Table8[[#This Row],[Código da Candidatura]],Table13[[Cód.]:[Latitude]],6,FALSE)))</f>
        <v/>
      </c>
      <c r="H456" s="330" t="str">
        <f>IF(A456="","",CONCATENATE("1D.",Entrada!$K$8,".",auxiliar!A143,".",Table8[[#This Row],[Código da Candidatura]]))</f>
        <v/>
      </c>
      <c r="I456" s="331" t="str">
        <f>IF(A456="","",SUMIF(D.Composição!A$2825:A$8530,A456,D.Composição!G$5:G$8530))</f>
        <v/>
      </c>
      <c r="J456" s="332" t="str">
        <f>IF(A456="","",COUNTIF(D.Composição!$A:$A,$A456))</f>
        <v/>
      </c>
      <c r="K456" s="332" t="str">
        <f t="shared" si="35"/>
        <v/>
      </c>
      <c r="L456" s="332" t="str">
        <f>IF(A456="","",COUNTIFS(D.Composição!$A:$A,$A456,D.Composição!$M:$M,"Dep"))</f>
        <v/>
      </c>
      <c r="M456" s="332" t="str">
        <f>IF(A456="","",COUNTIFS(D.Composição!$A:$A,$A456,D.Composição!$F:$F,"Sim"))</f>
        <v/>
      </c>
      <c r="N456" s="332" t="str">
        <f t="shared" si="36"/>
        <v/>
      </c>
      <c r="O456" s="332" t="str">
        <f>IF(A456="","",VLOOKUP(A456,D.Composição!A2965:F8671,5,FALSE))</f>
        <v/>
      </c>
      <c r="P456" s="332" t="str">
        <f t="shared" si="37"/>
        <v/>
      </c>
      <c r="Q456" s="333" t="str">
        <f t="shared" si="38"/>
        <v/>
      </c>
      <c r="R456" s="334" t="str">
        <f t="shared" si="39"/>
        <v/>
      </c>
      <c r="S456" s="332" t="str">
        <f>IF(H456="","",IF(R456&gt;=4*auxiliar!$K$2,"Não elegível",IF(R456&lt;4*auxiliar!$K$2,"Elegível","")))</f>
        <v/>
      </c>
      <c r="T456" s="325"/>
      <c r="U456" s="325"/>
      <c r="V456" s="325"/>
      <c r="W456" s="335"/>
      <c r="X456" s="336" t="str">
        <f>IF(Table8[[#This Row],[Código do agregado '[Entidade']]]="","",IF(OR(AND(A456="",A456&lt;&gt;""),(AND(A456&lt;&gt;"",OR(B456="",D456="",I456="",T456="",U456="")))),"NÃO",IF(AND(A456&lt;&gt;"",J456=0),"Faltam membros","sim")))</f>
        <v/>
      </c>
      <c r="AA456" s="323"/>
      <c r="AB456" s="406"/>
      <c r="AC456" s="406"/>
      <c r="AD456" s="323"/>
      <c r="AE456" s="323"/>
    </row>
    <row r="457" spans="1:31" x14ac:dyDescent="0.25">
      <c r="A457" s="324"/>
      <c r="B457" s="325"/>
      <c r="C457" s="326">
        <f>IFERROR(VLOOKUP(B457,A.Núcleos!$B:$C,2,FALSE),"")</f>
        <v>0</v>
      </c>
      <c r="D457" s="327"/>
      <c r="E457" s="328"/>
      <c r="F457" s="213"/>
      <c r="G457" s="329" t="str">
        <f>IF(Table8[[#This Row],[Código da Candidatura]]="","",CONCATENATE(VLOOKUP(Table8[[#This Row],[Código da Candidatura]],Table13[[Cód.]:[Latitude]],3,FALSE)," - ",VLOOKUP(Table8[[#This Row],[Código da Candidatura]],Table13[[Cód.]:[Latitude]],6,FALSE)))</f>
        <v/>
      </c>
      <c r="H457" s="330" t="str">
        <f>IF(A457="","",CONCATENATE("1D.",Entrada!$K$8,".",auxiliar!A144,".",Table8[[#This Row],[Código da Candidatura]]))</f>
        <v/>
      </c>
      <c r="I457" s="331" t="str">
        <f>IF(A457="","",SUMIF(D.Composição!A$2825:A$8530,A457,D.Composição!G$5:G$8530))</f>
        <v/>
      </c>
      <c r="J457" s="332" t="str">
        <f>IF(A457="","",COUNTIF(D.Composição!$A:$A,$A457))</f>
        <v/>
      </c>
      <c r="K457" s="332" t="str">
        <f t="shared" si="35"/>
        <v/>
      </c>
      <c r="L457" s="332" t="str">
        <f>IF(A457="","",COUNTIFS(D.Composição!$A:$A,$A457,D.Composição!$M:$M,"Dep"))</f>
        <v/>
      </c>
      <c r="M457" s="332" t="str">
        <f>IF(A457="","",COUNTIFS(D.Composição!$A:$A,$A457,D.Composição!$F:$F,"Sim"))</f>
        <v/>
      </c>
      <c r="N457" s="332" t="str">
        <f t="shared" si="36"/>
        <v/>
      </c>
      <c r="O457" s="332" t="str">
        <f>IF(A457="","",VLOOKUP(A457,D.Composição!A2966:F8672,5,FALSE))</f>
        <v/>
      </c>
      <c r="P457" s="332" t="str">
        <f t="shared" si="37"/>
        <v/>
      </c>
      <c r="Q457" s="333" t="str">
        <f t="shared" si="38"/>
        <v/>
      </c>
      <c r="R457" s="334" t="str">
        <f t="shared" si="39"/>
        <v/>
      </c>
      <c r="S457" s="332" t="str">
        <f>IF(H457="","",IF(R457&gt;=4*auxiliar!$K$2,"Não elegível",IF(R457&lt;4*auxiliar!$K$2,"Elegível","")))</f>
        <v/>
      </c>
      <c r="T457" s="325"/>
      <c r="U457" s="325"/>
      <c r="V457" s="325"/>
      <c r="W457" s="335"/>
      <c r="X457" s="336" t="str">
        <f>IF(Table8[[#This Row],[Código do agregado '[Entidade']]]="","",IF(OR(AND(A457="",A457&lt;&gt;""),(AND(A457&lt;&gt;"",OR(B457="",D457="",I457="",T457="",U457="")))),"NÃO",IF(AND(A457&lt;&gt;"",J457=0),"Faltam membros","sim")))</f>
        <v/>
      </c>
      <c r="AA457" s="323"/>
      <c r="AB457" s="406"/>
      <c r="AC457" s="406"/>
      <c r="AD457" s="323"/>
      <c r="AE457" s="323"/>
    </row>
    <row r="458" spans="1:31" x14ac:dyDescent="0.25">
      <c r="A458" s="324"/>
      <c r="B458" s="325"/>
      <c r="C458" s="326">
        <f>IFERROR(VLOOKUP(B458,A.Núcleos!$B:$C,2,FALSE),"")</f>
        <v>0</v>
      </c>
      <c r="D458" s="327"/>
      <c r="E458" s="328"/>
      <c r="F458" s="213"/>
      <c r="G458" s="329" t="str">
        <f>IF(Table8[[#This Row],[Código da Candidatura]]="","",CONCATENATE(VLOOKUP(Table8[[#This Row],[Código da Candidatura]],Table13[[Cód.]:[Latitude]],3,FALSE)," - ",VLOOKUP(Table8[[#This Row],[Código da Candidatura]],Table13[[Cód.]:[Latitude]],6,FALSE)))</f>
        <v/>
      </c>
      <c r="H458" s="330" t="str">
        <f>IF(A458="","",CONCATENATE("1D.",Entrada!$K$8,".",auxiliar!A145,".",Table8[[#This Row],[Código da Candidatura]]))</f>
        <v/>
      </c>
      <c r="I458" s="331" t="str">
        <f>IF(A458="","",SUMIF(D.Composição!A$2825:A$8530,A458,D.Composição!G$5:G$8530))</f>
        <v/>
      </c>
      <c r="J458" s="332" t="str">
        <f>IF(A458="","",COUNTIF(D.Composição!$A:$A,$A458))</f>
        <v/>
      </c>
      <c r="K458" s="332" t="str">
        <f t="shared" si="35"/>
        <v/>
      </c>
      <c r="L458" s="332" t="str">
        <f>IF(A458="","",COUNTIFS(D.Composição!$A:$A,$A458,D.Composição!$M:$M,"Dep"))</f>
        <v/>
      </c>
      <c r="M458" s="332" t="str">
        <f>IF(A458="","",COUNTIFS(D.Composição!$A:$A,$A458,D.Composição!$F:$F,"Sim"))</f>
        <v/>
      </c>
      <c r="N458" s="332" t="str">
        <f t="shared" si="36"/>
        <v/>
      </c>
      <c r="O458" s="332" t="str">
        <f>IF(A458="","",VLOOKUP(A458,D.Composição!A2967:F8673,5,FALSE))</f>
        <v/>
      </c>
      <c r="P458" s="332" t="str">
        <f t="shared" si="37"/>
        <v/>
      </c>
      <c r="Q458" s="333" t="str">
        <f t="shared" si="38"/>
        <v/>
      </c>
      <c r="R458" s="334" t="str">
        <f t="shared" si="39"/>
        <v/>
      </c>
      <c r="S458" s="332" t="str">
        <f>IF(H458="","",IF(R458&gt;=4*auxiliar!$K$2,"Não elegível",IF(R458&lt;4*auxiliar!$K$2,"Elegível","")))</f>
        <v/>
      </c>
      <c r="T458" s="325"/>
      <c r="U458" s="325"/>
      <c r="V458" s="325"/>
      <c r="W458" s="335"/>
      <c r="X458" s="336" t="str">
        <f>IF(Table8[[#This Row],[Código do agregado '[Entidade']]]="","",IF(OR(AND(A458="",A458&lt;&gt;""),(AND(A458&lt;&gt;"",OR(B458="",D458="",I458="",T458="",U458="")))),"NÃO",IF(AND(A458&lt;&gt;"",J458=0),"Faltam membros","sim")))</f>
        <v/>
      </c>
      <c r="AA458" s="323"/>
      <c r="AB458" s="406"/>
      <c r="AC458" s="406"/>
      <c r="AD458" s="323"/>
      <c r="AE458" s="323"/>
    </row>
    <row r="459" spans="1:31" x14ac:dyDescent="0.25">
      <c r="A459" s="324"/>
      <c r="B459" s="325"/>
      <c r="C459" s="326">
        <f>IFERROR(VLOOKUP(B459,A.Núcleos!$B:$C,2,FALSE),"")</f>
        <v>0</v>
      </c>
      <c r="D459" s="327"/>
      <c r="E459" s="328"/>
      <c r="F459" s="213"/>
      <c r="G459" s="329" t="str">
        <f>IF(Table8[[#This Row],[Código da Candidatura]]="","",CONCATENATE(VLOOKUP(Table8[[#This Row],[Código da Candidatura]],Table13[[Cód.]:[Latitude]],3,FALSE)," - ",VLOOKUP(Table8[[#This Row],[Código da Candidatura]],Table13[[Cód.]:[Latitude]],6,FALSE)))</f>
        <v/>
      </c>
      <c r="H459" s="330" t="str">
        <f>IF(A459="","",CONCATENATE("1D.",Entrada!$K$8,".",auxiliar!A146,".",Table8[[#This Row],[Código da Candidatura]]))</f>
        <v/>
      </c>
      <c r="I459" s="331" t="str">
        <f>IF(A459="","",SUMIF(D.Composição!A$2825:A$8530,A459,D.Composição!G$5:G$8530))</f>
        <v/>
      </c>
      <c r="J459" s="332" t="str">
        <f>IF(A459="","",COUNTIF(D.Composição!$A:$A,$A459))</f>
        <v/>
      </c>
      <c r="K459" s="332" t="str">
        <f t="shared" si="35"/>
        <v/>
      </c>
      <c r="L459" s="332" t="str">
        <f>IF(A459="","",COUNTIFS(D.Composição!$A:$A,$A459,D.Composição!$M:$M,"Dep"))</f>
        <v/>
      </c>
      <c r="M459" s="332" t="str">
        <f>IF(A459="","",COUNTIFS(D.Composição!$A:$A,$A459,D.Composição!$F:$F,"Sim"))</f>
        <v/>
      </c>
      <c r="N459" s="332" t="str">
        <f t="shared" si="36"/>
        <v/>
      </c>
      <c r="O459" s="332" t="str">
        <f>IF(A459="","",VLOOKUP(A459,D.Composição!A2968:F8674,5,FALSE))</f>
        <v/>
      </c>
      <c r="P459" s="332" t="str">
        <f t="shared" si="37"/>
        <v/>
      </c>
      <c r="Q459" s="333" t="str">
        <f t="shared" si="38"/>
        <v/>
      </c>
      <c r="R459" s="334" t="str">
        <f t="shared" si="39"/>
        <v/>
      </c>
      <c r="S459" s="332" t="str">
        <f>IF(H459="","",IF(R459&gt;=4*auxiliar!$K$2,"Não elegível",IF(R459&lt;4*auxiliar!$K$2,"Elegível","")))</f>
        <v/>
      </c>
      <c r="T459" s="325"/>
      <c r="U459" s="325"/>
      <c r="V459" s="325"/>
      <c r="W459" s="335"/>
      <c r="X459" s="336" t="str">
        <f>IF(Table8[[#This Row],[Código do agregado '[Entidade']]]="","",IF(OR(AND(A459="",A459&lt;&gt;""),(AND(A459&lt;&gt;"",OR(B459="",D459="",I459="",T459="",U459="")))),"NÃO",IF(AND(A459&lt;&gt;"",J459=0),"Faltam membros","sim")))</f>
        <v/>
      </c>
      <c r="AA459" s="323"/>
      <c r="AB459" s="406"/>
      <c r="AC459" s="406"/>
      <c r="AD459" s="323"/>
      <c r="AE459" s="323"/>
    </row>
    <row r="460" spans="1:31" x14ac:dyDescent="0.25">
      <c r="A460" s="324"/>
      <c r="B460" s="325"/>
      <c r="C460" s="326">
        <f>IFERROR(VLOOKUP(B460,A.Núcleos!$B:$C,2,FALSE),"")</f>
        <v>0</v>
      </c>
      <c r="D460" s="327"/>
      <c r="E460" s="328"/>
      <c r="F460" s="213"/>
      <c r="G460" s="329" t="str">
        <f>IF(Table8[[#This Row],[Código da Candidatura]]="","",CONCATENATE(VLOOKUP(Table8[[#This Row],[Código da Candidatura]],Table13[[Cód.]:[Latitude]],3,FALSE)," - ",VLOOKUP(Table8[[#This Row],[Código da Candidatura]],Table13[[Cód.]:[Latitude]],6,FALSE)))</f>
        <v/>
      </c>
      <c r="H460" s="330" t="str">
        <f>IF(A460="","",CONCATENATE("1D.",Entrada!$K$8,".",auxiliar!A147,".",Table8[[#This Row],[Código da Candidatura]]))</f>
        <v/>
      </c>
      <c r="I460" s="331" t="str">
        <f>IF(A460="","",SUMIF(D.Composição!A$2825:A$8530,A460,D.Composição!G$5:G$8530))</f>
        <v/>
      </c>
      <c r="J460" s="332" t="str">
        <f>IF(A460="","",COUNTIF(D.Composição!$A:$A,$A460))</f>
        <v/>
      </c>
      <c r="K460" s="332" t="str">
        <f t="shared" si="35"/>
        <v/>
      </c>
      <c r="L460" s="332" t="str">
        <f>IF(A460="","",COUNTIFS(D.Composição!$A:$A,$A460,D.Composição!$M:$M,"Dep"))</f>
        <v/>
      </c>
      <c r="M460" s="332" t="str">
        <f>IF(A460="","",COUNTIFS(D.Composição!$A:$A,$A460,D.Composição!$F:$F,"Sim"))</f>
        <v/>
      </c>
      <c r="N460" s="332" t="str">
        <f t="shared" si="36"/>
        <v/>
      </c>
      <c r="O460" s="332" t="str">
        <f>IF(A460="","",VLOOKUP(A460,D.Composição!A2969:F8675,5,FALSE))</f>
        <v/>
      </c>
      <c r="P460" s="332" t="str">
        <f t="shared" si="37"/>
        <v/>
      </c>
      <c r="Q460" s="333" t="str">
        <f t="shared" si="38"/>
        <v/>
      </c>
      <c r="R460" s="334" t="str">
        <f t="shared" si="39"/>
        <v/>
      </c>
      <c r="S460" s="332" t="str">
        <f>IF(H460="","",IF(R460&gt;=4*auxiliar!$K$2,"Não elegível",IF(R460&lt;4*auxiliar!$K$2,"Elegível","")))</f>
        <v/>
      </c>
      <c r="T460" s="325"/>
      <c r="U460" s="325"/>
      <c r="V460" s="325"/>
      <c r="W460" s="335"/>
      <c r="X460" s="336" t="str">
        <f>IF(Table8[[#This Row],[Código do agregado '[Entidade']]]="","",IF(OR(AND(A460="",A460&lt;&gt;""),(AND(A460&lt;&gt;"",OR(B460="",D460="",I460="",T460="",U460="")))),"NÃO",IF(AND(A460&lt;&gt;"",J460=0),"Faltam membros","sim")))</f>
        <v/>
      </c>
      <c r="AA460" s="323"/>
      <c r="AB460" s="406"/>
      <c r="AC460" s="406"/>
      <c r="AD460" s="323"/>
      <c r="AE460" s="323"/>
    </row>
    <row r="461" spans="1:31" x14ac:dyDescent="0.25">
      <c r="A461" s="324"/>
      <c r="B461" s="325"/>
      <c r="C461" s="326">
        <f>IFERROR(VLOOKUP(B461,A.Núcleos!$B:$C,2,FALSE),"")</f>
        <v>0</v>
      </c>
      <c r="D461" s="327"/>
      <c r="E461" s="328"/>
      <c r="F461" s="213"/>
      <c r="G461" s="329" t="str">
        <f>IF(Table8[[#This Row],[Código da Candidatura]]="","",CONCATENATE(VLOOKUP(Table8[[#This Row],[Código da Candidatura]],Table13[[Cód.]:[Latitude]],3,FALSE)," - ",VLOOKUP(Table8[[#This Row],[Código da Candidatura]],Table13[[Cód.]:[Latitude]],6,FALSE)))</f>
        <v/>
      </c>
      <c r="H461" s="330" t="str">
        <f>IF(A461="","",CONCATENATE("1D.",Entrada!$K$8,".",auxiliar!A148,".",Table8[[#This Row],[Código da Candidatura]]))</f>
        <v/>
      </c>
      <c r="I461" s="331" t="str">
        <f>IF(A461="","",SUMIF(D.Composição!A$2825:A$8530,A461,D.Composição!G$5:G$8530))</f>
        <v/>
      </c>
      <c r="J461" s="332" t="str">
        <f>IF(A461="","",COUNTIF(D.Composição!$A:$A,$A461))</f>
        <v/>
      </c>
      <c r="K461" s="332" t="str">
        <f t="shared" si="35"/>
        <v/>
      </c>
      <c r="L461" s="332" t="str">
        <f>IF(A461="","",COUNTIFS(D.Composição!$A:$A,$A461,D.Composição!$M:$M,"Dep"))</f>
        <v/>
      </c>
      <c r="M461" s="332" t="str">
        <f>IF(A461="","",COUNTIFS(D.Composição!$A:$A,$A461,D.Composição!$F:$F,"Sim"))</f>
        <v/>
      </c>
      <c r="N461" s="332" t="str">
        <f t="shared" si="36"/>
        <v/>
      </c>
      <c r="O461" s="332" t="str">
        <f>IF(A461="","",VLOOKUP(A461,D.Composição!A2970:F8676,5,FALSE))</f>
        <v/>
      </c>
      <c r="P461" s="332" t="str">
        <f t="shared" si="37"/>
        <v/>
      </c>
      <c r="Q461" s="333" t="str">
        <f t="shared" si="38"/>
        <v/>
      </c>
      <c r="R461" s="334" t="str">
        <f t="shared" si="39"/>
        <v/>
      </c>
      <c r="S461" s="332" t="str">
        <f>IF(H461="","",IF(R461&gt;=4*auxiliar!$K$2,"Não elegível",IF(R461&lt;4*auxiliar!$K$2,"Elegível","")))</f>
        <v/>
      </c>
      <c r="T461" s="325"/>
      <c r="U461" s="325"/>
      <c r="V461" s="325"/>
      <c r="W461" s="335"/>
      <c r="X461" s="336" t="str">
        <f>IF(Table8[[#This Row],[Código do agregado '[Entidade']]]="","",IF(OR(AND(A461="",A461&lt;&gt;""),(AND(A461&lt;&gt;"",OR(B461="",D461="",I461="",T461="",U461="")))),"NÃO",IF(AND(A461&lt;&gt;"",J461=0),"Faltam membros","sim")))</f>
        <v/>
      </c>
      <c r="AA461" s="323"/>
      <c r="AB461" s="406"/>
      <c r="AC461" s="406"/>
      <c r="AD461" s="323"/>
      <c r="AE461" s="323"/>
    </row>
    <row r="462" spans="1:31" x14ac:dyDescent="0.25">
      <c r="A462" s="324"/>
      <c r="B462" s="325"/>
      <c r="C462" s="326">
        <f>IFERROR(VLOOKUP(B462,A.Núcleos!$B:$C,2,FALSE),"")</f>
        <v>0</v>
      </c>
      <c r="D462" s="327"/>
      <c r="E462" s="328"/>
      <c r="F462" s="213"/>
      <c r="G462" s="329" t="str">
        <f>IF(Table8[[#This Row],[Código da Candidatura]]="","",CONCATENATE(VLOOKUP(Table8[[#This Row],[Código da Candidatura]],Table13[[Cód.]:[Latitude]],3,FALSE)," - ",VLOOKUP(Table8[[#This Row],[Código da Candidatura]],Table13[[Cód.]:[Latitude]],6,FALSE)))</f>
        <v/>
      </c>
      <c r="H462" s="330" t="str">
        <f>IF(A462="","",CONCATENATE("1D.",Entrada!$K$8,".",auxiliar!A149,".",Table8[[#This Row],[Código da Candidatura]]))</f>
        <v/>
      </c>
      <c r="I462" s="331" t="str">
        <f>IF(A462="","",SUMIF(D.Composição!A$2825:A$8530,A462,D.Composição!G$5:G$8530))</f>
        <v/>
      </c>
      <c r="J462" s="332" t="str">
        <f>IF(A462="","",COUNTIF(D.Composição!$A:$A,$A462))</f>
        <v/>
      </c>
      <c r="K462" s="332" t="str">
        <f t="shared" si="35"/>
        <v/>
      </c>
      <c r="L462" s="332" t="str">
        <f>IF(A462="","",COUNTIFS(D.Composição!$A:$A,$A462,D.Composição!$M:$M,"Dep"))</f>
        <v/>
      </c>
      <c r="M462" s="332" t="str">
        <f>IF(A462="","",COUNTIFS(D.Composição!$A:$A,$A462,D.Composição!$F:$F,"Sim"))</f>
        <v/>
      </c>
      <c r="N462" s="332" t="str">
        <f t="shared" si="36"/>
        <v/>
      </c>
      <c r="O462" s="332" t="str">
        <f>IF(A462="","",VLOOKUP(A462,D.Composição!A2971:F8677,5,FALSE))</f>
        <v/>
      </c>
      <c r="P462" s="332" t="str">
        <f t="shared" si="37"/>
        <v/>
      </c>
      <c r="Q462" s="333" t="str">
        <f t="shared" si="38"/>
        <v/>
      </c>
      <c r="R462" s="334" t="str">
        <f t="shared" si="39"/>
        <v/>
      </c>
      <c r="S462" s="332" t="str">
        <f>IF(H462="","",IF(R462&gt;=4*auxiliar!$K$2,"Não elegível",IF(R462&lt;4*auxiliar!$K$2,"Elegível","")))</f>
        <v/>
      </c>
      <c r="T462" s="325"/>
      <c r="U462" s="325"/>
      <c r="V462" s="325"/>
      <c r="W462" s="335"/>
      <c r="X462" s="336" t="str">
        <f>IF(Table8[[#This Row],[Código do agregado '[Entidade']]]="","",IF(OR(AND(A462="",A462&lt;&gt;""),(AND(A462&lt;&gt;"",OR(B462="",D462="",I462="",T462="",U462="")))),"NÃO",IF(AND(A462&lt;&gt;"",J462=0),"Faltam membros","sim")))</f>
        <v/>
      </c>
      <c r="AA462" s="323"/>
      <c r="AB462" s="406"/>
      <c r="AC462" s="406"/>
      <c r="AD462" s="323"/>
      <c r="AE462" s="323"/>
    </row>
    <row r="463" spans="1:31" x14ac:dyDescent="0.25">
      <c r="A463" s="324"/>
      <c r="B463" s="325"/>
      <c r="C463" s="326">
        <f>IFERROR(VLOOKUP(B463,A.Núcleos!$B:$C,2,FALSE),"")</f>
        <v>0</v>
      </c>
      <c r="D463" s="327"/>
      <c r="E463" s="328"/>
      <c r="F463" s="213"/>
      <c r="G463" s="329" t="str">
        <f>IF(Table8[[#This Row],[Código da Candidatura]]="","",CONCATENATE(VLOOKUP(Table8[[#This Row],[Código da Candidatura]],Table13[[Cód.]:[Latitude]],3,FALSE)," - ",VLOOKUP(Table8[[#This Row],[Código da Candidatura]],Table13[[Cód.]:[Latitude]],6,FALSE)))</f>
        <v/>
      </c>
      <c r="H463" s="330" t="str">
        <f>IF(A463="","",CONCATENATE("1D.",Entrada!$K$8,".",auxiliar!A150,".",Table8[[#This Row],[Código da Candidatura]]))</f>
        <v/>
      </c>
      <c r="I463" s="331" t="str">
        <f>IF(A463="","",SUMIF(D.Composição!A$2825:A$8530,A463,D.Composição!G$5:G$8530))</f>
        <v/>
      </c>
      <c r="J463" s="332" t="str">
        <f>IF(A463="","",COUNTIF(D.Composição!$A:$A,$A463))</f>
        <v/>
      </c>
      <c r="K463" s="332" t="str">
        <f t="shared" si="35"/>
        <v/>
      </c>
      <c r="L463" s="332" t="str">
        <f>IF(A463="","",COUNTIFS(D.Composição!$A:$A,$A463,D.Composição!$M:$M,"Dep"))</f>
        <v/>
      </c>
      <c r="M463" s="332" t="str">
        <f>IF(A463="","",COUNTIFS(D.Composição!$A:$A,$A463,D.Composição!$F:$F,"Sim"))</f>
        <v/>
      </c>
      <c r="N463" s="332" t="str">
        <f t="shared" si="36"/>
        <v/>
      </c>
      <c r="O463" s="332" t="str">
        <f>IF(A463="","",VLOOKUP(A463,D.Composição!A2972:F8678,5,FALSE))</f>
        <v/>
      </c>
      <c r="P463" s="332" t="str">
        <f t="shared" si="37"/>
        <v/>
      </c>
      <c r="Q463" s="333" t="str">
        <f t="shared" si="38"/>
        <v/>
      </c>
      <c r="R463" s="334" t="str">
        <f t="shared" si="39"/>
        <v/>
      </c>
      <c r="S463" s="332" t="str">
        <f>IF(H463="","",IF(R463&gt;=4*auxiliar!$K$2,"Não elegível",IF(R463&lt;4*auxiliar!$K$2,"Elegível","")))</f>
        <v/>
      </c>
      <c r="T463" s="325"/>
      <c r="U463" s="325"/>
      <c r="V463" s="325"/>
      <c r="W463" s="335"/>
      <c r="X463" s="336" t="str">
        <f>IF(Table8[[#This Row],[Código do agregado '[Entidade']]]="","",IF(OR(AND(A463="",A463&lt;&gt;""),(AND(A463&lt;&gt;"",OR(B463="",D463="",I463="",T463="",U463="")))),"NÃO",IF(AND(A463&lt;&gt;"",J463=0),"Faltam membros","sim")))</f>
        <v/>
      </c>
      <c r="AA463" s="323"/>
      <c r="AB463" s="406"/>
      <c r="AC463" s="406"/>
      <c r="AD463" s="323"/>
      <c r="AE463" s="323"/>
    </row>
    <row r="464" spans="1:31" x14ac:dyDescent="0.25">
      <c r="A464" s="324"/>
      <c r="B464" s="325"/>
      <c r="C464" s="326">
        <f>IFERROR(VLOOKUP(B464,A.Núcleos!$B:$C,2,FALSE),"")</f>
        <v>0</v>
      </c>
      <c r="D464" s="327"/>
      <c r="E464" s="328"/>
      <c r="F464" s="213"/>
      <c r="G464" s="329" t="str">
        <f>IF(Table8[[#This Row],[Código da Candidatura]]="","",CONCATENATE(VLOOKUP(Table8[[#This Row],[Código da Candidatura]],Table13[[Cód.]:[Latitude]],3,FALSE)," - ",VLOOKUP(Table8[[#This Row],[Código da Candidatura]],Table13[[Cód.]:[Latitude]],6,FALSE)))</f>
        <v/>
      </c>
      <c r="H464" s="330" t="str">
        <f>IF(A464="","",CONCATENATE("1D.",Entrada!$K$8,".",auxiliar!A151,".",Table8[[#This Row],[Código da Candidatura]]))</f>
        <v/>
      </c>
      <c r="I464" s="331" t="str">
        <f>IF(A464="","",SUMIF(D.Composição!A$2825:A$8530,A464,D.Composição!G$5:G$8530))</f>
        <v/>
      </c>
      <c r="J464" s="332" t="str">
        <f>IF(A464="","",COUNTIF(D.Composição!$A:$A,$A464))</f>
        <v/>
      </c>
      <c r="K464" s="332" t="str">
        <f t="shared" si="35"/>
        <v/>
      </c>
      <c r="L464" s="332" t="str">
        <f>IF(A464="","",COUNTIFS(D.Composição!$A:$A,$A464,D.Composição!$M:$M,"Dep"))</f>
        <v/>
      </c>
      <c r="M464" s="332" t="str">
        <f>IF(A464="","",COUNTIFS(D.Composição!$A:$A,$A464,D.Composição!$F:$F,"Sim"))</f>
        <v/>
      </c>
      <c r="N464" s="332" t="str">
        <f t="shared" si="36"/>
        <v/>
      </c>
      <c r="O464" s="332" t="str">
        <f>IF(A464="","",VLOOKUP(A464,D.Composição!A2973:F8679,5,FALSE))</f>
        <v/>
      </c>
      <c r="P464" s="332" t="str">
        <f t="shared" si="37"/>
        <v/>
      </c>
      <c r="Q464" s="333" t="str">
        <f t="shared" si="38"/>
        <v/>
      </c>
      <c r="R464" s="334" t="str">
        <f t="shared" si="39"/>
        <v/>
      </c>
      <c r="S464" s="332" t="str">
        <f>IF(H464="","",IF(R464&gt;=4*auxiliar!$K$2,"Não elegível",IF(R464&lt;4*auxiliar!$K$2,"Elegível","")))</f>
        <v/>
      </c>
      <c r="T464" s="325"/>
      <c r="U464" s="325"/>
      <c r="V464" s="325"/>
      <c r="W464" s="335"/>
      <c r="X464" s="336" t="str">
        <f>IF(Table8[[#This Row],[Código do agregado '[Entidade']]]="","",IF(OR(AND(A464="",A464&lt;&gt;""),(AND(A464&lt;&gt;"",OR(B464="",D464="",I464="",T464="",U464="")))),"NÃO",IF(AND(A464&lt;&gt;"",J464=0),"Faltam membros","sim")))</f>
        <v/>
      </c>
      <c r="AA464" s="323"/>
      <c r="AB464" s="406"/>
      <c r="AC464" s="406"/>
      <c r="AD464" s="323"/>
      <c r="AE464" s="323"/>
    </row>
    <row r="465" spans="1:31" x14ac:dyDescent="0.25">
      <c r="A465" s="324"/>
      <c r="B465" s="325"/>
      <c r="C465" s="326">
        <f>IFERROR(VLOOKUP(B465,A.Núcleos!$B:$C,2,FALSE),"")</f>
        <v>0</v>
      </c>
      <c r="D465" s="327"/>
      <c r="E465" s="328"/>
      <c r="F465" s="213"/>
      <c r="G465" s="329" t="str">
        <f>IF(Table8[[#This Row],[Código da Candidatura]]="","",CONCATENATE(VLOOKUP(Table8[[#This Row],[Código da Candidatura]],Table13[[Cód.]:[Latitude]],3,FALSE)," - ",VLOOKUP(Table8[[#This Row],[Código da Candidatura]],Table13[[Cód.]:[Latitude]],6,FALSE)))</f>
        <v/>
      </c>
      <c r="H465" s="330" t="str">
        <f>IF(A465="","",CONCATENATE("1D.",Entrada!$K$8,".",auxiliar!A152,".",Table8[[#This Row],[Código da Candidatura]]))</f>
        <v/>
      </c>
      <c r="I465" s="331" t="str">
        <f>IF(A465="","",SUMIF(D.Composição!A$2825:A$8530,A465,D.Composição!G$5:G$8530))</f>
        <v/>
      </c>
      <c r="J465" s="332" t="str">
        <f>IF(A465="","",COUNTIF(D.Composição!$A:$A,$A465))</f>
        <v/>
      </c>
      <c r="K465" s="332" t="str">
        <f t="shared" si="35"/>
        <v/>
      </c>
      <c r="L465" s="332" t="str">
        <f>IF(A465="","",COUNTIFS(D.Composição!$A:$A,$A465,D.Composição!$M:$M,"Dep"))</f>
        <v/>
      </c>
      <c r="M465" s="332" t="str">
        <f>IF(A465="","",COUNTIFS(D.Composição!$A:$A,$A465,D.Composição!$F:$F,"Sim"))</f>
        <v/>
      </c>
      <c r="N465" s="332" t="str">
        <f t="shared" si="36"/>
        <v/>
      </c>
      <c r="O465" s="332" t="str">
        <f>IF(A465="","",VLOOKUP(A465,D.Composição!A2974:F8680,5,FALSE))</f>
        <v/>
      </c>
      <c r="P465" s="332" t="str">
        <f t="shared" si="37"/>
        <v/>
      </c>
      <c r="Q465" s="333" t="str">
        <f t="shared" si="38"/>
        <v/>
      </c>
      <c r="R465" s="334" t="str">
        <f t="shared" si="39"/>
        <v/>
      </c>
      <c r="S465" s="332" t="str">
        <f>IF(H465="","",IF(R465&gt;=4*auxiliar!$K$2,"Não elegível",IF(R465&lt;4*auxiliar!$K$2,"Elegível","")))</f>
        <v/>
      </c>
      <c r="T465" s="325"/>
      <c r="U465" s="325"/>
      <c r="V465" s="325"/>
      <c r="W465" s="335"/>
      <c r="X465" s="336" t="str">
        <f>IF(Table8[[#This Row],[Código do agregado '[Entidade']]]="","",IF(OR(AND(A465="",A465&lt;&gt;""),(AND(A465&lt;&gt;"",OR(B465="",D465="",I465="",T465="",U465="")))),"NÃO",IF(AND(A465&lt;&gt;"",J465=0),"Faltam membros","sim")))</f>
        <v/>
      </c>
      <c r="AA465" s="323"/>
      <c r="AB465" s="406"/>
      <c r="AC465" s="406"/>
      <c r="AD465" s="323"/>
      <c r="AE465" s="323"/>
    </row>
    <row r="466" spans="1:31" x14ac:dyDescent="0.25">
      <c r="A466" s="324"/>
      <c r="B466" s="325"/>
      <c r="C466" s="326">
        <f>IFERROR(VLOOKUP(B466,A.Núcleos!$B:$C,2,FALSE),"")</f>
        <v>0</v>
      </c>
      <c r="D466" s="327"/>
      <c r="E466" s="328"/>
      <c r="F466" s="213"/>
      <c r="G466" s="329" t="str">
        <f>IF(Table8[[#This Row],[Código da Candidatura]]="","",CONCATENATE(VLOOKUP(Table8[[#This Row],[Código da Candidatura]],Table13[[Cód.]:[Latitude]],3,FALSE)," - ",VLOOKUP(Table8[[#This Row],[Código da Candidatura]],Table13[[Cód.]:[Latitude]],6,FALSE)))</f>
        <v/>
      </c>
      <c r="H466" s="330" t="str">
        <f>IF(A466="","",CONCATENATE("1D.",Entrada!$K$8,".",auxiliar!A153,".",Table8[[#This Row],[Código da Candidatura]]))</f>
        <v/>
      </c>
      <c r="I466" s="331" t="str">
        <f>IF(A466="","",SUMIF(D.Composição!A$2825:A$8530,A466,D.Composição!G$5:G$8530))</f>
        <v/>
      </c>
      <c r="J466" s="332" t="str">
        <f>IF(A466="","",COUNTIF(D.Composição!$A:$A,$A466))</f>
        <v/>
      </c>
      <c r="K466" s="332" t="str">
        <f t="shared" si="35"/>
        <v/>
      </c>
      <c r="L466" s="332" t="str">
        <f>IF(A466="","",COUNTIFS(D.Composição!$A:$A,$A466,D.Composição!$M:$M,"Dep"))</f>
        <v/>
      </c>
      <c r="M466" s="332" t="str">
        <f>IF(A466="","",COUNTIFS(D.Composição!$A:$A,$A466,D.Composição!$F:$F,"Sim"))</f>
        <v/>
      </c>
      <c r="N466" s="332" t="str">
        <f t="shared" si="36"/>
        <v/>
      </c>
      <c r="O466" s="332" t="str">
        <f>IF(A466="","",VLOOKUP(A466,D.Composição!A2975:F8681,5,FALSE))</f>
        <v/>
      </c>
      <c r="P466" s="332" t="str">
        <f t="shared" si="37"/>
        <v/>
      </c>
      <c r="Q466" s="333" t="str">
        <f t="shared" si="38"/>
        <v/>
      </c>
      <c r="R466" s="334" t="str">
        <f t="shared" si="39"/>
        <v/>
      </c>
      <c r="S466" s="332" t="str">
        <f>IF(H466="","",IF(R466&gt;=4*auxiliar!$K$2,"Não elegível",IF(R466&lt;4*auxiliar!$K$2,"Elegível","")))</f>
        <v/>
      </c>
      <c r="T466" s="325"/>
      <c r="U466" s="325"/>
      <c r="V466" s="325"/>
      <c r="W466" s="335"/>
      <c r="X466" s="336" t="str">
        <f>IF(Table8[[#This Row],[Código do agregado '[Entidade']]]="","",IF(OR(AND(A466="",A466&lt;&gt;""),(AND(A466&lt;&gt;"",OR(B466="",D466="",I466="",T466="",U466="")))),"NÃO",IF(AND(A466&lt;&gt;"",J466=0),"Faltam membros","sim")))</f>
        <v/>
      </c>
      <c r="AA466" s="323"/>
      <c r="AB466" s="406"/>
      <c r="AC466" s="406"/>
      <c r="AD466" s="323"/>
      <c r="AE466" s="323"/>
    </row>
    <row r="467" spans="1:31" x14ac:dyDescent="0.25">
      <c r="A467" s="324"/>
      <c r="B467" s="325"/>
      <c r="C467" s="326">
        <f>IFERROR(VLOOKUP(B467,A.Núcleos!$B:$C,2,FALSE),"")</f>
        <v>0</v>
      </c>
      <c r="D467" s="327"/>
      <c r="E467" s="328"/>
      <c r="F467" s="213"/>
      <c r="G467" s="329" t="str">
        <f>IF(Table8[[#This Row],[Código da Candidatura]]="","",CONCATENATE(VLOOKUP(Table8[[#This Row],[Código da Candidatura]],Table13[[Cód.]:[Latitude]],3,FALSE)," - ",VLOOKUP(Table8[[#This Row],[Código da Candidatura]],Table13[[Cód.]:[Latitude]],6,FALSE)))</f>
        <v/>
      </c>
      <c r="H467" s="330" t="str">
        <f>IF(A467="","",CONCATENATE("1D.",Entrada!$K$8,".",auxiliar!A154,".",Table8[[#This Row],[Código da Candidatura]]))</f>
        <v/>
      </c>
      <c r="I467" s="331" t="str">
        <f>IF(A467="","",SUMIF(D.Composição!A$2825:A$8530,A467,D.Composição!G$5:G$8530))</f>
        <v/>
      </c>
      <c r="J467" s="332" t="str">
        <f>IF(A467="","",COUNTIF(D.Composição!$A:$A,$A467))</f>
        <v/>
      </c>
      <c r="K467" s="332" t="str">
        <f t="shared" si="35"/>
        <v/>
      </c>
      <c r="L467" s="332" t="str">
        <f>IF(A467="","",COUNTIFS(D.Composição!$A:$A,$A467,D.Composição!$M:$M,"Dep"))</f>
        <v/>
      </c>
      <c r="M467" s="332" t="str">
        <f>IF(A467="","",COUNTIFS(D.Composição!$A:$A,$A467,D.Composição!$F:$F,"Sim"))</f>
        <v/>
      </c>
      <c r="N467" s="332" t="str">
        <f t="shared" si="36"/>
        <v/>
      </c>
      <c r="O467" s="332" t="str">
        <f>IF(A467="","",VLOOKUP(A467,D.Composição!A2976:F8682,5,FALSE))</f>
        <v/>
      </c>
      <c r="P467" s="332" t="str">
        <f t="shared" si="37"/>
        <v/>
      </c>
      <c r="Q467" s="333" t="str">
        <f t="shared" si="38"/>
        <v/>
      </c>
      <c r="R467" s="334" t="str">
        <f t="shared" si="39"/>
        <v/>
      </c>
      <c r="S467" s="332" t="str">
        <f>IF(H467="","",IF(R467&gt;=4*auxiliar!$K$2,"Não elegível",IF(R467&lt;4*auxiliar!$K$2,"Elegível","")))</f>
        <v/>
      </c>
      <c r="T467" s="325"/>
      <c r="U467" s="325"/>
      <c r="V467" s="325"/>
      <c r="W467" s="335"/>
      <c r="X467" s="336" t="str">
        <f>IF(Table8[[#This Row],[Código do agregado '[Entidade']]]="","",IF(OR(AND(A467="",A467&lt;&gt;""),(AND(A467&lt;&gt;"",OR(B467="",D467="",I467="",T467="",U467="")))),"NÃO",IF(AND(A467&lt;&gt;"",J467=0),"Faltam membros","sim")))</f>
        <v/>
      </c>
      <c r="AA467" s="323"/>
      <c r="AB467" s="406"/>
      <c r="AC467" s="406"/>
      <c r="AD467" s="323"/>
      <c r="AE467" s="323"/>
    </row>
    <row r="468" spans="1:31" x14ac:dyDescent="0.25">
      <c r="A468" s="324"/>
      <c r="B468" s="325"/>
      <c r="C468" s="326">
        <f>IFERROR(VLOOKUP(B468,A.Núcleos!$B:$C,2,FALSE),"")</f>
        <v>0</v>
      </c>
      <c r="D468" s="327"/>
      <c r="E468" s="328"/>
      <c r="F468" s="213"/>
      <c r="G468" s="329" t="str">
        <f>IF(Table8[[#This Row],[Código da Candidatura]]="","",CONCATENATE(VLOOKUP(Table8[[#This Row],[Código da Candidatura]],Table13[[Cód.]:[Latitude]],3,FALSE)," - ",VLOOKUP(Table8[[#This Row],[Código da Candidatura]],Table13[[Cód.]:[Latitude]],6,FALSE)))</f>
        <v/>
      </c>
      <c r="H468" s="330" t="str">
        <f>IF(A468="","",CONCATENATE("1D.",Entrada!$K$8,".",auxiliar!A155,".",Table8[[#This Row],[Código da Candidatura]]))</f>
        <v/>
      </c>
      <c r="I468" s="331" t="str">
        <f>IF(A468="","",SUMIF(D.Composição!A$2825:A$8530,A468,D.Composição!G$5:G$8530))</f>
        <v/>
      </c>
      <c r="J468" s="332" t="str">
        <f>IF(A468="","",COUNTIF(D.Composição!$A:$A,$A468))</f>
        <v/>
      </c>
      <c r="K468" s="332" t="str">
        <f t="shared" si="35"/>
        <v/>
      </c>
      <c r="L468" s="332" t="str">
        <f>IF(A468="","",COUNTIFS(D.Composição!$A:$A,$A468,D.Composição!$M:$M,"Dep"))</f>
        <v/>
      </c>
      <c r="M468" s="332" t="str">
        <f>IF(A468="","",COUNTIFS(D.Composição!$A:$A,$A468,D.Composição!$F:$F,"Sim"))</f>
        <v/>
      </c>
      <c r="N468" s="332" t="str">
        <f t="shared" si="36"/>
        <v/>
      </c>
      <c r="O468" s="332" t="str">
        <f>IF(A468="","",VLOOKUP(A468,D.Composição!A2977:F8683,5,FALSE))</f>
        <v/>
      </c>
      <c r="P468" s="332" t="str">
        <f t="shared" si="37"/>
        <v/>
      </c>
      <c r="Q468" s="333" t="str">
        <f t="shared" si="38"/>
        <v/>
      </c>
      <c r="R468" s="334" t="str">
        <f t="shared" si="39"/>
        <v/>
      </c>
      <c r="S468" s="332" t="str">
        <f>IF(H468="","",IF(R468&gt;=4*auxiliar!$K$2,"Não elegível",IF(R468&lt;4*auxiliar!$K$2,"Elegível","")))</f>
        <v/>
      </c>
      <c r="T468" s="325"/>
      <c r="U468" s="325"/>
      <c r="V468" s="325"/>
      <c r="W468" s="335"/>
      <c r="X468" s="336" t="str">
        <f>IF(Table8[[#This Row],[Código do agregado '[Entidade']]]="","",IF(OR(AND(A468="",A468&lt;&gt;""),(AND(A468&lt;&gt;"",OR(B468="",D468="",I468="",T468="",U468="")))),"NÃO",IF(AND(A468&lt;&gt;"",J468=0),"Faltam membros","sim")))</f>
        <v/>
      </c>
      <c r="AA468" s="323"/>
      <c r="AB468" s="406"/>
      <c r="AC468" s="406"/>
      <c r="AD468" s="323"/>
      <c r="AE468" s="323"/>
    </row>
    <row r="469" spans="1:31" x14ac:dyDescent="0.25">
      <c r="A469" s="324"/>
      <c r="B469" s="325"/>
      <c r="C469" s="326">
        <f>IFERROR(VLOOKUP(B469,A.Núcleos!$B:$C,2,FALSE),"")</f>
        <v>0</v>
      </c>
      <c r="D469" s="327"/>
      <c r="E469" s="328"/>
      <c r="F469" s="213"/>
      <c r="G469" s="329" t="str">
        <f>IF(Table8[[#This Row],[Código da Candidatura]]="","",CONCATENATE(VLOOKUP(Table8[[#This Row],[Código da Candidatura]],Table13[[Cód.]:[Latitude]],3,FALSE)," - ",VLOOKUP(Table8[[#This Row],[Código da Candidatura]],Table13[[Cód.]:[Latitude]],6,FALSE)))</f>
        <v/>
      </c>
      <c r="H469" s="330" t="str">
        <f>IF(A469="","",CONCATENATE("1D.",Entrada!$K$8,".",auxiliar!A156,".",Table8[[#This Row],[Código da Candidatura]]))</f>
        <v/>
      </c>
      <c r="I469" s="331" t="str">
        <f>IF(A469="","",SUMIF(D.Composição!A$2825:A$8530,A469,D.Composição!G$5:G$8530))</f>
        <v/>
      </c>
      <c r="J469" s="332" t="str">
        <f>IF(A469="","",COUNTIF(D.Composição!$A:$A,$A469))</f>
        <v/>
      </c>
      <c r="K469" s="332" t="str">
        <f t="shared" si="35"/>
        <v/>
      </c>
      <c r="L469" s="332" t="str">
        <f>IF(A469="","",COUNTIFS(D.Composição!$A:$A,$A469,D.Composição!$M:$M,"Dep"))</f>
        <v/>
      </c>
      <c r="M469" s="332" t="str">
        <f>IF(A469="","",COUNTIFS(D.Composição!$A:$A,$A469,D.Composição!$F:$F,"Sim"))</f>
        <v/>
      </c>
      <c r="N469" s="332" t="str">
        <f t="shared" si="36"/>
        <v/>
      </c>
      <c r="O469" s="332" t="str">
        <f>IF(A469="","",VLOOKUP(A469,D.Composição!A2978:F8684,5,FALSE))</f>
        <v/>
      </c>
      <c r="P469" s="332" t="str">
        <f t="shared" si="37"/>
        <v/>
      </c>
      <c r="Q469" s="333" t="str">
        <f t="shared" si="38"/>
        <v/>
      </c>
      <c r="R469" s="334" t="str">
        <f t="shared" si="39"/>
        <v/>
      </c>
      <c r="S469" s="332" t="str">
        <f>IF(H469="","",IF(R469&gt;=4*auxiliar!$K$2,"Não elegível",IF(R469&lt;4*auxiliar!$K$2,"Elegível","")))</f>
        <v/>
      </c>
      <c r="T469" s="325"/>
      <c r="U469" s="325"/>
      <c r="V469" s="325"/>
      <c r="W469" s="335"/>
      <c r="X469" s="336" t="str">
        <f>IF(Table8[[#This Row],[Código do agregado '[Entidade']]]="","",IF(OR(AND(A469="",A469&lt;&gt;""),(AND(A469&lt;&gt;"",OR(B469="",D469="",I469="",T469="",U469="")))),"NÃO",IF(AND(A469&lt;&gt;"",J469=0),"Faltam membros","sim")))</f>
        <v/>
      </c>
      <c r="AA469" s="323"/>
      <c r="AB469" s="406"/>
      <c r="AC469" s="406"/>
      <c r="AD469" s="323"/>
      <c r="AE469" s="323"/>
    </row>
    <row r="470" spans="1:31" x14ac:dyDescent="0.25">
      <c r="A470" s="324"/>
      <c r="B470" s="325"/>
      <c r="C470" s="326">
        <f>IFERROR(VLOOKUP(B470,A.Núcleos!$B:$C,2,FALSE),"")</f>
        <v>0</v>
      </c>
      <c r="D470" s="327"/>
      <c r="E470" s="328"/>
      <c r="F470" s="213"/>
      <c r="G470" s="329" t="str">
        <f>IF(Table8[[#This Row],[Código da Candidatura]]="","",CONCATENATE(VLOOKUP(Table8[[#This Row],[Código da Candidatura]],Table13[[Cód.]:[Latitude]],3,FALSE)," - ",VLOOKUP(Table8[[#This Row],[Código da Candidatura]],Table13[[Cód.]:[Latitude]],6,FALSE)))</f>
        <v/>
      </c>
      <c r="H470" s="330" t="str">
        <f>IF(A470="","",CONCATENATE("1D.",Entrada!$K$8,".",auxiliar!A157,".",Table8[[#This Row],[Código da Candidatura]]))</f>
        <v/>
      </c>
      <c r="I470" s="331" t="str">
        <f>IF(A470="","",SUMIF(D.Composição!A$2825:A$8530,A470,D.Composição!G$5:G$8530))</f>
        <v/>
      </c>
      <c r="J470" s="332" t="str">
        <f>IF(A470="","",COUNTIF(D.Composição!$A:$A,$A470))</f>
        <v/>
      </c>
      <c r="K470" s="332" t="str">
        <f t="shared" si="35"/>
        <v/>
      </c>
      <c r="L470" s="332" t="str">
        <f>IF(A470="","",COUNTIFS(D.Composição!$A:$A,$A470,D.Composição!$M:$M,"Dep"))</f>
        <v/>
      </c>
      <c r="M470" s="332" t="str">
        <f>IF(A470="","",COUNTIFS(D.Composição!$A:$A,$A470,D.Composição!$F:$F,"Sim"))</f>
        <v/>
      </c>
      <c r="N470" s="332" t="str">
        <f t="shared" si="36"/>
        <v/>
      </c>
      <c r="O470" s="332" t="str">
        <f>IF(A470="","",VLOOKUP(A470,D.Composição!A2979:F8685,5,FALSE))</f>
        <v/>
      </c>
      <c r="P470" s="332" t="str">
        <f t="shared" si="37"/>
        <v/>
      </c>
      <c r="Q470" s="333" t="str">
        <f t="shared" si="38"/>
        <v/>
      </c>
      <c r="R470" s="334" t="str">
        <f t="shared" si="39"/>
        <v/>
      </c>
      <c r="S470" s="332" t="str">
        <f>IF(H470="","",IF(R470&gt;=4*auxiliar!$K$2,"Não elegível",IF(R470&lt;4*auxiliar!$K$2,"Elegível","")))</f>
        <v/>
      </c>
      <c r="T470" s="325"/>
      <c r="U470" s="325"/>
      <c r="V470" s="325"/>
      <c r="W470" s="335"/>
      <c r="X470" s="336" t="str">
        <f>IF(Table8[[#This Row],[Código do agregado '[Entidade']]]="","",IF(OR(AND(A470="",A470&lt;&gt;""),(AND(A470&lt;&gt;"",OR(B470="",D470="",I470="",T470="",U470="")))),"NÃO",IF(AND(A470&lt;&gt;"",J470=0),"Faltam membros","sim")))</f>
        <v/>
      </c>
      <c r="AA470" s="323"/>
      <c r="AB470" s="406"/>
      <c r="AC470" s="406"/>
      <c r="AD470" s="323"/>
      <c r="AE470" s="323"/>
    </row>
    <row r="471" spans="1:31" x14ac:dyDescent="0.25">
      <c r="A471" s="324"/>
      <c r="B471" s="325"/>
      <c r="C471" s="326">
        <f>IFERROR(VLOOKUP(B471,A.Núcleos!$B:$C,2,FALSE),"")</f>
        <v>0</v>
      </c>
      <c r="D471" s="327"/>
      <c r="E471" s="328"/>
      <c r="F471" s="213"/>
      <c r="G471" s="329" t="str">
        <f>IF(Table8[[#This Row],[Código da Candidatura]]="","",CONCATENATE(VLOOKUP(Table8[[#This Row],[Código da Candidatura]],Table13[[Cód.]:[Latitude]],3,FALSE)," - ",VLOOKUP(Table8[[#This Row],[Código da Candidatura]],Table13[[Cód.]:[Latitude]],6,FALSE)))</f>
        <v/>
      </c>
      <c r="H471" s="330" t="str">
        <f>IF(A471="","",CONCATENATE("1D.",Entrada!$K$8,".",auxiliar!A3,".",Table8[[#This Row],[Código da Candidatura]]))</f>
        <v/>
      </c>
      <c r="I471" s="331" t="str">
        <f>IF(A471="","",SUMIF(D.Composição!A$2825:A$8530,A471,D.Composição!G$5:G$8530))</f>
        <v/>
      </c>
      <c r="J471" s="332" t="str">
        <f>IF(A471="","",COUNTIF(D.Composição!$A:$A,$A471))</f>
        <v/>
      </c>
      <c r="K471" s="332" t="str">
        <f t="shared" si="35"/>
        <v/>
      </c>
      <c r="L471" s="332" t="str">
        <f>IF(A471="","",COUNTIFS(D.Composição!$A:$A,$A471,D.Composição!$M:$M,"Dep"))</f>
        <v/>
      </c>
      <c r="M471" s="332" t="str">
        <f>IF(A471="","",COUNTIFS(D.Composição!$A:$A,$A471,D.Composição!$F:$F,"Sim"))</f>
        <v/>
      </c>
      <c r="N471" s="332" t="str">
        <f t="shared" si="36"/>
        <v/>
      </c>
      <c r="O471" s="332" t="str">
        <f>IF(A471="","",VLOOKUP(A471,D.Composição!A2825:F8531,5,FALSE))</f>
        <v/>
      </c>
      <c r="P471" s="332" t="str">
        <f t="shared" si="37"/>
        <v/>
      </c>
      <c r="Q471" s="333" t="str">
        <f t="shared" si="38"/>
        <v/>
      </c>
      <c r="R471" s="334" t="str">
        <f t="shared" si="39"/>
        <v/>
      </c>
      <c r="S471" s="332" t="str">
        <f>IF(H471="","",IF(R471&gt;=4*auxiliar!$K$2,"Não elegível",IF(R471&lt;4*auxiliar!$K$2,"Elegível","")))</f>
        <v/>
      </c>
      <c r="T471" s="325"/>
      <c r="U471" s="325"/>
      <c r="V471" s="325"/>
      <c r="W471" s="335"/>
      <c r="X471" s="336" t="str">
        <f>IF(Table8[[#This Row],[Código do agregado '[Entidade']]]="","",IF(OR(AND(A471="",A471&lt;&gt;""),(AND(A471&lt;&gt;"",OR(B471="",D471="",I471="",T471="",U471="")))),"NÃO",IF(AND(A471&lt;&gt;"",J471=0),"Faltam membros","sim")))</f>
        <v/>
      </c>
      <c r="AA471" s="323"/>
      <c r="AB471" s="406"/>
      <c r="AC471" s="406"/>
      <c r="AD471" s="323"/>
      <c r="AE471" s="323"/>
    </row>
    <row r="472" spans="1:31" x14ac:dyDescent="0.25">
      <c r="A472" s="324"/>
      <c r="B472" s="325"/>
      <c r="C472" s="326">
        <f>IFERROR(VLOOKUP(B472,A.Núcleos!$B:$C,2,FALSE),"")</f>
        <v>0</v>
      </c>
      <c r="D472" s="327"/>
      <c r="E472" s="328"/>
      <c r="F472" s="213"/>
      <c r="G472" s="329" t="str">
        <f>IF(Table8[[#This Row],[Código da Candidatura]]="","",CONCATENATE(VLOOKUP(Table8[[#This Row],[Código da Candidatura]],Table13[[Cód.]:[Latitude]],3,FALSE)," - ",VLOOKUP(Table8[[#This Row],[Código da Candidatura]],Table13[[Cód.]:[Latitude]],6,FALSE)))</f>
        <v/>
      </c>
      <c r="H472" s="330" t="str">
        <f>IF(A472="","",CONCATENATE("1D.",Entrada!$K$8,".",auxiliar!A4,".",Table8[[#This Row],[Código da Candidatura]]))</f>
        <v/>
      </c>
      <c r="I472" s="331" t="str">
        <f>IF(A472="","",SUMIF(D.Composição!A$2825:A$8530,A472,D.Composição!G$5:G$8530))</f>
        <v/>
      </c>
      <c r="J472" s="332" t="str">
        <f>IF(A472="","",COUNTIF(D.Composição!$A:$A,$A472))</f>
        <v/>
      </c>
      <c r="K472" s="332" t="str">
        <f t="shared" si="35"/>
        <v/>
      </c>
      <c r="L472" s="332" t="str">
        <f>IF(A472="","",COUNTIFS(D.Composição!$A:$A,$A472,D.Composição!$M:$M,"Dep"))</f>
        <v/>
      </c>
      <c r="M472" s="332" t="str">
        <f>IF(A472="","",COUNTIFS(D.Composição!$A:$A,$A472,D.Composição!$F:$F,"Sim"))</f>
        <v/>
      </c>
      <c r="N472" s="332" t="str">
        <f t="shared" si="36"/>
        <v/>
      </c>
      <c r="O472" s="332" t="str">
        <f>IF(A472="","",VLOOKUP(A472,D.Composição!A2826:F8532,5,FALSE))</f>
        <v/>
      </c>
      <c r="P472" s="332" t="str">
        <f t="shared" si="37"/>
        <v/>
      </c>
      <c r="Q472" s="333" t="str">
        <f t="shared" si="38"/>
        <v/>
      </c>
      <c r="R472" s="334" t="str">
        <f t="shared" si="39"/>
        <v/>
      </c>
      <c r="S472" s="332" t="str">
        <f>IF(H472="","",IF(R472&gt;=4*auxiliar!$K$2,"Não elegível",IF(R472&lt;4*auxiliar!$K$2,"Elegível","")))</f>
        <v/>
      </c>
      <c r="T472" s="325"/>
      <c r="U472" s="325"/>
      <c r="V472" s="325"/>
      <c r="W472" s="335"/>
      <c r="X472" s="336" t="str">
        <f>IF(Table8[[#This Row],[Código do agregado '[Entidade']]]="","",IF(OR(AND(A472="",A472&lt;&gt;""),(AND(A472&lt;&gt;"",OR(B472="",D472="",I472="",T472="",U472="")))),"NÃO",IF(AND(A472&lt;&gt;"",J472=0),"Faltam membros","sim")))</f>
        <v/>
      </c>
      <c r="AA472" s="323"/>
      <c r="AB472" s="406"/>
      <c r="AC472" s="406"/>
      <c r="AD472" s="323"/>
      <c r="AE472" s="323"/>
    </row>
    <row r="473" spans="1:31" x14ac:dyDescent="0.25">
      <c r="A473" s="324"/>
      <c r="B473" s="325"/>
      <c r="C473" s="326">
        <f>IFERROR(VLOOKUP(B473,A.Núcleos!$B:$C,2,FALSE),"")</f>
        <v>0</v>
      </c>
      <c r="D473" s="327"/>
      <c r="E473" s="328"/>
      <c r="F473" s="213"/>
      <c r="G473" s="329" t="str">
        <f>IF(Table8[[#This Row],[Código da Candidatura]]="","",CONCATENATE(VLOOKUP(Table8[[#This Row],[Código da Candidatura]],Table13[[Cód.]:[Latitude]],3,FALSE)," - ",VLOOKUP(Table8[[#This Row],[Código da Candidatura]],Table13[[Cód.]:[Latitude]],6,FALSE)))</f>
        <v/>
      </c>
      <c r="H473" s="330" t="str">
        <f>IF(A473="","",CONCATENATE("1D.",Entrada!$K$8,".",auxiliar!A5,".",Table8[[#This Row],[Código da Candidatura]]))</f>
        <v/>
      </c>
      <c r="I473" s="331" t="str">
        <f>IF(A473="","",SUMIF(D.Composição!A$2825:A$8530,A473,D.Composição!G$5:G$8530))</f>
        <v/>
      </c>
      <c r="J473" s="332" t="str">
        <f>IF(A473="","",COUNTIF(D.Composição!$A:$A,$A473))</f>
        <v/>
      </c>
      <c r="K473" s="332" t="str">
        <f t="shared" si="35"/>
        <v/>
      </c>
      <c r="L473" s="332" t="str">
        <f>IF(A473="","",COUNTIFS(D.Composição!$A:$A,$A473,D.Composição!$M:$M,"Dep"))</f>
        <v/>
      </c>
      <c r="M473" s="332" t="str">
        <f>IF(A473="","",COUNTIFS(D.Composição!$A:$A,$A473,D.Composição!$F:$F,"Sim"))</f>
        <v/>
      </c>
      <c r="N473" s="332" t="str">
        <f t="shared" si="36"/>
        <v/>
      </c>
      <c r="O473" s="332" t="str">
        <f>IF(A473="","",VLOOKUP(A473,D.Composição!A2827:F8533,5,FALSE))</f>
        <v/>
      </c>
      <c r="P473" s="332" t="str">
        <f t="shared" si="37"/>
        <v/>
      </c>
      <c r="Q473" s="333" t="str">
        <f t="shared" si="38"/>
        <v/>
      </c>
      <c r="R473" s="334" t="str">
        <f t="shared" si="39"/>
        <v/>
      </c>
      <c r="S473" s="332" t="str">
        <f>IF(H473="","",IF(R473&gt;=4*auxiliar!$K$2,"Não elegível",IF(R473&lt;4*auxiliar!$K$2,"Elegível","")))</f>
        <v/>
      </c>
      <c r="T473" s="325"/>
      <c r="U473" s="325"/>
      <c r="V473" s="325"/>
      <c r="W473" s="335"/>
      <c r="X473" s="336" t="str">
        <f>IF(Table8[[#This Row],[Código do agregado '[Entidade']]]="","",IF(OR(AND(A473="",A473&lt;&gt;""),(AND(A473&lt;&gt;"",OR(B473="",D473="",I473="",T473="",U473="")))),"NÃO",IF(AND(A473&lt;&gt;"",J473=0),"Faltam membros","sim")))</f>
        <v/>
      </c>
      <c r="AA473" s="323"/>
      <c r="AB473" s="406"/>
      <c r="AC473" s="406"/>
      <c r="AD473" s="323"/>
      <c r="AE473" s="323"/>
    </row>
    <row r="474" spans="1:31" x14ac:dyDescent="0.25">
      <c r="A474" s="324"/>
      <c r="B474" s="325"/>
      <c r="C474" s="326">
        <f>IFERROR(VLOOKUP(B474,A.Núcleos!$B:$C,2,FALSE),"")</f>
        <v>0</v>
      </c>
      <c r="D474" s="327"/>
      <c r="E474" s="328"/>
      <c r="F474" s="213"/>
      <c r="G474" s="329" t="str">
        <f>IF(Table8[[#This Row],[Código da Candidatura]]="","",CONCATENATE(VLOOKUP(Table8[[#This Row],[Código da Candidatura]],Table13[[Cód.]:[Latitude]],3,FALSE)," - ",VLOOKUP(Table8[[#This Row],[Código da Candidatura]],Table13[[Cód.]:[Latitude]],6,FALSE)))</f>
        <v/>
      </c>
      <c r="H474" s="330" t="str">
        <f>IF(A474="","",CONCATENATE("1D.",Entrada!$K$8,".",auxiliar!A6,".",Table8[[#This Row],[Código da Candidatura]]))</f>
        <v/>
      </c>
      <c r="I474" s="331" t="str">
        <f>IF(A474="","",SUMIF(D.Composição!A$2825:A$8530,A474,D.Composição!G$5:G$8530))</f>
        <v/>
      </c>
      <c r="J474" s="332" t="str">
        <f>IF(A474="","",COUNTIF(D.Composição!$A:$A,$A474))</f>
        <v/>
      </c>
      <c r="K474" s="332" t="str">
        <f t="shared" si="35"/>
        <v/>
      </c>
      <c r="L474" s="332" t="str">
        <f>IF(A474="","",COUNTIFS(D.Composição!$A:$A,$A474,D.Composição!$M:$M,"Dep"))</f>
        <v/>
      </c>
      <c r="M474" s="332" t="str">
        <f>IF(A474="","",COUNTIFS(D.Composição!$A:$A,$A474,D.Composição!$F:$F,"Sim"))</f>
        <v/>
      </c>
      <c r="N474" s="332" t="str">
        <f t="shared" si="36"/>
        <v/>
      </c>
      <c r="O474" s="332" t="str">
        <f>IF(A474="","",VLOOKUP(A474,D.Composição!A2828:F8534,5,FALSE))</f>
        <v/>
      </c>
      <c r="P474" s="332" t="str">
        <f t="shared" si="37"/>
        <v/>
      </c>
      <c r="Q474" s="333" t="str">
        <f t="shared" si="38"/>
        <v/>
      </c>
      <c r="R474" s="334" t="str">
        <f t="shared" si="39"/>
        <v/>
      </c>
      <c r="S474" s="332" t="str">
        <f>IF(H474="","",IF(R474&gt;=4*auxiliar!$K$2,"Não elegível",IF(R474&lt;4*auxiliar!$K$2,"Elegível","")))</f>
        <v/>
      </c>
      <c r="T474" s="325"/>
      <c r="U474" s="325"/>
      <c r="V474" s="325"/>
      <c r="W474" s="335"/>
      <c r="X474" s="336" t="str">
        <f>IF(Table8[[#This Row],[Código do agregado '[Entidade']]]="","",IF(OR(AND(A474="",A474&lt;&gt;""),(AND(A474&lt;&gt;"",OR(B474="",D474="",I474="",T474="",U474="")))),"NÃO",IF(AND(A474&lt;&gt;"",J474=0),"Faltam membros","sim")))</f>
        <v/>
      </c>
      <c r="AA474" s="323"/>
      <c r="AB474" s="406"/>
      <c r="AC474" s="406"/>
      <c r="AD474" s="323"/>
      <c r="AE474" s="323"/>
    </row>
    <row r="475" spans="1:31" x14ac:dyDescent="0.25">
      <c r="A475" s="324"/>
      <c r="B475" s="325"/>
      <c r="C475" s="326">
        <f>IFERROR(VLOOKUP(B475,A.Núcleos!$B:$C,2,FALSE),"")</f>
        <v>0</v>
      </c>
      <c r="D475" s="327"/>
      <c r="E475" s="328"/>
      <c r="F475" s="213"/>
      <c r="G475" s="329" t="str">
        <f>IF(Table8[[#This Row],[Código da Candidatura]]="","",CONCATENATE(VLOOKUP(Table8[[#This Row],[Código da Candidatura]],Table13[[Cód.]:[Latitude]],3,FALSE)," - ",VLOOKUP(Table8[[#This Row],[Código da Candidatura]],Table13[[Cód.]:[Latitude]],6,FALSE)))</f>
        <v/>
      </c>
      <c r="H475" s="330" t="str">
        <f>IF(A475="","",CONCATENATE("1D.",Entrada!$K$8,".",auxiliar!A7,".",Table8[[#This Row],[Código da Candidatura]]))</f>
        <v/>
      </c>
      <c r="I475" s="331" t="str">
        <f>IF(A475="","",SUMIF(D.Composição!A$2825:A$8530,A475,D.Composição!G$5:G$8530))</f>
        <v/>
      </c>
      <c r="J475" s="332" t="str">
        <f>IF(A475="","",COUNTIF(D.Composição!$A:$A,$A475))</f>
        <v/>
      </c>
      <c r="K475" s="332" t="str">
        <f t="shared" si="35"/>
        <v/>
      </c>
      <c r="L475" s="332" t="str">
        <f>IF(A475="","",COUNTIFS(D.Composição!$A:$A,$A475,D.Composição!$M:$M,"Dep"))</f>
        <v/>
      </c>
      <c r="M475" s="332" t="str">
        <f>IF(A475="","",COUNTIFS(D.Composição!$A:$A,$A475,D.Composição!$F:$F,"Sim"))</f>
        <v/>
      </c>
      <c r="N475" s="332" t="str">
        <f t="shared" si="36"/>
        <v/>
      </c>
      <c r="O475" s="332" t="str">
        <f>IF(A475="","",VLOOKUP(A475,D.Composição!A2829:F8535,5,FALSE))</f>
        <v/>
      </c>
      <c r="P475" s="332" t="str">
        <f t="shared" si="37"/>
        <v/>
      </c>
      <c r="Q475" s="333" t="str">
        <f t="shared" si="38"/>
        <v/>
      </c>
      <c r="R475" s="334" t="str">
        <f t="shared" si="39"/>
        <v/>
      </c>
      <c r="S475" s="332" t="str">
        <f>IF(H475="","",IF(R475&gt;=4*auxiliar!$K$2,"Não elegível",IF(R475&lt;4*auxiliar!$K$2,"Elegível","")))</f>
        <v/>
      </c>
      <c r="T475" s="325"/>
      <c r="U475" s="325"/>
      <c r="V475" s="325"/>
      <c r="W475" s="335"/>
      <c r="X475" s="336" t="str">
        <f>IF(Table8[[#This Row],[Código do agregado '[Entidade']]]="","",IF(OR(AND(A475="",A475&lt;&gt;""),(AND(A475&lt;&gt;"",OR(B475="",D475="",I475="",T475="",U475="")))),"NÃO",IF(AND(A475&lt;&gt;"",J475=0),"Faltam membros","sim")))</f>
        <v/>
      </c>
      <c r="AA475" s="323"/>
      <c r="AB475" s="406"/>
      <c r="AC475" s="406"/>
      <c r="AD475" s="323"/>
      <c r="AE475" s="323"/>
    </row>
    <row r="476" spans="1:31" x14ac:dyDescent="0.25">
      <c r="A476" s="324"/>
      <c r="B476" s="325"/>
      <c r="C476" s="326">
        <f>IFERROR(VLOOKUP(B476,A.Núcleos!$B:$C,2,FALSE),"")</f>
        <v>0</v>
      </c>
      <c r="D476" s="327"/>
      <c r="E476" s="328"/>
      <c r="F476" s="213"/>
      <c r="G476" s="329" t="str">
        <f>IF(Table8[[#This Row],[Código da Candidatura]]="","",CONCATENATE(VLOOKUP(Table8[[#This Row],[Código da Candidatura]],Table13[[Cód.]:[Latitude]],3,FALSE)," - ",VLOOKUP(Table8[[#This Row],[Código da Candidatura]],Table13[[Cód.]:[Latitude]],6,FALSE)))</f>
        <v/>
      </c>
      <c r="H476" s="330" t="str">
        <f>IF(A476="","",CONCATENATE("1D.",Entrada!$K$8,".",auxiliar!A8,".",Table8[[#This Row],[Código da Candidatura]]))</f>
        <v/>
      </c>
      <c r="I476" s="331" t="str">
        <f>IF(A476="","",SUMIF(D.Composição!A$2825:A$8530,A476,D.Composição!G$5:G$8530))</f>
        <v/>
      </c>
      <c r="J476" s="332" t="str">
        <f>IF(A476="","",COUNTIF(D.Composição!$A:$A,$A476))</f>
        <v/>
      </c>
      <c r="K476" s="332" t="str">
        <f t="shared" si="35"/>
        <v/>
      </c>
      <c r="L476" s="332" t="str">
        <f>IF(A476="","",COUNTIFS(D.Composição!$A:$A,$A476,D.Composição!$M:$M,"Dep"))</f>
        <v/>
      </c>
      <c r="M476" s="332" t="str">
        <f>IF(A476="","",COUNTIFS(D.Composição!$A:$A,$A476,D.Composição!$F:$F,"Sim"))</f>
        <v/>
      </c>
      <c r="N476" s="332" t="str">
        <f t="shared" si="36"/>
        <v/>
      </c>
      <c r="O476" s="332" t="str">
        <f>IF(A476="","",VLOOKUP(A476,D.Composição!A2830:F8536,5,FALSE))</f>
        <v/>
      </c>
      <c r="P476" s="332" t="str">
        <f t="shared" si="37"/>
        <v/>
      </c>
      <c r="Q476" s="333" t="str">
        <f t="shared" si="38"/>
        <v/>
      </c>
      <c r="R476" s="334" t="str">
        <f t="shared" si="39"/>
        <v/>
      </c>
      <c r="S476" s="332" t="str">
        <f>IF(H476="","",IF(R476&gt;=4*auxiliar!$K$2,"Não elegível",IF(R476&lt;4*auxiliar!$K$2,"Elegível","")))</f>
        <v/>
      </c>
      <c r="T476" s="325"/>
      <c r="U476" s="325"/>
      <c r="V476" s="325"/>
      <c r="W476" s="335"/>
      <c r="X476" s="336" t="str">
        <f>IF(Table8[[#This Row],[Código do agregado '[Entidade']]]="","",IF(OR(AND(A476="",A476&lt;&gt;""),(AND(A476&lt;&gt;"",OR(B476="",D476="",I476="",T476="",U476="")))),"NÃO",IF(AND(A476&lt;&gt;"",J476=0),"Faltam membros","sim")))</f>
        <v/>
      </c>
      <c r="AA476" s="323"/>
      <c r="AB476" s="406"/>
      <c r="AC476" s="406"/>
      <c r="AD476" s="323"/>
      <c r="AE476" s="323"/>
    </row>
    <row r="477" spans="1:31" x14ac:dyDescent="0.25">
      <c r="A477" s="324"/>
      <c r="B477" s="325"/>
      <c r="C477" s="326">
        <f>IFERROR(VLOOKUP(B477,A.Núcleos!$B:$C,2,FALSE),"")</f>
        <v>0</v>
      </c>
      <c r="D477" s="327"/>
      <c r="E477" s="328"/>
      <c r="F477" s="213"/>
      <c r="G477" s="329" t="str">
        <f>IF(Table8[[#This Row],[Código da Candidatura]]="","",CONCATENATE(VLOOKUP(Table8[[#This Row],[Código da Candidatura]],Table13[[Cód.]:[Latitude]],3,FALSE)," - ",VLOOKUP(Table8[[#This Row],[Código da Candidatura]],Table13[[Cód.]:[Latitude]],6,FALSE)))</f>
        <v/>
      </c>
      <c r="H477" s="330" t="str">
        <f>IF(A477="","",CONCATENATE("1D.",Entrada!$K$8,".",auxiliar!A9,".",Table8[[#This Row],[Código da Candidatura]]))</f>
        <v/>
      </c>
      <c r="I477" s="331" t="str">
        <f>IF(A477="","",SUMIF(D.Composição!A$2825:A$8530,A477,D.Composição!G$5:G$8530))</f>
        <v/>
      </c>
      <c r="J477" s="332" t="str">
        <f>IF(A477="","",COUNTIF(D.Composição!$A:$A,$A477))</f>
        <v/>
      </c>
      <c r="K477" s="332" t="str">
        <f t="shared" si="35"/>
        <v/>
      </c>
      <c r="L477" s="332" t="str">
        <f>IF(A477="","",COUNTIFS(D.Composição!$A:$A,$A477,D.Composição!$M:$M,"Dep"))</f>
        <v/>
      </c>
      <c r="M477" s="332" t="str">
        <f>IF(A477="","",COUNTIFS(D.Composição!$A:$A,$A477,D.Composição!$F:$F,"Sim"))</f>
        <v/>
      </c>
      <c r="N477" s="332" t="str">
        <f t="shared" si="36"/>
        <v/>
      </c>
      <c r="O477" s="332" t="str">
        <f>IF(A477="","",VLOOKUP(A477,D.Composição!A2831:F8537,5,FALSE))</f>
        <v/>
      </c>
      <c r="P477" s="332" t="str">
        <f t="shared" si="37"/>
        <v/>
      </c>
      <c r="Q477" s="333" t="str">
        <f t="shared" si="38"/>
        <v/>
      </c>
      <c r="R477" s="334" t="str">
        <f t="shared" si="39"/>
        <v/>
      </c>
      <c r="S477" s="332" t="str">
        <f>IF(H477="","",IF(R477&gt;=4*auxiliar!$K$2,"Não elegível",IF(R477&lt;4*auxiliar!$K$2,"Elegível","")))</f>
        <v/>
      </c>
      <c r="T477" s="325"/>
      <c r="U477" s="325"/>
      <c r="V477" s="325"/>
      <c r="W477" s="335"/>
      <c r="X477" s="336" t="str">
        <f>IF(Table8[[#This Row],[Código do agregado '[Entidade']]]="","",IF(OR(AND(A477="",A477&lt;&gt;""),(AND(A477&lt;&gt;"",OR(B477="",D477="",I477="",T477="",U477="")))),"NÃO",IF(AND(A477&lt;&gt;"",J477=0),"Faltam membros","sim")))</f>
        <v/>
      </c>
      <c r="AA477" s="323"/>
      <c r="AB477" s="406"/>
      <c r="AC477" s="406"/>
      <c r="AD477" s="323"/>
      <c r="AE477" s="323"/>
    </row>
    <row r="478" spans="1:31" x14ac:dyDescent="0.25">
      <c r="A478" s="324"/>
      <c r="B478" s="325"/>
      <c r="C478" s="326">
        <f>IFERROR(VLOOKUP(B478,A.Núcleos!$B:$C,2,FALSE),"")</f>
        <v>0</v>
      </c>
      <c r="D478" s="327"/>
      <c r="E478" s="328"/>
      <c r="F478" s="213"/>
      <c r="G478" s="329" t="str">
        <f>IF(Table8[[#This Row],[Código da Candidatura]]="","",CONCATENATE(VLOOKUP(Table8[[#This Row],[Código da Candidatura]],Table13[[Cód.]:[Latitude]],3,FALSE)," - ",VLOOKUP(Table8[[#This Row],[Código da Candidatura]],Table13[[Cód.]:[Latitude]],6,FALSE)))</f>
        <v/>
      </c>
      <c r="H478" s="330" t="str">
        <f>IF(A478="","",CONCATENATE("1D.",Entrada!$K$8,".",auxiliar!A10,".",Table8[[#This Row],[Código da Candidatura]]))</f>
        <v/>
      </c>
      <c r="I478" s="331" t="str">
        <f>IF(A478="","",SUMIF(D.Composição!A$2825:A$8530,A478,D.Composição!G$5:G$8530))</f>
        <v/>
      </c>
      <c r="J478" s="332" t="str">
        <f>IF(A478="","",COUNTIF(D.Composição!$A:$A,$A478))</f>
        <v/>
      </c>
      <c r="K478" s="332" t="str">
        <f t="shared" si="35"/>
        <v/>
      </c>
      <c r="L478" s="332" t="str">
        <f>IF(A478="","",COUNTIFS(D.Composição!$A:$A,$A478,D.Composição!$M:$M,"Dep"))</f>
        <v/>
      </c>
      <c r="M478" s="332" t="str">
        <f>IF(A478="","",COUNTIFS(D.Composição!$A:$A,$A478,D.Composição!$F:$F,"Sim"))</f>
        <v/>
      </c>
      <c r="N478" s="332" t="str">
        <f t="shared" si="36"/>
        <v/>
      </c>
      <c r="O478" s="332" t="str">
        <f>IF(A478="","",VLOOKUP(A478,D.Composição!A2832:F8538,5,FALSE))</f>
        <v/>
      </c>
      <c r="P478" s="332" t="str">
        <f t="shared" si="37"/>
        <v/>
      </c>
      <c r="Q478" s="333" t="str">
        <f t="shared" si="38"/>
        <v/>
      </c>
      <c r="R478" s="334" t="str">
        <f t="shared" si="39"/>
        <v/>
      </c>
      <c r="S478" s="332" t="str">
        <f>IF(H478="","",IF(R478&gt;=4*auxiliar!$K$2,"Não elegível",IF(R478&lt;4*auxiliar!$K$2,"Elegível","")))</f>
        <v/>
      </c>
      <c r="T478" s="325"/>
      <c r="U478" s="325"/>
      <c r="V478" s="325"/>
      <c r="W478" s="335"/>
      <c r="X478" s="336" t="str">
        <f>IF(Table8[[#This Row],[Código do agregado '[Entidade']]]="","",IF(OR(AND(A478="",A478&lt;&gt;""),(AND(A478&lt;&gt;"",OR(B478="",D478="",I478="",T478="",U478="")))),"NÃO",IF(AND(A478&lt;&gt;"",J478=0),"Faltam membros","sim")))</f>
        <v/>
      </c>
      <c r="AA478" s="323"/>
      <c r="AB478" s="406"/>
      <c r="AC478" s="406"/>
      <c r="AD478" s="323"/>
      <c r="AE478" s="323"/>
    </row>
    <row r="479" spans="1:31" x14ac:dyDescent="0.25">
      <c r="A479" s="324"/>
      <c r="B479" s="325"/>
      <c r="C479" s="326">
        <f>IFERROR(VLOOKUP(B479,A.Núcleos!$B:$C,2,FALSE),"")</f>
        <v>0</v>
      </c>
      <c r="D479" s="327"/>
      <c r="E479" s="328"/>
      <c r="F479" s="213"/>
      <c r="G479" s="329" t="str">
        <f>IF(Table8[[#This Row],[Código da Candidatura]]="","",CONCATENATE(VLOOKUP(Table8[[#This Row],[Código da Candidatura]],Table13[[Cód.]:[Latitude]],3,FALSE)," - ",VLOOKUP(Table8[[#This Row],[Código da Candidatura]],Table13[[Cód.]:[Latitude]],6,FALSE)))</f>
        <v/>
      </c>
      <c r="H479" s="330" t="str">
        <f>IF(A479="","",CONCATENATE("1D.",Entrada!$K$8,".",auxiliar!A11,".",Table8[[#This Row],[Código da Candidatura]]))</f>
        <v/>
      </c>
      <c r="I479" s="331" t="str">
        <f>IF(A479="","",SUMIF(D.Composição!A$2825:A$8530,A479,D.Composição!G$5:G$8530))</f>
        <v/>
      </c>
      <c r="J479" s="332" t="str">
        <f>IF(A479="","",COUNTIF(D.Composição!$A:$A,$A479))</f>
        <v/>
      </c>
      <c r="K479" s="332" t="str">
        <f t="shared" si="35"/>
        <v/>
      </c>
      <c r="L479" s="332" t="str">
        <f>IF(A479="","",COUNTIFS(D.Composição!$A:$A,$A479,D.Composição!$M:$M,"Dep"))</f>
        <v/>
      </c>
      <c r="M479" s="332" t="str">
        <f>IF(A479="","",COUNTIFS(D.Composição!$A:$A,$A479,D.Composição!$F:$F,"Sim"))</f>
        <v/>
      </c>
      <c r="N479" s="332" t="str">
        <f t="shared" si="36"/>
        <v/>
      </c>
      <c r="O479" s="332" t="str">
        <f>IF(A479="","",VLOOKUP(A479,D.Composição!A2833:F8539,5,FALSE))</f>
        <v/>
      </c>
      <c r="P479" s="332" t="str">
        <f t="shared" si="37"/>
        <v/>
      </c>
      <c r="Q479" s="333" t="str">
        <f t="shared" si="38"/>
        <v/>
      </c>
      <c r="R479" s="334" t="str">
        <f t="shared" si="39"/>
        <v/>
      </c>
      <c r="S479" s="332" t="str">
        <f>IF(H479="","",IF(R479&gt;=4*auxiliar!$K$2,"Não elegível",IF(R479&lt;4*auxiliar!$K$2,"Elegível","")))</f>
        <v/>
      </c>
      <c r="T479" s="325"/>
      <c r="U479" s="325"/>
      <c r="V479" s="325"/>
      <c r="W479" s="335"/>
      <c r="X479" s="336" t="str">
        <f>IF(Table8[[#This Row],[Código do agregado '[Entidade']]]="","",IF(OR(AND(A479="",A479&lt;&gt;""),(AND(A479&lt;&gt;"",OR(B479="",D479="",I479="",T479="",U479="")))),"NÃO",IF(AND(A479&lt;&gt;"",J479=0),"Faltam membros","sim")))</f>
        <v/>
      </c>
      <c r="AA479" s="323"/>
      <c r="AB479" s="406"/>
      <c r="AC479" s="406"/>
      <c r="AD479" s="323"/>
      <c r="AE479" s="323"/>
    </row>
    <row r="480" spans="1:31" x14ac:dyDescent="0.25">
      <c r="A480" s="324"/>
      <c r="B480" s="325"/>
      <c r="C480" s="326">
        <f>IFERROR(VLOOKUP(B480,A.Núcleos!$B:$C,2,FALSE),"")</f>
        <v>0</v>
      </c>
      <c r="D480" s="327"/>
      <c r="E480" s="328"/>
      <c r="F480" s="213"/>
      <c r="G480" s="329" t="str">
        <f>IF(Table8[[#This Row],[Código da Candidatura]]="","",CONCATENATE(VLOOKUP(Table8[[#This Row],[Código da Candidatura]],Table13[[Cód.]:[Latitude]],3,FALSE)," - ",VLOOKUP(Table8[[#This Row],[Código da Candidatura]],Table13[[Cód.]:[Latitude]],6,FALSE)))</f>
        <v/>
      </c>
      <c r="H480" s="330" t="str">
        <f>IF(A480="","",CONCATENATE("1D.",Entrada!$K$8,".",auxiliar!A12,".",Table8[[#This Row],[Código da Candidatura]]))</f>
        <v/>
      </c>
      <c r="I480" s="331" t="str">
        <f>IF(A480="","",SUMIF(D.Composição!A$2825:A$8530,A480,D.Composição!G$5:G$8530))</f>
        <v/>
      </c>
      <c r="J480" s="332" t="str">
        <f>IF(A480="","",COUNTIF(D.Composição!$A:$A,$A480))</f>
        <v/>
      </c>
      <c r="K480" s="332" t="str">
        <f t="shared" si="35"/>
        <v/>
      </c>
      <c r="L480" s="332" t="str">
        <f>IF(A480="","",COUNTIFS(D.Composição!$A:$A,$A480,D.Composição!$M:$M,"Dep"))</f>
        <v/>
      </c>
      <c r="M480" s="332" t="str">
        <f>IF(A480="","",COUNTIFS(D.Composição!$A:$A,$A480,D.Composição!$F:$F,"Sim"))</f>
        <v/>
      </c>
      <c r="N480" s="332" t="str">
        <f t="shared" si="36"/>
        <v/>
      </c>
      <c r="O480" s="332" t="str">
        <f>IF(A480="","",VLOOKUP(A480,D.Composição!A2834:F8540,5,FALSE))</f>
        <v/>
      </c>
      <c r="P480" s="332" t="str">
        <f t="shared" si="37"/>
        <v/>
      </c>
      <c r="Q480" s="333" t="str">
        <f t="shared" si="38"/>
        <v/>
      </c>
      <c r="R480" s="334" t="str">
        <f t="shared" si="39"/>
        <v/>
      </c>
      <c r="S480" s="332" t="str">
        <f>IF(H480="","",IF(R480&gt;=4*auxiliar!$K$2,"Não elegível",IF(R480&lt;4*auxiliar!$K$2,"Elegível","")))</f>
        <v/>
      </c>
      <c r="T480" s="325"/>
      <c r="U480" s="325"/>
      <c r="V480" s="325"/>
      <c r="W480" s="335"/>
      <c r="X480" s="336" t="str">
        <f>IF(Table8[[#This Row],[Código do agregado '[Entidade']]]="","",IF(OR(AND(A480="",A480&lt;&gt;""),(AND(A480&lt;&gt;"",OR(B480="",D480="",I480="",T480="",U480="")))),"NÃO",IF(AND(A480&lt;&gt;"",J480=0),"Faltam membros","sim")))</f>
        <v/>
      </c>
      <c r="AA480" s="323"/>
      <c r="AB480" s="406"/>
      <c r="AC480" s="406"/>
      <c r="AD480" s="323"/>
      <c r="AE480" s="323"/>
    </row>
    <row r="481" spans="1:31" x14ac:dyDescent="0.25">
      <c r="A481" s="324"/>
      <c r="B481" s="325"/>
      <c r="C481" s="326">
        <f>IFERROR(VLOOKUP(B481,A.Núcleos!$B:$C,2,FALSE),"")</f>
        <v>0</v>
      </c>
      <c r="D481" s="327"/>
      <c r="E481" s="328"/>
      <c r="F481" s="213"/>
      <c r="G481" s="329" t="str">
        <f>IF(Table8[[#This Row],[Código da Candidatura]]="","",CONCATENATE(VLOOKUP(Table8[[#This Row],[Código da Candidatura]],Table13[[Cód.]:[Latitude]],3,FALSE)," - ",VLOOKUP(Table8[[#This Row],[Código da Candidatura]],Table13[[Cód.]:[Latitude]],6,FALSE)))</f>
        <v/>
      </c>
      <c r="H481" s="330" t="str">
        <f>IF(A481="","",CONCATENATE("1D.",Entrada!$K$8,".",auxiliar!A13,".",Table8[[#This Row],[Código da Candidatura]]))</f>
        <v/>
      </c>
      <c r="I481" s="331" t="str">
        <f>IF(A481="","",SUMIF(D.Composição!A$2825:A$8530,A481,D.Composição!G$5:G$8530))</f>
        <v/>
      </c>
      <c r="J481" s="332" t="str">
        <f>IF(A481="","",COUNTIF(D.Composição!$A:$A,$A481))</f>
        <v/>
      </c>
      <c r="K481" s="332" t="str">
        <f t="shared" si="35"/>
        <v/>
      </c>
      <c r="L481" s="332" t="str">
        <f>IF(A481="","",COUNTIFS(D.Composição!$A:$A,$A481,D.Composição!$M:$M,"Dep"))</f>
        <v/>
      </c>
      <c r="M481" s="332" t="str">
        <f>IF(A481="","",COUNTIFS(D.Composição!$A:$A,$A481,D.Composição!$F:$F,"Sim"))</f>
        <v/>
      </c>
      <c r="N481" s="332" t="str">
        <f t="shared" si="36"/>
        <v/>
      </c>
      <c r="O481" s="332" t="str">
        <f>IF(A481="","",VLOOKUP(A481,D.Composição!A2835:F8541,5,FALSE))</f>
        <v/>
      </c>
      <c r="P481" s="332" t="str">
        <f t="shared" si="37"/>
        <v/>
      </c>
      <c r="Q481" s="333" t="str">
        <f t="shared" si="38"/>
        <v/>
      </c>
      <c r="R481" s="334" t="str">
        <f t="shared" si="39"/>
        <v/>
      </c>
      <c r="S481" s="332" t="str">
        <f>IF(H481="","",IF(R481&gt;=4*auxiliar!$K$2,"Não elegível",IF(R481&lt;4*auxiliar!$K$2,"Elegível","")))</f>
        <v/>
      </c>
      <c r="T481" s="325"/>
      <c r="U481" s="325"/>
      <c r="V481" s="325"/>
      <c r="W481" s="335"/>
      <c r="X481" s="336" t="str">
        <f>IF(Table8[[#This Row],[Código do agregado '[Entidade']]]="","",IF(OR(AND(A481="",A481&lt;&gt;""),(AND(A481&lt;&gt;"",OR(B481="",D481="",I481="",T481="",U481="")))),"NÃO",IF(AND(A481&lt;&gt;"",J481=0),"Faltam membros","sim")))</f>
        <v/>
      </c>
      <c r="AA481" s="323"/>
      <c r="AB481" s="406"/>
      <c r="AC481" s="406"/>
      <c r="AD481" s="323"/>
      <c r="AE481" s="323"/>
    </row>
    <row r="482" spans="1:31" x14ac:dyDescent="0.25">
      <c r="A482" s="324"/>
      <c r="B482" s="325"/>
      <c r="C482" s="326">
        <f>IFERROR(VLOOKUP(B482,A.Núcleos!$B:$C,2,FALSE),"")</f>
        <v>0</v>
      </c>
      <c r="D482" s="327"/>
      <c r="E482" s="328"/>
      <c r="F482" s="213"/>
      <c r="G482" s="329" t="str">
        <f>IF(Table8[[#This Row],[Código da Candidatura]]="","",CONCATENATE(VLOOKUP(Table8[[#This Row],[Código da Candidatura]],Table13[[Cód.]:[Latitude]],3,FALSE)," - ",VLOOKUP(Table8[[#This Row],[Código da Candidatura]],Table13[[Cód.]:[Latitude]],6,FALSE)))</f>
        <v/>
      </c>
      <c r="H482" s="330" t="str">
        <f>IF(A482="","",CONCATENATE("1D.",Entrada!$K$8,".",auxiliar!A14,".",Table8[[#This Row],[Código da Candidatura]]))</f>
        <v/>
      </c>
      <c r="I482" s="331" t="str">
        <f>IF(A482="","",SUMIF(D.Composição!A$2825:A$8530,A482,D.Composição!G$5:G$8530))</f>
        <v/>
      </c>
      <c r="J482" s="332" t="str">
        <f>IF(A482="","",COUNTIF(D.Composição!$A:$A,$A482))</f>
        <v/>
      </c>
      <c r="K482" s="332" t="str">
        <f t="shared" si="35"/>
        <v/>
      </c>
      <c r="L482" s="332" t="str">
        <f>IF(A482="","",COUNTIFS(D.Composição!$A:$A,$A482,D.Composição!$M:$M,"Dep"))</f>
        <v/>
      </c>
      <c r="M482" s="332" t="str">
        <f>IF(A482="","",COUNTIFS(D.Composição!$A:$A,$A482,D.Composição!$F:$F,"Sim"))</f>
        <v/>
      </c>
      <c r="N482" s="332" t="str">
        <f t="shared" si="36"/>
        <v/>
      </c>
      <c r="O482" s="332" t="str">
        <f>IF(A482="","",VLOOKUP(A482,D.Composição!A2836:F8542,5,FALSE))</f>
        <v/>
      </c>
      <c r="P482" s="332" t="str">
        <f t="shared" si="37"/>
        <v/>
      </c>
      <c r="Q482" s="333" t="str">
        <f t="shared" si="38"/>
        <v/>
      </c>
      <c r="R482" s="334" t="str">
        <f t="shared" si="39"/>
        <v/>
      </c>
      <c r="S482" s="332" t="str">
        <f>IF(H482="","",IF(R482&gt;=4*auxiliar!$K$2,"Não elegível",IF(R482&lt;4*auxiliar!$K$2,"Elegível","")))</f>
        <v/>
      </c>
      <c r="T482" s="325"/>
      <c r="U482" s="325"/>
      <c r="V482" s="325"/>
      <c r="W482" s="335"/>
      <c r="X482" s="336" t="str">
        <f>IF(Table8[[#This Row],[Código do agregado '[Entidade']]]="","",IF(OR(AND(A482="",A482&lt;&gt;""),(AND(A482&lt;&gt;"",OR(B482="",D482="",I482="",T482="",U482="")))),"NÃO",IF(AND(A482&lt;&gt;"",J482=0),"Faltam membros","sim")))</f>
        <v/>
      </c>
      <c r="AA482" s="323"/>
      <c r="AB482" s="406"/>
      <c r="AC482" s="406"/>
      <c r="AD482" s="323"/>
      <c r="AE482" s="323"/>
    </row>
    <row r="483" spans="1:31" x14ac:dyDescent="0.25">
      <c r="A483" s="324"/>
      <c r="B483" s="325"/>
      <c r="C483" s="326">
        <f>IFERROR(VLOOKUP(B483,A.Núcleos!$B:$C,2,FALSE),"")</f>
        <v>0</v>
      </c>
      <c r="D483" s="327"/>
      <c r="E483" s="328"/>
      <c r="F483" s="213"/>
      <c r="G483" s="329" t="str">
        <f>IF(Table8[[#This Row],[Código da Candidatura]]="","",CONCATENATE(VLOOKUP(Table8[[#This Row],[Código da Candidatura]],Table13[[Cód.]:[Latitude]],3,FALSE)," - ",VLOOKUP(Table8[[#This Row],[Código da Candidatura]],Table13[[Cód.]:[Latitude]],6,FALSE)))</f>
        <v/>
      </c>
      <c r="H483" s="330" t="str">
        <f>IF(A483="","",CONCATENATE("1D.",Entrada!$K$8,".",auxiliar!A15,".",Table8[[#This Row],[Código da Candidatura]]))</f>
        <v/>
      </c>
      <c r="I483" s="331" t="str">
        <f>IF(A483="","",SUMIF(D.Composição!A$2825:A$8530,A483,D.Composição!G$5:G$8530))</f>
        <v/>
      </c>
      <c r="J483" s="332" t="str">
        <f>IF(A483="","",COUNTIF(D.Composição!$A:$A,$A483))</f>
        <v/>
      </c>
      <c r="K483" s="332" t="str">
        <f t="shared" si="35"/>
        <v/>
      </c>
      <c r="L483" s="332" t="str">
        <f>IF(A483="","",COUNTIFS(D.Composição!$A:$A,$A483,D.Composição!$M:$M,"Dep"))</f>
        <v/>
      </c>
      <c r="M483" s="332" t="str">
        <f>IF(A483="","",COUNTIFS(D.Composição!$A:$A,$A483,D.Composição!$F:$F,"Sim"))</f>
        <v/>
      </c>
      <c r="N483" s="332" t="str">
        <f t="shared" si="36"/>
        <v/>
      </c>
      <c r="O483" s="332" t="str">
        <f>IF(A483="","",VLOOKUP(A483,D.Composição!A2837:F8543,5,FALSE))</f>
        <v/>
      </c>
      <c r="P483" s="332" t="str">
        <f t="shared" si="37"/>
        <v/>
      </c>
      <c r="Q483" s="333" t="str">
        <f t="shared" si="38"/>
        <v/>
      </c>
      <c r="R483" s="334" t="str">
        <f t="shared" si="39"/>
        <v/>
      </c>
      <c r="S483" s="332" t="str">
        <f>IF(H483="","",IF(R483&gt;=4*auxiliar!$K$2,"Não elegível",IF(R483&lt;4*auxiliar!$K$2,"Elegível","")))</f>
        <v/>
      </c>
      <c r="T483" s="325"/>
      <c r="U483" s="325"/>
      <c r="V483" s="325"/>
      <c r="W483" s="335"/>
      <c r="X483" s="336" t="str">
        <f>IF(Table8[[#This Row],[Código do agregado '[Entidade']]]="","",IF(OR(AND(A483="",A483&lt;&gt;""),(AND(A483&lt;&gt;"",OR(B483="",D483="",I483="",T483="",U483="")))),"NÃO",IF(AND(A483&lt;&gt;"",J483=0),"Faltam membros","sim")))</f>
        <v/>
      </c>
      <c r="AA483" s="323"/>
      <c r="AB483" s="406"/>
      <c r="AC483" s="406"/>
      <c r="AD483" s="323"/>
      <c r="AE483" s="323"/>
    </row>
    <row r="484" spans="1:31" x14ac:dyDescent="0.25">
      <c r="A484" s="324"/>
      <c r="B484" s="325"/>
      <c r="C484" s="326">
        <f>IFERROR(VLOOKUP(B484,A.Núcleos!$B:$C,2,FALSE),"")</f>
        <v>0</v>
      </c>
      <c r="D484" s="327"/>
      <c r="E484" s="328"/>
      <c r="F484" s="213"/>
      <c r="G484" s="329" t="str">
        <f>IF(Table8[[#This Row],[Código da Candidatura]]="","",CONCATENATE(VLOOKUP(Table8[[#This Row],[Código da Candidatura]],Table13[[Cód.]:[Latitude]],3,FALSE)," - ",VLOOKUP(Table8[[#This Row],[Código da Candidatura]],Table13[[Cód.]:[Latitude]],6,FALSE)))</f>
        <v/>
      </c>
      <c r="H484" s="330" t="str">
        <f>IF(A484="","",CONCATENATE("1D.",Entrada!$K$8,".",auxiliar!A16,".",Table8[[#This Row],[Código da Candidatura]]))</f>
        <v/>
      </c>
      <c r="I484" s="331" t="str">
        <f>IF(A484="","",SUMIF(D.Composição!A$2825:A$8530,A484,D.Composição!G$5:G$8530))</f>
        <v/>
      </c>
      <c r="J484" s="332" t="str">
        <f>IF(A484="","",COUNTIF(D.Composição!$A:$A,$A484))</f>
        <v/>
      </c>
      <c r="K484" s="332" t="str">
        <f t="shared" si="35"/>
        <v/>
      </c>
      <c r="L484" s="332" t="str">
        <f>IF(A484="","",COUNTIFS(D.Composição!$A:$A,$A484,D.Composição!$M:$M,"Dep"))</f>
        <v/>
      </c>
      <c r="M484" s="332" t="str">
        <f>IF(A484="","",COUNTIFS(D.Composição!$A:$A,$A484,D.Composição!$F:$F,"Sim"))</f>
        <v/>
      </c>
      <c r="N484" s="332" t="str">
        <f t="shared" si="36"/>
        <v/>
      </c>
      <c r="O484" s="332" t="str">
        <f>IF(A484="","",VLOOKUP(A484,D.Composição!A2838:F8544,5,FALSE))</f>
        <v/>
      </c>
      <c r="P484" s="332" t="str">
        <f t="shared" si="37"/>
        <v/>
      </c>
      <c r="Q484" s="333" t="str">
        <f t="shared" si="38"/>
        <v/>
      </c>
      <c r="R484" s="334" t="str">
        <f t="shared" si="39"/>
        <v/>
      </c>
      <c r="S484" s="332" t="str">
        <f>IF(H484="","",IF(R484&gt;=4*auxiliar!$K$2,"Não elegível",IF(R484&lt;4*auxiliar!$K$2,"Elegível","")))</f>
        <v/>
      </c>
      <c r="T484" s="325"/>
      <c r="U484" s="325"/>
      <c r="V484" s="325"/>
      <c r="W484" s="335"/>
      <c r="X484" s="336" t="str">
        <f>IF(Table8[[#This Row],[Código do agregado '[Entidade']]]="","",IF(OR(AND(A484="",A484&lt;&gt;""),(AND(A484&lt;&gt;"",OR(B484="",D484="",I484="",T484="",U484="")))),"NÃO",IF(AND(A484&lt;&gt;"",J484=0),"Faltam membros","sim")))</f>
        <v/>
      </c>
      <c r="AA484" s="323"/>
      <c r="AB484" s="406"/>
      <c r="AC484" s="406"/>
      <c r="AD484" s="323"/>
      <c r="AE484" s="323"/>
    </row>
    <row r="485" spans="1:31" x14ac:dyDescent="0.25">
      <c r="A485" s="324"/>
      <c r="B485" s="325"/>
      <c r="C485" s="326">
        <f>IFERROR(VLOOKUP(B485,A.Núcleos!$B:$C,2,FALSE),"")</f>
        <v>0</v>
      </c>
      <c r="D485" s="327"/>
      <c r="E485" s="328"/>
      <c r="F485" s="213"/>
      <c r="G485" s="329" t="str">
        <f>IF(Table8[[#This Row],[Código da Candidatura]]="","",CONCATENATE(VLOOKUP(Table8[[#This Row],[Código da Candidatura]],Table13[[Cód.]:[Latitude]],3,FALSE)," - ",VLOOKUP(Table8[[#This Row],[Código da Candidatura]],Table13[[Cód.]:[Latitude]],6,FALSE)))</f>
        <v/>
      </c>
      <c r="H485" s="330" t="str">
        <f>IF(A485="","",CONCATENATE("1D.",Entrada!$K$8,".",auxiliar!A17,".",Table8[[#This Row],[Código da Candidatura]]))</f>
        <v/>
      </c>
      <c r="I485" s="331" t="str">
        <f>IF(A485="","",SUMIF(D.Composição!A$2825:A$8530,A485,D.Composição!G$5:G$8530))</f>
        <v/>
      </c>
      <c r="J485" s="332" t="str">
        <f>IF(A485="","",COUNTIF(D.Composição!$A:$A,$A485))</f>
        <v/>
      </c>
      <c r="K485" s="332" t="str">
        <f t="shared" si="35"/>
        <v/>
      </c>
      <c r="L485" s="332" t="str">
        <f>IF(A485="","",COUNTIFS(D.Composição!$A:$A,$A485,D.Composição!$M:$M,"Dep"))</f>
        <v/>
      </c>
      <c r="M485" s="332" t="str">
        <f>IF(A485="","",COUNTIFS(D.Composição!$A:$A,$A485,D.Composição!$F:$F,"Sim"))</f>
        <v/>
      </c>
      <c r="N485" s="332" t="str">
        <f t="shared" si="36"/>
        <v/>
      </c>
      <c r="O485" s="332" t="str">
        <f>IF(A485="","",VLOOKUP(A485,D.Composição!A2839:F8545,5,FALSE))</f>
        <v/>
      </c>
      <c r="P485" s="332" t="str">
        <f t="shared" si="37"/>
        <v/>
      </c>
      <c r="Q485" s="333" t="str">
        <f t="shared" si="38"/>
        <v/>
      </c>
      <c r="R485" s="334" t="str">
        <f t="shared" si="39"/>
        <v/>
      </c>
      <c r="S485" s="332" t="str">
        <f>IF(H485="","",IF(R485&gt;=4*auxiliar!$K$2,"Não elegível",IF(R485&lt;4*auxiliar!$K$2,"Elegível","")))</f>
        <v/>
      </c>
      <c r="T485" s="325"/>
      <c r="U485" s="325"/>
      <c r="V485" s="325"/>
      <c r="W485" s="335"/>
      <c r="X485" s="336" t="str">
        <f>IF(Table8[[#This Row],[Código do agregado '[Entidade']]]="","",IF(OR(AND(A485="",A485&lt;&gt;""),(AND(A485&lt;&gt;"",OR(B485="",D485="",I485="",T485="",U485="")))),"NÃO",IF(AND(A485&lt;&gt;"",J485=0),"Faltam membros","sim")))</f>
        <v/>
      </c>
      <c r="AA485" s="323"/>
      <c r="AB485" s="406"/>
      <c r="AC485" s="406"/>
      <c r="AD485" s="323"/>
      <c r="AE485" s="323"/>
    </row>
    <row r="486" spans="1:31" x14ac:dyDescent="0.25">
      <c r="A486" s="324"/>
      <c r="B486" s="325"/>
      <c r="C486" s="326">
        <f>IFERROR(VLOOKUP(B486,A.Núcleos!$B:$C,2,FALSE),"")</f>
        <v>0</v>
      </c>
      <c r="D486" s="327"/>
      <c r="E486" s="328"/>
      <c r="F486" s="213"/>
      <c r="G486" s="329" t="str">
        <f>IF(Table8[[#This Row],[Código da Candidatura]]="","",CONCATENATE(VLOOKUP(Table8[[#This Row],[Código da Candidatura]],Table13[[Cód.]:[Latitude]],3,FALSE)," - ",VLOOKUP(Table8[[#This Row],[Código da Candidatura]],Table13[[Cód.]:[Latitude]],6,FALSE)))</f>
        <v/>
      </c>
      <c r="H486" s="330" t="str">
        <f>IF(A486="","",CONCATENATE("1D.",Entrada!$K$8,".",auxiliar!A18,".",Table8[[#This Row],[Código da Candidatura]]))</f>
        <v/>
      </c>
      <c r="I486" s="331" t="str">
        <f>IF(A486="","",SUMIF(D.Composição!A$2825:A$8530,A486,D.Composição!G$5:G$8530))</f>
        <v/>
      </c>
      <c r="J486" s="332" t="str">
        <f>IF(A486="","",COUNTIF(D.Composição!$A:$A,$A486))</f>
        <v/>
      </c>
      <c r="K486" s="332" t="str">
        <f t="shared" si="35"/>
        <v/>
      </c>
      <c r="L486" s="332" t="str">
        <f>IF(A486="","",COUNTIFS(D.Composição!$A:$A,$A486,D.Composição!$M:$M,"Dep"))</f>
        <v/>
      </c>
      <c r="M486" s="332" t="str">
        <f>IF(A486="","",COUNTIFS(D.Composição!$A:$A,$A486,D.Composição!$F:$F,"Sim"))</f>
        <v/>
      </c>
      <c r="N486" s="332" t="str">
        <f t="shared" si="36"/>
        <v/>
      </c>
      <c r="O486" s="332" t="str">
        <f>IF(A486="","",VLOOKUP(A486,D.Composição!A2840:F8546,5,FALSE))</f>
        <v/>
      </c>
      <c r="P486" s="332" t="str">
        <f t="shared" si="37"/>
        <v/>
      </c>
      <c r="Q486" s="333" t="str">
        <f t="shared" si="38"/>
        <v/>
      </c>
      <c r="R486" s="334" t="str">
        <f t="shared" si="39"/>
        <v/>
      </c>
      <c r="S486" s="332" t="str">
        <f>IF(H486="","",IF(R486&gt;=4*auxiliar!$K$2,"Não elegível",IF(R486&lt;4*auxiliar!$K$2,"Elegível","")))</f>
        <v/>
      </c>
      <c r="T486" s="325"/>
      <c r="U486" s="325"/>
      <c r="V486" s="325"/>
      <c r="W486" s="335"/>
      <c r="X486" s="336" t="str">
        <f>IF(Table8[[#This Row],[Código do agregado '[Entidade']]]="","",IF(OR(AND(A486="",A486&lt;&gt;""),(AND(A486&lt;&gt;"",OR(B486="",D486="",I486="",T486="",U486="")))),"NÃO",IF(AND(A486&lt;&gt;"",J486=0),"Faltam membros","sim")))</f>
        <v/>
      </c>
      <c r="AA486" s="323"/>
      <c r="AB486" s="406"/>
      <c r="AC486" s="406"/>
      <c r="AD486" s="323"/>
      <c r="AE486" s="323"/>
    </row>
    <row r="487" spans="1:31" x14ac:dyDescent="0.25">
      <c r="A487" s="324"/>
      <c r="B487" s="325"/>
      <c r="C487" s="326">
        <f>IFERROR(VLOOKUP(B487,A.Núcleos!$B:$C,2,FALSE),"")</f>
        <v>0</v>
      </c>
      <c r="D487" s="327"/>
      <c r="E487" s="328"/>
      <c r="F487" s="213"/>
      <c r="G487" s="329" t="str">
        <f>IF(Table8[[#This Row],[Código da Candidatura]]="","",CONCATENATE(VLOOKUP(Table8[[#This Row],[Código da Candidatura]],Table13[[Cód.]:[Latitude]],3,FALSE)," - ",VLOOKUP(Table8[[#This Row],[Código da Candidatura]],Table13[[Cód.]:[Latitude]],6,FALSE)))</f>
        <v/>
      </c>
      <c r="H487" s="330" t="str">
        <f>IF(A487="","",CONCATENATE("1D.",Entrada!$K$8,".",auxiliar!A19,".",Table8[[#This Row],[Código da Candidatura]]))</f>
        <v/>
      </c>
      <c r="I487" s="331" t="str">
        <f>IF(A487="","",SUMIF(D.Composição!A$2825:A$8530,A487,D.Composição!G$5:G$8530))</f>
        <v/>
      </c>
      <c r="J487" s="332" t="str">
        <f>IF(A487="","",COUNTIF(D.Composição!$A:$A,$A487))</f>
        <v/>
      </c>
      <c r="K487" s="332" t="str">
        <f t="shared" si="35"/>
        <v/>
      </c>
      <c r="L487" s="332" t="str">
        <f>IF(A487="","",COUNTIFS(D.Composição!$A:$A,$A487,D.Composição!$M:$M,"Dep"))</f>
        <v/>
      </c>
      <c r="M487" s="332" t="str">
        <f>IF(A487="","",COUNTIFS(D.Composição!$A:$A,$A487,D.Composição!$F:$F,"Sim"))</f>
        <v/>
      </c>
      <c r="N487" s="332" t="str">
        <f t="shared" si="36"/>
        <v/>
      </c>
      <c r="O487" s="332" t="str">
        <f>IF(A487="","",VLOOKUP(A487,D.Composição!A2841:F8547,5,FALSE))</f>
        <v/>
      </c>
      <c r="P487" s="332" t="str">
        <f t="shared" si="37"/>
        <v/>
      </c>
      <c r="Q487" s="333" t="str">
        <f t="shared" si="38"/>
        <v/>
      </c>
      <c r="R487" s="334" t="str">
        <f t="shared" si="39"/>
        <v/>
      </c>
      <c r="S487" s="332" t="str">
        <f>IF(H487="","",IF(R487&gt;=4*auxiliar!$K$2,"Não elegível",IF(R487&lt;4*auxiliar!$K$2,"Elegível","")))</f>
        <v/>
      </c>
      <c r="T487" s="325"/>
      <c r="U487" s="325"/>
      <c r="V487" s="325"/>
      <c r="W487" s="335"/>
      <c r="X487" s="336" t="str">
        <f>IF(Table8[[#This Row],[Código do agregado '[Entidade']]]="","",IF(OR(AND(A487="",A487&lt;&gt;""),(AND(A487&lt;&gt;"",OR(B487="",D487="",I487="",T487="",U487="")))),"NÃO",IF(AND(A487&lt;&gt;"",J487=0),"Faltam membros","sim")))</f>
        <v/>
      </c>
      <c r="AA487" s="323"/>
      <c r="AB487" s="406"/>
      <c r="AC487" s="406"/>
      <c r="AD487" s="323"/>
      <c r="AE487" s="323"/>
    </row>
    <row r="488" spans="1:31" x14ac:dyDescent="0.25">
      <c r="A488" s="324"/>
      <c r="B488" s="325"/>
      <c r="C488" s="326">
        <f>IFERROR(VLOOKUP(B488,A.Núcleos!$B:$C,2,FALSE),"")</f>
        <v>0</v>
      </c>
      <c r="D488" s="327"/>
      <c r="E488" s="328"/>
      <c r="F488" s="213"/>
      <c r="G488" s="329" t="str">
        <f>IF(Table8[[#This Row],[Código da Candidatura]]="","",CONCATENATE(VLOOKUP(Table8[[#This Row],[Código da Candidatura]],Table13[[Cód.]:[Latitude]],3,FALSE)," - ",VLOOKUP(Table8[[#This Row],[Código da Candidatura]],Table13[[Cód.]:[Latitude]],6,FALSE)))</f>
        <v/>
      </c>
      <c r="H488" s="330" t="str">
        <f>IF(A488="","",CONCATENATE("1D.",Entrada!$K$8,".",auxiliar!A20,".",Table8[[#This Row],[Código da Candidatura]]))</f>
        <v/>
      </c>
      <c r="I488" s="331" t="str">
        <f>IF(A488="","",SUMIF(D.Composição!A$2825:A$8530,A488,D.Composição!G$5:G$8530))</f>
        <v/>
      </c>
      <c r="J488" s="332" t="str">
        <f>IF(A488="","",COUNTIF(D.Composição!$A:$A,$A488))</f>
        <v/>
      </c>
      <c r="K488" s="332" t="str">
        <f t="shared" si="35"/>
        <v/>
      </c>
      <c r="L488" s="332" t="str">
        <f>IF(A488="","",COUNTIFS(D.Composição!$A:$A,$A488,D.Composição!$M:$M,"Dep"))</f>
        <v/>
      </c>
      <c r="M488" s="332" t="str">
        <f>IF(A488="","",COUNTIFS(D.Composição!$A:$A,$A488,D.Composição!$F:$F,"Sim"))</f>
        <v/>
      </c>
      <c r="N488" s="332" t="str">
        <f t="shared" si="36"/>
        <v/>
      </c>
      <c r="O488" s="332" t="str">
        <f>IF(A488="","",VLOOKUP(A488,D.Composição!A2842:F8548,5,FALSE))</f>
        <v/>
      </c>
      <c r="P488" s="332" t="str">
        <f t="shared" si="37"/>
        <v/>
      </c>
      <c r="Q488" s="333" t="str">
        <f t="shared" si="38"/>
        <v/>
      </c>
      <c r="R488" s="334" t="str">
        <f t="shared" si="39"/>
        <v/>
      </c>
      <c r="S488" s="332" t="str">
        <f>IF(H488="","",IF(R488&gt;=4*auxiliar!$K$2,"Não elegível",IF(R488&lt;4*auxiliar!$K$2,"Elegível","")))</f>
        <v/>
      </c>
      <c r="T488" s="325"/>
      <c r="U488" s="325"/>
      <c r="V488" s="325"/>
      <c r="W488" s="335"/>
      <c r="X488" s="336" t="str">
        <f>IF(Table8[[#This Row],[Código do agregado '[Entidade']]]="","",IF(OR(AND(A488="",A488&lt;&gt;""),(AND(A488&lt;&gt;"",OR(B488="",D488="",I488="",T488="",U488="")))),"NÃO",IF(AND(A488&lt;&gt;"",J488=0),"Faltam membros","sim")))</f>
        <v/>
      </c>
      <c r="AA488" s="323"/>
      <c r="AB488" s="406"/>
      <c r="AC488" s="406"/>
      <c r="AD488" s="323"/>
      <c r="AE488" s="323"/>
    </row>
    <row r="489" spans="1:31" x14ac:dyDescent="0.25">
      <c r="A489" s="324"/>
      <c r="B489" s="325"/>
      <c r="C489" s="326">
        <f>IFERROR(VLOOKUP(B489,A.Núcleos!$B:$C,2,FALSE),"")</f>
        <v>0</v>
      </c>
      <c r="D489" s="327"/>
      <c r="E489" s="328"/>
      <c r="F489" s="213"/>
      <c r="G489" s="329" t="str">
        <f>IF(Table8[[#This Row],[Código da Candidatura]]="","",CONCATENATE(VLOOKUP(Table8[[#This Row],[Código da Candidatura]],Table13[[Cód.]:[Latitude]],3,FALSE)," - ",VLOOKUP(Table8[[#This Row],[Código da Candidatura]],Table13[[Cód.]:[Latitude]],6,FALSE)))</f>
        <v/>
      </c>
      <c r="H489" s="330" t="str">
        <f>IF(A489="","",CONCATENATE("1D.",Entrada!$K$8,".",auxiliar!A21,".",Table8[[#This Row],[Código da Candidatura]]))</f>
        <v/>
      </c>
      <c r="I489" s="331" t="str">
        <f>IF(A489="","",SUMIF(D.Composição!A$2825:A$8530,A489,D.Composição!G$5:G$8530))</f>
        <v/>
      </c>
      <c r="J489" s="332" t="str">
        <f>IF(A489="","",COUNTIF(D.Composição!$A:$A,$A489))</f>
        <v/>
      </c>
      <c r="K489" s="332" t="str">
        <f t="shared" si="35"/>
        <v/>
      </c>
      <c r="L489" s="332" t="str">
        <f>IF(A489="","",COUNTIFS(D.Composição!$A:$A,$A489,D.Composição!$M:$M,"Dep"))</f>
        <v/>
      </c>
      <c r="M489" s="332" t="str">
        <f>IF(A489="","",COUNTIFS(D.Composição!$A:$A,$A489,D.Composição!$F:$F,"Sim"))</f>
        <v/>
      </c>
      <c r="N489" s="332" t="str">
        <f t="shared" si="36"/>
        <v/>
      </c>
      <c r="O489" s="332" t="str">
        <f>IF(A489="","",VLOOKUP(A489,D.Composição!A2843:F8549,5,FALSE))</f>
        <v/>
      </c>
      <c r="P489" s="332" t="str">
        <f t="shared" si="37"/>
        <v/>
      </c>
      <c r="Q489" s="333" t="str">
        <f t="shared" si="38"/>
        <v/>
      </c>
      <c r="R489" s="334" t="str">
        <f t="shared" si="39"/>
        <v/>
      </c>
      <c r="S489" s="332" t="str">
        <f>IF(H489="","",IF(R489&gt;=4*auxiliar!$K$2,"Não elegível",IF(R489&lt;4*auxiliar!$K$2,"Elegível","")))</f>
        <v/>
      </c>
      <c r="T489" s="325"/>
      <c r="U489" s="325"/>
      <c r="V489" s="325"/>
      <c r="W489" s="335"/>
      <c r="X489" s="336" t="str">
        <f>IF(Table8[[#This Row],[Código do agregado '[Entidade']]]="","",IF(OR(AND(A489="",A489&lt;&gt;""),(AND(A489&lt;&gt;"",OR(B489="",D489="",I489="",T489="",U489="")))),"NÃO",IF(AND(A489&lt;&gt;"",J489=0),"Faltam membros","sim")))</f>
        <v/>
      </c>
      <c r="AA489" s="323"/>
      <c r="AB489" s="406"/>
      <c r="AC489" s="406"/>
      <c r="AD489" s="323"/>
      <c r="AE489" s="323"/>
    </row>
    <row r="490" spans="1:31" x14ac:dyDescent="0.25">
      <c r="A490" s="324"/>
      <c r="B490" s="325"/>
      <c r="C490" s="326">
        <f>IFERROR(VLOOKUP(B490,A.Núcleos!$B:$C,2,FALSE),"")</f>
        <v>0</v>
      </c>
      <c r="D490" s="327"/>
      <c r="E490" s="328"/>
      <c r="F490" s="213"/>
      <c r="G490" s="329" t="str">
        <f>IF(Table8[[#This Row],[Código da Candidatura]]="","",CONCATENATE(VLOOKUP(Table8[[#This Row],[Código da Candidatura]],Table13[[Cód.]:[Latitude]],3,FALSE)," - ",VLOOKUP(Table8[[#This Row],[Código da Candidatura]],Table13[[Cód.]:[Latitude]],6,FALSE)))</f>
        <v/>
      </c>
      <c r="H490" s="330" t="str">
        <f>IF(A490="","",CONCATENATE("1D.",Entrada!$K$8,".",auxiliar!A22,".",Table8[[#This Row],[Código da Candidatura]]))</f>
        <v/>
      </c>
      <c r="I490" s="331" t="str">
        <f>IF(A490="","",SUMIF(D.Composição!A$2825:A$8530,A490,D.Composição!G$5:G$8530))</f>
        <v/>
      </c>
      <c r="J490" s="332" t="str">
        <f>IF(A490="","",COUNTIF(D.Composição!$A:$A,$A490))</f>
        <v/>
      </c>
      <c r="K490" s="332" t="str">
        <f t="shared" si="35"/>
        <v/>
      </c>
      <c r="L490" s="332" t="str">
        <f>IF(A490="","",COUNTIFS(D.Composição!$A:$A,$A490,D.Composição!$M:$M,"Dep"))</f>
        <v/>
      </c>
      <c r="M490" s="332" t="str">
        <f>IF(A490="","",COUNTIFS(D.Composição!$A:$A,$A490,D.Composição!$F:$F,"Sim"))</f>
        <v/>
      </c>
      <c r="N490" s="332" t="str">
        <f t="shared" si="36"/>
        <v/>
      </c>
      <c r="O490" s="332" t="str">
        <f>IF(A490="","",VLOOKUP(A490,D.Composição!A2844:F8550,5,FALSE))</f>
        <v/>
      </c>
      <c r="P490" s="332" t="str">
        <f t="shared" si="37"/>
        <v/>
      </c>
      <c r="Q490" s="333" t="str">
        <f t="shared" si="38"/>
        <v/>
      </c>
      <c r="R490" s="334" t="str">
        <f t="shared" si="39"/>
        <v/>
      </c>
      <c r="S490" s="332" t="str">
        <f>IF(H490="","",IF(R490&gt;=4*auxiliar!$K$2,"Não elegível",IF(R490&lt;4*auxiliar!$K$2,"Elegível","")))</f>
        <v/>
      </c>
      <c r="T490" s="325"/>
      <c r="U490" s="325"/>
      <c r="V490" s="325"/>
      <c r="W490" s="335"/>
      <c r="X490" s="336" t="str">
        <f>IF(Table8[[#This Row],[Código do agregado '[Entidade']]]="","",IF(OR(AND(A490="",A490&lt;&gt;""),(AND(A490&lt;&gt;"",OR(B490="",D490="",I490="",T490="",U490="")))),"NÃO",IF(AND(A490&lt;&gt;"",J490=0),"Faltam membros","sim")))</f>
        <v/>
      </c>
      <c r="AA490" s="323"/>
      <c r="AB490" s="406"/>
      <c r="AC490" s="406"/>
      <c r="AD490" s="323"/>
      <c r="AE490" s="323"/>
    </row>
    <row r="491" spans="1:31" x14ac:dyDescent="0.25">
      <c r="A491" s="324"/>
      <c r="B491" s="325"/>
      <c r="C491" s="326">
        <f>IFERROR(VLOOKUP(B491,A.Núcleos!$B:$C,2,FALSE),"")</f>
        <v>0</v>
      </c>
      <c r="D491" s="327"/>
      <c r="E491" s="328"/>
      <c r="F491" s="213"/>
      <c r="G491" s="329" t="str">
        <f>IF(Table8[[#This Row],[Código da Candidatura]]="","",CONCATENATE(VLOOKUP(Table8[[#This Row],[Código da Candidatura]],Table13[[Cód.]:[Latitude]],3,FALSE)," - ",VLOOKUP(Table8[[#This Row],[Código da Candidatura]],Table13[[Cód.]:[Latitude]],6,FALSE)))</f>
        <v/>
      </c>
      <c r="H491" s="330" t="str">
        <f>IF(A491="","",CONCATENATE("1D.",Entrada!$K$8,".",auxiliar!A23,".",Table8[[#This Row],[Código da Candidatura]]))</f>
        <v/>
      </c>
      <c r="I491" s="331" t="str">
        <f>IF(A491="","",SUMIF(D.Composição!A$2825:A$8530,A491,D.Composição!G$5:G$8530))</f>
        <v/>
      </c>
      <c r="J491" s="332" t="str">
        <f>IF(A491="","",COUNTIF(D.Composição!$A:$A,$A491))</f>
        <v/>
      </c>
      <c r="K491" s="332" t="str">
        <f t="shared" si="35"/>
        <v/>
      </c>
      <c r="L491" s="332" t="str">
        <f>IF(A491="","",COUNTIFS(D.Composição!$A:$A,$A491,D.Composição!$M:$M,"Dep"))</f>
        <v/>
      </c>
      <c r="M491" s="332" t="str">
        <f>IF(A491="","",COUNTIFS(D.Composição!$A:$A,$A491,D.Composição!$F:$F,"Sim"))</f>
        <v/>
      </c>
      <c r="N491" s="332" t="str">
        <f t="shared" si="36"/>
        <v/>
      </c>
      <c r="O491" s="332" t="str">
        <f>IF(A491="","",VLOOKUP(A491,D.Composição!A2845:F8551,5,FALSE))</f>
        <v/>
      </c>
      <c r="P491" s="332" t="str">
        <f t="shared" si="37"/>
        <v/>
      </c>
      <c r="Q491" s="333" t="str">
        <f t="shared" si="38"/>
        <v/>
      </c>
      <c r="R491" s="334" t="str">
        <f t="shared" si="39"/>
        <v/>
      </c>
      <c r="S491" s="332" t="str">
        <f>IF(H491="","",IF(R491&gt;=4*auxiliar!$K$2,"Não elegível",IF(R491&lt;4*auxiliar!$K$2,"Elegível","")))</f>
        <v/>
      </c>
      <c r="T491" s="325"/>
      <c r="U491" s="325"/>
      <c r="V491" s="325"/>
      <c r="W491" s="335"/>
      <c r="X491" s="336" t="str">
        <f>IF(Table8[[#This Row],[Código do agregado '[Entidade']]]="","",IF(OR(AND(A491="",A491&lt;&gt;""),(AND(A491&lt;&gt;"",OR(B491="",D491="",I491="",T491="",U491="")))),"NÃO",IF(AND(A491&lt;&gt;"",J491=0),"Faltam membros","sim")))</f>
        <v/>
      </c>
      <c r="AA491" s="323"/>
      <c r="AB491" s="406"/>
      <c r="AC491" s="406"/>
      <c r="AD491" s="323"/>
      <c r="AE491" s="323"/>
    </row>
    <row r="492" spans="1:31" x14ac:dyDescent="0.25">
      <c r="A492" s="324"/>
      <c r="B492" s="325"/>
      <c r="C492" s="326">
        <f>IFERROR(VLOOKUP(B492,A.Núcleos!$B:$C,2,FALSE),"")</f>
        <v>0</v>
      </c>
      <c r="D492" s="327"/>
      <c r="E492" s="328"/>
      <c r="F492" s="213"/>
      <c r="G492" s="329" t="str">
        <f>IF(Table8[[#This Row],[Código da Candidatura]]="","",CONCATENATE(VLOOKUP(Table8[[#This Row],[Código da Candidatura]],Table13[[Cód.]:[Latitude]],3,FALSE)," - ",VLOOKUP(Table8[[#This Row],[Código da Candidatura]],Table13[[Cód.]:[Latitude]],6,FALSE)))</f>
        <v/>
      </c>
      <c r="H492" s="330" t="str">
        <f>IF(A492="","",CONCATENATE("1D.",Entrada!$K$8,".",auxiliar!A24,".",Table8[[#This Row],[Código da Candidatura]]))</f>
        <v/>
      </c>
      <c r="I492" s="331" t="str">
        <f>IF(A492="","",SUMIF(D.Composição!A$2825:A$8530,A492,D.Composição!G$5:G$8530))</f>
        <v/>
      </c>
      <c r="J492" s="332" t="str">
        <f>IF(A492="","",COUNTIF(D.Composição!$A:$A,$A492))</f>
        <v/>
      </c>
      <c r="K492" s="332" t="str">
        <f t="shared" si="35"/>
        <v/>
      </c>
      <c r="L492" s="332" t="str">
        <f>IF(A492="","",COUNTIFS(D.Composição!$A:$A,$A492,D.Composição!$M:$M,"Dep"))</f>
        <v/>
      </c>
      <c r="M492" s="332" t="str">
        <f>IF(A492="","",COUNTIFS(D.Composição!$A:$A,$A492,D.Composição!$F:$F,"Sim"))</f>
        <v/>
      </c>
      <c r="N492" s="332" t="str">
        <f t="shared" si="36"/>
        <v/>
      </c>
      <c r="O492" s="332" t="str">
        <f>IF(A492="","",VLOOKUP(A492,D.Composição!A2846:F8552,5,FALSE))</f>
        <v/>
      </c>
      <c r="P492" s="332" t="str">
        <f t="shared" si="37"/>
        <v/>
      </c>
      <c r="Q492" s="333" t="str">
        <f t="shared" si="38"/>
        <v/>
      </c>
      <c r="R492" s="334" t="str">
        <f t="shared" si="39"/>
        <v/>
      </c>
      <c r="S492" s="332" t="str">
        <f>IF(H492="","",IF(R492&gt;=4*auxiliar!$K$2,"Não elegível",IF(R492&lt;4*auxiliar!$K$2,"Elegível","")))</f>
        <v/>
      </c>
      <c r="T492" s="325"/>
      <c r="U492" s="325"/>
      <c r="V492" s="325"/>
      <c r="W492" s="335"/>
      <c r="X492" s="336" t="str">
        <f>IF(Table8[[#This Row],[Código do agregado '[Entidade']]]="","",IF(OR(AND(A492="",A492&lt;&gt;""),(AND(A492&lt;&gt;"",OR(B492="",D492="",I492="",T492="",U492="")))),"NÃO",IF(AND(A492&lt;&gt;"",J492=0),"Faltam membros","sim")))</f>
        <v/>
      </c>
      <c r="AA492" s="323"/>
      <c r="AB492" s="406"/>
      <c r="AC492" s="406"/>
      <c r="AD492" s="323"/>
      <c r="AE492" s="323"/>
    </row>
    <row r="493" spans="1:31" x14ac:dyDescent="0.25">
      <c r="A493" s="324"/>
      <c r="B493" s="325"/>
      <c r="C493" s="326">
        <f>IFERROR(VLOOKUP(B493,A.Núcleos!$B:$C,2,FALSE),"")</f>
        <v>0</v>
      </c>
      <c r="D493" s="327"/>
      <c r="E493" s="328"/>
      <c r="F493" s="213"/>
      <c r="G493" s="329" t="str">
        <f>IF(Table8[[#This Row],[Código da Candidatura]]="","",CONCATENATE(VLOOKUP(Table8[[#This Row],[Código da Candidatura]],Table13[[Cód.]:[Latitude]],3,FALSE)," - ",VLOOKUP(Table8[[#This Row],[Código da Candidatura]],Table13[[Cód.]:[Latitude]],6,FALSE)))</f>
        <v/>
      </c>
      <c r="H493" s="330" t="str">
        <f>IF(A493="","",CONCATENATE("1D.",Entrada!$K$8,".",auxiliar!A25,".",Table8[[#This Row],[Código da Candidatura]]))</f>
        <v/>
      </c>
      <c r="I493" s="331" t="str">
        <f>IF(A493="","",SUMIF(D.Composição!A$2825:A$8530,A493,D.Composição!G$5:G$8530))</f>
        <v/>
      </c>
      <c r="J493" s="332" t="str">
        <f>IF(A493="","",COUNTIF(D.Composição!$A:$A,$A493))</f>
        <v/>
      </c>
      <c r="K493" s="332" t="str">
        <f t="shared" si="35"/>
        <v/>
      </c>
      <c r="L493" s="332" t="str">
        <f>IF(A493="","",COUNTIFS(D.Composição!$A:$A,$A493,D.Composição!$M:$M,"Dep"))</f>
        <v/>
      </c>
      <c r="M493" s="332" t="str">
        <f>IF(A493="","",COUNTIFS(D.Composição!$A:$A,$A493,D.Composição!$F:$F,"Sim"))</f>
        <v/>
      </c>
      <c r="N493" s="332" t="str">
        <f t="shared" si="36"/>
        <v/>
      </c>
      <c r="O493" s="332" t="str">
        <f>IF(A493="","",VLOOKUP(A493,D.Composição!A2847:F8553,5,FALSE))</f>
        <v/>
      </c>
      <c r="P493" s="332" t="str">
        <f t="shared" si="37"/>
        <v/>
      </c>
      <c r="Q493" s="333" t="str">
        <f t="shared" si="38"/>
        <v/>
      </c>
      <c r="R493" s="334" t="str">
        <f t="shared" si="39"/>
        <v/>
      </c>
      <c r="S493" s="332" t="str">
        <f>IF(H493="","",IF(R493&gt;=4*auxiliar!$K$2,"Não elegível",IF(R493&lt;4*auxiliar!$K$2,"Elegível","")))</f>
        <v/>
      </c>
      <c r="T493" s="325"/>
      <c r="U493" s="325"/>
      <c r="V493" s="325"/>
      <c r="W493" s="335"/>
      <c r="X493" s="336" t="str">
        <f>IF(Table8[[#This Row],[Código do agregado '[Entidade']]]="","",IF(OR(AND(A493="",A493&lt;&gt;""),(AND(A493&lt;&gt;"",OR(B493="",D493="",I493="",T493="",U493="")))),"NÃO",IF(AND(A493&lt;&gt;"",J493=0),"Faltam membros","sim")))</f>
        <v/>
      </c>
      <c r="AA493" s="323"/>
      <c r="AB493" s="406"/>
      <c r="AC493" s="406"/>
      <c r="AD493" s="323"/>
      <c r="AE493" s="323"/>
    </row>
    <row r="494" spans="1:31" x14ac:dyDescent="0.25">
      <c r="A494" s="324"/>
      <c r="B494" s="325"/>
      <c r="C494" s="326">
        <f>IFERROR(VLOOKUP(B494,A.Núcleos!$B:$C,2,FALSE),"")</f>
        <v>0</v>
      </c>
      <c r="D494" s="327"/>
      <c r="E494" s="328"/>
      <c r="F494" s="213"/>
      <c r="G494" s="329" t="str">
        <f>IF(Table8[[#This Row],[Código da Candidatura]]="","",CONCATENATE(VLOOKUP(Table8[[#This Row],[Código da Candidatura]],Table13[[Cód.]:[Latitude]],3,FALSE)," - ",VLOOKUP(Table8[[#This Row],[Código da Candidatura]],Table13[[Cód.]:[Latitude]],6,FALSE)))</f>
        <v/>
      </c>
      <c r="H494" s="330" t="str">
        <f>IF(A494="","",CONCATENATE("1D.",Entrada!$K$8,".",auxiliar!A26,".",Table8[[#This Row],[Código da Candidatura]]))</f>
        <v/>
      </c>
      <c r="I494" s="331" t="str">
        <f>IF(A494="","",SUMIF(D.Composição!A$2825:A$8530,A494,D.Composição!G$5:G$8530))</f>
        <v/>
      </c>
      <c r="J494" s="332" t="str">
        <f>IF(A494="","",COUNTIF(D.Composição!$A:$A,$A494))</f>
        <v/>
      </c>
      <c r="K494" s="332" t="str">
        <f t="shared" si="35"/>
        <v/>
      </c>
      <c r="L494" s="332" t="str">
        <f>IF(A494="","",COUNTIFS(D.Composição!$A:$A,$A494,D.Composição!$M:$M,"Dep"))</f>
        <v/>
      </c>
      <c r="M494" s="332" t="str">
        <f>IF(A494="","",COUNTIFS(D.Composição!$A:$A,$A494,D.Composição!$F:$F,"Sim"))</f>
        <v/>
      </c>
      <c r="N494" s="332" t="str">
        <f t="shared" si="36"/>
        <v/>
      </c>
      <c r="O494" s="332" t="str">
        <f>IF(A494="","",VLOOKUP(A494,D.Composição!A2848:F8554,5,FALSE))</f>
        <v/>
      </c>
      <c r="P494" s="332" t="str">
        <f t="shared" si="37"/>
        <v/>
      </c>
      <c r="Q494" s="333" t="str">
        <f t="shared" si="38"/>
        <v/>
      </c>
      <c r="R494" s="334" t="str">
        <f t="shared" si="39"/>
        <v/>
      </c>
      <c r="S494" s="332" t="str">
        <f>IF(H494="","",IF(R494&gt;=4*auxiliar!$K$2,"Não elegível",IF(R494&lt;4*auxiliar!$K$2,"Elegível","")))</f>
        <v/>
      </c>
      <c r="T494" s="325"/>
      <c r="U494" s="325"/>
      <c r="V494" s="325"/>
      <c r="W494" s="335"/>
      <c r="X494" s="336" t="str">
        <f>IF(Table8[[#This Row],[Código do agregado '[Entidade']]]="","",IF(OR(AND(A494="",A494&lt;&gt;""),(AND(A494&lt;&gt;"",OR(B494="",D494="",I494="",T494="",U494="")))),"NÃO",IF(AND(A494&lt;&gt;"",J494=0),"Faltam membros","sim")))</f>
        <v/>
      </c>
      <c r="AA494" s="323"/>
      <c r="AB494" s="406"/>
      <c r="AC494" s="406"/>
      <c r="AD494" s="323"/>
      <c r="AE494" s="323"/>
    </row>
    <row r="495" spans="1:31" x14ac:dyDescent="0.25">
      <c r="A495" s="324"/>
      <c r="B495" s="325"/>
      <c r="C495" s="326">
        <f>IFERROR(VLOOKUP(B495,A.Núcleos!$B:$C,2,FALSE),"")</f>
        <v>0</v>
      </c>
      <c r="D495" s="327"/>
      <c r="E495" s="328"/>
      <c r="F495" s="213"/>
      <c r="G495" s="329" t="str">
        <f>IF(Table8[[#This Row],[Código da Candidatura]]="","",CONCATENATE(VLOOKUP(Table8[[#This Row],[Código da Candidatura]],Table13[[Cód.]:[Latitude]],3,FALSE)," - ",VLOOKUP(Table8[[#This Row],[Código da Candidatura]],Table13[[Cód.]:[Latitude]],6,FALSE)))</f>
        <v/>
      </c>
      <c r="H495" s="330" t="str">
        <f>IF(A495="","",CONCATENATE("1D.",Entrada!$K$8,".",auxiliar!A27,".",Table8[[#This Row],[Código da Candidatura]]))</f>
        <v/>
      </c>
      <c r="I495" s="331" t="str">
        <f>IF(A495="","",SUMIF(D.Composição!A$2825:A$8530,A495,D.Composição!G$5:G$8530))</f>
        <v/>
      </c>
      <c r="J495" s="332" t="str">
        <f>IF(A495="","",COUNTIF(D.Composição!$A:$A,$A495))</f>
        <v/>
      </c>
      <c r="K495" s="332" t="str">
        <f t="shared" si="35"/>
        <v/>
      </c>
      <c r="L495" s="332" t="str">
        <f>IF(A495="","",COUNTIFS(D.Composição!$A:$A,$A495,D.Composição!$M:$M,"Dep"))</f>
        <v/>
      </c>
      <c r="M495" s="332" t="str">
        <f>IF(A495="","",COUNTIFS(D.Composição!$A:$A,$A495,D.Composição!$F:$F,"Sim"))</f>
        <v/>
      </c>
      <c r="N495" s="332" t="str">
        <f t="shared" si="36"/>
        <v/>
      </c>
      <c r="O495" s="332" t="str">
        <f>IF(A495="","",VLOOKUP(A495,D.Composição!A2849:F8555,5,FALSE))</f>
        <v/>
      </c>
      <c r="P495" s="332" t="str">
        <f t="shared" si="37"/>
        <v/>
      </c>
      <c r="Q495" s="333" t="str">
        <f t="shared" si="38"/>
        <v/>
      </c>
      <c r="R495" s="334" t="str">
        <f t="shared" si="39"/>
        <v/>
      </c>
      <c r="S495" s="332" t="str">
        <f>IF(H495="","",IF(R495&gt;=4*auxiliar!$K$2,"Não elegível",IF(R495&lt;4*auxiliar!$K$2,"Elegível","")))</f>
        <v/>
      </c>
      <c r="T495" s="325"/>
      <c r="U495" s="325"/>
      <c r="V495" s="325"/>
      <c r="W495" s="335"/>
      <c r="X495" s="336" t="str">
        <f>IF(Table8[[#This Row],[Código do agregado '[Entidade']]]="","",IF(OR(AND(A495="",A495&lt;&gt;""),(AND(A495&lt;&gt;"",OR(B495="",D495="",I495="",T495="",U495="")))),"NÃO",IF(AND(A495&lt;&gt;"",J495=0),"Faltam membros","sim")))</f>
        <v/>
      </c>
      <c r="AA495" s="323"/>
      <c r="AB495" s="406"/>
      <c r="AC495" s="406"/>
      <c r="AD495" s="323"/>
      <c r="AE495" s="323"/>
    </row>
    <row r="496" spans="1:31" x14ac:dyDescent="0.25">
      <c r="A496" s="324"/>
      <c r="B496" s="325"/>
      <c r="C496" s="326">
        <f>IFERROR(VLOOKUP(B496,A.Núcleos!$B:$C,2,FALSE),"")</f>
        <v>0</v>
      </c>
      <c r="D496" s="327"/>
      <c r="E496" s="328"/>
      <c r="F496" s="213"/>
      <c r="G496" s="329" t="str">
        <f>IF(Table8[[#This Row],[Código da Candidatura]]="","",CONCATENATE(VLOOKUP(Table8[[#This Row],[Código da Candidatura]],Table13[[Cód.]:[Latitude]],3,FALSE)," - ",VLOOKUP(Table8[[#This Row],[Código da Candidatura]],Table13[[Cód.]:[Latitude]],6,FALSE)))</f>
        <v/>
      </c>
      <c r="H496" s="330" t="str">
        <f>IF(A496="","",CONCATENATE("1D.",Entrada!$K$8,".",auxiliar!A28,".",Table8[[#This Row],[Código da Candidatura]]))</f>
        <v/>
      </c>
      <c r="I496" s="331" t="str">
        <f>IF(A496="","",SUMIF(D.Composição!A$2825:A$8530,A496,D.Composição!G$5:G$8530))</f>
        <v/>
      </c>
      <c r="J496" s="332" t="str">
        <f>IF(A496="","",COUNTIF(D.Composição!$A:$A,$A496))</f>
        <v/>
      </c>
      <c r="K496" s="332" t="str">
        <f t="shared" si="35"/>
        <v/>
      </c>
      <c r="L496" s="332" t="str">
        <f>IF(A496="","",COUNTIFS(D.Composição!$A:$A,$A496,D.Composição!$M:$M,"Dep"))</f>
        <v/>
      </c>
      <c r="M496" s="332" t="str">
        <f>IF(A496="","",COUNTIFS(D.Composição!$A:$A,$A496,D.Composição!$F:$F,"Sim"))</f>
        <v/>
      </c>
      <c r="N496" s="332" t="str">
        <f t="shared" si="36"/>
        <v/>
      </c>
      <c r="O496" s="332" t="str">
        <f>IF(A496="","",VLOOKUP(A496,D.Composição!A2850:F8556,5,FALSE))</f>
        <v/>
      </c>
      <c r="P496" s="332" t="str">
        <f t="shared" si="37"/>
        <v/>
      </c>
      <c r="Q496" s="333" t="str">
        <f t="shared" si="38"/>
        <v/>
      </c>
      <c r="R496" s="334" t="str">
        <f t="shared" si="39"/>
        <v/>
      </c>
      <c r="S496" s="332" t="str">
        <f>IF(H496="","",IF(R496&gt;=4*auxiliar!$K$2,"Não elegível",IF(R496&lt;4*auxiliar!$K$2,"Elegível","")))</f>
        <v/>
      </c>
      <c r="T496" s="325"/>
      <c r="U496" s="325"/>
      <c r="V496" s="325"/>
      <c r="W496" s="335"/>
      <c r="X496" s="336" t="str">
        <f>IF(Table8[[#This Row],[Código do agregado '[Entidade']]]="","",IF(OR(AND(A496="",A496&lt;&gt;""),(AND(A496&lt;&gt;"",OR(B496="",D496="",I496="",T496="",U496="")))),"NÃO",IF(AND(A496&lt;&gt;"",J496=0),"Faltam membros","sim")))</f>
        <v/>
      </c>
      <c r="AA496" s="323"/>
      <c r="AB496" s="406"/>
      <c r="AC496" s="406"/>
      <c r="AD496" s="323"/>
      <c r="AE496" s="323"/>
    </row>
    <row r="497" spans="1:31" x14ac:dyDescent="0.25">
      <c r="A497" s="324"/>
      <c r="B497" s="325"/>
      <c r="C497" s="326">
        <f>IFERROR(VLOOKUP(B497,A.Núcleos!$B:$C,2,FALSE),"")</f>
        <v>0</v>
      </c>
      <c r="D497" s="327"/>
      <c r="E497" s="328"/>
      <c r="F497" s="213"/>
      <c r="G497" s="329" t="str">
        <f>IF(Table8[[#This Row],[Código da Candidatura]]="","",CONCATENATE(VLOOKUP(Table8[[#This Row],[Código da Candidatura]],Table13[[Cód.]:[Latitude]],3,FALSE)," - ",VLOOKUP(Table8[[#This Row],[Código da Candidatura]],Table13[[Cód.]:[Latitude]],6,FALSE)))</f>
        <v/>
      </c>
      <c r="H497" s="330" t="str">
        <f>IF(A497="","",CONCATENATE("1D.",Entrada!$K$8,".",auxiliar!A29,".",Table8[[#This Row],[Código da Candidatura]]))</f>
        <v/>
      </c>
      <c r="I497" s="331" t="str">
        <f>IF(A497="","",SUMIF(D.Composição!A$2825:A$8530,A497,D.Composição!G$5:G$8530))</f>
        <v/>
      </c>
      <c r="J497" s="332" t="str">
        <f>IF(A497="","",COUNTIF(D.Composição!$A:$A,$A497))</f>
        <v/>
      </c>
      <c r="K497" s="332" t="str">
        <f t="shared" si="35"/>
        <v/>
      </c>
      <c r="L497" s="332" t="str">
        <f>IF(A497="","",COUNTIFS(D.Composição!$A:$A,$A497,D.Composição!$M:$M,"Dep"))</f>
        <v/>
      </c>
      <c r="M497" s="332" t="str">
        <f>IF(A497="","",COUNTIFS(D.Composição!$A:$A,$A497,D.Composição!$F:$F,"Sim"))</f>
        <v/>
      </c>
      <c r="N497" s="332" t="str">
        <f t="shared" si="36"/>
        <v/>
      </c>
      <c r="O497" s="332" t="str">
        <f>IF(A497="","",VLOOKUP(A497,D.Composição!A2851:F8557,5,FALSE))</f>
        <v/>
      </c>
      <c r="P497" s="332" t="str">
        <f t="shared" si="37"/>
        <v/>
      </c>
      <c r="Q497" s="333" t="str">
        <f t="shared" si="38"/>
        <v/>
      </c>
      <c r="R497" s="334" t="str">
        <f t="shared" si="39"/>
        <v/>
      </c>
      <c r="S497" s="332" t="str">
        <f>IF(H497="","",IF(R497&gt;=4*auxiliar!$K$2,"Não elegível",IF(R497&lt;4*auxiliar!$K$2,"Elegível","")))</f>
        <v/>
      </c>
      <c r="T497" s="325"/>
      <c r="U497" s="325"/>
      <c r="V497" s="325"/>
      <c r="W497" s="335"/>
      <c r="X497" s="336" t="str">
        <f>IF(Table8[[#This Row],[Código do agregado '[Entidade']]]="","",IF(OR(AND(A497="",A497&lt;&gt;""),(AND(A497&lt;&gt;"",OR(B497="",D497="",I497="",T497="",U497="")))),"NÃO",IF(AND(A497&lt;&gt;"",J497=0),"Faltam membros","sim")))</f>
        <v/>
      </c>
      <c r="AA497" s="323"/>
      <c r="AB497" s="406"/>
      <c r="AC497" s="406"/>
      <c r="AD497" s="323"/>
      <c r="AE497" s="323"/>
    </row>
    <row r="498" spans="1:31" x14ac:dyDescent="0.25">
      <c r="A498" s="324"/>
      <c r="B498" s="325"/>
      <c r="C498" s="326">
        <f>IFERROR(VLOOKUP(B498,A.Núcleos!$B:$C,2,FALSE),"")</f>
        <v>0</v>
      </c>
      <c r="D498" s="327"/>
      <c r="E498" s="328"/>
      <c r="F498" s="213"/>
      <c r="G498" s="329" t="str">
        <f>IF(Table8[[#This Row],[Código da Candidatura]]="","",CONCATENATE(VLOOKUP(Table8[[#This Row],[Código da Candidatura]],Table13[[Cód.]:[Latitude]],3,FALSE)," - ",VLOOKUP(Table8[[#This Row],[Código da Candidatura]],Table13[[Cód.]:[Latitude]],6,FALSE)))</f>
        <v/>
      </c>
      <c r="H498" s="330" t="str">
        <f>IF(A498="","",CONCATENATE("1D.",Entrada!$K$8,".",auxiliar!A30,".",Table8[[#This Row],[Código da Candidatura]]))</f>
        <v/>
      </c>
      <c r="I498" s="331" t="str">
        <f>IF(A498="","",SUMIF(D.Composição!A$2825:A$8530,A498,D.Composição!G$5:G$8530))</f>
        <v/>
      </c>
      <c r="J498" s="332" t="str">
        <f>IF(A498="","",COUNTIF(D.Composição!$A:$A,$A498))</f>
        <v/>
      </c>
      <c r="K498" s="332" t="str">
        <f t="shared" si="35"/>
        <v/>
      </c>
      <c r="L498" s="332" t="str">
        <f>IF(A498="","",COUNTIFS(D.Composição!$A:$A,$A498,D.Composição!$M:$M,"Dep"))</f>
        <v/>
      </c>
      <c r="M498" s="332" t="str">
        <f>IF(A498="","",COUNTIFS(D.Composição!$A:$A,$A498,D.Composição!$F:$F,"Sim"))</f>
        <v/>
      </c>
      <c r="N498" s="332" t="str">
        <f t="shared" si="36"/>
        <v/>
      </c>
      <c r="O498" s="332" t="str">
        <f>IF(A498="","",VLOOKUP(A498,D.Composição!A2852:F8558,5,FALSE))</f>
        <v/>
      </c>
      <c r="P498" s="332" t="str">
        <f t="shared" si="37"/>
        <v/>
      </c>
      <c r="Q498" s="333" t="str">
        <f t="shared" si="38"/>
        <v/>
      </c>
      <c r="R498" s="334" t="str">
        <f t="shared" si="39"/>
        <v/>
      </c>
      <c r="S498" s="332" t="str">
        <f>IF(H498="","",IF(R498&gt;=4*auxiliar!$K$2,"Não elegível",IF(R498&lt;4*auxiliar!$K$2,"Elegível","")))</f>
        <v/>
      </c>
      <c r="T498" s="325"/>
      <c r="U498" s="325"/>
      <c r="V498" s="325"/>
      <c r="W498" s="335"/>
      <c r="X498" s="336" t="str">
        <f>IF(Table8[[#This Row],[Código do agregado '[Entidade']]]="","",IF(OR(AND(A498="",A498&lt;&gt;""),(AND(A498&lt;&gt;"",OR(B498="",D498="",I498="",T498="",U498="")))),"NÃO",IF(AND(A498&lt;&gt;"",J498=0),"Faltam membros","sim")))</f>
        <v/>
      </c>
      <c r="AA498" s="323"/>
      <c r="AB498" s="406"/>
      <c r="AC498" s="406"/>
      <c r="AD498" s="323"/>
      <c r="AE498" s="323"/>
    </row>
    <row r="499" spans="1:31" x14ac:dyDescent="0.25">
      <c r="A499" s="324"/>
      <c r="B499" s="325"/>
      <c r="C499" s="326">
        <f>IFERROR(VLOOKUP(B499,A.Núcleos!$B:$C,2,FALSE),"")</f>
        <v>0</v>
      </c>
      <c r="D499" s="327"/>
      <c r="E499" s="328"/>
      <c r="F499" s="213"/>
      <c r="G499" s="329" t="str">
        <f>IF(Table8[[#This Row],[Código da Candidatura]]="","",CONCATENATE(VLOOKUP(Table8[[#This Row],[Código da Candidatura]],Table13[[Cód.]:[Latitude]],3,FALSE)," - ",VLOOKUP(Table8[[#This Row],[Código da Candidatura]],Table13[[Cód.]:[Latitude]],6,FALSE)))</f>
        <v/>
      </c>
      <c r="H499" s="330" t="str">
        <f>IF(A499="","",CONCATENATE("1D.",Entrada!$K$8,".",auxiliar!A31,".",Table8[[#This Row],[Código da Candidatura]]))</f>
        <v/>
      </c>
      <c r="I499" s="331" t="str">
        <f>IF(A499="","",SUMIF(D.Composição!A$2825:A$8530,A499,D.Composição!G$5:G$8530))</f>
        <v/>
      </c>
      <c r="J499" s="332" t="str">
        <f>IF(A499="","",COUNTIF(D.Composição!$A:$A,$A499))</f>
        <v/>
      </c>
      <c r="K499" s="332" t="str">
        <f t="shared" si="35"/>
        <v/>
      </c>
      <c r="L499" s="332" t="str">
        <f>IF(A499="","",COUNTIFS(D.Composição!$A:$A,$A499,D.Composição!$M:$M,"Dep"))</f>
        <v/>
      </c>
      <c r="M499" s="332" t="str">
        <f>IF(A499="","",COUNTIFS(D.Composição!$A:$A,$A499,D.Composição!$F:$F,"Sim"))</f>
        <v/>
      </c>
      <c r="N499" s="332" t="str">
        <f t="shared" si="36"/>
        <v/>
      </c>
      <c r="O499" s="332" t="str">
        <f>IF(A499="","",VLOOKUP(A499,D.Composição!A2853:F8559,5,FALSE))</f>
        <v/>
      </c>
      <c r="P499" s="332" t="str">
        <f t="shared" si="37"/>
        <v/>
      </c>
      <c r="Q499" s="333" t="str">
        <f t="shared" si="38"/>
        <v/>
      </c>
      <c r="R499" s="334" t="str">
        <f t="shared" si="39"/>
        <v/>
      </c>
      <c r="S499" s="332" t="str">
        <f>IF(H499="","",IF(R499&gt;=4*auxiliar!$K$2,"Não elegível",IF(R499&lt;4*auxiliar!$K$2,"Elegível","")))</f>
        <v/>
      </c>
      <c r="T499" s="325"/>
      <c r="U499" s="325"/>
      <c r="V499" s="325"/>
      <c r="W499" s="335"/>
      <c r="X499" s="336" t="str">
        <f>IF(Table8[[#This Row],[Código do agregado '[Entidade']]]="","",IF(OR(AND(A499="",A499&lt;&gt;""),(AND(A499&lt;&gt;"",OR(B499="",D499="",I499="",T499="",U499="")))),"NÃO",IF(AND(A499&lt;&gt;"",J499=0),"Faltam membros","sim")))</f>
        <v/>
      </c>
      <c r="AA499" s="323"/>
      <c r="AB499" s="406"/>
      <c r="AC499" s="406"/>
      <c r="AD499" s="323"/>
      <c r="AE499" s="323"/>
    </row>
    <row r="500" spans="1:31" x14ac:dyDescent="0.25">
      <c r="A500" s="324"/>
      <c r="B500" s="325"/>
      <c r="C500" s="326">
        <f>IFERROR(VLOOKUP(B500,A.Núcleos!$B:$C,2,FALSE),"")</f>
        <v>0</v>
      </c>
      <c r="D500" s="327"/>
      <c r="E500" s="328"/>
      <c r="F500" s="213"/>
      <c r="G500" s="329" t="str">
        <f>IF(Table8[[#This Row],[Código da Candidatura]]="","",CONCATENATE(VLOOKUP(Table8[[#This Row],[Código da Candidatura]],Table13[[Cód.]:[Latitude]],3,FALSE)," - ",VLOOKUP(Table8[[#This Row],[Código da Candidatura]],Table13[[Cód.]:[Latitude]],6,FALSE)))</f>
        <v/>
      </c>
      <c r="H500" s="330" t="str">
        <f>IF(A500="","",CONCATENATE("1D.",Entrada!$K$8,".",auxiliar!A32,".",Table8[[#This Row],[Código da Candidatura]]))</f>
        <v/>
      </c>
      <c r="I500" s="331" t="str">
        <f>IF(A500="","",SUMIF(D.Composição!A$2825:A$8530,A500,D.Composição!G$5:G$8530))</f>
        <v/>
      </c>
      <c r="J500" s="332" t="str">
        <f>IF(A500="","",COUNTIF(D.Composição!$A:$A,$A500))</f>
        <v/>
      </c>
      <c r="K500" s="332" t="str">
        <f t="shared" si="35"/>
        <v/>
      </c>
      <c r="L500" s="332" t="str">
        <f>IF(A500="","",COUNTIFS(D.Composição!$A:$A,$A500,D.Composição!$M:$M,"Dep"))</f>
        <v/>
      </c>
      <c r="M500" s="332" t="str">
        <f>IF(A500="","",COUNTIFS(D.Composição!$A:$A,$A500,D.Composição!$F:$F,"Sim"))</f>
        <v/>
      </c>
      <c r="N500" s="332" t="str">
        <f t="shared" si="36"/>
        <v/>
      </c>
      <c r="O500" s="332" t="str">
        <f>IF(A500="","",VLOOKUP(A500,D.Composição!A2854:F8560,5,FALSE))</f>
        <v/>
      </c>
      <c r="P500" s="332" t="str">
        <f t="shared" si="37"/>
        <v/>
      </c>
      <c r="Q500" s="333" t="str">
        <f t="shared" si="38"/>
        <v/>
      </c>
      <c r="R500" s="334" t="str">
        <f t="shared" si="39"/>
        <v/>
      </c>
      <c r="S500" s="332" t="str">
        <f>IF(H500="","",IF(R500&gt;=4*auxiliar!$K$2,"Não elegível",IF(R500&lt;4*auxiliar!$K$2,"Elegível","")))</f>
        <v/>
      </c>
      <c r="T500" s="325"/>
      <c r="U500" s="325"/>
      <c r="V500" s="325"/>
      <c r="W500" s="335"/>
      <c r="X500" s="336" t="str">
        <f>IF(Table8[[#This Row],[Código do agregado '[Entidade']]]="","",IF(OR(AND(A500="",A500&lt;&gt;""),(AND(A500&lt;&gt;"",OR(B500="",D500="",I500="",T500="",U500="")))),"NÃO",IF(AND(A500&lt;&gt;"",J500=0),"Faltam membros","sim")))</f>
        <v/>
      </c>
      <c r="AA500" s="323"/>
      <c r="AB500" s="406"/>
      <c r="AC500" s="406"/>
      <c r="AD500" s="323"/>
      <c r="AE500" s="323"/>
    </row>
    <row r="501" spans="1:31" x14ac:dyDescent="0.25">
      <c r="A501" s="324"/>
      <c r="B501" s="325"/>
      <c r="C501" s="326">
        <f>IFERROR(VLOOKUP(B501,A.Núcleos!$B:$C,2,FALSE),"")</f>
        <v>0</v>
      </c>
      <c r="D501" s="327"/>
      <c r="E501" s="328"/>
      <c r="F501" s="213"/>
      <c r="G501" s="329" t="str">
        <f>IF(Table8[[#This Row],[Código da Candidatura]]="","",CONCATENATE(VLOOKUP(Table8[[#This Row],[Código da Candidatura]],Table13[[Cód.]:[Latitude]],3,FALSE)," - ",VLOOKUP(Table8[[#This Row],[Código da Candidatura]],Table13[[Cód.]:[Latitude]],6,FALSE)))</f>
        <v/>
      </c>
      <c r="H501" s="330" t="str">
        <f>IF(A501="","",CONCATENATE("1D.",Entrada!$K$8,".",auxiliar!A33,".",Table8[[#This Row],[Código da Candidatura]]))</f>
        <v/>
      </c>
      <c r="I501" s="331" t="str">
        <f>IF(A501="","",SUMIF(D.Composição!A$2825:A$8530,A501,D.Composição!G$5:G$8530))</f>
        <v/>
      </c>
      <c r="J501" s="332" t="str">
        <f>IF(A501="","",COUNTIF(D.Composição!$A:$A,$A501))</f>
        <v/>
      </c>
      <c r="K501" s="332" t="str">
        <f t="shared" si="35"/>
        <v/>
      </c>
      <c r="L501" s="332" t="str">
        <f>IF(A501="","",COUNTIFS(D.Composição!$A:$A,$A501,D.Composição!$M:$M,"Dep"))</f>
        <v/>
      </c>
      <c r="M501" s="332" t="str">
        <f>IF(A501="","",COUNTIFS(D.Composição!$A:$A,$A501,D.Composição!$F:$F,"Sim"))</f>
        <v/>
      </c>
      <c r="N501" s="332" t="str">
        <f t="shared" si="36"/>
        <v/>
      </c>
      <c r="O501" s="332" t="str">
        <f>IF(A501="","",VLOOKUP(A501,D.Composição!A2855:F8561,5,FALSE))</f>
        <v/>
      </c>
      <c r="P501" s="332" t="str">
        <f t="shared" si="37"/>
        <v/>
      </c>
      <c r="Q501" s="333" t="str">
        <f t="shared" si="38"/>
        <v/>
      </c>
      <c r="R501" s="334" t="str">
        <f t="shared" si="39"/>
        <v/>
      </c>
      <c r="S501" s="332" t="str">
        <f>IF(H501="","",IF(R501&gt;=4*auxiliar!$K$2,"Não elegível",IF(R501&lt;4*auxiliar!$K$2,"Elegível","")))</f>
        <v/>
      </c>
      <c r="T501" s="325"/>
      <c r="U501" s="325"/>
      <c r="V501" s="325"/>
      <c r="W501" s="335"/>
      <c r="X501" s="336" t="str">
        <f>IF(Table8[[#This Row],[Código do agregado '[Entidade']]]="","",IF(OR(AND(A501="",A501&lt;&gt;""),(AND(A501&lt;&gt;"",OR(B501="",D501="",I501="",T501="",U501="")))),"NÃO",IF(AND(A501&lt;&gt;"",J501=0),"Faltam membros","sim")))</f>
        <v/>
      </c>
      <c r="AA501" s="323"/>
      <c r="AB501" s="406"/>
      <c r="AC501" s="406"/>
      <c r="AD501" s="323"/>
      <c r="AE501" s="323"/>
    </row>
    <row r="502" spans="1:31" x14ac:dyDescent="0.25">
      <c r="A502" s="324"/>
      <c r="B502" s="325"/>
      <c r="C502" s="326">
        <f>IFERROR(VLOOKUP(B502,A.Núcleos!$B:$C,2,FALSE),"")</f>
        <v>0</v>
      </c>
      <c r="D502" s="327"/>
      <c r="E502" s="328"/>
      <c r="F502" s="213"/>
      <c r="G502" s="329" t="str">
        <f>IF(Table8[[#This Row],[Código da Candidatura]]="","",CONCATENATE(VLOOKUP(Table8[[#This Row],[Código da Candidatura]],Table13[[Cód.]:[Latitude]],3,FALSE)," - ",VLOOKUP(Table8[[#This Row],[Código da Candidatura]],Table13[[Cód.]:[Latitude]],6,FALSE)))</f>
        <v/>
      </c>
      <c r="H502" s="330" t="str">
        <f>IF(A502="","",CONCATENATE("1D.",Entrada!$K$8,".",auxiliar!A34,".",Table8[[#This Row],[Código da Candidatura]]))</f>
        <v/>
      </c>
      <c r="I502" s="331" t="str">
        <f>IF(A502="","",SUMIF(D.Composição!A$2825:A$8530,A502,D.Composição!G$5:G$8530))</f>
        <v/>
      </c>
      <c r="J502" s="332" t="str">
        <f>IF(A502="","",COUNTIF(D.Composição!$A:$A,$A502))</f>
        <v/>
      </c>
      <c r="K502" s="332" t="str">
        <f t="shared" si="35"/>
        <v/>
      </c>
      <c r="L502" s="332" t="str">
        <f>IF(A502="","",COUNTIFS(D.Composição!$A:$A,$A502,D.Composição!$M:$M,"Dep"))</f>
        <v/>
      </c>
      <c r="M502" s="332" t="str">
        <f>IF(A502="","",COUNTIFS(D.Composição!$A:$A,$A502,D.Composição!$F:$F,"Sim"))</f>
        <v/>
      </c>
      <c r="N502" s="332" t="str">
        <f t="shared" si="36"/>
        <v/>
      </c>
      <c r="O502" s="332" t="str">
        <f>IF(A502="","",VLOOKUP(A502,D.Composição!A2856:F8562,5,FALSE))</f>
        <v/>
      </c>
      <c r="P502" s="332" t="str">
        <f t="shared" si="37"/>
        <v/>
      </c>
      <c r="Q502" s="333" t="str">
        <f t="shared" si="38"/>
        <v/>
      </c>
      <c r="R502" s="334" t="str">
        <f t="shared" si="39"/>
        <v/>
      </c>
      <c r="S502" s="332" t="str">
        <f>IF(H502="","",IF(R502&gt;=4*auxiliar!$K$2,"Não elegível",IF(R502&lt;4*auxiliar!$K$2,"Elegível","")))</f>
        <v/>
      </c>
      <c r="T502" s="325"/>
      <c r="U502" s="325"/>
      <c r="V502" s="325"/>
      <c r="W502" s="335"/>
      <c r="X502" s="336" t="str">
        <f>IF(Table8[[#This Row],[Código do agregado '[Entidade']]]="","",IF(OR(AND(A502="",A502&lt;&gt;""),(AND(A502&lt;&gt;"",OR(B502="",D502="",I502="",T502="",U502="")))),"NÃO",IF(AND(A502&lt;&gt;"",J502=0),"Faltam membros","sim")))</f>
        <v/>
      </c>
      <c r="AA502" s="323"/>
      <c r="AB502" s="406"/>
      <c r="AC502" s="406"/>
      <c r="AD502" s="323"/>
      <c r="AE502" s="323"/>
    </row>
    <row r="503" spans="1:31" x14ac:dyDescent="0.25">
      <c r="A503" s="324"/>
      <c r="B503" s="325"/>
      <c r="C503" s="326">
        <f>IFERROR(VLOOKUP(B503,A.Núcleos!$B:$C,2,FALSE),"")</f>
        <v>0</v>
      </c>
      <c r="D503" s="327"/>
      <c r="E503" s="328"/>
      <c r="F503" s="213"/>
      <c r="G503" s="329" t="str">
        <f>IF(Table8[[#This Row],[Código da Candidatura]]="","",CONCATENATE(VLOOKUP(Table8[[#This Row],[Código da Candidatura]],Table13[[Cód.]:[Latitude]],3,FALSE)," - ",VLOOKUP(Table8[[#This Row],[Código da Candidatura]],Table13[[Cód.]:[Latitude]],6,FALSE)))</f>
        <v/>
      </c>
      <c r="H503" s="330" t="str">
        <f>IF(A503="","",CONCATENATE("1D.",Entrada!$K$8,".",auxiliar!A35,".",Table8[[#This Row],[Código da Candidatura]]))</f>
        <v/>
      </c>
      <c r="I503" s="331" t="str">
        <f>IF(A503="","",SUMIF(D.Composição!A$2825:A$8530,A503,D.Composição!G$5:G$8530))</f>
        <v/>
      </c>
      <c r="J503" s="332" t="str">
        <f>IF(A503="","",COUNTIF(D.Composição!$A:$A,$A503))</f>
        <v/>
      </c>
      <c r="K503" s="332" t="str">
        <f t="shared" si="35"/>
        <v/>
      </c>
      <c r="L503" s="332" t="str">
        <f>IF(A503="","",COUNTIFS(D.Composição!$A:$A,$A503,D.Composição!$M:$M,"Dep"))</f>
        <v/>
      </c>
      <c r="M503" s="332" t="str">
        <f>IF(A503="","",COUNTIFS(D.Composição!$A:$A,$A503,D.Composição!$F:$F,"Sim"))</f>
        <v/>
      </c>
      <c r="N503" s="332" t="str">
        <f t="shared" si="36"/>
        <v/>
      </c>
      <c r="O503" s="332" t="str">
        <f>IF(A503="","",VLOOKUP(A503,D.Composição!A2857:F8563,5,FALSE))</f>
        <v/>
      </c>
      <c r="P503" s="332" t="str">
        <f t="shared" si="37"/>
        <v/>
      </c>
      <c r="Q503" s="333" t="str">
        <f t="shared" si="38"/>
        <v/>
      </c>
      <c r="R503" s="334" t="str">
        <f t="shared" si="39"/>
        <v/>
      </c>
      <c r="S503" s="332" t="str">
        <f>IF(H503="","",IF(R503&gt;=4*auxiliar!$K$2,"Não elegível",IF(R503&lt;4*auxiliar!$K$2,"Elegível","")))</f>
        <v/>
      </c>
      <c r="T503" s="325"/>
      <c r="U503" s="325"/>
      <c r="V503" s="325"/>
      <c r="W503" s="335"/>
      <c r="X503" s="336" t="str">
        <f>IF(Table8[[#This Row],[Código do agregado '[Entidade']]]="","",IF(OR(AND(A503="",A503&lt;&gt;""),(AND(A503&lt;&gt;"",OR(B503="",D503="",I503="",T503="",U503="")))),"NÃO",IF(AND(A503&lt;&gt;"",J503=0),"Faltam membros","sim")))</f>
        <v/>
      </c>
      <c r="AA503" s="323"/>
      <c r="AB503" s="406"/>
      <c r="AC503" s="406"/>
      <c r="AD503" s="323"/>
      <c r="AE503" s="323"/>
    </row>
    <row r="504" spans="1:31" x14ac:dyDescent="0.25">
      <c r="A504" s="324"/>
      <c r="B504" s="325"/>
      <c r="C504" s="326">
        <f>IFERROR(VLOOKUP(B504,A.Núcleos!$B:$C,2,FALSE),"")</f>
        <v>0</v>
      </c>
      <c r="D504" s="327"/>
      <c r="E504" s="328"/>
      <c r="F504" s="213"/>
      <c r="G504" s="329" t="str">
        <f>IF(Table8[[#This Row],[Código da Candidatura]]="","",CONCATENATE(VLOOKUP(Table8[[#This Row],[Código da Candidatura]],Table13[[Cód.]:[Latitude]],3,FALSE)," - ",VLOOKUP(Table8[[#This Row],[Código da Candidatura]],Table13[[Cód.]:[Latitude]],6,FALSE)))</f>
        <v/>
      </c>
      <c r="H504" s="330" t="str">
        <f>IF(A504="","",CONCATENATE("1D.",Entrada!$K$8,".",auxiliar!A36,".",Table8[[#This Row],[Código da Candidatura]]))</f>
        <v/>
      </c>
      <c r="I504" s="331" t="str">
        <f>IF(A504="","",SUMIF(D.Composição!A$2825:A$8530,A504,D.Composição!G$5:G$8530))</f>
        <v/>
      </c>
      <c r="J504" s="332" t="str">
        <f>IF(A504="","",COUNTIF(D.Composição!$A:$A,$A504))</f>
        <v/>
      </c>
      <c r="K504" s="332" t="str">
        <f t="shared" si="35"/>
        <v/>
      </c>
      <c r="L504" s="332" t="str">
        <f>IF(A504="","",COUNTIFS(D.Composição!$A:$A,$A504,D.Composição!$M:$M,"Dep"))</f>
        <v/>
      </c>
      <c r="M504" s="332" t="str">
        <f>IF(A504="","",COUNTIFS(D.Composição!$A:$A,$A504,D.Composição!$F:$F,"Sim"))</f>
        <v/>
      </c>
      <c r="N504" s="332" t="str">
        <f t="shared" si="36"/>
        <v/>
      </c>
      <c r="O504" s="332" t="str">
        <f>IF(A504="","",VLOOKUP(A504,D.Composição!A2858:F8564,5,FALSE))</f>
        <v/>
      </c>
      <c r="P504" s="332" t="str">
        <f t="shared" si="37"/>
        <v/>
      </c>
      <c r="Q504" s="333" t="str">
        <f t="shared" si="38"/>
        <v/>
      </c>
      <c r="R504" s="334" t="str">
        <f t="shared" si="39"/>
        <v/>
      </c>
      <c r="S504" s="332" t="str">
        <f>IF(H504="","",IF(R504&gt;=4*auxiliar!$K$2,"Não elegível",IF(R504&lt;4*auxiliar!$K$2,"Elegível","")))</f>
        <v/>
      </c>
      <c r="T504" s="325"/>
      <c r="U504" s="325"/>
      <c r="V504" s="325"/>
      <c r="W504" s="335"/>
      <c r="X504" s="336" t="str">
        <f>IF(Table8[[#This Row],[Código do agregado '[Entidade']]]="","",IF(OR(AND(A504="",A504&lt;&gt;""),(AND(A504&lt;&gt;"",OR(B504="",D504="",I504="",T504="",U504="")))),"NÃO",IF(AND(A504&lt;&gt;"",J504=0),"Faltam membros","sim")))</f>
        <v/>
      </c>
      <c r="AA504" s="323"/>
      <c r="AB504" s="406"/>
      <c r="AC504" s="406"/>
      <c r="AD504" s="323"/>
      <c r="AE504" s="323"/>
    </row>
    <row r="505" spans="1:31" x14ac:dyDescent="0.25">
      <c r="A505" s="324"/>
      <c r="B505" s="325"/>
      <c r="C505" s="326">
        <f>IFERROR(VLOOKUP(B505,A.Núcleos!$B:$C,2,FALSE),"")</f>
        <v>0</v>
      </c>
      <c r="D505" s="327"/>
      <c r="E505" s="328"/>
      <c r="F505" s="213"/>
      <c r="G505" s="329" t="str">
        <f>IF(Table8[[#This Row],[Código da Candidatura]]="","",CONCATENATE(VLOOKUP(Table8[[#This Row],[Código da Candidatura]],Table13[[Cód.]:[Latitude]],3,FALSE)," - ",VLOOKUP(Table8[[#This Row],[Código da Candidatura]],Table13[[Cód.]:[Latitude]],6,FALSE)))</f>
        <v/>
      </c>
      <c r="H505" s="330" t="str">
        <f>IF(A505="","",CONCATENATE("1D.",Entrada!$K$8,".",auxiliar!A37,".",Table8[[#This Row],[Código da Candidatura]]))</f>
        <v/>
      </c>
      <c r="I505" s="331" t="str">
        <f>IF(A505="","",SUMIF(D.Composição!A$2825:A$8530,A505,D.Composição!G$5:G$8530))</f>
        <v/>
      </c>
      <c r="J505" s="332" t="str">
        <f>IF(A505="","",COUNTIF(D.Composição!$A:$A,$A505))</f>
        <v/>
      </c>
      <c r="K505" s="332" t="str">
        <f t="shared" si="35"/>
        <v/>
      </c>
      <c r="L505" s="332" t="str">
        <f>IF(A505="","",COUNTIFS(D.Composição!$A:$A,$A505,D.Composição!$M:$M,"Dep"))</f>
        <v/>
      </c>
      <c r="M505" s="332" t="str">
        <f>IF(A505="","",COUNTIFS(D.Composição!$A:$A,$A505,D.Composição!$F:$F,"Sim"))</f>
        <v/>
      </c>
      <c r="N505" s="332" t="str">
        <f t="shared" si="36"/>
        <v/>
      </c>
      <c r="O505" s="332" t="str">
        <f>IF(A505="","",VLOOKUP(A505,D.Composição!A2859:F8565,5,FALSE))</f>
        <v/>
      </c>
      <c r="P505" s="332" t="str">
        <f t="shared" si="37"/>
        <v/>
      </c>
      <c r="Q505" s="333" t="str">
        <f t="shared" si="38"/>
        <v/>
      </c>
      <c r="R505" s="334" t="str">
        <f t="shared" si="39"/>
        <v/>
      </c>
      <c r="S505" s="332" t="str">
        <f>IF(H505="","",IF(R505&gt;=4*auxiliar!$K$2,"Não elegível",IF(R505&lt;4*auxiliar!$K$2,"Elegível","")))</f>
        <v/>
      </c>
      <c r="T505" s="325"/>
      <c r="U505" s="325"/>
      <c r="V505" s="325"/>
      <c r="W505" s="335"/>
      <c r="X505" s="336" t="str">
        <f>IF(Table8[[#This Row],[Código do agregado '[Entidade']]]="","",IF(OR(AND(A505="",A505&lt;&gt;""),(AND(A505&lt;&gt;"",OR(B505="",D505="",I505="",T505="",U505="")))),"NÃO",IF(AND(A505&lt;&gt;"",J505=0),"Faltam membros","sim")))</f>
        <v/>
      </c>
      <c r="AA505" s="323"/>
      <c r="AB505" s="406"/>
      <c r="AC505" s="406"/>
      <c r="AD505" s="323"/>
      <c r="AE505" s="323"/>
    </row>
    <row r="506" spans="1:31" x14ac:dyDescent="0.25">
      <c r="A506" s="324"/>
      <c r="B506" s="325"/>
      <c r="C506" s="326">
        <f>IFERROR(VLOOKUP(B506,A.Núcleos!$B:$C,2,FALSE),"")</f>
        <v>0</v>
      </c>
      <c r="D506" s="327"/>
      <c r="E506" s="328"/>
      <c r="F506" s="213"/>
      <c r="G506" s="329" t="str">
        <f>IF(Table8[[#This Row],[Código da Candidatura]]="","",CONCATENATE(VLOOKUP(Table8[[#This Row],[Código da Candidatura]],Table13[[Cód.]:[Latitude]],3,FALSE)," - ",VLOOKUP(Table8[[#This Row],[Código da Candidatura]],Table13[[Cód.]:[Latitude]],6,FALSE)))</f>
        <v/>
      </c>
      <c r="H506" s="330" t="str">
        <f>IF(A506="","",CONCATENATE("1D.",Entrada!$K$8,".",auxiliar!A38,".",Table8[[#This Row],[Código da Candidatura]]))</f>
        <v/>
      </c>
      <c r="I506" s="331" t="str">
        <f>IF(A506="","",SUMIF(D.Composição!A$2825:A$8530,A506,D.Composição!G$5:G$8530))</f>
        <v/>
      </c>
      <c r="J506" s="332" t="str">
        <f>IF(A506="","",COUNTIF(D.Composição!$A:$A,$A506))</f>
        <v/>
      </c>
      <c r="K506" s="332" t="str">
        <f t="shared" si="35"/>
        <v/>
      </c>
      <c r="L506" s="332" t="str">
        <f>IF(A506="","",COUNTIFS(D.Composição!$A:$A,$A506,D.Composição!$M:$M,"Dep"))</f>
        <v/>
      </c>
      <c r="M506" s="332" t="str">
        <f>IF(A506="","",COUNTIFS(D.Composição!$A:$A,$A506,D.Composição!$F:$F,"Sim"))</f>
        <v/>
      </c>
      <c r="N506" s="332" t="str">
        <f t="shared" si="36"/>
        <v/>
      </c>
      <c r="O506" s="332" t="str">
        <f>IF(A506="","",VLOOKUP(A506,D.Composição!A2860:F8566,5,FALSE))</f>
        <v/>
      </c>
      <c r="P506" s="332" t="str">
        <f t="shared" si="37"/>
        <v/>
      </c>
      <c r="Q506" s="333" t="str">
        <f t="shared" si="38"/>
        <v/>
      </c>
      <c r="R506" s="334" t="str">
        <f t="shared" si="39"/>
        <v/>
      </c>
      <c r="S506" s="332" t="str">
        <f>IF(H506="","",IF(R506&gt;=4*auxiliar!$K$2,"Não elegível",IF(R506&lt;4*auxiliar!$K$2,"Elegível","")))</f>
        <v/>
      </c>
      <c r="T506" s="325"/>
      <c r="U506" s="325"/>
      <c r="V506" s="325"/>
      <c r="W506" s="335"/>
      <c r="X506" s="336" t="str">
        <f>IF(Table8[[#This Row],[Código do agregado '[Entidade']]]="","",IF(OR(AND(A506="",A506&lt;&gt;""),(AND(A506&lt;&gt;"",OR(B506="",D506="",I506="",T506="",U506="")))),"NÃO",IF(AND(A506&lt;&gt;"",J506=0),"Faltam membros","sim")))</f>
        <v/>
      </c>
      <c r="AA506" s="323"/>
      <c r="AB506" s="406"/>
      <c r="AC506" s="406"/>
      <c r="AD506" s="323"/>
      <c r="AE506" s="323"/>
    </row>
    <row r="507" spans="1:31" x14ac:dyDescent="0.25">
      <c r="A507" s="324"/>
      <c r="B507" s="325"/>
      <c r="C507" s="326">
        <f>IFERROR(VLOOKUP(B507,A.Núcleos!$B:$C,2,FALSE),"")</f>
        <v>0</v>
      </c>
      <c r="D507" s="327"/>
      <c r="E507" s="328"/>
      <c r="F507" s="213"/>
      <c r="G507" s="329" t="str">
        <f>IF(Table8[[#This Row],[Código da Candidatura]]="","",CONCATENATE(VLOOKUP(Table8[[#This Row],[Código da Candidatura]],Table13[[Cód.]:[Latitude]],3,FALSE)," - ",VLOOKUP(Table8[[#This Row],[Código da Candidatura]],Table13[[Cód.]:[Latitude]],6,FALSE)))</f>
        <v/>
      </c>
      <c r="H507" s="330" t="str">
        <f>IF(A507="","",CONCATENATE("1D.",Entrada!$K$8,".",auxiliar!A39,".",Table8[[#This Row],[Código da Candidatura]]))</f>
        <v/>
      </c>
      <c r="I507" s="331" t="str">
        <f>IF(A507="","",SUMIF(D.Composição!A$2825:A$8530,A507,D.Composição!G$5:G$8530))</f>
        <v/>
      </c>
      <c r="J507" s="332" t="str">
        <f>IF(A507="","",COUNTIF(D.Composição!$A:$A,$A507))</f>
        <v/>
      </c>
      <c r="K507" s="332" t="str">
        <f t="shared" si="35"/>
        <v/>
      </c>
      <c r="L507" s="332" t="str">
        <f>IF(A507="","",COUNTIFS(D.Composição!$A:$A,$A507,D.Composição!$M:$M,"Dep"))</f>
        <v/>
      </c>
      <c r="M507" s="332" t="str">
        <f>IF(A507="","",COUNTIFS(D.Composição!$A:$A,$A507,D.Composição!$F:$F,"Sim"))</f>
        <v/>
      </c>
      <c r="N507" s="332" t="str">
        <f t="shared" si="36"/>
        <v/>
      </c>
      <c r="O507" s="332" t="str">
        <f>IF(A507="","",VLOOKUP(A507,D.Composição!A2861:F8567,5,FALSE))</f>
        <v/>
      </c>
      <c r="P507" s="332" t="str">
        <f t="shared" si="37"/>
        <v/>
      </c>
      <c r="Q507" s="333" t="str">
        <f t="shared" si="38"/>
        <v/>
      </c>
      <c r="R507" s="334" t="str">
        <f t="shared" si="39"/>
        <v/>
      </c>
      <c r="S507" s="332" t="str">
        <f>IF(H507="","",IF(R507&gt;=4*auxiliar!$K$2,"Não elegível",IF(R507&lt;4*auxiliar!$K$2,"Elegível","")))</f>
        <v/>
      </c>
      <c r="T507" s="325"/>
      <c r="U507" s="325"/>
      <c r="V507" s="325"/>
      <c r="W507" s="335"/>
      <c r="X507" s="336" t="str">
        <f>IF(Table8[[#This Row],[Código do agregado '[Entidade']]]="","",IF(OR(AND(A507="",A507&lt;&gt;""),(AND(A507&lt;&gt;"",OR(B507="",D507="",I507="",T507="",U507="")))),"NÃO",IF(AND(A507&lt;&gt;"",J507=0),"Faltam membros","sim")))</f>
        <v/>
      </c>
      <c r="AA507" s="323"/>
      <c r="AB507" s="406"/>
      <c r="AC507" s="406"/>
      <c r="AD507" s="323"/>
      <c r="AE507" s="323"/>
    </row>
    <row r="508" spans="1:31" x14ac:dyDescent="0.25">
      <c r="A508" s="324"/>
      <c r="B508" s="325"/>
      <c r="C508" s="326">
        <f>IFERROR(VLOOKUP(B508,A.Núcleos!$B:$C,2,FALSE),"")</f>
        <v>0</v>
      </c>
      <c r="D508" s="327"/>
      <c r="E508" s="328"/>
      <c r="F508" s="213"/>
      <c r="G508" s="329" t="str">
        <f>IF(Table8[[#This Row],[Código da Candidatura]]="","",CONCATENATE(VLOOKUP(Table8[[#This Row],[Código da Candidatura]],Table13[[Cód.]:[Latitude]],3,FALSE)," - ",VLOOKUP(Table8[[#This Row],[Código da Candidatura]],Table13[[Cód.]:[Latitude]],6,FALSE)))</f>
        <v/>
      </c>
      <c r="H508" s="330" t="str">
        <f>IF(A508="","",CONCATENATE("1D.",Entrada!$K$8,".",auxiliar!A40,".",Table8[[#This Row],[Código da Candidatura]]))</f>
        <v/>
      </c>
      <c r="I508" s="331" t="str">
        <f>IF(A508="","",SUMIF(D.Composição!A$2825:A$8530,A508,D.Composição!G$5:G$8530))</f>
        <v/>
      </c>
      <c r="J508" s="332" t="str">
        <f>IF(A508="","",COUNTIF(D.Composição!$A:$A,$A508))</f>
        <v/>
      </c>
      <c r="K508" s="332" t="str">
        <f t="shared" si="35"/>
        <v/>
      </c>
      <c r="L508" s="332" t="str">
        <f>IF(A508="","",COUNTIFS(D.Composição!$A:$A,$A508,D.Composição!$M:$M,"Dep"))</f>
        <v/>
      </c>
      <c r="M508" s="332" t="str">
        <f>IF(A508="","",COUNTIFS(D.Composição!$A:$A,$A508,D.Composição!$F:$F,"Sim"))</f>
        <v/>
      </c>
      <c r="N508" s="332" t="str">
        <f t="shared" si="36"/>
        <v/>
      </c>
      <c r="O508" s="332" t="str">
        <f>IF(A508="","",VLOOKUP(A508,D.Composição!A2862:F8568,5,FALSE))</f>
        <v/>
      </c>
      <c r="P508" s="332" t="str">
        <f t="shared" si="37"/>
        <v/>
      </c>
      <c r="Q508" s="333" t="str">
        <f t="shared" si="38"/>
        <v/>
      </c>
      <c r="R508" s="334" t="str">
        <f t="shared" si="39"/>
        <v/>
      </c>
      <c r="S508" s="332" t="str">
        <f>IF(H508="","",IF(R508&gt;=4*auxiliar!$K$2,"Não elegível",IF(R508&lt;4*auxiliar!$K$2,"Elegível","")))</f>
        <v/>
      </c>
      <c r="T508" s="325"/>
      <c r="U508" s="325"/>
      <c r="V508" s="325"/>
      <c r="W508" s="335"/>
      <c r="X508" s="336" t="str">
        <f>IF(Table8[[#This Row],[Código do agregado '[Entidade']]]="","",IF(OR(AND(A508="",A508&lt;&gt;""),(AND(A508&lt;&gt;"",OR(B508="",D508="",I508="",T508="",U508="")))),"NÃO",IF(AND(A508&lt;&gt;"",J508=0),"Faltam membros","sim")))</f>
        <v/>
      </c>
      <c r="AA508" s="323"/>
      <c r="AB508" s="406"/>
      <c r="AC508" s="406"/>
      <c r="AD508" s="323"/>
      <c r="AE508" s="323"/>
    </row>
    <row r="509" spans="1:31" x14ac:dyDescent="0.25">
      <c r="A509" s="324"/>
      <c r="B509" s="325"/>
      <c r="C509" s="326">
        <f>IFERROR(VLOOKUP(B509,A.Núcleos!$B:$C,2,FALSE),"")</f>
        <v>0</v>
      </c>
      <c r="D509" s="327"/>
      <c r="E509" s="328"/>
      <c r="F509" s="213"/>
      <c r="G509" s="329" t="str">
        <f>IF(Table8[[#This Row],[Código da Candidatura]]="","",CONCATENATE(VLOOKUP(Table8[[#This Row],[Código da Candidatura]],Table13[[Cód.]:[Latitude]],3,FALSE)," - ",VLOOKUP(Table8[[#This Row],[Código da Candidatura]],Table13[[Cód.]:[Latitude]],6,FALSE)))</f>
        <v/>
      </c>
      <c r="H509" s="330" t="str">
        <f>IF(A509="","",CONCATENATE("1D.",Entrada!$K$8,".",auxiliar!A41,".",Table8[[#This Row],[Código da Candidatura]]))</f>
        <v/>
      </c>
      <c r="I509" s="331" t="str">
        <f>IF(A509="","",SUMIF(D.Composição!A$2825:A$8530,A509,D.Composição!G$5:G$8530))</f>
        <v/>
      </c>
      <c r="J509" s="332" t="str">
        <f>IF(A509="","",COUNTIF(D.Composição!$A:$A,$A509))</f>
        <v/>
      </c>
      <c r="K509" s="332" t="str">
        <f t="shared" si="35"/>
        <v/>
      </c>
      <c r="L509" s="332" t="str">
        <f>IF(A509="","",COUNTIFS(D.Composição!$A:$A,$A509,D.Composição!$M:$M,"Dep"))</f>
        <v/>
      </c>
      <c r="M509" s="332" t="str">
        <f>IF(A509="","",COUNTIFS(D.Composição!$A:$A,$A509,D.Composição!$F:$F,"Sim"))</f>
        <v/>
      </c>
      <c r="N509" s="332" t="str">
        <f t="shared" si="36"/>
        <v/>
      </c>
      <c r="O509" s="332" t="str">
        <f>IF(A509="","",VLOOKUP(A509,D.Composição!A2863:F8569,5,FALSE))</f>
        <v/>
      </c>
      <c r="P509" s="332" t="str">
        <f t="shared" si="37"/>
        <v/>
      </c>
      <c r="Q509" s="333" t="str">
        <f t="shared" si="38"/>
        <v/>
      </c>
      <c r="R509" s="334" t="str">
        <f t="shared" si="39"/>
        <v/>
      </c>
      <c r="S509" s="332" t="str">
        <f>IF(H509="","",IF(R509&gt;=4*auxiliar!$K$2,"Não elegível",IF(R509&lt;4*auxiliar!$K$2,"Elegível","")))</f>
        <v/>
      </c>
      <c r="T509" s="325"/>
      <c r="U509" s="325"/>
      <c r="V509" s="325"/>
      <c r="W509" s="335"/>
      <c r="X509" s="336" t="str">
        <f>IF(Table8[[#This Row],[Código do agregado '[Entidade']]]="","",IF(OR(AND(A509="",A509&lt;&gt;""),(AND(A509&lt;&gt;"",OR(B509="",D509="",I509="",T509="",U509="")))),"NÃO",IF(AND(A509&lt;&gt;"",J509=0),"Faltam membros","sim")))</f>
        <v/>
      </c>
      <c r="AA509" s="323"/>
      <c r="AB509" s="406"/>
      <c r="AC509" s="406"/>
      <c r="AD509" s="323"/>
      <c r="AE509" s="323"/>
    </row>
    <row r="510" spans="1:31" x14ac:dyDescent="0.25">
      <c r="A510" s="324"/>
      <c r="B510" s="325"/>
      <c r="C510" s="326">
        <f>IFERROR(VLOOKUP(B510,A.Núcleos!$B:$C,2,FALSE),"")</f>
        <v>0</v>
      </c>
      <c r="D510" s="327"/>
      <c r="E510" s="328"/>
      <c r="F510" s="213"/>
      <c r="G510" s="329" t="str">
        <f>IF(Table8[[#This Row],[Código da Candidatura]]="","",CONCATENATE(VLOOKUP(Table8[[#This Row],[Código da Candidatura]],Table13[[Cód.]:[Latitude]],3,FALSE)," - ",VLOOKUP(Table8[[#This Row],[Código da Candidatura]],Table13[[Cód.]:[Latitude]],6,FALSE)))</f>
        <v/>
      </c>
      <c r="H510" s="330" t="str">
        <f>IF(A510="","",CONCATENATE("1D.",Entrada!$K$8,".",auxiliar!A42,".",Table8[[#This Row],[Código da Candidatura]]))</f>
        <v/>
      </c>
      <c r="I510" s="331" t="str">
        <f>IF(A510="","",SUMIF(D.Composição!A$2825:A$8530,A510,D.Composição!G$5:G$8530))</f>
        <v/>
      </c>
      <c r="J510" s="332" t="str">
        <f>IF(A510="","",COUNTIF(D.Composição!$A:$A,$A510))</f>
        <v/>
      </c>
      <c r="K510" s="332" t="str">
        <f t="shared" si="35"/>
        <v/>
      </c>
      <c r="L510" s="332" t="str">
        <f>IF(A510="","",COUNTIFS(D.Composição!$A:$A,$A510,D.Composição!$M:$M,"Dep"))</f>
        <v/>
      </c>
      <c r="M510" s="332" t="str">
        <f>IF(A510="","",COUNTIFS(D.Composição!$A:$A,$A510,D.Composição!$F:$F,"Sim"))</f>
        <v/>
      </c>
      <c r="N510" s="332" t="str">
        <f t="shared" si="36"/>
        <v/>
      </c>
      <c r="O510" s="332" t="str">
        <f>IF(A510="","",VLOOKUP(A510,D.Composição!A2864:F8570,5,FALSE))</f>
        <v/>
      </c>
      <c r="P510" s="332" t="str">
        <f t="shared" si="37"/>
        <v/>
      </c>
      <c r="Q510" s="333" t="str">
        <f t="shared" si="38"/>
        <v/>
      </c>
      <c r="R510" s="334" t="str">
        <f t="shared" si="39"/>
        <v/>
      </c>
      <c r="S510" s="332" t="str">
        <f>IF(H510="","",IF(R510&gt;=4*auxiliar!$K$2,"Não elegível",IF(R510&lt;4*auxiliar!$K$2,"Elegível","")))</f>
        <v/>
      </c>
      <c r="T510" s="325"/>
      <c r="U510" s="325"/>
      <c r="V510" s="325"/>
      <c r="W510" s="335"/>
      <c r="X510" s="336" t="str">
        <f>IF(Table8[[#This Row],[Código do agregado '[Entidade']]]="","",IF(OR(AND(A510="",A510&lt;&gt;""),(AND(A510&lt;&gt;"",OR(B510="",D510="",I510="",T510="",U510="")))),"NÃO",IF(AND(A510&lt;&gt;"",J510=0),"Faltam membros","sim")))</f>
        <v/>
      </c>
      <c r="AA510" s="323"/>
      <c r="AB510" s="406"/>
      <c r="AC510" s="406"/>
      <c r="AD510" s="323"/>
      <c r="AE510" s="323"/>
    </row>
    <row r="511" spans="1:31" x14ac:dyDescent="0.25">
      <c r="A511" s="324"/>
      <c r="B511" s="325"/>
      <c r="C511" s="326">
        <f>IFERROR(VLOOKUP(B511,A.Núcleos!$B:$C,2,FALSE),"")</f>
        <v>0</v>
      </c>
      <c r="D511" s="327"/>
      <c r="E511" s="328"/>
      <c r="F511" s="213"/>
      <c r="G511" s="329" t="str">
        <f>IF(Table8[[#This Row],[Código da Candidatura]]="","",CONCATENATE(VLOOKUP(Table8[[#This Row],[Código da Candidatura]],Table13[[Cód.]:[Latitude]],3,FALSE)," - ",VLOOKUP(Table8[[#This Row],[Código da Candidatura]],Table13[[Cód.]:[Latitude]],6,FALSE)))</f>
        <v/>
      </c>
      <c r="H511" s="330" t="str">
        <f>IF(A511="","",CONCATENATE("1D.",Entrada!$K$8,".",auxiliar!A43,".",Table8[[#This Row],[Código da Candidatura]]))</f>
        <v/>
      </c>
      <c r="I511" s="331" t="str">
        <f>IF(A511="","",SUMIF(D.Composição!A$2825:A$8530,A511,D.Composição!G$5:G$8530))</f>
        <v/>
      </c>
      <c r="J511" s="332" t="str">
        <f>IF(A511="","",COUNTIF(D.Composição!$A:$A,$A511))</f>
        <v/>
      </c>
      <c r="K511" s="332" t="str">
        <f t="shared" si="35"/>
        <v/>
      </c>
      <c r="L511" s="332" t="str">
        <f>IF(A511="","",COUNTIFS(D.Composição!$A:$A,$A511,D.Composição!$M:$M,"Dep"))</f>
        <v/>
      </c>
      <c r="M511" s="332" t="str">
        <f>IF(A511="","",COUNTIFS(D.Composição!$A:$A,$A511,D.Composição!$F:$F,"Sim"))</f>
        <v/>
      </c>
      <c r="N511" s="332" t="str">
        <f t="shared" si="36"/>
        <v/>
      </c>
      <c r="O511" s="332" t="str">
        <f>IF(A511="","",VLOOKUP(A511,D.Composição!A2865:F8571,5,FALSE))</f>
        <v/>
      </c>
      <c r="P511" s="332" t="str">
        <f t="shared" si="37"/>
        <v/>
      </c>
      <c r="Q511" s="333" t="str">
        <f t="shared" si="38"/>
        <v/>
      </c>
      <c r="R511" s="334" t="str">
        <f t="shared" si="39"/>
        <v/>
      </c>
      <c r="S511" s="332" t="str">
        <f>IF(H511="","",IF(R511&gt;=4*auxiliar!$K$2,"Não elegível",IF(R511&lt;4*auxiliar!$K$2,"Elegível","")))</f>
        <v/>
      </c>
      <c r="T511" s="325"/>
      <c r="U511" s="325"/>
      <c r="V511" s="325"/>
      <c r="W511" s="335"/>
      <c r="X511" s="336" t="str">
        <f>IF(Table8[[#This Row],[Código do agregado '[Entidade']]]="","",IF(OR(AND(A511="",A511&lt;&gt;""),(AND(A511&lt;&gt;"",OR(B511="",D511="",I511="",T511="",U511="")))),"NÃO",IF(AND(A511&lt;&gt;"",J511=0),"Faltam membros","sim")))</f>
        <v/>
      </c>
      <c r="AA511" s="323"/>
      <c r="AB511" s="406"/>
      <c r="AC511" s="406"/>
      <c r="AD511" s="323"/>
      <c r="AE511" s="323"/>
    </row>
    <row r="512" spans="1:31" x14ac:dyDescent="0.25">
      <c r="A512" s="324"/>
      <c r="B512" s="325"/>
      <c r="C512" s="326">
        <f>IFERROR(VLOOKUP(B512,A.Núcleos!$B:$C,2,FALSE),"")</f>
        <v>0</v>
      </c>
      <c r="D512" s="327"/>
      <c r="E512" s="328"/>
      <c r="F512" s="213"/>
      <c r="G512" s="329" t="str">
        <f>IF(Table8[[#This Row],[Código da Candidatura]]="","",CONCATENATE(VLOOKUP(Table8[[#This Row],[Código da Candidatura]],Table13[[Cód.]:[Latitude]],3,FALSE)," - ",VLOOKUP(Table8[[#This Row],[Código da Candidatura]],Table13[[Cód.]:[Latitude]],6,FALSE)))</f>
        <v/>
      </c>
      <c r="H512" s="330" t="str">
        <f>IF(A512="","",CONCATENATE("1D.",Entrada!$K$8,".",auxiliar!A44,".",Table8[[#This Row],[Código da Candidatura]]))</f>
        <v/>
      </c>
      <c r="I512" s="331" t="str">
        <f>IF(A512="","",SUMIF(D.Composição!A$2825:A$8530,A512,D.Composição!G$5:G$8530))</f>
        <v/>
      </c>
      <c r="J512" s="332" t="str">
        <f>IF(A512="","",COUNTIF(D.Composição!$A:$A,$A512))</f>
        <v/>
      </c>
      <c r="K512" s="332" t="str">
        <f t="shared" si="35"/>
        <v/>
      </c>
      <c r="L512" s="332" t="str">
        <f>IF(A512="","",COUNTIFS(D.Composição!$A:$A,$A512,D.Composição!$M:$M,"Dep"))</f>
        <v/>
      </c>
      <c r="M512" s="332" t="str">
        <f>IF(A512="","",COUNTIFS(D.Composição!$A:$A,$A512,D.Composição!$F:$F,"Sim"))</f>
        <v/>
      </c>
      <c r="N512" s="332" t="str">
        <f t="shared" si="36"/>
        <v/>
      </c>
      <c r="O512" s="332" t="str">
        <f>IF(A512="","",VLOOKUP(A512,D.Composição!A2866:F8572,5,FALSE))</f>
        <v/>
      </c>
      <c r="P512" s="332" t="str">
        <f t="shared" si="37"/>
        <v/>
      </c>
      <c r="Q512" s="333" t="str">
        <f t="shared" si="38"/>
        <v/>
      </c>
      <c r="R512" s="334" t="str">
        <f t="shared" si="39"/>
        <v/>
      </c>
      <c r="S512" s="332" t="str">
        <f>IF(H512="","",IF(R512&gt;=4*auxiliar!$K$2,"Não elegível",IF(R512&lt;4*auxiliar!$K$2,"Elegível","")))</f>
        <v/>
      </c>
      <c r="T512" s="325"/>
      <c r="U512" s="325"/>
      <c r="V512" s="325"/>
      <c r="W512" s="335"/>
      <c r="X512" s="336" t="str">
        <f>IF(Table8[[#This Row],[Código do agregado '[Entidade']]]="","",IF(OR(AND(A512="",A512&lt;&gt;""),(AND(A512&lt;&gt;"",OR(B512="",D512="",I512="",T512="",U512="")))),"NÃO",IF(AND(A512&lt;&gt;"",J512=0),"Faltam membros","sim")))</f>
        <v/>
      </c>
      <c r="AA512" s="323"/>
      <c r="AB512" s="406"/>
      <c r="AC512" s="406"/>
      <c r="AD512" s="323"/>
      <c r="AE512" s="323"/>
    </row>
    <row r="513" spans="1:31" x14ac:dyDescent="0.25">
      <c r="A513" s="324"/>
      <c r="B513" s="325"/>
      <c r="C513" s="326">
        <f>IFERROR(VLOOKUP(B513,A.Núcleos!$B:$C,2,FALSE),"")</f>
        <v>0</v>
      </c>
      <c r="D513" s="327"/>
      <c r="E513" s="328"/>
      <c r="F513" s="213"/>
      <c r="G513" s="329" t="str">
        <f>IF(Table8[[#This Row],[Código da Candidatura]]="","",CONCATENATE(VLOOKUP(Table8[[#This Row],[Código da Candidatura]],Table13[[Cód.]:[Latitude]],3,FALSE)," - ",VLOOKUP(Table8[[#This Row],[Código da Candidatura]],Table13[[Cód.]:[Latitude]],6,FALSE)))</f>
        <v/>
      </c>
      <c r="H513" s="330" t="str">
        <f>IF(A513="","",CONCATENATE("1D.",Entrada!$K$8,".",auxiliar!A45,".",Table8[[#This Row],[Código da Candidatura]]))</f>
        <v/>
      </c>
      <c r="I513" s="331" t="str">
        <f>IF(A513="","",SUMIF(D.Composição!A$2825:A$8530,A513,D.Composição!G$5:G$8530))</f>
        <v/>
      </c>
      <c r="J513" s="332" t="str">
        <f>IF(A513="","",COUNTIF(D.Composição!$A:$A,$A513))</f>
        <v/>
      </c>
      <c r="K513" s="332" t="str">
        <f t="shared" si="35"/>
        <v/>
      </c>
      <c r="L513" s="332" t="str">
        <f>IF(A513="","",COUNTIFS(D.Composição!$A:$A,$A513,D.Composição!$M:$M,"Dep"))</f>
        <v/>
      </c>
      <c r="M513" s="332" t="str">
        <f>IF(A513="","",COUNTIFS(D.Composição!$A:$A,$A513,D.Composição!$F:$F,"Sim"))</f>
        <v/>
      </c>
      <c r="N513" s="332" t="str">
        <f t="shared" si="36"/>
        <v/>
      </c>
      <c r="O513" s="332" t="str">
        <f>IF(A513="","",VLOOKUP(A513,D.Composição!A2867:F8573,5,FALSE))</f>
        <v/>
      </c>
      <c r="P513" s="332" t="str">
        <f t="shared" si="37"/>
        <v/>
      </c>
      <c r="Q513" s="333" t="str">
        <f t="shared" si="38"/>
        <v/>
      </c>
      <c r="R513" s="334" t="str">
        <f t="shared" si="39"/>
        <v/>
      </c>
      <c r="S513" s="332" t="str">
        <f>IF(H513="","",IF(R513&gt;=4*auxiliar!$K$2,"Não elegível",IF(R513&lt;4*auxiliar!$K$2,"Elegível","")))</f>
        <v/>
      </c>
      <c r="T513" s="325"/>
      <c r="U513" s="325"/>
      <c r="V513" s="325"/>
      <c r="W513" s="335"/>
      <c r="X513" s="336" t="str">
        <f>IF(Table8[[#This Row],[Código do agregado '[Entidade']]]="","",IF(OR(AND(A513="",A513&lt;&gt;""),(AND(A513&lt;&gt;"",OR(B513="",D513="",I513="",T513="",U513="")))),"NÃO",IF(AND(A513&lt;&gt;"",J513=0),"Faltam membros","sim")))</f>
        <v/>
      </c>
      <c r="AA513" s="323"/>
      <c r="AB513" s="406"/>
      <c r="AC513" s="406"/>
      <c r="AD513" s="323"/>
      <c r="AE513" s="323"/>
    </row>
    <row r="514" spans="1:31" x14ac:dyDescent="0.25">
      <c r="A514" s="324"/>
      <c r="B514" s="325"/>
      <c r="C514" s="326">
        <f>IFERROR(VLOOKUP(B514,A.Núcleos!$B:$C,2,FALSE),"")</f>
        <v>0</v>
      </c>
      <c r="D514" s="327"/>
      <c r="E514" s="328"/>
      <c r="F514" s="213"/>
      <c r="G514" s="329" t="str">
        <f>IF(Table8[[#This Row],[Código da Candidatura]]="","",CONCATENATE(VLOOKUP(Table8[[#This Row],[Código da Candidatura]],Table13[[Cód.]:[Latitude]],3,FALSE)," - ",VLOOKUP(Table8[[#This Row],[Código da Candidatura]],Table13[[Cód.]:[Latitude]],6,FALSE)))</f>
        <v/>
      </c>
      <c r="H514" s="330" t="str">
        <f>IF(A514="","",CONCATENATE("1D.",Entrada!$K$8,".",auxiliar!A46,".",Table8[[#This Row],[Código da Candidatura]]))</f>
        <v/>
      </c>
      <c r="I514" s="331" t="str">
        <f>IF(A514="","",SUMIF(D.Composição!A$2825:A$8530,A514,D.Composição!G$5:G$8530))</f>
        <v/>
      </c>
      <c r="J514" s="332" t="str">
        <f>IF(A514="","",COUNTIF(D.Composição!$A:$A,$A514))</f>
        <v/>
      </c>
      <c r="K514" s="332" t="str">
        <f t="shared" si="35"/>
        <v/>
      </c>
      <c r="L514" s="332" t="str">
        <f>IF(A514="","",COUNTIFS(D.Composição!$A:$A,$A514,D.Composição!$M:$M,"Dep"))</f>
        <v/>
      </c>
      <c r="M514" s="332" t="str">
        <f>IF(A514="","",COUNTIFS(D.Composição!$A:$A,$A514,D.Composição!$F:$F,"Sim"))</f>
        <v/>
      </c>
      <c r="N514" s="332" t="str">
        <f t="shared" si="36"/>
        <v/>
      </c>
      <c r="O514" s="332" t="str">
        <f>IF(A514="","",VLOOKUP(A514,D.Composição!A2868:F8574,5,FALSE))</f>
        <v/>
      </c>
      <c r="P514" s="332" t="str">
        <f t="shared" si="37"/>
        <v/>
      </c>
      <c r="Q514" s="333" t="str">
        <f t="shared" si="38"/>
        <v/>
      </c>
      <c r="R514" s="334" t="str">
        <f t="shared" si="39"/>
        <v/>
      </c>
      <c r="S514" s="332" t="str">
        <f>IF(H514="","",IF(R514&gt;=4*auxiliar!$K$2,"Não elegível",IF(R514&lt;4*auxiliar!$K$2,"Elegível","")))</f>
        <v/>
      </c>
      <c r="T514" s="325"/>
      <c r="U514" s="325"/>
      <c r="V514" s="325"/>
      <c r="W514" s="335"/>
      <c r="X514" s="336" t="str">
        <f>IF(Table8[[#This Row],[Código do agregado '[Entidade']]]="","",IF(OR(AND(A514="",A514&lt;&gt;""),(AND(A514&lt;&gt;"",OR(B514="",D514="",I514="",T514="",U514="")))),"NÃO",IF(AND(A514&lt;&gt;"",J514=0),"Faltam membros","sim")))</f>
        <v/>
      </c>
      <c r="AA514" s="323"/>
      <c r="AB514" s="406"/>
      <c r="AC514" s="406"/>
      <c r="AD514" s="323"/>
      <c r="AE514" s="323"/>
    </row>
    <row r="515" spans="1:31" x14ac:dyDescent="0.25">
      <c r="A515" s="324"/>
      <c r="B515" s="325"/>
      <c r="C515" s="326">
        <f>IFERROR(VLOOKUP(B515,A.Núcleos!$B:$C,2,FALSE),"")</f>
        <v>0</v>
      </c>
      <c r="D515" s="327"/>
      <c r="E515" s="328"/>
      <c r="F515" s="213"/>
      <c r="G515" s="329" t="str">
        <f>IF(Table8[[#This Row],[Código da Candidatura]]="","",CONCATENATE(VLOOKUP(Table8[[#This Row],[Código da Candidatura]],Table13[[Cód.]:[Latitude]],3,FALSE)," - ",VLOOKUP(Table8[[#This Row],[Código da Candidatura]],Table13[[Cód.]:[Latitude]],6,FALSE)))</f>
        <v/>
      </c>
      <c r="H515" s="330" t="str">
        <f>IF(A515="","",CONCATENATE("1D.",Entrada!$K$8,".",auxiliar!A47,".",Table8[[#This Row],[Código da Candidatura]]))</f>
        <v/>
      </c>
      <c r="I515" s="331" t="str">
        <f>IF(A515="","",SUMIF(D.Composição!A$2825:A$8530,A515,D.Composição!G$5:G$8530))</f>
        <v/>
      </c>
      <c r="J515" s="332" t="str">
        <f>IF(A515="","",COUNTIF(D.Composição!$A:$A,$A515))</f>
        <v/>
      </c>
      <c r="K515" s="332" t="str">
        <f t="shared" si="35"/>
        <v/>
      </c>
      <c r="L515" s="332" t="str">
        <f>IF(A515="","",COUNTIFS(D.Composição!$A:$A,$A515,D.Composição!$M:$M,"Dep"))</f>
        <v/>
      </c>
      <c r="M515" s="332" t="str">
        <f>IF(A515="","",COUNTIFS(D.Composição!$A:$A,$A515,D.Composição!$F:$F,"Sim"))</f>
        <v/>
      </c>
      <c r="N515" s="332" t="str">
        <f t="shared" si="36"/>
        <v/>
      </c>
      <c r="O515" s="332" t="str">
        <f>IF(A515="","",VLOOKUP(A515,D.Composição!A2869:F8575,5,FALSE))</f>
        <v/>
      </c>
      <c r="P515" s="332" t="str">
        <f t="shared" si="37"/>
        <v/>
      </c>
      <c r="Q515" s="333" t="str">
        <f t="shared" si="38"/>
        <v/>
      </c>
      <c r="R515" s="334" t="str">
        <f t="shared" si="39"/>
        <v/>
      </c>
      <c r="S515" s="332" t="str">
        <f>IF(H515="","",IF(R515&gt;=4*auxiliar!$K$2,"Não elegível",IF(R515&lt;4*auxiliar!$K$2,"Elegível","")))</f>
        <v/>
      </c>
      <c r="T515" s="325"/>
      <c r="U515" s="325"/>
      <c r="V515" s="325"/>
      <c r="W515" s="335"/>
      <c r="X515" s="336" t="str">
        <f>IF(Table8[[#This Row],[Código do agregado '[Entidade']]]="","",IF(OR(AND(A515="",A515&lt;&gt;""),(AND(A515&lt;&gt;"",OR(B515="",D515="",I515="",T515="",U515="")))),"NÃO",IF(AND(A515&lt;&gt;"",J515=0),"Faltam membros","sim")))</f>
        <v/>
      </c>
      <c r="AA515" s="323"/>
      <c r="AB515" s="406"/>
      <c r="AC515" s="406"/>
      <c r="AD515" s="323"/>
      <c r="AE515" s="323"/>
    </row>
    <row r="516" spans="1:31" x14ac:dyDescent="0.25">
      <c r="A516" s="324"/>
      <c r="B516" s="325"/>
      <c r="C516" s="326">
        <f>IFERROR(VLOOKUP(B516,A.Núcleos!$B:$C,2,FALSE),"")</f>
        <v>0</v>
      </c>
      <c r="D516" s="327"/>
      <c r="E516" s="328"/>
      <c r="F516" s="213"/>
      <c r="G516" s="329" t="str">
        <f>IF(Table8[[#This Row],[Código da Candidatura]]="","",CONCATENATE(VLOOKUP(Table8[[#This Row],[Código da Candidatura]],Table13[[Cód.]:[Latitude]],3,FALSE)," - ",VLOOKUP(Table8[[#This Row],[Código da Candidatura]],Table13[[Cód.]:[Latitude]],6,FALSE)))</f>
        <v/>
      </c>
      <c r="H516" s="330" t="str">
        <f>IF(A516="","",CONCATENATE("1D.",Entrada!$K$8,".",auxiliar!A48,".",Table8[[#This Row],[Código da Candidatura]]))</f>
        <v/>
      </c>
      <c r="I516" s="331" t="str">
        <f>IF(A516="","",SUMIF(D.Composição!A$2825:A$8530,A516,D.Composição!G$5:G$8530))</f>
        <v/>
      </c>
      <c r="J516" s="332" t="str">
        <f>IF(A516="","",COUNTIF(D.Composição!$A:$A,$A516))</f>
        <v/>
      </c>
      <c r="K516" s="332" t="str">
        <f t="shared" si="35"/>
        <v/>
      </c>
      <c r="L516" s="332" t="str">
        <f>IF(A516="","",COUNTIFS(D.Composição!$A:$A,$A516,D.Composição!$M:$M,"Dep"))</f>
        <v/>
      </c>
      <c r="M516" s="332" t="str">
        <f>IF(A516="","",COUNTIFS(D.Composição!$A:$A,$A516,D.Composição!$F:$F,"Sim"))</f>
        <v/>
      </c>
      <c r="N516" s="332" t="str">
        <f t="shared" si="36"/>
        <v/>
      </c>
      <c r="O516" s="332" t="str">
        <f>IF(A516="","",VLOOKUP(A516,D.Composição!A2870:F8576,5,FALSE))</f>
        <v/>
      </c>
      <c r="P516" s="332" t="str">
        <f t="shared" si="37"/>
        <v/>
      </c>
      <c r="Q516" s="333" t="str">
        <f t="shared" si="38"/>
        <v/>
      </c>
      <c r="R516" s="334" t="str">
        <f t="shared" si="39"/>
        <v/>
      </c>
      <c r="S516" s="332" t="str">
        <f>IF(H516="","",IF(R516&gt;=4*auxiliar!$K$2,"Não elegível",IF(R516&lt;4*auxiliar!$K$2,"Elegível","")))</f>
        <v/>
      </c>
      <c r="T516" s="325"/>
      <c r="U516" s="325"/>
      <c r="V516" s="325"/>
      <c r="W516" s="335"/>
      <c r="X516" s="336" t="str">
        <f>IF(Table8[[#This Row],[Código do agregado '[Entidade']]]="","",IF(OR(AND(A516="",A516&lt;&gt;""),(AND(A516&lt;&gt;"",OR(B516="",D516="",I516="",T516="",U516="")))),"NÃO",IF(AND(A516&lt;&gt;"",J516=0),"Faltam membros","sim")))</f>
        <v/>
      </c>
      <c r="AA516" s="323"/>
      <c r="AB516" s="406"/>
      <c r="AC516" s="406"/>
      <c r="AD516" s="323"/>
      <c r="AE516" s="323"/>
    </row>
    <row r="517" spans="1:31" x14ac:dyDescent="0.25">
      <c r="A517" s="324"/>
      <c r="B517" s="325"/>
      <c r="C517" s="326">
        <f>IFERROR(VLOOKUP(B517,A.Núcleos!$B:$C,2,FALSE),"")</f>
        <v>0</v>
      </c>
      <c r="D517" s="327"/>
      <c r="E517" s="328"/>
      <c r="F517" s="213"/>
      <c r="G517" s="329" t="str">
        <f>IF(Table8[[#This Row],[Código da Candidatura]]="","",CONCATENATE(VLOOKUP(Table8[[#This Row],[Código da Candidatura]],Table13[[Cód.]:[Latitude]],3,FALSE)," - ",VLOOKUP(Table8[[#This Row],[Código da Candidatura]],Table13[[Cód.]:[Latitude]],6,FALSE)))</f>
        <v/>
      </c>
      <c r="H517" s="330" t="str">
        <f>IF(A517="","",CONCATENATE("1D.",Entrada!$K$8,".",auxiliar!A49,".",Table8[[#This Row],[Código da Candidatura]]))</f>
        <v/>
      </c>
      <c r="I517" s="331" t="str">
        <f>IF(A517="","",SUMIF(D.Composição!A$2825:A$8530,A517,D.Composição!G$5:G$8530))</f>
        <v/>
      </c>
      <c r="J517" s="332" t="str">
        <f>IF(A517="","",COUNTIF(D.Composição!$A:$A,$A517))</f>
        <v/>
      </c>
      <c r="K517" s="332" t="str">
        <f t="shared" ref="K517:K580" si="40">IF(H517="","",MAX(J517-L517-1,0))</f>
        <v/>
      </c>
      <c r="L517" s="332" t="str">
        <f>IF(A517="","",COUNTIFS(D.Composição!$A:$A,$A517,D.Composição!$M:$M,"Dep"))</f>
        <v/>
      </c>
      <c r="M517" s="332" t="str">
        <f>IF(A517="","",COUNTIFS(D.Composição!$A:$A,$A517,D.Composição!$F:$F,"Sim"))</f>
        <v/>
      </c>
      <c r="N517" s="332" t="str">
        <f t="shared" ref="N517:N580" si="41">IF(H517="","",IF(AND(J517-L517=1,J517&gt;1.5),"Sim","Não"))</f>
        <v/>
      </c>
      <c r="O517" s="332" t="str">
        <f>IF(A517="","",VLOOKUP(A517,D.Composição!A2871:F8577,5,FALSE))</f>
        <v/>
      </c>
      <c r="P517" s="332" t="str">
        <f t="shared" ref="P517:P580" si="42">IF(A517="","",IF(AND(J517=1,O517&gt;65),"Sim","Não"))</f>
        <v/>
      </c>
      <c r="Q517" s="333" t="str">
        <f t="shared" ref="Q517:Q580" si="43">IF(A517="","",IF(P517="Sim",1.25,IF(N517="Não",1+0.7*K517+0.25*L517+0.25*M517,IF(N517="Sim",1+0.7*K517+0.5*L517+0.25*M517,""))))</f>
        <v/>
      </c>
      <c r="R517" s="334" t="str">
        <f t="shared" ref="R517:R580" si="44">IF(H517="","",I517/12/Q517)</f>
        <v/>
      </c>
      <c r="S517" s="332" t="str">
        <f>IF(H517="","",IF(R517&gt;=4*auxiliar!$K$2,"Não elegível",IF(R517&lt;4*auxiliar!$K$2,"Elegível","")))</f>
        <v/>
      </c>
      <c r="T517" s="325"/>
      <c r="U517" s="325"/>
      <c r="V517" s="325"/>
      <c r="W517" s="335"/>
      <c r="X517" s="336" t="str">
        <f>IF(Table8[[#This Row],[Código do agregado '[Entidade']]]="","",IF(OR(AND(A517="",A517&lt;&gt;""),(AND(A517&lt;&gt;"",OR(B517="",D517="",I517="",T517="",U517="")))),"NÃO",IF(AND(A517&lt;&gt;"",J517=0),"Faltam membros","sim")))</f>
        <v/>
      </c>
      <c r="AA517" s="323"/>
      <c r="AB517" s="406"/>
      <c r="AC517" s="406"/>
      <c r="AD517" s="323"/>
      <c r="AE517" s="323"/>
    </row>
    <row r="518" spans="1:31" x14ac:dyDescent="0.25">
      <c r="A518" s="324"/>
      <c r="B518" s="325"/>
      <c r="C518" s="326">
        <f>IFERROR(VLOOKUP(B518,A.Núcleos!$B:$C,2,FALSE),"")</f>
        <v>0</v>
      </c>
      <c r="D518" s="327"/>
      <c r="E518" s="328"/>
      <c r="F518" s="213"/>
      <c r="G518" s="329" t="str">
        <f>IF(Table8[[#This Row],[Código da Candidatura]]="","",CONCATENATE(VLOOKUP(Table8[[#This Row],[Código da Candidatura]],Table13[[Cód.]:[Latitude]],3,FALSE)," - ",VLOOKUP(Table8[[#This Row],[Código da Candidatura]],Table13[[Cód.]:[Latitude]],6,FALSE)))</f>
        <v/>
      </c>
      <c r="H518" s="330" t="str">
        <f>IF(A518="","",CONCATENATE("1D.",Entrada!$K$8,".",auxiliar!A50,".",Table8[[#This Row],[Código da Candidatura]]))</f>
        <v/>
      </c>
      <c r="I518" s="331" t="str">
        <f>IF(A518="","",SUMIF(D.Composição!A$2825:A$8530,A518,D.Composição!G$5:G$8530))</f>
        <v/>
      </c>
      <c r="J518" s="332" t="str">
        <f>IF(A518="","",COUNTIF(D.Composição!$A:$A,$A518))</f>
        <v/>
      </c>
      <c r="K518" s="332" t="str">
        <f t="shared" si="40"/>
        <v/>
      </c>
      <c r="L518" s="332" t="str">
        <f>IF(A518="","",COUNTIFS(D.Composição!$A:$A,$A518,D.Composição!$M:$M,"Dep"))</f>
        <v/>
      </c>
      <c r="M518" s="332" t="str">
        <f>IF(A518="","",COUNTIFS(D.Composição!$A:$A,$A518,D.Composição!$F:$F,"Sim"))</f>
        <v/>
      </c>
      <c r="N518" s="332" t="str">
        <f t="shared" si="41"/>
        <v/>
      </c>
      <c r="O518" s="332" t="str">
        <f>IF(A518="","",VLOOKUP(A518,D.Composição!A2872:F8578,5,FALSE))</f>
        <v/>
      </c>
      <c r="P518" s="332" t="str">
        <f t="shared" si="42"/>
        <v/>
      </c>
      <c r="Q518" s="333" t="str">
        <f t="shared" si="43"/>
        <v/>
      </c>
      <c r="R518" s="334" t="str">
        <f t="shared" si="44"/>
        <v/>
      </c>
      <c r="S518" s="332" t="str">
        <f>IF(H518="","",IF(R518&gt;=4*auxiliar!$K$2,"Não elegível",IF(R518&lt;4*auxiliar!$K$2,"Elegível","")))</f>
        <v/>
      </c>
      <c r="T518" s="325"/>
      <c r="U518" s="325"/>
      <c r="V518" s="325"/>
      <c r="W518" s="335"/>
      <c r="X518" s="336" t="str">
        <f>IF(Table8[[#This Row],[Código do agregado '[Entidade']]]="","",IF(OR(AND(A518="",A518&lt;&gt;""),(AND(A518&lt;&gt;"",OR(B518="",D518="",I518="",T518="",U518="")))),"NÃO",IF(AND(A518&lt;&gt;"",J518=0),"Faltam membros","sim")))</f>
        <v/>
      </c>
      <c r="AA518" s="323"/>
      <c r="AB518" s="406"/>
      <c r="AC518" s="406"/>
      <c r="AD518" s="323"/>
      <c r="AE518" s="323"/>
    </row>
    <row r="519" spans="1:31" x14ac:dyDescent="0.25">
      <c r="A519" s="324"/>
      <c r="B519" s="325"/>
      <c r="C519" s="326">
        <f>IFERROR(VLOOKUP(B519,A.Núcleos!$B:$C,2,FALSE),"")</f>
        <v>0</v>
      </c>
      <c r="D519" s="327"/>
      <c r="E519" s="328"/>
      <c r="F519" s="213"/>
      <c r="G519" s="329" t="str">
        <f>IF(Table8[[#This Row],[Código da Candidatura]]="","",CONCATENATE(VLOOKUP(Table8[[#This Row],[Código da Candidatura]],Table13[[Cód.]:[Latitude]],3,FALSE)," - ",VLOOKUP(Table8[[#This Row],[Código da Candidatura]],Table13[[Cód.]:[Latitude]],6,FALSE)))</f>
        <v/>
      </c>
      <c r="H519" s="330" t="str">
        <f>IF(A519="","",CONCATENATE("1D.",Entrada!$K$8,".",auxiliar!A51,".",Table8[[#This Row],[Código da Candidatura]]))</f>
        <v/>
      </c>
      <c r="I519" s="331" t="str">
        <f>IF(A519="","",SUMIF(D.Composição!A$2825:A$8530,A519,D.Composição!G$5:G$8530))</f>
        <v/>
      </c>
      <c r="J519" s="332" t="str">
        <f>IF(A519="","",COUNTIF(D.Composição!$A:$A,$A519))</f>
        <v/>
      </c>
      <c r="K519" s="332" t="str">
        <f t="shared" si="40"/>
        <v/>
      </c>
      <c r="L519" s="332" t="str">
        <f>IF(A519="","",COUNTIFS(D.Composição!$A:$A,$A519,D.Composição!$M:$M,"Dep"))</f>
        <v/>
      </c>
      <c r="M519" s="332" t="str">
        <f>IF(A519="","",COUNTIFS(D.Composição!$A:$A,$A519,D.Composição!$F:$F,"Sim"))</f>
        <v/>
      </c>
      <c r="N519" s="332" t="str">
        <f t="shared" si="41"/>
        <v/>
      </c>
      <c r="O519" s="332" t="str">
        <f>IF(A519="","",VLOOKUP(A519,D.Composição!A2873:F8579,5,FALSE))</f>
        <v/>
      </c>
      <c r="P519" s="332" t="str">
        <f t="shared" si="42"/>
        <v/>
      </c>
      <c r="Q519" s="333" t="str">
        <f t="shared" si="43"/>
        <v/>
      </c>
      <c r="R519" s="334" t="str">
        <f t="shared" si="44"/>
        <v/>
      </c>
      <c r="S519" s="332" t="str">
        <f>IF(H519="","",IF(R519&gt;=4*auxiliar!$K$2,"Não elegível",IF(R519&lt;4*auxiliar!$K$2,"Elegível","")))</f>
        <v/>
      </c>
      <c r="T519" s="325"/>
      <c r="U519" s="325"/>
      <c r="V519" s="325"/>
      <c r="W519" s="335"/>
      <c r="X519" s="336" t="str">
        <f>IF(Table8[[#This Row],[Código do agregado '[Entidade']]]="","",IF(OR(AND(A519="",A519&lt;&gt;""),(AND(A519&lt;&gt;"",OR(B519="",D519="",I519="",T519="",U519="")))),"NÃO",IF(AND(A519&lt;&gt;"",J519=0),"Faltam membros","sim")))</f>
        <v/>
      </c>
      <c r="AA519" s="323"/>
      <c r="AB519" s="406"/>
      <c r="AC519" s="406"/>
      <c r="AD519" s="323"/>
      <c r="AE519" s="323"/>
    </row>
    <row r="520" spans="1:31" x14ac:dyDescent="0.25">
      <c r="A520" s="324"/>
      <c r="B520" s="325"/>
      <c r="C520" s="326">
        <f>IFERROR(VLOOKUP(B520,A.Núcleos!$B:$C,2,FALSE),"")</f>
        <v>0</v>
      </c>
      <c r="D520" s="327"/>
      <c r="E520" s="328"/>
      <c r="F520" s="213"/>
      <c r="G520" s="329" t="str">
        <f>IF(Table8[[#This Row],[Código da Candidatura]]="","",CONCATENATE(VLOOKUP(Table8[[#This Row],[Código da Candidatura]],Table13[[Cód.]:[Latitude]],3,FALSE)," - ",VLOOKUP(Table8[[#This Row],[Código da Candidatura]],Table13[[Cód.]:[Latitude]],6,FALSE)))</f>
        <v/>
      </c>
      <c r="H520" s="330" t="str">
        <f>IF(A520="","",CONCATENATE("1D.",Entrada!$K$8,".",auxiliar!A52,".",Table8[[#This Row],[Código da Candidatura]]))</f>
        <v/>
      </c>
      <c r="I520" s="331" t="str">
        <f>IF(A520="","",SUMIF(D.Composição!A$2825:A$8530,A520,D.Composição!G$5:G$8530))</f>
        <v/>
      </c>
      <c r="J520" s="332" t="str">
        <f>IF(A520="","",COUNTIF(D.Composição!$A:$A,$A520))</f>
        <v/>
      </c>
      <c r="K520" s="332" t="str">
        <f t="shared" si="40"/>
        <v/>
      </c>
      <c r="L520" s="332" t="str">
        <f>IF(A520="","",COUNTIFS(D.Composição!$A:$A,$A520,D.Composição!$M:$M,"Dep"))</f>
        <v/>
      </c>
      <c r="M520" s="332" t="str">
        <f>IF(A520="","",COUNTIFS(D.Composição!$A:$A,$A520,D.Composição!$F:$F,"Sim"))</f>
        <v/>
      </c>
      <c r="N520" s="332" t="str">
        <f t="shared" si="41"/>
        <v/>
      </c>
      <c r="O520" s="332" t="str">
        <f>IF(A520="","",VLOOKUP(A520,D.Composição!A2874:F8580,5,FALSE))</f>
        <v/>
      </c>
      <c r="P520" s="332" t="str">
        <f t="shared" si="42"/>
        <v/>
      </c>
      <c r="Q520" s="333" t="str">
        <f t="shared" si="43"/>
        <v/>
      </c>
      <c r="R520" s="334" t="str">
        <f t="shared" si="44"/>
        <v/>
      </c>
      <c r="S520" s="332" t="str">
        <f>IF(H520="","",IF(R520&gt;=4*auxiliar!$K$2,"Não elegível",IF(R520&lt;4*auxiliar!$K$2,"Elegível","")))</f>
        <v/>
      </c>
      <c r="T520" s="325"/>
      <c r="U520" s="325"/>
      <c r="V520" s="325"/>
      <c r="W520" s="335"/>
      <c r="X520" s="336" t="str">
        <f>IF(Table8[[#This Row],[Código do agregado '[Entidade']]]="","",IF(OR(AND(A520="",A520&lt;&gt;""),(AND(A520&lt;&gt;"",OR(B520="",D520="",I520="",T520="",U520="")))),"NÃO",IF(AND(A520&lt;&gt;"",J520=0),"Faltam membros","sim")))</f>
        <v/>
      </c>
      <c r="AA520" s="323"/>
      <c r="AB520" s="406"/>
      <c r="AC520" s="406"/>
      <c r="AD520" s="323"/>
      <c r="AE520" s="323"/>
    </row>
    <row r="521" spans="1:31" x14ac:dyDescent="0.25">
      <c r="A521" s="324"/>
      <c r="B521" s="325"/>
      <c r="C521" s="326">
        <f>IFERROR(VLOOKUP(B521,A.Núcleos!$B:$C,2,FALSE),"")</f>
        <v>0</v>
      </c>
      <c r="D521" s="327"/>
      <c r="E521" s="328"/>
      <c r="F521" s="213"/>
      <c r="G521" s="329" t="str">
        <f>IF(Table8[[#This Row],[Código da Candidatura]]="","",CONCATENATE(VLOOKUP(Table8[[#This Row],[Código da Candidatura]],Table13[[Cód.]:[Latitude]],3,FALSE)," - ",VLOOKUP(Table8[[#This Row],[Código da Candidatura]],Table13[[Cód.]:[Latitude]],6,FALSE)))</f>
        <v/>
      </c>
      <c r="H521" s="330" t="str">
        <f>IF(A521="","",CONCATENATE("1D.",Entrada!$K$8,".",auxiliar!A53,".",Table8[[#This Row],[Código da Candidatura]]))</f>
        <v/>
      </c>
      <c r="I521" s="331" t="str">
        <f>IF(A521="","",SUMIF(D.Composição!A$2825:A$8530,A521,D.Composição!G$5:G$8530))</f>
        <v/>
      </c>
      <c r="J521" s="332" t="str">
        <f>IF(A521="","",COUNTIF(D.Composição!$A:$A,$A521))</f>
        <v/>
      </c>
      <c r="K521" s="332" t="str">
        <f t="shared" si="40"/>
        <v/>
      </c>
      <c r="L521" s="332" t="str">
        <f>IF(A521="","",COUNTIFS(D.Composição!$A:$A,$A521,D.Composição!$M:$M,"Dep"))</f>
        <v/>
      </c>
      <c r="M521" s="332" t="str">
        <f>IF(A521="","",COUNTIFS(D.Composição!$A:$A,$A521,D.Composição!$F:$F,"Sim"))</f>
        <v/>
      </c>
      <c r="N521" s="332" t="str">
        <f t="shared" si="41"/>
        <v/>
      </c>
      <c r="O521" s="332" t="str">
        <f>IF(A521="","",VLOOKUP(A521,D.Composição!A2875:F8581,5,FALSE))</f>
        <v/>
      </c>
      <c r="P521" s="332" t="str">
        <f t="shared" si="42"/>
        <v/>
      </c>
      <c r="Q521" s="333" t="str">
        <f t="shared" si="43"/>
        <v/>
      </c>
      <c r="R521" s="334" t="str">
        <f t="shared" si="44"/>
        <v/>
      </c>
      <c r="S521" s="332" t="str">
        <f>IF(H521="","",IF(R521&gt;=4*auxiliar!$K$2,"Não elegível",IF(R521&lt;4*auxiliar!$K$2,"Elegível","")))</f>
        <v/>
      </c>
      <c r="T521" s="325"/>
      <c r="U521" s="325"/>
      <c r="V521" s="325"/>
      <c r="W521" s="335"/>
      <c r="X521" s="336" t="str">
        <f>IF(Table8[[#This Row],[Código do agregado '[Entidade']]]="","",IF(OR(AND(A521="",A521&lt;&gt;""),(AND(A521&lt;&gt;"",OR(B521="",D521="",I521="",T521="",U521="")))),"NÃO",IF(AND(A521&lt;&gt;"",J521=0),"Faltam membros","sim")))</f>
        <v/>
      </c>
      <c r="AA521" s="323"/>
      <c r="AB521" s="406"/>
      <c r="AC521" s="406"/>
      <c r="AD521" s="323"/>
      <c r="AE521" s="323"/>
    </row>
    <row r="522" spans="1:31" x14ac:dyDescent="0.25">
      <c r="A522" s="324"/>
      <c r="B522" s="325"/>
      <c r="C522" s="326">
        <f>IFERROR(VLOOKUP(B522,A.Núcleos!$B:$C,2,FALSE),"")</f>
        <v>0</v>
      </c>
      <c r="D522" s="327"/>
      <c r="E522" s="328"/>
      <c r="F522" s="213"/>
      <c r="G522" s="329" t="str">
        <f>IF(Table8[[#This Row],[Código da Candidatura]]="","",CONCATENATE(VLOOKUP(Table8[[#This Row],[Código da Candidatura]],Table13[[Cód.]:[Latitude]],3,FALSE)," - ",VLOOKUP(Table8[[#This Row],[Código da Candidatura]],Table13[[Cód.]:[Latitude]],6,FALSE)))</f>
        <v/>
      </c>
      <c r="H522" s="330" t="str">
        <f>IF(A522="","",CONCATENATE("1D.",Entrada!$K$8,".",auxiliar!A54,".",Table8[[#This Row],[Código da Candidatura]]))</f>
        <v/>
      </c>
      <c r="I522" s="331" t="str">
        <f>IF(A522="","",SUMIF(D.Composição!A$2825:A$8530,A522,D.Composição!G$5:G$8530))</f>
        <v/>
      </c>
      <c r="J522" s="332" t="str">
        <f>IF(A522="","",COUNTIF(D.Composição!$A:$A,$A522))</f>
        <v/>
      </c>
      <c r="K522" s="332" t="str">
        <f t="shared" si="40"/>
        <v/>
      </c>
      <c r="L522" s="332" t="str">
        <f>IF(A522="","",COUNTIFS(D.Composição!$A:$A,$A522,D.Composição!$M:$M,"Dep"))</f>
        <v/>
      </c>
      <c r="M522" s="332" t="str">
        <f>IF(A522="","",COUNTIFS(D.Composição!$A:$A,$A522,D.Composição!$F:$F,"Sim"))</f>
        <v/>
      </c>
      <c r="N522" s="332" t="str">
        <f t="shared" si="41"/>
        <v/>
      </c>
      <c r="O522" s="332" t="str">
        <f>IF(A522="","",VLOOKUP(A522,D.Composição!A2876:F8582,5,FALSE))</f>
        <v/>
      </c>
      <c r="P522" s="332" t="str">
        <f t="shared" si="42"/>
        <v/>
      </c>
      <c r="Q522" s="333" t="str">
        <f t="shared" si="43"/>
        <v/>
      </c>
      <c r="R522" s="334" t="str">
        <f t="shared" si="44"/>
        <v/>
      </c>
      <c r="S522" s="332" t="str">
        <f>IF(H522="","",IF(R522&gt;=4*auxiliar!$K$2,"Não elegível",IF(R522&lt;4*auxiliar!$K$2,"Elegível","")))</f>
        <v/>
      </c>
      <c r="T522" s="325"/>
      <c r="U522" s="325"/>
      <c r="V522" s="325"/>
      <c r="W522" s="335"/>
      <c r="X522" s="336" t="str">
        <f>IF(Table8[[#This Row],[Código do agregado '[Entidade']]]="","",IF(OR(AND(A522="",A522&lt;&gt;""),(AND(A522&lt;&gt;"",OR(B522="",D522="",I522="",T522="",U522="")))),"NÃO",IF(AND(A522&lt;&gt;"",J522=0),"Faltam membros","sim")))</f>
        <v/>
      </c>
      <c r="AA522" s="323"/>
      <c r="AB522" s="406"/>
      <c r="AC522" s="406"/>
      <c r="AD522" s="323"/>
      <c r="AE522" s="323"/>
    </row>
    <row r="523" spans="1:31" x14ac:dyDescent="0.25">
      <c r="A523" s="324"/>
      <c r="B523" s="325"/>
      <c r="C523" s="326">
        <f>IFERROR(VLOOKUP(B523,A.Núcleos!$B:$C,2,FALSE),"")</f>
        <v>0</v>
      </c>
      <c r="D523" s="327"/>
      <c r="E523" s="328"/>
      <c r="F523" s="213"/>
      <c r="G523" s="329" t="str">
        <f>IF(Table8[[#This Row],[Código da Candidatura]]="","",CONCATENATE(VLOOKUP(Table8[[#This Row],[Código da Candidatura]],Table13[[Cód.]:[Latitude]],3,FALSE)," - ",VLOOKUP(Table8[[#This Row],[Código da Candidatura]],Table13[[Cód.]:[Latitude]],6,FALSE)))</f>
        <v/>
      </c>
      <c r="H523" s="330" t="str">
        <f>IF(A523="","",CONCATENATE("1D.",Entrada!$K$8,".",auxiliar!A55,".",Table8[[#This Row],[Código da Candidatura]]))</f>
        <v/>
      </c>
      <c r="I523" s="331" t="str">
        <f>IF(A523="","",SUMIF(D.Composição!A$2825:A$8530,A523,D.Composição!G$5:G$8530))</f>
        <v/>
      </c>
      <c r="J523" s="332" t="str">
        <f>IF(A523="","",COUNTIF(D.Composição!$A:$A,$A523))</f>
        <v/>
      </c>
      <c r="K523" s="332" t="str">
        <f t="shared" si="40"/>
        <v/>
      </c>
      <c r="L523" s="332" t="str">
        <f>IF(A523="","",COUNTIFS(D.Composição!$A:$A,$A523,D.Composição!$M:$M,"Dep"))</f>
        <v/>
      </c>
      <c r="M523" s="332" t="str">
        <f>IF(A523="","",COUNTIFS(D.Composição!$A:$A,$A523,D.Composição!$F:$F,"Sim"))</f>
        <v/>
      </c>
      <c r="N523" s="332" t="str">
        <f t="shared" si="41"/>
        <v/>
      </c>
      <c r="O523" s="332" t="str">
        <f>IF(A523="","",VLOOKUP(A523,D.Composição!A2877:F8583,5,FALSE))</f>
        <v/>
      </c>
      <c r="P523" s="332" t="str">
        <f t="shared" si="42"/>
        <v/>
      </c>
      <c r="Q523" s="333" t="str">
        <f t="shared" si="43"/>
        <v/>
      </c>
      <c r="R523" s="334" t="str">
        <f t="shared" si="44"/>
        <v/>
      </c>
      <c r="S523" s="332" t="str">
        <f>IF(H523="","",IF(R523&gt;=4*auxiliar!$K$2,"Não elegível",IF(R523&lt;4*auxiliar!$K$2,"Elegível","")))</f>
        <v/>
      </c>
      <c r="T523" s="325"/>
      <c r="U523" s="325"/>
      <c r="V523" s="325"/>
      <c r="W523" s="335"/>
      <c r="X523" s="336" t="str">
        <f>IF(Table8[[#This Row],[Código do agregado '[Entidade']]]="","",IF(OR(AND(A523="",A523&lt;&gt;""),(AND(A523&lt;&gt;"",OR(B523="",D523="",I523="",T523="",U523="")))),"NÃO",IF(AND(A523&lt;&gt;"",J523=0),"Faltam membros","sim")))</f>
        <v/>
      </c>
      <c r="AA523" s="323"/>
      <c r="AB523" s="406"/>
      <c r="AC523" s="406"/>
      <c r="AD523" s="323"/>
      <c r="AE523" s="323"/>
    </row>
    <row r="524" spans="1:31" x14ac:dyDescent="0.25">
      <c r="A524" s="324"/>
      <c r="B524" s="325"/>
      <c r="C524" s="326">
        <f>IFERROR(VLOOKUP(B524,A.Núcleos!$B:$C,2,FALSE),"")</f>
        <v>0</v>
      </c>
      <c r="D524" s="327"/>
      <c r="E524" s="328"/>
      <c r="F524" s="213"/>
      <c r="G524" s="329" t="str">
        <f>IF(Table8[[#This Row],[Código da Candidatura]]="","",CONCATENATE(VLOOKUP(Table8[[#This Row],[Código da Candidatura]],Table13[[Cód.]:[Latitude]],3,FALSE)," - ",VLOOKUP(Table8[[#This Row],[Código da Candidatura]],Table13[[Cód.]:[Latitude]],6,FALSE)))</f>
        <v/>
      </c>
      <c r="H524" s="330" t="str">
        <f>IF(A524="","",CONCATENATE("1D.",Entrada!$K$8,".",auxiliar!A56,".",Table8[[#This Row],[Código da Candidatura]]))</f>
        <v/>
      </c>
      <c r="I524" s="331" t="str">
        <f>IF(A524="","",SUMIF(D.Composição!A$2825:A$8530,A524,D.Composição!G$5:G$8530))</f>
        <v/>
      </c>
      <c r="J524" s="332" t="str">
        <f>IF(A524="","",COUNTIF(D.Composição!$A:$A,$A524))</f>
        <v/>
      </c>
      <c r="K524" s="332" t="str">
        <f t="shared" si="40"/>
        <v/>
      </c>
      <c r="L524" s="332" t="str">
        <f>IF(A524="","",COUNTIFS(D.Composição!$A:$A,$A524,D.Composição!$M:$M,"Dep"))</f>
        <v/>
      </c>
      <c r="M524" s="332" t="str">
        <f>IF(A524="","",COUNTIFS(D.Composição!$A:$A,$A524,D.Composição!$F:$F,"Sim"))</f>
        <v/>
      </c>
      <c r="N524" s="332" t="str">
        <f t="shared" si="41"/>
        <v/>
      </c>
      <c r="O524" s="332" t="str">
        <f>IF(A524="","",VLOOKUP(A524,D.Composição!A2878:F8584,5,FALSE))</f>
        <v/>
      </c>
      <c r="P524" s="332" t="str">
        <f t="shared" si="42"/>
        <v/>
      </c>
      <c r="Q524" s="333" t="str">
        <f t="shared" si="43"/>
        <v/>
      </c>
      <c r="R524" s="334" t="str">
        <f t="shared" si="44"/>
        <v/>
      </c>
      <c r="S524" s="332" t="str">
        <f>IF(H524="","",IF(R524&gt;=4*auxiliar!$K$2,"Não elegível",IF(R524&lt;4*auxiliar!$K$2,"Elegível","")))</f>
        <v/>
      </c>
      <c r="T524" s="325"/>
      <c r="U524" s="325"/>
      <c r="V524" s="325"/>
      <c r="W524" s="335"/>
      <c r="X524" s="336" t="str">
        <f>IF(Table8[[#This Row],[Código do agregado '[Entidade']]]="","",IF(OR(AND(A524="",A524&lt;&gt;""),(AND(A524&lt;&gt;"",OR(B524="",D524="",I524="",T524="",U524="")))),"NÃO",IF(AND(A524&lt;&gt;"",J524=0),"Faltam membros","sim")))</f>
        <v/>
      </c>
      <c r="AA524" s="323"/>
      <c r="AB524" s="406"/>
      <c r="AC524" s="406"/>
      <c r="AD524" s="323"/>
      <c r="AE524" s="323"/>
    </row>
    <row r="525" spans="1:31" x14ac:dyDescent="0.25">
      <c r="A525" s="324"/>
      <c r="B525" s="325"/>
      <c r="C525" s="326">
        <f>IFERROR(VLOOKUP(B525,A.Núcleos!$B:$C,2,FALSE),"")</f>
        <v>0</v>
      </c>
      <c r="D525" s="327"/>
      <c r="E525" s="328"/>
      <c r="F525" s="213"/>
      <c r="G525" s="329" t="str">
        <f>IF(Table8[[#This Row],[Código da Candidatura]]="","",CONCATENATE(VLOOKUP(Table8[[#This Row],[Código da Candidatura]],Table13[[Cód.]:[Latitude]],3,FALSE)," - ",VLOOKUP(Table8[[#This Row],[Código da Candidatura]],Table13[[Cód.]:[Latitude]],6,FALSE)))</f>
        <v/>
      </c>
      <c r="H525" s="330" t="str">
        <f>IF(A525="","",CONCATENATE("1D.",Entrada!$K$8,".",auxiliar!A57,".",Table8[[#This Row],[Código da Candidatura]]))</f>
        <v/>
      </c>
      <c r="I525" s="331" t="str">
        <f>IF(A525="","",SUMIF(D.Composição!A$2825:A$8530,A525,D.Composição!G$5:G$8530))</f>
        <v/>
      </c>
      <c r="J525" s="332" t="str">
        <f>IF(A525="","",COUNTIF(D.Composição!$A:$A,$A525))</f>
        <v/>
      </c>
      <c r="K525" s="332" t="str">
        <f t="shared" si="40"/>
        <v/>
      </c>
      <c r="L525" s="332" t="str">
        <f>IF(A525="","",COUNTIFS(D.Composição!$A:$A,$A525,D.Composição!$M:$M,"Dep"))</f>
        <v/>
      </c>
      <c r="M525" s="332" t="str">
        <f>IF(A525="","",COUNTIFS(D.Composição!$A:$A,$A525,D.Composição!$F:$F,"Sim"))</f>
        <v/>
      </c>
      <c r="N525" s="332" t="str">
        <f t="shared" si="41"/>
        <v/>
      </c>
      <c r="O525" s="332" t="str">
        <f>IF(A525="","",VLOOKUP(A525,D.Composição!A2879:F8585,5,FALSE))</f>
        <v/>
      </c>
      <c r="P525" s="332" t="str">
        <f t="shared" si="42"/>
        <v/>
      </c>
      <c r="Q525" s="333" t="str">
        <f t="shared" si="43"/>
        <v/>
      </c>
      <c r="R525" s="334" t="str">
        <f t="shared" si="44"/>
        <v/>
      </c>
      <c r="S525" s="332" t="str">
        <f>IF(H525="","",IF(R525&gt;=4*auxiliar!$K$2,"Não elegível",IF(R525&lt;4*auxiliar!$K$2,"Elegível","")))</f>
        <v/>
      </c>
      <c r="T525" s="325"/>
      <c r="U525" s="325"/>
      <c r="V525" s="325"/>
      <c r="W525" s="335"/>
      <c r="X525" s="336" t="str">
        <f>IF(Table8[[#This Row],[Código do agregado '[Entidade']]]="","",IF(OR(AND(A525="",A525&lt;&gt;""),(AND(A525&lt;&gt;"",OR(B525="",D525="",I525="",T525="",U525="")))),"NÃO",IF(AND(A525&lt;&gt;"",J525=0),"Faltam membros","sim")))</f>
        <v/>
      </c>
      <c r="AA525" s="323"/>
      <c r="AB525" s="406"/>
      <c r="AC525" s="406"/>
      <c r="AD525" s="323"/>
      <c r="AE525" s="323"/>
    </row>
    <row r="526" spans="1:31" x14ac:dyDescent="0.25">
      <c r="A526" s="324"/>
      <c r="B526" s="325"/>
      <c r="C526" s="326">
        <f>IFERROR(VLOOKUP(B526,A.Núcleos!$B:$C,2,FALSE),"")</f>
        <v>0</v>
      </c>
      <c r="D526" s="327"/>
      <c r="E526" s="328"/>
      <c r="F526" s="213"/>
      <c r="G526" s="329" t="str">
        <f>IF(Table8[[#This Row],[Código da Candidatura]]="","",CONCATENATE(VLOOKUP(Table8[[#This Row],[Código da Candidatura]],Table13[[Cód.]:[Latitude]],3,FALSE)," - ",VLOOKUP(Table8[[#This Row],[Código da Candidatura]],Table13[[Cód.]:[Latitude]],6,FALSE)))</f>
        <v/>
      </c>
      <c r="H526" s="330" t="str">
        <f>IF(A526="","",CONCATENATE("1D.",Entrada!$K$8,".",auxiliar!A58,".",Table8[[#This Row],[Código da Candidatura]]))</f>
        <v/>
      </c>
      <c r="I526" s="331" t="str">
        <f>IF(A526="","",SUMIF(D.Composição!A$2825:A$8530,A526,D.Composição!G$5:G$8530))</f>
        <v/>
      </c>
      <c r="J526" s="332" t="str">
        <f>IF(A526="","",COUNTIF(D.Composição!$A:$A,$A526))</f>
        <v/>
      </c>
      <c r="K526" s="332" t="str">
        <f t="shared" si="40"/>
        <v/>
      </c>
      <c r="L526" s="332" t="str">
        <f>IF(A526="","",COUNTIFS(D.Composição!$A:$A,$A526,D.Composição!$M:$M,"Dep"))</f>
        <v/>
      </c>
      <c r="M526" s="332" t="str">
        <f>IF(A526="","",COUNTIFS(D.Composição!$A:$A,$A526,D.Composição!$F:$F,"Sim"))</f>
        <v/>
      </c>
      <c r="N526" s="332" t="str">
        <f t="shared" si="41"/>
        <v/>
      </c>
      <c r="O526" s="332" t="str">
        <f>IF(A526="","",VLOOKUP(A526,D.Composição!A2880:F8586,5,FALSE))</f>
        <v/>
      </c>
      <c r="P526" s="332" t="str">
        <f t="shared" si="42"/>
        <v/>
      </c>
      <c r="Q526" s="333" t="str">
        <f t="shared" si="43"/>
        <v/>
      </c>
      <c r="R526" s="334" t="str">
        <f t="shared" si="44"/>
        <v/>
      </c>
      <c r="S526" s="332" t="str">
        <f>IF(H526="","",IF(R526&gt;=4*auxiliar!$K$2,"Não elegível",IF(R526&lt;4*auxiliar!$K$2,"Elegível","")))</f>
        <v/>
      </c>
      <c r="T526" s="325"/>
      <c r="U526" s="325"/>
      <c r="V526" s="325"/>
      <c r="W526" s="335"/>
      <c r="X526" s="336" t="str">
        <f>IF(Table8[[#This Row],[Código do agregado '[Entidade']]]="","",IF(OR(AND(A526="",A526&lt;&gt;""),(AND(A526&lt;&gt;"",OR(B526="",D526="",I526="",T526="",U526="")))),"NÃO",IF(AND(A526&lt;&gt;"",J526=0),"Faltam membros","sim")))</f>
        <v/>
      </c>
      <c r="AA526" s="323"/>
      <c r="AB526" s="406"/>
      <c r="AC526" s="406"/>
      <c r="AD526" s="323"/>
      <c r="AE526" s="323"/>
    </row>
    <row r="527" spans="1:31" x14ac:dyDescent="0.25">
      <c r="A527" s="324"/>
      <c r="B527" s="325"/>
      <c r="C527" s="326">
        <f>IFERROR(VLOOKUP(B527,A.Núcleos!$B:$C,2,FALSE),"")</f>
        <v>0</v>
      </c>
      <c r="D527" s="327"/>
      <c r="E527" s="328"/>
      <c r="F527" s="213"/>
      <c r="G527" s="329" t="str">
        <f>IF(Table8[[#This Row],[Código da Candidatura]]="","",CONCATENATE(VLOOKUP(Table8[[#This Row],[Código da Candidatura]],Table13[[Cód.]:[Latitude]],3,FALSE)," - ",VLOOKUP(Table8[[#This Row],[Código da Candidatura]],Table13[[Cód.]:[Latitude]],6,FALSE)))</f>
        <v/>
      </c>
      <c r="H527" s="330" t="str">
        <f>IF(A527="","",CONCATENATE("1D.",Entrada!$K$8,".",auxiliar!A59,".",Table8[[#This Row],[Código da Candidatura]]))</f>
        <v/>
      </c>
      <c r="I527" s="331" t="str">
        <f>IF(A527="","",SUMIF(D.Composição!A$2825:A$8530,A527,D.Composição!G$5:G$8530))</f>
        <v/>
      </c>
      <c r="J527" s="332" t="str">
        <f>IF(A527="","",COUNTIF(D.Composição!$A:$A,$A527))</f>
        <v/>
      </c>
      <c r="K527" s="332" t="str">
        <f t="shared" si="40"/>
        <v/>
      </c>
      <c r="L527" s="332" t="str">
        <f>IF(A527="","",COUNTIFS(D.Composição!$A:$A,$A527,D.Composição!$M:$M,"Dep"))</f>
        <v/>
      </c>
      <c r="M527" s="332" t="str">
        <f>IF(A527="","",COUNTIFS(D.Composição!$A:$A,$A527,D.Composição!$F:$F,"Sim"))</f>
        <v/>
      </c>
      <c r="N527" s="332" t="str">
        <f t="shared" si="41"/>
        <v/>
      </c>
      <c r="O527" s="332" t="str">
        <f>IF(A527="","",VLOOKUP(A527,D.Composição!A2881:F8587,5,FALSE))</f>
        <v/>
      </c>
      <c r="P527" s="332" t="str">
        <f t="shared" si="42"/>
        <v/>
      </c>
      <c r="Q527" s="333" t="str">
        <f t="shared" si="43"/>
        <v/>
      </c>
      <c r="R527" s="334" t="str">
        <f t="shared" si="44"/>
        <v/>
      </c>
      <c r="S527" s="332" t="str">
        <f>IF(H527="","",IF(R527&gt;=4*auxiliar!$K$2,"Não elegível",IF(R527&lt;4*auxiliar!$K$2,"Elegível","")))</f>
        <v/>
      </c>
      <c r="T527" s="325"/>
      <c r="U527" s="325"/>
      <c r="V527" s="325"/>
      <c r="W527" s="335"/>
      <c r="X527" s="336" t="str">
        <f>IF(Table8[[#This Row],[Código do agregado '[Entidade']]]="","",IF(OR(AND(A527="",A527&lt;&gt;""),(AND(A527&lt;&gt;"",OR(B527="",D527="",I527="",T527="",U527="")))),"NÃO",IF(AND(A527&lt;&gt;"",J527=0),"Faltam membros","sim")))</f>
        <v/>
      </c>
      <c r="AA527" s="323"/>
      <c r="AB527" s="406"/>
      <c r="AC527" s="406"/>
      <c r="AD527" s="323"/>
      <c r="AE527" s="323"/>
    </row>
    <row r="528" spans="1:31" x14ac:dyDescent="0.25">
      <c r="A528" s="324"/>
      <c r="B528" s="325"/>
      <c r="C528" s="326">
        <f>IFERROR(VLOOKUP(B528,A.Núcleos!$B:$C,2,FALSE),"")</f>
        <v>0</v>
      </c>
      <c r="D528" s="327"/>
      <c r="E528" s="328"/>
      <c r="F528" s="213"/>
      <c r="G528" s="329" t="str">
        <f>IF(Table8[[#This Row],[Código da Candidatura]]="","",CONCATENATE(VLOOKUP(Table8[[#This Row],[Código da Candidatura]],Table13[[Cód.]:[Latitude]],3,FALSE)," - ",VLOOKUP(Table8[[#This Row],[Código da Candidatura]],Table13[[Cód.]:[Latitude]],6,FALSE)))</f>
        <v/>
      </c>
      <c r="H528" s="330" t="str">
        <f>IF(A528="","",CONCATENATE("1D.",Entrada!$K$8,".",auxiliar!A60,".",Table8[[#This Row],[Código da Candidatura]]))</f>
        <v/>
      </c>
      <c r="I528" s="331" t="str">
        <f>IF(A528="","",SUMIF(D.Composição!A$2825:A$8530,A528,D.Composição!G$5:G$8530))</f>
        <v/>
      </c>
      <c r="J528" s="332" t="str">
        <f>IF(A528="","",COUNTIF(D.Composição!$A:$A,$A528))</f>
        <v/>
      </c>
      <c r="K528" s="332" t="str">
        <f t="shared" si="40"/>
        <v/>
      </c>
      <c r="L528" s="332" t="str">
        <f>IF(A528="","",COUNTIFS(D.Composição!$A:$A,$A528,D.Composição!$M:$M,"Dep"))</f>
        <v/>
      </c>
      <c r="M528" s="332" t="str">
        <f>IF(A528="","",COUNTIFS(D.Composição!$A:$A,$A528,D.Composição!$F:$F,"Sim"))</f>
        <v/>
      </c>
      <c r="N528" s="332" t="str">
        <f t="shared" si="41"/>
        <v/>
      </c>
      <c r="O528" s="332" t="str">
        <f>IF(A528="","",VLOOKUP(A528,D.Composição!A2882:F8588,5,FALSE))</f>
        <v/>
      </c>
      <c r="P528" s="332" t="str">
        <f t="shared" si="42"/>
        <v/>
      </c>
      <c r="Q528" s="333" t="str">
        <f t="shared" si="43"/>
        <v/>
      </c>
      <c r="R528" s="334" t="str">
        <f t="shared" si="44"/>
        <v/>
      </c>
      <c r="S528" s="332" t="str">
        <f>IF(H528="","",IF(R528&gt;=4*auxiliar!$K$2,"Não elegível",IF(R528&lt;4*auxiliar!$K$2,"Elegível","")))</f>
        <v/>
      </c>
      <c r="T528" s="325"/>
      <c r="U528" s="325"/>
      <c r="V528" s="325"/>
      <c r="W528" s="335"/>
      <c r="X528" s="336" t="str">
        <f>IF(Table8[[#This Row],[Código do agregado '[Entidade']]]="","",IF(OR(AND(A528="",A528&lt;&gt;""),(AND(A528&lt;&gt;"",OR(B528="",D528="",I528="",T528="",U528="")))),"NÃO",IF(AND(A528&lt;&gt;"",J528=0),"Faltam membros","sim")))</f>
        <v/>
      </c>
      <c r="AA528" s="323"/>
      <c r="AB528" s="406"/>
      <c r="AC528" s="406"/>
      <c r="AD528" s="323"/>
      <c r="AE528" s="323"/>
    </row>
    <row r="529" spans="1:31" x14ac:dyDescent="0.25">
      <c r="A529" s="324"/>
      <c r="B529" s="325"/>
      <c r="C529" s="326">
        <f>IFERROR(VLOOKUP(B529,A.Núcleos!$B:$C,2,FALSE),"")</f>
        <v>0</v>
      </c>
      <c r="D529" s="327"/>
      <c r="E529" s="328"/>
      <c r="F529" s="213"/>
      <c r="G529" s="329" t="str">
        <f>IF(Table8[[#This Row],[Código da Candidatura]]="","",CONCATENATE(VLOOKUP(Table8[[#This Row],[Código da Candidatura]],Table13[[Cód.]:[Latitude]],3,FALSE)," - ",VLOOKUP(Table8[[#This Row],[Código da Candidatura]],Table13[[Cód.]:[Latitude]],6,FALSE)))</f>
        <v/>
      </c>
      <c r="H529" s="330" t="str">
        <f>IF(A529="","",CONCATENATE("1D.",Entrada!$K$8,".",auxiliar!A61,".",Table8[[#This Row],[Código da Candidatura]]))</f>
        <v/>
      </c>
      <c r="I529" s="331" t="str">
        <f>IF(A529="","",SUMIF(D.Composição!A$2825:A$8530,A529,D.Composição!G$5:G$8530))</f>
        <v/>
      </c>
      <c r="J529" s="332" t="str">
        <f>IF(A529="","",COUNTIF(D.Composição!$A:$A,$A529))</f>
        <v/>
      </c>
      <c r="K529" s="332" t="str">
        <f t="shared" si="40"/>
        <v/>
      </c>
      <c r="L529" s="332" t="str">
        <f>IF(A529="","",COUNTIFS(D.Composição!$A:$A,$A529,D.Composição!$M:$M,"Dep"))</f>
        <v/>
      </c>
      <c r="M529" s="332" t="str">
        <f>IF(A529="","",COUNTIFS(D.Composição!$A:$A,$A529,D.Composição!$F:$F,"Sim"))</f>
        <v/>
      </c>
      <c r="N529" s="332" t="str">
        <f t="shared" si="41"/>
        <v/>
      </c>
      <c r="O529" s="332" t="str">
        <f>IF(A529="","",VLOOKUP(A529,D.Composição!A2883:F8589,5,FALSE))</f>
        <v/>
      </c>
      <c r="P529" s="332" t="str">
        <f t="shared" si="42"/>
        <v/>
      </c>
      <c r="Q529" s="333" t="str">
        <f t="shared" si="43"/>
        <v/>
      </c>
      <c r="R529" s="334" t="str">
        <f t="shared" si="44"/>
        <v/>
      </c>
      <c r="S529" s="332" t="str">
        <f>IF(H529="","",IF(R529&gt;=4*auxiliar!$K$2,"Não elegível",IF(R529&lt;4*auxiliar!$K$2,"Elegível","")))</f>
        <v/>
      </c>
      <c r="T529" s="325"/>
      <c r="U529" s="325"/>
      <c r="V529" s="325"/>
      <c r="W529" s="335"/>
      <c r="X529" s="336" t="str">
        <f>IF(Table8[[#This Row],[Código do agregado '[Entidade']]]="","",IF(OR(AND(A529="",A529&lt;&gt;""),(AND(A529&lt;&gt;"",OR(B529="",D529="",I529="",T529="",U529="")))),"NÃO",IF(AND(A529&lt;&gt;"",J529=0),"Faltam membros","sim")))</f>
        <v/>
      </c>
      <c r="AA529" s="323"/>
      <c r="AB529" s="406"/>
      <c r="AC529" s="406"/>
      <c r="AD529" s="323"/>
      <c r="AE529" s="323"/>
    </row>
    <row r="530" spans="1:31" x14ac:dyDescent="0.25">
      <c r="A530" s="324"/>
      <c r="B530" s="325"/>
      <c r="C530" s="326">
        <f>IFERROR(VLOOKUP(B530,A.Núcleos!$B:$C,2,FALSE),"")</f>
        <v>0</v>
      </c>
      <c r="D530" s="327"/>
      <c r="E530" s="328"/>
      <c r="F530" s="213"/>
      <c r="G530" s="329" t="str">
        <f>IF(Table8[[#This Row],[Código da Candidatura]]="","",CONCATENATE(VLOOKUP(Table8[[#This Row],[Código da Candidatura]],Table13[[Cód.]:[Latitude]],3,FALSE)," - ",VLOOKUP(Table8[[#This Row],[Código da Candidatura]],Table13[[Cód.]:[Latitude]],6,FALSE)))</f>
        <v/>
      </c>
      <c r="H530" s="330" t="str">
        <f>IF(A530="","",CONCATENATE("1D.",Entrada!$K$8,".",auxiliar!A62,".",Table8[[#This Row],[Código da Candidatura]]))</f>
        <v/>
      </c>
      <c r="I530" s="331" t="str">
        <f>IF(A530="","",SUMIF(D.Composição!A$2825:A$8530,A530,D.Composição!G$5:G$8530))</f>
        <v/>
      </c>
      <c r="J530" s="332" t="str">
        <f>IF(A530="","",COUNTIF(D.Composição!$A:$A,$A530))</f>
        <v/>
      </c>
      <c r="K530" s="332" t="str">
        <f t="shared" si="40"/>
        <v/>
      </c>
      <c r="L530" s="332" t="str">
        <f>IF(A530="","",COUNTIFS(D.Composição!$A:$A,$A530,D.Composição!$M:$M,"Dep"))</f>
        <v/>
      </c>
      <c r="M530" s="332" t="str">
        <f>IF(A530="","",COUNTIFS(D.Composição!$A:$A,$A530,D.Composição!$F:$F,"Sim"))</f>
        <v/>
      </c>
      <c r="N530" s="332" t="str">
        <f t="shared" si="41"/>
        <v/>
      </c>
      <c r="O530" s="332" t="str">
        <f>IF(A530="","",VLOOKUP(A530,D.Composição!A2884:F8590,5,FALSE))</f>
        <v/>
      </c>
      <c r="P530" s="332" t="str">
        <f t="shared" si="42"/>
        <v/>
      </c>
      <c r="Q530" s="333" t="str">
        <f t="shared" si="43"/>
        <v/>
      </c>
      <c r="R530" s="334" t="str">
        <f t="shared" si="44"/>
        <v/>
      </c>
      <c r="S530" s="332" t="str">
        <f>IF(H530="","",IF(R530&gt;=4*auxiliar!$K$2,"Não elegível",IF(R530&lt;4*auxiliar!$K$2,"Elegível","")))</f>
        <v/>
      </c>
      <c r="T530" s="325"/>
      <c r="U530" s="325"/>
      <c r="V530" s="325"/>
      <c r="W530" s="335"/>
      <c r="X530" s="336" t="str">
        <f>IF(Table8[[#This Row],[Código do agregado '[Entidade']]]="","",IF(OR(AND(A530="",A530&lt;&gt;""),(AND(A530&lt;&gt;"",OR(B530="",D530="",I530="",T530="",U530="")))),"NÃO",IF(AND(A530&lt;&gt;"",J530=0),"Faltam membros","sim")))</f>
        <v/>
      </c>
      <c r="AA530" s="323"/>
      <c r="AB530" s="406"/>
      <c r="AC530" s="406"/>
      <c r="AD530" s="323"/>
      <c r="AE530" s="323"/>
    </row>
    <row r="531" spans="1:31" x14ac:dyDescent="0.25">
      <c r="A531" s="324"/>
      <c r="B531" s="325"/>
      <c r="C531" s="326">
        <f>IFERROR(VLOOKUP(B531,A.Núcleos!$B:$C,2,FALSE),"")</f>
        <v>0</v>
      </c>
      <c r="D531" s="327"/>
      <c r="E531" s="328"/>
      <c r="F531" s="213"/>
      <c r="G531" s="329" t="str">
        <f>IF(Table8[[#This Row],[Código da Candidatura]]="","",CONCATENATE(VLOOKUP(Table8[[#This Row],[Código da Candidatura]],Table13[[Cód.]:[Latitude]],3,FALSE)," - ",VLOOKUP(Table8[[#This Row],[Código da Candidatura]],Table13[[Cód.]:[Latitude]],6,FALSE)))</f>
        <v/>
      </c>
      <c r="H531" s="330" t="str">
        <f>IF(A531="","",CONCATENATE("1D.",Entrada!$K$8,".",auxiliar!A63,".",Table8[[#This Row],[Código da Candidatura]]))</f>
        <v/>
      </c>
      <c r="I531" s="331" t="str">
        <f>IF(A531="","",SUMIF(D.Composição!A$2825:A$8530,A531,D.Composição!G$5:G$8530))</f>
        <v/>
      </c>
      <c r="J531" s="332" t="str">
        <f>IF(A531="","",COUNTIF(D.Composição!$A:$A,$A531))</f>
        <v/>
      </c>
      <c r="K531" s="332" t="str">
        <f t="shared" si="40"/>
        <v/>
      </c>
      <c r="L531" s="332" t="str">
        <f>IF(A531="","",COUNTIFS(D.Composição!$A:$A,$A531,D.Composição!$M:$M,"Dep"))</f>
        <v/>
      </c>
      <c r="M531" s="332" t="str">
        <f>IF(A531="","",COUNTIFS(D.Composição!$A:$A,$A531,D.Composição!$F:$F,"Sim"))</f>
        <v/>
      </c>
      <c r="N531" s="332" t="str">
        <f t="shared" si="41"/>
        <v/>
      </c>
      <c r="O531" s="332" t="str">
        <f>IF(A531="","",VLOOKUP(A531,D.Composição!A2885:F8591,5,FALSE))</f>
        <v/>
      </c>
      <c r="P531" s="332" t="str">
        <f t="shared" si="42"/>
        <v/>
      </c>
      <c r="Q531" s="333" t="str">
        <f t="shared" si="43"/>
        <v/>
      </c>
      <c r="R531" s="334" t="str">
        <f t="shared" si="44"/>
        <v/>
      </c>
      <c r="S531" s="332" t="str">
        <f>IF(H531="","",IF(R531&gt;=4*auxiliar!$K$2,"Não elegível",IF(R531&lt;4*auxiliar!$K$2,"Elegível","")))</f>
        <v/>
      </c>
      <c r="T531" s="325"/>
      <c r="U531" s="325"/>
      <c r="V531" s="325"/>
      <c r="W531" s="335"/>
      <c r="X531" s="336" t="str">
        <f>IF(Table8[[#This Row],[Código do agregado '[Entidade']]]="","",IF(OR(AND(A531="",A531&lt;&gt;""),(AND(A531&lt;&gt;"",OR(B531="",D531="",I531="",T531="",U531="")))),"NÃO",IF(AND(A531&lt;&gt;"",J531=0),"Faltam membros","sim")))</f>
        <v/>
      </c>
      <c r="AA531" s="323"/>
      <c r="AB531" s="406"/>
      <c r="AC531" s="406"/>
      <c r="AD531" s="323"/>
      <c r="AE531" s="323"/>
    </row>
    <row r="532" spans="1:31" x14ac:dyDescent="0.25">
      <c r="A532" s="324"/>
      <c r="B532" s="325"/>
      <c r="C532" s="326">
        <f>IFERROR(VLOOKUP(B532,A.Núcleos!$B:$C,2,FALSE),"")</f>
        <v>0</v>
      </c>
      <c r="D532" s="327"/>
      <c r="E532" s="328"/>
      <c r="F532" s="213"/>
      <c r="G532" s="329" t="str">
        <f>IF(Table8[[#This Row],[Código da Candidatura]]="","",CONCATENATE(VLOOKUP(Table8[[#This Row],[Código da Candidatura]],Table13[[Cód.]:[Latitude]],3,FALSE)," - ",VLOOKUP(Table8[[#This Row],[Código da Candidatura]],Table13[[Cód.]:[Latitude]],6,FALSE)))</f>
        <v/>
      </c>
      <c r="H532" s="330" t="str">
        <f>IF(A532="","",CONCATENATE("1D.",Entrada!$K$8,".",auxiliar!A64,".",Table8[[#This Row],[Código da Candidatura]]))</f>
        <v/>
      </c>
      <c r="I532" s="331" t="str">
        <f>IF(A532="","",SUMIF(D.Composição!A$2825:A$8530,A532,D.Composição!G$5:G$8530))</f>
        <v/>
      </c>
      <c r="J532" s="332" t="str">
        <f>IF(A532="","",COUNTIF(D.Composição!$A:$A,$A532))</f>
        <v/>
      </c>
      <c r="K532" s="332" t="str">
        <f t="shared" si="40"/>
        <v/>
      </c>
      <c r="L532" s="332" t="str">
        <f>IF(A532="","",COUNTIFS(D.Composição!$A:$A,$A532,D.Composição!$M:$M,"Dep"))</f>
        <v/>
      </c>
      <c r="M532" s="332" t="str">
        <f>IF(A532="","",COUNTIFS(D.Composição!$A:$A,$A532,D.Composição!$F:$F,"Sim"))</f>
        <v/>
      </c>
      <c r="N532" s="332" t="str">
        <f t="shared" si="41"/>
        <v/>
      </c>
      <c r="O532" s="332" t="str">
        <f>IF(A532="","",VLOOKUP(A532,D.Composição!A2886:F8592,5,FALSE))</f>
        <v/>
      </c>
      <c r="P532" s="332" t="str">
        <f t="shared" si="42"/>
        <v/>
      </c>
      <c r="Q532" s="333" t="str">
        <f t="shared" si="43"/>
        <v/>
      </c>
      <c r="R532" s="334" t="str">
        <f t="shared" si="44"/>
        <v/>
      </c>
      <c r="S532" s="332" t="str">
        <f>IF(H532="","",IF(R532&gt;=4*auxiliar!$K$2,"Não elegível",IF(R532&lt;4*auxiliar!$K$2,"Elegível","")))</f>
        <v/>
      </c>
      <c r="T532" s="325"/>
      <c r="U532" s="325"/>
      <c r="V532" s="325"/>
      <c r="W532" s="335"/>
      <c r="X532" s="336" t="str">
        <f>IF(Table8[[#This Row],[Código do agregado '[Entidade']]]="","",IF(OR(AND(A532="",A532&lt;&gt;""),(AND(A532&lt;&gt;"",OR(B532="",D532="",I532="",T532="",U532="")))),"NÃO",IF(AND(A532&lt;&gt;"",J532=0),"Faltam membros","sim")))</f>
        <v/>
      </c>
      <c r="AA532" s="323"/>
      <c r="AB532" s="406"/>
      <c r="AC532" s="406"/>
      <c r="AD532" s="323"/>
      <c r="AE532" s="323"/>
    </row>
    <row r="533" spans="1:31" x14ac:dyDescent="0.25">
      <c r="A533" s="324"/>
      <c r="B533" s="325"/>
      <c r="C533" s="326">
        <f>IFERROR(VLOOKUP(B533,A.Núcleos!$B:$C,2,FALSE),"")</f>
        <v>0</v>
      </c>
      <c r="D533" s="327"/>
      <c r="E533" s="328"/>
      <c r="F533" s="213"/>
      <c r="G533" s="329" t="str">
        <f>IF(Table8[[#This Row],[Código da Candidatura]]="","",CONCATENATE(VLOOKUP(Table8[[#This Row],[Código da Candidatura]],Table13[[Cód.]:[Latitude]],3,FALSE)," - ",VLOOKUP(Table8[[#This Row],[Código da Candidatura]],Table13[[Cód.]:[Latitude]],6,FALSE)))</f>
        <v/>
      </c>
      <c r="H533" s="330" t="str">
        <f>IF(A533="","",CONCATENATE("1D.",Entrada!$K$8,".",auxiliar!A65,".",Table8[[#This Row],[Código da Candidatura]]))</f>
        <v/>
      </c>
      <c r="I533" s="331" t="str">
        <f>IF(A533="","",SUMIF(D.Composição!A$2825:A$8530,A533,D.Composição!G$5:G$8530))</f>
        <v/>
      </c>
      <c r="J533" s="332" t="str">
        <f>IF(A533="","",COUNTIF(D.Composição!$A:$A,$A533))</f>
        <v/>
      </c>
      <c r="K533" s="332" t="str">
        <f t="shared" si="40"/>
        <v/>
      </c>
      <c r="L533" s="332" t="str">
        <f>IF(A533="","",COUNTIFS(D.Composição!$A:$A,$A533,D.Composição!$M:$M,"Dep"))</f>
        <v/>
      </c>
      <c r="M533" s="332" t="str">
        <f>IF(A533="","",COUNTIFS(D.Composição!$A:$A,$A533,D.Composição!$F:$F,"Sim"))</f>
        <v/>
      </c>
      <c r="N533" s="332" t="str">
        <f t="shared" si="41"/>
        <v/>
      </c>
      <c r="O533" s="332" t="str">
        <f>IF(A533="","",VLOOKUP(A533,D.Composição!A2887:F8593,5,FALSE))</f>
        <v/>
      </c>
      <c r="P533" s="332" t="str">
        <f t="shared" si="42"/>
        <v/>
      </c>
      <c r="Q533" s="333" t="str">
        <f t="shared" si="43"/>
        <v/>
      </c>
      <c r="R533" s="334" t="str">
        <f t="shared" si="44"/>
        <v/>
      </c>
      <c r="S533" s="332" t="str">
        <f>IF(H533="","",IF(R533&gt;=4*auxiliar!$K$2,"Não elegível",IF(R533&lt;4*auxiliar!$K$2,"Elegível","")))</f>
        <v/>
      </c>
      <c r="T533" s="325"/>
      <c r="U533" s="325"/>
      <c r="V533" s="325"/>
      <c r="W533" s="335"/>
      <c r="X533" s="336" t="str">
        <f>IF(Table8[[#This Row],[Código do agregado '[Entidade']]]="","",IF(OR(AND(A533="",A533&lt;&gt;""),(AND(A533&lt;&gt;"",OR(B533="",D533="",I533="",T533="",U533="")))),"NÃO",IF(AND(A533&lt;&gt;"",J533=0),"Faltam membros","sim")))</f>
        <v/>
      </c>
      <c r="AA533" s="323"/>
      <c r="AB533" s="406"/>
      <c r="AC533" s="406"/>
      <c r="AD533" s="323"/>
      <c r="AE533" s="323"/>
    </row>
    <row r="534" spans="1:31" x14ac:dyDescent="0.25">
      <c r="A534" s="324"/>
      <c r="B534" s="325"/>
      <c r="C534" s="326">
        <f>IFERROR(VLOOKUP(B534,A.Núcleos!$B:$C,2,FALSE),"")</f>
        <v>0</v>
      </c>
      <c r="D534" s="327"/>
      <c r="E534" s="328"/>
      <c r="F534" s="213"/>
      <c r="G534" s="329" t="str">
        <f>IF(Table8[[#This Row],[Código da Candidatura]]="","",CONCATENATE(VLOOKUP(Table8[[#This Row],[Código da Candidatura]],Table13[[Cód.]:[Latitude]],3,FALSE)," - ",VLOOKUP(Table8[[#This Row],[Código da Candidatura]],Table13[[Cód.]:[Latitude]],6,FALSE)))</f>
        <v/>
      </c>
      <c r="H534" s="330" t="str">
        <f>IF(A534="","",CONCATENATE("1D.",Entrada!$K$8,".",auxiliar!A66,".",Table8[[#This Row],[Código da Candidatura]]))</f>
        <v/>
      </c>
      <c r="I534" s="331" t="str">
        <f>IF(A534="","",SUMIF(D.Composição!A$2825:A$8530,A534,D.Composição!G$5:G$8530))</f>
        <v/>
      </c>
      <c r="J534" s="332" t="str">
        <f>IF(A534="","",COUNTIF(D.Composição!$A:$A,$A534))</f>
        <v/>
      </c>
      <c r="K534" s="332" t="str">
        <f t="shared" si="40"/>
        <v/>
      </c>
      <c r="L534" s="332" t="str">
        <f>IF(A534="","",COUNTIFS(D.Composição!$A:$A,$A534,D.Composição!$M:$M,"Dep"))</f>
        <v/>
      </c>
      <c r="M534" s="332" t="str">
        <f>IF(A534="","",COUNTIFS(D.Composição!$A:$A,$A534,D.Composição!$F:$F,"Sim"))</f>
        <v/>
      </c>
      <c r="N534" s="332" t="str">
        <f t="shared" si="41"/>
        <v/>
      </c>
      <c r="O534" s="332" t="str">
        <f>IF(A534="","",VLOOKUP(A534,D.Composição!A2888:F8594,5,FALSE))</f>
        <v/>
      </c>
      <c r="P534" s="332" t="str">
        <f t="shared" si="42"/>
        <v/>
      </c>
      <c r="Q534" s="333" t="str">
        <f t="shared" si="43"/>
        <v/>
      </c>
      <c r="R534" s="334" t="str">
        <f t="shared" si="44"/>
        <v/>
      </c>
      <c r="S534" s="332" t="str">
        <f>IF(H534="","",IF(R534&gt;=4*auxiliar!$K$2,"Não elegível",IF(R534&lt;4*auxiliar!$K$2,"Elegível","")))</f>
        <v/>
      </c>
      <c r="T534" s="325"/>
      <c r="U534" s="325"/>
      <c r="V534" s="325"/>
      <c r="W534" s="335"/>
      <c r="X534" s="336" t="str">
        <f>IF(Table8[[#This Row],[Código do agregado '[Entidade']]]="","",IF(OR(AND(A534="",A534&lt;&gt;""),(AND(A534&lt;&gt;"",OR(B534="",D534="",I534="",T534="",U534="")))),"NÃO",IF(AND(A534&lt;&gt;"",J534=0),"Faltam membros","sim")))</f>
        <v/>
      </c>
      <c r="AA534" s="323"/>
      <c r="AB534" s="406"/>
      <c r="AC534" s="406"/>
      <c r="AD534" s="323"/>
      <c r="AE534" s="323"/>
    </row>
    <row r="535" spans="1:31" x14ac:dyDescent="0.25">
      <c r="A535" s="324"/>
      <c r="B535" s="325"/>
      <c r="C535" s="326">
        <f>IFERROR(VLOOKUP(B535,A.Núcleos!$B:$C,2,FALSE),"")</f>
        <v>0</v>
      </c>
      <c r="D535" s="327"/>
      <c r="E535" s="328"/>
      <c r="F535" s="213"/>
      <c r="G535" s="329" t="str">
        <f>IF(Table8[[#This Row],[Código da Candidatura]]="","",CONCATENATE(VLOOKUP(Table8[[#This Row],[Código da Candidatura]],Table13[[Cód.]:[Latitude]],3,FALSE)," - ",VLOOKUP(Table8[[#This Row],[Código da Candidatura]],Table13[[Cód.]:[Latitude]],6,FALSE)))</f>
        <v/>
      </c>
      <c r="H535" s="330" t="str">
        <f>IF(A535="","",CONCATENATE("1D.",Entrada!$K$8,".",auxiliar!A67,".",Table8[[#This Row],[Código da Candidatura]]))</f>
        <v/>
      </c>
      <c r="I535" s="331" t="str">
        <f>IF(A535="","",SUMIF(D.Composição!A$2825:A$8530,A535,D.Composição!G$5:G$8530))</f>
        <v/>
      </c>
      <c r="J535" s="332" t="str">
        <f>IF(A535="","",COUNTIF(D.Composição!$A:$A,$A535))</f>
        <v/>
      </c>
      <c r="K535" s="332" t="str">
        <f t="shared" si="40"/>
        <v/>
      </c>
      <c r="L535" s="332" t="str">
        <f>IF(A535="","",COUNTIFS(D.Composição!$A:$A,$A535,D.Composição!$M:$M,"Dep"))</f>
        <v/>
      </c>
      <c r="M535" s="332" t="str">
        <f>IF(A535="","",COUNTIFS(D.Composição!$A:$A,$A535,D.Composição!$F:$F,"Sim"))</f>
        <v/>
      </c>
      <c r="N535" s="332" t="str">
        <f t="shared" si="41"/>
        <v/>
      </c>
      <c r="O535" s="332" t="str">
        <f>IF(A535="","",VLOOKUP(A535,D.Composição!A2889:F8595,5,FALSE))</f>
        <v/>
      </c>
      <c r="P535" s="332" t="str">
        <f t="shared" si="42"/>
        <v/>
      </c>
      <c r="Q535" s="333" t="str">
        <f t="shared" si="43"/>
        <v/>
      </c>
      <c r="R535" s="334" t="str">
        <f t="shared" si="44"/>
        <v/>
      </c>
      <c r="S535" s="332" t="str">
        <f>IF(H535="","",IF(R535&gt;=4*auxiliar!$K$2,"Não elegível",IF(R535&lt;4*auxiliar!$K$2,"Elegível","")))</f>
        <v/>
      </c>
      <c r="T535" s="325"/>
      <c r="U535" s="325"/>
      <c r="V535" s="325"/>
      <c r="W535" s="335"/>
      <c r="X535" s="336" t="str">
        <f>IF(Table8[[#This Row],[Código do agregado '[Entidade']]]="","",IF(OR(AND(A535="",A535&lt;&gt;""),(AND(A535&lt;&gt;"",OR(B535="",D535="",I535="",T535="",U535="")))),"NÃO",IF(AND(A535&lt;&gt;"",J535=0),"Faltam membros","sim")))</f>
        <v/>
      </c>
      <c r="AA535" s="323"/>
      <c r="AB535" s="406"/>
      <c r="AC535" s="406"/>
      <c r="AD535" s="323"/>
      <c r="AE535" s="323"/>
    </row>
    <row r="536" spans="1:31" x14ac:dyDescent="0.25">
      <c r="A536" s="324"/>
      <c r="B536" s="325"/>
      <c r="C536" s="326">
        <f>IFERROR(VLOOKUP(B536,A.Núcleos!$B:$C,2,FALSE),"")</f>
        <v>0</v>
      </c>
      <c r="D536" s="327"/>
      <c r="E536" s="328"/>
      <c r="F536" s="213"/>
      <c r="G536" s="329" t="str">
        <f>IF(Table8[[#This Row],[Código da Candidatura]]="","",CONCATENATE(VLOOKUP(Table8[[#This Row],[Código da Candidatura]],Table13[[Cód.]:[Latitude]],3,FALSE)," - ",VLOOKUP(Table8[[#This Row],[Código da Candidatura]],Table13[[Cód.]:[Latitude]],6,FALSE)))</f>
        <v/>
      </c>
      <c r="H536" s="330" t="str">
        <f>IF(A536="","",CONCATENATE("1D.",Entrada!$K$8,".",auxiliar!A68,".",Table8[[#This Row],[Código da Candidatura]]))</f>
        <v/>
      </c>
      <c r="I536" s="331" t="str">
        <f>IF(A536="","",SUMIF(D.Composição!A$2825:A$8530,A536,D.Composição!G$5:G$8530))</f>
        <v/>
      </c>
      <c r="J536" s="332" t="str">
        <f>IF(A536="","",COUNTIF(D.Composição!$A:$A,$A536))</f>
        <v/>
      </c>
      <c r="K536" s="332" t="str">
        <f t="shared" si="40"/>
        <v/>
      </c>
      <c r="L536" s="332" t="str">
        <f>IF(A536="","",COUNTIFS(D.Composição!$A:$A,$A536,D.Composição!$M:$M,"Dep"))</f>
        <v/>
      </c>
      <c r="M536" s="332" t="str">
        <f>IF(A536="","",COUNTIFS(D.Composição!$A:$A,$A536,D.Composição!$F:$F,"Sim"))</f>
        <v/>
      </c>
      <c r="N536" s="332" t="str">
        <f t="shared" si="41"/>
        <v/>
      </c>
      <c r="O536" s="332" t="str">
        <f>IF(A536="","",VLOOKUP(A536,D.Composição!A2890:F8596,5,FALSE))</f>
        <v/>
      </c>
      <c r="P536" s="332" t="str">
        <f t="shared" si="42"/>
        <v/>
      </c>
      <c r="Q536" s="333" t="str">
        <f t="shared" si="43"/>
        <v/>
      </c>
      <c r="R536" s="334" t="str">
        <f t="shared" si="44"/>
        <v/>
      </c>
      <c r="S536" s="332" t="str">
        <f>IF(H536="","",IF(R536&gt;=4*auxiliar!$K$2,"Não elegível",IF(R536&lt;4*auxiliar!$K$2,"Elegível","")))</f>
        <v/>
      </c>
      <c r="T536" s="325"/>
      <c r="U536" s="325"/>
      <c r="V536" s="325"/>
      <c r="W536" s="335"/>
      <c r="X536" s="336" t="str">
        <f>IF(Table8[[#This Row],[Código do agregado '[Entidade']]]="","",IF(OR(AND(A536="",A536&lt;&gt;""),(AND(A536&lt;&gt;"",OR(B536="",D536="",I536="",T536="",U536="")))),"NÃO",IF(AND(A536&lt;&gt;"",J536=0),"Faltam membros","sim")))</f>
        <v/>
      </c>
      <c r="AA536" s="323"/>
      <c r="AB536" s="406"/>
      <c r="AC536" s="406"/>
      <c r="AD536" s="323"/>
      <c r="AE536" s="323"/>
    </row>
    <row r="537" spans="1:31" x14ac:dyDescent="0.25">
      <c r="A537" s="324"/>
      <c r="B537" s="325"/>
      <c r="C537" s="326">
        <f>IFERROR(VLOOKUP(B537,A.Núcleos!$B:$C,2,FALSE),"")</f>
        <v>0</v>
      </c>
      <c r="D537" s="327"/>
      <c r="E537" s="328"/>
      <c r="F537" s="213"/>
      <c r="G537" s="329" t="str">
        <f>IF(Table8[[#This Row],[Código da Candidatura]]="","",CONCATENATE(VLOOKUP(Table8[[#This Row],[Código da Candidatura]],Table13[[Cód.]:[Latitude]],3,FALSE)," - ",VLOOKUP(Table8[[#This Row],[Código da Candidatura]],Table13[[Cód.]:[Latitude]],6,FALSE)))</f>
        <v/>
      </c>
      <c r="H537" s="330" t="str">
        <f>IF(A537="","",CONCATENATE("1D.",Entrada!$K$8,".",auxiliar!A69,".",Table8[[#This Row],[Código da Candidatura]]))</f>
        <v/>
      </c>
      <c r="I537" s="331" t="str">
        <f>IF(A537="","",SUMIF(D.Composição!A$2825:A$8530,A537,D.Composição!G$5:G$8530))</f>
        <v/>
      </c>
      <c r="J537" s="332" t="str">
        <f>IF(A537="","",COUNTIF(D.Composição!$A:$A,$A537))</f>
        <v/>
      </c>
      <c r="K537" s="332" t="str">
        <f t="shared" si="40"/>
        <v/>
      </c>
      <c r="L537" s="332" t="str">
        <f>IF(A537="","",COUNTIFS(D.Composição!$A:$A,$A537,D.Composição!$M:$M,"Dep"))</f>
        <v/>
      </c>
      <c r="M537" s="332" t="str">
        <f>IF(A537="","",COUNTIFS(D.Composição!$A:$A,$A537,D.Composição!$F:$F,"Sim"))</f>
        <v/>
      </c>
      <c r="N537" s="332" t="str">
        <f t="shared" si="41"/>
        <v/>
      </c>
      <c r="O537" s="332" t="str">
        <f>IF(A537="","",VLOOKUP(A537,D.Composição!A2891:F8597,5,FALSE))</f>
        <v/>
      </c>
      <c r="P537" s="332" t="str">
        <f t="shared" si="42"/>
        <v/>
      </c>
      <c r="Q537" s="333" t="str">
        <f t="shared" si="43"/>
        <v/>
      </c>
      <c r="R537" s="334" t="str">
        <f t="shared" si="44"/>
        <v/>
      </c>
      <c r="S537" s="332" t="str">
        <f>IF(H537="","",IF(R537&gt;=4*auxiliar!$K$2,"Não elegível",IF(R537&lt;4*auxiliar!$K$2,"Elegível","")))</f>
        <v/>
      </c>
      <c r="T537" s="325"/>
      <c r="U537" s="325"/>
      <c r="V537" s="325"/>
      <c r="W537" s="335"/>
      <c r="X537" s="336" t="str">
        <f>IF(Table8[[#This Row],[Código do agregado '[Entidade']]]="","",IF(OR(AND(A537="",A537&lt;&gt;""),(AND(A537&lt;&gt;"",OR(B537="",D537="",I537="",T537="",U537="")))),"NÃO",IF(AND(A537&lt;&gt;"",J537=0),"Faltam membros","sim")))</f>
        <v/>
      </c>
      <c r="AA537" s="323"/>
      <c r="AB537" s="406"/>
      <c r="AC537" s="406"/>
      <c r="AD537" s="323"/>
      <c r="AE537" s="323"/>
    </row>
    <row r="538" spans="1:31" x14ac:dyDescent="0.25">
      <c r="A538" s="324"/>
      <c r="B538" s="325"/>
      <c r="C538" s="326">
        <f>IFERROR(VLOOKUP(B538,A.Núcleos!$B:$C,2,FALSE),"")</f>
        <v>0</v>
      </c>
      <c r="D538" s="327"/>
      <c r="E538" s="328"/>
      <c r="F538" s="213"/>
      <c r="G538" s="329" t="str">
        <f>IF(Table8[[#This Row],[Código da Candidatura]]="","",CONCATENATE(VLOOKUP(Table8[[#This Row],[Código da Candidatura]],Table13[[Cód.]:[Latitude]],3,FALSE)," - ",VLOOKUP(Table8[[#This Row],[Código da Candidatura]],Table13[[Cód.]:[Latitude]],6,FALSE)))</f>
        <v/>
      </c>
      <c r="H538" s="330" t="str">
        <f>IF(A538="","",CONCATENATE("1D.",Entrada!$K$8,".",auxiliar!A70,".",Table8[[#This Row],[Código da Candidatura]]))</f>
        <v/>
      </c>
      <c r="I538" s="331" t="str">
        <f>IF(A538="","",SUMIF(D.Composição!A$2825:A$8530,A538,D.Composição!G$5:G$8530))</f>
        <v/>
      </c>
      <c r="J538" s="332" t="str">
        <f>IF(A538="","",COUNTIF(D.Composição!$A:$A,$A538))</f>
        <v/>
      </c>
      <c r="K538" s="332" t="str">
        <f t="shared" si="40"/>
        <v/>
      </c>
      <c r="L538" s="332" t="str">
        <f>IF(A538="","",COUNTIFS(D.Composição!$A:$A,$A538,D.Composição!$M:$M,"Dep"))</f>
        <v/>
      </c>
      <c r="M538" s="332" t="str">
        <f>IF(A538="","",COUNTIFS(D.Composição!$A:$A,$A538,D.Composição!$F:$F,"Sim"))</f>
        <v/>
      </c>
      <c r="N538" s="332" t="str">
        <f t="shared" si="41"/>
        <v/>
      </c>
      <c r="O538" s="332" t="str">
        <f>IF(A538="","",VLOOKUP(A538,D.Composição!A2892:F8598,5,FALSE))</f>
        <v/>
      </c>
      <c r="P538" s="332" t="str">
        <f t="shared" si="42"/>
        <v/>
      </c>
      <c r="Q538" s="333" t="str">
        <f t="shared" si="43"/>
        <v/>
      </c>
      <c r="R538" s="334" t="str">
        <f t="shared" si="44"/>
        <v/>
      </c>
      <c r="S538" s="332" t="str">
        <f>IF(H538="","",IF(R538&gt;=4*auxiliar!$K$2,"Não elegível",IF(R538&lt;4*auxiliar!$K$2,"Elegível","")))</f>
        <v/>
      </c>
      <c r="T538" s="325"/>
      <c r="U538" s="325"/>
      <c r="V538" s="325"/>
      <c r="W538" s="335"/>
      <c r="X538" s="336" t="str">
        <f>IF(Table8[[#This Row],[Código do agregado '[Entidade']]]="","",IF(OR(AND(A538="",A538&lt;&gt;""),(AND(A538&lt;&gt;"",OR(B538="",D538="",I538="",T538="",U538="")))),"NÃO",IF(AND(A538&lt;&gt;"",J538=0),"Faltam membros","sim")))</f>
        <v/>
      </c>
      <c r="AA538" s="323"/>
      <c r="AB538" s="406"/>
      <c r="AC538" s="406"/>
      <c r="AD538" s="323"/>
      <c r="AE538" s="323"/>
    </row>
    <row r="539" spans="1:31" x14ac:dyDescent="0.25">
      <c r="A539" s="324"/>
      <c r="B539" s="325"/>
      <c r="C539" s="326">
        <f>IFERROR(VLOOKUP(B539,A.Núcleos!$B:$C,2,FALSE),"")</f>
        <v>0</v>
      </c>
      <c r="D539" s="327"/>
      <c r="E539" s="328"/>
      <c r="F539" s="213"/>
      <c r="G539" s="329" t="str">
        <f>IF(Table8[[#This Row],[Código da Candidatura]]="","",CONCATENATE(VLOOKUP(Table8[[#This Row],[Código da Candidatura]],Table13[[Cód.]:[Latitude]],3,FALSE)," - ",VLOOKUP(Table8[[#This Row],[Código da Candidatura]],Table13[[Cód.]:[Latitude]],6,FALSE)))</f>
        <v/>
      </c>
      <c r="H539" s="330" t="str">
        <f>IF(A539="","",CONCATENATE("1D.",Entrada!$K$8,".",auxiliar!A71,".",Table8[[#This Row],[Código da Candidatura]]))</f>
        <v/>
      </c>
      <c r="I539" s="331" t="str">
        <f>IF(A539="","",SUMIF(D.Composição!A$2825:A$8530,A539,D.Composição!G$5:G$8530))</f>
        <v/>
      </c>
      <c r="J539" s="332" t="str">
        <f>IF(A539="","",COUNTIF(D.Composição!$A:$A,$A539))</f>
        <v/>
      </c>
      <c r="K539" s="332" t="str">
        <f t="shared" si="40"/>
        <v/>
      </c>
      <c r="L539" s="332" t="str">
        <f>IF(A539="","",COUNTIFS(D.Composição!$A:$A,$A539,D.Composição!$M:$M,"Dep"))</f>
        <v/>
      </c>
      <c r="M539" s="332" t="str">
        <f>IF(A539="","",COUNTIFS(D.Composição!$A:$A,$A539,D.Composição!$F:$F,"Sim"))</f>
        <v/>
      </c>
      <c r="N539" s="332" t="str">
        <f t="shared" si="41"/>
        <v/>
      </c>
      <c r="O539" s="332" t="str">
        <f>IF(A539="","",VLOOKUP(A539,D.Composição!A2893:F8599,5,FALSE))</f>
        <v/>
      </c>
      <c r="P539" s="332" t="str">
        <f t="shared" si="42"/>
        <v/>
      </c>
      <c r="Q539" s="333" t="str">
        <f t="shared" si="43"/>
        <v/>
      </c>
      <c r="R539" s="334" t="str">
        <f t="shared" si="44"/>
        <v/>
      </c>
      <c r="S539" s="332" t="str">
        <f>IF(H539="","",IF(R539&gt;=4*auxiliar!$K$2,"Não elegível",IF(R539&lt;4*auxiliar!$K$2,"Elegível","")))</f>
        <v/>
      </c>
      <c r="T539" s="325"/>
      <c r="U539" s="325"/>
      <c r="V539" s="325"/>
      <c r="W539" s="335"/>
      <c r="X539" s="336" t="str">
        <f>IF(Table8[[#This Row],[Código do agregado '[Entidade']]]="","",IF(OR(AND(A539="",A539&lt;&gt;""),(AND(A539&lt;&gt;"",OR(B539="",D539="",I539="",T539="",U539="")))),"NÃO",IF(AND(A539&lt;&gt;"",J539=0),"Faltam membros","sim")))</f>
        <v/>
      </c>
      <c r="AA539" s="323"/>
      <c r="AB539" s="406"/>
      <c r="AC539" s="406"/>
      <c r="AD539" s="323"/>
      <c r="AE539" s="323"/>
    </row>
    <row r="540" spans="1:31" x14ac:dyDescent="0.25">
      <c r="A540" s="324"/>
      <c r="B540" s="325"/>
      <c r="C540" s="326">
        <f>IFERROR(VLOOKUP(B540,A.Núcleos!$B:$C,2,FALSE),"")</f>
        <v>0</v>
      </c>
      <c r="D540" s="327"/>
      <c r="E540" s="328"/>
      <c r="F540" s="213"/>
      <c r="G540" s="329" t="str">
        <f>IF(Table8[[#This Row],[Código da Candidatura]]="","",CONCATENATE(VLOOKUP(Table8[[#This Row],[Código da Candidatura]],Table13[[Cód.]:[Latitude]],3,FALSE)," - ",VLOOKUP(Table8[[#This Row],[Código da Candidatura]],Table13[[Cód.]:[Latitude]],6,FALSE)))</f>
        <v/>
      </c>
      <c r="H540" s="330" t="str">
        <f>IF(A540="","",CONCATENATE("1D.",Entrada!$K$8,".",auxiliar!A72,".",Table8[[#This Row],[Código da Candidatura]]))</f>
        <v/>
      </c>
      <c r="I540" s="331" t="str">
        <f>IF(A540="","",SUMIF(D.Composição!A$2825:A$8530,A540,D.Composição!G$5:G$8530))</f>
        <v/>
      </c>
      <c r="J540" s="332" t="str">
        <f>IF(A540="","",COUNTIF(D.Composição!$A:$A,$A540))</f>
        <v/>
      </c>
      <c r="K540" s="332" t="str">
        <f t="shared" si="40"/>
        <v/>
      </c>
      <c r="L540" s="332" t="str">
        <f>IF(A540="","",COUNTIFS(D.Composição!$A:$A,$A540,D.Composição!$M:$M,"Dep"))</f>
        <v/>
      </c>
      <c r="M540" s="332" t="str">
        <f>IF(A540="","",COUNTIFS(D.Composição!$A:$A,$A540,D.Composição!$F:$F,"Sim"))</f>
        <v/>
      </c>
      <c r="N540" s="332" t="str">
        <f t="shared" si="41"/>
        <v/>
      </c>
      <c r="O540" s="332" t="str">
        <f>IF(A540="","",VLOOKUP(A540,D.Composição!A2894:F8600,5,FALSE))</f>
        <v/>
      </c>
      <c r="P540" s="332" t="str">
        <f t="shared" si="42"/>
        <v/>
      </c>
      <c r="Q540" s="333" t="str">
        <f t="shared" si="43"/>
        <v/>
      </c>
      <c r="R540" s="334" t="str">
        <f t="shared" si="44"/>
        <v/>
      </c>
      <c r="S540" s="332" t="str">
        <f>IF(H540="","",IF(R540&gt;=4*auxiliar!$K$2,"Não elegível",IF(R540&lt;4*auxiliar!$K$2,"Elegível","")))</f>
        <v/>
      </c>
      <c r="T540" s="325"/>
      <c r="U540" s="325"/>
      <c r="V540" s="325"/>
      <c r="W540" s="335"/>
      <c r="X540" s="336" t="str">
        <f>IF(Table8[[#This Row],[Código do agregado '[Entidade']]]="","",IF(OR(AND(A540="",A540&lt;&gt;""),(AND(A540&lt;&gt;"",OR(B540="",D540="",I540="",T540="",U540="")))),"NÃO",IF(AND(A540&lt;&gt;"",J540=0),"Faltam membros","sim")))</f>
        <v/>
      </c>
      <c r="AA540" s="323"/>
      <c r="AB540" s="406"/>
      <c r="AC540" s="406"/>
      <c r="AD540" s="323"/>
      <c r="AE540" s="323"/>
    </row>
    <row r="541" spans="1:31" x14ac:dyDescent="0.25">
      <c r="A541" s="324"/>
      <c r="B541" s="325"/>
      <c r="C541" s="326">
        <f>IFERROR(VLOOKUP(B541,A.Núcleos!$B:$C,2,FALSE),"")</f>
        <v>0</v>
      </c>
      <c r="D541" s="327"/>
      <c r="E541" s="328"/>
      <c r="F541" s="213"/>
      <c r="G541" s="329" t="str">
        <f>IF(Table8[[#This Row],[Código da Candidatura]]="","",CONCATENATE(VLOOKUP(Table8[[#This Row],[Código da Candidatura]],Table13[[Cód.]:[Latitude]],3,FALSE)," - ",VLOOKUP(Table8[[#This Row],[Código da Candidatura]],Table13[[Cód.]:[Latitude]],6,FALSE)))</f>
        <v/>
      </c>
      <c r="H541" s="330" t="str">
        <f>IF(A541="","",CONCATENATE("1D.",Entrada!$K$8,".",auxiliar!A73,".",Table8[[#This Row],[Código da Candidatura]]))</f>
        <v/>
      </c>
      <c r="I541" s="331" t="str">
        <f>IF(A541="","",SUMIF(D.Composição!A$2825:A$8530,A541,D.Composição!G$5:G$8530))</f>
        <v/>
      </c>
      <c r="J541" s="332" t="str">
        <f>IF(A541="","",COUNTIF(D.Composição!$A:$A,$A541))</f>
        <v/>
      </c>
      <c r="K541" s="332" t="str">
        <f t="shared" si="40"/>
        <v/>
      </c>
      <c r="L541" s="332" t="str">
        <f>IF(A541="","",COUNTIFS(D.Composição!$A:$A,$A541,D.Composição!$M:$M,"Dep"))</f>
        <v/>
      </c>
      <c r="M541" s="332" t="str">
        <f>IF(A541="","",COUNTIFS(D.Composição!$A:$A,$A541,D.Composição!$F:$F,"Sim"))</f>
        <v/>
      </c>
      <c r="N541" s="332" t="str">
        <f t="shared" si="41"/>
        <v/>
      </c>
      <c r="O541" s="332" t="str">
        <f>IF(A541="","",VLOOKUP(A541,D.Composição!A2895:F8601,5,FALSE))</f>
        <v/>
      </c>
      <c r="P541" s="332" t="str">
        <f t="shared" si="42"/>
        <v/>
      </c>
      <c r="Q541" s="333" t="str">
        <f t="shared" si="43"/>
        <v/>
      </c>
      <c r="R541" s="334" t="str">
        <f t="shared" si="44"/>
        <v/>
      </c>
      <c r="S541" s="332" t="str">
        <f>IF(H541="","",IF(R541&gt;=4*auxiliar!$K$2,"Não elegível",IF(R541&lt;4*auxiliar!$K$2,"Elegível","")))</f>
        <v/>
      </c>
      <c r="T541" s="325"/>
      <c r="U541" s="325"/>
      <c r="V541" s="325"/>
      <c r="W541" s="335"/>
      <c r="X541" s="336" t="str">
        <f>IF(Table8[[#This Row],[Código do agregado '[Entidade']]]="","",IF(OR(AND(A541="",A541&lt;&gt;""),(AND(A541&lt;&gt;"",OR(B541="",D541="",I541="",T541="",U541="")))),"NÃO",IF(AND(A541&lt;&gt;"",J541=0),"Faltam membros","sim")))</f>
        <v/>
      </c>
      <c r="AA541" s="323"/>
      <c r="AB541" s="406"/>
      <c r="AC541" s="406"/>
      <c r="AD541" s="323"/>
      <c r="AE541" s="323"/>
    </row>
    <row r="542" spans="1:31" x14ac:dyDescent="0.25">
      <c r="A542" s="324"/>
      <c r="B542" s="325"/>
      <c r="C542" s="326">
        <f>IFERROR(VLOOKUP(B542,A.Núcleos!$B:$C,2,FALSE),"")</f>
        <v>0</v>
      </c>
      <c r="D542" s="327"/>
      <c r="E542" s="328"/>
      <c r="F542" s="213"/>
      <c r="G542" s="329" t="str">
        <f>IF(Table8[[#This Row],[Código da Candidatura]]="","",CONCATENATE(VLOOKUP(Table8[[#This Row],[Código da Candidatura]],Table13[[Cód.]:[Latitude]],3,FALSE)," - ",VLOOKUP(Table8[[#This Row],[Código da Candidatura]],Table13[[Cód.]:[Latitude]],6,FALSE)))</f>
        <v/>
      </c>
      <c r="H542" s="330" t="str">
        <f>IF(A542="","",CONCATENATE("1D.",Entrada!$K$8,".",auxiliar!A74,".",Table8[[#This Row],[Código da Candidatura]]))</f>
        <v/>
      </c>
      <c r="I542" s="331" t="str">
        <f>IF(A542="","",SUMIF(D.Composição!A$2825:A$8530,A542,D.Composição!G$5:G$8530))</f>
        <v/>
      </c>
      <c r="J542" s="332" t="str">
        <f>IF(A542="","",COUNTIF(D.Composição!$A:$A,$A542))</f>
        <v/>
      </c>
      <c r="K542" s="332" t="str">
        <f t="shared" si="40"/>
        <v/>
      </c>
      <c r="L542" s="332" t="str">
        <f>IF(A542="","",COUNTIFS(D.Composição!$A:$A,$A542,D.Composição!$M:$M,"Dep"))</f>
        <v/>
      </c>
      <c r="M542" s="332" t="str">
        <f>IF(A542="","",COUNTIFS(D.Composição!$A:$A,$A542,D.Composição!$F:$F,"Sim"))</f>
        <v/>
      </c>
      <c r="N542" s="332" t="str">
        <f t="shared" si="41"/>
        <v/>
      </c>
      <c r="O542" s="332" t="str">
        <f>IF(A542="","",VLOOKUP(A542,D.Composição!A2896:F8602,5,FALSE))</f>
        <v/>
      </c>
      <c r="P542" s="332" t="str">
        <f t="shared" si="42"/>
        <v/>
      </c>
      <c r="Q542" s="333" t="str">
        <f t="shared" si="43"/>
        <v/>
      </c>
      <c r="R542" s="334" t="str">
        <f t="shared" si="44"/>
        <v/>
      </c>
      <c r="S542" s="332" t="str">
        <f>IF(H542="","",IF(R542&gt;=4*auxiliar!$K$2,"Não elegível",IF(R542&lt;4*auxiliar!$K$2,"Elegível","")))</f>
        <v/>
      </c>
      <c r="T542" s="325"/>
      <c r="U542" s="325"/>
      <c r="V542" s="325"/>
      <c r="W542" s="335"/>
      <c r="X542" s="336" t="str">
        <f>IF(Table8[[#This Row],[Código do agregado '[Entidade']]]="","",IF(OR(AND(A542="",A542&lt;&gt;""),(AND(A542&lt;&gt;"",OR(B542="",D542="",I542="",T542="",U542="")))),"NÃO",IF(AND(A542&lt;&gt;"",J542=0),"Faltam membros","sim")))</f>
        <v/>
      </c>
      <c r="AA542" s="323"/>
      <c r="AB542" s="406"/>
      <c r="AC542" s="406"/>
      <c r="AD542" s="323"/>
      <c r="AE542" s="323"/>
    </row>
    <row r="543" spans="1:31" x14ac:dyDescent="0.25">
      <c r="A543" s="324"/>
      <c r="B543" s="325"/>
      <c r="C543" s="326">
        <f>IFERROR(VLOOKUP(B543,A.Núcleos!$B:$C,2,FALSE),"")</f>
        <v>0</v>
      </c>
      <c r="D543" s="327"/>
      <c r="E543" s="328"/>
      <c r="F543" s="213"/>
      <c r="G543" s="329" t="str">
        <f>IF(Table8[[#This Row],[Código da Candidatura]]="","",CONCATENATE(VLOOKUP(Table8[[#This Row],[Código da Candidatura]],Table13[[Cód.]:[Latitude]],3,FALSE)," - ",VLOOKUP(Table8[[#This Row],[Código da Candidatura]],Table13[[Cód.]:[Latitude]],6,FALSE)))</f>
        <v/>
      </c>
      <c r="H543" s="330" t="str">
        <f>IF(A543="","",CONCATENATE("1D.",Entrada!$K$8,".",auxiliar!A75,".",Table8[[#This Row],[Código da Candidatura]]))</f>
        <v/>
      </c>
      <c r="I543" s="331" t="str">
        <f>IF(A543="","",SUMIF(D.Composição!A$2825:A$8530,A543,D.Composição!G$5:G$8530))</f>
        <v/>
      </c>
      <c r="J543" s="332" t="str">
        <f>IF(A543="","",COUNTIF(D.Composição!$A:$A,$A543))</f>
        <v/>
      </c>
      <c r="K543" s="332" t="str">
        <f t="shared" si="40"/>
        <v/>
      </c>
      <c r="L543" s="332" t="str">
        <f>IF(A543="","",COUNTIFS(D.Composição!$A:$A,$A543,D.Composição!$M:$M,"Dep"))</f>
        <v/>
      </c>
      <c r="M543" s="332" t="str">
        <f>IF(A543="","",COUNTIFS(D.Composição!$A:$A,$A543,D.Composição!$F:$F,"Sim"))</f>
        <v/>
      </c>
      <c r="N543" s="332" t="str">
        <f t="shared" si="41"/>
        <v/>
      </c>
      <c r="O543" s="332" t="str">
        <f>IF(A543="","",VLOOKUP(A543,D.Composição!A2897:F8603,5,FALSE))</f>
        <v/>
      </c>
      <c r="P543" s="332" t="str">
        <f t="shared" si="42"/>
        <v/>
      </c>
      <c r="Q543" s="333" t="str">
        <f t="shared" si="43"/>
        <v/>
      </c>
      <c r="R543" s="334" t="str">
        <f t="shared" si="44"/>
        <v/>
      </c>
      <c r="S543" s="332" t="str">
        <f>IF(H543="","",IF(R543&gt;=4*auxiliar!$K$2,"Não elegível",IF(R543&lt;4*auxiliar!$K$2,"Elegível","")))</f>
        <v/>
      </c>
      <c r="T543" s="325"/>
      <c r="U543" s="325"/>
      <c r="V543" s="325"/>
      <c r="W543" s="335"/>
      <c r="X543" s="336" t="str">
        <f>IF(Table8[[#This Row],[Código do agregado '[Entidade']]]="","",IF(OR(AND(A543="",A543&lt;&gt;""),(AND(A543&lt;&gt;"",OR(B543="",D543="",I543="",T543="",U543="")))),"NÃO",IF(AND(A543&lt;&gt;"",J543=0),"Faltam membros","sim")))</f>
        <v/>
      </c>
      <c r="AA543" s="323"/>
      <c r="AB543" s="406"/>
      <c r="AC543" s="406"/>
      <c r="AD543" s="323"/>
      <c r="AE543" s="323"/>
    </row>
    <row r="544" spans="1:31" x14ac:dyDescent="0.25">
      <c r="A544" s="324"/>
      <c r="B544" s="325"/>
      <c r="C544" s="326">
        <f>IFERROR(VLOOKUP(B544,A.Núcleos!$B:$C,2,FALSE),"")</f>
        <v>0</v>
      </c>
      <c r="D544" s="327"/>
      <c r="E544" s="328"/>
      <c r="F544" s="213"/>
      <c r="G544" s="329" t="str">
        <f>IF(Table8[[#This Row],[Código da Candidatura]]="","",CONCATENATE(VLOOKUP(Table8[[#This Row],[Código da Candidatura]],Table13[[Cód.]:[Latitude]],3,FALSE)," - ",VLOOKUP(Table8[[#This Row],[Código da Candidatura]],Table13[[Cód.]:[Latitude]],6,FALSE)))</f>
        <v/>
      </c>
      <c r="H544" s="330" t="str">
        <f>IF(A544="","",CONCATENATE("1D.",Entrada!$K$8,".",auxiliar!A76,".",Table8[[#This Row],[Código da Candidatura]]))</f>
        <v/>
      </c>
      <c r="I544" s="331" t="str">
        <f>IF(A544="","",SUMIF(D.Composição!A$2825:A$8530,A544,D.Composição!G$5:G$8530))</f>
        <v/>
      </c>
      <c r="J544" s="332" t="str">
        <f>IF(A544="","",COUNTIF(D.Composição!$A:$A,$A544))</f>
        <v/>
      </c>
      <c r="K544" s="332" t="str">
        <f t="shared" si="40"/>
        <v/>
      </c>
      <c r="L544" s="332" t="str">
        <f>IF(A544="","",COUNTIFS(D.Composição!$A:$A,$A544,D.Composição!$M:$M,"Dep"))</f>
        <v/>
      </c>
      <c r="M544" s="332" t="str">
        <f>IF(A544="","",COUNTIFS(D.Composição!$A:$A,$A544,D.Composição!$F:$F,"Sim"))</f>
        <v/>
      </c>
      <c r="N544" s="332" t="str">
        <f t="shared" si="41"/>
        <v/>
      </c>
      <c r="O544" s="332" t="str">
        <f>IF(A544="","",VLOOKUP(A544,D.Composição!A2898:F8604,5,FALSE))</f>
        <v/>
      </c>
      <c r="P544" s="332" t="str">
        <f t="shared" si="42"/>
        <v/>
      </c>
      <c r="Q544" s="333" t="str">
        <f t="shared" si="43"/>
        <v/>
      </c>
      <c r="R544" s="334" t="str">
        <f t="shared" si="44"/>
        <v/>
      </c>
      <c r="S544" s="332" t="str">
        <f>IF(H544="","",IF(R544&gt;=4*auxiliar!$K$2,"Não elegível",IF(R544&lt;4*auxiliar!$K$2,"Elegível","")))</f>
        <v/>
      </c>
      <c r="T544" s="325"/>
      <c r="U544" s="325"/>
      <c r="V544" s="325"/>
      <c r="W544" s="335"/>
      <c r="X544" s="336" t="str">
        <f>IF(Table8[[#This Row],[Código do agregado '[Entidade']]]="","",IF(OR(AND(A544="",A544&lt;&gt;""),(AND(A544&lt;&gt;"",OR(B544="",D544="",I544="",T544="",U544="")))),"NÃO",IF(AND(A544&lt;&gt;"",J544=0),"Faltam membros","sim")))</f>
        <v/>
      </c>
      <c r="AA544" s="323"/>
      <c r="AB544" s="406"/>
      <c r="AC544" s="406"/>
      <c r="AD544" s="323"/>
      <c r="AE544" s="323"/>
    </row>
    <row r="545" spans="1:31" x14ac:dyDescent="0.25">
      <c r="A545" s="324"/>
      <c r="B545" s="325"/>
      <c r="C545" s="326">
        <f>IFERROR(VLOOKUP(B545,A.Núcleos!$B:$C,2,FALSE),"")</f>
        <v>0</v>
      </c>
      <c r="D545" s="327"/>
      <c r="E545" s="328"/>
      <c r="F545" s="213"/>
      <c r="G545" s="329" t="str">
        <f>IF(Table8[[#This Row],[Código da Candidatura]]="","",CONCATENATE(VLOOKUP(Table8[[#This Row],[Código da Candidatura]],Table13[[Cód.]:[Latitude]],3,FALSE)," - ",VLOOKUP(Table8[[#This Row],[Código da Candidatura]],Table13[[Cód.]:[Latitude]],6,FALSE)))</f>
        <v/>
      </c>
      <c r="H545" s="330" t="str">
        <f>IF(A545="","",CONCATENATE("1D.",Entrada!$K$8,".",auxiliar!A77,".",Table8[[#This Row],[Código da Candidatura]]))</f>
        <v/>
      </c>
      <c r="I545" s="331" t="str">
        <f>IF(A545="","",SUMIF(D.Composição!A$2825:A$8530,A545,D.Composição!G$5:G$8530))</f>
        <v/>
      </c>
      <c r="J545" s="332" t="str">
        <f>IF(A545="","",COUNTIF(D.Composição!$A:$A,$A545))</f>
        <v/>
      </c>
      <c r="K545" s="332" t="str">
        <f t="shared" si="40"/>
        <v/>
      </c>
      <c r="L545" s="332" t="str">
        <f>IF(A545="","",COUNTIFS(D.Composição!$A:$A,$A545,D.Composição!$M:$M,"Dep"))</f>
        <v/>
      </c>
      <c r="M545" s="332" t="str">
        <f>IF(A545="","",COUNTIFS(D.Composição!$A:$A,$A545,D.Composição!$F:$F,"Sim"))</f>
        <v/>
      </c>
      <c r="N545" s="332" t="str">
        <f t="shared" si="41"/>
        <v/>
      </c>
      <c r="O545" s="332" t="str">
        <f>IF(A545="","",VLOOKUP(A545,D.Composição!A2899:F8605,5,FALSE))</f>
        <v/>
      </c>
      <c r="P545" s="332" t="str">
        <f t="shared" si="42"/>
        <v/>
      </c>
      <c r="Q545" s="333" t="str">
        <f t="shared" si="43"/>
        <v/>
      </c>
      <c r="R545" s="334" t="str">
        <f t="shared" si="44"/>
        <v/>
      </c>
      <c r="S545" s="332" t="str">
        <f>IF(H545="","",IF(R545&gt;=4*auxiliar!$K$2,"Não elegível",IF(R545&lt;4*auxiliar!$K$2,"Elegível","")))</f>
        <v/>
      </c>
      <c r="T545" s="325"/>
      <c r="U545" s="325"/>
      <c r="V545" s="325"/>
      <c r="W545" s="335"/>
      <c r="X545" s="336" t="str">
        <f>IF(Table8[[#This Row],[Código do agregado '[Entidade']]]="","",IF(OR(AND(A545="",A545&lt;&gt;""),(AND(A545&lt;&gt;"",OR(B545="",D545="",I545="",T545="",U545="")))),"NÃO",IF(AND(A545&lt;&gt;"",J545=0),"Faltam membros","sim")))</f>
        <v/>
      </c>
      <c r="AA545" s="323"/>
      <c r="AB545" s="406"/>
      <c r="AC545" s="406"/>
      <c r="AD545" s="323"/>
      <c r="AE545" s="323"/>
    </row>
    <row r="546" spans="1:31" x14ac:dyDescent="0.25">
      <c r="A546" s="324"/>
      <c r="B546" s="325"/>
      <c r="C546" s="326">
        <f>IFERROR(VLOOKUP(B546,A.Núcleos!$B:$C,2,FALSE),"")</f>
        <v>0</v>
      </c>
      <c r="D546" s="327"/>
      <c r="E546" s="328"/>
      <c r="F546" s="213"/>
      <c r="G546" s="329" t="str">
        <f>IF(Table8[[#This Row],[Código da Candidatura]]="","",CONCATENATE(VLOOKUP(Table8[[#This Row],[Código da Candidatura]],Table13[[Cód.]:[Latitude]],3,FALSE)," - ",VLOOKUP(Table8[[#This Row],[Código da Candidatura]],Table13[[Cód.]:[Latitude]],6,FALSE)))</f>
        <v/>
      </c>
      <c r="H546" s="330" t="str">
        <f>IF(A546="","",CONCATENATE("1D.",Entrada!$K$8,".",auxiliar!A78,".",Table8[[#This Row],[Código da Candidatura]]))</f>
        <v/>
      </c>
      <c r="I546" s="331" t="str">
        <f>IF(A546="","",SUMIF(D.Composição!A$2825:A$8530,A546,D.Composição!G$5:G$8530))</f>
        <v/>
      </c>
      <c r="J546" s="332" t="str">
        <f>IF(A546="","",COUNTIF(D.Composição!$A:$A,$A546))</f>
        <v/>
      </c>
      <c r="K546" s="332" t="str">
        <f t="shared" si="40"/>
        <v/>
      </c>
      <c r="L546" s="332" t="str">
        <f>IF(A546="","",COUNTIFS(D.Composição!$A:$A,$A546,D.Composição!$M:$M,"Dep"))</f>
        <v/>
      </c>
      <c r="M546" s="332" t="str">
        <f>IF(A546="","",COUNTIFS(D.Composição!$A:$A,$A546,D.Composição!$F:$F,"Sim"))</f>
        <v/>
      </c>
      <c r="N546" s="332" t="str">
        <f t="shared" si="41"/>
        <v/>
      </c>
      <c r="O546" s="332" t="str">
        <f>IF(A546="","",VLOOKUP(A546,D.Composição!A2900:F8606,5,FALSE))</f>
        <v/>
      </c>
      <c r="P546" s="332" t="str">
        <f t="shared" si="42"/>
        <v/>
      </c>
      <c r="Q546" s="333" t="str">
        <f t="shared" si="43"/>
        <v/>
      </c>
      <c r="R546" s="334" t="str">
        <f t="shared" si="44"/>
        <v/>
      </c>
      <c r="S546" s="332" t="str">
        <f>IF(H546="","",IF(R546&gt;=4*auxiliar!$K$2,"Não elegível",IF(R546&lt;4*auxiliar!$K$2,"Elegível","")))</f>
        <v/>
      </c>
      <c r="T546" s="325"/>
      <c r="U546" s="325"/>
      <c r="V546" s="325"/>
      <c r="W546" s="335"/>
      <c r="X546" s="336" t="str">
        <f>IF(Table8[[#This Row],[Código do agregado '[Entidade']]]="","",IF(OR(AND(A546="",A546&lt;&gt;""),(AND(A546&lt;&gt;"",OR(B546="",D546="",I546="",T546="",U546="")))),"NÃO",IF(AND(A546&lt;&gt;"",J546=0),"Faltam membros","sim")))</f>
        <v/>
      </c>
      <c r="AA546" s="323"/>
      <c r="AB546" s="406"/>
      <c r="AC546" s="406"/>
      <c r="AD546" s="323"/>
      <c r="AE546" s="323"/>
    </row>
    <row r="547" spans="1:31" x14ac:dyDescent="0.25">
      <c r="A547" s="324"/>
      <c r="B547" s="325"/>
      <c r="C547" s="326">
        <f>IFERROR(VLOOKUP(B547,A.Núcleos!$B:$C,2,FALSE),"")</f>
        <v>0</v>
      </c>
      <c r="D547" s="327"/>
      <c r="E547" s="328"/>
      <c r="F547" s="213"/>
      <c r="G547" s="329" t="str">
        <f>IF(Table8[[#This Row],[Código da Candidatura]]="","",CONCATENATE(VLOOKUP(Table8[[#This Row],[Código da Candidatura]],Table13[[Cód.]:[Latitude]],3,FALSE)," - ",VLOOKUP(Table8[[#This Row],[Código da Candidatura]],Table13[[Cód.]:[Latitude]],6,FALSE)))</f>
        <v/>
      </c>
      <c r="H547" s="330" t="str">
        <f>IF(A547="","",CONCATENATE("1D.",Entrada!$K$8,".",auxiliar!A79,".",Table8[[#This Row],[Código da Candidatura]]))</f>
        <v/>
      </c>
      <c r="I547" s="331" t="str">
        <f>IF(A547="","",SUMIF(D.Composição!A$2825:A$8530,A547,D.Composição!G$5:G$8530))</f>
        <v/>
      </c>
      <c r="J547" s="332" t="str">
        <f>IF(A547="","",COUNTIF(D.Composição!$A:$A,$A547))</f>
        <v/>
      </c>
      <c r="K547" s="332" t="str">
        <f t="shared" si="40"/>
        <v/>
      </c>
      <c r="L547" s="332" t="str">
        <f>IF(A547="","",COUNTIFS(D.Composição!$A:$A,$A547,D.Composição!$M:$M,"Dep"))</f>
        <v/>
      </c>
      <c r="M547" s="332" t="str">
        <f>IF(A547="","",COUNTIFS(D.Composição!$A:$A,$A547,D.Composição!$F:$F,"Sim"))</f>
        <v/>
      </c>
      <c r="N547" s="332" t="str">
        <f t="shared" si="41"/>
        <v/>
      </c>
      <c r="O547" s="332" t="str">
        <f>IF(A547="","",VLOOKUP(A547,D.Composição!A2901:F8607,5,FALSE))</f>
        <v/>
      </c>
      <c r="P547" s="332" t="str">
        <f t="shared" si="42"/>
        <v/>
      </c>
      <c r="Q547" s="333" t="str">
        <f t="shared" si="43"/>
        <v/>
      </c>
      <c r="R547" s="334" t="str">
        <f t="shared" si="44"/>
        <v/>
      </c>
      <c r="S547" s="332" t="str">
        <f>IF(H547="","",IF(R547&gt;=4*auxiliar!$K$2,"Não elegível",IF(R547&lt;4*auxiliar!$K$2,"Elegível","")))</f>
        <v/>
      </c>
      <c r="T547" s="325"/>
      <c r="U547" s="325"/>
      <c r="V547" s="325"/>
      <c r="W547" s="335"/>
      <c r="X547" s="336" t="str">
        <f>IF(Table8[[#This Row],[Código do agregado '[Entidade']]]="","",IF(OR(AND(A547="",A547&lt;&gt;""),(AND(A547&lt;&gt;"",OR(B547="",D547="",I547="",T547="",U547="")))),"NÃO",IF(AND(A547&lt;&gt;"",J547=0),"Faltam membros","sim")))</f>
        <v/>
      </c>
      <c r="AA547" s="323"/>
      <c r="AB547" s="406"/>
      <c r="AC547" s="406"/>
      <c r="AD547" s="323"/>
      <c r="AE547" s="323"/>
    </row>
    <row r="548" spans="1:31" x14ac:dyDescent="0.25">
      <c r="A548" s="324"/>
      <c r="B548" s="325"/>
      <c r="C548" s="326">
        <f>IFERROR(VLOOKUP(B548,A.Núcleos!$B:$C,2,FALSE),"")</f>
        <v>0</v>
      </c>
      <c r="D548" s="327"/>
      <c r="E548" s="328"/>
      <c r="F548" s="213"/>
      <c r="G548" s="329" t="str">
        <f>IF(Table8[[#This Row],[Código da Candidatura]]="","",CONCATENATE(VLOOKUP(Table8[[#This Row],[Código da Candidatura]],Table13[[Cód.]:[Latitude]],3,FALSE)," - ",VLOOKUP(Table8[[#This Row],[Código da Candidatura]],Table13[[Cód.]:[Latitude]],6,FALSE)))</f>
        <v/>
      </c>
      <c r="H548" s="330" t="str">
        <f>IF(A548="","",CONCATENATE("1D.",Entrada!$K$8,".",auxiliar!A80,".",Table8[[#This Row],[Código da Candidatura]]))</f>
        <v/>
      </c>
      <c r="I548" s="331" t="str">
        <f>IF(A548="","",SUMIF(D.Composição!A$2825:A$8530,A548,D.Composição!G$5:G$8530))</f>
        <v/>
      </c>
      <c r="J548" s="332" t="str">
        <f>IF(A548="","",COUNTIF(D.Composição!$A:$A,$A548))</f>
        <v/>
      </c>
      <c r="K548" s="332" t="str">
        <f t="shared" si="40"/>
        <v/>
      </c>
      <c r="L548" s="332" t="str">
        <f>IF(A548="","",COUNTIFS(D.Composição!$A:$A,$A548,D.Composição!$M:$M,"Dep"))</f>
        <v/>
      </c>
      <c r="M548" s="332" t="str">
        <f>IF(A548="","",COUNTIFS(D.Composição!$A:$A,$A548,D.Composição!$F:$F,"Sim"))</f>
        <v/>
      </c>
      <c r="N548" s="332" t="str">
        <f t="shared" si="41"/>
        <v/>
      </c>
      <c r="O548" s="332" t="str">
        <f>IF(A548="","",VLOOKUP(A548,D.Composição!A2902:F8608,5,FALSE))</f>
        <v/>
      </c>
      <c r="P548" s="332" t="str">
        <f t="shared" si="42"/>
        <v/>
      </c>
      <c r="Q548" s="333" t="str">
        <f t="shared" si="43"/>
        <v/>
      </c>
      <c r="R548" s="334" t="str">
        <f t="shared" si="44"/>
        <v/>
      </c>
      <c r="S548" s="332" t="str">
        <f>IF(H548="","",IF(R548&gt;=4*auxiliar!$K$2,"Não elegível",IF(R548&lt;4*auxiliar!$K$2,"Elegível","")))</f>
        <v/>
      </c>
      <c r="T548" s="325"/>
      <c r="U548" s="325"/>
      <c r="V548" s="325"/>
      <c r="W548" s="335"/>
      <c r="X548" s="336" t="str">
        <f>IF(Table8[[#This Row],[Código do agregado '[Entidade']]]="","",IF(OR(AND(A548="",A548&lt;&gt;""),(AND(A548&lt;&gt;"",OR(B548="",D548="",I548="",T548="",U548="")))),"NÃO",IF(AND(A548&lt;&gt;"",J548=0),"Faltam membros","sim")))</f>
        <v/>
      </c>
      <c r="AA548" s="323"/>
      <c r="AB548" s="406"/>
      <c r="AC548" s="406"/>
      <c r="AD548" s="323"/>
      <c r="AE548" s="323"/>
    </row>
    <row r="549" spans="1:31" x14ac:dyDescent="0.25">
      <c r="A549" s="324"/>
      <c r="B549" s="325"/>
      <c r="C549" s="326">
        <f>IFERROR(VLOOKUP(B549,A.Núcleos!$B:$C,2,FALSE),"")</f>
        <v>0</v>
      </c>
      <c r="D549" s="327"/>
      <c r="E549" s="328"/>
      <c r="F549" s="213"/>
      <c r="G549" s="329" t="str">
        <f>IF(Table8[[#This Row],[Código da Candidatura]]="","",CONCATENATE(VLOOKUP(Table8[[#This Row],[Código da Candidatura]],Table13[[Cód.]:[Latitude]],3,FALSE)," - ",VLOOKUP(Table8[[#This Row],[Código da Candidatura]],Table13[[Cód.]:[Latitude]],6,FALSE)))</f>
        <v/>
      </c>
      <c r="H549" s="330" t="str">
        <f>IF(A549="","",CONCATENATE("1D.",Entrada!$K$8,".",auxiliar!A81,".",Table8[[#This Row],[Código da Candidatura]]))</f>
        <v/>
      </c>
      <c r="I549" s="331" t="str">
        <f>IF(A549="","",SUMIF(D.Composição!A$2825:A$8530,A549,D.Composição!G$5:G$8530))</f>
        <v/>
      </c>
      <c r="J549" s="332" t="str">
        <f>IF(A549="","",COUNTIF(D.Composição!$A:$A,$A549))</f>
        <v/>
      </c>
      <c r="K549" s="332" t="str">
        <f t="shared" si="40"/>
        <v/>
      </c>
      <c r="L549" s="332" t="str">
        <f>IF(A549="","",COUNTIFS(D.Composição!$A:$A,$A549,D.Composição!$M:$M,"Dep"))</f>
        <v/>
      </c>
      <c r="M549" s="332" t="str">
        <f>IF(A549="","",COUNTIFS(D.Composição!$A:$A,$A549,D.Composição!$F:$F,"Sim"))</f>
        <v/>
      </c>
      <c r="N549" s="332" t="str">
        <f t="shared" si="41"/>
        <v/>
      </c>
      <c r="O549" s="332" t="str">
        <f>IF(A549="","",VLOOKUP(A549,D.Composição!A2903:F8609,5,FALSE))</f>
        <v/>
      </c>
      <c r="P549" s="332" t="str">
        <f t="shared" si="42"/>
        <v/>
      </c>
      <c r="Q549" s="333" t="str">
        <f t="shared" si="43"/>
        <v/>
      </c>
      <c r="R549" s="334" t="str">
        <f t="shared" si="44"/>
        <v/>
      </c>
      <c r="S549" s="332" t="str">
        <f>IF(H549="","",IF(R549&gt;=4*auxiliar!$K$2,"Não elegível",IF(R549&lt;4*auxiliar!$K$2,"Elegível","")))</f>
        <v/>
      </c>
      <c r="T549" s="325"/>
      <c r="U549" s="325"/>
      <c r="V549" s="325"/>
      <c r="W549" s="335"/>
      <c r="X549" s="336" t="str">
        <f>IF(Table8[[#This Row],[Código do agregado '[Entidade']]]="","",IF(OR(AND(A549="",A549&lt;&gt;""),(AND(A549&lt;&gt;"",OR(B549="",D549="",I549="",T549="",U549="")))),"NÃO",IF(AND(A549&lt;&gt;"",J549=0),"Faltam membros","sim")))</f>
        <v/>
      </c>
      <c r="AA549" s="323"/>
      <c r="AB549" s="406"/>
      <c r="AC549" s="406"/>
      <c r="AD549" s="323"/>
      <c r="AE549" s="323"/>
    </row>
    <row r="550" spans="1:31" x14ac:dyDescent="0.25">
      <c r="A550" s="324"/>
      <c r="B550" s="325"/>
      <c r="C550" s="326">
        <f>IFERROR(VLOOKUP(B550,A.Núcleos!$B:$C,2,FALSE),"")</f>
        <v>0</v>
      </c>
      <c r="D550" s="327"/>
      <c r="E550" s="328"/>
      <c r="F550" s="213"/>
      <c r="G550" s="329" t="str">
        <f>IF(Table8[[#This Row],[Código da Candidatura]]="","",CONCATENATE(VLOOKUP(Table8[[#This Row],[Código da Candidatura]],Table13[[Cód.]:[Latitude]],3,FALSE)," - ",VLOOKUP(Table8[[#This Row],[Código da Candidatura]],Table13[[Cód.]:[Latitude]],6,FALSE)))</f>
        <v/>
      </c>
      <c r="H550" s="330" t="str">
        <f>IF(A550="","",CONCATENATE("1D.",Entrada!$K$8,".",auxiliar!A82,".",Table8[[#This Row],[Código da Candidatura]]))</f>
        <v/>
      </c>
      <c r="I550" s="331" t="str">
        <f>IF(A550="","",SUMIF(D.Composição!A$2825:A$8530,A550,D.Composição!G$5:G$8530))</f>
        <v/>
      </c>
      <c r="J550" s="332" t="str">
        <f>IF(A550="","",COUNTIF(D.Composição!$A:$A,$A550))</f>
        <v/>
      </c>
      <c r="K550" s="332" t="str">
        <f t="shared" si="40"/>
        <v/>
      </c>
      <c r="L550" s="332" t="str">
        <f>IF(A550="","",COUNTIFS(D.Composição!$A:$A,$A550,D.Composição!$M:$M,"Dep"))</f>
        <v/>
      </c>
      <c r="M550" s="332" t="str">
        <f>IF(A550="","",COUNTIFS(D.Composição!$A:$A,$A550,D.Composição!$F:$F,"Sim"))</f>
        <v/>
      </c>
      <c r="N550" s="332" t="str">
        <f t="shared" si="41"/>
        <v/>
      </c>
      <c r="O550" s="332" t="str">
        <f>IF(A550="","",VLOOKUP(A550,D.Composição!A2904:F8610,5,FALSE))</f>
        <v/>
      </c>
      <c r="P550" s="332" t="str">
        <f t="shared" si="42"/>
        <v/>
      </c>
      <c r="Q550" s="333" t="str">
        <f t="shared" si="43"/>
        <v/>
      </c>
      <c r="R550" s="334" t="str">
        <f t="shared" si="44"/>
        <v/>
      </c>
      <c r="S550" s="332" t="str">
        <f>IF(H550="","",IF(R550&gt;=4*auxiliar!$K$2,"Não elegível",IF(R550&lt;4*auxiliar!$K$2,"Elegível","")))</f>
        <v/>
      </c>
      <c r="T550" s="325"/>
      <c r="U550" s="325"/>
      <c r="V550" s="325"/>
      <c r="W550" s="335"/>
      <c r="X550" s="336" t="str">
        <f>IF(Table8[[#This Row],[Código do agregado '[Entidade']]]="","",IF(OR(AND(A550="",A550&lt;&gt;""),(AND(A550&lt;&gt;"",OR(B550="",D550="",I550="",T550="",U550="")))),"NÃO",IF(AND(A550&lt;&gt;"",J550=0),"Faltam membros","sim")))</f>
        <v/>
      </c>
      <c r="AA550" s="323"/>
      <c r="AB550" s="406"/>
      <c r="AC550" s="406"/>
      <c r="AD550" s="323"/>
      <c r="AE550" s="323"/>
    </row>
    <row r="551" spans="1:31" x14ac:dyDescent="0.25">
      <c r="A551" s="324"/>
      <c r="B551" s="325"/>
      <c r="C551" s="326">
        <f>IFERROR(VLOOKUP(B551,A.Núcleos!$B:$C,2,FALSE),"")</f>
        <v>0</v>
      </c>
      <c r="D551" s="327"/>
      <c r="E551" s="328"/>
      <c r="F551" s="213"/>
      <c r="G551" s="329" t="str">
        <f>IF(Table8[[#This Row],[Código da Candidatura]]="","",CONCATENATE(VLOOKUP(Table8[[#This Row],[Código da Candidatura]],Table13[[Cód.]:[Latitude]],3,FALSE)," - ",VLOOKUP(Table8[[#This Row],[Código da Candidatura]],Table13[[Cód.]:[Latitude]],6,FALSE)))</f>
        <v/>
      </c>
      <c r="H551" s="330" t="str">
        <f>IF(A551="","",CONCATENATE("1D.",Entrada!$K$8,".",auxiliar!A83,".",Table8[[#This Row],[Código da Candidatura]]))</f>
        <v/>
      </c>
      <c r="I551" s="331" t="str">
        <f>IF(A551="","",SUMIF(D.Composição!A$2825:A$8530,A551,D.Composição!G$5:G$8530))</f>
        <v/>
      </c>
      <c r="J551" s="332" t="str">
        <f>IF(A551="","",COUNTIF(D.Composição!$A:$A,$A551))</f>
        <v/>
      </c>
      <c r="K551" s="332" t="str">
        <f t="shared" si="40"/>
        <v/>
      </c>
      <c r="L551" s="332" t="str">
        <f>IF(A551="","",COUNTIFS(D.Composição!$A:$A,$A551,D.Composição!$M:$M,"Dep"))</f>
        <v/>
      </c>
      <c r="M551" s="332" t="str">
        <f>IF(A551="","",COUNTIFS(D.Composição!$A:$A,$A551,D.Composição!$F:$F,"Sim"))</f>
        <v/>
      </c>
      <c r="N551" s="332" t="str">
        <f t="shared" si="41"/>
        <v/>
      </c>
      <c r="O551" s="332" t="str">
        <f>IF(A551="","",VLOOKUP(A551,D.Composição!A2905:F8611,5,FALSE))</f>
        <v/>
      </c>
      <c r="P551" s="332" t="str">
        <f t="shared" si="42"/>
        <v/>
      </c>
      <c r="Q551" s="333" t="str">
        <f t="shared" si="43"/>
        <v/>
      </c>
      <c r="R551" s="334" t="str">
        <f t="shared" si="44"/>
        <v/>
      </c>
      <c r="S551" s="332" t="str">
        <f>IF(H551="","",IF(R551&gt;=4*auxiliar!$K$2,"Não elegível",IF(R551&lt;4*auxiliar!$K$2,"Elegível","")))</f>
        <v/>
      </c>
      <c r="T551" s="325"/>
      <c r="U551" s="325"/>
      <c r="V551" s="325"/>
      <c r="W551" s="335"/>
      <c r="X551" s="336" t="str">
        <f>IF(Table8[[#This Row],[Código do agregado '[Entidade']]]="","",IF(OR(AND(A551="",A551&lt;&gt;""),(AND(A551&lt;&gt;"",OR(B551="",D551="",I551="",T551="",U551="")))),"NÃO",IF(AND(A551&lt;&gt;"",J551=0),"Faltam membros","sim")))</f>
        <v/>
      </c>
      <c r="AA551" s="323"/>
      <c r="AB551" s="406"/>
      <c r="AC551" s="406"/>
      <c r="AD551" s="323"/>
      <c r="AE551" s="323"/>
    </row>
    <row r="552" spans="1:31" x14ac:dyDescent="0.25">
      <c r="A552" s="324"/>
      <c r="B552" s="325"/>
      <c r="C552" s="326">
        <f>IFERROR(VLOOKUP(B552,A.Núcleos!$B:$C,2,FALSE),"")</f>
        <v>0</v>
      </c>
      <c r="D552" s="327"/>
      <c r="E552" s="328"/>
      <c r="F552" s="213"/>
      <c r="G552" s="329" t="str">
        <f>IF(Table8[[#This Row],[Código da Candidatura]]="","",CONCATENATE(VLOOKUP(Table8[[#This Row],[Código da Candidatura]],Table13[[Cód.]:[Latitude]],3,FALSE)," - ",VLOOKUP(Table8[[#This Row],[Código da Candidatura]],Table13[[Cód.]:[Latitude]],6,FALSE)))</f>
        <v/>
      </c>
      <c r="H552" s="330" t="str">
        <f>IF(A552="","",CONCATENATE("1D.",Entrada!$K$8,".",auxiliar!A84,".",Table8[[#This Row],[Código da Candidatura]]))</f>
        <v/>
      </c>
      <c r="I552" s="331" t="str">
        <f>IF(A552="","",SUMIF(D.Composição!A$2825:A$8530,A552,D.Composição!G$5:G$8530))</f>
        <v/>
      </c>
      <c r="J552" s="332" t="str">
        <f>IF(A552="","",COUNTIF(D.Composição!$A:$A,$A552))</f>
        <v/>
      </c>
      <c r="K552" s="332" t="str">
        <f t="shared" si="40"/>
        <v/>
      </c>
      <c r="L552" s="332" t="str">
        <f>IF(A552="","",COUNTIFS(D.Composição!$A:$A,$A552,D.Composição!$M:$M,"Dep"))</f>
        <v/>
      </c>
      <c r="M552" s="332" t="str">
        <f>IF(A552="","",COUNTIFS(D.Composição!$A:$A,$A552,D.Composição!$F:$F,"Sim"))</f>
        <v/>
      </c>
      <c r="N552" s="332" t="str">
        <f t="shared" si="41"/>
        <v/>
      </c>
      <c r="O552" s="332" t="str">
        <f>IF(A552="","",VLOOKUP(A552,D.Composição!A2906:F8612,5,FALSE))</f>
        <v/>
      </c>
      <c r="P552" s="332" t="str">
        <f t="shared" si="42"/>
        <v/>
      </c>
      <c r="Q552" s="333" t="str">
        <f t="shared" si="43"/>
        <v/>
      </c>
      <c r="R552" s="334" t="str">
        <f t="shared" si="44"/>
        <v/>
      </c>
      <c r="S552" s="332" t="str">
        <f>IF(H552="","",IF(R552&gt;=4*auxiliar!$K$2,"Não elegível",IF(R552&lt;4*auxiliar!$K$2,"Elegível","")))</f>
        <v/>
      </c>
      <c r="T552" s="325"/>
      <c r="U552" s="325"/>
      <c r="V552" s="325"/>
      <c r="W552" s="335"/>
      <c r="X552" s="336" t="str">
        <f>IF(Table8[[#This Row],[Código do agregado '[Entidade']]]="","",IF(OR(AND(A552="",A552&lt;&gt;""),(AND(A552&lt;&gt;"",OR(B552="",D552="",I552="",T552="",U552="")))),"NÃO",IF(AND(A552&lt;&gt;"",J552=0),"Faltam membros","sim")))</f>
        <v/>
      </c>
      <c r="AA552" s="323"/>
      <c r="AB552" s="406"/>
      <c r="AC552" s="406"/>
      <c r="AD552" s="323"/>
      <c r="AE552" s="323"/>
    </row>
    <row r="553" spans="1:31" x14ac:dyDescent="0.25">
      <c r="A553" s="324"/>
      <c r="B553" s="325"/>
      <c r="C553" s="326">
        <f>IFERROR(VLOOKUP(B553,A.Núcleos!$B:$C,2,FALSE),"")</f>
        <v>0</v>
      </c>
      <c r="D553" s="327"/>
      <c r="E553" s="328"/>
      <c r="F553" s="213"/>
      <c r="G553" s="329" t="str">
        <f>IF(Table8[[#This Row],[Código da Candidatura]]="","",CONCATENATE(VLOOKUP(Table8[[#This Row],[Código da Candidatura]],Table13[[Cód.]:[Latitude]],3,FALSE)," - ",VLOOKUP(Table8[[#This Row],[Código da Candidatura]],Table13[[Cód.]:[Latitude]],6,FALSE)))</f>
        <v/>
      </c>
      <c r="H553" s="330" t="str">
        <f>IF(A553="","",CONCATENATE("1D.",Entrada!$K$8,".",auxiliar!A85,".",Table8[[#This Row],[Código da Candidatura]]))</f>
        <v/>
      </c>
      <c r="I553" s="331" t="str">
        <f>IF(A553="","",SUMIF(D.Composição!A$2825:A$8530,A553,D.Composição!G$5:G$8530))</f>
        <v/>
      </c>
      <c r="J553" s="332" t="str">
        <f>IF(A553="","",COUNTIF(D.Composição!$A:$A,$A553))</f>
        <v/>
      </c>
      <c r="K553" s="332" t="str">
        <f t="shared" si="40"/>
        <v/>
      </c>
      <c r="L553" s="332" t="str">
        <f>IF(A553="","",COUNTIFS(D.Composição!$A:$A,$A553,D.Composição!$M:$M,"Dep"))</f>
        <v/>
      </c>
      <c r="M553" s="332" t="str">
        <f>IF(A553="","",COUNTIFS(D.Composição!$A:$A,$A553,D.Composição!$F:$F,"Sim"))</f>
        <v/>
      </c>
      <c r="N553" s="332" t="str">
        <f t="shared" si="41"/>
        <v/>
      </c>
      <c r="O553" s="332" t="str">
        <f>IF(A553="","",VLOOKUP(A553,D.Composição!A2907:F8613,5,FALSE))</f>
        <v/>
      </c>
      <c r="P553" s="332" t="str">
        <f t="shared" si="42"/>
        <v/>
      </c>
      <c r="Q553" s="333" t="str">
        <f t="shared" si="43"/>
        <v/>
      </c>
      <c r="R553" s="334" t="str">
        <f t="shared" si="44"/>
        <v/>
      </c>
      <c r="S553" s="332" t="str">
        <f>IF(H553="","",IF(R553&gt;=4*auxiliar!$K$2,"Não elegível",IF(R553&lt;4*auxiliar!$K$2,"Elegível","")))</f>
        <v/>
      </c>
      <c r="T553" s="325"/>
      <c r="U553" s="325"/>
      <c r="V553" s="325"/>
      <c r="W553" s="335"/>
      <c r="X553" s="336" t="str">
        <f>IF(Table8[[#This Row],[Código do agregado '[Entidade']]]="","",IF(OR(AND(A553="",A553&lt;&gt;""),(AND(A553&lt;&gt;"",OR(B553="",D553="",I553="",T553="",U553="")))),"NÃO",IF(AND(A553&lt;&gt;"",J553=0),"Faltam membros","sim")))</f>
        <v/>
      </c>
      <c r="AA553" s="323"/>
      <c r="AB553" s="406"/>
      <c r="AC553" s="406"/>
      <c r="AD553" s="323"/>
      <c r="AE553" s="323"/>
    </row>
    <row r="554" spans="1:31" x14ac:dyDescent="0.25">
      <c r="A554" s="324"/>
      <c r="B554" s="325"/>
      <c r="C554" s="326">
        <f>IFERROR(VLOOKUP(B554,A.Núcleos!$B:$C,2,FALSE),"")</f>
        <v>0</v>
      </c>
      <c r="D554" s="327"/>
      <c r="E554" s="328"/>
      <c r="F554" s="213"/>
      <c r="G554" s="329" t="str">
        <f>IF(Table8[[#This Row],[Código da Candidatura]]="","",CONCATENATE(VLOOKUP(Table8[[#This Row],[Código da Candidatura]],Table13[[Cód.]:[Latitude]],3,FALSE)," - ",VLOOKUP(Table8[[#This Row],[Código da Candidatura]],Table13[[Cód.]:[Latitude]],6,FALSE)))</f>
        <v/>
      </c>
      <c r="H554" s="330" t="str">
        <f>IF(A554="","",CONCATENATE("1D.",Entrada!$K$8,".",auxiliar!A86,".",Table8[[#This Row],[Código da Candidatura]]))</f>
        <v/>
      </c>
      <c r="I554" s="331" t="str">
        <f>IF(A554="","",SUMIF(D.Composição!A$2825:A$8530,A554,D.Composição!G$5:G$8530))</f>
        <v/>
      </c>
      <c r="J554" s="332" t="str">
        <f>IF(A554="","",COUNTIF(D.Composição!$A:$A,$A554))</f>
        <v/>
      </c>
      <c r="K554" s="332" t="str">
        <f t="shared" si="40"/>
        <v/>
      </c>
      <c r="L554" s="332" t="str">
        <f>IF(A554="","",COUNTIFS(D.Composição!$A:$A,$A554,D.Composição!$M:$M,"Dep"))</f>
        <v/>
      </c>
      <c r="M554" s="332" t="str">
        <f>IF(A554="","",COUNTIFS(D.Composição!$A:$A,$A554,D.Composição!$F:$F,"Sim"))</f>
        <v/>
      </c>
      <c r="N554" s="332" t="str">
        <f t="shared" si="41"/>
        <v/>
      </c>
      <c r="O554" s="332" t="str">
        <f>IF(A554="","",VLOOKUP(A554,D.Composição!A2908:F8614,5,FALSE))</f>
        <v/>
      </c>
      <c r="P554" s="332" t="str">
        <f t="shared" si="42"/>
        <v/>
      </c>
      <c r="Q554" s="333" t="str">
        <f t="shared" si="43"/>
        <v/>
      </c>
      <c r="R554" s="334" t="str">
        <f t="shared" si="44"/>
        <v/>
      </c>
      <c r="S554" s="332" t="str">
        <f>IF(H554="","",IF(R554&gt;=4*auxiliar!$K$2,"Não elegível",IF(R554&lt;4*auxiliar!$K$2,"Elegível","")))</f>
        <v/>
      </c>
      <c r="T554" s="325"/>
      <c r="U554" s="325"/>
      <c r="V554" s="325"/>
      <c r="W554" s="335"/>
      <c r="X554" s="336" t="str">
        <f>IF(Table8[[#This Row],[Código do agregado '[Entidade']]]="","",IF(OR(AND(A554="",A554&lt;&gt;""),(AND(A554&lt;&gt;"",OR(B554="",D554="",I554="",T554="",U554="")))),"NÃO",IF(AND(A554&lt;&gt;"",J554=0),"Faltam membros","sim")))</f>
        <v/>
      </c>
      <c r="AA554" s="323"/>
      <c r="AB554" s="406"/>
      <c r="AC554" s="406"/>
      <c r="AD554" s="323"/>
      <c r="AE554" s="323"/>
    </row>
    <row r="555" spans="1:31" x14ac:dyDescent="0.25">
      <c r="A555" s="324"/>
      <c r="B555" s="325"/>
      <c r="C555" s="326">
        <f>IFERROR(VLOOKUP(B555,A.Núcleos!$B:$C,2,FALSE),"")</f>
        <v>0</v>
      </c>
      <c r="D555" s="327"/>
      <c r="E555" s="328"/>
      <c r="F555" s="213"/>
      <c r="G555" s="329" t="str">
        <f>IF(Table8[[#This Row],[Código da Candidatura]]="","",CONCATENATE(VLOOKUP(Table8[[#This Row],[Código da Candidatura]],Table13[[Cód.]:[Latitude]],3,FALSE)," - ",VLOOKUP(Table8[[#This Row],[Código da Candidatura]],Table13[[Cód.]:[Latitude]],6,FALSE)))</f>
        <v/>
      </c>
      <c r="H555" s="330" t="str">
        <f>IF(A555="","",CONCATENATE("1D.",Entrada!$K$8,".",auxiliar!A87,".",Table8[[#This Row],[Código da Candidatura]]))</f>
        <v/>
      </c>
      <c r="I555" s="331" t="str">
        <f>IF(A555="","",SUMIF(D.Composição!A$2825:A$8530,A555,D.Composição!G$5:G$8530))</f>
        <v/>
      </c>
      <c r="J555" s="332" t="str">
        <f>IF(A555="","",COUNTIF(D.Composição!$A:$A,$A555))</f>
        <v/>
      </c>
      <c r="K555" s="332" t="str">
        <f t="shared" si="40"/>
        <v/>
      </c>
      <c r="L555" s="332" t="str">
        <f>IF(A555="","",COUNTIFS(D.Composição!$A:$A,$A555,D.Composição!$M:$M,"Dep"))</f>
        <v/>
      </c>
      <c r="M555" s="332" t="str">
        <f>IF(A555="","",COUNTIFS(D.Composição!$A:$A,$A555,D.Composição!$F:$F,"Sim"))</f>
        <v/>
      </c>
      <c r="N555" s="332" t="str">
        <f t="shared" si="41"/>
        <v/>
      </c>
      <c r="O555" s="332" t="str">
        <f>IF(A555="","",VLOOKUP(A555,D.Composição!A2909:F8615,5,FALSE))</f>
        <v/>
      </c>
      <c r="P555" s="332" t="str">
        <f t="shared" si="42"/>
        <v/>
      </c>
      <c r="Q555" s="333" t="str">
        <f t="shared" si="43"/>
        <v/>
      </c>
      <c r="R555" s="334" t="str">
        <f t="shared" si="44"/>
        <v/>
      </c>
      <c r="S555" s="332" t="str">
        <f>IF(H555="","",IF(R555&gt;=4*auxiliar!$K$2,"Não elegível",IF(R555&lt;4*auxiliar!$K$2,"Elegível","")))</f>
        <v/>
      </c>
      <c r="T555" s="325"/>
      <c r="U555" s="325"/>
      <c r="V555" s="325"/>
      <c r="W555" s="335"/>
      <c r="X555" s="336" t="str">
        <f>IF(Table8[[#This Row],[Código do agregado '[Entidade']]]="","",IF(OR(AND(A555="",A555&lt;&gt;""),(AND(A555&lt;&gt;"",OR(B555="",D555="",I555="",T555="",U555="")))),"NÃO",IF(AND(A555&lt;&gt;"",J555=0),"Faltam membros","sim")))</f>
        <v/>
      </c>
      <c r="AA555" s="323"/>
      <c r="AB555" s="406"/>
      <c r="AC555" s="406"/>
      <c r="AD555" s="323"/>
      <c r="AE555" s="323"/>
    </row>
    <row r="556" spans="1:31" x14ac:dyDescent="0.25">
      <c r="A556" s="324"/>
      <c r="B556" s="325"/>
      <c r="C556" s="326">
        <f>IFERROR(VLOOKUP(B556,A.Núcleos!$B:$C,2,FALSE),"")</f>
        <v>0</v>
      </c>
      <c r="D556" s="327"/>
      <c r="E556" s="328"/>
      <c r="F556" s="213"/>
      <c r="G556" s="329" t="str">
        <f>IF(Table8[[#This Row],[Código da Candidatura]]="","",CONCATENATE(VLOOKUP(Table8[[#This Row],[Código da Candidatura]],Table13[[Cód.]:[Latitude]],3,FALSE)," - ",VLOOKUP(Table8[[#This Row],[Código da Candidatura]],Table13[[Cód.]:[Latitude]],6,FALSE)))</f>
        <v/>
      </c>
      <c r="H556" s="330" t="str">
        <f>IF(A556="","",CONCATENATE("1D.",Entrada!$K$8,".",auxiliar!A88,".",Table8[[#This Row],[Código da Candidatura]]))</f>
        <v/>
      </c>
      <c r="I556" s="331" t="str">
        <f>IF(A556="","",SUMIF(D.Composição!A$2825:A$8530,A556,D.Composição!G$5:G$8530))</f>
        <v/>
      </c>
      <c r="J556" s="332" t="str">
        <f>IF(A556="","",COUNTIF(D.Composição!$A:$A,$A556))</f>
        <v/>
      </c>
      <c r="K556" s="332" t="str">
        <f t="shared" si="40"/>
        <v/>
      </c>
      <c r="L556" s="332" t="str">
        <f>IF(A556="","",COUNTIFS(D.Composição!$A:$A,$A556,D.Composição!$M:$M,"Dep"))</f>
        <v/>
      </c>
      <c r="M556" s="332" t="str">
        <f>IF(A556="","",COUNTIFS(D.Composição!$A:$A,$A556,D.Composição!$F:$F,"Sim"))</f>
        <v/>
      </c>
      <c r="N556" s="332" t="str">
        <f t="shared" si="41"/>
        <v/>
      </c>
      <c r="O556" s="332" t="str">
        <f>IF(A556="","",VLOOKUP(A556,D.Composição!A2910:F8616,5,FALSE))</f>
        <v/>
      </c>
      <c r="P556" s="332" t="str">
        <f t="shared" si="42"/>
        <v/>
      </c>
      <c r="Q556" s="333" t="str">
        <f t="shared" si="43"/>
        <v/>
      </c>
      <c r="R556" s="334" t="str">
        <f t="shared" si="44"/>
        <v/>
      </c>
      <c r="S556" s="332" t="str">
        <f>IF(H556="","",IF(R556&gt;=4*auxiliar!$K$2,"Não elegível",IF(R556&lt;4*auxiliar!$K$2,"Elegível","")))</f>
        <v/>
      </c>
      <c r="T556" s="325"/>
      <c r="U556" s="325"/>
      <c r="V556" s="325"/>
      <c r="W556" s="335"/>
      <c r="X556" s="336" t="str">
        <f>IF(Table8[[#This Row],[Código do agregado '[Entidade']]]="","",IF(OR(AND(A556="",A556&lt;&gt;""),(AND(A556&lt;&gt;"",OR(B556="",D556="",I556="",T556="",U556="")))),"NÃO",IF(AND(A556&lt;&gt;"",J556=0),"Faltam membros","sim")))</f>
        <v/>
      </c>
      <c r="AA556" s="323"/>
      <c r="AB556" s="406"/>
      <c r="AC556" s="406"/>
      <c r="AD556" s="323"/>
      <c r="AE556" s="323"/>
    </row>
    <row r="557" spans="1:31" x14ac:dyDescent="0.25">
      <c r="A557" s="324"/>
      <c r="B557" s="325"/>
      <c r="C557" s="326">
        <f>IFERROR(VLOOKUP(B557,A.Núcleos!$B:$C,2,FALSE),"")</f>
        <v>0</v>
      </c>
      <c r="D557" s="327"/>
      <c r="E557" s="328"/>
      <c r="F557" s="213"/>
      <c r="G557" s="329" t="str">
        <f>IF(Table8[[#This Row],[Código da Candidatura]]="","",CONCATENATE(VLOOKUP(Table8[[#This Row],[Código da Candidatura]],Table13[[Cód.]:[Latitude]],3,FALSE)," - ",VLOOKUP(Table8[[#This Row],[Código da Candidatura]],Table13[[Cód.]:[Latitude]],6,FALSE)))</f>
        <v/>
      </c>
      <c r="H557" s="330" t="str">
        <f>IF(A557="","",CONCATENATE("1D.",Entrada!$K$8,".",auxiliar!A89,".",Table8[[#This Row],[Código da Candidatura]]))</f>
        <v/>
      </c>
      <c r="I557" s="331" t="str">
        <f>IF(A557="","",SUMIF(D.Composição!A$2825:A$8530,A557,D.Composição!G$5:G$8530))</f>
        <v/>
      </c>
      <c r="J557" s="332" t="str">
        <f>IF(A557="","",COUNTIF(D.Composição!$A:$A,$A557))</f>
        <v/>
      </c>
      <c r="K557" s="332" t="str">
        <f t="shared" si="40"/>
        <v/>
      </c>
      <c r="L557" s="332" t="str">
        <f>IF(A557="","",COUNTIFS(D.Composição!$A:$A,$A557,D.Composição!$M:$M,"Dep"))</f>
        <v/>
      </c>
      <c r="M557" s="332" t="str">
        <f>IF(A557="","",COUNTIFS(D.Composição!$A:$A,$A557,D.Composição!$F:$F,"Sim"))</f>
        <v/>
      </c>
      <c r="N557" s="332" t="str">
        <f t="shared" si="41"/>
        <v/>
      </c>
      <c r="O557" s="332" t="str">
        <f>IF(A557="","",VLOOKUP(A557,D.Composição!A2911:F8617,5,FALSE))</f>
        <v/>
      </c>
      <c r="P557" s="332" t="str">
        <f t="shared" si="42"/>
        <v/>
      </c>
      <c r="Q557" s="333" t="str">
        <f t="shared" si="43"/>
        <v/>
      </c>
      <c r="R557" s="334" t="str">
        <f t="shared" si="44"/>
        <v/>
      </c>
      <c r="S557" s="332" t="str">
        <f>IF(H557="","",IF(R557&gt;=4*auxiliar!$K$2,"Não elegível",IF(R557&lt;4*auxiliar!$K$2,"Elegível","")))</f>
        <v/>
      </c>
      <c r="T557" s="325"/>
      <c r="U557" s="325"/>
      <c r="V557" s="325"/>
      <c r="W557" s="335"/>
      <c r="X557" s="336" t="str">
        <f>IF(Table8[[#This Row],[Código do agregado '[Entidade']]]="","",IF(OR(AND(A557="",A557&lt;&gt;""),(AND(A557&lt;&gt;"",OR(B557="",D557="",I557="",T557="",U557="")))),"NÃO",IF(AND(A557&lt;&gt;"",J557=0),"Faltam membros","sim")))</f>
        <v/>
      </c>
      <c r="AA557" s="323"/>
      <c r="AB557" s="406"/>
      <c r="AC557" s="406"/>
      <c r="AD557" s="323"/>
      <c r="AE557" s="323"/>
    </row>
    <row r="558" spans="1:31" x14ac:dyDescent="0.25">
      <c r="A558" s="324"/>
      <c r="B558" s="325"/>
      <c r="C558" s="326">
        <f>IFERROR(VLOOKUP(B558,A.Núcleos!$B:$C,2,FALSE),"")</f>
        <v>0</v>
      </c>
      <c r="D558" s="327"/>
      <c r="E558" s="328"/>
      <c r="F558" s="213"/>
      <c r="G558" s="329" t="str">
        <f>IF(Table8[[#This Row],[Código da Candidatura]]="","",CONCATENATE(VLOOKUP(Table8[[#This Row],[Código da Candidatura]],Table13[[Cód.]:[Latitude]],3,FALSE)," - ",VLOOKUP(Table8[[#This Row],[Código da Candidatura]],Table13[[Cód.]:[Latitude]],6,FALSE)))</f>
        <v/>
      </c>
      <c r="H558" s="330" t="str">
        <f>IF(A558="","",CONCATENATE("1D.",Entrada!$K$8,".",auxiliar!A90,".",Table8[[#This Row],[Código da Candidatura]]))</f>
        <v/>
      </c>
      <c r="I558" s="331" t="str">
        <f>IF(A558="","",SUMIF(D.Composição!A$2825:A$8530,A558,D.Composição!G$5:G$8530))</f>
        <v/>
      </c>
      <c r="J558" s="332" t="str">
        <f>IF(A558="","",COUNTIF(D.Composição!$A:$A,$A558))</f>
        <v/>
      </c>
      <c r="K558" s="332" t="str">
        <f t="shared" si="40"/>
        <v/>
      </c>
      <c r="L558" s="332" t="str">
        <f>IF(A558="","",COUNTIFS(D.Composição!$A:$A,$A558,D.Composição!$M:$M,"Dep"))</f>
        <v/>
      </c>
      <c r="M558" s="332" t="str">
        <f>IF(A558="","",COUNTIFS(D.Composição!$A:$A,$A558,D.Composição!$F:$F,"Sim"))</f>
        <v/>
      </c>
      <c r="N558" s="332" t="str">
        <f t="shared" si="41"/>
        <v/>
      </c>
      <c r="O558" s="332" t="str">
        <f>IF(A558="","",VLOOKUP(A558,D.Composição!A2912:F8618,5,FALSE))</f>
        <v/>
      </c>
      <c r="P558" s="332" t="str">
        <f t="shared" si="42"/>
        <v/>
      </c>
      <c r="Q558" s="333" t="str">
        <f t="shared" si="43"/>
        <v/>
      </c>
      <c r="R558" s="334" t="str">
        <f t="shared" si="44"/>
        <v/>
      </c>
      <c r="S558" s="332" t="str">
        <f>IF(H558="","",IF(R558&gt;=4*auxiliar!$K$2,"Não elegível",IF(R558&lt;4*auxiliar!$K$2,"Elegível","")))</f>
        <v/>
      </c>
      <c r="T558" s="325"/>
      <c r="U558" s="325"/>
      <c r="V558" s="325"/>
      <c r="W558" s="335"/>
      <c r="X558" s="336" t="str">
        <f>IF(Table8[[#This Row],[Código do agregado '[Entidade']]]="","",IF(OR(AND(A558="",A558&lt;&gt;""),(AND(A558&lt;&gt;"",OR(B558="",D558="",I558="",T558="",U558="")))),"NÃO",IF(AND(A558&lt;&gt;"",J558=0),"Faltam membros","sim")))</f>
        <v/>
      </c>
      <c r="AA558" s="323"/>
      <c r="AB558" s="406"/>
      <c r="AC558" s="406"/>
      <c r="AD558" s="323"/>
      <c r="AE558" s="323"/>
    </row>
    <row r="559" spans="1:31" x14ac:dyDescent="0.25">
      <c r="A559" s="324"/>
      <c r="B559" s="325"/>
      <c r="C559" s="326">
        <f>IFERROR(VLOOKUP(B559,A.Núcleos!$B:$C,2,FALSE),"")</f>
        <v>0</v>
      </c>
      <c r="D559" s="327"/>
      <c r="E559" s="328"/>
      <c r="F559" s="213"/>
      <c r="G559" s="329" t="str">
        <f>IF(Table8[[#This Row],[Código da Candidatura]]="","",CONCATENATE(VLOOKUP(Table8[[#This Row],[Código da Candidatura]],Table13[[Cód.]:[Latitude]],3,FALSE)," - ",VLOOKUP(Table8[[#This Row],[Código da Candidatura]],Table13[[Cód.]:[Latitude]],6,FALSE)))</f>
        <v/>
      </c>
      <c r="H559" s="330" t="str">
        <f>IF(A559="","",CONCATENATE("1D.",Entrada!$K$8,".",auxiliar!A91,".",Table8[[#This Row],[Código da Candidatura]]))</f>
        <v/>
      </c>
      <c r="I559" s="331" t="str">
        <f>IF(A559="","",SUMIF(D.Composição!A$2825:A$8530,A559,D.Composição!G$5:G$8530))</f>
        <v/>
      </c>
      <c r="J559" s="332" t="str">
        <f>IF(A559="","",COUNTIF(D.Composição!$A:$A,$A559))</f>
        <v/>
      </c>
      <c r="K559" s="332" t="str">
        <f t="shared" si="40"/>
        <v/>
      </c>
      <c r="L559" s="332" t="str">
        <f>IF(A559="","",COUNTIFS(D.Composição!$A:$A,$A559,D.Composição!$M:$M,"Dep"))</f>
        <v/>
      </c>
      <c r="M559" s="332" t="str">
        <f>IF(A559="","",COUNTIFS(D.Composição!$A:$A,$A559,D.Composição!$F:$F,"Sim"))</f>
        <v/>
      </c>
      <c r="N559" s="332" t="str">
        <f t="shared" si="41"/>
        <v/>
      </c>
      <c r="O559" s="332" t="str">
        <f>IF(A559="","",VLOOKUP(A559,D.Composição!A2913:F8619,5,FALSE))</f>
        <v/>
      </c>
      <c r="P559" s="332" t="str">
        <f t="shared" si="42"/>
        <v/>
      </c>
      <c r="Q559" s="333" t="str">
        <f t="shared" si="43"/>
        <v/>
      </c>
      <c r="R559" s="334" t="str">
        <f t="shared" si="44"/>
        <v/>
      </c>
      <c r="S559" s="332" t="str">
        <f>IF(H559="","",IF(R559&gt;=4*auxiliar!$K$2,"Não elegível",IF(R559&lt;4*auxiliar!$K$2,"Elegível","")))</f>
        <v/>
      </c>
      <c r="T559" s="325"/>
      <c r="U559" s="325"/>
      <c r="V559" s="325"/>
      <c r="W559" s="335"/>
      <c r="X559" s="336" t="str">
        <f>IF(Table8[[#This Row],[Código do agregado '[Entidade']]]="","",IF(OR(AND(A559="",A559&lt;&gt;""),(AND(A559&lt;&gt;"",OR(B559="",D559="",I559="",T559="",U559="")))),"NÃO",IF(AND(A559&lt;&gt;"",J559=0),"Faltam membros","sim")))</f>
        <v/>
      </c>
      <c r="AA559" s="323"/>
      <c r="AB559" s="406"/>
      <c r="AC559" s="406"/>
      <c r="AD559" s="323"/>
      <c r="AE559" s="323"/>
    </row>
    <row r="560" spans="1:31" x14ac:dyDescent="0.25">
      <c r="A560" s="324"/>
      <c r="B560" s="325"/>
      <c r="C560" s="326">
        <f>IFERROR(VLOOKUP(B560,A.Núcleos!$B:$C,2,FALSE),"")</f>
        <v>0</v>
      </c>
      <c r="D560" s="327"/>
      <c r="E560" s="328"/>
      <c r="F560" s="213"/>
      <c r="G560" s="329" t="str">
        <f>IF(Table8[[#This Row],[Código da Candidatura]]="","",CONCATENATE(VLOOKUP(Table8[[#This Row],[Código da Candidatura]],Table13[[Cód.]:[Latitude]],3,FALSE)," - ",VLOOKUP(Table8[[#This Row],[Código da Candidatura]],Table13[[Cód.]:[Latitude]],6,FALSE)))</f>
        <v/>
      </c>
      <c r="H560" s="330" t="str">
        <f>IF(A560="","",CONCATENATE("1D.",Entrada!$K$8,".",auxiliar!A92,".",Table8[[#This Row],[Código da Candidatura]]))</f>
        <v/>
      </c>
      <c r="I560" s="331" t="str">
        <f>IF(A560="","",SUMIF(D.Composição!A$2825:A$8530,A560,D.Composição!G$5:G$8530))</f>
        <v/>
      </c>
      <c r="J560" s="332" t="str">
        <f>IF(A560="","",COUNTIF(D.Composição!$A:$A,$A560))</f>
        <v/>
      </c>
      <c r="K560" s="332" t="str">
        <f t="shared" si="40"/>
        <v/>
      </c>
      <c r="L560" s="332" t="str">
        <f>IF(A560="","",COUNTIFS(D.Composição!$A:$A,$A560,D.Composição!$M:$M,"Dep"))</f>
        <v/>
      </c>
      <c r="M560" s="332" t="str">
        <f>IF(A560="","",COUNTIFS(D.Composição!$A:$A,$A560,D.Composição!$F:$F,"Sim"))</f>
        <v/>
      </c>
      <c r="N560" s="332" t="str">
        <f t="shared" si="41"/>
        <v/>
      </c>
      <c r="O560" s="332" t="str">
        <f>IF(A560="","",VLOOKUP(A560,D.Composição!A2914:F8620,5,FALSE))</f>
        <v/>
      </c>
      <c r="P560" s="332" t="str">
        <f t="shared" si="42"/>
        <v/>
      </c>
      <c r="Q560" s="333" t="str">
        <f t="shared" si="43"/>
        <v/>
      </c>
      <c r="R560" s="334" t="str">
        <f t="shared" si="44"/>
        <v/>
      </c>
      <c r="S560" s="332" t="str">
        <f>IF(H560="","",IF(R560&gt;=4*auxiliar!$K$2,"Não elegível",IF(R560&lt;4*auxiliar!$K$2,"Elegível","")))</f>
        <v/>
      </c>
      <c r="T560" s="325"/>
      <c r="U560" s="325"/>
      <c r="V560" s="325"/>
      <c r="W560" s="335"/>
      <c r="X560" s="336" t="str">
        <f>IF(Table8[[#This Row],[Código do agregado '[Entidade']]]="","",IF(OR(AND(A560="",A560&lt;&gt;""),(AND(A560&lt;&gt;"",OR(B560="",D560="",I560="",T560="",U560="")))),"NÃO",IF(AND(A560&lt;&gt;"",J560=0),"Faltam membros","sim")))</f>
        <v/>
      </c>
      <c r="AA560" s="323"/>
      <c r="AB560" s="406"/>
      <c r="AC560" s="406"/>
      <c r="AD560" s="323"/>
      <c r="AE560" s="323"/>
    </row>
    <row r="561" spans="1:31" x14ac:dyDescent="0.25">
      <c r="A561" s="324"/>
      <c r="B561" s="325"/>
      <c r="C561" s="326">
        <f>IFERROR(VLOOKUP(B561,A.Núcleos!$B:$C,2,FALSE),"")</f>
        <v>0</v>
      </c>
      <c r="D561" s="327"/>
      <c r="E561" s="328"/>
      <c r="F561" s="213"/>
      <c r="G561" s="329" t="str">
        <f>IF(Table8[[#This Row],[Código da Candidatura]]="","",CONCATENATE(VLOOKUP(Table8[[#This Row],[Código da Candidatura]],Table13[[Cód.]:[Latitude]],3,FALSE)," - ",VLOOKUP(Table8[[#This Row],[Código da Candidatura]],Table13[[Cód.]:[Latitude]],6,FALSE)))</f>
        <v/>
      </c>
      <c r="H561" s="330" t="str">
        <f>IF(A561="","",CONCATENATE("1D.",Entrada!$K$8,".",auxiliar!A93,".",Table8[[#This Row],[Código da Candidatura]]))</f>
        <v/>
      </c>
      <c r="I561" s="331" t="str">
        <f>IF(A561="","",SUMIF(D.Composição!A$2825:A$8530,A561,D.Composição!G$5:G$8530))</f>
        <v/>
      </c>
      <c r="J561" s="332" t="str">
        <f>IF(A561="","",COUNTIF(D.Composição!$A:$A,$A561))</f>
        <v/>
      </c>
      <c r="K561" s="332" t="str">
        <f t="shared" si="40"/>
        <v/>
      </c>
      <c r="L561" s="332" t="str">
        <f>IF(A561="","",COUNTIFS(D.Composição!$A:$A,$A561,D.Composição!$M:$M,"Dep"))</f>
        <v/>
      </c>
      <c r="M561" s="332" t="str">
        <f>IF(A561="","",COUNTIFS(D.Composição!$A:$A,$A561,D.Composição!$F:$F,"Sim"))</f>
        <v/>
      </c>
      <c r="N561" s="332" t="str">
        <f t="shared" si="41"/>
        <v/>
      </c>
      <c r="O561" s="332" t="str">
        <f>IF(A561="","",VLOOKUP(A561,D.Composição!A2915:F8621,5,FALSE))</f>
        <v/>
      </c>
      <c r="P561" s="332" t="str">
        <f t="shared" si="42"/>
        <v/>
      </c>
      <c r="Q561" s="333" t="str">
        <f t="shared" si="43"/>
        <v/>
      </c>
      <c r="R561" s="334" t="str">
        <f t="shared" si="44"/>
        <v/>
      </c>
      <c r="S561" s="332" t="str">
        <f>IF(H561="","",IF(R561&gt;=4*auxiliar!$K$2,"Não elegível",IF(R561&lt;4*auxiliar!$K$2,"Elegível","")))</f>
        <v/>
      </c>
      <c r="T561" s="325"/>
      <c r="U561" s="325"/>
      <c r="V561" s="325"/>
      <c r="W561" s="335"/>
      <c r="X561" s="336" t="str">
        <f>IF(Table8[[#This Row],[Código do agregado '[Entidade']]]="","",IF(OR(AND(A561="",A561&lt;&gt;""),(AND(A561&lt;&gt;"",OR(B561="",D561="",I561="",T561="",U561="")))),"NÃO",IF(AND(A561&lt;&gt;"",J561=0),"Faltam membros","sim")))</f>
        <v/>
      </c>
      <c r="AA561" s="323"/>
      <c r="AB561" s="406"/>
      <c r="AC561" s="406"/>
      <c r="AD561" s="323"/>
      <c r="AE561" s="323"/>
    </row>
    <row r="562" spans="1:31" x14ac:dyDescent="0.25">
      <c r="A562" s="324"/>
      <c r="B562" s="325"/>
      <c r="C562" s="326">
        <f>IFERROR(VLOOKUP(B562,A.Núcleos!$B:$C,2,FALSE),"")</f>
        <v>0</v>
      </c>
      <c r="D562" s="327"/>
      <c r="E562" s="328"/>
      <c r="F562" s="213"/>
      <c r="G562" s="329" t="str">
        <f>IF(Table8[[#This Row],[Código da Candidatura]]="","",CONCATENATE(VLOOKUP(Table8[[#This Row],[Código da Candidatura]],Table13[[Cód.]:[Latitude]],3,FALSE)," - ",VLOOKUP(Table8[[#This Row],[Código da Candidatura]],Table13[[Cód.]:[Latitude]],6,FALSE)))</f>
        <v/>
      </c>
      <c r="H562" s="330" t="str">
        <f>IF(A562="","",CONCATENATE("1D.",Entrada!$K$8,".",auxiliar!A94,".",Table8[[#This Row],[Código da Candidatura]]))</f>
        <v/>
      </c>
      <c r="I562" s="331" t="str">
        <f>IF(A562="","",SUMIF(D.Composição!A$2825:A$8530,A562,D.Composição!G$5:G$8530))</f>
        <v/>
      </c>
      <c r="J562" s="332" t="str">
        <f>IF(A562="","",COUNTIF(D.Composição!$A:$A,$A562))</f>
        <v/>
      </c>
      <c r="K562" s="332" t="str">
        <f t="shared" si="40"/>
        <v/>
      </c>
      <c r="L562" s="332" t="str">
        <f>IF(A562="","",COUNTIFS(D.Composição!$A:$A,$A562,D.Composição!$M:$M,"Dep"))</f>
        <v/>
      </c>
      <c r="M562" s="332" t="str">
        <f>IF(A562="","",COUNTIFS(D.Composição!$A:$A,$A562,D.Composição!$F:$F,"Sim"))</f>
        <v/>
      </c>
      <c r="N562" s="332" t="str">
        <f t="shared" si="41"/>
        <v/>
      </c>
      <c r="O562" s="332" t="str">
        <f>IF(A562="","",VLOOKUP(A562,D.Composição!A2916:F8622,5,FALSE))</f>
        <v/>
      </c>
      <c r="P562" s="332" t="str">
        <f t="shared" si="42"/>
        <v/>
      </c>
      <c r="Q562" s="333" t="str">
        <f t="shared" si="43"/>
        <v/>
      </c>
      <c r="R562" s="334" t="str">
        <f t="shared" si="44"/>
        <v/>
      </c>
      <c r="S562" s="332" t="str">
        <f>IF(H562="","",IF(R562&gt;=4*auxiliar!$K$2,"Não elegível",IF(R562&lt;4*auxiliar!$K$2,"Elegível","")))</f>
        <v/>
      </c>
      <c r="T562" s="325"/>
      <c r="U562" s="325"/>
      <c r="V562" s="325"/>
      <c r="W562" s="335"/>
      <c r="X562" s="336" t="str">
        <f>IF(Table8[[#This Row],[Código do agregado '[Entidade']]]="","",IF(OR(AND(A562="",A562&lt;&gt;""),(AND(A562&lt;&gt;"",OR(B562="",D562="",I562="",T562="",U562="")))),"NÃO",IF(AND(A562&lt;&gt;"",J562=0),"Faltam membros","sim")))</f>
        <v/>
      </c>
      <c r="AA562" s="323"/>
      <c r="AB562" s="406"/>
      <c r="AC562" s="406"/>
      <c r="AD562" s="323"/>
      <c r="AE562" s="323"/>
    </row>
    <row r="563" spans="1:31" x14ac:dyDescent="0.25">
      <c r="A563" s="324"/>
      <c r="B563" s="325"/>
      <c r="C563" s="326">
        <f>IFERROR(VLOOKUP(B563,A.Núcleos!$B:$C,2,FALSE),"")</f>
        <v>0</v>
      </c>
      <c r="D563" s="327"/>
      <c r="E563" s="328"/>
      <c r="F563" s="213"/>
      <c r="G563" s="329" t="str">
        <f>IF(Table8[[#This Row],[Código da Candidatura]]="","",CONCATENATE(VLOOKUP(Table8[[#This Row],[Código da Candidatura]],Table13[[Cód.]:[Latitude]],3,FALSE)," - ",VLOOKUP(Table8[[#This Row],[Código da Candidatura]],Table13[[Cód.]:[Latitude]],6,FALSE)))</f>
        <v/>
      </c>
      <c r="H563" s="330" t="str">
        <f>IF(A563="","",CONCATENATE("1D.",Entrada!$K$8,".",auxiliar!A95,".",Table8[[#This Row],[Código da Candidatura]]))</f>
        <v/>
      </c>
      <c r="I563" s="331" t="str">
        <f>IF(A563="","",SUMIF(D.Composição!A$2825:A$8530,A563,D.Composição!G$5:G$8530))</f>
        <v/>
      </c>
      <c r="J563" s="332" t="str">
        <f>IF(A563="","",COUNTIF(D.Composição!$A:$A,$A563))</f>
        <v/>
      </c>
      <c r="K563" s="332" t="str">
        <f t="shared" si="40"/>
        <v/>
      </c>
      <c r="L563" s="332" t="str">
        <f>IF(A563="","",COUNTIFS(D.Composição!$A:$A,$A563,D.Composição!$M:$M,"Dep"))</f>
        <v/>
      </c>
      <c r="M563" s="332" t="str">
        <f>IF(A563="","",COUNTIFS(D.Composição!$A:$A,$A563,D.Composição!$F:$F,"Sim"))</f>
        <v/>
      </c>
      <c r="N563" s="332" t="str">
        <f t="shared" si="41"/>
        <v/>
      </c>
      <c r="O563" s="332" t="str">
        <f>IF(A563="","",VLOOKUP(A563,D.Composição!A2917:F8623,5,FALSE))</f>
        <v/>
      </c>
      <c r="P563" s="332" t="str">
        <f t="shared" si="42"/>
        <v/>
      </c>
      <c r="Q563" s="333" t="str">
        <f t="shared" si="43"/>
        <v/>
      </c>
      <c r="R563" s="334" t="str">
        <f t="shared" si="44"/>
        <v/>
      </c>
      <c r="S563" s="332" t="str">
        <f>IF(H563="","",IF(R563&gt;=4*auxiliar!$K$2,"Não elegível",IF(R563&lt;4*auxiliar!$K$2,"Elegível","")))</f>
        <v/>
      </c>
      <c r="T563" s="325"/>
      <c r="U563" s="325"/>
      <c r="V563" s="325"/>
      <c r="W563" s="335"/>
      <c r="X563" s="336" t="str">
        <f>IF(Table8[[#This Row],[Código do agregado '[Entidade']]]="","",IF(OR(AND(A563="",A563&lt;&gt;""),(AND(A563&lt;&gt;"",OR(B563="",D563="",I563="",T563="",U563="")))),"NÃO",IF(AND(A563&lt;&gt;"",J563=0),"Faltam membros","sim")))</f>
        <v/>
      </c>
      <c r="AA563" s="323"/>
      <c r="AB563" s="406"/>
      <c r="AC563" s="406"/>
      <c r="AD563" s="323"/>
      <c r="AE563" s="323"/>
    </row>
    <row r="564" spans="1:31" x14ac:dyDescent="0.25">
      <c r="A564" s="324"/>
      <c r="B564" s="325"/>
      <c r="C564" s="326">
        <f>IFERROR(VLOOKUP(B564,A.Núcleos!$B:$C,2,FALSE),"")</f>
        <v>0</v>
      </c>
      <c r="D564" s="327"/>
      <c r="E564" s="328"/>
      <c r="F564" s="213"/>
      <c r="G564" s="329" t="str">
        <f>IF(Table8[[#This Row],[Código da Candidatura]]="","",CONCATENATE(VLOOKUP(Table8[[#This Row],[Código da Candidatura]],Table13[[Cód.]:[Latitude]],3,FALSE)," - ",VLOOKUP(Table8[[#This Row],[Código da Candidatura]],Table13[[Cód.]:[Latitude]],6,FALSE)))</f>
        <v/>
      </c>
      <c r="H564" s="330" t="str">
        <f>IF(A564="","",CONCATENATE("1D.",Entrada!$K$8,".",auxiliar!A96,".",Table8[[#This Row],[Código da Candidatura]]))</f>
        <v/>
      </c>
      <c r="I564" s="331" t="str">
        <f>IF(A564="","",SUMIF(D.Composição!A$2825:A$8530,A564,D.Composição!G$5:G$8530))</f>
        <v/>
      </c>
      <c r="J564" s="332" t="str">
        <f>IF(A564="","",COUNTIF(D.Composição!$A:$A,$A564))</f>
        <v/>
      </c>
      <c r="K564" s="332" t="str">
        <f t="shared" si="40"/>
        <v/>
      </c>
      <c r="L564" s="332" t="str">
        <f>IF(A564="","",COUNTIFS(D.Composição!$A:$A,$A564,D.Composição!$M:$M,"Dep"))</f>
        <v/>
      </c>
      <c r="M564" s="332" t="str">
        <f>IF(A564="","",COUNTIFS(D.Composição!$A:$A,$A564,D.Composição!$F:$F,"Sim"))</f>
        <v/>
      </c>
      <c r="N564" s="332" t="str">
        <f t="shared" si="41"/>
        <v/>
      </c>
      <c r="O564" s="332" t="str">
        <f>IF(A564="","",VLOOKUP(A564,D.Composição!A2918:F8624,5,FALSE))</f>
        <v/>
      </c>
      <c r="P564" s="332" t="str">
        <f t="shared" si="42"/>
        <v/>
      </c>
      <c r="Q564" s="333" t="str">
        <f t="shared" si="43"/>
        <v/>
      </c>
      <c r="R564" s="334" t="str">
        <f t="shared" si="44"/>
        <v/>
      </c>
      <c r="S564" s="332" t="str">
        <f>IF(H564="","",IF(R564&gt;=4*auxiliar!$K$2,"Não elegível",IF(R564&lt;4*auxiliar!$K$2,"Elegível","")))</f>
        <v/>
      </c>
      <c r="T564" s="325"/>
      <c r="U564" s="325"/>
      <c r="V564" s="325"/>
      <c r="W564" s="335"/>
      <c r="X564" s="336" t="str">
        <f>IF(Table8[[#This Row],[Código do agregado '[Entidade']]]="","",IF(OR(AND(A564="",A564&lt;&gt;""),(AND(A564&lt;&gt;"",OR(B564="",D564="",I564="",T564="",U564="")))),"NÃO",IF(AND(A564&lt;&gt;"",J564=0),"Faltam membros","sim")))</f>
        <v/>
      </c>
      <c r="AA564" s="323"/>
      <c r="AB564" s="406"/>
      <c r="AC564" s="406"/>
      <c r="AD564" s="323"/>
      <c r="AE564" s="323"/>
    </row>
    <row r="565" spans="1:31" x14ac:dyDescent="0.25">
      <c r="A565" s="324"/>
      <c r="B565" s="325"/>
      <c r="C565" s="326">
        <f>IFERROR(VLOOKUP(B565,A.Núcleos!$B:$C,2,FALSE),"")</f>
        <v>0</v>
      </c>
      <c r="D565" s="327"/>
      <c r="E565" s="328"/>
      <c r="F565" s="213"/>
      <c r="G565" s="329" t="str">
        <f>IF(Table8[[#This Row],[Código da Candidatura]]="","",CONCATENATE(VLOOKUP(Table8[[#This Row],[Código da Candidatura]],Table13[[Cód.]:[Latitude]],3,FALSE)," - ",VLOOKUP(Table8[[#This Row],[Código da Candidatura]],Table13[[Cód.]:[Latitude]],6,FALSE)))</f>
        <v/>
      </c>
      <c r="H565" s="330" t="str">
        <f>IF(A565="","",CONCATENATE("1D.",Entrada!$K$8,".",auxiliar!A97,".",Table8[[#This Row],[Código da Candidatura]]))</f>
        <v/>
      </c>
      <c r="I565" s="331" t="str">
        <f>IF(A565="","",SUMIF(D.Composição!A$2825:A$8530,A565,D.Composição!G$5:G$8530))</f>
        <v/>
      </c>
      <c r="J565" s="332" t="str">
        <f>IF(A565="","",COUNTIF(D.Composição!$A:$A,$A565))</f>
        <v/>
      </c>
      <c r="K565" s="332" t="str">
        <f t="shared" si="40"/>
        <v/>
      </c>
      <c r="L565" s="332" t="str">
        <f>IF(A565="","",COUNTIFS(D.Composição!$A:$A,$A565,D.Composição!$M:$M,"Dep"))</f>
        <v/>
      </c>
      <c r="M565" s="332" t="str">
        <f>IF(A565="","",COUNTIFS(D.Composição!$A:$A,$A565,D.Composição!$F:$F,"Sim"))</f>
        <v/>
      </c>
      <c r="N565" s="332" t="str">
        <f t="shared" si="41"/>
        <v/>
      </c>
      <c r="O565" s="332" t="str">
        <f>IF(A565="","",VLOOKUP(A565,D.Composição!A2919:F8625,5,FALSE))</f>
        <v/>
      </c>
      <c r="P565" s="332" t="str">
        <f t="shared" si="42"/>
        <v/>
      </c>
      <c r="Q565" s="333" t="str">
        <f t="shared" si="43"/>
        <v/>
      </c>
      <c r="R565" s="334" t="str">
        <f t="shared" si="44"/>
        <v/>
      </c>
      <c r="S565" s="332" t="str">
        <f>IF(H565="","",IF(R565&gt;=4*auxiliar!$K$2,"Não elegível",IF(R565&lt;4*auxiliar!$K$2,"Elegível","")))</f>
        <v/>
      </c>
      <c r="T565" s="325"/>
      <c r="U565" s="325"/>
      <c r="V565" s="325"/>
      <c r="W565" s="335"/>
      <c r="X565" s="336" t="str">
        <f>IF(Table8[[#This Row],[Código do agregado '[Entidade']]]="","",IF(OR(AND(A565="",A565&lt;&gt;""),(AND(A565&lt;&gt;"",OR(B565="",D565="",I565="",T565="",U565="")))),"NÃO",IF(AND(A565&lt;&gt;"",J565=0),"Faltam membros","sim")))</f>
        <v/>
      </c>
      <c r="AA565" s="323"/>
      <c r="AB565" s="406"/>
      <c r="AC565" s="406"/>
      <c r="AD565" s="323"/>
      <c r="AE565" s="323"/>
    </row>
    <row r="566" spans="1:31" x14ac:dyDescent="0.25">
      <c r="A566" s="324"/>
      <c r="B566" s="325"/>
      <c r="C566" s="326">
        <f>IFERROR(VLOOKUP(B566,A.Núcleos!$B:$C,2,FALSE),"")</f>
        <v>0</v>
      </c>
      <c r="D566" s="327"/>
      <c r="E566" s="328"/>
      <c r="F566" s="213"/>
      <c r="G566" s="329" t="str">
        <f>IF(Table8[[#This Row],[Código da Candidatura]]="","",CONCATENATE(VLOOKUP(Table8[[#This Row],[Código da Candidatura]],Table13[[Cód.]:[Latitude]],3,FALSE)," - ",VLOOKUP(Table8[[#This Row],[Código da Candidatura]],Table13[[Cód.]:[Latitude]],6,FALSE)))</f>
        <v/>
      </c>
      <c r="H566" s="330" t="str">
        <f>IF(A566="","",CONCATENATE("1D.",Entrada!$K$8,".",auxiliar!A98,".",Table8[[#This Row],[Código da Candidatura]]))</f>
        <v/>
      </c>
      <c r="I566" s="331" t="str">
        <f>IF(A566="","",SUMIF(D.Composição!A$2825:A$8530,A566,D.Composição!G$5:G$8530))</f>
        <v/>
      </c>
      <c r="J566" s="332" t="str">
        <f>IF(A566="","",COUNTIF(D.Composição!$A:$A,$A566))</f>
        <v/>
      </c>
      <c r="K566" s="332" t="str">
        <f t="shared" si="40"/>
        <v/>
      </c>
      <c r="L566" s="332" t="str">
        <f>IF(A566="","",COUNTIFS(D.Composição!$A:$A,$A566,D.Composição!$M:$M,"Dep"))</f>
        <v/>
      </c>
      <c r="M566" s="332" t="str">
        <f>IF(A566="","",COUNTIFS(D.Composição!$A:$A,$A566,D.Composição!$F:$F,"Sim"))</f>
        <v/>
      </c>
      <c r="N566" s="332" t="str">
        <f t="shared" si="41"/>
        <v/>
      </c>
      <c r="O566" s="332" t="str">
        <f>IF(A566="","",VLOOKUP(A566,D.Composição!A2920:F8626,5,FALSE))</f>
        <v/>
      </c>
      <c r="P566" s="332" t="str">
        <f t="shared" si="42"/>
        <v/>
      </c>
      <c r="Q566" s="333" t="str">
        <f t="shared" si="43"/>
        <v/>
      </c>
      <c r="R566" s="334" t="str">
        <f t="shared" si="44"/>
        <v/>
      </c>
      <c r="S566" s="332" t="str">
        <f>IF(H566="","",IF(R566&gt;=4*auxiliar!$K$2,"Não elegível",IF(R566&lt;4*auxiliar!$K$2,"Elegível","")))</f>
        <v/>
      </c>
      <c r="T566" s="325"/>
      <c r="U566" s="325"/>
      <c r="V566" s="325"/>
      <c r="W566" s="335"/>
      <c r="X566" s="336" t="str">
        <f>IF(Table8[[#This Row],[Código do agregado '[Entidade']]]="","",IF(OR(AND(A566="",A566&lt;&gt;""),(AND(A566&lt;&gt;"",OR(B566="",D566="",I566="",T566="",U566="")))),"NÃO",IF(AND(A566&lt;&gt;"",J566=0),"Faltam membros","sim")))</f>
        <v/>
      </c>
      <c r="AA566" s="323"/>
      <c r="AB566" s="406"/>
      <c r="AC566" s="406"/>
      <c r="AD566" s="323"/>
      <c r="AE566" s="323"/>
    </row>
    <row r="567" spans="1:31" x14ac:dyDescent="0.25">
      <c r="A567" s="324"/>
      <c r="B567" s="325"/>
      <c r="C567" s="326">
        <f>IFERROR(VLOOKUP(B567,A.Núcleos!$B:$C,2,FALSE),"")</f>
        <v>0</v>
      </c>
      <c r="D567" s="327"/>
      <c r="E567" s="328"/>
      <c r="F567" s="213"/>
      <c r="G567" s="329" t="str">
        <f>IF(Table8[[#This Row],[Código da Candidatura]]="","",CONCATENATE(VLOOKUP(Table8[[#This Row],[Código da Candidatura]],Table13[[Cód.]:[Latitude]],3,FALSE)," - ",VLOOKUP(Table8[[#This Row],[Código da Candidatura]],Table13[[Cód.]:[Latitude]],6,FALSE)))</f>
        <v/>
      </c>
      <c r="H567" s="330" t="str">
        <f>IF(A567="","",CONCATENATE("1D.",Entrada!$K$8,".",auxiliar!A99,".",Table8[[#This Row],[Código da Candidatura]]))</f>
        <v/>
      </c>
      <c r="I567" s="331" t="str">
        <f>IF(A567="","",SUMIF(D.Composição!A$2825:A$8530,A567,D.Composição!G$5:G$8530))</f>
        <v/>
      </c>
      <c r="J567" s="332" t="str">
        <f>IF(A567="","",COUNTIF(D.Composição!$A:$A,$A567))</f>
        <v/>
      </c>
      <c r="K567" s="332" t="str">
        <f t="shared" si="40"/>
        <v/>
      </c>
      <c r="L567" s="332" t="str">
        <f>IF(A567="","",COUNTIFS(D.Composição!$A:$A,$A567,D.Composição!$M:$M,"Dep"))</f>
        <v/>
      </c>
      <c r="M567" s="332" t="str">
        <f>IF(A567="","",COUNTIFS(D.Composição!$A:$A,$A567,D.Composição!$F:$F,"Sim"))</f>
        <v/>
      </c>
      <c r="N567" s="332" t="str">
        <f t="shared" si="41"/>
        <v/>
      </c>
      <c r="O567" s="332" t="str">
        <f>IF(A567="","",VLOOKUP(A567,D.Composição!A2921:F8627,5,FALSE))</f>
        <v/>
      </c>
      <c r="P567" s="332" t="str">
        <f t="shared" si="42"/>
        <v/>
      </c>
      <c r="Q567" s="333" t="str">
        <f t="shared" si="43"/>
        <v/>
      </c>
      <c r="R567" s="334" t="str">
        <f t="shared" si="44"/>
        <v/>
      </c>
      <c r="S567" s="332" t="str">
        <f>IF(H567="","",IF(R567&gt;=4*auxiliar!$K$2,"Não elegível",IF(R567&lt;4*auxiliar!$K$2,"Elegível","")))</f>
        <v/>
      </c>
      <c r="T567" s="325"/>
      <c r="U567" s="325"/>
      <c r="V567" s="325"/>
      <c r="W567" s="335"/>
      <c r="X567" s="336" t="str">
        <f>IF(Table8[[#This Row],[Código do agregado '[Entidade']]]="","",IF(OR(AND(A567="",A567&lt;&gt;""),(AND(A567&lt;&gt;"",OR(B567="",D567="",I567="",T567="",U567="")))),"NÃO",IF(AND(A567&lt;&gt;"",J567=0),"Faltam membros","sim")))</f>
        <v/>
      </c>
      <c r="AA567" s="323"/>
      <c r="AB567" s="406"/>
      <c r="AC567" s="406"/>
      <c r="AD567" s="323"/>
      <c r="AE567" s="323"/>
    </row>
    <row r="568" spans="1:31" x14ac:dyDescent="0.25">
      <c r="A568" s="324"/>
      <c r="B568" s="325"/>
      <c r="C568" s="326">
        <f>IFERROR(VLOOKUP(B568,A.Núcleos!$B:$C,2,FALSE),"")</f>
        <v>0</v>
      </c>
      <c r="D568" s="327"/>
      <c r="E568" s="328"/>
      <c r="F568" s="213"/>
      <c r="G568" s="329" t="str">
        <f>IF(Table8[[#This Row],[Código da Candidatura]]="","",CONCATENATE(VLOOKUP(Table8[[#This Row],[Código da Candidatura]],Table13[[Cód.]:[Latitude]],3,FALSE)," - ",VLOOKUP(Table8[[#This Row],[Código da Candidatura]],Table13[[Cód.]:[Latitude]],6,FALSE)))</f>
        <v/>
      </c>
      <c r="H568" s="330" t="str">
        <f>IF(A568="","",CONCATENATE("1D.",Entrada!$K$8,".",auxiliar!A100,".",Table8[[#This Row],[Código da Candidatura]]))</f>
        <v/>
      </c>
      <c r="I568" s="331" t="str">
        <f>IF(A568="","",SUMIF(D.Composição!A$2825:A$8530,A568,D.Composição!G$5:G$8530))</f>
        <v/>
      </c>
      <c r="J568" s="332" t="str">
        <f>IF(A568="","",COUNTIF(D.Composição!$A:$A,$A568))</f>
        <v/>
      </c>
      <c r="K568" s="332" t="str">
        <f t="shared" si="40"/>
        <v/>
      </c>
      <c r="L568" s="332" t="str">
        <f>IF(A568="","",COUNTIFS(D.Composição!$A:$A,$A568,D.Composição!$M:$M,"Dep"))</f>
        <v/>
      </c>
      <c r="M568" s="332" t="str">
        <f>IF(A568="","",COUNTIFS(D.Composição!$A:$A,$A568,D.Composição!$F:$F,"Sim"))</f>
        <v/>
      </c>
      <c r="N568" s="332" t="str">
        <f t="shared" si="41"/>
        <v/>
      </c>
      <c r="O568" s="332" t="str">
        <f>IF(A568="","",VLOOKUP(A568,D.Composição!A2922:F8628,5,FALSE))</f>
        <v/>
      </c>
      <c r="P568" s="332" t="str">
        <f t="shared" si="42"/>
        <v/>
      </c>
      <c r="Q568" s="333" t="str">
        <f t="shared" si="43"/>
        <v/>
      </c>
      <c r="R568" s="334" t="str">
        <f t="shared" si="44"/>
        <v/>
      </c>
      <c r="S568" s="332" t="str">
        <f>IF(H568="","",IF(R568&gt;=4*auxiliar!$K$2,"Não elegível",IF(R568&lt;4*auxiliar!$K$2,"Elegível","")))</f>
        <v/>
      </c>
      <c r="T568" s="325"/>
      <c r="U568" s="325"/>
      <c r="V568" s="325"/>
      <c r="W568" s="335"/>
      <c r="X568" s="336" t="str">
        <f>IF(Table8[[#This Row],[Código do agregado '[Entidade']]]="","",IF(OR(AND(A568="",A568&lt;&gt;""),(AND(A568&lt;&gt;"",OR(B568="",D568="",I568="",T568="",U568="")))),"NÃO",IF(AND(A568&lt;&gt;"",J568=0),"Faltam membros","sim")))</f>
        <v/>
      </c>
      <c r="AA568" s="323"/>
      <c r="AB568" s="406"/>
      <c r="AC568" s="406"/>
      <c r="AD568" s="323"/>
      <c r="AE568" s="323"/>
    </row>
    <row r="569" spans="1:31" x14ac:dyDescent="0.25">
      <c r="A569" s="324"/>
      <c r="B569" s="325"/>
      <c r="C569" s="326">
        <f>IFERROR(VLOOKUP(B569,A.Núcleos!$B:$C,2,FALSE),"")</f>
        <v>0</v>
      </c>
      <c r="D569" s="327"/>
      <c r="E569" s="328"/>
      <c r="F569" s="213"/>
      <c r="G569" s="329" t="str">
        <f>IF(Table8[[#This Row],[Código da Candidatura]]="","",CONCATENATE(VLOOKUP(Table8[[#This Row],[Código da Candidatura]],Table13[[Cód.]:[Latitude]],3,FALSE)," - ",VLOOKUP(Table8[[#This Row],[Código da Candidatura]],Table13[[Cód.]:[Latitude]],6,FALSE)))</f>
        <v/>
      </c>
      <c r="H569" s="330" t="str">
        <f>IF(A569="","",CONCATENATE("1D.",Entrada!$K$8,".",auxiliar!A101,".",Table8[[#This Row],[Código da Candidatura]]))</f>
        <v/>
      </c>
      <c r="I569" s="331" t="str">
        <f>IF(A569="","",SUMIF(D.Composição!A$2825:A$8530,A569,D.Composição!G$5:G$8530))</f>
        <v/>
      </c>
      <c r="J569" s="332" t="str">
        <f>IF(A569="","",COUNTIF(D.Composição!$A:$A,$A569))</f>
        <v/>
      </c>
      <c r="K569" s="332" t="str">
        <f t="shared" si="40"/>
        <v/>
      </c>
      <c r="L569" s="332" t="str">
        <f>IF(A569="","",COUNTIFS(D.Composição!$A:$A,$A569,D.Composição!$M:$M,"Dep"))</f>
        <v/>
      </c>
      <c r="M569" s="332" t="str">
        <f>IF(A569="","",COUNTIFS(D.Composição!$A:$A,$A569,D.Composição!$F:$F,"Sim"))</f>
        <v/>
      </c>
      <c r="N569" s="332" t="str">
        <f t="shared" si="41"/>
        <v/>
      </c>
      <c r="O569" s="332" t="str">
        <f>IF(A569="","",VLOOKUP(A569,D.Composição!A2923:F8629,5,FALSE))</f>
        <v/>
      </c>
      <c r="P569" s="332" t="str">
        <f t="shared" si="42"/>
        <v/>
      </c>
      <c r="Q569" s="333" t="str">
        <f t="shared" si="43"/>
        <v/>
      </c>
      <c r="R569" s="334" t="str">
        <f t="shared" si="44"/>
        <v/>
      </c>
      <c r="S569" s="332" t="str">
        <f>IF(H569="","",IF(R569&gt;=4*auxiliar!$K$2,"Não elegível",IF(R569&lt;4*auxiliar!$K$2,"Elegível","")))</f>
        <v/>
      </c>
      <c r="T569" s="325"/>
      <c r="U569" s="325"/>
      <c r="V569" s="325"/>
      <c r="W569" s="335"/>
      <c r="X569" s="336" t="str">
        <f>IF(Table8[[#This Row],[Código do agregado '[Entidade']]]="","",IF(OR(AND(A569="",A569&lt;&gt;""),(AND(A569&lt;&gt;"",OR(B569="",D569="",I569="",T569="",U569="")))),"NÃO",IF(AND(A569&lt;&gt;"",J569=0),"Faltam membros","sim")))</f>
        <v/>
      </c>
      <c r="AA569" s="323"/>
      <c r="AB569" s="406"/>
      <c r="AC569" s="406"/>
      <c r="AD569" s="323"/>
      <c r="AE569" s="323"/>
    </row>
    <row r="570" spans="1:31" x14ac:dyDescent="0.25">
      <c r="A570" s="324"/>
      <c r="B570" s="325"/>
      <c r="C570" s="326">
        <f>IFERROR(VLOOKUP(B570,A.Núcleos!$B:$C,2,FALSE),"")</f>
        <v>0</v>
      </c>
      <c r="D570" s="327"/>
      <c r="E570" s="328"/>
      <c r="F570" s="213"/>
      <c r="G570" s="329" t="str">
        <f>IF(Table8[[#This Row],[Código da Candidatura]]="","",CONCATENATE(VLOOKUP(Table8[[#This Row],[Código da Candidatura]],Table13[[Cód.]:[Latitude]],3,FALSE)," - ",VLOOKUP(Table8[[#This Row],[Código da Candidatura]],Table13[[Cód.]:[Latitude]],6,FALSE)))</f>
        <v/>
      </c>
      <c r="H570" s="330" t="str">
        <f>IF(A570="","",CONCATENATE("1D.",Entrada!$K$8,".",auxiliar!A102,".",Table8[[#This Row],[Código da Candidatura]]))</f>
        <v/>
      </c>
      <c r="I570" s="331" t="str">
        <f>IF(A570="","",SUMIF(D.Composição!A$2825:A$8530,A570,D.Composição!G$5:G$8530))</f>
        <v/>
      </c>
      <c r="J570" s="332" t="str">
        <f>IF(A570="","",COUNTIF(D.Composição!$A:$A,$A570))</f>
        <v/>
      </c>
      <c r="K570" s="332" t="str">
        <f t="shared" si="40"/>
        <v/>
      </c>
      <c r="L570" s="332" t="str">
        <f>IF(A570="","",COUNTIFS(D.Composição!$A:$A,$A570,D.Composição!$M:$M,"Dep"))</f>
        <v/>
      </c>
      <c r="M570" s="332" t="str">
        <f>IF(A570="","",COUNTIFS(D.Composição!$A:$A,$A570,D.Composição!$F:$F,"Sim"))</f>
        <v/>
      </c>
      <c r="N570" s="332" t="str">
        <f t="shared" si="41"/>
        <v/>
      </c>
      <c r="O570" s="332" t="str">
        <f>IF(A570="","",VLOOKUP(A570,D.Composição!A2924:F8630,5,FALSE))</f>
        <v/>
      </c>
      <c r="P570" s="332" t="str">
        <f t="shared" si="42"/>
        <v/>
      </c>
      <c r="Q570" s="333" t="str">
        <f t="shared" si="43"/>
        <v/>
      </c>
      <c r="R570" s="334" t="str">
        <f t="shared" si="44"/>
        <v/>
      </c>
      <c r="S570" s="332" t="str">
        <f>IF(H570="","",IF(R570&gt;=4*auxiliar!$K$2,"Não elegível",IF(R570&lt;4*auxiliar!$K$2,"Elegível","")))</f>
        <v/>
      </c>
      <c r="T570" s="325"/>
      <c r="U570" s="325"/>
      <c r="V570" s="325"/>
      <c r="W570" s="335"/>
      <c r="X570" s="336" t="str">
        <f>IF(Table8[[#This Row],[Código do agregado '[Entidade']]]="","",IF(OR(AND(A570="",A570&lt;&gt;""),(AND(A570&lt;&gt;"",OR(B570="",D570="",I570="",T570="",U570="")))),"NÃO",IF(AND(A570&lt;&gt;"",J570=0),"Faltam membros","sim")))</f>
        <v/>
      </c>
      <c r="AA570" s="323"/>
      <c r="AB570" s="406"/>
      <c r="AC570" s="406"/>
      <c r="AD570" s="323"/>
      <c r="AE570" s="323"/>
    </row>
    <row r="571" spans="1:31" x14ac:dyDescent="0.25">
      <c r="A571" s="324"/>
      <c r="B571" s="325"/>
      <c r="C571" s="326">
        <f>IFERROR(VLOOKUP(B571,A.Núcleos!$B:$C,2,FALSE),"")</f>
        <v>0</v>
      </c>
      <c r="D571" s="327"/>
      <c r="E571" s="328"/>
      <c r="F571" s="213"/>
      <c r="G571" s="329" t="str">
        <f>IF(Table8[[#This Row],[Código da Candidatura]]="","",CONCATENATE(VLOOKUP(Table8[[#This Row],[Código da Candidatura]],Table13[[Cód.]:[Latitude]],3,FALSE)," - ",VLOOKUP(Table8[[#This Row],[Código da Candidatura]],Table13[[Cód.]:[Latitude]],6,FALSE)))</f>
        <v/>
      </c>
      <c r="H571" s="330" t="str">
        <f>IF(A571="","",CONCATENATE("1D.",Entrada!$K$8,".",auxiliar!A103,".",Table8[[#This Row],[Código da Candidatura]]))</f>
        <v/>
      </c>
      <c r="I571" s="331" t="str">
        <f>IF(A571="","",SUMIF(D.Composição!A$2825:A$8530,A571,D.Composição!G$5:G$8530))</f>
        <v/>
      </c>
      <c r="J571" s="332" t="str">
        <f>IF(A571="","",COUNTIF(D.Composição!$A:$A,$A571))</f>
        <v/>
      </c>
      <c r="K571" s="332" t="str">
        <f t="shared" si="40"/>
        <v/>
      </c>
      <c r="L571" s="332" t="str">
        <f>IF(A571="","",COUNTIFS(D.Composição!$A:$A,$A571,D.Composição!$M:$M,"Dep"))</f>
        <v/>
      </c>
      <c r="M571" s="332" t="str">
        <f>IF(A571="","",COUNTIFS(D.Composição!$A:$A,$A571,D.Composição!$F:$F,"Sim"))</f>
        <v/>
      </c>
      <c r="N571" s="332" t="str">
        <f t="shared" si="41"/>
        <v/>
      </c>
      <c r="O571" s="332" t="str">
        <f>IF(A571="","",VLOOKUP(A571,D.Composição!A2925:F8631,5,FALSE))</f>
        <v/>
      </c>
      <c r="P571" s="332" t="str">
        <f t="shared" si="42"/>
        <v/>
      </c>
      <c r="Q571" s="333" t="str">
        <f t="shared" si="43"/>
        <v/>
      </c>
      <c r="R571" s="334" t="str">
        <f t="shared" si="44"/>
        <v/>
      </c>
      <c r="S571" s="332" t="str">
        <f>IF(H571="","",IF(R571&gt;=4*auxiliar!$K$2,"Não elegível",IF(R571&lt;4*auxiliar!$K$2,"Elegível","")))</f>
        <v/>
      </c>
      <c r="T571" s="325"/>
      <c r="U571" s="325"/>
      <c r="V571" s="325"/>
      <c r="W571" s="335"/>
      <c r="X571" s="336" t="str">
        <f>IF(Table8[[#This Row],[Código do agregado '[Entidade']]]="","",IF(OR(AND(A571="",A571&lt;&gt;""),(AND(A571&lt;&gt;"",OR(B571="",D571="",I571="",T571="",U571="")))),"NÃO",IF(AND(A571&lt;&gt;"",J571=0),"Faltam membros","sim")))</f>
        <v/>
      </c>
      <c r="AA571" s="323"/>
      <c r="AB571" s="406"/>
      <c r="AC571" s="406"/>
      <c r="AD571" s="323"/>
      <c r="AE571" s="323"/>
    </row>
    <row r="572" spans="1:31" x14ac:dyDescent="0.25">
      <c r="A572" s="324"/>
      <c r="B572" s="325"/>
      <c r="C572" s="326">
        <f>IFERROR(VLOOKUP(B572,A.Núcleos!$B:$C,2,FALSE),"")</f>
        <v>0</v>
      </c>
      <c r="D572" s="327"/>
      <c r="E572" s="328"/>
      <c r="F572" s="213"/>
      <c r="G572" s="329" t="str">
        <f>IF(Table8[[#This Row],[Código da Candidatura]]="","",CONCATENATE(VLOOKUP(Table8[[#This Row],[Código da Candidatura]],Table13[[Cód.]:[Latitude]],3,FALSE)," - ",VLOOKUP(Table8[[#This Row],[Código da Candidatura]],Table13[[Cód.]:[Latitude]],6,FALSE)))</f>
        <v/>
      </c>
      <c r="H572" s="330" t="str">
        <f>IF(A572="","",CONCATENATE("1D.",Entrada!$K$8,".",auxiliar!A104,".",Table8[[#This Row],[Código da Candidatura]]))</f>
        <v/>
      </c>
      <c r="I572" s="331" t="str">
        <f>IF(A572="","",SUMIF(D.Composição!A$2825:A$8530,A572,D.Composição!G$5:G$8530))</f>
        <v/>
      </c>
      <c r="J572" s="332" t="str">
        <f>IF(A572="","",COUNTIF(D.Composição!$A:$A,$A572))</f>
        <v/>
      </c>
      <c r="K572" s="332" t="str">
        <f t="shared" si="40"/>
        <v/>
      </c>
      <c r="L572" s="332" t="str">
        <f>IF(A572="","",COUNTIFS(D.Composição!$A:$A,$A572,D.Composição!$M:$M,"Dep"))</f>
        <v/>
      </c>
      <c r="M572" s="332" t="str">
        <f>IF(A572="","",COUNTIFS(D.Composição!$A:$A,$A572,D.Composição!$F:$F,"Sim"))</f>
        <v/>
      </c>
      <c r="N572" s="332" t="str">
        <f t="shared" si="41"/>
        <v/>
      </c>
      <c r="O572" s="332" t="str">
        <f>IF(A572="","",VLOOKUP(A572,D.Composição!A2926:F8632,5,FALSE))</f>
        <v/>
      </c>
      <c r="P572" s="332" t="str">
        <f t="shared" si="42"/>
        <v/>
      </c>
      <c r="Q572" s="333" t="str">
        <f t="shared" si="43"/>
        <v/>
      </c>
      <c r="R572" s="334" t="str">
        <f t="shared" si="44"/>
        <v/>
      </c>
      <c r="S572" s="332" t="str">
        <f>IF(H572="","",IF(R572&gt;=4*auxiliar!$K$2,"Não elegível",IF(R572&lt;4*auxiliar!$K$2,"Elegível","")))</f>
        <v/>
      </c>
      <c r="T572" s="325"/>
      <c r="U572" s="325"/>
      <c r="V572" s="325"/>
      <c r="W572" s="335"/>
      <c r="X572" s="336" t="str">
        <f>IF(Table8[[#This Row],[Código do agregado '[Entidade']]]="","",IF(OR(AND(A572="",A572&lt;&gt;""),(AND(A572&lt;&gt;"",OR(B572="",D572="",I572="",T572="",U572="")))),"NÃO",IF(AND(A572&lt;&gt;"",J572=0),"Faltam membros","sim")))</f>
        <v/>
      </c>
      <c r="AA572" s="323"/>
      <c r="AB572" s="406"/>
      <c r="AC572" s="406"/>
      <c r="AD572" s="323"/>
      <c r="AE572" s="323"/>
    </row>
    <row r="573" spans="1:31" x14ac:dyDescent="0.25">
      <c r="A573" s="324"/>
      <c r="B573" s="325"/>
      <c r="C573" s="326">
        <f>IFERROR(VLOOKUP(B573,A.Núcleos!$B:$C,2,FALSE),"")</f>
        <v>0</v>
      </c>
      <c r="D573" s="327"/>
      <c r="E573" s="328"/>
      <c r="F573" s="213"/>
      <c r="G573" s="329" t="str">
        <f>IF(Table8[[#This Row],[Código da Candidatura]]="","",CONCATENATE(VLOOKUP(Table8[[#This Row],[Código da Candidatura]],Table13[[Cód.]:[Latitude]],3,FALSE)," - ",VLOOKUP(Table8[[#This Row],[Código da Candidatura]],Table13[[Cód.]:[Latitude]],6,FALSE)))</f>
        <v/>
      </c>
      <c r="H573" s="330" t="str">
        <f>IF(A573="","",CONCATENATE("1D.",Entrada!$K$8,".",auxiliar!A105,".",Table8[[#This Row],[Código da Candidatura]]))</f>
        <v/>
      </c>
      <c r="I573" s="331" t="str">
        <f>IF(A573="","",SUMIF(D.Composição!A$2825:A$8530,A573,D.Composição!G$5:G$8530))</f>
        <v/>
      </c>
      <c r="J573" s="332" t="str">
        <f>IF(A573="","",COUNTIF(D.Composição!$A:$A,$A573))</f>
        <v/>
      </c>
      <c r="K573" s="332" t="str">
        <f t="shared" si="40"/>
        <v/>
      </c>
      <c r="L573" s="332" t="str">
        <f>IF(A573="","",COUNTIFS(D.Composição!$A:$A,$A573,D.Composição!$M:$M,"Dep"))</f>
        <v/>
      </c>
      <c r="M573" s="332" t="str">
        <f>IF(A573="","",COUNTIFS(D.Composição!$A:$A,$A573,D.Composição!$F:$F,"Sim"))</f>
        <v/>
      </c>
      <c r="N573" s="332" t="str">
        <f t="shared" si="41"/>
        <v/>
      </c>
      <c r="O573" s="332" t="str">
        <f>IF(A573="","",VLOOKUP(A573,D.Composição!A2927:F8633,5,FALSE))</f>
        <v/>
      </c>
      <c r="P573" s="332" t="str">
        <f t="shared" si="42"/>
        <v/>
      </c>
      <c r="Q573" s="333" t="str">
        <f t="shared" si="43"/>
        <v/>
      </c>
      <c r="R573" s="334" t="str">
        <f t="shared" si="44"/>
        <v/>
      </c>
      <c r="S573" s="332" t="str">
        <f>IF(H573="","",IF(R573&gt;=4*auxiliar!$K$2,"Não elegível",IF(R573&lt;4*auxiliar!$K$2,"Elegível","")))</f>
        <v/>
      </c>
      <c r="T573" s="325"/>
      <c r="U573" s="325"/>
      <c r="V573" s="325"/>
      <c r="W573" s="335"/>
      <c r="X573" s="336" t="str">
        <f>IF(Table8[[#This Row],[Código do agregado '[Entidade']]]="","",IF(OR(AND(A573="",A573&lt;&gt;""),(AND(A573&lt;&gt;"",OR(B573="",D573="",I573="",T573="",U573="")))),"NÃO",IF(AND(A573&lt;&gt;"",J573=0),"Faltam membros","sim")))</f>
        <v/>
      </c>
      <c r="AA573" s="323"/>
      <c r="AB573" s="406"/>
      <c r="AC573" s="406"/>
      <c r="AD573" s="323"/>
      <c r="AE573" s="323"/>
    </row>
    <row r="574" spans="1:31" x14ac:dyDescent="0.25">
      <c r="A574" s="324"/>
      <c r="B574" s="325"/>
      <c r="C574" s="326">
        <f>IFERROR(VLOOKUP(B574,A.Núcleos!$B:$C,2,FALSE),"")</f>
        <v>0</v>
      </c>
      <c r="D574" s="327"/>
      <c r="E574" s="328"/>
      <c r="F574" s="213"/>
      <c r="G574" s="329" t="str">
        <f>IF(Table8[[#This Row],[Código da Candidatura]]="","",CONCATENATE(VLOOKUP(Table8[[#This Row],[Código da Candidatura]],Table13[[Cód.]:[Latitude]],3,FALSE)," - ",VLOOKUP(Table8[[#This Row],[Código da Candidatura]],Table13[[Cód.]:[Latitude]],6,FALSE)))</f>
        <v/>
      </c>
      <c r="H574" s="330" t="str">
        <f>IF(A574="","",CONCATENATE("1D.",Entrada!$K$8,".",auxiliar!A106,".",Table8[[#This Row],[Código da Candidatura]]))</f>
        <v/>
      </c>
      <c r="I574" s="331" t="str">
        <f>IF(A574="","",SUMIF(D.Composição!A$2825:A$8530,A574,D.Composição!G$5:G$8530))</f>
        <v/>
      </c>
      <c r="J574" s="332" t="str">
        <f>IF(A574="","",COUNTIF(D.Composição!$A:$A,$A574))</f>
        <v/>
      </c>
      <c r="K574" s="332" t="str">
        <f t="shared" si="40"/>
        <v/>
      </c>
      <c r="L574" s="332" t="str">
        <f>IF(A574="","",COUNTIFS(D.Composição!$A:$A,$A574,D.Composição!$M:$M,"Dep"))</f>
        <v/>
      </c>
      <c r="M574" s="332" t="str">
        <f>IF(A574="","",COUNTIFS(D.Composição!$A:$A,$A574,D.Composição!$F:$F,"Sim"))</f>
        <v/>
      </c>
      <c r="N574" s="332" t="str">
        <f t="shared" si="41"/>
        <v/>
      </c>
      <c r="O574" s="332" t="str">
        <f>IF(A574="","",VLOOKUP(A574,D.Composição!A2928:F8634,5,FALSE))</f>
        <v/>
      </c>
      <c r="P574" s="332" t="str">
        <f t="shared" si="42"/>
        <v/>
      </c>
      <c r="Q574" s="333" t="str">
        <f t="shared" si="43"/>
        <v/>
      </c>
      <c r="R574" s="334" t="str">
        <f t="shared" si="44"/>
        <v/>
      </c>
      <c r="S574" s="332" t="str">
        <f>IF(H574="","",IF(R574&gt;=4*auxiliar!$K$2,"Não elegível",IF(R574&lt;4*auxiliar!$K$2,"Elegível","")))</f>
        <v/>
      </c>
      <c r="T574" s="325"/>
      <c r="U574" s="325"/>
      <c r="V574" s="325"/>
      <c r="W574" s="335"/>
      <c r="X574" s="336" t="str">
        <f>IF(Table8[[#This Row],[Código do agregado '[Entidade']]]="","",IF(OR(AND(A574="",A574&lt;&gt;""),(AND(A574&lt;&gt;"",OR(B574="",D574="",I574="",T574="",U574="")))),"NÃO",IF(AND(A574&lt;&gt;"",J574=0),"Faltam membros","sim")))</f>
        <v/>
      </c>
      <c r="AA574" s="323"/>
      <c r="AB574" s="406"/>
      <c r="AC574" s="406"/>
      <c r="AD574" s="323"/>
      <c r="AE574" s="323"/>
    </row>
    <row r="575" spans="1:31" x14ac:dyDescent="0.25">
      <c r="A575" s="324"/>
      <c r="B575" s="325"/>
      <c r="C575" s="326">
        <f>IFERROR(VLOOKUP(B575,A.Núcleos!$B:$C,2,FALSE),"")</f>
        <v>0</v>
      </c>
      <c r="D575" s="327"/>
      <c r="E575" s="328"/>
      <c r="F575" s="213"/>
      <c r="G575" s="329" t="str">
        <f>IF(Table8[[#This Row],[Código da Candidatura]]="","",CONCATENATE(VLOOKUP(Table8[[#This Row],[Código da Candidatura]],Table13[[Cód.]:[Latitude]],3,FALSE)," - ",VLOOKUP(Table8[[#This Row],[Código da Candidatura]],Table13[[Cód.]:[Latitude]],6,FALSE)))</f>
        <v/>
      </c>
      <c r="H575" s="330" t="str">
        <f>IF(A575="","",CONCATENATE("1D.",Entrada!$K$8,".",auxiliar!A107,".",Table8[[#This Row],[Código da Candidatura]]))</f>
        <v/>
      </c>
      <c r="I575" s="331" t="str">
        <f>IF(A575="","",SUMIF(D.Composição!A$2825:A$8530,A575,D.Composição!G$5:G$8530))</f>
        <v/>
      </c>
      <c r="J575" s="332" t="str">
        <f>IF(A575="","",COUNTIF(D.Composição!$A:$A,$A575))</f>
        <v/>
      </c>
      <c r="K575" s="332" t="str">
        <f t="shared" si="40"/>
        <v/>
      </c>
      <c r="L575" s="332" t="str">
        <f>IF(A575="","",COUNTIFS(D.Composição!$A:$A,$A575,D.Composição!$M:$M,"Dep"))</f>
        <v/>
      </c>
      <c r="M575" s="332" t="str">
        <f>IF(A575="","",COUNTIFS(D.Composição!$A:$A,$A575,D.Composição!$F:$F,"Sim"))</f>
        <v/>
      </c>
      <c r="N575" s="332" t="str">
        <f t="shared" si="41"/>
        <v/>
      </c>
      <c r="O575" s="332" t="str">
        <f>IF(A575="","",VLOOKUP(A575,D.Composição!A2929:F8635,5,FALSE))</f>
        <v/>
      </c>
      <c r="P575" s="332" t="str">
        <f t="shared" si="42"/>
        <v/>
      </c>
      <c r="Q575" s="333" t="str">
        <f t="shared" si="43"/>
        <v/>
      </c>
      <c r="R575" s="334" t="str">
        <f t="shared" si="44"/>
        <v/>
      </c>
      <c r="S575" s="332" t="str">
        <f>IF(H575="","",IF(R575&gt;=4*auxiliar!$K$2,"Não elegível",IF(R575&lt;4*auxiliar!$K$2,"Elegível","")))</f>
        <v/>
      </c>
      <c r="T575" s="325"/>
      <c r="U575" s="325"/>
      <c r="V575" s="325"/>
      <c r="W575" s="335"/>
      <c r="X575" s="336" t="str">
        <f>IF(Table8[[#This Row],[Código do agregado '[Entidade']]]="","",IF(OR(AND(A575="",A575&lt;&gt;""),(AND(A575&lt;&gt;"",OR(B575="",D575="",I575="",T575="",U575="")))),"NÃO",IF(AND(A575&lt;&gt;"",J575=0),"Faltam membros","sim")))</f>
        <v/>
      </c>
      <c r="AA575" s="323"/>
      <c r="AB575" s="406"/>
      <c r="AC575" s="406"/>
      <c r="AD575" s="323"/>
      <c r="AE575" s="323"/>
    </row>
    <row r="576" spans="1:31" x14ac:dyDescent="0.25">
      <c r="A576" s="324"/>
      <c r="B576" s="325"/>
      <c r="C576" s="326">
        <f>IFERROR(VLOOKUP(B576,A.Núcleos!$B:$C,2,FALSE),"")</f>
        <v>0</v>
      </c>
      <c r="D576" s="327"/>
      <c r="E576" s="328"/>
      <c r="F576" s="213"/>
      <c r="G576" s="329" t="str">
        <f>IF(Table8[[#This Row],[Código da Candidatura]]="","",CONCATENATE(VLOOKUP(Table8[[#This Row],[Código da Candidatura]],Table13[[Cód.]:[Latitude]],3,FALSE)," - ",VLOOKUP(Table8[[#This Row],[Código da Candidatura]],Table13[[Cód.]:[Latitude]],6,FALSE)))</f>
        <v/>
      </c>
      <c r="H576" s="330" t="str">
        <f>IF(A576="","",CONCATENATE("1D.",Entrada!$K$8,".",auxiliar!A108,".",Table8[[#This Row],[Código da Candidatura]]))</f>
        <v/>
      </c>
      <c r="I576" s="331" t="str">
        <f>IF(A576="","",SUMIF(D.Composição!A$2825:A$8530,A576,D.Composição!G$5:G$8530))</f>
        <v/>
      </c>
      <c r="J576" s="332" t="str">
        <f>IF(A576="","",COUNTIF(D.Composição!$A:$A,$A576))</f>
        <v/>
      </c>
      <c r="K576" s="332" t="str">
        <f t="shared" si="40"/>
        <v/>
      </c>
      <c r="L576" s="332" t="str">
        <f>IF(A576="","",COUNTIFS(D.Composição!$A:$A,$A576,D.Composição!$M:$M,"Dep"))</f>
        <v/>
      </c>
      <c r="M576" s="332" t="str">
        <f>IF(A576="","",COUNTIFS(D.Composição!$A:$A,$A576,D.Composição!$F:$F,"Sim"))</f>
        <v/>
      </c>
      <c r="N576" s="332" t="str">
        <f t="shared" si="41"/>
        <v/>
      </c>
      <c r="O576" s="332" t="str">
        <f>IF(A576="","",VLOOKUP(A576,D.Composição!A2930:F8636,5,FALSE))</f>
        <v/>
      </c>
      <c r="P576" s="332" t="str">
        <f t="shared" si="42"/>
        <v/>
      </c>
      <c r="Q576" s="333" t="str">
        <f t="shared" si="43"/>
        <v/>
      </c>
      <c r="R576" s="334" t="str">
        <f t="shared" si="44"/>
        <v/>
      </c>
      <c r="S576" s="332" t="str">
        <f>IF(H576="","",IF(R576&gt;=4*auxiliar!$K$2,"Não elegível",IF(R576&lt;4*auxiliar!$K$2,"Elegível","")))</f>
        <v/>
      </c>
      <c r="T576" s="325"/>
      <c r="U576" s="325"/>
      <c r="V576" s="325"/>
      <c r="W576" s="335"/>
      <c r="X576" s="336" t="str">
        <f>IF(Table8[[#This Row],[Código do agregado '[Entidade']]]="","",IF(OR(AND(A576="",A576&lt;&gt;""),(AND(A576&lt;&gt;"",OR(B576="",D576="",I576="",T576="",U576="")))),"NÃO",IF(AND(A576&lt;&gt;"",J576=0),"Faltam membros","sim")))</f>
        <v/>
      </c>
      <c r="AA576" s="323"/>
      <c r="AB576" s="406"/>
      <c r="AC576" s="406"/>
      <c r="AD576" s="323"/>
      <c r="AE576" s="323"/>
    </row>
    <row r="577" spans="1:31" x14ac:dyDescent="0.25">
      <c r="A577" s="324"/>
      <c r="B577" s="325"/>
      <c r="C577" s="326">
        <f>IFERROR(VLOOKUP(B577,A.Núcleos!$B:$C,2,FALSE),"")</f>
        <v>0</v>
      </c>
      <c r="D577" s="327"/>
      <c r="E577" s="328"/>
      <c r="F577" s="213"/>
      <c r="G577" s="329" t="str">
        <f>IF(Table8[[#This Row],[Código da Candidatura]]="","",CONCATENATE(VLOOKUP(Table8[[#This Row],[Código da Candidatura]],Table13[[Cód.]:[Latitude]],3,FALSE)," - ",VLOOKUP(Table8[[#This Row],[Código da Candidatura]],Table13[[Cód.]:[Latitude]],6,FALSE)))</f>
        <v/>
      </c>
      <c r="H577" s="330" t="str">
        <f>IF(A577="","",CONCATENATE("1D.",Entrada!$K$8,".",auxiliar!A109,".",Table8[[#This Row],[Código da Candidatura]]))</f>
        <v/>
      </c>
      <c r="I577" s="331" t="str">
        <f>IF(A577="","",SUMIF(D.Composição!A$2825:A$8530,A577,D.Composição!G$5:G$8530))</f>
        <v/>
      </c>
      <c r="J577" s="332" t="str">
        <f>IF(A577="","",COUNTIF(D.Composição!$A:$A,$A577))</f>
        <v/>
      </c>
      <c r="K577" s="332" t="str">
        <f t="shared" si="40"/>
        <v/>
      </c>
      <c r="L577" s="332" t="str">
        <f>IF(A577="","",COUNTIFS(D.Composição!$A:$A,$A577,D.Composição!$M:$M,"Dep"))</f>
        <v/>
      </c>
      <c r="M577" s="332" t="str">
        <f>IF(A577="","",COUNTIFS(D.Composição!$A:$A,$A577,D.Composição!$F:$F,"Sim"))</f>
        <v/>
      </c>
      <c r="N577" s="332" t="str">
        <f t="shared" si="41"/>
        <v/>
      </c>
      <c r="O577" s="332" t="str">
        <f>IF(A577="","",VLOOKUP(A577,D.Composição!A2931:F8637,5,FALSE))</f>
        <v/>
      </c>
      <c r="P577" s="332" t="str">
        <f t="shared" si="42"/>
        <v/>
      </c>
      <c r="Q577" s="333" t="str">
        <f t="shared" si="43"/>
        <v/>
      </c>
      <c r="R577" s="334" t="str">
        <f t="shared" si="44"/>
        <v/>
      </c>
      <c r="S577" s="332" t="str">
        <f>IF(H577="","",IF(R577&gt;=4*auxiliar!$K$2,"Não elegível",IF(R577&lt;4*auxiliar!$K$2,"Elegível","")))</f>
        <v/>
      </c>
      <c r="T577" s="325"/>
      <c r="U577" s="325"/>
      <c r="V577" s="325"/>
      <c r="W577" s="335"/>
      <c r="X577" s="336" t="str">
        <f>IF(Table8[[#This Row],[Código do agregado '[Entidade']]]="","",IF(OR(AND(A577="",A577&lt;&gt;""),(AND(A577&lt;&gt;"",OR(B577="",D577="",I577="",T577="",U577="")))),"NÃO",IF(AND(A577&lt;&gt;"",J577=0),"Faltam membros","sim")))</f>
        <v/>
      </c>
      <c r="AA577" s="323"/>
      <c r="AB577" s="406"/>
      <c r="AC577" s="406"/>
      <c r="AD577" s="323"/>
      <c r="AE577" s="323"/>
    </row>
    <row r="578" spans="1:31" x14ac:dyDescent="0.25">
      <c r="A578" s="324"/>
      <c r="B578" s="325"/>
      <c r="C578" s="326">
        <f>IFERROR(VLOOKUP(B578,A.Núcleos!$B:$C,2,FALSE),"")</f>
        <v>0</v>
      </c>
      <c r="D578" s="327"/>
      <c r="E578" s="328"/>
      <c r="F578" s="213"/>
      <c r="G578" s="329" t="str">
        <f>IF(Table8[[#This Row],[Código da Candidatura]]="","",CONCATENATE(VLOOKUP(Table8[[#This Row],[Código da Candidatura]],Table13[[Cód.]:[Latitude]],3,FALSE)," - ",VLOOKUP(Table8[[#This Row],[Código da Candidatura]],Table13[[Cód.]:[Latitude]],6,FALSE)))</f>
        <v/>
      </c>
      <c r="H578" s="330" t="str">
        <f>IF(A578="","",CONCATENATE("1D.",Entrada!$K$8,".",auxiliar!A110,".",Table8[[#This Row],[Código da Candidatura]]))</f>
        <v/>
      </c>
      <c r="I578" s="331" t="str">
        <f>IF(A578="","",SUMIF(D.Composição!A$2825:A$8530,A578,D.Composição!G$5:G$8530))</f>
        <v/>
      </c>
      <c r="J578" s="332" t="str">
        <f>IF(A578="","",COUNTIF(D.Composição!$A:$A,$A578))</f>
        <v/>
      </c>
      <c r="K578" s="332" t="str">
        <f t="shared" si="40"/>
        <v/>
      </c>
      <c r="L578" s="332" t="str">
        <f>IF(A578="","",COUNTIFS(D.Composição!$A:$A,$A578,D.Composição!$M:$M,"Dep"))</f>
        <v/>
      </c>
      <c r="M578" s="332" t="str">
        <f>IF(A578="","",COUNTIFS(D.Composição!$A:$A,$A578,D.Composição!$F:$F,"Sim"))</f>
        <v/>
      </c>
      <c r="N578" s="332" t="str">
        <f t="shared" si="41"/>
        <v/>
      </c>
      <c r="O578" s="332" t="str">
        <f>IF(A578="","",VLOOKUP(A578,D.Composição!A2932:F8638,5,FALSE))</f>
        <v/>
      </c>
      <c r="P578" s="332" t="str">
        <f t="shared" si="42"/>
        <v/>
      </c>
      <c r="Q578" s="333" t="str">
        <f t="shared" si="43"/>
        <v/>
      </c>
      <c r="R578" s="334" t="str">
        <f t="shared" si="44"/>
        <v/>
      </c>
      <c r="S578" s="332" t="str">
        <f>IF(H578="","",IF(R578&gt;=4*auxiliar!$K$2,"Não elegível",IF(R578&lt;4*auxiliar!$K$2,"Elegível","")))</f>
        <v/>
      </c>
      <c r="T578" s="325"/>
      <c r="U578" s="325"/>
      <c r="V578" s="325"/>
      <c r="W578" s="335"/>
      <c r="X578" s="336" t="str">
        <f>IF(Table8[[#This Row],[Código do agregado '[Entidade']]]="","",IF(OR(AND(A578="",A578&lt;&gt;""),(AND(A578&lt;&gt;"",OR(B578="",D578="",I578="",T578="",U578="")))),"NÃO",IF(AND(A578&lt;&gt;"",J578=0),"Faltam membros","sim")))</f>
        <v/>
      </c>
      <c r="AA578" s="323"/>
      <c r="AB578" s="406"/>
      <c r="AC578" s="406"/>
      <c r="AD578" s="323"/>
      <c r="AE578" s="323"/>
    </row>
    <row r="579" spans="1:31" x14ac:dyDescent="0.25">
      <c r="A579" s="324"/>
      <c r="B579" s="325"/>
      <c r="C579" s="326">
        <f>IFERROR(VLOOKUP(B579,A.Núcleos!$B:$C,2,FALSE),"")</f>
        <v>0</v>
      </c>
      <c r="D579" s="327"/>
      <c r="E579" s="328"/>
      <c r="F579" s="213"/>
      <c r="G579" s="329" t="str">
        <f>IF(Table8[[#This Row],[Código da Candidatura]]="","",CONCATENATE(VLOOKUP(Table8[[#This Row],[Código da Candidatura]],Table13[[Cód.]:[Latitude]],3,FALSE)," - ",VLOOKUP(Table8[[#This Row],[Código da Candidatura]],Table13[[Cód.]:[Latitude]],6,FALSE)))</f>
        <v/>
      </c>
      <c r="H579" s="330" t="str">
        <f>IF(A579="","",CONCATENATE("1D.",Entrada!$K$8,".",auxiliar!A111,".",Table8[[#This Row],[Código da Candidatura]]))</f>
        <v/>
      </c>
      <c r="I579" s="331" t="str">
        <f>IF(A579="","",SUMIF(D.Composição!A$2825:A$8530,A579,D.Composição!G$5:G$8530))</f>
        <v/>
      </c>
      <c r="J579" s="332" t="str">
        <f>IF(A579="","",COUNTIF(D.Composição!$A:$A,$A579))</f>
        <v/>
      </c>
      <c r="K579" s="332" t="str">
        <f t="shared" si="40"/>
        <v/>
      </c>
      <c r="L579" s="332" t="str">
        <f>IF(A579="","",COUNTIFS(D.Composição!$A:$A,$A579,D.Composição!$M:$M,"Dep"))</f>
        <v/>
      </c>
      <c r="M579" s="332" t="str">
        <f>IF(A579="","",COUNTIFS(D.Composição!$A:$A,$A579,D.Composição!$F:$F,"Sim"))</f>
        <v/>
      </c>
      <c r="N579" s="332" t="str">
        <f t="shared" si="41"/>
        <v/>
      </c>
      <c r="O579" s="332" t="str">
        <f>IF(A579="","",VLOOKUP(A579,D.Composição!A2933:F8639,5,FALSE))</f>
        <v/>
      </c>
      <c r="P579" s="332" t="str">
        <f t="shared" si="42"/>
        <v/>
      </c>
      <c r="Q579" s="333" t="str">
        <f t="shared" si="43"/>
        <v/>
      </c>
      <c r="R579" s="334" t="str">
        <f t="shared" si="44"/>
        <v/>
      </c>
      <c r="S579" s="332" t="str">
        <f>IF(H579="","",IF(R579&gt;=4*auxiliar!$K$2,"Não elegível",IF(R579&lt;4*auxiliar!$K$2,"Elegível","")))</f>
        <v/>
      </c>
      <c r="T579" s="325"/>
      <c r="U579" s="325"/>
      <c r="V579" s="325"/>
      <c r="W579" s="335"/>
      <c r="X579" s="336" t="str">
        <f>IF(Table8[[#This Row],[Código do agregado '[Entidade']]]="","",IF(OR(AND(A579="",A579&lt;&gt;""),(AND(A579&lt;&gt;"",OR(B579="",D579="",I579="",T579="",U579="")))),"NÃO",IF(AND(A579&lt;&gt;"",J579=0),"Faltam membros","sim")))</f>
        <v/>
      </c>
      <c r="AA579" s="323"/>
      <c r="AB579" s="406"/>
      <c r="AC579" s="406"/>
      <c r="AD579" s="323"/>
      <c r="AE579" s="323"/>
    </row>
    <row r="580" spans="1:31" x14ac:dyDescent="0.25">
      <c r="A580" s="324"/>
      <c r="B580" s="325"/>
      <c r="C580" s="326">
        <f>IFERROR(VLOOKUP(B580,A.Núcleos!$B:$C,2,FALSE),"")</f>
        <v>0</v>
      </c>
      <c r="D580" s="327"/>
      <c r="E580" s="328"/>
      <c r="F580" s="213"/>
      <c r="G580" s="329" t="str">
        <f>IF(Table8[[#This Row],[Código da Candidatura]]="","",CONCATENATE(VLOOKUP(Table8[[#This Row],[Código da Candidatura]],Table13[[Cód.]:[Latitude]],3,FALSE)," - ",VLOOKUP(Table8[[#This Row],[Código da Candidatura]],Table13[[Cód.]:[Latitude]],6,FALSE)))</f>
        <v/>
      </c>
      <c r="H580" s="330" t="str">
        <f>IF(A580="","",CONCATENATE("1D.",Entrada!$K$8,".",auxiliar!A112,".",Table8[[#This Row],[Código da Candidatura]]))</f>
        <v/>
      </c>
      <c r="I580" s="331" t="str">
        <f>IF(A580="","",SUMIF(D.Composição!A$2825:A$8530,A580,D.Composição!G$5:G$8530))</f>
        <v/>
      </c>
      <c r="J580" s="332" t="str">
        <f>IF(A580="","",COUNTIF(D.Composição!$A:$A,$A580))</f>
        <v/>
      </c>
      <c r="K580" s="332" t="str">
        <f t="shared" si="40"/>
        <v/>
      </c>
      <c r="L580" s="332" t="str">
        <f>IF(A580="","",COUNTIFS(D.Composição!$A:$A,$A580,D.Composição!$M:$M,"Dep"))</f>
        <v/>
      </c>
      <c r="M580" s="332" t="str">
        <f>IF(A580="","",COUNTIFS(D.Composição!$A:$A,$A580,D.Composição!$F:$F,"Sim"))</f>
        <v/>
      </c>
      <c r="N580" s="332" t="str">
        <f t="shared" si="41"/>
        <v/>
      </c>
      <c r="O580" s="332" t="str">
        <f>IF(A580="","",VLOOKUP(A580,D.Composição!A2934:F8640,5,FALSE))</f>
        <v/>
      </c>
      <c r="P580" s="332" t="str">
        <f t="shared" si="42"/>
        <v/>
      </c>
      <c r="Q580" s="333" t="str">
        <f t="shared" si="43"/>
        <v/>
      </c>
      <c r="R580" s="334" t="str">
        <f t="shared" si="44"/>
        <v/>
      </c>
      <c r="S580" s="332" t="str">
        <f>IF(H580="","",IF(R580&gt;=4*auxiliar!$K$2,"Não elegível",IF(R580&lt;4*auxiliar!$K$2,"Elegível","")))</f>
        <v/>
      </c>
      <c r="T580" s="325"/>
      <c r="U580" s="325"/>
      <c r="V580" s="325"/>
      <c r="W580" s="335"/>
      <c r="X580" s="336" t="str">
        <f>IF(Table8[[#This Row],[Código do agregado '[Entidade']]]="","",IF(OR(AND(A580="",A580&lt;&gt;""),(AND(A580&lt;&gt;"",OR(B580="",D580="",I580="",T580="",U580="")))),"NÃO",IF(AND(A580&lt;&gt;"",J580=0),"Faltam membros","sim")))</f>
        <v/>
      </c>
      <c r="AA580" s="323"/>
      <c r="AB580" s="406"/>
      <c r="AC580" s="406"/>
      <c r="AD580" s="323"/>
      <c r="AE580" s="323"/>
    </row>
    <row r="581" spans="1:31" x14ac:dyDescent="0.25">
      <c r="A581" s="324"/>
      <c r="B581" s="325"/>
      <c r="C581" s="326">
        <f>IFERROR(VLOOKUP(B581,A.Núcleos!$B:$C,2,FALSE),"")</f>
        <v>0</v>
      </c>
      <c r="D581" s="327"/>
      <c r="E581" s="328"/>
      <c r="F581" s="213"/>
      <c r="G581" s="329" t="str">
        <f>IF(Table8[[#This Row],[Código da Candidatura]]="","",CONCATENATE(VLOOKUP(Table8[[#This Row],[Código da Candidatura]],Table13[[Cód.]:[Latitude]],3,FALSE)," - ",VLOOKUP(Table8[[#This Row],[Código da Candidatura]],Table13[[Cód.]:[Latitude]],6,FALSE)))</f>
        <v/>
      </c>
      <c r="H581" s="330" t="str">
        <f>IF(A581="","",CONCATENATE("1D.",Entrada!$K$8,".",auxiliar!A113,".",Table8[[#This Row],[Código da Candidatura]]))</f>
        <v/>
      </c>
      <c r="I581" s="331" t="str">
        <f>IF(A581="","",SUMIF(D.Composição!A$2825:A$8530,A581,D.Composição!G$5:G$8530))</f>
        <v/>
      </c>
      <c r="J581" s="332" t="str">
        <f>IF(A581="","",COUNTIF(D.Composição!$A:$A,$A581))</f>
        <v/>
      </c>
      <c r="K581" s="332" t="str">
        <f t="shared" ref="K581:K644" si="45">IF(H581="","",MAX(J581-L581-1,0))</f>
        <v/>
      </c>
      <c r="L581" s="332" t="str">
        <f>IF(A581="","",COUNTIFS(D.Composição!$A:$A,$A581,D.Composição!$M:$M,"Dep"))</f>
        <v/>
      </c>
      <c r="M581" s="332" t="str">
        <f>IF(A581="","",COUNTIFS(D.Composição!$A:$A,$A581,D.Composição!$F:$F,"Sim"))</f>
        <v/>
      </c>
      <c r="N581" s="332" t="str">
        <f t="shared" ref="N581:N644" si="46">IF(H581="","",IF(AND(J581-L581=1,J581&gt;1.5),"Sim","Não"))</f>
        <v/>
      </c>
      <c r="O581" s="332" t="str">
        <f>IF(A581="","",VLOOKUP(A581,D.Composição!A2935:F8641,5,FALSE))</f>
        <v/>
      </c>
      <c r="P581" s="332" t="str">
        <f t="shared" ref="P581:P644" si="47">IF(A581="","",IF(AND(J581=1,O581&gt;65),"Sim","Não"))</f>
        <v/>
      </c>
      <c r="Q581" s="333" t="str">
        <f t="shared" ref="Q581:Q644" si="48">IF(A581="","",IF(P581="Sim",1.25,IF(N581="Não",1+0.7*K581+0.25*L581+0.25*M581,IF(N581="Sim",1+0.7*K581+0.5*L581+0.25*M581,""))))</f>
        <v/>
      </c>
      <c r="R581" s="334" t="str">
        <f t="shared" ref="R581:R644" si="49">IF(H581="","",I581/12/Q581)</f>
        <v/>
      </c>
      <c r="S581" s="332" t="str">
        <f>IF(H581="","",IF(R581&gt;=4*auxiliar!$K$2,"Não elegível",IF(R581&lt;4*auxiliar!$K$2,"Elegível","")))</f>
        <v/>
      </c>
      <c r="T581" s="325"/>
      <c r="U581" s="325"/>
      <c r="V581" s="325"/>
      <c r="W581" s="335"/>
      <c r="X581" s="336" t="str">
        <f>IF(Table8[[#This Row],[Código do agregado '[Entidade']]]="","",IF(OR(AND(A581="",A581&lt;&gt;""),(AND(A581&lt;&gt;"",OR(B581="",D581="",I581="",T581="",U581="")))),"NÃO",IF(AND(A581&lt;&gt;"",J581=0),"Faltam membros","sim")))</f>
        <v/>
      </c>
      <c r="AA581" s="323"/>
      <c r="AB581" s="406"/>
      <c r="AC581" s="406"/>
      <c r="AD581" s="323"/>
      <c r="AE581" s="323"/>
    </row>
    <row r="582" spans="1:31" x14ac:dyDescent="0.25">
      <c r="A582" s="324"/>
      <c r="B582" s="325"/>
      <c r="C582" s="326">
        <f>IFERROR(VLOOKUP(B582,A.Núcleos!$B:$C,2,FALSE),"")</f>
        <v>0</v>
      </c>
      <c r="D582" s="327"/>
      <c r="E582" s="328"/>
      <c r="F582" s="213"/>
      <c r="G582" s="329" t="str">
        <f>IF(Table8[[#This Row],[Código da Candidatura]]="","",CONCATENATE(VLOOKUP(Table8[[#This Row],[Código da Candidatura]],Table13[[Cód.]:[Latitude]],3,FALSE)," - ",VLOOKUP(Table8[[#This Row],[Código da Candidatura]],Table13[[Cód.]:[Latitude]],6,FALSE)))</f>
        <v/>
      </c>
      <c r="H582" s="330" t="str">
        <f>IF(A582="","",CONCATENATE("1D.",Entrada!$K$8,".",auxiliar!A114,".",Table8[[#This Row],[Código da Candidatura]]))</f>
        <v/>
      </c>
      <c r="I582" s="331" t="str">
        <f>IF(A582="","",SUMIF(D.Composição!A$2825:A$8530,A582,D.Composição!G$5:G$8530))</f>
        <v/>
      </c>
      <c r="J582" s="332" t="str">
        <f>IF(A582="","",COUNTIF(D.Composição!$A:$A,$A582))</f>
        <v/>
      </c>
      <c r="K582" s="332" t="str">
        <f t="shared" si="45"/>
        <v/>
      </c>
      <c r="L582" s="332" t="str">
        <f>IF(A582="","",COUNTIFS(D.Composição!$A:$A,$A582,D.Composição!$M:$M,"Dep"))</f>
        <v/>
      </c>
      <c r="M582" s="332" t="str">
        <f>IF(A582="","",COUNTIFS(D.Composição!$A:$A,$A582,D.Composição!$F:$F,"Sim"))</f>
        <v/>
      </c>
      <c r="N582" s="332" t="str">
        <f t="shared" si="46"/>
        <v/>
      </c>
      <c r="O582" s="332" t="str">
        <f>IF(A582="","",VLOOKUP(A582,D.Composição!A2936:F8642,5,FALSE))</f>
        <v/>
      </c>
      <c r="P582" s="332" t="str">
        <f t="shared" si="47"/>
        <v/>
      </c>
      <c r="Q582" s="333" t="str">
        <f t="shared" si="48"/>
        <v/>
      </c>
      <c r="R582" s="334" t="str">
        <f t="shared" si="49"/>
        <v/>
      </c>
      <c r="S582" s="332" t="str">
        <f>IF(H582="","",IF(R582&gt;=4*auxiliar!$K$2,"Não elegível",IF(R582&lt;4*auxiliar!$K$2,"Elegível","")))</f>
        <v/>
      </c>
      <c r="T582" s="325"/>
      <c r="U582" s="325"/>
      <c r="V582" s="325"/>
      <c r="W582" s="335"/>
      <c r="X582" s="336" t="str">
        <f>IF(Table8[[#This Row],[Código do agregado '[Entidade']]]="","",IF(OR(AND(A582="",A582&lt;&gt;""),(AND(A582&lt;&gt;"",OR(B582="",D582="",I582="",T582="",U582="")))),"NÃO",IF(AND(A582&lt;&gt;"",J582=0),"Faltam membros","sim")))</f>
        <v/>
      </c>
      <c r="AA582" s="323"/>
      <c r="AB582" s="406"/>
      <c r="AC582" s="406"/>
      <c r="AD582" s="323"/>
      <c r="AE582" s="323"/>
    </row>
    <row r="583" spans="1:31" x14ac:dyDescent="0.25">
      <c r="A583" s="324"/>
      <c r="B583" s="325"/>
      <c r="C583" s="326">
        <f>IFERROR(VLOOKUP(B583,A.Núcleos!$B:$C,2,FALSE),"")</f>
        <v>0</v>
      </c>
      <c r="D583" s="327"/>
      <c r="E583" s="328"/>
      <c r="F583" s="213"/>
      <c r="G583" s="329" t="str">
        <f>IF(Table8[[#This Row],[Código da Candidatura]]="","",CONCATENATE(VLOOKUP(Table8[[#This Row],[Código da Candidatura]],Table13[[Cód.]:[Latitude]],3,FALSE)," - ",VLOOKUP(Table8[[#This Row],[Código da Candidatura]],Table13[[Cód.]:[Latitude]],6,FALSE)))</f>
        <v/>
      </c>
      <c r="H583" s="330" t="str">
        <f>IF(A583="","",CONCATENATE("1D.",Entrada!$K$8,".",auxiliar!A115,".",Table8[[#This Row],[Código da Candidatura]]))</f>
        <v/>
      </c>
      <c r="I583" s="331" t="str">
        <f>IF(A583="","",SUMIF(D.Composição!A$2825:A$8530,A583,D.Composição!G$5:G$8530))</f>
        <v/>
      </c>
      <c r="J583" s="332" t="str">
        <f>IF(A583="","",COUNTIF(D.Composição!$A:$A,$A583))</f>
        <v/>
      </c>
      <c r="K583" s="332" t="str">
        <f t="shared" si="45"/>
        <v/>
      </c>
      <c r="L583" s="332" t="str">
        <f>IF(A583="","",COUNTIFS(D.Composição!$A:$A,$A583,D.Composição!$M:$M,"Dep"))</f>
        <v/>
      </c>
      <c r="M583" s="332" t="str">
        <f>IF(A583="","",COUNTIFS(D.Composição!$A:$A,$A583,D.Composição!$F:$F,"Sim"))</f>
        <v/>
      </c>
      <c r="N583" s="332" t="str">
        <f t="shared" si="46"/>
        <v/>
      </c>
      <c r="O583" s="332" t="str">
        <f>IF(A583="","",VLOOKUP(A583,D.Composição!A2937:F8643,5,FALSE))</f>
        <v/>
      </c>
      <c r="P583" s="332" t="str">
        <f t="shared" si="47"/>
        <v/>
      </c>
      <c r="Q583" s="333" t="str">
        <f t="shared" si="48"/>
        <v/>
      </c>
      <c r="R583" s="334" t="str">
        <f t="shared" si="49"/>
        <v/>
      </c>
      <c r="S583" s="332" t="str">
        <f>IF(H583="","",IF(R583&gt;=4*auxiliar!$K$2,"Não elegível",IF(R583&lt;4*auxiliar!$K$2,"Elegível","")))</f>
        <v/>
      </c>
      <c r="T583" s="325"/>
      <c r="U583" s="325"/>
      <c r="V583" s="325"/>
      <c r="W583" s="335"/>
      <c r="X583" s="336" t="str">
        <f>IF(Table8[[#This Row],[Código do agregado '[Entidade']]]="","",IF(OR(AND(A583="",A583&lt;&gt;""),(AND(A583&lt;&gt;"",OR(B583="",D583="",I583="",T583="",U583="")))),"NÃO",IF(AND(A583&lt;&gt;"",J583=0),"Faltam membros","sim")))</f>
        <v/>
      </c>
      <c r="AA583" s="323"/>
      <c r="AB583" s="406"/>
      <c r="AC583" s="406"/>
      <c r="AD583" s="323"/>
      <c r="AE583" s="323"/>
    </row>
    <row r="584" spans="1:31" x14ac:dyDescent="0.25">
      <c r="A584" s="324"/>
      <c r="B584" s="325"/>
      <c r="C584" s="326">
        <f>IFERROR(VLOOKUP(B584,A.Núcleos!$B:$C,2,FALSE),"")</f>
        <v>0</v>
      </c>
      <c r="D584" s="327"/>
      <c r="E584" s="328"/>
      <c r="F584" s="213"/>
      <c r="G584" s="329" t="str">
        <f>IF(Table8[[#This Row],[Código da Candidatura]]="","",CONCATENATE(VLOOKUP(Table8[[#This Row],[Código da Candidatura]],Table13[[Cód.]:[Latitude]],3,FALSE)," - ",VLOOKUP(Table8[[#This Row],[Código da Candidatura]],Table13[[Cód.]:[Latitude]],6,FALSE)))</f>
        <v/>
      </c>
      <c r="H584" s="330" t="str">
        <f>IF(A584="","",CONCATENATE("1D.",Entrada!$K$8,".",auxiliar!A116,".",Table8[[#This Row],[Código da Candidatura]]))</f>
        <v/>
      </c>
      <c r="I584" s="331" t="str">
        <f>IF(A584="","",SUMIF(D.Composição!A$2825:A$8530,A584,D.Composição!G$5:G$8530))</f>
        <v/>
      </c>
      <c r="J584" s="332" t="str">
        <f>IF(A584="","",COUNTIF(D.Composição!$A:$A,$A584))</f>
        <v/>
      </c>
      <c r="K584" s="332" t="str">
        <f t="shared" si="45"/>
        <v/>
      </c>
      <c r="L584" s="332" t="str">
        <f>IF(A584="","",COUNTIFS(D.Composição!$A:$A,$A584,D.Composição!$M:$M,"Dep"))</f>
        <v/>
      </c>
      <c r="M584" s="332" t="str">
        <f>IF(A584="","",COUNTIFS(D.Composição!$A:$A,$A584,D.Composição!$F:$F,"Sim"))</f>
        <v/>
      </c>
      <c r="N584" s="332" t="str">
        <f t="shared" si="46"/>
        <v/>
      </c>
      <c r="O584" s="332" t="str">
        <f>IF(A584="","",VLOOKUP(A584,D.Composição!A2938:F8644,5,FALSE))</f>
        <v/>
      </c>
      <c r="P584" s="332" t="str">
        <f t="shared" si="47"/>
        <v/>
      </c>
      <c r="Q584" s="333" t="str">
        <f t="shared" si="48"/>
        <v/>
      </c>
      <c r="R584" s="334" t="str">
        <f t="shared" si="49"/>
        <v/>
      </c>
      <c r="S584" s="332" t="str">
        <f>IF(H584="","",IF(R584&gt;=4*auxiliar!$K$2,"Não elegível",IF(R584&lt;4*auxiliar!$K$2,"Elegível","")))</f>
        <v/>
      </c>
      <c r="T584" s="325"/>
      <c r="U584" s="325"/>
      <c r="V584" s="325"/>
      <c r="W584" s="335"/>
      <c r="X584" s="336" t="str">
        <f>IF(Table8[[#This Row],[Código do agregado '[Entidade']]]="","",IF(OR(AND(A584="",A584&lt;&gt;""),(AND(A584&lt;&gt;"",OR(B584="",D584="",I584="",T584="",U584="")))),"NÃO",IF(AND(A584&lt;&gt;"",J584=0),"Faltam membros","sim")))</f>
        <v/>
      </c>
      <c r="AA584" s="323"/>
      <c r="AB584" s="406"/>
      <c r="AC584" s="406"/>
      <c r="AD584" s="323"/>
      <c r="AE584" s="323"/>
    </row>
    <row r="585" spans="1:31" x14ac:dyDescent="0.25">
      <c r="A585" s="324"/>
      <c r="B585" s="325"/>
      <c r="C585" s="326">
        <f>IFERROR(VLOOKUP(B585,A.Núcleos!$B:$C,2,FALSE),"")</f>
        <v>0</v>
      </c>
      <c r="D585" s="327"/>
      <c r="E585" s="328"/>
      <c r="F585" s="213"/>
      <c r="G585" s="329" t="str">
        <f>IF(Table8[[#This Row],[Código da Candidatura]]="","",CONCATENATE(VLOOKUP(Table8[[#This Row],[Código da Candidatura]],Table13[[Cód.]:[Latitude]],3,FALSE)," - ",VLOOKUP(Table8[[#This Row],[Código da Candidatura]],Table13[[Cód.]:[Latitude]],6,FALSE)))</f>
        <v/>
      </c>
      <c r="H585" s="330" t="str">
        <f>IF(A585="","",CONCATENATE("1D.",Entrada!$K$8,".",auxiliar!A117,".",Table8[[#This Row],[Código da Candidatura]]))</f>
        <v/>
      </c>
      <c r="I585" s="331" t="str">
        <f>IF(A585="","",SUMIF(D.Composição!A$2825:A$8530,A585,D.Composição!G$5:G$8530))</f>
        <v/>
      </c>
      <c r="J585" s="332" t="str">
        <f>IF(A585="","",COUNTIF(D.Composição!$A:$A,$A585))</f>
        <v/>
      </c>
      <c r="K585" s="332" t="str">
        <f t="shared" si="45"/>
        <v/>
      </c>
      <c r="L585" s="332" t="str">
        <f>IF(A585="","",COUNTIFS(D.Composição!$A:$A,$A585,D.Composição!$M:$M,"Dep"))</f>
        <v/>
      </c>
      <c r="M585" s="332" t="str">
        <f>IF(A585="","",COUNTIFS(D.Composição!$A:$A,$A585,D.Composição!$F:$F,"Sim"))</f>
        <v/>
      </c>
      <c r="N585" s="332" t="str">
        <f t="shared" si="46"/>
        <v/>
      </c>
      <c r="O585" s="332" t="str">
        <f>IF(A585="","",VLOOKUP(A585,D.Composição!A2939:F8645,5,FALSE))</f>
        <v/>
      </c>
      <c r="P585" s="332" t="str">
        <f t="shared" si="47"/>
        <v/>
      </c>
      <c r="Q585" s="333" t="str">
        <f t="shared" si="48"/>
        <v/>
      </c>
      <c r="R585" s="334" t="str">
        <f t="shared" si="49"/>
        <v/>
      </c>
      <c r="S585" s="332" t="str">
        <f>IF(H585="","",IF(R585&gt;=4*auxiliar!$K$2,"Não elegível",IF(R585&lt;4*auxiliar!$K$2,"Elegível","")))</f>
        <v/>
      </c>
      <c r="T585" s="325"/>
      <c r="U585" s="325"/>
      <c r="V585" s="325"/>
      <c r="W585" s="335"/>
      <c r="X585" s="336" t="str">
        <f>IF(Table8[[#This Row],[Código do agregado '[Entidade']]]="","",IF(OR(AND(A585="",A585&lt;&gt;""),(AND(A585&lt;&gt;"",OR(B585="",D585="",I585="",T585="",U585="")))),"NÃO",IF(AND(A585&lt;&gt;"",J585=0),"Faltam membros","sim")))</f>
        <v/>
      </c>
      <c r="AA585" s="323"/>
      <c r="AB585" s="406"/>
      <c r="AC585" s="406"/>
      <c r="AD585" s="323"/>
      <c r="AE585" s="323"/>
    </row>
    <row r="586" spans="1:31" x14ac:dyDescent="0.25">
      <c r="A586" s="324"/>
      <c r="B586" s="325"/>
      <c r="C586" s="326">
        <f>IFERROR(VLOOKUP(B586,A.Núcleos!$B:$C,2,FALSE),"")</f>
        <v>0</v>
      </c>
      <c r="D586" s="327"/>
      <c r="E586" s="328"/>
      <c r="F586" s="213"/>
      <c r="G586" s="329" t="str">
        <f>IF(Table8[[#This Row],[Código da Candidatura]]="","",CONCATENATE(VLOOKUP(Table8[[#This Row],[Código da Candidatura]],Table13[[Cód.]:[Latitude]],3,FALSE)," - ",VLOOKUP(Table8[[#This Row],[Código da Candidatura]],Table13[[Cód.]:[Latitude]],6,FALSE)))</f>
        <v/>
      </c>
      <c r="H586" s="330" t="str">
        <f>IF(A586="","",CONCATENATE("1D.",Entrada!$K$8,".",auxiliar!A118,".",Table8[[#This Row],[Código da Candidatura]]))</f>
        <v/>
      </c>
      <c r="I586" s="331" t="str">
        <f>IF(A586="","",SUMIF(D.Composição!A$2825:A$8530,A586,D.Composição!G$5:G$8530))</f>
        <v/>
      </c>
      <c r="J586" s="332" t="str">
        <f>IF(A586="","",COUNTIF(D.Composição!$A:$A,$A586))</f>
        <v/>
      </c>
      <c r="K586" s="332" t="str">
        <f t="shared" si="45"/>
        <v/>
      </c>
      <c r="L586" s="332" t="str">
        <f>IF(A586="","",COUNTIFS(D.Composição!$A:$A,$A586,D.Composição!$M:$M,"Dep"))</f>
        <v/>
      </c>
      <c r="M586" s="332" t="str">
        <f>IF(A586="","",COUNTIFS(D.Composição!$A:$A,$A586,D.Composição!$F:$F,"Sim"))</f>
        <v/>
      </c>
      <c r="N586" s="332" t="str">
        <f t="shared" si="46"/>
        <v/>
      </c>
      <c r="O586" s="332" t="str">
        <f>IF(A586="","",VLOOKUP(A586,D.Composição!A2940:F8646,5,FALSE))</f>
        <v/>
      </c>
      <c r="P586" s="332" t="str">
        <f t="shared" si="47"/>
        <v/>
      </c>
      <c r="Q586" s="333" t="str">
        <f t="shared" si="48"/>
        <v/>
      </c>
      <c r="R586" s="334" t="str">
        <f t="shared" si="49"/>
        <v/>
      </c>
      <c r="S586" s="332" t="str">
        <f>IF(H586="","",IF(R586&gt;=4*auxiliar!$K$2,"Não elegível",IF(R586&lt;4*auxiliar!$K$2,"Elegível","")))</f>
        <v/>
      </c>
      <c r="T586" s="325"/>
      <c r="U586" s="325"/>
      <c r="V586" s="325"/>
      <c r="W586" s="335"/>
      <c r="X586" s="336" t="str">
        <f>IF(Table8[[#This Row],[Código do agregado '[Entidade']]]="","",IF(OR(AND(A586="",A586&lt;&gt;""),(AND(A586&lt;&gt;"",OR(B586="",D586="",I586="",T586="",U586="")))),"NÃO",IF(AND(A586&lt;&gt;"",J586=0),"Faltam membros","sim")))</f>
        <v/>
      </c>
      <c r="AA586" s="323"/>
      <c r="AB586" s="406"/>
      <c r="AC586" s="406"/>
      <c r="AD586" s="323"/>
      <c r="AE586" s="323"/>
    </row>
    <row r="587" spans="1:31" x14ac:dyDescent="0.25">
      <c r="A587" s="324"/>
      <c r="B587" s="325"/>
      <c r="C587" s="326">
        <f>IFERROR(VLOOKUP(B587,A.Núcleos!$B:$C,2,FALSE),"")</f>
        <v>0</v>
      </c>
      <c r="D587" s="327"/>
      <c r="E587" s="328"/>
      <c r="F587" s="213"/>
      <c r="G587" s="329" t="str">
        <f>IF(Table8[[#This Row],[Código da Candidatura]]="","",CONCATENATE(VLOOKUP(Table8[[#This Row],[Código da Candidatura]],Table13[[Cód.]:[Latitude]],3,FALSE)," - ",VLOOKUP(Table8[[#This Row],[Código da Candidatura]],Table13[[Cód.]:[Latitude]],6,FALSE)))</f>
        <v/>
      </c>
      <c r="H587" s="330" t="str">
        <f>IF(A587="","",CONCATENATE("1D.",Entrada!$K$8,".",auxiliar!A119,".",Table8[[#This Row],[Código da Candidatura]]))</f>
        <v/>
      </c>
      <c r="I587" s="331" t="str">
        <f>IF(A587="","",SUMIF(D.Composição!A$2825:A$8530,A587,D.Composição!G$5:G$8530))</f>
        <v/>
      </c>
      <c r="J587" s="332" t="str">
        <f>IF(A587="","",COUNTIF(D.Composição!$A:$A,$A587))</f>
        <v/>
      </c>
      <c r="K587" s="332" t="str">
        <f t="shared" si="45"/>
        <v/>
      </c>
      <c r="L587" s="332" t="str">
        <f>IF(A587="","",COUNTIFS(D.Composição!$A:$A,$A587,D.Composição!$M:$M,"Dep"))</f>
        <v/>
      </c>
      <c r="M587" s="332" t="str">
        <f>IF(A587="","",COUNTIFS(D.Composição!$A:$A,$A587,D.Composição!$F:$F,"Sim"))</f>
        <v/>
      </c>
      <c r="N587" s="332" t="str">
        <f t="shared" si="46"/>
        <v/>
      </c>
      <c r="O587" s="332" t="str">
        <f>IF(A587="","",VLOOKUP(A587,D.Composição!A2941:F8647,5,FALSE))</f>
        <v/>
      </c>
      <c r="P587" s="332" t="str">
        <f t="shared" si="47"/>
        <v/>
      </c>
      <c r="Q587" s="333" t="str">
        <f t="shared" si="48"/>
        <v/>
      </c>
      <c r="R587" s="334" t="str">
        <f t="shared" si="49"/>
        <v/>
      </c>
      <c r="S587" s="332" t="str">
        <f>IF(H587="","",IF(R587&gt;=4*auxiliar!$K$2,"Não elegível",IF(R587&lt;4*auxiliar!$K$2,"Elegível","")))</f>
        <v/>
      </c>
      <c r="T587" s="325"/>
      <c r="U587" s="325"/>
      <c r="V587" s="325"/>
      <c r="W587" s="335"/>
      <c r="X587" s="336" t="str">
        <f>IF(Table8[[#This Row],[Código do agregado '[Entidade']]]="","",IF(OR(AND(A587="",A587&lt;&gt;""),(AND(A587&lt;&gt;"",OR(B587="",D587="",I587="",T587="",U587="")))),"NÃO",IF(AND(A587&lt;&gt;"",J587=0),"Faltam membros","sim")))</f>
        <v/>
      </c>
      <c r="AA587" s="323"/>
      <c r="AB587" s="406"/>
      <c r="AC587" s="406"/>
      <c r="AD587" s="323"/>
      <c r="AE587" s="323"/>
    </row>
    <row r="588" spans="1:31" x14ac:dyDescent="0.25">
      <c r="A588" s="324"/>
      <c r="B588" s="325"/>
      <c r="C588" s="326">
        <f>IFERROR(VLOOKUP(B588,A.Núcleos!$B:$C,2,FALSE),"")</f>
        <v>0</v>
      </c>
      <c r="D588" s="327"/>
      <c r="E588" s="328"/>
      <c r="F588" s="213"/>
      <c r="G588" s="329" t="str">
        <f>IF(Table8[[#This Row],[Código da Candidatura]]="","",CONCATENATE(VLOOKUP(Table8[[#This Row],[Código da Candidatura]],Table13[[Cód.]:[Latitude]],3,FALSE)," - ",VLOOKUP(Table8[[#This Row],[Código da Candidatura]],Table13[[Cód.]:[Latitude]],6,FALSE)))</f>
        <v/>
      </c>
      <c r="H588" s="330" t="str">
        <f>IF(A588="","",CONCATENATE("1D.",Entrada!$K$8,".",auxiliar!A120,".",Table8[[#This Row],[Código da Candidatura]]))</f>
        <v/>
      </c>
      <c r="I588" s="331" t="str">
        <f>IF(A588="","",SUMIF(D.Composição!A$2825:A$8530,A588,D.Composição!G$5:G$8530))</f>
        <v/>
      </c>
      <c r="J588" s="332" t="str">
        <f>IF(A588="","",COUNTIF(D.Composição!$A:$A,$A588))</f>
        <v/>
      </c>
      <c r="K588" s="332" t="str">
        <f t="shared" si="45"/>
        <v/>
      </c>
      <c r="L588" s="332" t="str">
        <f>IF(A588="","",COUNTIFS(D.Composição!$A:$A,$A588,D.Composição!$M:$M,"Dep"))</f>
        <v/>
      </c>
      <c r="M588" s="332" t="str">
        <f>IF(A588="","",COUNTIFS(D.Composição!$A:$A,$A588,D.Composição!$F:$F,"Sim"))</f>
        <v/>
      </c>
      <c r="N588" s="332" t="str">
        <f t="shared" si="46"/>
        <v/>
      </c>
      <c r="O588" s="332" t="str">
        <f>IF(A588="","",VLOOKUP(A588,D.Composição!A2942:F8648,5,FALSE))</f>
        <v/>
      </c>
      <c r="P588" s="332" t="str">
        <f t="shared" si="47"/>
        <v/>
      </c>
      <c r="Q588" s="333" t="str">
        <f t="shared" si="48"/>
        <v/>
      </c>
      <c r="R588" s="334" t="str">
        <f t="shared" si="49"/>
        <v/>
      </c>
      <c r="S588" s="332" t="str">
        <f>IF(H588="","",IF(R588&gt;=4*auxiliar!$K$2,"Não elegível",IF(R588&lt;4*auxiliar!$K$2,"Elegível","")))</f>
        <v/>
      </c>
      <c r="T588" s="325"/>
      <c r="U588" s="325"/>
      <c r="V588" s="325"/>
      <c r="W588" s="335"/>
      <c r="X588" s="336" t="str">
        <f>IF(Table8[[#This Row],[Código do agregado '[Entidade']]]="","",IF(OR(AND(A588="",A588&lt;&gt;""),(AND(A588&lt;&gt;"",OR(B588="",D588="",I588="",T588="",U588="")))),"NÃO",IF(AND(A588&lt;&gt;"",J588=0),"Faltam membros","sim")))</f>
        <v/>
      </c>
      <c r="AA588" s="323"/>
      <c r="AB588" s="406"/>
      <c r="AC588" s="406"/>
      <c r="AD588" s="323"/>
      <c r="AE588" s="323"/>
    </row>
    <row r="589" spans="1:31" x14ac:dyDescent="0.25">
      <c r="A589" s="324"/>
      <c r="B589" s="325"/>
      <c r="C589" s="326">
        <f>IFERROR(VLOOKUP(B589,A.Núcleos!$B:$C,2,FALSE),"")</f>
        <v>0</v>
      </c>
      <c r="D589" s="327"/>
      <c r="E589" s="328"/>
      <c r="F589" s="213"/>
      <c r="G589" s="329" t="str">
        <f>IF(Table8[[#This Row],[Código da Candidatura]]="","",CONCATENATE(VLOOKUP(Table8[[#This Row],[Código da Candidatura]],Table13[[Cód.]:[Latitude]],3,FALSE)," - ",VLOOKUP(Table8[[#This Row],[Código da Candidatura]],Table13[[Cód.]:[Latitude]],6,FALSE)))</f>
        <v/>
      </c>
      <c r="H589" s="330" t="str">
        <f>IF(A589="","",CONCATENATE("1D.",Entrada!$K$8,".",auxiliar!A121,".",Table8[[#This Row],[Código da Candidatura]]))</f>
        <v/>
      </c>
      <c r="I589" s="331" t="str">
        <f>IF(A589="","",SUMIF(D.Composição!A$2825:A$8530,A589,D.Composição!G$5:G$8530))</f>
        <v/>
      </c>
      <c r="J589" s="332" t="str">
        <f>IF(A589="","",COUNTIF(D.Composição!$A:$A,$A589))</f>
        <v/>
      </c>
      <c r="K589" s="332" t="str">
        <f t="shared" si="45"/>
        <v/>
      </c>
      <c r="L589" s="332" t="str">
        <f>IF(A589="","",COUNTIFS(D.Composição!$A:$A,$A589,D.Composição!$M:$M,"Dep"))</f>
        <v/>
      </c>
      <c r="M589" s="332" t="str">
        <f>IF(A589="","",COUNTIFS(D.Composição!$A:$A,$A589,D.Composição!$F:$F,"Sim"))</f>
        <v/>
      </c>
      <c r="N589" s="332" t="str">
        <f t="shared" si="46"/>
        <v/>
      </c>
      <c r="O589" s="332" t="str">
        <f>IF(A589="","",VLOOKUP(A589,D.Composição!A2943:F8649,5,FALSE))</f>
        <v/>
      </c>
      <c r="P589" s="332" t="str">
        <f t="shared" si="47"/>
        <v/>
      </c>
      <c r="Q589" s="333" t="str">
        <f t="shared" si="48"/>
        <v/>
      </c>
      <c r="R589" s="334" t="str">
        <f t="shared" si="49"/>
        <v/>
      </c>
      <c r="S589" s="332" t="str">
        <f>IF(H589="","",IF(R589&gt;=4*auxiliar!$K$2,"Não elegível",IF(R589&lt;4*auxiliar!$K$2,"Elegível","")))</f>
        <v/>
      </c>
      <c r="T589" s="325"/>
      <c r="U589" s="325"/>
      <c r="V589" s="325"/>
      <c r="W589" s="335"/>
      <c r="X589" s="336" t="str">
        <f>IF(Table8[[#This Row],[Código do agregado '[Entidade']]]="","",IF(OR(AND(A589="",A589&lt;&gt;""),(AND(A589&lt;&gt;"",OR(B589="",D589="",I589="",T589="",U589="")))),"NÃO",IF(AND(A589&lt;&gt;"",J589=0),"Faltam membros","sim")))</f>
        <v/>
      </c>
      <c r="AA589" s="323"/>
      <c r="AB589" s="406"/>
      <c r="AC589" s="406"/>
      <c r="AD589" s="323"/>
      <c r="AE589" s="323"/>
    </row>
    <row r="590" spans="1:31" x14ac:dyDescent="0.25">
      <c r="A590" s="324"/>
      <c r="B590" s="325"/>
      <c r="C590" s="326">
        <f>IFERROR(VLOOKUP(B590,A.Núcleos!$B:$C,2,FALSE),"")</f>
        <v>0</v>
      </c>
      <c r="D590" s="327"/>
      <c r="E590" s="328"/>
      <c r="F590" s="213"/>
      <c r="G590" s="329" t="str">
        <f>IF(Table8[[#This Row],[Código da Candidatura]]="","",CONCATENATE(VLOOKUP(Table8[[#This Row],[Código da Candidatura]],Table13[[Cód.]:[Latitude]],3,FALSE)," - ",VLOOKUP(Table8[[#This Row],[Código da Candidatura]],Table13[[Cód.]:[Latitude]],6,FALSE)))</f>
        <v/>
      </c>
      <c r="H590" s="330" t="str">
        <f>IF(A590="","",CONCATENATE("1D.",Entrada!$K$8,".",auxiliar!A122,".",Table8[[#This Row],[Código da Candidatura]]))</f>
        <v/>
      </c>
      <c r="I590" s="331" t="str">
        <f>IF(A590="","",SUMIF(D.Composição!A$2825:A$8530,A590,D.Composição!G$5:G$8530))</f>
        <v/>
      </c>
      <c r="J590" s="332" t="str">
        <f>IF(A590="","",COUNTIF(D.Composição!$A:$A,$A590))</f>
        <v/>
      </c>
      <c r="K590" s="332" t="str">
        <f t="shared" si="45"/>
        <v/>
      </c>
      <c r="L590" s="332" t="str">
        <f>IF(A590="","",COUNTIFS(D.Composição!$A:$A,$A590,D.Composição!$M:$M,"Dep"))</f>
        <v/>
      </c>
      <c r="M590" s="332" t="str">
        <f>IF(A590="","",COUNTIFS(D.Composição!$A:$A,$A590,D.Composição!$F:$F,"Sim"))</f>
        <v/>
      </c>
      <c r="N590" s="332" t="str">
        <f t="shared" si="46"/>
        <v/>
      </c>
      <c r="O590" s="332" t="str">
        <f>IF(A590="","",VLOOKUP(A590,D.Composição!A2944:F8650,5,FALSE))</f>
        <v/>
      </c>
      <c r="P590" s="332" t="str">
        <f t="shared" si="47"/>
        <v/>
      </c>
      <c r="Q590" s="333" t="str">
        <f t="shared" si="48"/>
        <v/>
      </c>
      <c r="R590" s="334" t="str">
        <f t="shared" si="49"/>
        <v/>
      </c>
      <c r="S590" s="332" t="str">
        <f>IF(H590="","",IF(R590&gt;=4*auxiliar!$K$2,"Não elegível",IF(R590&lt;4*auxiliar!$K$2,"Elegível","")))</f>
        <v/>
      </c>
      <c r="T590" s="325"/>
      <c r="U590" s="325"/>
      <c r="V590" s="325"/>
      <c r="W590" s="335"/>
      <c r="X590" s="336" t="str">
        <f>IF(Table8[[#This Row],[Código do agregado '[Entidade']]]="","",IF(OR(AND(A590="",A590&lt;&gt;""),(AND(A590&lt;&gt;"",OR(B590="",D590="",I590="",T590="",U590="")))),"NÃO",IF(AND(A590&lt;&gt;"",J590=0),"Faltam membros","sim")))</f>
        <v/>
      </c>
      <c r="AA590" s="323"/>
      <c r="AB590" s="406"/>
      <c r="AC590" s="406"/>
      <c r="AD590" s="323"/>
      <c r="AE590" s="323"/>
    </row>
    <row r="591" spans="1:31" x14ac:dyDescent="0.25">
      <c r="A591" s="324"/>
      <c r="B591" s="325"/>
      <c r="C591" s="326">
        <f>IFERROR(VLOOKUP(B591,A.Núcleos!$B:$C,2,FALSE),"")</f>
        <v>0</v>
      </c>
      <c r="D591" s="327"/>
      <c r="E591" s="328"/>
      <c r="F591" s="213"/>
      <c r="G591" s="329" t="str">
        <f>IF(Table8[[#This Row],[Código da Candidatura]]="","",CONCATENATE(VLOOKUP(Table8[[#This Row],[Código da Candidatura]],Table13[[Cód.]:[Latitude]],3,FALSE)," - ",VLOOKUP(Table8[[#This Row],[Código da Candidatura]],Table13[[Cód.]:[Latitude]],6,FALSE)))</f>
        <v/>
      </c>
      <c r="H591" s="330" t="str">
        <f>IF(A591="","",CONCATENATE("1D.",Entrada!$K$8,".",auxiliar!A123,".",Table8[[#This Row],[Código da Candidatura]]))</f>
        <v/>
      </c>
      <c r="I591" s="331" t="str">
        <f>IF(A591="","",SUMIF(D.Composição!A$2825:A$8530,A591,D.Composição!G$5:G$8530))</f>
        <v/>
      </c>
      <c r="J591" s="332" t="str">
        <f>IF(A591="","",COUNTIF(D.Composição!$A:$A,$A591))</f>
        <v/>
      </c>
      <c r="K591" s="332" t="str">
        <f t="shared" si="45"/>
        <v/>
      </c>
      <c r="L591" s="332" t="str">
        <f>IF(A591="","",COUNTIFS(D.Composição!$A:$A,$A591,D.Composição!$M:$M,"Dep"))</f>
        <v/>
      </c>
      <c r="M591" s="332" t="str">
        <f>IF(A591="","",COUNTIFS(D.Composição!$A:$A,$A591,D.Composição!$F:$F,"Sim"))</f>
        <v/>
      </c>
      <c r="N591" s="332" t="str">
        <f t="shared" si="46"/>
        <v/>
      </c>
      <c r="O591" s="332" t="str">
        <f>IF(A591="","",VLOOKUP(A591,D.Composição!A2945:F8651,5,FALSE))</f>
        <v/>
      </c>
      <c r="P591" s="332" t="str">
        <f t="shared" si="47"/>
        <v/>
      </c>
      <c r="Q591" s="333" t="str">
        <f t="shared" si="48"/>
        <v/>
      </c>
      <c r="R591" s="334" t="str">
        <f t="shared" si="49"/>
        <v/>
      </c>
      <c r="S591" s="332" t="str">
        <f>IF(H591="","",IF(R591&gt;=4*auxiliar!$K$2,"Não elegível",IF(R591&lt;4*auxiliar!$K$2,"Elegível","")))</f>
        <v/>
      </c>
      <c r="T591" s="325"/>
      <c r="U591" s="325"/>
      <c r="V591" s="325"/>
      <c r="W591" s="335"/>
      <c r="X591" s="336" t="str">
        <f>IF(Table8[[#This Row],[Código do agregado '[Entidade']]]="","",IF(OR(AND(A591="",A591&lt;&gt;""),(AND(A591&lt;&gt;"",OR(B591="",D591="",I591="",T591="",U591="")))),"NÃO",IF(AND(A591&lt;&gt;"",J591=0),"Faltam membros","sim")))</f>
        <v/>
      </c>
      <c r="AA591" s="323"/>
      <c r="AB591" s="406"/>
      <c r="AC591" s="406"/>
      <c r="AD591" s="323"/>
      <c r="AE591" s="323"/>
    </row>
    <row r="592" spans="1:31" x14ac:dyDescent="0.25">
      <c r="A592" s="324"/>
      <c r="B592" s="325"/>
      <c r="C592" s="326">
        <f>IFERROR(VLOOKUP(B592,A.Núcleos!$B:$C,2,FALSE),"")</f>
        <v>0</v>
      </c>
      <c r="D592" s="327"/>
      <c r="E592" s="328"/>
      <c r="F592" s="213"/>
      <c r="G592" s="329" t="str">
        <f>IF(Table8[[#This Row],[Código da Candidatura]]="","",CONCATENATE(VLOOKUP(Table8[[#This Row],[Código da Candidatura]],Table13[[Cód.]:[Latitude]],3,FALSE)," - ",VLOOKUP(Table8[[#This Row],[Código da Candidatura]],Table13[[Cód.]:[Latitude]],6,FALSE)))</f>
        <v/>
      </c>
      <c r="H592" s="330" t="str">
        <f>IF(A592="","",CONCATENATE("1D.",Entrada!$K$8,".",auxiliar!A124,".",Table8[[#This Row],[Código da Candidatura]]))</f>
        <v/>
      </c>
      <c r="I592" s="331" t="str">
        <f>IF(A592="","",SUMIF(D.Composição!A$2825:A$8530,A592,D.Composição!G$5:G$8530))</f>
        <v/>
      </c>
      <c r="J592" s="332" t="str">
        <f>IF(A592="","",COUNTIF(D.Composição!$A:$A,$A592))</f>
        <v/>
      </c>
      <c r="K592" s="332" t="str">
        <f t="shared" si="45"/>
        <v/>
      </c>
      <c r="L592" s="332" t="str">
        <f>IF(A592="","",COUNTIFS(D.Composição!$A:$A,$A592,D.Composição!$M:$M,"Dep"))</f>
        <v/>
      </c>
      <c r="M592" s="332" t="str">
        <f>IF(A592="","",COUNTIFS(D.Composição!$A:$A,$A592,D.Composição!$F:$F,"Sim"))</f>
        <v/>
      </c>
      <c r="N592" s="332" t="str">
        <f t="shared" si="46"/>
        <v/>
      </c>
      <c r="O592" s="332" t="str">
        <f>IF(A592="","",VLOOKUP(A592,D.Composição!A2946:F8652,5,FALSE))</f>
        <v/>
      </c>
      <c r="P592" s="332" t="str">
        <f t="shared" si="47"/>
        <v/>
      </c>
      <c r="Q592" s="333" t="str">
        <f t="shared" si="48"/>
        <v/>
      </c>
      <c r="R592" s="334" t="str">
        <f t="shared" si="49"/>
        <v/>
      </c>
      <c r="S592" s="332" t="str">
        <f>IF(H592="","",IF(R592&gt;=4*auxiliar!$K$2,"Não elegível",IF(R592&lt;4*auxiliar!$K$2,"Elegível","")))</f>
        <v/>
      </c>
      <c r="T592" s="325"/>
      <c r="U592" s="325"/>
      <c r="V592" s="325"/>
      <c r="W592" s="335"/>
      <c r="X592" s="336" t="str">
        <f>IF(Table8[[#This Row],[Código do agregado '[Entidade']]]="","",IF(OR(AND(A592="",A592&lt;&gt;""),(AND(A592&lt;&gt;"",OR(B592="",D592="",I592="",T592="",U592="")))),"NÃO",IF(AND(A592&lt;&gt;"",J592=0),"Faltam membros","sim")))</f>
        <v/>
      </c>
      <c r="AA592" s="323"/>
      <c r="AB592" s="406"/>
      <c r="AC592" s="406"/>
      <c r="AD592" s="323"/>
      <c r="AE592" s="323"/>
    </row>
    <row r="593" spans="1:31" x14ac:dyDescent="0.25">
      <c r="A593" s="324"/>
      <c r="B593" s="325"/>
      <c r="C593" s="326">
        <f>IFERROR(VLOOKUP(B593,A.Núcleos!$B:$C,2,FALSE),"")</f>
        <v>0</v>
      </c>
      <c r="D593" s="327"/>
      <c r="E593" s="328"/>
      <c r="F593" s="213"/>
      <c r="G593" s="329" t="str">
        <f>IF(Table8[[#This Row],[Código da Candidatura]]="","",CONCATENATE(VLOOKUP(Table8[[#This Row],[Código da Candidatura]],Table13[[Cód.]:[Latitude]],3,FALSE)," - ",VLOOKUP(Table8[[#This Row],[Código da Candidatura]],Table13[[Cód.]:[Latitude]],6,FALSE)))</f>
        <v/>
      </c>
      <c r="H593" s="330" t="str">
        <f>IF(A593="","",CONCATENATE("1D.",Entrada!$K$8,".",auxiliar!A125,".",Table8[[#This Row],[Código da Candidatura]]))</f>
        <v/>
      </c>
      <c r="I593" s="331" t="str">
        <f>IF(A593="","",SUMIF(D.Composição!A$2825:A$8530,A593,D.Composição!G$5:G$8530))</f>
        <v/>
      </c>
      <c r="J593" s="332" t="str">
        <f>IF(A593="","",COUNTIF(D.Composição!$A:$A,$A593))</f>
        <v/>
      </c>
      <c r="K593" s="332" t="str">
        <f t="shared" si="45"/>
        <v/>
      </c>
      <c r="L593" s="332" t="str">
        <f>IF(A593="","",COUNTIFS(D.Composição!$A:$A,$A593,D.Composição!$M:$M,"Dep"))</f>
        <v/>
      </c>
      <c r="M593" s="332" t="str">
        <f>IF(A593="","",COUNTIFS(D.Composição!$A:$A,$A593,D.Composição!$F:$F,"Sim"))</f>
        <v/>
      </c>
      <c r="N593" s="332" t="str">
        <f t="shared" si="46"/>
        <v/>
      </c>
      <c r="O593" s="332" t="str">
        <f>IF(A593="","",VLOOKUP(A593,D.Composição!A2947:F8653,5,FALSE))</f>
        <v/>
      </c>
      <c r="P593" s="332" t="str">
        <f t="shared" si="47"/>
        <v/>
      </c>
      <c r="Q593" s="333" t="str">
        <f t="shared" si="48"/>
        <v/>
      </c>
      <c r="R593" s="334" t="str">
        <f t="shared" si="49"/>
        <v/>
      </c>
      <c r="S593" s="332" t="str">
        <f>IF(H593="","",IF(R593&gt;=4*auxiliar!$K$2,"Não elegível",IF(R593&lt;4*auxiliar!$K$2,"Elegível","")))</f>
        <v/>
      </c>
      <c r="T593" s="325"/>
      <c r="U593" s="325"/>
      <c r="V593" s="325"/>
      <c r="W593" s="335"/>
      <c r="X593" s="336" t="str">
        <f>IF(Table8[[#This Row],[Código do agregado '[Entidade']]]="","",IF(OR(AND(A593="",A593&lt;&gt;""),(AND(A593&lt;&gt;"",OR(B593="",D593="",I593="",T593="",U593="")))),"NÃO",IF(AND(A593&lt;&gt;"",J593=0),"Faltam membros","sim")))</f>
        <v/>
      </c>
      <c r="AA593" s="323"/>
      <c r="AB593" s="406"/>
      <c r="AC593" s="406"/>
      <c r="AD593" s="323"/>
      <c r="AE593" s="323"/>
    </row>
    <row r="594" spans="1:31" x14ac:dyDescent="0.25">
      <c r="A594" s="324"/>
      <c r="B594" s="325"/>
      <c r="C594" s="326">
        <f>IFERROR(VLOOKUP(B594,A.Núcleos!$B:$C,2,FALSE),"")</f>
        <v>0</v>
      </c>
      <c r="D594" s="327"/>
      <c r="E594" s="328"/>
      <c r="F594" s="213"/>
      <c r="G594" s="329" t="str">
        <f>IF(Table8[[#This Row],[Código da Candidatura]]="","",CONCATENATE(VLOOKUP(Table8[[#This Row],[Código da Candidatura]],Table13[[Cód.]:[Latitude]],3,FALSE)," - ",VLOOKUP(Table8[[#This Row],[Código da Candidatura]],Table13[[Cód.]:[Latitude]],6,FALSE)))</f>
        <v/>
      </c>
      <c r="H594" s="330" t="str">
        <f>IF(A594="","",CONCATENATE("1D.",Entrada!$K$8,".",auxiliar!A126,".",Table8[[#This Row],[Código da Candidatura]]))</f>
        <v/>
      </c>
      <c r="I594" s="331" t="str">
        <f>IF(A594="","",SUMIF(D.Composição!A$2825:A$8530,A594,D.Composição!G$5:G$8530))</f>
        <v/>
      </c>
      <c r="J594" s="332" t="str">
        <f>IF(A594="","",COUNTIF(D.Composição!$A:$A,$A594))</f>
        <v/>
      </c>
      <c r="K594" s="332" t="str">
        <f t="shared" si="45"/>
        <v/>
      </c>
      <c r="L594" s="332" t="str">
        <f>IF(A594="","",COUNTIFS(D.Composição!$A:$A,$A594,D.Composição!$M:$M,"Dep"))</f>
        <v/>
      </c>
      <c r="M594" s="332" t="str">
        <f>IF(A594="","",COUNTIFS(D.Composição!$A:$A,$A594,D.Composição!$F:$F,"Sim"))</f>
        <v/>
      </c>
      <c r="N594" s="332" t="str">
        <f t="shared" si="46"/>
        <v/>
      </c>
      <c r="O594" s="332" t="str">
        <f>IF(A594="","",VLOOKUP(A594,D.Composição!A2948:F8654,5,FALSE))</f>
        <v/>
      </c>
      <c r="P594" s="332" t="str">
        <f t="shared" si="47"/>
        <v/>
      </c>
      <c r="Q594" s="333" t="str">
        <f t="shared" si="48"/>
        <v/>
      </c>
      <c r="R594" s="334" t="str">
        <f t="shared" si="49"/>
        <v/>
      </c>
      <c r="S594" s="332" t="str">
        <f>IF(H594="","",IF(R594&gt;=4*auxiliar!$K$2,"Não elegível",IF(R594&lt;4*auxiliar!$K$2,"Elegível","")))</f>
        <v/>
      </c>
      <c r="T594" s="325"/>
      <c r="U594" s="325"/>
      <c r="V594" s="325"/>
      <c r="W594" s="335"/>
      <c r="X594" s="336" t="str">
        <f>IF(Table8[[#This Row],[Código do agregado '[Entidade']]]="","",IF(OR(AND(A594="",A594&lt;&gt;""),(AND(A594&lt;&gt;"",OR(B594="",D594="",I594="",T594="",U594="")))),"NÃO",IF(AND(A594&lt;&gt;"",J594=0),"Faltam membros","sim")))</f>
        <v/>
      </c>
      <c r="AA594" s="323"/>
      <c r="AB594" s="406"/>
      <c r="AC594" s="406"/>
      <c r="AD594" s="323"/>
      <c r="AE594" s="323"/>
    </row>
    <row r="595" spans="1:31" x14ac:dyDescent="0.25">
      <c r="A595" s="324"/>
      <c r="B595" s="325"/>
      <c r="C595" s="326">
        <f>IFERROR(VLOOKUP(B595,A.Núcleos!$B:$C,2,FALSE),"")</f>
        <v>0</v>
      </c>
      <c r="D595" s="327"/>
      <c r="E595" s="328"/>
      <c r="F595" s="213"/>
      <c r="G595" s="329" t="str">
        <f>IF(Table8[[#This Row],[Código da Candidatura]]="","",CONCATENATE(VLOOKUP(Table8[[#This Row],[Código da Candidatura]],Table13[[Cód.]:[Latitude]],3,FALSE)," - ",VLOOKUP(Table8[[#This Row],[Código da Candidatura]],Table13[[Cód.]:[Latitude]],6,FALSE)))</f>
        <v/>
      </c>
      <c r="H595" s="330" t="str">
        <f>IF(A595="","",CONCATENATE("1D.",Entrada!$K$8,".",auxiliar!A127,".",Table8[[#This Row],[Código da Candidatura]]))</f>
        <v/>
      </c>
      <c r="I595" s="331" t="str">
        <f>IF(A595="","",SUMIF(D.Composição!A$2825:A$8530,A595,D.Composição!G$5:G$8530))</f>
        <v/>
      </c>
      <c r="J595" s="332" t="str">
        <f>IF(A595="","",COUNTIF(D.Composição!$A:$A,$A595))</f>
        <v/>
      </c>
      <c r="K595" s="332" t="str">
        <f t="shared" si="45"/>
        <v/>
      </c>
      <c r="L595" s="332" t="str">
        <f>IF(A595="","",COUNTIFS(D.Composição!$A:$A,$A595,D.Composição!$M:$M,"Dep"))</f>
        <v/>
      </c>
      <c r="M595" s="332" t="str">
        <f>IF(A595="","",COUNTIFS(D.Composição!$A:$A,$A595,D.Composição!$F:$F,"Sim"))</f>
        <v/>
      </c>
      <c r="N595" s="332" t="str">
        <f t="shared" si="46"/>
        <v/>
      </c>
      <c r="O595" s="332" t="str">
        <f>IF(A595="","",VLOOKUP(A595,D.Composição!A2949:F8655,5,FALSE))</f>
        <v/>
      </c>
      <c r="P595" s="332" t="str">
        <f t="shared" si="47"/>
        <v/>
      </c>
      <c r="Q595" s="333" t="str">
        <f t="shared" si="48"/>
        <v/>
      </c>
      <c r="R595" s="334" t="str">
        <f t="shared" si="49"/>
        <v/>
      </c>
      <c r="S595" s="332" t="str">
        <f>IF(H595="","",IF(R595&gt;=4*auxiliar!$K$2,"Não elegível",IF(R595&lt;4*auxiliar!$K$2,"Elegível","")))</f>
        <v/>
      </c>
      <c r="T595" s="325"/>
      <c r="U595" s="325"/>
      <c r="V595" s="325"/>
      <c r="W595" s="335"/>
      <c r="X595" s="336" t="str">
        <f>IF(Table8[[#This Row],[Código do agregado '[Entidade']]]="","",IF(OR(AND(A595="",A595&lt;&gt;""),(AND(A595&lt;&gt;"",OR(B595="",D595="",I595="",T595="",U595="")))),"NÃO",IF(AND(A595&lt;&gt;"",J595=0),"Faltam membros","sim")))</f>
        <v/>
      </c>
      <c r="AA595" s="323"/>
      <c r="AB595" s="406"/>
      <c r="AC595" s="406"/>
      <c r="AD595" s="323"/>
      <c r="AE595" s="323"/>
    </row>
    <row r="596" spans="1:31" x14ac:dyDescent="0.25">
      <c r="A596" s="324"/>
      <c r="B596" s="325"/>
      <c r="C596" s="326">
        <f>IFERROR(VLOOKUP(B596,A.Núcleos!$B:$C,2,FALSE),"")</f>
        <v>0</v>
      </c>
      <c r="D596" s="327"/>
      <c r="E596" s="328"/>
      <c r="F596" s="213"/>
      <c r="G596" s="329" t="str">
        <f>IF(Table8[[#This Row],[Código da Candidatura]]="","",CONCATENATE(VLOOKUP(Table8[[#This Row],[Código da Candidatura]],Table13[[Cód.]:[Latitude]],3,FALSE)," - ",VLOOKUP(Table8[[#This Row],[Código da Candidatura]],Table13[[Cód.]:[Latitude]],6,FALSE)))</f>
        <v/>
      </c>
      <c r="H596" s="330" t="str">
        <f>IF(A596="","",CONCATENATE("1D.",Entrada!$K$8,".",auxiliar!A128,".",Table8[[#This Row],[Código da Candidatura]]))</f>
        <v/>
      </c>
      <c r="I596" s="331" t="str">
        <f>IF(A596="","",SUMIF(D.Composição!A$2825:A$8530,A596,D.Composição!G$5:G$8530))</f>
        <v/>
      </c>
      <c r="J596" s="332" t="str">
        <f>IF(A596="","",COUNTIF(D.Composição!$A:$A,$A596))</f>
        <v/>
      </c>
      <c r="K596" s="332" t="str">
        <f t="shared" si="45"/>
        <v/>
      </c>
      <c r="L596" s="332" t="str">
        <f>IF(A596="","",COUNTIFS(D.Composição!$A:$A,$A596,D.Composição!$M:$M,"Dep"))</f>
        <v/>
      </c>
      <c r="M596" s="332" t="str">
        <f>IF(A596="","",COUNTIFS(D.Composição!$A:$A,$A596,D.Composição!$F:$F,"Sim"))</f>
        <v/>
      </c>
      <c r="N596" s="332" t="str">
        <f t="shared" si="46"/>
        <v/>
      </c>
      <c r="O596" s="332" t="str">
        <f>IF(A596="","",VLOOKUP(A596,D.Composição!A2950:F8656,5,FALSE))</f>
        <v/>
      </c>
      <c r="P596" s="332" t="str">
        <f t="shared" si="47"/>
        <v/>
      </c>
      <c r="Q596" s="333" t="str">
        <f t="shared" si="48"/>
        <v/>
      </c>
      <c r="R596" s="334" t="str">
        <f t="shared" si="49"/>
        <v/>
      </c>
      <c r="S596" s="332" t="str">
        <f>IF(H596="","",IF(R596&gt;=4*auxiliar!$K$2,"Não elegível",IF(R596&lt;4*auxiliar!$K$2,"Elegível","")))</f>
        <v/>
      </c>
      <c r="T596" s="325"/>
      <c r="U596" s="325"/>
      <c r="V596" s="325"/>
      <c r="W596" s="335"/>
      <c r="X596" s="336" t="str">
        <f>IF(Table8[[#This Row],[Código do agregado '[Entidade']]]="","",IF(OR(AND(A596="",A596&lt;&gt;""),(AND(A596&lt;&gt;"",OR(B596="",D596="",I596="",T596="",U596="")))),"NÃO",IF(AND(A596&lt;&gt;"",J596=0),"Faltam membros","sim")))</f>
        <v/>
      </c>
      <c r="AA596" s="323"/>
      <c r="AB596" s="406"/>
      <c r="AC596" s="406"/>
      <c r="AD596" s="323"/>
      <c r="AE596" s="323"/>
    </row>
    <row r="597" spans="1:31" x14ac:dyDescent="0.25">
      <c r="A597" s="324"/>
      <c r="B597" s="325"/>
      <c r="C597" s="326">
        <f>IFERROR(VLOOKUP(B597,A.Núcleos!$B:$C,2,FALSE),"")</f>
        <v>0</v>
      </c>
      <c r="D597" s="327"/>
      <c r="E597" s="328"/>
      <c r="F597" s="213"/>
      <c r="G597" s="329" t="str">
        <f>IF(Table8[[#This Row],[Código da Candidatura]]="","",CONCATENATE(VLOOKUP(Table8[[#This Row],[Código da Candidatura]],Table13[[Cód.]:[Latitude]],3,FALSE)," - ",VLOOKUP(Table8[[#This Row],[Código da Candidatura]],Table13[[Cód.]:[Latitude]],6,FALSE)))</f>
        <v/>
      </c>
      <c r="H597" s="330" t="str">
        <f>IF(A597="","",CONCATENATE("1D.",Entrada!$K$8,".",auxiliar!A129,".",Table8[[#This Row],[Código da Candidatura]]))</f>
        <v/>
      </c>
      <c r="I597" s="331" t="str">
        <f>IF(A597="","",SUMIF(D.Composição!A$2825:A$8530,A597,D.Composição!G$5:G$8530))</f>
        <v/>
      </c>
      <c r="J597" s="332" t="str">
        <f>IF(A597="","",COUNTIF(D.Composição!$A:$A,$A597))</f>
        <v/>
      </c>
      <c r="K597" s="332" t="str">
        <f t="shared" si="45"/>
        <v/>
      </c>
      <c r="L597" s="332" t="str">
        <f>IF(A597="","",COUNTIFS(D.Composição!$A:$A,$A597,D.Composição!$M:$M,"Dep"))</f>
        <v/>
      </c>
      <c r="M597" s="332" t="str">
        <f>IF(A597="","",COUNTIFS(D.Composição!$A:$A,$A597,D.Composição!$F:$F,"Sim"))</f>
        <v/>
      </c>
      <c r="N597" s="332" t="str">
        <f t="shared" si="46"/>
        <v/>
      </c>
      <c r="O597" s="332" t="str">
        <f>IF(A597="","",VLOOKUP(A597,D.Composição!A2951:F8657,5,FALSE))</f>
        <v/>
      </c>
      <c r="P597" s="332" t="str">
        <f t="shared" si="47"/>
        <v/>
      </c>
      <c r="Q597" s="333" t="str">
        <f t="shared" si="48"/>
        <v/>
      </c>
      <c r="R597" s="334" t="str">
        <f t="shared" si="49"/>
        <v/>
      </c>
      <c r="S597" s="332" t="str">
        <f>IF(H597="","",IF(R597&gt;=4*auxiliar!$K$2,"Não elegível",IF(R597&lt;4*auxiliar!$K$2,"Elegível","")))</f>
        <v/>
      </c>
      <c r="T597" s="325"/>
      <c r="U597" s="325"/>
      <c r="V597" s="325"/>
      <c r="W597" s="335"/>
      <c r="X597" s="336" t="str">
        <f>IF(Table8[[#This Row],[Código do agregado '[Entidade']]]="","",IF(OR(AND(A597="",A597&lt;&gt;""),(AND(A597&lt;&gt;"",OR(B597="",D597="",I597="",T597="",U597="")))),"NÃO",IF(AND(A597&lt;&gt;"",J597=0),"Faltam membros","sim")))</f>
        <v/>
      </c>
      <c r="AA597" s="323"/>
      <c r="AB597" s="406"/>
      <c r="AC597" s="406"/>
      <c r="AD597" s="323"/>
      <c r="AE597" s="323"/>
    </row>
    <row r="598" spans="1:31" x14ac:dyDescent="0.25">
      <c r="A598" s="324"/>
      <c r="B598" s="325"/>
      <c r="C598" s="326">
        <f>IFERROR(VLOOKUP(B598,A.Núcleos!$B:$C,2,FALSE),"")</f>
        <v>0</v>
      </c>
      <c r="D598" s="327"/>
      <c r="E598" s="328"/>
      <c r="F598" s="213"/>
      <c r="G598" s="329" t="str">
        <f>IF(Table8[[#This Row],[Código da Candidatura]]="","",CONCATENATE(VLOOKUP(Table8[[#This Row],[Código da Candidatura]],Table13[[Cód.]:[Latitude]],3,FALSE)," - ",VLOOKUP(Table8[[#This Row],[Código da Candidatura]],Table13[[Cód.]:[Latitude]],6,FALSE)))</f>
        <v/>
      </c>
      <c r="H598" s="330" t="str">
        <f>IF(A598="","",CONCATENATE("1D.",Entrada!$K$8,".",auxiliar!A130,".",Table8[[#This Row],[Código da Candidatura]]))</f>
        <v/>
      </c>
      <c r="I598" s="331" t="str">
        <f>IF(A598="","",SUMIF(D.Composição!A$2825:A$8530,A598,D.Composição!G$5:G$8530))</f>
        <v/>
      </c>
      <c r="J598" s="332" t="str">
        <f>IF(A598="","",COUNTIF(D.Composição!$A:$A,$A598))</f>
        <v/>
      </c>
      <c r="K598" s="332" t="str">
        <f t="shared" si="45"/>
        <v/>
      </c>
      <c r="L598" s="332" t="str">
        <f>IF(A598="","",COUNTIFS(D.Composição!$A:$A,$A598,D.Composição!$M:$M,"Dep"))</f>
        <v/>
      </c>
      <c r="M598" s="332" t="str">
        <f>IF(A598="","",COUNTIFS(D.Composição!$A:$A,$A598,D.Composição!$F:$F,"Sim"))</f>
        <v/>
      </c>
      <c r="N598" s="332" t="str">
        <f t="shared" si="46"/>
        <v/>
      </c>
      <c r="O598" s="332" t="str">
        <f>IF(A598="","",VLOOKUP(A598,D.Composição!A2952:F8658,5,FALSE))</f>
        <v/>
      </c>
      <c r="P598" s="332" t="str">
        <f t="shared" si="47"/>
        <v/>
      </c>
      <c r="Q598" s="333" t="str">
        <f t="shared" si="48"/>
        <v/>
      </c>
      <c r="R598" s="334" t="str">
        <f t="shared" si="49"/>
        <v/>
      </c>
      <c r="S598" s="332" t="str">
        <f>IF(H598="","",IF(R598&gt;=4*auxiliar!$K$2,"Não elegível",IF(R598&lt;4*auxiliar!$K$2,"Elegível","")))</f>
        <v/>
      </c>
      <c r="T598" s="325"/>
      <c r="U598" s="325"/>
      <c r="V598" s="325"/>
      <c r="W598" s="335"/>
      <c r="X598" s="336" t="str">
        <f>IF(Table8[[#This Row],[Código do agregado '[Entidade']]]="","",IF(OR(AND(A598="",A598&lt;&gt;""),(AND(A598&lt;&gt;"",OR(B598="",D598="",I598="",T598="",U598="")))),"NÃO",IF(AND(A598&lt;&gt;"",J598=0),"Faltam membros","sim")))</f>
        <v/>
      </c>
      <c r="AA598" s="323"/>
      <c r="AB598" s="406"/>
      <c r="AC598" s="406"/>
      <c r="AD598" s="323"/>
      <c r="AE598" s="323"/>
    </row>
    <row r="599" spans="1:31" x14ac:dyDescent="0.25">
      <c r="A599" s="324"/>
      <c r="B599" s="325"/>
      <c r="C599" s="326">
        <f>IFERROR(VLOOKUP(B599,A.Núcleos!$B:$C,2,FALSE),"")</f>
        <v>0</v>
      </c>
      <c r="D599" s="327"/>
      <c r="E599" s="328"/>
      <c r="F599" s="213"/>
      <c r="G599" s="329" t="str">
        <f>IF(Table8[[#This Row],[Código da Candidatura]]="","",CONCATENATE(VLOOKUP(Table8[[#This Row],[Código da Candidatura]],Table13[[Cód.]:[Latitude]],3,FALSE)," - ",VLOOKUP(Table8[[#This Row],[Código da Candidatura]],Table13[[Cód.]:[Latitude]],6,FALSE)))</f>
        <v/>
      </c>
      <c r="H599" s="330" t="str">
        <f>IF(A599="","",CONCATENATE("1D.",Entrada!$K$8,".",auxiliar!A131,".",Table8[[#This Row],[Código da Candidatura]]))</f>
        <v/>
      </c>
      <c r="I599" s="331" t="str">
        <f>IF(A599="","",SUMIF(D.Composição!A$2825:A$8530,A599,D.Composição!G$5:G$8530))</f>
        <v/>
      </c>
      <c r="J599" s="332" t="str">
        <f>IF(A599="","",COUNTIF(D.Composição!$A:$A,$A599))</f>
        <v/>
      </c>
      <c r="K599" s="332" t="str">
        <f t="shared" si="45"/>
        <v/>
      </c>
      <c r="L599" s="332" t="str">
        <f>IF(A599="","",COUNTIFS(D.Composição!$A:$A,$A599,D.Composição!$M:$M,"Dep"))</f>
        <v/>
      </c>
      <c r="M599" s="332" t="str">
        <f>IF(A599="","",COUNTIFS(D.Composição!$A:$A,$A599,D.Composição!$F:$F,"Sim"))</f>
        <v/>
      </c>
      <c r="N599" s="332" t="str">
        <f t="shared" si="46"/>
        <v/>
      </c>
      <c r="O599" s="332" t="str">
        <f>IF(A599="","",VLOOKUP(A599,D.Composição!A2953:F8659,5,FALSE))</f>
        <v/>
      </c>
      <c r="P599" s="332" t="str">
        <f t="shared" si="47"/>
        <v/>
      </c>
      <c r="Q599" s="333" t="str">
        <f t="shared" si="48"/>
        <v/>
      </c>
      <c r="R599" s="334" t="str">
        <f t="shared" si="49"/>
        <v/>
      </c>
      <c r="S599" s="332" t="str">
        <f>IF(H599="","",IF(R599&gt;=4*auxiliar!$K$2,"Não elegível",IF(R599&lt;4*auxiliar!$K$2,"Elegível","")))</f>
        <v/>
      </c>
      <c r="T599" s="325"/>
      <c r="U599" s="325"/>
      <c r="V599" s="325"/>
      <c r="W599" s="335"/>
      <c r="X599" s="336" t="str">
        <f>IF(Table8[[#This Row],[Código do agregado '[Entidade']]]="","",IF(OR(AND(A599="",A599&lt;&gt;""),(AND(A599&lt;&gt;"",OR(B599="",D599="",I599="",T599="",U599="")))),"NÃO",IF(AND(A599&lt;&gt;"",J599=0),"Faltam membros","sim")))</f>
        <v/>
      </c>
      <c r="AA599" s="323"/>
      <c r="AB599" s="406"/>
      <c r="AC599" s="406"/>
      <c r="AD599" s="323"/>
      <c r="AE599" s="323"/>
    </row>
    <row r="600" spans="1:31" x14ac:dyDescent="0.25">
      <c r="A600" s="324"/>
      <c r="B600" s="325"/>
      <c r="C600" s="326">
        <f>IFERROR(VLOOKUP(B600,A.Núcleos!$B:$C,2,FALSE),"")</f>
        <v>0</v>
      </c>
      <c r="D600" s="327"/>
      <c r="E600" s="328"/>
      <c r="F600" s="213"/>
      <c r="G600" s="329" t="str">
        <f>IF(Table8[[#This Row],[Código da Candidatura]]="","",CONCATENATE(VLOOKUP(Table8[[#This Row],[Código da Candidatura]],Table13[[Cód.]:[Latitude]],3,FALSE)," - ",VLOOKUP(Table8[[#This Row],[Código da Candidatura]],Table13[[Cód.]:[Latitude]],6,FALSE)))</f>
        <v/>
      </c>
      <c r="H600" s="330" t="str">
        <f>IF(A600="","",CONCATENATE("1D.",Entrada!$K$8,".",auxiliar!A132,".",Table8[[#This Row],[Código da Candidatura]]))</f>
        <v/>
      </c>
      <c r="I600" s="331" t="str">
        <f>IF(A600="","",SUMIF(D.Composição!A$2825:A$8530,A600,D.Composição!G$5:G$8530))</f>
        <v/>
      </c>
      <c r="J600" s="332" t="str">
        <f>IF(A600="","",COUNTIF(D.Composição!$A:$A,$A600))</f>
        <v/>
      </c>
      <c r="K600" s="332" t="str">
        <f t="shared" si="45"/>
        <v/>
      </c>
      <c r="L600" s="332" t="str">
        <f>IF(A600="","",COUNTIFS(D.Composição!$A:$A,$A600,D.Composição!$M:$M,"Dep"))</f>
        <v/>
      </c>
      <c r="M600" s="332" t="str">
        <f>IF(A600="","",COUNTIFS(D.Composição!$A:$A,$A600,D.Composição!$F:$F,"Sim"))</f>
        <v/>
      </c>
      <c r="N600" s="332" t="str">
        <f t="shared" si="46"/>
        <v/>
      </c>
      <c r="O600" s="332" t="str">
        <f>IF(A600="","",VLOOKUP(A600,D.Composição!A2954:F8660,5,FALSE))</f>
        <v/>
      </c>
      <c r="P600" s="332" t="str">
        <f t="shared" si="47"/>
        <v/>
      </c>
      <c r="Q600" s="333" t="str">
        <f t="shared" si="48"/>
        <v/>
      </c>
      <c r="R600" s="334" t="str">
        <f t="shared" si="49"/>
        <v/>
      </c>
      <c r="S600" s="332" t="str">
        <f>IF(H600="","",IF(R600&gt;=4*auxiliar!$K$2,"Não elegível",IF(R600&lt;4*auxiliar!$K$2,"Elegível","")))</f>
        <v/>
      </c>
      <c r="T600" s="325"/>
      <c r="U600" s="325"/>
      <c r="V600" s="325"/>
      <c r="W600" s="335"/>
      <c r="X600" s="336" t="str">
        <f>IF(Table8[[#This Row],[Código do agregado '[Entidade']]]="","",IF(OR(AND(A600="",A600&lt;&gt;""),(AND(A600&lt;&gt;"",OR(B600="",D600="",I600="",T600="",U600="")))),"NÃO",IF(AND(A600&lt;&gt;"",J600=0),"Faltam membros","sim")))</f>
        <v/>
      </c>
      <c r="AA600" s="323"/>
      <c r="AB600" s="406"/>
      <c r="AC600" s="406"/>
      <c r="AD600" s="323"/>
      <c r="AE600" s="323"/>
    </row>
    <row r="601" spans="1:31" x14ac:dyDescent="0.25">
      <c r="A601" s="324"/>
      <c r="B601" s="325"/>
      <c r="C601" s="326">
        <f>IFERROR(VLOOKUP(B601,A.Núcleos!$B:$C,2,FALSE),"")</f>
        <v>0</v>
      </c>
      <c r="D601" s="327"/>
      <c r="E601" s="328"/>
      <c r="F601" s="213"/>
      <c r="G601" s="329" t="str">
        <f>IF(Table8[[#This Row],[Código da Candidatura]]="","",CONCATENATE(VLOOKUP(Table8[[#This Row],[Código da Candidatura]],Table13[[Cód.]:[Latitude]],3,FALSE)," - ",VLOOKUP(Table8[[#This Row],[Código da Candidatura]],Table13[[Cód.]:[Latitude]],6,FALSE)))</f>
        <v/>
      </c>
      <c r="H601" s="330" t="str">
        <f>IF(A601="","",CONCATENATE("1D.",Entrada!$K$8,".",auxiliar!A133,".",Table8[[#This Row],[Código da Candidatura]]))</f>
        <v/>
      </c>
      <c r="I601" s="331" t="str">
        <f>IF(A601="","",SUMIF(D.Composição!A$2825:A$8530,A601,D.Composição!G$5:G$8530))</f>
        <v/>
      </c>
      <c r="J601" s="332" t="str">
        <f>IF(A601="","",COUNTIF(D.Composição!$A:$A,$A601))</f>
        <v/>
      </c>
      <c r="K601" s="332" t="str">
        <f t="shared" si="45"/>
        <v/>
      </c>
      <c r="L601" s="332" t="str">
        <f>IF(A601="","",COUNTIFS(D.Composição!$A:$A,$A601,D.Composição!$M:$M,"Dep"))</f>
        <v/>
      </c>
      <c r="M601" s="332" t="str">
        <f>IF(A601="","",COUNTIFS(D.Composição!$A:$A,$A601,D.Composição!$F:$F,"Sim"))</f>
        <v/>
      </c>
      <c r="N601" s="332" t="str">
        <f t="shared" si="46"/>
        <v/>
      </c>
      <c r="O601" s="332" t="str">
        <f>IF(A601="","",VLOOKUP(A601,D.Composição!A2955:F8661,5,FALSE))</f>
        <v/>
      </c>
      <c r="P601" s="332" t="str">
        <f t="shared" si="47"/>
        <v/>
      </c>
      <c r="Q601" s="333" t="str">
        <f t="shared" si="48"/>
        <v/>
      </c>
      <c r="R601" s="334" t="str">
        <f t="shared" si="49"/>
        <v/>
      </c>
      <c r="S601" s="332" t="str">
        <f>IF(H601="","",IF(R601&gt;=4*auxiliar!$K$2,"Não elegível",IF(R601&lt;4*auxiliar!$K$2,"Elegível","")))</f>
        <v/>
      </c>
      <c r="T601" s="325"/>
      <c r="U601" s="325"/>
      <c r="V601" s="325"/>
      <c r="W601" s="335"/>
      <c r="X601" s="336" t="str">
        <f>IF(Table8[[#This Row],[Código do agregado '[Entidade']]]="","",IF(OR(AND(A601="",A601&lt;&gt;""),(AND(A601&lt;&gt;"",OR(B601="",D601="",I601="",T601="",U601="")))),"NÃO",IF(AND(A601&lt;&gt;"",J601=0),"Faltam membros","sim")))</f>
        <v/>
      </c>
      <c r="AA601" s="323"/>
      <c r="AB601" s="406"/>
      <c r="AC601" s="406"/>
      <c r="AD601" s="323"/>
      <c r="AE601" s="323"/>
    </row>
    <row r="602" spans="1:31" x14ac:dyDescent="0.25">
      <c r="A602" s="324"/>
      <c r="B602" s="325"/>
      <c r="C602" s="326">
        <f>IFERROR(VLOOKUP(B602,A.Núcleos!$B:$C,2,FALSE),"")</f>
        <v>0</v>
      </c>
      <c r="D602" s="327"/>
      <c r="E602" s="328"/>
      <c r="F602" s="213"/>
      <c r="G602" s="329" t="str">
        <f>IF(Table8[[#This Row],[Código da Candidatura]]="","",CONCATENATE(VLOOKUP(Table8[[#This Row],[Código da Candidatura]],Table13[[Cód.]:[Latitude]],3,FALSE)," - ",VLOOKUP(Table8[[#This Row],[Código da Candidatura]],Table13[[Cód.]:[Latitude]],6,FALSE)))</f>
        <v/>
      </c>
      <c r="H602" s="330" t="str">
        <f>IF(A602="","",CONCATENATE("1D.",Entrada!$K$8,".",auxiliar!A134,".",Table8[[#This Row],[Código da Candidatura]]))</f>
        <v/>
      </c>
      <c r="I602" s="331" t="str">
        <f>IF(A602="","",SUMIF(D.Composição!A$2825:A$8530,A602,D.Composição!G$5:G$8530))</f>
        <v/>
      </c>
      <c r="J602" s="332" t="str">
        <f>IF(A602="","",COUNTIF(D.Composição!$A:$A,$A602))</f>
        <v/>
      </c>
      <c r="K602" s="332" t="str">
        <f t="shared" si="45"/>
        <v/>
      </c>
      <c r="L602" s="332" t="str">
        <f>IF(A602="","",COUNTIFS(D.Composição!$A:$A,$A602,D.Composição!$M:$M,"Dep"))</f>
        <v/>
      </c>
      <c r="M602" s="332" t="str">
        <f>IF(A602="","",COUNTIFS(D.Composição!$A:$A,$A602,D.Composição!$F:$F,"Sim"))</f>
        <v/>
      </c>
      <c r="N602" s="332" t="str">
        <f t="shared" si="46"/>
        <v/>
      </c>
      <c r="O602" s="332" t="str">
        <f>IF(A602="","",VLOOKUP(A602,D.Composição!A2956:F8662,5,FALSE))</f>
        <v/>
      </c>
      <c r="P602" s="332" t="str">
        <f t="shared" si="47"/>
        <v/>
      </c>
      <c r="Q602" s="333" t="str">
        <f t="shared" si="48"/>
        <v/>
      </c>
      <c r="R602" s="334" t="str">
        <f t="shared" si="49"/>
        <v/>
      </c>
      <c r="S602" s="332" t="str">
        <f>IF(H602="","",IF(R602&gt;=4*auxiliar!$K$2,"Não elegível",IF(R602&lt;4*auxiliar!$K$2,"Elegível","")))</f>
        <v/>
      </c>
      <c r="T602" s="325"/>
      <c r="U602" s="325"/>
      <c r="V602" s="325"/>
      <c r="W602" s="335"/>
      <c r="X602" s="336" t="str">
        <f>IF(Table8[[#This Row],[Código do agregado '[Entidade']]]="","",IF(OR(AND(A602="",A602&lt;&gt;""),(AND(A602&lt;&gt;"",OR(B602="",D602="",I602="",T602="",U602="")))),"NÃO",IF(AND(A602&lt;&gt;"",J602=0),"Faltam membros","sim")))</f>
        <v/>
      </c>
      <c r="AA602" s="323"/>
      <c r="AB602" s="406"/>
      <c r="AC602" s="406"/>
      <c r="AD602" s="323"/>
      <c r="AE602" s="323"/>
    </row>
    <row r="603" spans="1:31" x14ac:dyDescent="0.25">
      <c r="A603" s="324"/>
      <c r="B603" s="325"/>
      <c r="C603" s="326">
        <f>IFERROR(VLOOKUP(B603,A.Núcleos!$B:$C,2,FALSE),"")</f>
        <v>0</v>
      </c>
      <c r="D603" s="327"/>
      <c r="E603" s="328"/>
      <c r="F603" s="213"/>
      <c r="G603" s="329" t="str">
        <f>IF(Table8[[#This Row],[Código da Candidatura]]="","",CONCATENATE(VLOOKUP(Table8[[#This Row],[Código da Candidatura]],Table13[[Cód.]:[Latitude]],3,FALSE)," - ",VLOOKUP(Table8[[#This Row],[Código da Candidatura]],Table13[[Cód.]:[Latitude]],6,FALSE)))</f>
        <v/>
      </c>
      <c r="H603" s="330" t="str">
        <f>IF(A603="","",CONCATENATE("1D.",Entrada!$K$8,".",auxiliar!A135,".",Table8[[#This Row],[Código da Candidatura]]))</f>
        <v/>
      </c>
      <c r="I603" s="331" t="str">
        <f>IF(A603="","",SUMIF(D.Composição!A$2825:A$8530,A603,D.Composição!G$5:G$8530))</f>
        <v/>
      </c>
      <c r="J603" s="332" t="str">
        <f>IF(A603="","",COUNTIF(D.Composição!$A:$A,$A603))</f>
        <v/>
      </c>
      <c r="K603" s="332" t="str">
        <f t="shared" si="45"/>
        <v/>
      </c>
      <c r="L603" s="332" t="str">
        <f>IF(A603="","",COUNTIFS(D.Composição!$A:$A,$A603,D.Composição!$M:$M,"Dep"))</f>
        <v/>
      </c>
      <c r="M603" s="332" t="str">
        <f>IF(A603="","",COUNTIFS(D.Composição!$A:$A,$A603,D.Composição!$F:$F,"Sim"))</f>
        <v/>
      </c>
      <c r="N603" s="332" t="str">
        <f t="shared" si="46"/>
        <v/>
      </c>
      <c r="O603" s="332" t="str">
        <f>IF(A603="","",VLOOKUP(A603,D.Composição!A2957:F8663,5,FALSE))</f>
        <v/>
      </c>
      <c r="P603" s="332" t="str">
        <f t="shared" si="47"/>
        <v/>
      </c>
      <c r="Q603" s="333" t="str">
        <f t="shared" si="48"/>
        <v/>
      </c>
      <c r="R603" s="334" t="str">
        <f t="shared" si="49"/>
        <v/>
      </c>
      <c r="S603" s="332" t="str">
        <f>IF(H603="","",IF(R603&gt;=4*auxiliar!$K$2,"Não elegível",IF(R603&lt;4*auxiliar!$K$2,"Elegível","")))</f>
        <v/>
      </c>
      <c r="T603" s="325"/>
      <c r="U603" s="325"/>
      <c r="V603" s="325"/>
      <c r="W603" s="335"/>
      <c r="X603" s="336" t="str">
        <f>IF(Table8[[#This Row],[Código do agregado '[Entidade']]]="","",IF(OR(AND(A603="",A603&lt;&gt;""),(AND(A603&lt;&gt;"",OR(B603="",D603="",I603="",T603="",U603="")))),"NÃO",IF(AND(A603&lt;&gt;"",J603=0),"Faltam membros","sim")))</f>
        <v/>
      </c>
      <c r="AA603" s="323"/>
      <c r="AB603" s="406"/>
      <c r="AC603" s="406"/>
      <c r="AD603" s="323"/>
      <c r="AE603" s="323"/>
    </row>
    <row r="604" spans="1:31" x14ac:dyDescent="0.25">
      <c r="A604" s="324"/>
      <c r="B604" s="325"/>
      <c r="C604" s="326">
        <f>IFERROR(VLOOKUP(B604,A.Núcleos!$B:$C,2,FALSE),"")</f>
        <v>0</v>
      </c>
      <c r="D604" s="327"/>
      <c r="E604" s="328"/>
      <c r="F604" s="213"/>
      <c r="G604" s="329" t="str">
        <f>IF(Table8[[#This Row],[Código da Candidatura]]="","",CONCATENATE(VLOOKUP(Table8[[#This Row],[Código da Candidatura]],Table13[[Cód.]:[Latitude]],3,FALSE)," - ",VLOOKUP(Table8[[#This Row],[Código da Candidatura]],Table13[[Cód.]:[Latitude]],6,FALSE)))</f>
        <v/>
      </c>
      <c r="H604" s="330" t="str">
        <f>IF(A604="","",CONCATENATE("1D.",Entrada!$K$8,".",auxiliar!A136,".",Table8[[#This Row],[Código da Candidatura]]))</f>
        <v/>
      </c>
      <c r="I604" s="331" t="str">
        <f>IF(A604="","",SUMIF(D.Composição!A$2825:A$8530,A604,D.Composição!G$5:G$8530))</f>
        <v/>
      </c>
      <c r="J604" s="332" t="str">
        <f>IF(A604="","",COUNTIF(D.Composição!$A:$A,$A604))</f>
        <v/>
      </c>
      <c r="K604" s="332" t="str">
        <f t="shared" si="45"/>
        <v/>
      </c>
      <c r="L604" s="332" t="str">
        <f>IF(A604="","",COUNTIFS(D.Composição!$A:$A,$A604,D.Composição!$M:$M,"Dep"))</f>
        <v/>
      </c>
      <c r="M604" s="332" t="str">
        <f>IF(A604="","",COUNTIFS(D.Composição!$A:$A,$A604,D.Composição!$F:$F,"Sim"))</f>
        <v/>
      </c>
      <c r="N604" s="332" t="str">
        <f t="shared" si="46"/>
        <v/>
      </c>
      <c r="O604" s="332" t="str">
        <f>IF(A604="","",VLOOKUP(A604,D.Composição!A2958:F8664,5,FALSE))</f>
        <v/>
      </c>
      <c r="P604" s="332" t="str">
        <f t="shared" si="47"/>
        <v/>
      </c>
      <c r="Q604" s="333" t="str">
        <f t="shared" si="48"/>
        <v/>
      </c>
      <c r="R604" s="334" t="str">
        <f t="shared" si="49"/>
        <v/>
      </c>
      <c r="S604" s="332" t="str">
        <f>IF(H604="","",IF(R604&gt;=4*auxiliar!$K$2,"Não elegível",IF(R604&lt;4*auxiliar!$K$2,"Elegível","")))</f>
        <v/>
      </c>
      <c r="T604" s="325"/>
      <c r="U604" s="325"/>
      <c r="V604" s="325"/>
      <c r="W604" s="335"/>
      <c r="X604" s="336" t="str">
        <f>IF(Table8[[#This Row],[Código do agregado '[Entidade']]]="","",IF(OR(AND(A604="",A604&lt;&gt;""),(AND(A604&lt;&gt;"",OR(B604="",D604="",I604="",T604="",U604="")))),"NÃO",IF(AND(A604&lt;&gt;"",J604=0),"Faltam membros","sim")))</f>
        <v/>
      </c>
      <c r="AA604" s="323"/>
      <c r="AB604" s="406"/>
      <c r="AC604" s="406"/>
      <c r="AD604" s="323"/>
      <c r="AE604" s="323"/>
    </row>
    <row r="605" spans="1:31" x14ac:dyDescent="0.25">
      <c r="A605" s="324"/>
      <c r="B605" s="325"/>
      <c r="C605" s="326">
        <f>IFERROR(VLOOKUP(B605,A.Núcleos!$B:$C,2,FALSE),"")</f>
        <v>0</v>
      </c>
      <c r="D605" s="327"/>
      <c r="E605" s="328"/>
      <c r="F605" s="213"/>
      <c r="G605" s="329" t="str">
        <f>IF(Table8[[#This Row],[Código da Candidatura]]="","",CONCATENATE(VLOOKUP(Table8[[#This Row],[Código da Candidatura]],Table13[[Cód.]:[Latitude]],3,FALSE)," - ",VLOOKUP(Table8[[#This Row],[Código da Candidatura]],Table13[[Cód.]:[Latitude]],6,FALSE)))</f>
        <v/>
      </c>
      <c r="H605" s="330" t="str">
        <f>IF(A605="","",CONCATENATE("1D.",Entrada!$K$8,".",auxiliar!A137,".",Table8[[#This Row],[Código da Candidatura]]))</f>
        <v/>
      </c>
      <c r="I605" s="331" t="str">
        <f>IF(A605="","",SUMIF(D.Composição!A$2825:A$8530,A605,D.Composição!G$5:G$8530))</f>
        <v/>
      </c>
      <c r="J605" s="332" t="str">
        <f>IF(A605="","",COUNTIF(D.Composição!$A:$A,$A605))</f>
        <v/>
      </c>
      <c r="K605" s="332" t="str">
        <f t="shared" si="45"/>
        <v/>
      </c>
      <c r="L605" s="332" t="str">
        <f>IF(A605="","",COUNTIFS(D.Composição!$A:$A,$A605,D.Composição!$M:$M,"Dep"))</f>
        <v/>
      </c>
      <c r="M605" s="332" t="str">
        <f>IF(A605="","",COUNTIFS(D.Composição!$A:$A,$A605,D.Composição!$F:$F,"Sim"))</f>
        <v/>
      </c>
      <c r="N605" s="332" t="str">
        <f t="shared" si="46"/>
        <v/>
      </c>
      <c r="O605" s="332" t="str">
        <f>IF(A605="","",VLOOKUP(A605,D.Composição!A2959:F8665,5,FALSE))</f>
        <v/>
      </c>
      <c r="P605" s="332" t="str">
        <f t="shared" si="47"/>
        <v/>
      </c>
      <c r="Q605" s="333" t="str">
        <f t="shared" si="48"/>
        <v/>
      </c>
      <c r="R605" s="334" t="str">
        <f t="shared" si="49"/>
        <v/>
      </c>
      <c r="S605" s="332" t="str">
        <f>IF(H605="","",IF(R605&gt;=4*auxiliar!$K$2,"Não elegível",IF(R605&lt;4*auxiliar!$K$2,"Elegível","")))</f>
        <v/>
      </c>
      <c r="T605" s="325"/>
      <c r="U605" s="325"/>
      <c r="V605" s="325"/>
      <c r="W605" s="335"/>
      <c r="X605" s="336" t="str">
        <f>IF(Table8[[#This Row],[Código do agregado '[Entidade']]]="","",IF(OR(AND(A605="",A605&lt;&gt;""),(AND(A605&lt;&gt;"",OR(B605="",D605="",I605="",T605="",U605="")))),"NÃO",IF(AND(A605&lt;&gt;"",J605=0),"Faltam membros","sim")))</f>
        <v/>
      </c>
      <c r="AA605" s="323"/>
      <c r="AB605" s="406"/>
      <c r="AC605" s="406"/>
      <c r="AD605" s="323"/>
      <c r="AE605" s="323"/>
    </row>
    <row r="606" spans="1:31" x14ac:dyDescent="0.25">
      <c r="A606" s="324"/>
      <c r="B606" s="325"/>
      <c r="C606" s="326">
        <f>IFERROR(VLOOKUP(B606,A.Núcleos!$B:$C,2,FALSE),"")</f>
        <v>0</v>
      </c>
      <c r="D606" s="327"/>
      <c r="E606" s="328"/>
      <c r="F606" s="213"/>
      <c r="G606" s="329" t="str">
        <f>IF(Table8[[#This Row],[Código da Candidatura]]="","",CONCATENATE(VLOOKUP(Table8[[#This Row],[Código da Candidatura]],Table13[[Cód.]:[Latitude]],3,FALSE)," - ",VLOOKUP(Table8[[#This Row],[Código da Candidatura]],Table13[[Cód.]:[Latitude]],6,FALSE)))</f>
        <v/>
      </c>
      <c r="H606" s="330" t="str">
        <f>IF(A606="","",CONCATENATE("1D.",Entrada!$K$8,".",auxiliar!A138,".",Table8[[#This Row],[Código da Candidatura]]))</f>
        <v/>
      </c>
      <c r="I606" s="331" t="str">
        <f>IF(A606="","",SUMIF(D.Composição!A$2825:A$8530,A606,D.Composição!G$5:G$8530))</f>
        <v/>
      </c>
      <c r="J606" s="332" t="str">
        <f>IF(A606="","",COUNTIF(D.Composição!$A:$A,$A606))</f>
        <v/>
      </c>
      <c r="K606" s="332" t="str">
        <f t="shared" si="45"/>
        <v/>
      </c>
      <c r="L606" s="332" t="str">
        <f>IF(A606="","",COUNTIFS(D.Composição!$A:$A,$A606,D.Composição!$M:$M,"Dep"))</f>
        <v/>
      </c>
      <c r="M606" s="332" t="str">
        <f>IF(A606="","",COUNTIFS(D.Composição!$A:$A,$A606,D.Composição!$F:$F,"Sim"))</f>
        <v/>
      </c>
      <c r="N606" s="332" t="str">
        <f t="shared" si="46"/>
        <v/>
      </c>
      <c r="O606" s="332" t="str">
        <f>IF(A606="","",VLOOKUP(A606,D.Composição!A2960:F8666,5,FALSE))</f>
        <v/>
      </c>
      <c r="P606" s="332" t="str">
        <f t="shared" si="47"/>
        <v/>
      </c>
      <c r="Q606" s="333" t="str">
        <f t="shared" si="48"/>
        <v/>
      </c>
      <c r="R606" s="334" t="str">
        <f t="shared" si="49"/>
        <v/>
      </c>
      <c r="S606" s="332" t="str">
        <f>IF(H606="","",IF(R606&gt;=4*auxiliar!$K$2,"Não elegível",IF(R606&lt;4*auxiliar!$K$2,"Elegível","")))</f>
        <v/>
      </c>
      <c r="T606" s="325"/>
      <c r="U606" s="325"/>
      <c r="V606" s="325"/>
      <c r="W606" s="335"/>
      <c r="X606" s="336" t="str">
        <f>IF(Table8[[#This Row],[Código do agregado '[Entidade']]]="","",IF(OR(AND(A606="",A606&lt;&gt;""),(AND(A606&lt;&gt;"",OR(B606="",D606="",I606="",T606="",U606="")))),"NÃO",IF(AND(A606&lt;&gt;"",J606=0),"Faltam membros","sim")))</f>
        <v/>
      </c>
      <c r="AA606" s="323"/>
      <c r="AB606" s="406"/>
      <c r="AC606" s="406"/>
      <c r="AD606" s="323"/>
      <c r="AE606" s="323"/>
    </row>
    <row r="607" spans="1:31" x14ac:dyDescent="0.25">
      <c r="A607" s="324"/>
      <c r="B607" s="325"/>
      <c r="C607" s="326">
        <f>IFERROR(VLOOKUP(B607,A.Núcleos!$B:$C,2,FALSE),"")</f>
        <v>0</v>
      </c>
      <c r="D607" s="327"/>
      <c r="E607" s="328"/>
      <c r="F607" s="213"/>
      <c r="G607" s="329" t="str">
        <f>IF(Table8[[#This Row],[Código da Candidatura]]="","",CONCATENATE(VLOOKUP(Table8[[#This Row],[Código da Candidatura]],Table13[[Cód.]:[Latitude]],3,FALSE)," - ",VLOOKUP(Table8[[#This Row],[Código da Candidatura]],Table13[[Cód.]:[Latitude]],6,FALSE)))</f>
        <v/>
      </c>
      <c r="H607" s="330" t="str">
        <f>IF(A607="","",CONCATENATE("1D.",Entrada!$K$8,".",auxiliar!A139,".",Table8[[#This Row],[Código da Candidatura]]))</f>
        <v/>
      </c>
      <c r="I607" s="331" t="str">
        <f>IF(A607="","",SUMIF(D.Composição!A$2825:A$8530,A607,D.Composição!G$5:G$8530))</f>
        <v/>
      </c>
      <c r="J607" s="332" t="str">
        <f>IF(A607="","",COUNTIF(D.Composição!$A:$A,$A607))</f>
        <v/>
      </c>
      <c r="K607" s="332" t="str">
        <f t="shared" si="45"/>
        <v/>
      </c>
      <c r="L607" s="332" t="str">
        <f>IF(A607="","",COUNTIFS(D.Composição!$A:$A,$A607,D.Composição!$M:$M,"Dep"))</f>
        <v/>
      </c>
      <c r="M607" s="332" t="str">
        <f>IF(A607="","",COUNTIFS(D.Composição!$A:$A,$A607,D.Composição!$F:$F,"Sim"))</f>
        <v/>
      </c>
      <c r="N607" s="332" t="str">
        <f t="shared" si="46"/>
        <v/>
      </c>
      <c r="O607" s="332" t="str">
        <f>IF(A607="","",VLOOKUP(A607,D.Composição!A2961:F8667,5,FALSE))</f>
        <v/>
      </c>
      <c r="P607" s="332" t="str">
        <f t="shared" si="47"/>
        <v/>
      </c>
      <c r="Q607" s="333" t="str">
        <f t="shared" si="48"/>
        <v/>
      </c>
      <c r="R607" s="334" t="str">
        <f t="shared" si="49"/>
        <v/>
      </c>
      <c r="S607" s="332" t="str">
        <f>IF(H607="","",IF(R607&gt;=4*auxiliar!$K$2,"Não elegível",IF(R607&lt;4*auxiliar!$K$2,"Elegível","")))</f>
        <v/>
      </c>
      <c r="T607" s="325"/>
      <c r="U607" s="325"/>
      <c r="V607" s="325"/>
      <c r="W607" s="335"/>
      <c r="X607" s="336" t="str">
        <f>IF(Table8[[#This Row],[Código do agregado '[Entidade']]]="","",IF(OR(AND(A607="",A607&lt;&gt;""),(AND(A607&lt;&gt;"",OR(B607="",D607="",I607="",T607="",U607="")))),"NÃO",IF(AND(A607&lt;&gt;"",J607=0),"Faltam membros","sim")))</f>
        <v/>
      </c>
      <c r="AA607" s="323"/>
      <c r="AB607" s="406"/>
      <c r="AC607" s="406"/>
      <c r="AD607" s="323"/>
      <c r="AE607" s="323"/>
    </row>
    <row r="608" spans="1:31" x14ac:dyDescent="0.25">
      <c r="A608" s="324"/>
      <c r="B608" s="325"/>
      <c r="C608" s="326">
        <f>IFERROR(VLOOKUP(B608,A.Núcleos!$B:$C,2,FALSE),"")</f>
        <v>0</v>
      </c>
      <c r="D608" s="327"/>
      <c r="E608" s="328"/>
      <c r="F608" s="213"/>
      <c r="G608" s="329" t="str">
        <f>IF(Table8[[#This Row],[Código da Candidatura]]="","",CONCATENATE(VLOOKUP(Table8[[#This Row],[Código da Candidatura]],Table13[[Cód.]:[Latitude]],3,FALSE)," - ",VLOOKUP(Table8[[#This Row],[Código da Candidatura]],Table13[[Cód.]:[Latitude]],6,FALSE)))</f>
        <v/>
      </c>
      <c r="H608" s="330" t="str">
        <f>IF(A608="","",CONCATENATE("1D.",Entrada!$K$8,".",auxiliar!A140,".",Table8[[#This Row],[Código da Candidatura]]))</f>
        <v/>
      </c>
      <c r="I608" s="331" t="str">
        <f>IF(A608="","",SUMIF(D.Composição!A$2825:A$8530,A608,D.Composição!G$5:G$8530))</f>
        <v/>
      </c>
      <c r="J608" s="332" t="str">
        <f>IF(A608="","",COUNTIF(D.Composição!$A:$A,$A608))</f>
        <v/>
      </c>
      <c r="K608" s="332" t="str">
        <f t="shared" si="45"/>
        <v/>
      </c>
      <c r="L608" s="332" t="str">
        <f>IF(A608="","",COUNTIFS(D.Composição!$A:$A,$A608,D.Composição!$M:$M,"Dep"))</f>
        <v/>
      </c>
      <c r="M608" s="332" t="str">
        <f>IF(A608="","",COUNTIFS(D.Composição!$A:$A,$A608,D.Composição!$F:$F,"Sim"))</f>
        <v/>
      </c>
      <c r="N608" s="332" t="str">
        <f t="shared" si="46"/>
        <v/>
      </c>
      <c r="O608" s="332" t="str">
        <f>IF(A608="","",VLOOKUP(A608,D.Composição!A2962:F8668,5,FALSE))</f>
        <v/>
      </c>
      <c r="P608" s="332" t="str">
        <f t="shared" si="47"/>
        <v/>
      </c>
      <c r="Q608" s="333" t="str">
        <f t="shared" si="48"/>
        <v/>
      </c>
      <c r="R608" s="334" t="str">
        <f t="shared" si="49"/>
        <v/>
      </c>
      <c r="S608" s="332" t="str">
        <f>IF(H608="","",IF(R608&gt;=4*auxiliar!$K$2,"Não elegível",IF(R608&lt;4*auxiliar!$K$2,"Elegível","")))</f>
        <v/>
      </c>
      <c r="T608" s="325"/>
      <c r="U608" s="325"/>
      <c r="V608" s="325"/>
      <c r="W608" s="335"/>
      <c r="X608" s="336" t="str">
        <f>IF(Table8[[#This Row],[Código do agregado '[Entidade']]]="","",IF(OR(AND(A608="",A608&lt;&gt;""),(AND(A608&lt;&gt;"",OR(B608="",D608="",I608="",T608="",U608="")))),"NÃO",IF(AND(A608&lt;&gt;"",J608=0),"Faltam membros","sim")))</f>
        <v/>
      </c>
      <c r="AA608" s="323"/>
      <c r="AB608" s="406"/>
      <c r="AC608" s="406"/>
      <c r="AD608" s="323"/>
      <c r="AE608" s="323"/>
    </row>
    <row r="609" spans="1:31" x14ac:dyDescent="0.25">
      <c r="A609" s="324"/>
      <c r="B609" s="325"/>
      <c r="C609" s="326">
        <f>IFERROR(VLOOKUP(B609,A.Núcleos!$B:$C,2,FALSE),"")</f>
        <v>0</v>
      </c>
      <c r="D609" s="327"/>
      <c r="E609" s="328"/>
      <c r="F609" s="213"/>
      <c r="G609" s="329" t="str">
        <f>IF(Table8[[#This Row],[Código da Candidatura]]="","",CONCATENATE(VLOOKUP(Table8[[#This Row],[Código da Candidatura]],Table13[[Cód.]:[Latitude]],3,FALSE)," - ",VLOOKUP(Table8[[#This Row],[Código da Candidatura]],Table13[[Cód.]:[Latitude]],6,FALSE)))</f>
        <v/>
      </c>
      <c r="H609" s="330" t="str">
        <f>IF(A609="","",CONCATENATE("1D.",Entrada!$K$8,".",auxiliar!A141,".",Table8[[#This Row],[Código da Candidatura]]))</f>
        <v/>
      </c>
      <c r="I609" s="331" t="str">
        <f>IF(A609="","",SUMIF(D.Composição!A$2825:A$8530,A609,D.Composição!G$5:G$8530))</f>
        <v/>
      </c>
      <c r="J609" s="332" t="str">
        <f>IF(A609="","",COUNTIF(D.Composição!$A:$A,$A609))</f>
        <v/>
      </c>
      <c r="K609" s="332" t="str">
        <f t="shared" si="45"/>
        <v/>
      </c>
      <c r="L609" s="332" t="str">
        <f>IF(A609="","",COUNTIFS(D.Composição!$A:$A,$A609,D.Composição!$M:$M,"Dep"))</f>
        <v/>
      </c>
      <c r="M609" s="332" t="str">
        <f>IF(A609="","",COUNTIFS(D.Composição!$A:$A,$A609,D.Composição!$F:$F,"Sim"))</f>
        <v/>
      </c>
      <c r="N609" s="332" t="str">
        <f t="shared" si="46"/>
        <v/>
      </c>
      <c r="O609" s="332" t="str">
        <f>IF(A609="","",VLOOKUP(A609,D.Composição!A2963:F8669,5,FALSE))</f>
        <v/>
      </c>
      <c r="P609" s="332" t="str">
        <f t="shared" si="47"/>
        <v/>
      </c>
      <c r="Q609" s="333" t="str">
        <f t="shared" si="48"/>
        <v/>
      </c>
      <c r="R609" s="334" t="str">
        <f t="shared" si="49"/>
        <v/>
      </c>
      <c r="S609" s="332" t="str">
        <f>IF(H609="","",IF(R609&gt;=4*auxiliar!$K$2,"Não elegível",IF(R609&lt;4*auxiliar!$K$2,"Elegível","")))</f>
        <v/>
      </c>
      <c r="T609" s="325"/>
      <c r="U609" s="325"/>
      <c r="V609" s="325"/>
      <c r="W609" s="335"/>
      <c r="X609" s="336" t="str">
        <f>IF(Table8[[#This Row],[Código do agregado '[Entidade']]]="","",IF(OR(AND(A609="",A609&lt;&gt;""),(AND(A609&lt;&gt;"",OR(B609="",D609="",I609="",T609="",U609="")))),"NÃO",IF(AND(A609&lt;&gt;"",J609=0),"Faltam membros","sim")))</f>
        <v/>
      </c>
      <c r="AA609" s="323"/>
      <c r="AB609" s="406"/>
      <c r="AC609" s="406"/>
      <c r="AD609" s="323"/>
      <c r="AE609" s="323"/>
    </row>
    <row r="610" spans="1:31" x14ac:dyDescent="0.25">
      <c r="A610" s="324"/>
      <c r="B610" s="325"/>
      <c r="C610" s="326">
        <f>IFERROR(VLOOKUP(B610,A.Núcleos!$B:$C,2,FALSE),"")</f>
        <v>0</v>
      </c>
      <c r="D610" s="327"/>
      <c r="E610" s="328"/>
      <c r="F610" s="213"/>
      <c r="G610" s="329" t="str">
        <f>IF(Table8[[#This Row],[Código da Candidatura]]="","",CONCATENATE(VLOOKUP(Table8[[#This Row],[Código da Candidatura]],Table13[[Cód.]:[Latitude]],3,FALSE)," - ",VLOOKUP(Table8[[#This Row],[Código da Candidatura]],Table13[[Cód.]:[Latitude]],6,FALSE)))</f>
        <v/>
      </c>
      <c r="H610" s="330" t="str">
        <f>IF(A610="","",CONCATENATE("1D.",Entrada!$K$8,".",auxiliar!A142,".",Table8[[#This Row],[Código da Candidatura]]))</f>
        <v/>
      </c>
      <c r="I610" s="331" t="str">
        <f>IF(A610="","",SUMIF(D.Composição!A$2825:A$8530,A610,D.Composição!G$5:G$8530))</f>
        <v/>
      </c>
      <c r="J610" s="332" t="str">
        <f>IF(A610="","",COUNTIF(D.Composição!$A:$A,$A610))</f>
        <v/>
      </c>
      <c r="K610" s="332" t="str">
        <f t="shared" si="45"/>
        <v/>
      </c>
      <c r="L610" s="332" t="str">
        <f>IF(A610="","",COUNTIFS(D.Composição!$A:$A,$A610,D.Composição!$M:$M,"Dep"))</f>
        <v/>
      </c>
      <c r="M610" s="332" t="str">
        <f>IF(A610="","",COUNTIFS(D.Composição!$A:$A,$A610,D.Composição!$F:$F,"Sim"))</f>
        <v/>
      </c>
      <c r="N610" s="332" t="str">
        <f t="shared" si="46"/>
        <v/>
      </c>
      <c r="O610" s="332" t="str">
        <f>IF(A610="","",VLOOKUP(A610,D.Composição!A2964:F8670,5,FALSE))</f>
        <v/>
      </c>
      <c r="P610" s="332" t="str">
        <f t="shared" si="47"/>
        <v/>
      </c>
      <c r="Q610" s="333" t="str">
        <f t="shared" si="48"/>
        <v/>
      </c>
      <c r="R610" s="334" t="str">
        <f t="shared" si="49"/>
        <v/>
      </c>
      <c r="S610" s="332" t="str">
        <f>IF(H610="","",IF(R610&gt;=4*auxiliar!$K$2,"Não elegível",IF(R610&lt;4*auxiliar!$K$2,"Elegível","")))</f>
        <v/>
      </c>
      <c r="T610" s="325"/>
      <c r="U610" s="325"/>
      <c r="V610" s="325"/>
      <c r="W610" s="335"/>
      <c r="X610" s="336" t="str">
        <f>IF(Table8[[#This Row],[Código do agregado '[Entidade']]]="","",IF(OR(AND(A610="",A610&lt;&gt;""),(AND(A610&lt;&gt;"",OR(B610="",D610="",I610="",T610="",U610="")))),"NÃO",IF(AND(A610&lt;&gt;"",J610=0),"Faltam membros","sim")))</f>
        <v/>
      </c>
      <c r="AA610" s="323"/>
      <c r="AB610" s="406"/>
      <c r="AC610" s="406"/>
      <c r="AD610" s="323"/>
      <c r="AE610" s="323"/>
    </row>
    <row r="611" spans="1:31" x14ac:dyDescent="0.25">
      <c r="A611" s="324"/>
      <c r="B611" s="325"/>
      <c r="C611" s="326">
        <f>IFERROR(VLOOKUP(B611,A.Núcleos!$B:$C,2,FALSE),"")</f>
        <v>0</v>
      </c>
      <c r="D611" s="327"/>
      <c r="E611" s="328"/>
      <c r="F611" s="213"/>
      <c r="G611" s="329" t="str">
        <f>IF(Table8[[#This Row],[Código da Candidatura]]="","",CONCATENATE(VLOOKUP(Table8[[#This Row],[Código da Candidatura]],Table13[[Cód.]:[Latitude]],3,FALSE)," - ",VLOOKUP(Table8[[#This Row],[Código da Candidatura]],Table13[[Cód.]:[Latitude]],6,FALSE)))</f>
        <v/>
      </c>
      <c r="H611" s="330" t="str">
        <f>IF(A611="","",CONCATENATE("1D.",Entrada!$K$8,".",auxiliar!A143,".",Table8[[#This Row],[Código da Candidatura]]))</f>
        <v/>
      </c>
      <c r="I611" s="331" t="str">
        <f>IF(A611="","",SUMIF(D.Composição!A$2825:A$8530,A611,D.Composição!G$5:G$8530))</f>
        <v/>
      </c>
      <c r="J611" s="332" t="str">
        <f>IF(A611="","",COUNTIF(D.Composição!$A:$A,$A611))</f>
        <v/>
      </c>
      <c r="K611" s="332" t="str">
        <f t="shared" si="45"/>
        <v/>
      </c>
      <c r="L611" s="332" t="str">
        <f>IF(A611="","",COUNTIFS(D.Composição!$A:$A,$A611,D.Composição!$M:$M,"Dep"))</f>
        <v/>
      </c>
      <c r="M611" s="332" t="str">
        <f>IF(A611="","",COUNTIFS(D.Composição!$A:$A,$A611,D.Composição!$F:$F,"Sim"))</f>
        <v/>
      </c>
      <c r="N611" s="332" t="str">
        <f t="shared" si="46"/>
        <v/>
      </c>
      <c r="O611" s="332" t="str">
        <f>IF(A611="","",VLOOKUP(A611,D.Composição!A2965:F8671,5,FALSE))</f>
        <v/>
      </c>
      <c r="P611" s="332" t="str">
        <f t="shared" si="47"/>
        <v/>
      </c>
      <c r="Q611" s="333" t="str">
        <f t="shared" si="48"/>
        <v/>
      </c>
      <c r="R611" s="334" t="str">
        <f t="shared" si="49"/>
        <v/>
      </c>
      <c r="S611" s="332" t="str">
        <f>IF(H611="","",IF(R611&gt;=4*auxiliar!$K$2,"Não elegível",IF(R611&lt;4*auxiliar!$K$2,"Elegível","")))</f>
        <v/>
      </c>
      <c r="T611" s="325"/>
      <c r="U611" s="325"/>
      <c r="V611" s="325"/>
      <c r="W611" s="335"/>
      <c r="X611" s="336" t="str">
        <f>IF(Table8[[#This Row],[Código do agregado '[Entidade']]]="","",IF(OR(AND(A611="",A611&lt;&gt;""),(AND(A611&lt;&gt;"",OR(B611="",D611="",I611="",T611="",U611="")))),"NÃO",IF(AND(A611&lt;&gt;"",J611=0),"Faltam membros","sim")))</f>
        <v/>
      </c>
      <c r="AA611" s="323"/>
      <c r="AB611" s="406"/>
      <c r="AC611" s="406"/>
      <c r="AD611" s="323"/>
      <c r="AE611" s="323"/>
    </row>
    <row r="612" spans="1:31" x14ac:dyDescent="0.25">
      <c r="A612" s="324"/>
      <c r="B612" s="325"/>
      <c r="C612" s="326">
        <f>IFERROR(VLOOKUP(B612,A.Núcleos!$B:$C,2,FALSE),"")</f>
        <v>0</v>
      </c>
      <c r="D612" s="327"/>
      <c r="E612" s="328"/>
      <c r="F612" s="213"/>
      <c r="G612" s="329" t="str">
        <f>IF(Table8[[#This Row],[Código da Candidatura]]="","",CONCATENATE(VLOOKUP(Table8[[#This Row],[Código da Candidatura]],Table13[[Cód.]:[Latitude]],3,FALSE)," - ",VLOOKUP(Table8[[#This Row],[Código da Candidatura]],Table13[[Cód.]:[Latitude]],6,FALSE)))</f>
        <v/>
      </c>
      <c r="H612" s="330" t="str">
        <f>IF(A612="","",CONCATENATE("1D.",Entrada!$K$8,".",auxiliar!A144,".",Table8[[#This Row],[Código da Candidatura]]))</f>
        <v/>
      </c>
      <c r="I612" s="331" t="str">
        <f>IF(A612="","",SUMIF(D.Composição!A$2825:A$8530,A612,D.Composição!G$5:G$8530))</f>
        <v/>
      </c>
      <c r="J612" s="332" t="str">
        <f>IF(A612="","",COUNTIF(D.Composição!$A:$A,$A612))</f>
        <v/>
      </c>
      <c r="K612" s="332" t="str">
        <f t="shared" si="45"/>
        <v/>
      </c>
      <c r="L612" s="332" t="str">
        <f>IF(A612="","",COUNTIFS(D.Composição!$A:$A,$A612,D.Composição!$M:$M,"Dep"))</f>
        <v/>
      </c>
      <c r="M612" s="332" t="str">
        <f>IF(A612="","",COUNTIFS(D.Composição!$A:$A,$A612,D.Composição!$F:$F,"Sim"))</f>
        <v/>
      </c>
      <c r="N612" s="332" t="str">
        <f t="shared" si="46"/>
        <v/>
      </c>
      <c r="O612" s="332" t="str">
        <f>IF(A612="","",VLOOKUP(A612,D.Composição!A2966:F8672,5,FALSE))</f>
        <v/>
      </c>
      <c r="P612" s="332" t="str">
        <f t="shared" si="47"/>
        <v/>
      </c>
      <c r="Q612" s="333" t="str">
        <f t="shared" si="48"/>
        <v/>
      </c>
      <c r="R612" s="334" t="str">
        <f t="shared" si="49"/>
        <v/>
      </c>
      <c r="S612" s="332" t="str">
        <f>IF(H612="","",IF(R612&gt;=4*auxiliar!$K$2,"Não elegível",IF(R612&lt;4*auxiliar!$K$2,"Elegível","")))</f>
        <v/>
      </c>
      <c r="T612" s="325"/>
      <c r="U612" s="325"/>
      <c r="V612" s="325"/>
      <c r="W612" s="335"/>
      <c r="X612" s="336" t="str">
        <f>IF(Table8[[#This Row],[Código do agregado '[Entidade']]]="","",IF(OR(AND(A612="",A612&lt;&gt;""),(AND(A612&lt;&gt;"",OR(B612="",D612="",I612="",T612="",U612="")))),"NÃO",IF(AND(A612&lt;&gt;"",J612=0),"Faltam membros","sim")))</f>
        <v/>
      </c>
      <c r="AA612" s="323"/>
      <c r="AB612" s="406"/>
      <c r="AC612" s="406"/>
      <c r="AD612" s="323"/>
      <c r="AE612" s="323"/>
    </row>
    <row r="613" spans="1:31" x14ac:dyDescent="0.25">
      <c r="A613" s="324"/>
      <c r="B613" s="325"/>
      <c r="C613" s="326">
        <f>IFERROR(VLOOKUP(B613,A.Núcleos!$B:$C,2,FALSE),"")</f>
        <v>0</v>
      </c>
      <c r="D613" s="327"/>
      <c r="E613" s="328"/>
      <c r="F613" s="213"/>
      <c r="G613" s="329" t="str">
        <f>IF(Table8[[#This Row],[Código da Candidatura]]="","",CONCATENATE(VLOOKUP(Table8[[#This Row],[Código da Candidatura]],Table13[[Cód.]:[Latitude]],3,FALSE)," - ",VLOOKUP(Table8[[#This Row],[Código da Candidatura]],Table13[[Cód.]:[Latitude]],6,FALSE)))</f>
        <v/>
      </c>
      <c r="H613" s="330" t="str">
        <f>IF(A613="","",CONCATENATE("1D.",Entrada!$K$8,".",auxiliar!A145,".",Table8[[#This Row],[Código da Candidatura]]))</f>
        <v/>
      </c>
      <c r="I613" s="331" t="str">
        <f>IF(A613="","",SUMIF(D.Composição!A$2825:A$8530,A613,D.Composição!G$5:G$8530))</f>
        <v/>
      </c>
      <c r="J613" s="332" t="str">
        <f>IF(A613="","",COUNTIF(D.Composição!$A:$A,$A613))</f>
        <v/>
      </c>
      <c r="K613" s="332" t="str">
        <f t="shared" si="45"/>
        <v/>
      </c>
      <c r="L613" s="332" t="str">
        <f>IF(A613="","",COUNTIFS(D.Composição!$A:$A,$A613,D.Composição!$M:$M,"Dep"))</f>
        <v/>
      </c>
      <c r="M613" s="332" t="str">
        <f>IF(A613="","",COUNTIFS(D.Composição!$A:$A,$A613,D.Composição!$F:$F,"Sim"))</f>
        <v/>
      </c>
      <c r="N613" s="332" t="str">
        <f t="shared" si="46"/>
        <v/>
      </c>
      <c r="O613" s="332" t="str">
        <f>IF(A613="","",VLOOKUP(A613,D.Composição!A2967:F8673,5,FALSE))</f>
        <v/>
      </c>
      <c r="P613" s="332" t="str">
        <f t="shared" si="47"/>
        <v/>
      </c>
      <c r="Q613" s="333" t="str">
        <f t="shared" si="48"/>
        <v/>
      </c>
      <c r="R613" s="334" t="str">
        <f t="shared" si="49"/>
        <v/>
      </c>
      <c r="S613" s="332" t="str">
        <f>IF(H613="","",IF(R613&gt;=4*auxiliar!$K$2,"Não elegível",IF(R613&lt;4*auxiliar!$K$2,"Elegível","")))</f>
        <v/>
      </c>
      <c r="T613" s="325"/>
      <c r="U613" s="325"/>
      <c r="V613" s="325"/>
      <c r="W613" s="335"/>
      <c r="X613" s="336" t="str">
        <f>IF(Table8[[#This Row],[Código do agregado '[Entidade']]]="","",IF(OR(AND(A613="",A613&lt;&gt;""),(AND(A613&lt;&gt;"",OR(B613="",D613="",I613="",T613="",U613="")))),"NÃO",IF(AND(A613&lt;&gt;"",J613=0),"Faltam membros","sim")))</f>
        <v/>
      </c>
      <c r="AA613" s="323"/>
      <c r="AB613" s="406"/>
      <c r="AC613" s="406"/>
      <c r="AD613" s="323"/>
      <c r="AE613" s="323"/>
    </row>
    <row r="614" spans="1:31" x14ac:dyDescent="0.25">
      <c r="A614" s="324"/>
      <c r="B614" s="325"/>
      <c r="C614" s="326">
        <f>IFERROR(VLOOKUP(B614,A.Núcleos!$B:$C,2,FALSE),"")</f>
        <v>0</v>
      </c>
      <c r="D614" s="327"/>
      <c r="E614" s="328"/>
      <c r="F614" s="213"/>
      <c r="G614" s="329" t="str">
        <f>IF(Table8[[#This Row],[Código da Candidatura]]="","",CONCATENATE(VLOOKUP(Table8[[#This Row],[Código da Candidatura]],Table13[[Cód.]:[Latitude]],3,FALSE)," - ",VLOOKUP(Table8[[#This Row],[Código da Candidatura]],Table13[[Cód.]:[Latitude]],6,FALSE)))</f>
        <v/>
      </c>
      <c r="H614" s="330" t="str">
        <f>IF(A614="","",CONCATENATE("1D.",Entrada!$K$8,".",auxiliar!A146,".",Table8[[#This Row],[Código da Candidatura]]))</f>
        <v/>
      </c>
      <c r="I614" s="331" t="str">
        <f>IF(A614="","",SUMIF(D.Composição!A$2825:A$8530,A614,D.Composição!G$5:G$8530))</f>
        <v/>
      </c>
      <c r="J614" s="332" t="str">
        <f>IF(A614="","",COUNTIF(D.Composição!$A:$A,$A614))</f>
        <v/>
      </c>
      <c r="K614" s="332" t="str">
        <f t="shared" si="45"/>
        <v/>
      </c>
      <c r="L614" s="332" t="str">
        <f>IF(A614="","",COUNTIFS(D.Composição!$A:$A,$A614,D.Composição!$M:$M,"Dep"))</f>
        <v/>
      </c>
      <c r="M614" s="332" t="str">
        <f>IF(A614="","",COUNTIFS(D.Composição!$A:$A,$A614,D.Composição!$F:$F,"Sim"))</f>
        <v/>
      </c>
      <c r="N614" s="332" t="str">
        <f t="shared" si="46"/>
        <v/>
      </c>
      <c r="O614" s="332" t="str">
        <f>IF(A614="","",VLOOKUP(A614,D.Composição!A2968:F8674,5,FALSE))</f>
        <v/>
      </c>
      <c r="P614" s="332" t="str">
        <f t="shared" si="47"/>
        <v/>
      </c>
      <c r="Q614" s="333" t="str">
        <f t="shared" si="48"/>
        <v/>
      </c>
      <c r="R614" s="334" t="str">
        <f t="shared" si="49"/>
        <v/>
      </c>
      <c r="S614" s="332" t="str">
        <f>IF(H614="","",IF(R614&gt;=4*auxiliar!$K$2,"Não elegível",IF(R614&lt;4*auxiliar!$K$2,"Elegível","")))</f>
        <v/>
      </c>
      <c r="T614" s="325"/>
      <c r="U614" s="325"/>
      <c r="V614" s="325"/>
      <c r="W614" s="335"/>
      <c r="X614" s="336" t="str">
        <f>IF(Table8[[#This Row],[Código do agregado '[Entidade']]]="","",IF(OR(AND(A614="",A614&lt;&gt;""),(AND(A614&lt;&gt;"",OR(B614="",D614="",I614="",T614="",U614="")))),"NÃO",IF(AND(A614&lt;&gt;"",J614=0),"Faltam membros","sim")))</f>
        <v/>
      </c>
      <c r="AA614" s="323"/>
      <c r="AB614" s="406"/>
      <c r="AC614" s="406"/>
      <c r="AD614" s="323"/>
      <c r="AE614" s="323"/>
    </row>
    <row r="615" spans="1:31" x14ac:dyDescent="0.25">
      <c r="A615" s="324"/>
      <c r="B615" s="325"/>
      <c r="C615" s="326">
        <f>IFERROR(VLOOKUP(B615,A.Núcleos!$B:$C,2,FALSE),"")</f>
        <v>0</v>
      </c>
      <c r="D615" s="327"/>
      <c r="E615" s="328"/>
      <c r="F615" s="213"/>
      <c r="G615" s="329" t="str">
        <f>IF(Table8[[#This Row],[Código da Candidatura]]="","",CONCATENATE(VLOOKUP(Table8[[#This Row],[Código da Candidatura]],Table13[[Cód.]:[Latitude]],3,FALSE)," - ",VLOOKUP(Table8[[#This Row],[Código da Candidatura]],Table13[[Cód.]:[Latitude]],6,FALSE)))</f>
        <v/>
      </c>
      <c r="H615" s="330" t="str">
        <f>IF(A615="","",CONCATENATE("1D.",Entrada!$K$8,".",auxiliar!A147,".",Table8[[#This Row],[Código da Candidatura]]))</f>
        <v/>
      </c>
      <c r="I615" s="331" t="str">
        <f>IF(A615="","",SUMIF(D.Composição!A$2825:A$8530,A615,D.Composição!G$5:G$8530))</f>
        <v/>
      </c>
      <c r="J615" s="332" t="str">
        <f>IF(A615="","",COUNTIF(D.Composição!$A:$A,$A615))</f>
        <v/>
      </c>
      <c r="K615" s="332" t="str">
        <f t="shared" si="45"/>
        <v/>
      </c>
      <c r="L615" s="332" t="str">
        <f>IF(A615="","",COUNTIFS(D.Composição!$A:$A,$A615,D.Composição!$M:$M,"Dep"))</f>
        <v/>
      </c>
      <c r="M615" s="332" t="str">
        <f>IF(A615="","",COUNTIFS(D.Composição!$A:$A,$A615,D.Composição!$F:$F,"Sim"))</f>
        <v/>
      </c>
      <c r="N615" s="332" t="str">
        <f t="shared" si="46"/>
        <v/>
      </c>
      <c r="O615" s="332" t="str">
        <f>IF(A615="","",VLOOKUP(A615,D.Composição!A2969:F8675,5,FALSE))</f>
        <v/>
      </c>
      <c r="P615" s="332" t="str">
        <f t="shared" si="47"/>
        <v/>
      </c>
      <c r="Q615" s="333" t="str">
        <f t="shared" si="48"/>
        <v/>
      </c>
      <c r="R615" s="334" t="str">
        <f t="shared" si="49"/>
        <v/>
      </c>
      <c r="S615" s="332" t="str">
        <f>IF(H615="","",IF(R615&gt;=4*auxiliar!$K$2,"Não elegível",IF(R615&lt;4*auxiliar!$K$2,"Elegível","")))</f>
        <v/>
      </c>
      <c r="T615" s="325"/>
      <c r="U615" s="325"/>
      <c r="V615" s="325"/>
      <c r="W615" s="335"/>
      <c r="X615" s="336" t="str">
        <f>IF(Table8[[#This Row],[Código do agregado '[Entidade']]]="","",IF(OR(AND(A615="",A615&lt;&gt;""),(AND(A615&lt;&gt;"",OR(B615="",D615="",I615="",T615="",U615="")))),"NÃO",IF(AND(A615&lt;&gt;"",J615=0),"Faltam membros","sim")))</f>
        <v/>
      </c>
      <c r="AA615" s="323"/>
      <c r="AB615" s="406"/>
      <c r="AC615" s="406"/>
      <c r="AD615" s="323"/>
      <c r="AE615" s="323"/>
    </row>
    <row r="616" spans="1:31" x14ac:dyDescent="0.25">
      <c r="A616" s="324"/>
      <c r="B616" s="325"/>
      <c r="C616" s="326">
        <f>IFERROR(VLOOKUP(B616,A.Núcleos!$B:$C,2,FALSE),"")</f>
        <v>0</v>
      </c>
      <c r="D616" s="327"/>
      <c r="E616" s="328"/>
      <c r="F616" s="213"/>
      <c r="G616" s="329" t="str">
        <f>IF(Table8[[#This Row],[Código da Candidatura]]="","",CONCATENATE(VLOOKUP(Table8[[#This Row],[Código da Candidatura]],Table13[[Cód.]:[Latitude]],3,FALSE)," - ",VLOOKUP(Table8[[#This Row],[Código da Candidatura]],Table13[[Cód.]:[Latitude]],6,FALSE)))</f>
        <v/>
      </c>
      <c r="H616" s="330" t="str">
        <f>IF(A616="","",CONCATENATE("1D.",Entrada!$K$8,".",auxiliar!A148,".",Table8[[#This Row],[Código da Candidatura]]))</f>
        <v/>
      </c>
      <c r="I616" s="331" t="str">
        <f>IF(A616="","",SUMIF(D.Composição!A$2825:A$8530,A616,D.Composição!G$5:G$8530))</f>
        <v/>
      </c>
      <c r="J616" s="332" t="str">
        <f>IF(A616="","",COUNTIF(D.Composição!$A:$A,$A616))</f>
        <v/>
      </c>
      <c r="K616" s="332" t="str">
        <f t="shared" si="45"/>
        <v/>
      </c>
      <c r="L616" s="332" t="str">
        <f>IF(A616="","",COUNTIFS(D.Composição!$A:$A,$A616,D.Composição!$M:$M,"Dep"))</f>
        <v/>
      </c>
      <c r="M616" s="332" t="str">
        <f>IF(A616="","",COUNTIFS(D.Composição!$A:$A,$A616,D.Composição!$F:$F,"Sim"))</f>
        <v/>
      </c>
      <c r="N616" s="332" t="str">
        <f t="shared" si="46"/>
        <v/>
      </c>
      <c r="O616" s="332" t="str">
        <f>IF(A616="","",VLOOKUP(A616,D.Composição!A2970:F8676,5,FALSE))</f>
        <v/>
      </c>
      <c r="P616" s="332" t="str">
        <f t="shared" si="47"/>
        <v/>
      </c>
      <c r="Q616" s="333" t="str">
        <f t="shared" si="48"/>
        <v/>
      </c>
      <c r="R616" s="334" t="str">
        <f t="shared" si="49"/>
        <v/>
      </c>
      <c r="S616" s="332" t="str">
        <f>IF(H616="","",IF(R616&gt;=4*auxiliar!$K$2,"Não elegível",IF(R616&lt;4*auxiliar!$K$2,"Elegível","")))</f>
        <v/>
      </c>
      <c r="T616" s="325"/>
      <c r="U616" s="325"/>
      <c r="V616" s="325"/>
      <c r="W616" s="335"/>
      <c r="X616" s="336" t="str">
        <f>IF(Table8[[#This Row],[Código do agregado '[Entidade']]]="","",IF(OR(AND(A616="",A616&lt;&gt;""),(AND(A616&lt;&gt;"",OR(B616="",D616="",I616="",T616="",U616="")))),"NÃO",IF(AND(A616&lt;&gt;"",J616=0),"Faltam membros","sim")))</f>
        <v/>
      </c>
      <c r="AA616" s="323"/>
      <c r="AB616" s="406"/>
      <c r="AC616" s="406"/>
      <c r="AD616" s="323"/>
      <c r="AE616" s="323"/>
    </row>
    <row r="617" spans="1:31" x14ac:dyDescent="0.25">
      <c r="A617" s="324"/>
      <c r="B617" s="325"/>
      <c r="C617" s="326">
        <f>IFERROR(VLOOKUP(B617,A.Núcleos!$B:$C,2,FALSE),"")</f>
        <v>0</v>
      </c>
      <c r="D617" s="327"/>
      <c r="E617" s="328"/>
      <c r="F617" s="213"/>
      <c r="G617" s="329" t="str">
        <f>IF(Table8[[#This Row],[Código da Candidatura]]="","",CONCATENATE(VLOOKUP(Table8[[#This Row],[Código da Candidatura]],Table13[[Cód.]:[Latitude]],3,FALSE)," - ",VLOOKUP(Table8[[#This Row],[Código da Candidatura]],Table13[[Cód.]:[Latitude]],6,FALSE)))</f>
        <v/>
      </c>
      <c r="H617" s="330" t="str">
        <f>IF(A617="","",CONCATENATE("1D.",Entrada!$K$8,".",auxiliar!A149,".",Table8[[#This Row],[Código da Candidatura]]))</f>
        <v/>
      </c>
      <c r="I617" s="331" t="str">
        <f>IF(A617="","",SUMIF(D.Composição!A$2825:A$8530,A617,D.Composição!G$5:G$8530))</f>
        <v/>
      </c>
      <c r="J617" s="332" t="str">
        <f>IF(A617="","",COUNTIF(D.Composição!$A:$A,$A617))</f>
        <v/>
      </c>
      <c r="K617" s="332" t="str">
        <f t="shared" si="45"/>
        <v/>
      </c>
      <c r="L617" s="332" t="str">
        <f>IF(A617="","",COUNTIFS(D.Composição!$A:$A,$A617,D.Composição!$M:$M,"Dep"))</f>
        <v/>
      </c>
      <c r="M617" s="332" t="str">
        <f>IF(A617="","",COUNTIFS(D.Composição!$A:$A,$A617,D.Composição!$F:$F,"Sim"))</f>
        <v/>
      </c>
      <c r="N617" s="332" t="str">
        <f t="shared" si="46"/>
        <v/>
      </c>
      <c r="O617" s="332" t="str">
        <f>IF(A617="","",VLOOKUP(A617,D.Composição!A2971:F8677,5,FALSE))</f>
        <v/>
      </c>
      <c r="P617" s="332" t="str">
        <f t="shared" si="47"/>
        <v/>
      </c>
      <c r="Q617" s="333" t="str">
        <f t="shared" si="48"/>
        <v/>
      </c>
      <c r="R617" s="334" t="str">
        <f t="shared" si="49"/>
        <v/>
      </c>
      <c r="S617" s="332" t="str">
        <f>IF(H617="","",IF(R617&gt;=4*auxiliar!$K$2,"Não elegível",IF(R617&lt;4*auxiliar!$K$2,"Elegível","")))</f>
        <v/>
      </c>
      <c r="T617" s="325"/>
      <c r="U617" s="325"/>
      <c r="V617" s="325"/>
      <c r="W617" s="335"/>
      <c r="X617" s="336" t="str">
        <f>IF(Table8[[#This Row],[Código do agregado '[Entidade']]]="","",IF(OR(AND(A617="",A617&lt;&gt;""),(AND(A617&lt;&gt;"",OR(B617="",D617="",I617="",T617="",U617="")))),"NÃO",IF(AND(A617&lt;&gt;"",J617=0),"Faltam membros","sim")))</f>
        <v/>
      </c>
      <c r="AA617" s="323"/>
      <c r="AB617" s="406"/>
      <c r="AC617" s="406"/>
      <c r="AD617" s="323"/>
      <c r="AE617" s="323"/>
    </row>
    <row r="618" spans="1:31" x14ac:dyDescent="0.25">
      <c r="A618" s="324"/>
      <c r="B618" s="325"/>
      <c r="C618" s="326">
        <f>IFERROR(VLOOKUP(B618,A.Núcleos!$B:$C,2,FALSE),"")</f>
        <v>0</v>
      </c>
      <c r="D618" s="327"/>
      <c r="E618" s="328"/>
      <c r="F618" s="213"/>
      <c r="G618" s="329" t="str">
        <f>IF(Table8[[#This Row],[Código da Candidatura]]="","",CONCATENATE(VLOOKUP(Table8[[#This Row],[Código da Candidatura]],Table13[[Cód.]:[Latitude]],3,FALSE)," - ",VLOOKUP(Table8[[#This Row],[Código da Candidatura]],Table13[[Cód.]:[Latitude]],6,FALSE)))</f>
        <v/>
      </c>
      <c r="H618" s="330" t="str">
        <f>IF(A618="","",CONCATENATE("1D.",Entrada!$K$8,".",auxiliar!A150,".",Table8[[#This Row],[Código da Candidatura]]))</f>
        <v/>
      </c>
      <c r="I618" s="331" t="str">
        <f>IF(A618="","",SUMIF(D.Composição!A$2825:A$8530,A618,D.Composição!G$5:G$8530))</f>
        <v/>
      </c>
      <c r="J618" s="332" t="str">
        <f>IF(A618="","",COUNTIF(D.Composição!$A:$A,$A618))</f>
        <v/>
      </c>
      <c r="K618" s="332" t="str">
        <f t="shared" si="45"/>
        <v/>
      </c>
      <c r="L618" s="332" t="str">
        <f>IF(A618="","",COUNTIFS(D.Composição!$A:$A,$A618,D.Composição!$M:$M,"Dep"))</f>
        <v/>
      </c>
      <c r="M618" s="332" t="str">
        <f>IF(A618="","",COUNTIFS(D.Composição!$A:$A,$A618,D.Composição!$F:$F,"Sim"))</f>
        <v/>
      </c>
      <c r="N618" s="332" t="str">
        <f t="shared" si="46"/>
        <v/>
      </c>
      <c r="O618" s="332" t="str">
        <f>IF(A618="","",VLOOKUP(A618,D.Composição!A2972:F8678,5,FALSE))</f>
        <v/>
      </c>
      <c r="P618" s="332" t="str">
        <f t="shared" si="47"/>
        <v/>
      </c>
      <c r="Q618" s="333" t="str">
        <f t="shared" si="48"/>
        <v/>
      </c>
      <c r="R618" s="334" t="str">
        <f t="shared" si="49"/>
        <v/>
      </c>
      <c r="S618" s="332" t="str">
        <f>IF(H618="","",IF(R618&gt;=4*auxiliar!$K$2,"Não elegível",IF(R618&lt;4*auxiliar!$K$2,"Elegível","")))</f>
        <v/>
      </c>
      <c r="T618" s="325"/>
      <c r="U618" s="325"/>
      <c r="V618" s="325"/>
      <c r="W618" s="335"/>
      <c r="X618" s="336" t="str">
        <f>IF(Table8[[#This Row],[Código do agregado '[Entidade']]]="","",IF(OR(AND(A618="",A618&lt;&gt;""),(AND(A618&lt;&gt;"",OR(B618="",D618="",I618="",T618="",U618="")))),"NÃO",IF(AND(A618&lt;&gt;"",J618=0),"Faltam membros","sim")))</f>
        <v/>
      </c>
      <c r="AA618" s="323"/>
      <c r="AB618" s="406"/>
      <c r="AC618" s="406"/>
      <c r="AD618" s="323"/>
      <c r="AE618" s="323"/>
    </row>
    <row r="619" spans="1:31" x14ac:dyDescent="0.25">
      <c r="A619" s="324"/>
      <c r="B619" s="325"/>
      <c r="C619" s="326">
        <f>IFERROR(VLOOKUP(B619,A.Núcleos!$B:$C,2,FALSE),"")</f>
        <v>0</v>
      </c>
      <c r="D619" s="327"/>
      <c r="E619" s="328"/>
      <c r="F619" s="213"/>
      <c r="G619" s="329" t="str">
        <f>IF(Table8[[#This Row],[Código da Candidatura]]="","",CONCATENATE(VLOOKUP(Table8[[#This Row],[Código da Candidatura]],Table13[[Cód.]:[Latitude]],3,FALSE)," - ",VLOOKUP(Table8[[#This Row],[Código da Candidatura]],Table13[[Cód.]:[Latitude]],6,FALSE)))</f>
        <v/>
      </c>
      <c r="H619" s="330" t="str">
        <f>IF(A619="","",CONCATENATE("1D.",Entrada!$K$8,".",auxiliar!A151,".",Table8[[#This Row],[Código da Candidatura]]))</f>
        <v/>
      </c>
      <c r="I619" s="331" t="str">
        <f>IF(A619="","",SUMIF(D.Composição!A$2825:A$8530,A619,D.Composição!G$5:G$8530))</f>
        <v/>
      </c>
      <c r="J619" s="332" t="str">
        <f>IF(A619="","",COUNTIF(D.Composição!$A:$A,$A619))</f>
        <v/>
      </c>
      <c r="K619" s="332" t="str">
        <f t="shared" si="45"/>
        <v/>
      </c>
      <c r="L619" s="332" t="str">
        <f>IF(A619="","",COUNTIFS(D.Composição!$A:$A,$A619,D.Composição!$M:$M,"Dep"))</f>
        <v/>
      </c>
      <c r="M619" s="332" t="str">
        <f>IF(A619="","",COUNTIFS(D.Composição!$A:$A,$A619,D.Composição!$F:$F,"Sim"))</f>
        <v/>
      </c>
      <c r="N619" s="332" t="str">
        <f t="shared" si="46"/>
        <v/>
      </c>
      <c r="O619" s="332" t="str">
        <f>IF(A619="","",VLOOKUP(A619,D.Composição!A2973:F8679,5,FALSE))</f>
        <v/>
      </c>
      <c r="P619" s="332" t="str">
        <f t="shared" si="47"/>
        <v/>
      </c>
      <c r="Q619" s="333" t="str">
        <f t="shared" si="48"/>
        <v/>
      </c>
      <c r="R619" s="334" t="str">
        <f t="shared" si="49"/>
        <v/>
      </c>
      <c r="S619" s="332" t="str">
        <f>IF(H619="","",IF(R619&gt;=4*auxiliar!$K$2,"Não elegível",IF(R619&lt;4*auxiliar!$K$2,"Elegível","")))</f>
        <v/>
      </c>
      <c r="T619" s="325"/>
      <c r="U619" s="325"/>
      <c r="V619" s="325"/>
      <c r="W619" s="335"/>
      <c r="X619" s="336" t="str">
        <f>IF(Table8[[#This Row],[Código do agregado '[Entidade']]]="","",IF(OR(AND(A619="",A619&lt;&gt;""),(AND(A619&lt;&gt;"",OR(B619="",D619="",I619="",T619="",U619="")))),"NÃO",IF(AND(A619&lt;&gt;"",J619=0),"Faltam membros","sim")))</f>
        <v/>
      </c>
      <c r="AA619" s="323"/>
      <c r="AB619" s="406"/>
      <c r="AC619" s="406"/>
      <c r="AD619" s="323"/>
      <c r="AE619" s="323"/>
    </row>
    <row r="620" spans="1:31" x14ac:dyDescent="0.25">
      <c r="A620" s="324"/>
      <c r="B620" s="325"/>
      <c r="C620" s="326">
        <f>IFERROR(VLOOKUP(B620,A.Núcleos!$B:$C,2,FALSE),"")</f>
        <v>0</v>
      </c>
      <c r="D620" s="327"/>
      <c r="E620" s="328"/>
      <c r="F620" s="213"/>
      <c r="G620" s="329" t="str">
        <f>IF(Table8[[#This Row],[Código da Candidatura]]="","",CONCATENATE(VLOOKUP(Table8[[#This Row],[Código da Candidatura]],Table13[[Cód.]:[Latitude]],3,FALSE)," - ",VLOOKUP(Table8[[#This Row],[Código da Candidatura]],Table13[[Cód.]:[Latitude]],6,FALSE)))</f>
        <v/>
      </c>
      <c r="H620" s="330" t="str">
        <f>IF(A620="","",CONCATENATE("1D.",Entrada!$K$8,".",auxiliar!A152,".",Table8[[#This Row],[Código da Candidatura]]))</f>
        <v/>
      </c>
      <c r="I620" s="331" t="str">
        <f>IF(A620="","",SUMIF(D.Composição!A$2825:A$8530,A620,D.Composição!G$5:G$8530))</f>
        <v/>
      </c>
      <c r="J620" s="332" t="str">
        <f>IF(A620="","",COUNTIF(D.Composição!$A:$A,$A620))</f>
        <v/>
      </c>
      <c r="K620" s="332" t="str">
        <f t="shared" si="45"/>
        <v/>
      </c>
      <c r="L620" s="332" t="str">
        <f>IF(A620="","",COUNTIFS(D.Composição!$A:$A,$A620,D.Composição!$M:$M,"Dep"))</f>
        <v/>
      </c>
      <c r="M620" s="332" t="str">
        <f>IF(A620="","",COUNTIFS(D.Composição!$A:$A,$A620,D.Composição!$F:$F,"Sim"))</f>
        <v/>
      </c>
      <c r="N620" s="332" t="str">
        <f t="shared" si="46"/>
        <v/>
      </c>
      <c r="O620" s="332" t="str">
        <f>IF(A620="","",VLOOKUP(A620,D.Composição!A2974:F8680,5,FALSE))</f>
        <v/>
      </c>
      <c r="P620" s="332" t="str">
        <f t="shared" si="47"/>
        <v/>
      </c>
      <c r="Q620" s="333" t="str">
        <f t="shared" si="48"/>
        <v/>
      </c>
      <c r="R620" s="334" t="str">
        <f t="shared" si="49"/>
        <v/>
      </c>
      <c r="S620" s="332" t="str">
        <f>IF(H620="","",IF(R620&gt;=4*auxiliar!$K$2,"Não elegível",IF(R620&lt;4*auxiliar!$K$2,"Elegível","")))</f>
        <v/>
      </c>
      <c r="T620" s="325"/>
      <c r="U620" s="325"/>
      <c r="V620" s="325"/>
      <c r="W620" s="335"/>
      <c r="X620" s="336" t="str">
        <f>IF(Table8[[#This Row],[Código do agregado '[Entidade']]]="","",IF(OR(AND(A620="",A620&lt;&gt;""),(AND(A620&lt;&gt;"",OR(B620="",D620="",I620="",T620="",U620="")))),"NÃO",IF(AND(A620&lt;&gt;"",J620=0),"Faltam membros","sim")))</f>
        <v/>
      </c>
      <c r="AA620" s="323"/>
      <c r="AB620" s="406"/>
      <c r="AC620" s="406"/>
      <c r="AD620" s="323"/>
      <c r="AE620" s="323"/>
    </row>
    <row r="621" spans="1:31" x14ac:dyDescent="0.25">
      <c r="A621" s="324"/>
      <c r="B621" s="325"/>
      <c r="C621" s="326">
        <f>IFERROR(VLOOKUP(B621,A.Núcleos!$B:$C,2,FALSE),"")</f>
        <v>0</v>
      </c>
      <c r="D621" s="327"/>
      <c r="E621" s="328"/>
      <c r="F621" s="213"/>
      <c r="G621" s="329" t="str">
        <f>IF(Table8[[#This Row],[Código da Candidatura]]="","",CONCATENATE(VLOOKUP(Table8[[#This Row],[Código da Candidatura]],Table13[[Cód.]:[Latitude]],3,FALSE)," - ",VLOOKUP(Table8[[#This Row],[Código da Candidatura]],Table13[[Cód.]:[Latitude]],6,FALSE)))</f>
        <v/>
      </c>
      <c r="H621" s="330" t="str">
        <f>IF(A621="","",CONCATENATE("1D.",Entrada!$K$8,".",auxiliar!A153,".",Table8[[#This Row],[Código da Candidatura]]))</f>
        <v/>
      </c>
      <c r="I621" s="331" t="str">
        <f>IF(A621="","",SUMIF(D.Composição!A$2825:A$8530,A621,D.Composição!G$5:G$8530))</f>
        <v/>
      </c>
      <c r="J621" s="332" t="str">
        <f>IF(A621="","",COUNTIF(D.Composição!$A:$A,$A621))</f>
        <v/>
      </c>
      <c r="K621" s="332" t="str">
        <f t="shared" si="45"/>
        <v/>
      </c>
      <c r="L621" s="332" t="str">
        <f>IF(A621="","",COUNTIFS(D.Composição!$A:$A,$A621,D.Composição!$M:$M,"Dep"))</f>
        <v/>
      </c>
      <c r="M621" s="332" t="str">
        <f>IF(A621="","",COUNTIFS(D.Composição!$A:$A,$A621,D.Composição!$F:$F,"Sim"))</f>
        <v/>
      </c>
      <c r="N621" s="332" t="str">
        <f t="shared" si="46"/>
        <v/>
      </c>
      <c r="O621" s="332" t="str">
        <f>IF(A621="","",VLOOKUP(A621,D.Composição!A2975:F8681,5,FALSE))</f>
        <v/>
      </c>
      <c r="P621" s="332" t="str">
        <f t="shared" si="47"/>
        <v/>
      </c>
      <c r="Q621" s="333" t="str">
        <f t="shared" si="48"/>
        <v/>
      </c>
      <c r="R621" s="334" t="str">
        <f t="shared" si="49"/>
        <v/>
      </c>
      <c r="S621" s="332" t="str">
        <f>IF(H621="","",IF(R621&gt;=4*auxiliar!$K$2,"Não elegível",IF(R621&lt;4*auxiliar!$K$2,"Elegível","")))</f>
        <v/>
      </c>
      <c r="T621" s="325"/>
      <c r="U621" s="325"/>
      <c r="V621" s="325"/>
      <c r="W621" s="335"/>
      <c r="X621" s="336" t="str">
        <f>IF(Table8[[#This Row],[Código do agregado '[Entidade']]]="","",IF(OR(AND(A621="",A621&lt;&gt;""),(AND(A621&lt;&gt;"",OR(B621="",D621="",I621="",T621="",U621="")))),"NÃO",IF(AND(A621&lt;&gt;"",J621=0),"Faltam membros","sim")))</f>
        <v/>
      </c>
      <c r="AA621" s="323"/>
      <c r="AB621" s="406"/>
      <c r="AC621" s="406"/>
      <c r="AD621" s="323"/>
      <c r="AE621" s="323"/>
    </row>
    <row r="622" spans="1:31" x14ac:dyDescent="0.25">
      <c r="A622" s="324"/>
      <c r="B622" s="325"/>
      <c r="C622" s="326">
        <f>IFERROR(VLOOKUP(B622,A.Núcleos!$B:$C,2,FALSE),"")</f>
        <v>0</v>
      </c>
      <c r="D622" s="327"/>
      <c r="E622" s="328"/>
      <c r="F622" s="213"/>
      <c r="G622" s="329" t="str">
        <f>IF(Table8[[#This Row],[Código da Candidatura]]="","",CONCATENATE(VLOOKUP(Table8[[#This Row],[Código da Candidatura]],Table13[[Cód.]:[Latitude]],3,FALSE)," - ",VLOOKUP(Table8[[#This Row],[Código da Candidatura]],Table13[[Cód.]:[Latitude]],6,FALSE)))</f>
        <v/>
      </c>
      <c r="H622" s="330" t="str">
        <f>IF(A622="","",CONCATENATE("1D.",Entrada!$K$8,".",auxiliar!A154,".",Table8[[#This Row],[Código da Candidatura]]))</f>
        <v/>
      </c>
      <c r="I622" s="331" t="str">
        <f>IF(A622="","",SUMIF(D.Composição!A$2825:A$8530,A622,D.Composição!G$5:G$8530))</f>
        <v/>
      </c>
      <c r="J622" s="332" t="str">
        <f>IF(A622="","",COUNTIF(D.Composição!$A:$A,$A622))</f>
        <v/>
      </c>
      <c r="K622" s="332" t="str">
        <f t="shared" si="45"/>
        <v/>
      </c>
      <c r="L622" s="332" t="str">
        <f>IF(A622="","",COUNTIFS(D.Composição!$A:$A,$A622,D.Composição!$M:$M,"Dep"))</f>
        <v/>
      </c>
      <c r="M622" s="332" t="str">
        <f>IF(A622="","",COUNTIFS(D.Composição!$A:$A,$A622,D.Composição!$F:$F,"Sim"))</f>
        <v/>
      </c>
      <c r="N622" s="332" t="str">
        <f t="shared" si="46"/>
        <v/>
      </c>
      <c r="O622" s="332" t="str">
        <f>IF(A622="","",VLOOKUP(A622,D.Composição!A2976:F8682,5,FALSE))</f>
        <v/>
      </c>
      <c r="P622" s="332" t="str">
        <f t="shared" si="47"/>
        <v/>
      </c>
      <c r="Q622" s="333" t="str">
        <f t="shared" si="48"/>
        <v/>
      </c>
      <c r="R622" s="334" t="str">
        <f t="shared" si="49"/>
        <v/>
      </c>
      <c r="S622" s="332" t="str">
        <f>IF(H622="","",IF(R622&gt;=4*auxiliar!$K$2,"Não elegível",IF(R622&lt;4*auxiliar!$K$2,"Elegível","")))</f>
        <v/>
      </c>
      <c r="T622" s="325"/>
      <c r="U622" s="325"/>
      <c r="V622" s="325"/>
      <c r="W622" s="335"/>
      <c r="X622" s="336" t="str">
        <f>IF(Table8[[#This Row],[Código do agregado '[Entidade']]]="","",IF(OR(AND(A622="",A622&lt;&gt;""),(AND(A622&lt;&gt;"",OR(B622="",D622="",I622="",T622="",U622="")))),"NÃO",IF(AND(A622&lt;&gt;"",J622=0),"Faltam membros","sim")))</f>
        <v/>
      </c>
      <c r="AA622" s="323"/>
      <c r="AB622" s="406"/>
      <c r="AC622" s="406"/>
      <c r="AD622" s="323"/>
      <c r="AE622" s="323"/>
    </row>
    <row r="623" spans="1:31" x14ac:dyDescent="0.25">
      <c r="A623" s="324"/>
      <c r="B623" s="325"/>
      <c r="C623" s="326">
        <f>IFERROR(VLOOKUP(B623,A.Núcleos!$B:$C,2,FALSE),"")</f>
        <v>0</v>
      </c>
      <c r="D623" s="327"/>
      <c r="E623" s="328"/>
      <c r="F623" s="213"/>
      <c r="G623" s="329" t="str">
        <f>IF(Table8[[#This Row],[Código da Candidatura]]="","",CONCATENATE(VLOOKUP(Table8[[#This Row],[Código da Candidatura]],Table13[[Cód.]:[Latitude]],3,FALSE)," - ",VLOOKUP(Table8[[#This Row],[Código da Candidatura]],Table13[[Cód.]:[Latitude]],6,FALSE)))</f>
        <v/>
      </c>
      <c r="H623" s="330" t="str">
        <f>IF(A623="","",CONCATENATE("1D.",Entrada!$K$8,".",auxiliar!A155,".",Table8[[#This Row],[Código da Candidatura]]))</f>
        <v/>
      </c>
      <c r="I623" s="331" t="str">
        <f>IF(A623="","",SUMIF(D.Composição!A$2825:A$8530,A623,D.Composição!G$5:G$8530))</f>
        <v/>
      </c>
      <c r="J623" s="332" t="str">
        <f>IF(A623="","",COUNTIF(D.Composição!$A:$A,$A623))</f>
        <v/>
      </c>
      <c r="K623" s="332" t="str">
        <f t="shared" si="45"/>
        <v/>
      </c>
      <c r="L623" s="332" t="str">
        <f>IF(A623="","",COUNTIFS(D.Composição!$A:$A,$A623,D.Composição!$M:$M,"Dep"))</f>
        <v/>
      </c>
      <c r="M623" s="332" t="str">
        <f>IF(A623="","",COUNTIFS(D.Composição!$A:$A,$A623,D.Composição!$F:$F,"Sim"))</f>
        <v/>
      </c>
      <c r="N623" s="332" t="str">
        <f t="shared" si="46"/>
        <v/>
      </c>
      <c r="O623" s="332" t="str">
        <f>IF(A623="","",VLOOKUP(A623,D.Composição!A2977:F8683,5,FALSE))</f>
        <v/>
      </c>
      <c r="P623" s="332" t="str">
        <f t="shared" si="47"/>
        <v/>
      </c>
      <c r="Q623" s="333" t="str">
        <f t="shared" si="48"/>
        <v/>
      </c>
      <c r="R623" s="334" t="str">
        <f t="shared" si="49"/>
        <v/>
      </c>
      <c r="S623" s="332" t="str">
        <f>IF(H623="","",IF(R623&gt;=4*auxiliar!$K$2,"Não elegível",IF(R623&lt;4*auxiliar!$K$2,"Elegível","")))</f>
        <v/>
      </c>
      <c r="T623" s="325"/>
      <c r="U623" s="325"/>
      <c r="V623" s="325"/>
      <c r="W623" s="335"/>
      <c r="X623" s="336" t="str">
        <f>IF(Table8[[#This Row],[Código do agregado '[Entidade']]]="","",IF(OR(AND(A623="",A623&lt;&gt;""),(AND(A623&lt;&gt;"",OR(B623="",D623="",I623="",T623="",U623="")))),"NÃO",IF(AND(A623&lt;&gt;"",J623=0),"Faltam membros","sim")))</f>
        <v/>
      </c>
      <c r="AA623" s="323"/>
      <c r="AB623" s="406"/>
      <c r="AC623" s="406"/>
      <c r="AD623" s="323"/>
      <c r="AE623" s="323"/>
    </row>
    <row r="624" spans="1:31" x14ac:dyDescent="0.25">
      <c r="A624" s="324"/>
      <c r="B624" s="325"/>
      <c r="C624" s="326">
        <f>IFERROR(VLOOKUP(B624,A.Núcleos!$B:$C,2,FALSE),"")</f>
        <v>0</v>
      </c>
      <c r="D624" s="327"/>
      <c r="E624" s="328"/>
      <c r="F624" s="213"/>
      <c r="G624" s="329" t="str">
        <f>IF(Table8[[#This Row],[Código da Candidatura]]="","",CONCATENATE(VLOOKUP(Table8[[#This Row],[Código da Candidatura]],Table13[[Cód.]:[Latitude]],3,FALSE)," - ",VLOOKUP(Table8[[#This Row],[Código da Candidatura]],Table13[[Cód.]:[Latitude]],6,FALSE)))</f>
        <v/>
      </c>
      <c r="H624" s="330" t="str">
        <f>IF(A624="","",CONCATENATE("1D.",Entrada!$K$8,".",auxiliar!A156,".",Table8[[#This Row],[Código da Candidatura]]))</f>
        <v/>
      </c>
      <c r="I624" s="331" t="str">
        <f>IF(A624="","",SUMIF(D.Composição!A$2825:A$8530,A624,D.Composição!G$5:G$8530))</f>
        <v/>
      </c>
      <c r="J624" s="332" t="str">
        <f>IF(A624="","",COUNTIF(D.Composição!$A:$A,$A624))</f>
        <v/>
      </c>
      <c r="K624" s="332" t="str">
        <f t="shared" si="45"/>
        <v/>
      </c>
      <c r="L624" s="332" t="str">
        <f>IF(A624="","",COUNTIFS(D.Composição!$A:$A,$A624,D.Composição!$M:$M,"Dep"))</f>
        <v/>
      </c>
      <c r="M624" s="332" t="str">
        <f>IF(A624="","",COUNTIFS(D.Composição!$A:$A,$A624,D.Composição!$F:$F,"Sim"))</f>
        <v/>
      </c>
      <c r="N624" s="332" t="str">
        <f t="shared" si="46"/>
        <v/>
      </c>
      <c r="O624" s="332" t="str">
        <f>IF(A624="","",VLOOKUP(A624,D.Composição!A2978:F8684,5,FALSE))</f>
        <v/>
      </c>
      <c r="P624" s="332" t="str">
        <f t="shared" si="47"/>
        <v/>
      </c>
      <c r="Q624" s="333" t="str">
        <f t="shared" si="48"/>
        <v/>
      </c>
      <c r="R624" s="334" t="str">
        <f t="shared" si="49"/>
        <v/>
      </c>
      <c r="S624" s="332" t="str">
        <f>IF(H624="","",IF(R624&gt;=4*auxiliar!$K$2,"Não elegível",IF(R624&lt;4*auxiliar!$K$2,"Elegível","")))</f>
        <v/>
      </c>
      <c r="T624" s="325"/>
      <c r="U624" s="325"/>
      <c r="V624" s="325"/>
      <c r="W624" s="335"/>
      <c r="X624" s="336" t="str">
        <f>IF(Table8[[#This Row],[Código do agregado '[Entidade']]]="","",IF(OR(AND(A624="",A624&lt;&gt;""),(AND(A624&lt;&gt;"",OR(B624="",D624="",I624="",T624="",U624="")))),"NÃO",IF(AND(A624&lt;&gt;"",J624=0),"Faltam membros","sim")))</f>
        <v/>
      </c>
      <c r="AA624" s="323"/>
      <c r="AB624" s="406"/>
      <c r="AC624" s="406"/>
      <c r="AD624" s="323"/>
      <c r="AE624" s="323"/>
    </row>
    <row r="625" spans="1:31" x14ac:dyDescent="0.25">
      <c r="A625" s="324"/>
      <c r="B625" s="325"/>
      <c r="C625" s="326">
        <f>IFERROR(VLOOKUP(B625,A.Núcleos!$B:$C,2,FALSE),"")</f>
        <v>0</v>
      </c>
      <c r="D625" s="327"/>
      <c r="E625" s="328"/>
      <c r="F625" s="213"/>
      <c r="G625" s="329" t="str">
        <f>IF(Table8[[#This Row],[Código da Candidatura]]="","",CONCATENATE(VLOOKUP(Table8[[#This Row],[Código da Candidatura]],Table13[[Cód.]:[Latitude]],3,FALSE)," - ",VLOOKUP(Table8[[#This Row],[Código da Candidatura]],Table13[[Cód.]:[Latitude]],6,FALSE)))</f>
        <v/>
      </c>
      <c r="H625" s="330" t="str">
        <f>IF(A625="","",CONCATENATE("1D.",Entrada!$K$8,".",auxiliar!A157,".",Table8[[#This Row],[Código da Candidatura]]))</f>
        <v/>
      </c>
      <c r="I625" s="331" t="str">
        <f>IF(A625="","",SUMIF(D.Composição!A$2825:A$8530,A625,D.Composição!G$5:G$8530))</f>
        <v/>
      </c>
      <c r="J625" s="332" t="str">
        <f>IF(A625="","",COUNTIF(D.Composição!$A:$A,$A625))</f>
        <v/>
      </c>
      <c r="K625" s="332" t="str">
        <f t="shared" si="45"/>
        <v/>
      </c>
      <c r="L625" s="332" t="str">
        <f>IF(A625="","",COUNTIFS(D.Composição!$A:$A,$A625,D.Composição!$M:$M,"Dep"))</f>
        <v/>
      </c>
      <c r="M625" s="332" t="str">
        <f>IF(A625="","",COUNTIFS(D.Composição!$A:$A,$A625,D.Composição!$F:$F,"Sim"))</f>
        <v/>
      </c>
      <c r="N625" s="332" t="str">
        <f t="shared" si="46"/>
        <v/>
      </c>
      <c r="O625" s="332" t="str">
        <f>IF(A625="","",VLOOKUP(A625,D.Composição!A2979:F8685,5,FALSE))</f>
        <v/>
      </c>
      <c r="P625" s="332" t="str">
        <f t="shared" si="47"/>
        <v/>
      </c>
      <c r="Q625" s="333" t="str">
        <f t="shared" si="48"/>
        <v/>
      </c>
      <c r="R625" s="334" t="str">
        <f t="shared" si="49"/>
        <v/>
      </c>
      <c r="S625" s="332" t="str">
        <f>IF(H625="","",IF(R625&gt;=4*auxiliar!$K$2,"Não elegível",IF(R625&lt;4*auxiliar!$K$2,"Elegível","")))</f>
        <v/>
      </c>
      <c r="T625" s="325"/>
      <c r="U625" s="325"/>
      <c r="V625" s="325"/>
      <c r="W625" s="335"/>
      <c r="X625" s="336" t="str">
        <f>IF(Table8[[#This Row],[Código do agregado '[Entidade']]]="","",IF(OR(AND(A625="",A625&lt;&gt;""),(AND(A625&lt;&gt;"",OR(B625="",D625="",I625="",T625="",U625="")))),"NÃO",IF(AND(A625&lt;&gt;"",J625=0),"Faltam membros","sim")))</f>
        <v/>
      </c>
      <c r="AA625" s="323"/>
      <c r="AB625" s="406"/>
      <c r="AC625" s="406"/>
      <c r="AD625" s="323"/>
      <c r="AE625" s="323"/>
    </row>
    <row r="626" spans="1:31" x14ac:dyDescent="0.25">
      <c r="A626" s="324"/>
      <c r="B626" s="325"/>
      <c r="C626" s="326">
        <f>IFERROR(VLOOKUP(B626,A.Núcleos!$B:$C,2,FALSE),"")</f>
        <v>0</v>
      </c>
      <c r="D626" s="327"/>
      <c r="E626" s="328"/>
      <c r="F626" s="213"/>
      <c r="G626" s="329" t="str">
        <f>IF(Table8[[#This Row],[Código da Candidatura]]="","",CONCATENATE(VLOOKUP(Table8[[#This Row],[Código da Candidatura]],Table13[[Cód.]:[Latitude]],3,FALSE)," - ",VLOOKUP(Table8[[#This Row],[Código da Candidatura]],Table13[[Cód.]:[Latitude]],6,FALSE)))</f>
        <v/>
      </c>
      <c r="H626" s="330" t="str">
        <f>IF(A626="","",CONCATENATE("1D.",Entrada!$K$8,".",auxiliar!A3,".",Table8[[#This Row],[Código da Candidatura]]))</f>
        <v/>
      </c>
      <c r="I626" s="331" t="str">
        <f>IF(A626="","",SUMIF(D.Composição!A$2825:A$8530,A626,D.Composição!G$5:G$8530))</f>
        <v/>
      </c>
      <c r="J626" s="332" t="str">
        <f>IF(A626="","",COUNTIF(D.Composição!$A:$A,$A626))</f>
        <v/>
      </c>
      <c r="K626" s="332" t="str">
        <f t="shared" si="45"/>
        <v/>
      </c>
      <c r="L626" s="332" t="str">
        <f>IF(A626="","",COUNTIFS(D.Composição!$A:$A,$A626,D.Composição!$M:$M,"Dep"))</f>
        <v/>
      </c>
      <c r="M626" s="332" t="str">
        <f>IF(A626="","",COUNTIFS(D.Composição!$A:$A,$A626,D.Composição!$F:$F,"Sim"))</f>
        <v/>
      </c>
      <c r="N626" s="332" t="str">
        <f t="shared" si="46"/>
        <v/>
      </c>
      <c r="O626" s="332" t="str">
        <f>IF(A626="","",VLOOKUP(A626,D.Composição!A2825:F8531,5,FALSE))</f>
        <v/>
      </c>
      <c r="P626" s="332" t="str">
        <f t="shared" si="47"/>
        <v/>
      </c>
      <c r="Q626" s="333" t="str">
        <f t="shared" si="48"/>
        <v/>
      </c>
      <c r="R626" s="334" t="str">
        <f t="shared" si="49"/>
        <v/>
      </c>
      <c r="S626" s="332" t="str">
        <f>IF(H626="","",IF(R626&gt;=4*auxiliar!$K$2,"Não elegível",IF(R626&lt;4*auxiliar!$K$2,"Elegível","")))</f>
        <v/>
      </c>
      <c r="T626" s="325"/>
      <c r="U626" s="325"/>
      <c r="V626" s="325"/>
      <c r="W626" s="335"/>
      <c r="X626" s="336" t="str">
        <f>IF(Table8[[#This Row],[Código do agregado '[Entidade']]]="","",IF(OR(AND(A626="",A626&lt;&gt;""),(AND(A626&lt;&gt;"",OR(B626="",D626="",I626="",T626="",U626="")))),"NÃO",IF(AND(A626&lt;&gt;"",J626=0),"Faltam membros","sim")))</f>
        <v/>
      </c>
      <c r="AA626" s="323"/>
      <c r="AB626" s="406"/>
      <c r="AC626" s="406"/>
      <c r="AD626" s="323"/>
      <c r="AE626" s="323"/>
    </row>
    <row r="627" spans="1:31" x14ac:dyDescent="0.25">
      <c r="A627" s="324"/>
      <c r="B627" s="325"/>
      <c r="C627" s="326">
        <f>IFERROR(VLOOKUP(B627,A.Núcleos!$B:$C,2,FALSE),"")</f>
        <v>0</v>
      </c>
      <c r="D627" s="327"/>
      <c r="E627" s="328"/>
      <c r="F627" s="213"/>
      <c r="G627" s="329" t="str">
        <f>IF(Table8[[#This Row],[Código da Candidatura]]="","",CONCATENATE(VLOOKUP(Table8[[#This Row],[Código da Candidatura]],Table13[[Cód.]:[Latitude]],3,FALSE)," - ",VLOOKUP(Table8[[#This Row],[Código da Candidatura]],Table13[[Cód.]:[Latitude]],6,FALSE)))</f>
        <v/>
      </c>
      <c r="H627" s="330" t="str">
        <f>IF(A627="","",CONCATENATE("1D.",Entrada!$K$8,".",auxiliar!A4,".",Table8[[#This Row],[Código da Candidatura]]))</f>
        <v/>
      </c>
      <c r="I627" s="331" t="str">
        <f>IF(A627="","",SUMIF(D.Composição!A$2825:A$8530,A627,D.Composição!G$5:G$8530))</f>
        <v/>
      </c>
      <c r="J627" s="332" t="str">
        <f>IF(A627="","",COUNTIF(D.Composição!$A:$A,$A627))</f>
        <v/>
      </c>
      <c r="K627" s="332" t="str">
        <f t="shared" si="45"/>
        <v/>
      </c>
      <c r="L627" s="332" t="str">
        <f>IF(A627="","",COUNTIFS(D.Composição!$A:$A,$A627,D.Composição!$M:$M,"Dep"))</f>
        <v/>
      </c>
      <c r="M627" s="332" t="str">
        <f>IF(A627="","",COUNTIFS(D.Composição!$A:$A,$A627,D.Composição!$F:$F,"Sim"))</f>
        <v/>
      </c>
      <c r="N627" s="332" t="str">
        <f t="shared" si="46"/>
        <v/>
      </c>
      <c r="O627" s="332" t="str">
        <f>IF(A627="","",VLOOKUP(A627,D.Composição!A2826:F8532,5,FALSE))</f>
        <v/>
      </c>
      <c r="P627" s="332" t="str">
        <f t="shared" si="47"/>
        <v/>
      </c>
      <c r="Q627" s="333" t="str">
        <f t="shared" si="48"/>
        <v/>
      </c>
      <c r="R627" s="334" t="str">
        <f t="shared" si="49"/>
        <v/>
      </c>
      <c r="S627" s="332" t="str">
        <f>IF(H627="","",IF(R627&gt;=4*auxiliar!$K$2,"Não elegível",IF(R627&lt;4*auxiliar!$K$2,"Elegível","")))</f>
        <v/>
      </c>
      <c r="T627" s="325"/>
      <c r="U627" s="325"/>
      <c r="V627" s="325"/>
      <c r="W627" s="335"/>
      <c r="X627" s="336" t="str">
        <f>IF(Table8[[#This Row],[Código do agregado '[Entidade']]]="","",IF(OR(AND(A627="",A627&lt;&gt;""),(AND(A627&lt;&gt;"",OR(B627="",D627="",I627="",T627="",U627="")))),"NÃO",IF(AND(A627&lt;&gt;"",J627=0),"Faltam membros","sim")))</f>
        <v/>
      </c>
      <c r="AA627" s="323"/>
      <c r="AB627" s="406"/>
      <c r="AC627" s="406"/>
      <c r="AD627" s="323"/>
      <c r="AE627" s="323"/>
    </row>
    <row r="628" spans="1:31" x14ac:dyDescent="0.25">
      <c r="A628" s="324"/>
      <c r="B628" s="325"/>
      <c r="C628" s="326">
        <f>IFERROR(VLOOKUP(B628,A.Núcleos!$B:$C,2,FALSE),"")</f>
        <v>0</v>
      </c>
      <c r="D628" s="327"/>
      <c r="E628" s="328"/>
      <c r="F628" s="213"/>
      <c r="G628" s="329" t="str">
        <f>IF(Table8[[#This Row],[Código da Candidatura]]="","",CONCATENATE(VLOOKUP(Table8[[#This Row],[Código da Candidatura]],Table13[[Cód.]:[Latitude]],3,FALSE)," - ",VLOOKUP(Table8[[#This Row],[Código da Candidatura]],Table13[[Cód.]:[Latitude]],6,FALSE)))</f>
        <v/>
      </c>
      <c r="H628" s="330" t="str">
        <f>IF(A628="","",CONCATENATE("1D.",Entrada!$K$8,".",auxiliar!A5,".",Table8[[#This Row],[Código da Candidatura]]))</f>
        <v/>
      </c>
      <c r="I628" s="331" t="str">
        <f>IF(A628="","",SUMIF(D.Composição!A$2825:A$8530,A628,D.Composição!G$5:G$8530))</f>
        <v/>
      </c>
      <c r="J628" s="332" t="str">
        <f>IF(A628="","",COUNTIF(D.Composição!$A:$A,$A628))</f>
        <v/>
      </c>
      <c r="K628" s="332" t="str">
        <f t="shared" si="45"/>
        <v/>
      </c>
      <c r="L628" s="332" t="str">
        <f>IF(A628="","",COUNTIFS(D.Composição!$A:$A,$A628,D.Composição!$M:$M,"Dep"))</f>
        <v/>
      </c>
      <c r="M628" s="332" t="str">
        <f>IF(A628="","",COUNTIFS(D.Composição!$A:$A,$A628,D.Composição!$F:$F,"Sim"))</f>
        <v/>
      </c>
      <c r="N628" s="332" t="str">
        <f t="shared" si="46"/>
        <v/>
      </c>
      <c r="O628" s="332" t="str">
        <f>IF(A628="","",VLOOKUP(A628,D.Composição!A2827:F8533,5,FALSE))</f>
        <v/>
      </c>
      <c r="P628" s="332" t="str">
        <f t="shared" si="47"/>
        <v/>
      </c>
      <c r="Q628" s="333" t="str">
        <f t="shared" si="48"/>
        <v/>
      </c>
      <c r="R628" s="334" t="str">
        <f t="shared" si="49"/>
        <v/>
      </c>
      <c r="S628" s="332" t="str">
        <f>IF(H628="","",IF(R628&gt;=4*auxiliar!$K$2,"Não elegível",IF(R628&lt;4*auxiliar!$K$2,"Elegível","")))</f>
        <v/>
      </c>
      <c r="T628" s="325"/>
      <c r="U628" s="325"/>
      <c r="V628" s="325"/>
      <c r="W628" s="335"/>
      <c r="X628" s="336" t="str">
        <f>IF(Table8[[#This Row],[Código do agregado '[Entidade']]]="","",IF(OR(AND(A628="",A628&lt;&gt;""),(AND(A628&lt;&gt;"",OR(B628="",D628="",I628="",T628="",U628="")))),"NÃO",IF(AND(A628&lt;&gt;"",J628=0),"Faltam membros","sim")))</f>
        <v/>
      </c>
      <c r="AA628" s="323"/>
      <c r="AB628" s="406"/>
      <c r="AC628" s="406"/>
      <c r="AD628" s="323"/>
      <c r="AE628" s="323"/>
    </row>
    <row r="629" spans="1:31" x14ac:dyDescent="0.25">
      <c r="A629" s="324"/>
      <c r="B629" s="325"/>
      <c r="C629" s="326">
        <f>IFERROR(VLOOKUP(B629,A.Núcleos!$B:$C,2,FALSE),"")</f>
        <v>0</v>
      </c>
      <c r="D629" s="327"/>
      <c r="E629" s="328"/>
      <c r="F629" s="213"/>
      <c r="G629" s="329" t="str">
        <f>IF(Table8[[#This Row],[Código da Candidatura]]="","",CONCATENATE(VLOOKUP(Table8[[#This Row],[Código da Candidatura]],Table13[[Cód.]:[Latitude]],3,FALSE)," - ",VLOOKUP(Table8[[#This Row],[Código da Candidatura]],Table13[[Cód.]:[Latitude]],6,FALSE)))</f>
        <v/>
      </c>
      <c r="H629" s="330" t="str">
        <f>IF(A629="","",CONCATENATE("1D.",Entrada!$K$8,".",auxiliar!A6,".",Table8[[#This Row],[Código da Candidatura]]))</f>
        <v/>
      </c>
      <c r="I629" s="331" t="str">
        <f>IF(A629="","",SUMIF(D.Composição!A$2825:A$8530,A629,D.Composição!G$5:G$8530))</f>
        <v/>
      </c>
      <c r="J629" s="332" t="str">
        <f>IF(A629="","",COUNTIF(D.Composição!$A:$A,$A629))</f>
        <v/>
      </c>
      <c r="K629" s="332" t="str">
        <f t="shared" si="45"/>
        <v/>
      </c>
      <c r="L629" s="332" t="str">
        <f>IF(A629="","",COUNTIFS(D.Composição!$A:$A,$A629,D.Composição!$M:$M,"Dep"))</f>
        <v/>
      </c>
      <c r="M629" s="332" t="str">
        <f>IF(A629="","",COUNTIFS(D.Composição!$A:$A,$A629,D.Composição!$F:$F,"Sim"))</f>
        <v/>
      </c>
      <c r="N629" s="332" t="str">
        <f t="shared" si="46"/>
        <v/>
      </c>
      <c r="O629" s="332" t="str">
        <f>IF(A629="","",VLOOKUP(A629,D.Composição!A2828:F8534,5,FALSE))</f>
        <v/>
      </c>
      <c r="P629" s="332" t="str">
        <f t="shared" si="47"/>
        <v/>
      </c>
      <c r="Q629" s="333" t="str">
        <f t="shared" si="48"/>
        <v/>
      </c>
      <c r="R629" s="334" t="str">
        <f t="shared" si="49"/>
        <v/>
      </c>
      <c r="S629" s="332" t="str">
        <f>IF(H629="","",IF(R629&gt;=4*auxiliar!$K$2,"Não elegível",IF(R629&lt;4*auxiliar!$K$2,"Elegível","")))</f>
        <v/>
      </c>
      <c r="T629" s="325"/>
      <c r="U629" s="325"/>
      <c r="V629" s="325"/>
      <c r="W629" s="335"/>
      <c r="X629" s="336" t="str">
        <f>IF(Table8[[#This Row],[Código do agregado '[Entidade']]]="","",IF(OR(AND(A629="",A629&lt;&gt;""),(AND(A629&lt;&gt;"",OR(B629="",D629="",I629="",T629="",U629="")))),"NÃO",IF(AND(A629&lt;&gt;"",J629=0),"Faltam membros","sim")))</f>
        <v/>
      </c>
      <c r="AA629" s="323"/>
      <c r="AB629" s="406"/>
      <c r="AC629" s="406"/>
      <c r="AD629" s="323"/>
      <c r="AE629" s="323"/>
    </row>
    <row r="630" spans="1:31" x14ac:dyDescent="0.25">
      <c r="A630" s="324"/>
      <c r="B630" s="325"/>
      <c r="C630" s="326">
        <f>IFERROR(VLOOKUP(B630,A.Núcleos!$B:$C,2,FALSE),"")</f>
        <v>0</v>
      </c>
      <c r="D630" s="327"/>
      <c r="E630" s="328"/>
      <c r="F630" s="213"/>
      <c r="G630" s="329" t="str">
        <f>IF(Table8[[#This Row],[Código da Candidatura]]="","",CONCATENATE(VLOOKUP(Table8[[#This Row],[Código da Candidatura]],Table13[[Cód.]:[Latitude]],3,FALSE)," - ",VLOOKUP(Table8[[#This Row],[Código da Candidatura]],Table13[[Cód.]:[Latitude]],6,FALSE)))</f>
        <v/>
      </c>
      <c r="H630" s="330" t="str">
        <f>IF(A630="","",CONCATENATE("1D.",Entrada!$K$8,".",auxiliar!A7,".",Table8[[#This Row],[Código da Candidatura]]))</f>
        <v/>
      </c>
      <c r="I630" s="331" t="str">
        <f>IF(A630="","",SUMIF(D.Composição!A$2825:A$8530,A630,D.Composição!G$5:G$8530))</f>
        <v/>
      </c>
      <c r="J630" s="332" t="str">
        <f>IF(A630="","",COUNTIF(D.Composição!$A:$A,$A630))</f>
        <v/>
      </c>
      <c r="K630" s="332" t="str">
        <f t="shared" si="45"/>
        <v/>
      </c>
      <c r="L630" s="332" t="str">
        <f>IF(A630="","",COUNTIFS(D.Composição!$A:$A,$A630,D.Composição!$M:$M,"Dep"))</f>
        <v/>
      </c>
      <c r="M630" s="332" t="str">
        <f>IF(A630="","",COUNTIFS(D.Composição!$A:$A,$A630,D.Composição!$F:$F,"Sim"))</f>
        <v/>
      </c>
      <c r="N630" s="332" t="str">
        <f t="shared" si="46"/>
        <v/>
      </c>
      <c r="O630" s="332" t="str">
        <f>IF(A630="","",VLOOKUP(A630,D.Composição!A2829:F8535,5,FALSE))</f>
        <v/>
      </c>
      <c r="P630" s="332" t="str">
        <f t="shared" si="47"/>
        <v/>
      </c>
      <c r="Q630" s="333" t="str">
        <f t="shared" si="48"/>
        <v/>
      </c>
      <c r="R630" s="334" t="str">
        <f t="shared" si="49"/>
        <v/>
      </c>
      <c r="S630" s="332" t="str">
        <f>IF(H630="","",IF(R630&gt;=4*auxiliar!$K$2,"Não elegível",IF(R630&lt;4*auxiliar!$K$2,"Elegível","")))</f>
        <v/>
      </c>
      <c r="T630" s="325"/>
      <c r="U630" s="325"/>
      <c r="V630" s="325"/>
      <c r="W630" s="335"/>
      <c r="X630" s="336" t="str">
        <f>IF(Table8[[#This Row],[Código do agregado '[Entidade']]]="","",IF(OR(AND(A630="",A630&lt;&gt;""),(AND(A630&lt;&gt;"",OR(B630="",D630="",I630="",T630="",U630="")))),"NÃO",IF(AND(A630&lt;&gt;"",J630=0),"Faltam membros","sim")))</f>
        <v/>
      </c>
      <c r="AA630" s="323"/>
      <c r="AB630" s="406"/>
      <c r="AC630" s="406"/>
      <c r="AD630" s="323"/>
      <c r="AE630" s="323"/>
    </row>
    <row r="631" spans="1:31" x14ac:dyDescent="0.25">
      <c r="A631" s="324"/>
      <c r="B631" s="325"/>
      <c r="C631" s="326">
        <f>IFERROR(VLOOKUP(B631,A.Núcleos!$B:$C,2,FALSE),"")</f>
        <v>0</v>
      </c>
      <c r="D631" s="327"/>
      <c r="E631" s="328"/>
      <c r="F631" s="213"/>
      <c r="G631" s="329" t="str">
        <f>IF(Table8[[#This Row],[Código da Candidatura]]="","",CONCATENATE(VLOOKUP(Table8[[#This Row],[Código da Candidatura]],Table13[[Cód.]:[Latitude]],3,FALSE)," - ",VLOOKUP(Table8[[#This Row],[Código da Candidatura]],Table13[[Cód.]:[Latitude]],6,FALSE)))</f>
        <v/>
      </c>
      <c r="H631" s="330" t="str">
        <f>IF(A631="","",CONCATENATE("1D.",Entrada!$K$8,".",auxiliar!A8,".",Table8[[#This Row],[Código da Candidatura]]))</f>
        <v/>
      </c>
      <c r="I631" s="331" t="str">
        <f>IF(A631="","",SUMIF(D.Composição!A$2825:A$8530,A631,D.Composição!G$5:G$8530))</f>
        <v/>
      </c>
      <c r="J631" s="332" t="str">
        <f>IF(A631="","",COUNTIF(D.Composição!$A:$A,$A631))</f>
        <v/>
      </c>
      <c r="K631" s="332" t="str">
        <f t="shared" si="45"/>
        <v/>
      </c>
      <c r="L631" s="332" t="str">
        <f>IF(A631="","",COUNTIFS(D.Composição!$A:$A,$A631,D.Composição!$M:$M,"Dep"))</f>
        <v/>
      </c>
      <c r="M631" s="332" t="str">
        <f>IF(A631="","",COUNTIFS(D.Composição!$A:$A,$A631,D.Composição!$F:$F,"Sim"))</f>
        <v/>
      </c>
      <c r="N631" s="332" t="str">
        <f t="shared" si="46"/>
        <v/>
      </c>
      <c r="O631" s="332" t="str">
        <f>IF(A631="","",VLOOKUP(A631,D.Composição!A2830:F8536,5,FALSE))</f>
        <v/>
      </c>
      <c r="P631" s="332" t="str">
        <f t="shared" si="47"/>
        <v/>
      </c>
      <c r="Q631" s="333" t="str">
        <f t="shared" si="48"/>
        <v/>
      </c>
      <c r="R631" s="334" t="str">
        <f t="shared" si="49"/>
        <v/>
      </c>
      <c r="S631" s="332" t="str">
        <f>IF(H631="","",IF(R631&gt;=4*auxiliar!$K$2,"Não elegível",IF(R631&lt;4*auxiliar!$K$2,"Elegível","")))</f>
        <v/>
      </c>
      <c r="T631" s="325"/>
      <c r="U631" s="325"/>
      <c r="V631" s="325"/>
      <c r="W631" s="335"/>
      <c r="X631" s="336" t="str">
        <f>IF(Table8[[#This Row],[Código do agregado '[Entidade']]]="","",IF(OR(AND(A631="",A631&lt;&gt;""),(AND(A631&lt;&gt;"",OR(B631="",D631="",I631="",T631="",U631="")))),"NÃO",IF(AND(A631&lt;&gt;"",J631=0),"Faltam membros","sim")))</f>
        <v/>
      </c>
      <c r="AA631" s="323"/>
      <c r="AB631" s="406"/>
      <c r="AC631" s="406"/>
      <c r="AD631" s="323"/>
      <c r="AE631" s="323"/>
    </row>
    <row r="632" spans="1:31" x14ac:dyDescent="0.25">
      <c r="A632" s="324"/>
      <c r="B632" s="325"/>
      <c r="C632" s="326">
        <f>IFERROR(VLOOKUP(B632,A.Núcleos!$B:$C,2,FALSE),"")</f>
        <v>0</v>
      </c>
      <c r="D632" s="327"/>
      <c r="E632" s="328"/>
      <c r="F632" s="213"/>
      <c r="G632" s="329" t="str">
        <f>IF(Table8[[#This Row],[Código da Candidatura]]="","",CONCATENATE(VLOOKUP(Table8[[#This Row],[Código da Candidatura]],Table13[[Cód.]:[Latitude]],3,FALSE)," - ",VLOOKUP(Table8[[#This Row],[Código da Candidatura]],Table13[[Cód.]:[Latitude]],6,FALSE)))</f>
        <v/>
      </c>
      <c r="H632" s="330" t="str">
        <f>IF(A632="","",CONCATENATE("1D.",Entrada!$K$8,".",auxiliar!A9,".",Table8[[#This Row],[Código da Candidatura]]))</f>
        <v/>
      </c>
      <c r="I632" s="331" t="str">
        <f>IF(A632="","",SUMIF(D.Composição!A$2825:A$8530,A632,D.Composição!G$5:G$8530))</f>
        <v/>
      </c>
      <c r="J632" s="332" t="str">
        <f>IF(A632="","",COUNTIF(D.Composição!$A:$A,$A632))</f>
        <v/>
      </c>
      <c r="K632" s="332" t="str">
        <f t="shared" si="45"/>
        <v/>
      </c>
      <c r="L632" s="332" t="str">
        <f>IF(A632="","",COUNTIFS(D.Composição!$A:$A,$A632,D.Composição!$M:$M,"Dep"))</f>
        <v/>
      </c>
      <c r="M632" s="332" t="str">
        <f>IF(A632="","",COUNTIFS(D.Composição!$A:$A,$A632,D.Composição!$F:$F,"Sim"))</f>
        <v/>
      </c>
      <c r="N632" s="332" t="str">
        <f t="shared" si="46"/>
        <v/>
      </c>
      <c r="O632" s="332" t="str">
        <f>IF(A632="","",VLOOKUP(A632,D.Composição!A2831:F8537,5,FALSE))</f>
        <v/>
      </c>
      <c r="P632" s="332" t="str">
        <f t="shared" si="47"/>
        <v/>
      </c>
      <c r="Q632" s="333" t="str">
        <f t="shared" si="48"/>
        <v/>
      </c>
      <c r="R632" s="334" t="str">
        <f t="shared" si="49"/>
        <v/>
      </c>
      <c r="S632" s="332" t="str">
        <f>IF(H632="","",IF(R632&gt;=4*auxiliar!$K$2,"Não elegível",IF(R632&lt;4*auxiliar!$K$2,"Elegível","")))</f>
        <v/>
      </c>
      <c r="T632" s="325"/>
      <c r="U632" s="325"/>
      <c r="V632" s="325"/>
      <c r="W632" s="335"/>
      <c r="X632" s="336" t="str">
        <f>IF(Table8[[#This Row],[Código do agregado '[Entidade']]]="","",IF(OR(AND(A632="",A632&lt;&gt;""),(AND(A632&lt;&gt;"",OR(B632="",D632="",I632="",T632="",U632="")))),"NÃO",IF(AND(A632&lt;&gt;"",J632=0),"Faltam membros","sim")))</f>
        <v/>
      </c>
      <c r="AA632" s="323"/>
      <c r="AB632" s="406"/>
      <c r="AC632" s="406"/>
      <c r="AD632" s="323"/>
      <c r="AE632" s="323"/>
    </row>
    <row r="633" spans="1:31" x14ac:dyDescent="0.25">
      <c r="A633" s="324"/>
      <c r="B633" s="325"/>
      <c r="C633" s="326">
        <f>IFERROR(VLOOKUP(B633,A.Núcleos!$B:$C,2,FALSE),"")</f>
        <v>0</v>
      </c>
      <c r="D633" s="327"/>
      <c r="E633" s="328"/>
      <c r="F633" s="213"/>
      <c r="G633" s="329" t="str">
        <f>IF(Table8[[#This Row],[Código da Candidatura]]="","",CONCATENATE(VLOOKUP(Table8[[#This Row],[Código da Candidatura]],Table13[[Cód.]:[Latitude]],3,FALSE)," - ",VLOOKUP(Table8[[#This Row],[Código da Candidatura]],Table13[[Cód.]:[Latitude]],6,FALSE)))</f>
        <v/>
      </c>
      <c r="H633" s="330" t="str">
        <f>IF(A633="","",CONCATENATE("1D.",Entrada!$K$8,".",auxiliar!A10,".",Table8[[#This Row],[Código da Candidatura]]))</f>
        <v/>
      </c>
      <c r="I633" s="331" t="str">
        <f>IF(A633="","",SUMIF(D.Composição!A$2825:A$8530,A633,D.Composição!G$5:G$8530))</f>
        <v/>
      </c>
      <c r="J633" s="332" t="str">
        <f>IF(A633="","",COUNTIF(D.Composição!$A:$A,$A633))</f>
        <v/>
      </c>
      <c r="K633" s="332" t="str">
        <f t="shared" si="45"/>
        <v/>
      </c>
      <c r="L633" s="332" t="str">
        <f>IF(A633="","",COUNTIFS(D.Composição!$A:$A,$A633,D.Composição!$M:$M,"Dep"))</f>
        <v/>
      </c>
      <c r="M633" s="332" t="str">
        <f>IF(A633="","",COUNTIFS(D.Composição!$A:$A,$A633,D.Composição!$F:$F,"Sim"))</f>
        <v/>
      </c>
      <c r="N633" s="332" t="str">
        <f t="shared" si="46"/>
        <v/>
      </c>
      <c r="O633" s="332" t="str">
        <f>IF(A633="","",VLOOKUP(A633,D.Composição!A2832:F8538,5,FALSE))</f>
        <v/>
      </c>
      <c r="P633" s="332" t="str">
        <f t="shared" si="47"/>
        <v/>
      </c>
      <c r="Q633" s="333" t="str">
        <f t="shared" si="48"/>
        <v/>
      </c>
      <c r="R633" s="334" t="str">
        <f t="shared" si="49"/>
        <v/>
      </c>
      <c r="S633" s="332" t="str">
        <f>IF(H633="","",IF(R633&gt;=4*auxiliar!$K$2,"Não elegível",IF(R633&lt;4*auxiliar!$K$2,"Elegível","")))</f>
        <v/>
      </c>
      <c r="T633" s="325"/>
      <c r="U633" s="325"/>
      <c r="V633" s="325"/>
      <c r="W633" s="335"/>
      <c r="X633" s="336" t="str">
        <f>IF(Table8[[#This Row],[Código do agregado '[Entidade']]]="","",IF(OR(AND(A633="",A633&lt;&gt;""),(AND(A633&lt;&gt;"",OR(B633="",D633="",I633="",T633="",U633="")))),"NÃO",IF(AND(A633&lt;&gt;"",J633=0),"Faltam membros","sim")))</f>
        <v/>
      </c>
      <c r="AA633" s="323"/>
      <c r="AB633" s="406"/>
      <c r="AC633" s="406"/>
      <c r="AD633" s="323"/>
      <c r="AE633" s="323"/>
    </row>
    <row r="634" spans="1:31" x14ac:dyDescent="0.25">
      <c r="A634" s="324"/>
      <c r="B634" s="325"/>
      <c r="C634" s="326">
        <f>IFERROR(VLOOKUP(B634,A.Núcleos!$B:$C,2,FALSE),"")</f>
        <v>0</v>
      </c>
      <c r="D634" s="327"/>
      <c r="E634" s="328"/>
      <c r="F634" s="213"/>
      <c r="G634" s="329" t="str">
        <f>IF(Table8[[#This Row],[Código da Candidatura]]="","",CONCATENATE(VLOOKUP(Table8[[#This Row],[Código da Candidatura]],Table13[[Cód.]:[Latitude]],3,FALSE)," - ",VLOOKUP(Table8[[#This Row],[Código da Candidatura]],Table13[[Cód.]:[Latitude]],6,FALSE)))</f>
        <v/>
      </c>
      <c r="H634" s="330" t="str">
        <f>IF(A634="","",CONCATENATE("1D.",Entrada!$K$8,".",auxiliar!A11,".",Table8[[#This Row],[Código da Candidatura]]))</f>
        <v/>
      </c>
      <c r="I634" s="331" t="str">
        <f>IF(A634="","",SUMIF(D.Composição!A$2825:A$8530,A634,D.Composição!G$5:G$8530))</f>
        <v/>
      </c>
      <c r="J634" s="332" t="str">
        <f>IF(A634="","",COUNTIF(D.Composição!$A:$A,$A634))</f>
        <v/>
      </c>
      <c r="K634" s="332" t="str">
        <f t="shared" si="45"/>
        <v/>
      </c>
      <c r="L634" s="332" t="str">
        <f>IF(A634="","",COUNTIFS(D.Composição!$A:$A,$A634,D.Composição!$M:$M,"Dep"))</f>
        <v/>
      </c>
      <c r="M634" s="332" t="str">
        <f>IF(A634="","",COUNTIFS(D.Composição!$A:$A,$A634,D.Composição!$F:$F,"Sim"))</f>
        <v/>
      </c>
      <c r="N634" s="332" t="str">
        <f t="shared" si="46"/>
        <v/>
      </c>
      <c r="O634" s="332" t="str">
        <f>IF(A634="","",VLOOKUP(A634,D.Composição!A2833:F8539,5,FALSE))</f>
        <v/>
      </c>
      <c r="P634" s="332" t="str">
        <f t="shared" si="47"/>
        <v/>
      </c>
      <c r="Q634" s="333" t="str">
        <f t="shared" si="48"/>
        <v/>
      </c>
      <c r="R634" s="334" t="str">
        <f t="shared" si="49"/>
        <v/>
      </c>
      <c r="S634" s="332" t="str">
        <f>IF(H634="","",IF(R634&gt;=4*auxiliar!$K$2,"Não elegível",IF(R634&lt;4*auxiliar!$K$2,"Elegível","")))</f>
        <v/>
      </c>
      <c r="T634" s="325"/>
      <c r="U634" s="325"/>
      <c r="V634" s="325"/>
      <c r="W634" s="335"/>
      <c r="X634" s="336" t="str">
        <f>IF(Table8[[#This Row],[Código do agregado '[Entidade']]]="","",IF(OR(AND(A634="",A634&lt;&gt;""),(AND(A634&lt;&gt;"",OR(B634="",D634="",I634="",T634="",U634="")))),"NÃO",IF(AND(A634&lt;&gt;"",J634=0),"Faltam membros","sim")))</f>
        <v/>
      </c>
      <c r="AA634" s="323"/>
      <c r="AB634" s="406"/>
      <c r="AC634" s="406"/>
      <c r="AD634" s="323"/>
      <c r="AE634" s="323"/>
    </row>
    <row r="635" spans="1:31" x14ac:dyDescent="0.25">
      <c r="A635" s="324"/>
      <c r="B635" s="325"/>
      <c r="C635" s="326">
        <f>IFERROR(VLOOKUP(B635,A.Núcleos!$B:$C,2,FALSE),"")</f>
        <v>0</v>
      </c>
      <c r="D635" s="327"/>
      <c r="E635" s="328"/>
      <c r="F635" s="213"/>
      <c r="G635" s="329" t="str">
        <f>IF(Table8[[#This Row],[Código da Candidatura]]="","",CONCATENATE(VLOOKUP(Table8[[#This Row],[Código da Candidatura]],Table13[[Cód.]:[Latitude]],3,FALSE)," - ",VLOOKUP(Table8[[#This Row],[Código da Candidatura]],Table13[[Cód.]:[Latitude]],6,FALSE)))</f>
        <v/>
      </c>
      <c r="H635" s="330" t="str">
        <f>IF(A635="","",CONCATENATE("1D.",Entrada!$K$8,".",auxiliar!A12,".",Table8[[#This Row],[Código da Candidatura]]))</f>
        <v/>
      </c>
      <c r="I635" s="331" t="str">
        <f>IF(A635="","",SUMIF(D.Composição!A$2825:A$8530,A635,D.Composição!G$5:G$8530))</f>
        <v/>
      </c>
      <c r="J635" s="332" t="str">
        <f>IF(A635="","",COUNTIF(D.Composição!$A:$A,$A635))</f>
        <v/>
      </c>
      <c r="K635" s="332" t="str">
        <f t="shared" si="45"/>
        <v/>
      </c>
      <c r="L635" s="332" t="str">
        <f>IF(A635="","",COUNTIFS(D.Composição!$A:$A,$A635,D.Composição!$M:$M,"Dep"))</f>
        <v/>
      </c>
      <c r="M635" s="332" t="str">
        <f>IF(A635="","",COUNTIFS(D.Composição!$A:$A,$A635,D.Composição!$F:$F,"Sim"))</f>
        <v/>
      </c>
      <c r="N635" s="332" t="str">
        <f t="shared" si="46"/>
        <v/>
      </c>
      <c r="O635" s="332" t="str">
        <f>IF(A635="","",VLOOKUP(A635,D.Composição!A2834:F8540,5,FALSE))</f>
        <v/>
      </c>
      <c r="P635" s="332" t="str">
        <f t="shared" si="47"/>
        <v/>
      </c>
      <c r="Q635" s="333" t="str">
        <f t="shared" si="48"/>
        <v/>
      </c>
      <c r="R635" s="334" t="str">
        <f t="shared" si="49"/>
        <v/>
      </c>
      <c r="S635" s="332" t="str">
        <f>IF(H635="","",IF(R635&gt;=4*auxiliar!$K$2,"Não elegível",IF(R635&lt;4*auxiliar!$K$2,"Elegível","")))</f>
        <v/>
      </c>
      <c r="T635" s="325"/>
      <c r="U635" s="325"/>
      <c r="V635" s="325"/>
      <c r="W635" s="335"/>
      <c r="X635" s="336" t="str">
        <f>IF(Table8[[#This Row],[Código do agregado '[Entidade']]]="","",IF(OR(AND(A635="",A635&lt;&gt;""),(AND(A635&lt;&gt;"",OR(B635="",D635="",I635="",T635="",U635="")))),"NÃO",IF(AND(A635&lt;&gt;"",J635=0),"Faltam membros","sim")))</f>
        <v/>
      </c>
      <c r="AA635" s="323"/>
      <c r="AB635" s="406"/>
      <c r="AC635" s="406"/>
      <c r="AD635" s="323"/>
      <c r="AE635" s="323"/>
    </row>
    <row r="636" spans="1:31" x14ac:dyDescent="0.25">
      <c r="A636" s="324"/>
      <c r="B636" s="325"/>
      <c r="C636" s="326">
        <f>IFERROR(VLOOKUP(B636,A.Núcleos!$B:$C,2,FALSE),"")</f>
        <v>0</v>
      </c>
      <c r="D636" s="327"/>
      <c r="E636" s="328"/>
      <c r="F636" s="213"/>
      <c r="G636" s="329" t="str">
        <f>IF(Table8[[#This Row],[Código da Candidatura]]="","",CONCATENATE(VLOOKUP(Table8[[#This Row],[Código da Candidatura]],Table13[[Cód.]:[Latitude]],3,FALSE)," - ",VLOOKUP(Table8[[#This Row],[Código da Candidatura]],Table13[[Cód.]:[Latitude]],6,FALSE)))</f>
        <v/>
      </c>
      <c r="H636" s="330" t="str">
        <f>IF(A636="","",CONCATENATE("1D.",Entrada!$K$8,".",auxiliar!A13,".",Table8[[#This Row],[Código da Candidatura]]))</f>
        <v/>
      </c>
      <c r="I636" s="331" t="str">
        <f>IF(A636="","",SUMIF(D.Composição!A$2825:A$8530,A636,D.Composição!G$5:G$8530))</f>
        <v/>
      </c>
      <c r="J636" s="332" t="str">
        <f>IF(A636="","",COUNTIF(D.Composição!$A:$A,$A636))</f>
        <v/>
      </c>
      <c r="K636" s="332" t="str">
        <f t="shared" si="45"/>
        <v/>
      </c>
      <c r="L636" s="332" t="str">
        <f>IF(A636="","",COUNTIFS(D.Composição!$A:$A,$A636,D.Composição!$M:$M,"Dep"))</f>
        <v/>
      </c>
      <c r="M636" s="332" t="str">
        <f>IF(A636="","",COUNTIFS(D.Composição!$A:$A,$A636,D.Composição!$F:$F,"Sim"))</f>
        <v/>
      </c>
      <c r="N636" s="332" t="str">
        <f t="shared" si="46"/>
        <v/>
      </c>
      <c r="O636" s="332" t="str">
        <f>IF(A636="","",VLOOKUP(A636,D.Composição!A2835:F8541,5,FALSE))</f>
        <v/>
      </c>
      <c r="P636" s="332" t="str">
        <f t="shared" si="47"/>
        <v/>
      </c>
      <c r="Q636" s="333" t="str">
        <f t="shared" si="48"/>
        <v/>
      </c>
      <c r="R636" s="334" t="str">
        <f t="shared" si="49"/>
        <v/>
      </c>
      <c r="S636" s="332" t="str">
        <f>IF(H636="","",IF(R636&gt;=4*auxiliar!$K$2,"Não elegível",IF(R636&lt;4*auxiliar!$K$2,"Elegível","")))</f>
        <v/>
      </c>
      <c r="T636" s="325"/>
      <c r="U636" s="325"/>
      <c r="V636" s="325"/>
      <c r="W636" s="335"/>
      <c r="X636" s="336" t="str">
        <f>IF(Table8[[#This Row],[Código do agregado '[Entidade']]]="","",IF(OR(AND(A636="",A636&lt;&gt;""),(AND(A636&lt;&gt;"",OR(B636="",D636="",I636="",T636="",U636="")))),"NÃO",IF(AND(A636&lt;&gt;"",J636=0),"Faltam membros","sim")))</f>
        <v/>
      </c>
      <c r="AA636" s="323"/>
      <c r="AB636" s="406"/>
      <c r="AC636" s="406"/>
      <c r="AD636" s="323"/>
      <c r="AE636" s="323"/>
    </row>
    <row r="637" spans="1:31" x14ac:dyDescent="0.25">
      <c r="A637" s="324"/>
      <c r="B637" s="325"/>
      <c r="C637" s="326">
        <f>IFERROR(VLOOKUP(B637,A.Núcleos!$B:$C,2,FALSE),"")</f>
        <v>0</v>
      </c>
      <c r="D637" s="327"/>
      <c r="E637" s="328"/>
      <c r="F637" s="213"/>
      <c r="G637" s="329" t="str">
        <f>IF(Table8[[#This Row],[Código da Candidatura]]="","",CONCATENATE(VLOOKUP(Table8[[#This Row],[Código da Candidatura]],Table13[[Cód.]:[Latitude]],3,FALSE)," - ",VLOOKUP(Table8[[#This Row],[Código da Candidatura]],Table13[[Cód.]:[Latitude]],6,FALSE)))</f>
        <v/>
      </c>
      <c r="H637" s="330" t="str">
        <f>IF(A637="","",CONCATENATE("1D.",Entrada!$K$8,".",auxiliar!A14,".",Table8[[#This Row],[Código da Candidatura]]))</f>
        <v/>
      </c>
      <c r="I637" s="331" t="str">
        <f>IF(A637="","",SUMIF(D.Composição!A$2825:A$8530,A637,D.Composição!G$5:G$8530))</f>
        <v/>
      </c>
      <c r="J637" s="332" t="str">
        <f>IF(A637="","",COUNTIF(D.Composição!$A:$A,$A637))</f>
        <v/>
      </c>
      <c r="K637" s="332" t="str">
        <f t="shared" si="45"/>
        <v/>
      </c>
      <c r="L637" s="332" t="str">
        <f>IF(A637="","",COUNTIFS(D.Composição!$A:$A,$A637,D.Composição!$M:$M,"Dep"))</f>
        <v/>
      </c>
      <c r="M637" s="332" t="str">
        <f>IF(A637="","",COUNTIFS(D.Composição!$A:$A,$A637,D.Composição!$F:$F,"Sim"))</f>
        <v/>
      </c>
      <c r="N637" s="332" t="str">
        <f t="shared" si="46"/>
        <v/>
      </c>
      <c r="O637" s="332" t="str">
        <f>IF(A637="","",VLOOKUP(A637,D.Composição!A2836:F8542,5,FALSE))</f>
        <v/>
      </c>
      <c r="P637" s="332" t="str">
        <f t="shared" si="47"/>
        <v/>
      </c>
      <c r="Q637" s="333" t="str">
        <f t="shared" si="48"/>
        <v/>
      </c>
      <c r="R637" s="334" t="str">
        <f t="shared" si="49"/>
        <v/>
      </c>
      <c r="S637" s="332" t="str">
        <f>IF(H637="","",IF(R637&gt;=4*auxiliar!$K$2,"Não elegível",IF(R637&lt;4*auxiliar!$K$2,"Elegível","")))</f>
        <v/>
      </c>
      <c r="T637" s="325"/>
      <c r="U637" s="325"/>
      <c r="V637" s="325"/>
      <c r="W637" s="335"/>
      <c r="X637" s="336" t="str">
        <f>IF(Table8[[#This Row],[Código do agregado '[Entidade']]]="","",IF(OR(AND(A637="",A637&lt;&gt;""),(AND(A637&lt;&gt;"",OR(B637="",D637="",I637="",T637="",U637="")))),"NÃO",IF(AND(A637&lt;&gt;"",J637=0),"Faltam membros","sim")))</f>
        <v/>
      </c>
      <c r="AA637" s="323"/>
      <c r="AB637" s="406"/>
      <c r="AC637" s="406"/>
      <c r="AD637" s="323"/>
      <c r="AE637" s="323"/>
    </row>
    <row r="638" spans="1:31" x14ac:dyDescent="0.25">
      <c r="A638" s="324"/>
      <c r="B638" s="325"/>
      <c r="C638" s="326">
        <f>IFERROR(VLOOKUP(B638,A.Núcleos!$B:$C,2,FALSE),"")</f>
        <v>0</v>
      </c>
      <c r="D638" s="327"/>
      <c r="E638" s="328"/>
      <c r="F638" s="213"/>
      <c r="G638" s="329" t="str">
        <f>IF(Table8[[#This Row],[Código da Candidatura]]="","",CONCATENATE(VLOOKUP(Table8[[#This Row],[Código da Candidatura]],Table13[[Cód.]:[Latitude]],3,FALSE)," - ",VLOOKUP(Table8[[#This Row],[Código da Candidatura]],Table13[[Cód.]:[Latitude]],6,FALSE)))</f>
        <v/>
      </c>
      <c r="H638" s="330" t="str">
        <f>IF(A638="","",CONCATENATE("1D.",Entrada!$K$8,".",auxiliar!A15,".",Table8[[#This Row],[Código da Candidatura]]))</f>
        <v/>
      </c>
      <c r="I638" s="331" t="str">
        <f>IF(A638="","",SUMIF(D.Composição!A$2825:A$8530,A638,D.Composição!G$5:G$8530))</f>
        <v/>
      </c>
      <c r="J638" s="332" t="str">
        <f>IF(A638="","",COUNTIF(D.Composição!$A:$A,$A638))</f>
        <v/>
      </c>
      <c r="K638" s="332" t="str">
        <f t="shared" si="45"/>
        <v/>
      </c>
      <c r="L638" s="332" t="str">
        <f>IF(A638="","",COUNTIFS(D.Composição!$A:$A,$A638,D.Composição!$M:$M,"Dep"))</f>
        <v/>
      </c>
      <c r="M638" s="332" t="str">
        <f>IF(A638="","",COUNTIFS(D.Composição!$A:$A,$A638,D.Composição!$F:$F,"Sim"))</f>
        <v/>
      </c>
      <c r="N638" s="332" t="str">
        <f t="shared" si="46"/>
        <v/>
      </c>
      <c r="O638" s="332" t="str">
        <f>IF(A638="","",VLOOKUP(A638,D.Composição!A2837:F8543,5,FALSE))</f>
        <v/>
      </c>
      <c r="P638" s="332" t="str">
        <f t="shared" si="47"/>
        <v/>
      </c>
      <c r="Q638" s="333" t="str">
        <f t="shared" si="48"/>
        <v/>
      </c>
      <c r="R638" s="334" t="str">
        <f t="shared" si="49"/>
        <v/>
      </c>
      <c r="S638" s="332" t="str">
        <f>IF(H638="","",IF(R638&gt;=4*auxiliar!$K$2,"Não elegível",IF(R638&lt;4*auxiliar!$K$2,"Elegível","")))</f>
        <v/>
      </c>
      <c r="T638" s="325"/>
      <c r="U638" s="325"/>
      <c r="V638" s="325"/>
      <c r="W638" s="335"/>
      <c r="X638" s="336" t="str">
        <f>IF(Table8[[#This Row],[Código do agregado '[Entidade']]]="","",IF(OR(AND(A638="",A638&lt;&gt;""),(AND(A638&lt;&gt;"",OR(B638="",D638="",I638="",T638="",U638="")))),"NÃO",IF(AND(A638&lt;&gt;"",J638=0),"Faltam membros","sim")))</f>
        <v/>
      </c>
      <c r="AA638" s="323"/>
      <c r="AB638" s="406"/>
      <c r="AC638" s="406"/>
      <c r="AD638" s="323"/>
      <c r="AE638" s="323"/>
    </row>
    <row r="639" spans="1:31" x14ac:dyDescent="0.25">
      <c r="A639" s="324"/>
      <c r="B639" s="325"/>
      <c r="C639" s="326">
        <f>IFERROR(VLOOKUP(B639,A.Núcleos!$B:$C,2,FALSE),"")</f>
        <v>0</v>
      </c>
      <c r="D639" s="327"/>
      <c r="E639" s="328"/>
      <c r="F639" s="213"/>
      <c r="G639" s="329" t="str">
        <f>IF(Table8[[#This Row],[Código da Candidatura]]="","",CONCATENATE(VLOOKUP(Table8[[#This Row],[Código da Candidatura]],Table13[[Cód.]:[Latitude]],3,FALSE)," - ",VLOOKUP(Table8[[#This Row],[Código da Candidatura]],Table13[[Cód.]:[Latitude]],6,FALSE)))</f>
        <v/>
      </c>
      <c r="H639" s="330" t="str">
        <f>IF(A639="","",CONCATENATE("1D.",Entrada!$K$8,".",auxiliar!A16,".",Table8[[#This Row],[Código da Candidatura]]))</f>
        <v/>
      </c>
      <c r="I639" s="331" t="str">
        <f>IF(A639="","",SUMIF(D.Composição!A$2825:A$8530,A639,D.Composição!G$5:G$8530))</f>
        <v/>
      </c>
      <c r="J639" s="332" t="str">
        <f>IF(A639="","",COUNTIF(D.Composição!$A:$A,$A639))</f>
        <v/>
      </c>
      <c r="K639" s="332" t="str">
        <f t="shared" si="45"/>
        <v/>
      </c>
      <c r="L639" s="332" t="str">
        <f>IF(A639="","",COUNTIFS(D.Composição!$A:$A,$A639,D.Composição!$M:$M,"Dep"))</f>
        <v/>
      </c>
      <c r="M639" s="332" t="str">
        <f>IF(A639="","",COUNTIFS(D.Composição!$A:$A,$A639,D.Composição!$F:$F,"Sim"))</f>
        <v/>
      </c>
      <c r="N639" s="332" t="str">
        <f t="shared" si="46"/>
        <v/>
      </c>
      <c r="O639" s="332" t="str">
        <f>IF(A639="","",VLOOKUP(A639,D.Composição!A2838:F8544,5,FALSE))</f>
        <v/>
      </c>
      <c r="P639" s="332" t="str">
        <f t="shared" si="47"/>
        <v/>
      </c>
      <c r="Q639" s="333" t="str">
        <f t="shared" si="48"/>
        <v/>
      </c>
      <c r="R639" s="334" t="str">
        <f t="shared" si="49"/>
        <v/>
      </c>
      <c r="S639" s="332" t="str">
        <f>IF(H639="","",IF(R639&gt;=4*auxiliar!$K$2,"Não elegível",IF(R639&lt;4*auxiliar!$K$2,"Elegível","")))</f>
        <v/>
      </c>
      <c r="T639" s="325"/>
      <c r="U639" s="325"/>
      <c r="V639" s="325"/>
      <c r="W639" s="335"/>
      <c r="X639" s="336" t="str">
        <f>IF(Table8[[#This Row],[Código do agregado '[Entidade']]]="","",IF(OR(AND(A639="",A639&lt;&gt;""),(AND(A639&lt;&gt;"",OR(B639="",D639="",I639="",T639="",U639="")))),"NÃO",IF(AND(A639&lt;&gt;"",J639=0),"Faltam membros","sim")))</f>
        <v/>
      </c>
      <c r="AA639" s="323"/>
      <c r="AB639" s="406"/>
      <c r="AC639" s="406"/>
      <c r="AD639" s="323"/>
      <c r="AE639" s="323"/>
    </row>
    <row r="640" spans="1:31" x14ac:dyDescent="0.25">
      <c r="A640" s="324"/>
      <c r="B640" s="325"/>
      <c r="C640" s="326">
        <f>IFERROR(VLOOKUP(B640,A.Núcleos!$B:$C,2,FALSE),"")</f>
        <v>0</v>
      </c>
      <c r="D640" s="327"/>
      <c r="E640" s="328"/>
      <c r="F640" s="213"/>
      <c r="G640" s="329" t="str">
        <f>IF(Table8[[#This Row],[Código da Candidatura]]="","",CONCATENATE(VLOOKUP(Table8[[#This Row],[Código da Candidatura]],Table13[[Cód.]:[Latitude]],3,FALSE)," - ",VLOOKUP(Table8[[#This Row],[Código da Candidatura]],Table13[[Cód.]:[Latitude]],6,FALSE)))</f>
        <v/>
      </c>
      <c r="H640" s="330" t="str">
        <f>IF(A640="","",CONCATENATE("1D.",Entrada!$K$8,".",auxiliar!A17,".",Table8[[#This Row],[Código da Candidatura]]))</f>
        <v/>
      </c>
      <c r="I640" s="331" t="str">
        <f>IF(A640="","",SUMIF(D.Composição!A$2825:A$8530,A640,D.Composição!G$5:G$8530))</f>
        <v/>
      </c>
      <c r="J640" s="332" t="str">
        <f>IF(A640="","",COUNTIF(D.Composição!$A:$A,$A640))</f>
        <v/>
      </c>
      <c r="K640" s="332" t="str">
        <f t="shared" si="45"/>
        <v/>
      </c>
      <c r="L640" s="332" t="str">
        <f>IF(A640="","",COUNTIFS(D.Composição!$A:$A,$A640,D.Composição!$M:$M,"Dep"))</f>
        <v/>
      </c>
      <c r="M640" s="332" t="str">
        <f>IF(A640="","",COUNTIFS(D.Composição!$A:$A,$A640,D.Composição!$F:$F,"Sim"))</f>
        <v/>
      </c>
      <c r="N640" s="332" t="str">
        <f t="shared" si="46"/>
        <v/>
      </c>
      <c r="O640" s="332" t="str">
        <f>IF(A640="","",VLOOKUP(A640,D.Composição!A2839:F8545,5,FALSE))</f>
        <v/>
      </c>
      <c r="P640" s="332" t="str">
        <f t="shared" si="47"/>
        <v/>
      </c>
      <c r="Q640" s="333" t="str">
        <f t="shared" si="48"/>
        <v/>
      </c>
      <c r="R640" s="334" t="str">
        <f t="shared" si="49"/>
        <v/>
      </c>
      <c r="S640" s="332" t="str">
        <f>IF(H640="","",IF(R640&gt;=4*auxiliar!$K$2,"Não elegível",IF(R640&lt;4*auxiliar!$K$2,"Elegível","")))</f>
        <v/>
      </c>
      <c r="T640" s="325"/>
      <c r="U640" s="325"/>
      <c r="V640" s="325"/>
      <c r="W640" s="335"/>
      <c r="X640" s="336" t="str">
        <f>IF(Table8[[#This Row],[Código do agregado '[Entidade']]]="","",IF(OR(AND(A640="",A640&lt;&gt;""),(AND(A640&lt;&gt;"",OR(B640="",D640="",I640="",T640="",U640="")))),"NÃO",IF(AND(A640&lt;&gt;"",J640=0),"Faltam membros","sim")))</f>
        <v/>
      </c>
      <c r="AA640" s="323"/>
      <c r="AB640" s="406"/>
      <c r="AC640" s="406"/>
      <c r="AD640" s="323"/>
      <c r="AE640" s="323"/>
    </row>
    <row r="641" spans="1:31" x14ac:dyDescent="0.25">
      <c r="A641" s="324"/>
      <c r="B641" s="325"/>
      <c r="C641" s="326">
        <f>IFERROR(VLOOKUP(B641,A.Núcleos!$B:$C,2,FALSE),"")</f>
        <v>0</v>
      </c>
      <c r="D641" s="327"/>
      <c r="E641" s="328"/>
      <c r="F641" s="213"/>
      <c r="G641" s="329" t="str">
        <f>IF(Table8[[#This Row],[Código da Candidatura]]="","",CONCATENATE(VLOOKUP(Table8[[#This Row],[Código da Candidatura]],Table13[[Cód.]:[Latitude]],3,FALSE)," - ",VLOOKUP(Table8[[#This Row],[Código da Candidatura]],Table13[[Cód.]:[Latitude]],6,FALSE)))</f>
        <v/>
      </c>
      <c r="H641" s="330" t="str">
        <f>IF(A641="","",CONCATENATE("1D.",Entrada!$K$8,".",auxiliar!A18,".",Table8[[#This Row],[Código da Candidatura]]))</f>
        <v/>
      </c>
      <c r="I641" s="331" t="str">
        <f>IF(A641="","",SUMIF(D.Composição!A$2825:A$8530,A641,D.Composição!G$5:G$8530))</f>
        <v/>
      </c>
      <c r="J641" s="332" t="str">
        <f>IF(A641="","",COUNTIF(D.Composição!$A:$A,$A641))</f>
        <v/>
      </c>
      <c r="K641" s="332" t="str">
        <f t="shared" si="45"/>
        <v/>
      </c>
      <c r="L641" s="332" t="str">
        <f>IF(A641="","",COUNTIFS(D.Composição!$A:$A,$A641,D.Composição!$M:$M,"Dep"))</f>
        <v/>
      </c>
      <c r="M641" s="332" t="str">
        <f>IF(A641="","",COUNTIFS(D.Composição!$A:$A,$A641,D.Composição!$F:$F,"Sim"))</f>
        <v/>
      </c>
      <c r="N641" s="332" t="str">
        <f t="shared" si="46"/>
        <v/>
      </c>
      <c r="O641" s="332" t="str">
        <f>IF(A641="","",VLOOKUP(A641,D.Composição!A2840:F8546,5,FALSE))</f>
        <v/>
      </c>
      <c r="P641" s="332" t="str">
        <f t="shared" si="47"/>
        <v/>
      </c>
      <c r="Q641" s="333" t="str">
        <f t="shared" si="48"/>
        <v/>
      </c>
      <c r="R641" s="334" t="str">
        <f t="shared" si="49"/>
        <v/>
      </c>
      <c r="S641" s="332" t="str">
        <f>IF(H641="","",IF(R641&gt;=4*auxiliar!$K$2,"Não elegível",IF(R641&lt;4*auxiliar!$K$2,"Elegível","")))</f>
        <v/>
      </c>
      <c r="T641" s="325"/>
      <c r="U641" s="325"/>
      <c r="V641" s="325"/>
      <c r="W641" s="335"/>
      <c r="X641" s="336" t="str">
        <f>IF(Table8[[#This Row],[Código do agregado '[Entidade']]]="","",IF(OR(AND(A641="",A641&lt;&gt;""),(AND(A641&lt;&gt;"",OR(B641="",D641="",I641="",T641="",U641="")))),"NÃO",IF(AND(A641&lt;&gt;"",J641=0),"Faltam membros","sim")))</f>
        <v/>
      </c>
      <c r="AA641" s="323"/>
      <c r="AB641" s="406"/>
      <c r="AC641" s="406"/>
      <c r="AD641" s="323"/>
      <c r="AE641" s="323"/>
    </row>
    <row r="642" spans="1:31" x14ac:dyDescent="0.25">
      <c r="A642" s="324"/>
      <c r="B642" s="325"/>
      <c r="C642" s="326">
        <f>IFERROR(VLOOKUP(B642,A.Núcleos!$B:$C,2,FALSE),"")</f>
        <v>0</v>
      </c>
      <c r="D642" s="327"/>
      <c r="E642" s="328"/>
      <c r="F642" s="213"/>
      <c r="G642" s="329" t="str">
        <f>IF(Table8[[#This Row],[Código da Candidatura]]="","",CONCATENATE(VLOOKUP(Table8[[#This Row],[Código da Candidatura]],Table13[[Cód.]:[Latitude]],3,FALSE)," - ",VLOOKUP(Table8[[#This Row],[Código da Candidatura]],Table13[[Cód.]:[Latitude]],6,FALSE)))</f>
        <v/>
      </c>
      <c r="H642" s="330" t="str">
        <f>IF(A642="","",CONCATENATE("1D.",Entrada!$K$8,".",auxiliar!A19,".",Table8[[#This Row],[Código da Candidatura]]))</f>
        <v/>
      </c>
      <c r="I642" s="331" t="str">
        <f>IF(A642="","",SUMIF(D.Composição!A$2825:A$8530,A642,D.Composição!G$5:G$8530))</f>
        <v/>
      </c>
      <c r="J642" s="332" t="str">
        <f>IF(A642="","",COUNTIF(D.Composição!$A:$A,$A642))</f>
        <v/>
      </c>
      <c r="K642" s="332" t="str">
        <f t="shared" si="45"/>
        <v/>
      </c>
      <c r="L642" s="332" t="str">
        <f>IF(A642="","",COUNTIFS(D.Composição!$A:$A,$A642,D.Composição!$M:$M,"Dep"))</f>
        <v/>
      </c>
      <c r="M642" s="332" t="str">
        <f>IF(A642="","",COUNTIFS(D.Composição!$A:$A,$A642,D.Composição!$F:$F,"Sim"))</f>
        <v/>
      </c>
      <c r="N642" s="332" t="str">
        <f t="shared" si="46"/>
        <v/>
      </c>
      <c r="O642" s="332" t="str">
        <f>IF(A642="","",VLOOKUP(A642,D.Composição!A2841:F8547,5,FALSE))</f>
        <v/>
      </c>
      <c r="P642" s="332" t="str">
        <f t="shared" si="47"/>
        <v/>
      </c>
      <c r="Q642" s="333" t="str">
        <f t="shared" si="48"/>
        <v/>
      </c>
      <c r="R642" s="334" t="str">
        <f t="shared" si="49"/>
        <v/>
      </c>
      <c r="S642" s="332" t="str">
        <f>IF(H642="","",IF(R642&gt;=4*auxiliar!$K$2,"Não elegível",IF(R642&lt;4*auxiliar!$K$2,"Elegível","")))</f>
        <v/>
      </c>
      <c r="T642" s="325"/>
      <c r="U642" s="325"/>
      <c r="V642" s="325"/>
      <c r="W642" s="335"/>
      <c r="X642" s="336" t="str">
        <f>IF(Table8[[#This Row],[Código do agregado '[Entidade']]]="","",IF(OR(AND(A642="",A642&lt;&gt;""),(AND(A642&lt;&gt;"",OR(B642="",D642="",I642="",T642="",U642="")))),"NÃO",IF(AND(A642&lt;&gt;"",J642=0),"Faltam membros","sim")))</f>
        <v/>
      </c>
      <c r="AA642" s="323"/>
      <c r="AB642" s="406"/>
      <c r="AC642" s="406"/>
      <c r="AD642" s="323"/>
      <c r="AE642" s="323"/>
    </row>
    <row r="643" spans="1:31" x14ac:dyDescent="0.25">
      <c r="A643" s="324"/>
      <c r="B643" s="325"/>
      <c r="C643" s="326">
        <f>IFERROR(VLOOKUP(B643,A.Núcleos!$B:$C,2,FALSE),"")</f>
        <v>0</v>
      </c>
      <c r="D643" s="327"/>
      <c r="E643" s="328"/>
      <c r="F643" s="213"/>
      <c r="G643" s="329" t="str">
        <f>IF(Table8[[#This Row],[Código da Candidatura]]="","",CONCATENATE(VLOOKUP(Table8[[#This Row],[Código da Candidatura]],Table13[[Cód.]:[Latitude]],3,FALSE)," - ",VLOOKUP(Table8[[#This Row],[Código da Candidatura]],Table13[[Cód.]:[Latitude]],6,FALSE)))</f>
        <v/>
      </c>
      <c r="H643" s="330" t="str">
        <f>IF(A643="","",CONCATENATE("1D.",Entrada!$K$8,".",auxiliar!A20,".",Table8[[#This Row],[Código da Candidatura]]))</f>
        <v/>
      </c>
      <c r="I643" s="331" t="str">
        <f>IF(A643="","",SUMIF(D.Composição!A$2825:A$8530,A643,D.Composição!G$5:G$8530))</f>
        <v/>
      </c>
      <c r="J643" s="332" t="str">
        <f>IF(A643="","",COUNTIF(D.Composição!$A:$A,$A643))</f>
        <v/>
      </c>
      <c r="K643" s="332" t="str">
        <f t="shared" si="45"/>
        <v/>
      </c>
      <c r="L643" s="332" t="str">
        <f>IF(A643="","",COUNTIFS(D.Composição!$A:$A,$A643,D.Composição!$M:$M,"Dep"))</f>
        <v/>
      </c>
      <c r="M643" s="332" t="str">
        <f>IF(A643="","",COUNTIFS(D.Composição!$A:$A,$A643,D.Composição!$F:$F,"Sim"))</f>
        <v/>
      </c>
      <c r="N643" s="332" t="str">
        <f t="shared" si="46"/>
        <v/>
      </c>
      <c r="O643" s="332" t="str">
        <f>IF(A643="","",VLOOKUP(A643,D.Composição!A2842:F8548,5,FALSE))</f>
        <v/>
      </c>
      <c r="P643" s="332" t="str">
        <f t="shared" si="47"/>
        <v/>
      </c>
      <c r="Q643" s="333" t="str">
        <f t="shared" si="48"/>
        <v/>
      </c>
      <c r="R643" s="334" t="str">
        <f t="shared" si="49"/>
        <v/>
      </c>
      <c r="S643" s="332" t="str">
        <f>IF(H643="","",IF(R643&gt;=4*auxiliar!$K$2,"Não elegível",IF(R643&lt;4*auxiliar!$K$2,"Elegível","")))</f>
        <v/>
      </c>
      <c r="T643" s="325"/>
      <c r="U643" s="325"/>
      <c r="V643" s="325"/>
      <c r="W643" s="335"/>
      <c r="X643" s="336" t="str">
        <f>IF(Table8[[#This Row],[Código do agregado '[Entidade']]]="","",IF(OR(AND(A643="",A643&lt;&gt;""),(AND(A643&lt;&gt;"",OR(B643="",D643="",I643="",T643="",U643="")))),"NÃO",IF(AND(A643&lt;&gt;"",J643=0),"Faltam membros","sim")))</f>
        <v/>
      </c>
      <c r="AA643" s="323"/>
      <c r="AB643" s="406"/>
      <c r="AC643" s="406"/>
      <c r="AD643" s="323"/>
      <c r="AE643" s="323"/>
    </row>
    <row r="644" spans="1:31" x14ac:dyDescent="0.25">
      <c r="A644" s="324"/>
      <c r="B644" s="325"/>
      <c r="C644" s="326">
        <f>IFERROR(VLOOKUP(B644,A.Núcleos!$B:$C,2,FALSE),"")</f>
        <v>0</v>
      </c>
      <c r="D644" s="327"/>
      <c r="E644" s="328"/>
      <c r="F644" s="213"/>
      <c r="G644" s="329" t="str">
        <f>IF(Table8[[#This Row],[Código da Candidatura]]="","",CONCATENATE(VLOOKUP(Table8[[#This Row],[Código da Candidatura]],Table13[[Cód.]:[Latitude]],3,FALSE)," - ",VLOOKUP(Table8[[#This Row],[Código da Candidatura]],Table13[[Cód.]:[Latitude]],6,FALSE)))</f>
        <v/>
      </c>
      <c r="H644" s="330" t="str">
        <f>IF(A644="","",CONCATENATE("1D.",Entrada!$K$8,".",auxiliar!A21,".",Table8[[#This Row],[Código da Candidatura]]))</f>
        <v/>
      </c>
      <c r="I644" s="331" t="str">
        <f>IF(A644="","",SUMIF(D.Composição!A$2825:A$8530,A644,D.Composição!G$5:G$8530))</f>
        <v/>
      </c>
      <c r="J644" s="332" t="str">
        <f>IF(A644="","",COUNTIF(D.Composição!$A:$A,$A644))</f>
        <v/>
      </c>
      <c r="K644" s="332" t="str">
        <f t="shared" si="45"/>
        <v/>
      </c>
      <c r="L644" s="332" t="str">
        <f>IF(A644="","",COUNTIFS(D.Composição!$A:$A,$A644,D.Composição!$M:$M,"Dep"))</f>
        <v/>
      </c>
      <c r="M644" s="332" t="str">
        <f>IF(A644="","",COUNTIFS(D.Composição!$A:$A,$A644,D.Composição!$F:$F,"Sim"))</f>
        <v/>
      </c>
      <c r="N644" s="332" t="str">
        <f t="shared" si="46"/>
        <v/>
      </c>
      <c r="O644" s="332" t="str">
        <f>IF(A644="","",VLOOKUP(A644,D.Composição!A2843:F8549,5,FALSE))</f>
        <v/>
      </c>
      <c r="P644" s="332" t="str">
        <f t="shared" si="47"/>
        <v/>
      </c>
      <c r="Q644" s="333" t="str">
        <f t="shared" si="48"/>
        <v/>
      </c>
      <c r="R644" s="334" t="str">
        <f t="shared" si="49"/>
        <v/>
      </c>
      <c r="S644" s="332" t="str">
        <f>IF(H644="","",IF(R644&gt;=4*auxiliar!$K$2,"Não elegível",IF(R644&lt;4*auxiliar!$K$2,"Elegível","")))</f>
        <v/>
      </c>
      <c r="T644" s="325"/>
      <c r="U644" s="325"/>
      <c r="V644" s="325"/>
      <c r="W644" s="335"/>
      <c r="X644" s="336" t="str">
        <f>IF(Table8[[#This Row],[Código do agregado '[Entidade']]]="","",IF(OR(AND(A644="",A644&lt;&gt;""),(AND(A644&lt;&gt;"",OR(B644="",D644="",I644="",T644="",U644="")))),"NÃO",IF(AND(A644&lt;&gt;"",J644=0),"Faltam membros","sim")))</f>
        <v/>
      </c>
      <c r="AA644" s="323"/>
      <c r="AB644" s="406"/>
      <c r="AC644" s="406"/>
      <c r="AD644" s="323"/>
      <c r="AE644" s="323"/>
    </row>
    <row r="645" spans="1:31" x14ac:dyDescent="0.25">
      <c r="A645" s="324"/>
      <c r="B645" s="325"/>
      <c r="C645" s="326">
        <f>IFERROR(VLOOKUP(B645,A.Núcleos!$B:$C,2,FALSE),"")</f>
        <v>0</v>
      </c>
      <c r="D645" s="327"/>
      <c r="E645" s="328"/>
      <c r="F645" s="213"/>
      <c r="G645" s="329" t="str">
        <f>IF(Table8[[#This Row],[Código da Candidatura]]="","",CONCATENATE(VLOOKUP(Table8[[#This Row],[Código da Candidatura]],Table13[[Cód.]:[Latitude]],3,FALSE)," - ",VLOOKUP(Table8[[#This Row],[Código da Candidatura]],Table13[[Cód.]:[Latitude]],6,FALSE)))</f>
        <v/>
      </c>
      <c r="H645" s="330" t="str">
        <f>IF(A645="","",CONCATENATE("1D.",Entrada!$K$8,".",auxiliar!A22,".",Table8[[#This Row],[Código da Candidatura]]))</f>
        <v/>
      </c>
      <c r="I645" s="331" t="str">
        <f>IF(A645="","",SUMIF(D.Composição!A$2825:A$8530,A645,D.Composição!G$5:G$8530))</f>
        <v/>
      </c>
      <c r="J645" s="332" t="str">
        <f>IF(A645="","",COUNTIF(D.Composição!$A:$A,$A645))</f>
        <v/>
      </c>
      <c r="K645" s="332" t="str">
        <f t="shared" ref="K645:K708" si="50">IF(H645="","",MAX(J645-L645-1,0))</f>
        <v/>
      </c>
      <c r="L645" s="332" t="str">
        <f>IF(A645="","",COUNTIFS(D.Composição!$A:$A,$A645,D.Composição!$M:$M,"Dep"))</f>
        <v/>
      </c>
      <c r="M645" s="332" t="str">
        <f>IF(A645="","",COUNTIFS(D.Composição!$A:$A,$A645,D.Composição!$F:$F,"Sim"))</f>
        <v/>
      </c>
      <c r="N645" s="332" t="str">
        <f t="shared" ref="N645:N708" si="51">IF(H645="","",IF(AND(J645-L645=1,J645&gt;1.5),"Sim","Não"))</f>
        <v/>
      </c>
      <c r="O645" s="332" t="str">
        <f>IF(A645="","",VLOOKUP(A645,D.Composição!A2844:F8550,5,FALSE))</f>
        <v/>
      </c>
      <c r="P645" s="332" t="str">
        <f t="shared" ref="P645:P708" si="52">IF(A645="","",IF(AND(J645=1,O645&gt;65),"Sim","Não"))</f>
        <v/>
      </c>
      <c r="Q645" s="333" t="str">
        <f t="shared" ref="Q645:Q708" si="53">IF(A645="","",IF(P645="Sim",1.25,IF(N645="Não",1+0.7*K645+0.25*L645+0.25*M645,IF(N645="Sim",1+0.7*K645+0.5*L645+0.25*M645,""))))</f>
        <v/>
      </c>
      <c r="R645" s="334" t="str">
        <f t="shared" ref="R645:R708" si="54">IF(H645="","",I645/12/Q645)</f>
        <v/>
      </c>
      <c r="S645" s="332" t="str">
        <f>IF(H645="","",IF(R645&gt;=4*auxiliar!$K$2,"Não elegível",IF(R645&lt;4*auxiliar!$K$2,"Elegível","")))</f>
        <v/>
      </c>
      <c r="T645" s="325"/>
      <c r="U645" s="325"/>
      <c r="V645" s="325"/>
      <c r="W645" s="335"/>
      <c r="X645" s="336" t="str">
        <f>IF(Table8[[#This Row],[Código do agregado '[Entidade']]]="","",IF(OR(AND(A645="",A645&lt;&gt;""),(AND(A645&lt;&gt;"",OR(B645="",D645="",I645="",T645="",U645="")))),"NÃO",IF(AND(A645&lt;&gt;"",J645=0),"Faltam membros","sim")))</f>
        <v/>
      </c>
      <c r="AA645" s="323"/>
      <c r="AB645" s="406"/>
      <c r="AC645" s="406"/>
      <c r="AD645" s="323"/>
      <c r="AE645" s="323"/>
    </row>
    <row r="646" spans="1:31" x14ac:dyDescent="0.25">
      <c r="A646" s="324"/>
      <c r="B646" s="325"/>
      <c r="C646" s="326">
        <f>IFERROR(VLOOKUP(B646,A.Núcleos!$B:$C,2,FALSE),"")</f>
        <v>0</v>
      </c>
      <c r="D646" s="327"/>
      <c r="E646" s="328"/>
      <c r="F646" s="213"/>
      <c r="G646" s="329" t="str">
        <f>IF(Table8[[#This Row],[Código da Candidatura]]="","",CONCATENATE(VLOOKUP(Table8[[#This Row],[Código da Candidatura]],Table13[[Cód.]:[Latitude]],3,FALSE)," - ",VLOOKUP(Table8[[#This Row],[Código da Candidatura]],Table13[[Cód.]:[Latitude]],6,FALSE)))</f>
        <v/>
      </c>
      <c r="H646" s="330" t="str">
        <f>IF(A646="","",CONCATENATE("1D.",Entrada!$K$8,".",auxiliar!A23,".",Table8[[#This Row],[Código da Candidatura]]))</f>
        <v/>
      </c>
      <c r="I646" s="331" t="str">
        <f>IF(A646="","",SUMIF(D.Composição!A$2825:A$8530,A646,D.Composição!G$5:G$8530))</f>
        <v/>
      </c>
      <c r="J646" s="332" t="str">
        <f>IF(A646="","",COUNTIF(D.Composição!$A:$A,$A646))</f>
        <v/>
      </c>
      <c r="K646" s="332" t="str">
        <f t="shared" si="50"/>
        <v/>
      </c>
      <c r="L646" s="332" t="str">
        <f>IF(A646="","",COUNTIFS(D.Composição!$A:$A,$A646,D.Composição!$M:$M,"Dep"))</f>
        <v/>
      </c>
      <c r="M646" s="332" t="str">
        <f>IF(A646="","",COUNTIFS(D.Composição!$A:$A,$A646,D.Composição!$F:$F,"Sim"))</f>
        <v/>
      </c>
      <c r="N646" s="332" t="str">
        <f t="shared" si="51"/>
        <v/>
      </c>
      <c r="O646" s="332" t="str">
        <f>IF(A646="","",VLOOKUP(A646,D.Composição!A2845:F8551,5,FALSE))</f>
        <v/>
      </c>
      <c r="P646" s="332" t="str">
        <f t="shared" si="52"/>
        <v/>
      </c>
      <c r="Q646" s="333" t="str">
        <f t="shared" si="53"/>
        <v/>
      </c>
      <c r="R646" s="334" t="str">
        <f t="shared" si="54"/>
        <v/>
      </c>
      <c r="S646" s="332" t="str">
        <f>IF(H646="","",IF(R646&gt;=4*auxiliar!$K$2,"Não elegível",IF(R646&lt;4*auxiliar!$K$2,"Elegível","")))</f>
        <v/>
      </c>
      <c r="T646" s="325"/>
      <c r="U646" s="325"/>
      <c r="V646" s="325"/>
      <c r="W646" s="335"/>
      <c r="X646" s="336" t="str">
        <f>IF(Table8[[#This Row],[Código do agregado '[Entidade']]]="","",IF(OR(AND(A646="",A646&lt;&gt;""),(AND(A646&lt;&gt;"",OR(B646="",D646="",I646="",T646="",U646="")))),"NÃO",IF(AND(A646&lt;&gt;"",J646=0),"Faltam membros","sim")))</f>
        <v/>
      </c>
      <c r="AA646" s="323"/>
      <c r="AB646" s="406"/>
      <c r="AC646" s="406"/>
      <c r="AD646" s="323"/>
      <c r="AE646" s="323"/>
    </row>
    <row r="647" spans="1:31" x14ac:dyDescent="0.25">
      <c r="A647" s="324"/>
      <c r="B647" s="325"/>
      <c r="C647" s="326">
        <f>IFERROR(VLOOKUP(B647,A.Núcleos!$B:$C,2,FALSE),"")</f>
        <v>0</v>
      </c>
      <c r="D647" s="327"/>
      <c r="E647" s="328"/>
      <c r="F647" s="213"/>
      <c r="G647" s="329" t="str">
        <f>IF(Table8[[#This Row],[Código da Candidatura]]="","",CONCATENATE(VLOOKUP(Table8[[#This Row],[Código da Candidatura]],Table13[[Cód.]:[Latitude]],3,FALSE)," - ",VLOOKUP(Table8[[#This Row],[Código da Candidatura]],Table13[[Cód.]:[Latitude]],6,FALSE)))</f>
        <v/>
      </c>
      <c r="H647" s="330" t="str">
        <f>IF(A647="","",CONCATENATE("1D.",Entrada!$K$8,".",auxiliar!A24,".",Table8[[#This Row],[Código da Candidatura]]))</f>
        <v/>
      </c>
      <c r="I647" s="331" t="str">
        <f>IF(A647="","",SUMIF(D.Composição!A$2825:A$8530,A647,D.Composição!G$5:G$8530))</f>
        <v/>
      </c>
      <c r="J647" s="332" t="str">
        <f>IF(A647="","",COUNTIF(D.Composição!$A:$A,$A647))</f>
        <v/>
      </c>
      <c r="K647" s="332" t="str">
        <f t="shared" si="50"/>
        <v/>
      </c>
      <c r="L647" s="332" t="str">
        <f>IF(A647="","",COUNTIFS(D.Composição!$A:$A,$A647,D.Composição!$M:$M,"Dep"))</f>
        <v/>
      </c>
      <c r="M647" s="332" t="str">
        <f>IF(A647="","",COUNTIFS(D.Composição!$A:$A,$A647,D.Composição!$F:$F,"Sim"))</f>
        <v/>
      </c>
      <c r="N647" s="332" t="str">
        <f t="shared" si="51"/>
        <v/>
      </c>
      <c r="O647" s="332" t="str">
        <f>IF(A647="","",VLOOKUP(A647,D.Composição!A2846:F8552,5,FALSE))</f>
        <v/>
      </c>
      <c r="P647" s="332" t="str">
        <f t="shared" si="52"/>
        <v/>
      </c>
      <c r="Q647" s="333" t="str">
        <f t="shared" si="53"/>
        <v/>
      </c>
      <c r="R647" s="334" t="str">
        <f t="shared" si="54"/>
        <v/>
      </c>
      <c r="S647" s="332" t="str">
        <f>IF(H647="","",IF(R647&gt;=4*auxiliar!$K$2,"Não elegível",IF(R647&lt;4*auxiliar!$K$2,"Elegível","")))</f>
        <v/>
      </c>
      <c r="T647" s="325"/>
      <c r="U647" s="325"/>
      <c r="V647" s="325"/>
      <c r="W647" s="335"/>
      <c r="X647" s="336" t="str">
        <f>IF(Table8[[#This Row],[Código do agregado '[Entidade']]]="","",IF(OR(AND(A647="",A647&lt;&gt;""),(AND(A647&lt;&gt;"",OR(B647="",D647="",I647="",T647="",U647="")))),"NÃO",IF(AND(A647&lt;&gt;"",J647=0),"Faltam membros","sim")))</f>
        <v/>
      </c>
      <c r="AA647" s="323"/>
      <c r="AB647" s="406"/>
      <c r="AC647" s="406"/>
      <c r="AD647" s="323"/>
      <c r="AE647" s="323"/>
    </row>
    <row r="648" spans="1:31" x14ac:dyDescent="0.25">
      <c r="A648" s="324"/>
      <c r="B648" s="325"/>
      <c r="C648" s="326">
        <f>IFERROR(VLOOKUP(B648,A.Núcleos!$B:$C,2,FALSE),"")</f>
        <v>0</v>
      </c>
      <c r="D648" s="327"/>
      <c r="E648" s="328"/>
      <c r="F648" s="213"/>
      <c r="G648" s="329" t="str">
        <f>IF(Table8[[#This Row],[Código da Candidatura]]="","",CONCATENATE(VLOOKUP(Table8[[#This Row],[Código da Candidatura]],Table13[[Cód.]:[Latitude]],3,FALSE)," - ",VLOOKUP(Table8[[#This Row],[Código da Candidatura]],Table13[[Cód.]:[Latitude]],6,FALSE)))</f>
        <v/>
      </c>
      <c r="H648" s="330" t="str">
        <f>IF(A648="","",CONCATENATE("1D.",Entrada!$K$8,".",auxiliar!A25,".",Table8[[#This Row],[Código da Candidatura]]))</f>
        <v/>
      </c>
      <c r="I648" s="331" t="str">
        <f>IF(A648="","",SUMIF(D.Composição!A$2825:A$8530,A648,D.Composição!G$5:G$8530))</f>
        <v/>
      </c>
      <c r="J648" s="332" t="str">
        <f>IF(A648="","",COUNTIF(D.Composição!$A:$A,$A648))</f>
        <v/>
      </c>
      <c r="K648" s="332" t="str">
        <f t="shared" si="50"/>
        <v/>
      </c>
      <c r="L648" s="332" t="str">
        <f>IF(A648="","",COUNTIFS(D.Composição!$A:$A,$A648,D.Composição!$M:$M,"Dep"))</f>
        <v/>
      </c>
      <c r="M648" s="332" t="str">
        <f>IF(A648="","",COUNTIFS(D.Composição!$A:$A,$A648,D.Composição!$F:$F,"Sim"))</f>
        <v/>
      </c>
      <c r="N648" s="332" t="str">
        <f t="shared" si="51"/>
        <v/>
      </c>
      <c r="O648" s="332" t="str">
        <f>IF(A648="","",VLOOKUP(A648,D.Composição!A2847:F8553,5,FALSE))</f>
        <v/>
      </c>
      <c r="P648" s="332" t="str">
        <f t="shared" si="52"/>
        <v/>
      </c>
      <c r="Q648" s="333" t="str">
        <f t="shared" si="53"/>
        <v/>
      </c>
      <c r="R648" s="334" t="str">
        <f t="shared" si="54"/>
        <v/>
      </c>
      <c r="S648" s="332" t="str">
        <f>IF(H648="","",IF(R648&gt;=4*auxiliar!$K$2,"Não elegível",IF(R648&lt;4*auxiliar!$K$2,"Elegível","")))</f>
        <v/>
      </c>
      <c r="T648" s="325"/>
      <c r="U648" s="325"/>
      <c r="V648" s="325"/>
      <c r="W648" s="335"/>
      <c r="X648" s="336" t="str">
        <f>IF(Table8[[#This Row],[Código do agregado '[Entidade']]]="","",IF(OR(AND(A648="",A648&lt;&gt;""),(AND(A648&lt;&gt;"",OR(B648="",D648="",I648="",T648="",U648="")))),"NÃO",IF(AND(A648&lt;&gt;"",J648=0),"Faltam membros","sim")))</f>
        <v/>
      </c>
      <c r="AA648" s="323"/>
      <c r="AB648" s="406"/>
      <c r="AC648" s="406"/>
      <c r="AD648" s="323"/>
      <c r="AE648" s="323"/>
    </row>
    <row r="649" spans="1:31" x14ac:dyDescent="0.25">
      <c r="A649" s="324"/>
      <c r="B649" s="325"/>
      <c r="C649" s="326">
        <f>IFERROR(VLOOKUP(B649,A.Núcleos!$B:$C,2,FALSE),"")</f>
        <v>0</v>
      </c>
      <c r="D649" s="327"/>
      <c r="E649" s="328"/>
      <c r="F649" s="213"/>
      <c r="G649" s="329" t="str">
        <f>IF(Table8[[#This Row],[Código da Candidatura]]="","",CONCATENATE(VLOOKUP(Table8[[#This Row],[Código da Candidatura]],Table13[[Cód.]:[Latitude]],3,FALSE)," - ",VLOOKUP(Table8[[#This Row],[Código da Candidatura]],Table13[[Cód.]:[Latitude]],6,FALSE)))</f>
        <v/>
      </c>
      <c r="H649" s="330" t="str">
        <f>IF(A649="","",CONCATENATE("1D.",Entrada!$K$8,".",auxiliar!A26,".",Table8[[#This Row],[Código da Candidatura]]))</f>
        <v/>
      </c>
      <c r="I649" s="331" t="str">
        <f>IF(A649="","",SUMIF(D.Composição!A$2825:A$8530,A649,D.Composição!G$5:G$8530))</f>
        <v/>
      </c>
      <c r="J649" s="332" t="str">
        <f>IF(A649="","",COUNTIF(D.Composição!$A:$A,$A649))</f>
        <v/>
      </c>
      <c r="K649" s="332" t="str">
        <f t="shared" si="50"/>
        <v/>
      </c>
      <c r="L649" s="332" t="str">
        <f>IF(A649="","",COUNTIFS(D.Composição!$A:$A,$A649,D.Composição!$M:$M,"Dep"))</f>
        <v/>
      </c>
      <c r="M649" s="332" t="str">
        <f>IF(A649="","",COUNTIFS(D.Composição!$A:$A,$A649,D.Composição!$F:$F,"Sim"))</f>
        <v/>
      </c>
      <c r="N649" s="332" t="str">
        <f t="shared" si="51"/>
        <v/>
      </c>
      <c r="O649" s="332" t="str">
        <f>IF(A649="","",VLOOKUP(A649,D.Composição!A2848:F8554,5,FALSE))</f>
        <v/>
      </c>
      <c r="P649" s="332" t="str">
        <f t="shared" si="52"/>
        <v/>
      </c>
      <c r="Q649" s="333" t="str">
        <f t="shared" si="53"/>
        <v/>
      </c>
      <c r="R649" s="334" t="str">
        <f t="shared" si="54"/>
        <v/>
      </c>
      <c r="S649" s="332" t="str">
        <f>IF(H649="","",IF(R649&gt;=4*auxiliar!$K$2,"Não elegível",IF(R649&lt;4*auxiliar!$K$2,"Elegível","")))</f>
        <v/>
      </c>
      <c r="T649" s="325"/>
      <c r="U649" s="325"/>
      <c r="V649" s="325"/>
      <c r="W649" s="335"/>
      <c r="X649" s="336" t="str">
        <f>IF(Table8[[#This Row],[Código do agregado '[Entidade']]]="","",IF(OR(AND(A649="",A649&lt;&gt;""),(AND(A649&lt;&gt;"",OR(B649="",D649="",I649="",T649="",U649="")))),"NÃO",IF(AND(A649&lt;&gt;"",J649=0),"Faltam membros","sim")))</f>
        <v/>
      </c>
      <c r="AA649" s="323"/>
      <c r="AB649" s="406"/>
      <c r="AC649" s="406"/>
      <c r="AD649" s="323"/>
      <c r="AE649" s="323"/>
    </row>
    <row r="650" spans="1:31" x14ac:dyDescent="0.25">
      <c r="A650" s="324"/>
      <c r="B650" s="325"/>
      <c r="C650" s="326">
        <f>IFERROR(VLOOKUP(B650,A.Núcleos!$B:$C,2,FALSE),"")</f>
        <v>0</v>
      </c>
      <c r="D650" s="327"/>
      <c r="E650" s="328"/>
      <c r="F650" s="213"/>
      <c r="G650" s="329" t="str">
        <f>IF(Table8[[#This Row],[Código da Candidatura]]="","",CONCATENATE(VLOOKUP(Table8[[#This Row],[Código da Candidatura]],Table13[[Cód.]:[Latitude]],3,FALSE)," - ",VLOOKUP(Table8[[#This Row],[Código da Candidatura]],Table13[[Cód.]:[Latitude]],6,FALSE)))</f>
        <v/>
      </c>
      <c r="H650" s="330" t="str">
        <f>IF(A650="","",CONCATENATE("1D.",Entrada!$K$8,".",auxiliar!A27,".",Table8[[#This Row],[Código da Candidatura]]))</f>
        <v/>
      </c>
      <c r="I650" s="331" t="str">
        <f>IF(A650="","",SUMIF(D.Composição!A$2825:A$8530,A650,D.Composição!G$5:G$8530))</f>
        <v/>
      </c>
      <c r="J650" s="332" t="str">
        <f>IF(A650="","",COUNTIF(D.Composição!$A:$A,$A650))</f>
        <v/>
      </c>
      <c r="K650" s="332" t="str">
        <f t="shared" si="50"/>
        <v/>
      </c>
      <c r="L650" s="332" t="str">
        <f>IF(A650="","",COUNTIFS(D.Composição!$A:$A,$A650,D.Composição!$M:$M,"Dep"))</f>
        <v/>
      </c>
      <c r="M650" s="332" t="str">
        <f>IF(A650="","",COUNTIFS(D.Composição!$A:$A,$A650,D.Composição!$F:$F,"Sim"))</f>
        <v/>
      </c>
      <c r="N650" s="332" t="str">
        <f t="shared" si="51"/>
        <v/>
      </c>
      <c r="O650" s="332" t="str">
        <f>IF(A650="","",VLOOKUP(A650,D.Composição!A2849:F8555,5,FALSE))</f>
        <v/>
      </c>
      <c r="P650" s="332" t="str">
        <f t="shared" si="52"/>
        <v/>
      </c>
      <c r="Q650" s="333" t="str">
        <f t="shared" si="53"/>
        <v/>
      </c>
      <c r="R650" s="334" t="str">
        <f t="shared" si="54"/>
        <v/>
      </c>
      <c r="S650" s="332" t="str">
        <f>IF(H650="","",IF(R650&gt;=4*auxiliar!$K$2,"Não elegível",IF(R650&lt;4*auxiliar!$K$2,"Elegível","")))</f>
        <v/>
      </c>
      <c r="T650" s="325"/>
      <c r="U650" s="325"/>
      <c r="V650" s="325"/>
      <c r="W650" s="335"/>
      <c r="X650" s="336" t="str">
        <f>IF(Table8[[#This Row],[Código do agregado '[Entidade']]]="","",IF(OR(AND(A650="",A650&lt;&gt;""),(AND(A650&lt;&gt;"",OR(B650="",D650="",I650="",T650="",U650="")))),"NÃO",IF(AND(A650&lt;&gt;"",J650=0),"Faltam membros","sim")))</f>
        <v/>
      </c>
      <c r="AA650" s="323"/>
      <c r="AB650" s="406"/>
      <c r="AC650" s="406"/>
      <c r="AD650" s="323"/>
      <c r="AE650" s="323"/>
    </row>
    <row r="651" spans="1:31" x14ac:dyDescent="0.25">
      <c r="A651" s="324"/>
      <c r="B651" s="325"/>
      <c r="C651" s="326">
        <f>IFERROR(VLOOKUP(B651,A.Núcleos!$B:$C,2,FALSE),"")</f>
        <v>0</v>
      </c>
      <c r="D651" s="327"/>
      <c r="E651" s="328"/>
      <c r="F651" s="213"/>
      <c r="G651" s="329" t="str">
        <f>IF(Table8[[#This Row],[Código da Candidatura]]="","",CONCATENATE(VLOOKUP(Table8[[#This Row],[Código da Candidatura]],Table13[[Cód.]:[Latitude]],3,FALSE)," - ",VLOOKUP(Table8[[#This Row],[Código da Candidatura]],Table13[[Cód.]:[Latitude]],6,FALSE)))</f>
        <v/>
      </c>
      <c r="H651" s="330" t="str">
        <f>IF(A651="","",CONCATENATE("1D.",Entrada!$K$8,".",auxiliar!A28,".",Table8[[#This Row],[Código da Candidatura]]))</f>
        <v/>
      </c>
      <c r="I651" s="331" t="str">
        <f>IF(A651="","",SUMIF(D.Composição!A$2825:A$8530,A651,D.Composição!G$5:G$8530))</f>
        <v/>
      </c>
      <c r="J651" s="332" t="str">
        <f>IF(A651="","",COUNTIF(D.Composição!$A:$A,$A651))</f>
        <v/>
      </c>
      <c r="K651" s="332" t="str">
        <f t="shared" si="50"/>
        <v/>
      </c>
      <c r="L651" s="332" t="str">
        <f>IF(A651="","",COUNTIFS(D.Composição!$A:$A,$A651,D.Composição!$M:$M,"Dep"))</f>
        <v/>
      </c>
      <c r="M651" s="332" t="str">
        <f>IF(A651="","",COUNTIFS(D.Composição!$A:$A,$A651,D.Composição!$F:$F,"Sim"))</f>
        <v/>
      </c>
      <c r="N651" s="332" t="str">
        <f t="shared" si="51"/>
        <v/>
      </c>
      <c r="O651" s="332" t="str">
        <f>IF(A651="","",VLOOKUP(A651,D.Composição!A2850:F8556,5,FALSE))</f>
        <v/>
      </c>
      <c r="P651" s="332" t="str">
        <f t="shared" si="52"/>
        <v/>
      </c>
      <c r="Q651" s="333" t="str">
        <f t="shared" si="53"/>
        <v/>
      </c>
      <c r="R651" s="334" t="str">
        <f t="shared" si="54"/>
        <v/>
      </c>
      <c r="S651" s="332" t="str">
        <f>IF(H651="","",IF(R651&gt;=4*auxiliar!$K$2,"Não elegível",IF(R651&lt;4*auxiliar!$K$2,"Elegível","")))</f>
        <v/>
      </c>
      <c r="T651" s="325"/>
      <c r="U651" s="325"/>
      <c r="V651" s="325"/>
      <c r="W651" s="335"/>
      <c r="X651" s="336" t="str">
        <f>IF(Table8[[#This Row],[Código do agregado '[Entidade']]]="","",IF(OR(AND(A651="",A651&lt;&gt;""),(AND(A651&lt;&gt;"",OR(B651="",D651="",I651="",T651="",U651="")))),"NÃO",IF(AND(A651&lt;&gt;"",J651=0),"Faltam membros","sim")))</f>
        <v/>
      </c>
      <c r="AA651" s="323"/>
      <c r="AB651" s="406"/>
      <c r="AC651" s="406"/>
      <c r="AD651" s="323"/>
      <c r="AE651" s="323"/>
    </row>
    <row r="652" spans="1:31" x14ac:dyDescent="0.25">
      <c r="A652" s="324"/>
      <c r="B652" s="325"/>
      <c r="C652" s="326">
        <f>IFERROR(VLOOKUP(B652,A.Núcleos!$B:$C,2,FALSE),"")</f>
        <v>0</v>
      </c>
      <c r="D652" s="327"/>
      <c r="E652" s="328"/>
      <c r="F652" s="213"/>
      <c r="G652" s="329" t="str">
        <f>IF(Table8[[#This Row],[Código da Candidatura]]="","",CONCATENATE(VLOOKUP(Table8[[#This Row],[Código da Candidatura]],Table13[[Cód.]:[Latitude]],3,FALSE)," - ",VLOOKUP(Table8[[#This Row],[Código da Candidatura]],Table13[[Cód.]:[Latitude]],6,FALSE)))</f>
        <v/>
      </c>
      <c r="H652" s="330" t="str">
        <f>IF(A652="","",CONCATENATE("1D.",Entrada!$K$8,".",auxiliar!A29,".",Table8[[#This Row],[Código da Candidatura]]))</f>
        <v/>
      </c>
      <c r="I652" s="331" t="str">
        <f>IF(A652="","",SUMIF(D.Composição!A$2825:A$8530,A652,D.Composição!G$5:G$8530))</f>
        <v/>
      </c>
      <c r="J652" s="332" t="str">
        <f>IF(A652="","",COUNTIF(D.Composição!$A:$A,$A652))</f>
        <v/>
      </c>
      <c r="K652" s="332" t="str">
        <f t="shared" si="50"/>
        <v/>
      </c>
      <c r="L652" s="332" t="str">
        <f>IF(A652="","",COUNTIFS(D.Composição!$A:$A,$A652,D.Composição!$M:$M,"Dep"))</f>
        <v/>
      </c>
      <c r="M652" s="332" t="str">
        <f>IF(A652="","",COUNTIFS(D.Composição!$A:$A,$A652,D.Composição!$F:$F,"Sim"))</f>
        <v/>
      </c>
      <c r="N652" s="332" t="str">
        <f t="shared" si="51"/>
        <v/>
      </c>
      <c r="O652" s="332" t="str">
        <f>IF(A652="","",VLOOKUP(A652,D.Composição!A2851:F8557,5,FALSE))</f>
        <v/>
      </c>
      <c r="P652" s="332" t="str">
        <f t="shared" si="52"/>
        <v/>
      </c>
      <c r="Q652" s="333" t="str">
        <f t="shared" si="53"/>
        <v/>
      </c>
      <c r="R652" s="334" t="str">
        <f t="shared" si="54"/>
        <v/>
      </c>
      <c r="S652" s="332" t="str">
        <f>IF(H652="","",IF(R652&gt;=4*auxiliar!$K$2,"Não elegível",IF(R652&lt;4*auxiliar!$K$2,"Elegível","")))</f>
        <v/>
      </c>
      <c r="T652" s="325"/>
      <c r="U652" s="325"/>
      <c r="V652" s="325"/>
      <c r="W652" s="335"/>
      <c r="X652" s="336" t="str">
        <f>IF(Table8[[#This Row],[Código do agregado '[Entidade']]]="","",IF(OR(AND(A652="",A652&lt;&gt;""),(AND(A652&lt;&gt;"",OR(B652="",D652="",I652="",T652="",U652="")))),"NÃO",IF(AND(A652&lt;&gt;"",J652=0),"Faltam membros","sim")))</f>
        <v/>
      </c>
      <c r="AA652" s="323"/>
      <c r="AB652" s="406"/>
      <c r="AC652" s="406"/>
      <c r="AD652" s="323"/>
      <c r="AE652" s="323"/>
    </row>
    <row r="653" spans="1:31" x14ac:dyDescent="0.25">
      <c r="A653" s="324"/>
      <c r="B653" s="325"/>
      <c r="C653" s="326">
        <f>IFERROR(VLOOKUP(B653,A.Núcleos!$B:$C,2,FALSE),"")</f>
        <v>0</v>
      </c>
      <c r="D653" s="327"/>
      <c r="E653" s="328"/>
      <c r="F653" s="213"/>
      <c r="G653" s="329" t="str">
        <f>IF(Table8[[#This Row],[Código da Candidatura]]="","",CONCATENATE(VLOOKUP(Table8[[#This Row],[Código da Candidatura]],Table13[[Cód.]:[Latitude]],3,FALSE)," - ",VLOOKUP(Table8[[#This Row],[Código da Candidatura]],Table13[[Cód.]:[Latitude]],6,FALSE)))</f>
        <v/>
      </c>
      <c r="H653" s="330" t="str">
        <f>IF(A653="","",CONCATENATE("1D.",Entrada!$K$8,".",auxiliar!A30,".",Table8[[#This Row],[Código da Candidatura]]))</f>
        <v/>
      </c>
      <c r="I653" s="331" t="str">
        <f>IF(A653="","",SUMIF(D.Composição!A$2825:A$8530,A653,D.Composição!G$5:G$8530))</f>
        <v/>
      </c>
      <c r="J653" s="332" t="str">
        <f>IF(A653="","",COUNTIF(D.Composição!$A:$A,$A653))</f>
        <v/>
      </c>
      <c r="K653" s="332" t="str">
        <f t="shared" si="50"/>
        <v/>
      </c>
      <c r="L653" s="332" t="str">
        <f>IF(A653="","",COUNTIFS(D.Composição!$A:$A,$A653,D.Composição!$M:$M,"Dep"))</f>
        <v/>
      </c>
      <c r="M653" s="332" t="str">
        <f>IF(A653="","",COUNTIFS(D.Composição!$A:$A,$A653,D.Composição!$F:$F,"Sim"))</f>
        <v/>
      </c>
      <c r="N653" s="332" t="str">
        <f t="shared" si="51"/>
        <v/>
      </c>
      <c r="O653" s="332" t="str">
        <f>IF(A653="","",VLOOKUP(A653,D.Composição!A2852:F8558,5,FALSE))</f>
        <v/>
      </c>
      <c r="P653" s="332" t="str">
        <f t="shared" si="52"/>
        <v/>
      </c>
      <c r="Q653" s="333" t="str">
        <f t="shared" si="53"/>
        <v/>
      </c>
      <c r="R653" s="334" t="str">
        <f t="shared" si="54"/>
        <v/>
      </c>
      <c r="S653" s="332" t="str">
        <f>IF(H653="","",IF(R653&gt;=4*auxiliar!$K$2,"Não elegível",IF(R653&lt;4*auxiliar!$K$2,"Elegível","")))</f>
        <v/>
      </c>
      <c r="T653" s="325"/>
      <c r="U653" s="325"/>
      <c r="V653" s="325"/>
      <c r="W653" s="335"/>
      <c r="X653" s="336" t="str">
        <f>IF(Table8[[#This Row],[Código do agregado '[Entidade']]]="","",IF(OR(AND(A653="",A653&lt;&gt;""),(AND(A653&lt;&gt;"",OR(B653="",D653="",I653="",T653="",U653="")))),"NÃO",IF(AND(A653&lt;&gt;"",J653=0),"Faltam membros","sim")))</f>
        <v/>
      </c>
      <c r="AA653" s="323"/>
      <c r="AB653" s="406"/>
      <c r="AC653" s="406"/>
      <c r="AD653" s="323"/>
      <c r="AE653" s="323"/>
    </row>
    <row r="654" spans="1:31" x14ac:dyDescent="0.25">
      <c r="A654" s="324"/>
      <c r="B654" s="325"/>
      <c r="C654" s="326">
        <f>IFERROR(VLOOKUP(B654,A.Núcleos!$B:$C,2,FALSE),"")</f>
        <v>0</v>
      </c>
      <c r="D654" s="327"/>
      <c r="E654" s="328"/>
      <c r="F654" s="213"/>
      <c r="G654" s="329" t="str">
        <f>IF(Table8[[#This Row],[Código da Candidatura]]="","",CONCATENATE(VLOOKUP(Table8[[#This Row],[Código da Candidatura]],Table13[[Cód.]:[Latitude]],3,FALSE)," - ",VLOOKUP(Table8[[#This Row],[Código da Candidatura]],Table13[[Cód.]:[Latitude]],6,FALSE)))</f>
        <v/>
      </c>
      <c r="H654" s="330" t="str">
        <f>IF(A654="","",CONCATENATE("1D.",Entrada!$K$8,".",auxiliar!A31,".",Table8[[#This Row],[Código da Candidatura]]))</f>
        <v/>
      </c>
      <c r="I654" s="331" t="str">
        <f>IF(A654="","",SUMIF(D.Composição!A$2825:A$8530,A654,D.Composição!G$5:G$8530))</f>
        <v/>
      </c>
      <c r="J654" s="332" t="str">
        <f>IF(A654="","",COUNTIF(D.Composição!$A:$A,$A654))</f>
        <v/>
      </c>
      <c r="K654" s="332" t="str">
        <f t="shared" si="50"/>
        <v/>
      </c>
      <c r="L654" s="332" t="str">
        <f>IF(A654="","",COUNTIFS(D.Composição!$A:$A,$A654,D.Composição!$M:$M,"Dep"))</f>
        <v/>
      </c>
      <c r="M654" s="332" t="str">
        <f>IF(A654="","",COUNTIFS(D.Composição!$A:$A,$A654,D.Composição!$F:$F,"Sim"))</f>
        <v/>
      </c>
      <c r="N654" s="332" t="str">
        <f t="shared" si="51"/>
        <v/>
      </c>
      <c r="O654" s="332" t="str">
        <f>IF(A654="","",VLOOKUP(A654,D.Composição!A2853:F8559,5,FALSE))</f>
        <v/>
      </c>
      <c r="P654" s="332" t="str">
        <f t="shared" si="52"/>
        <v/>
      </c>
      <c r="Q654" s="333" t="str">
        <f t="shared" si="53"/>
        <v/>
      </c>
      <c r="R654" s="334" t="str">
        <f t="shared" si="54"/>
        <v/>
      </c>
      <c r="S654" s="332" t="str">
        <f>IF(H654="","",IF(R654&gt;=4*auxiliar!$K$2,"Não elegível",IF(R654&lt;4*auxiliar!$K$2,"Elegível","")))</f>
        <v/>
      </c>
      <c r="T654" s="325"/>
      <c r="U654" s="325"/>
      <c r="V654" s="325"/>
      <c r="W654" s="335"/>
      <c r="X654" s="336" t="str">
        <f>IF(Table8[[#This Row],[Código do agregado '[Entidade']]]="","",IF(OR(AND(A654="",A654&lt;&gt;""),(AND(A654&lt;&gt;"",OR(B654="",D654="",I654="",T654="",U654="")))),"NÃO",IF(AND(A654&lt;&gt;"",J654=0),"Faltam membros","sim")))</f>
        <v/>
      </c>
      <c r="AA654" s="323"/>
      <c r="AB654" s="406"/>
      <c r="AC654" s="406"/>
      <c r="AD654" s="323"/>
      <c r="AE654" s="323"/>
    </row>
    <row r="655" spans="1:31" x14ac:dyDescent="0.25">
      <c r="A655" s="324"/>
      <c r="B655" s="325"/>
      <c r="C655" s="326">
        <f>IFERROR(VLOOKUP(B655,A.Núcleos!$B:$C,2,FALSE),"")</f>
        <v>0</v>
      </c>
      <c r="D655" s="327"/>
      <c r="E655" s="328"/>
      <c r="F655" s="213"/>
      <c r="G655" s="329" t="str">
        <f>IF(Table8[[#This Row],[Código da Candidatura]]="","",CONCATENATE(VLOOKUP(Table8[[#This Row],[Código da Candidatura]],Table13[[Cód.]:[Latitude]],3,FALSE)," - ",VLOOKUP(Table8[[#This Row],[Código da Candidatura]],Table13[[Cód.]:[Latitude]],6,FALSE)))</f>
        <v/>
      </c>
      <c r="H655" s="330" t="str">
        <f>IF(A655="","",CONCATENATE("1D.",Entrada!$K$8,".",auxiliar!A32,".",Table8[[#This Row],[Código da Candidatura]]))</f>
        <v/>
      </c>
      <c r="I655" s="331" t="str">
        <f>IF(A655="","",SUMIF(D.Composição!A$2825:A$8530,A655,D.Composição!G$5:G$8530))</f>
        <v/>
      </c>
      <c r="J655" s="332" t="str">
        <f>IF(A655="","",COUNTIF(D.Composição!$A:$A,$A655))</f>
        <v/>
      </c>
      <c r="K655" s="332" t="str">
        <f t="shared" si="50"/>
        <v/>
      </c>
      <c r="L655" s="332" t="str">
        <f>IF(A655="","",COUNTIFS(D.Composição!$A:$A,$A655,D.Composição!$M:$M,"Dep"))</f>
        <v/>
      </c>
      <c r="M655" s="332" t="str">
        <f>IF(A655="","",COUNTIFS(D.Composição!$A:$A,$A655,D.Composição!$F:$F,"Sim"))</f>
        <v/>
      </c>
      <c r="N655" s="332" t="str">
        <f t="shared" si="51"/>
        <v/>
      </c>
      <c r="O655" s="332" t="str">
        <f>IF(A655="","",VLOOKUP(A655,D.Composição!A2854:F8560,5,FALSE))</f>
        <v/>
      </c>
      <c r="P655" s="332" t="str">
        <f t="shared" si="52"/>
        <v/>
      </c>
      <c r="Q655" s="333" t="str">
        <f t="shared" si="53"/>
        <v/>
      </c>
      <c r="R655" s="334" t="str">
        <f t="shared" si="54"/>
        <v/>
      </c>
      <c r="S655" s="332" t="str">
        <f>IF(H655="","",IF(R655&gt;=4*auxiliar!$K$2,"Não elegível",IF(R655&lt;4*auxiliar!$K$2,"Elegível","")))</f>
        <v/>
      </c>
      <c r="T655" s="325"/>
      <c r="U655" s="325"/>
      <c r="V655" s="325"/>
      <c r="W655" s="335"/>
      <c r="X655" s="336" t="str">
        <f>IF(Table8[[#This Row],[Código do agregado '[Entidade']]]="","",IF(OR(AND(A655="",A655&lt;&gt;""),(AND(A655&lt;&gt;"",OR(B655="",D655="",I655="",T655="",U655="")))),"NÃO",IF(AND(A655&lt;&gt;"",J655=0),"Faltam membros","sim")))</f>
        <v/>
      </c>
      <c r="AA655" s="323"/>
      <c r="AB655" s="406"/>
      <c r="AC655" s="406"/>
      <c r="AD655" s="323"/>
      <c r="AE655" s="323"/>
    </row>
    <row r="656" spans="1:31" x14ac:dyDescent="0.25">
      <c r="A656" s="324"/>
      <c r="B656" s="325"/>
      <c r="C656" s="326">
        <f>IFERROR(VLOOKUP(B656,A.Núcleos!$B:$C,2,FALSE),"")</f>
        <v>0</v>
      </c>
      <c r="D656" s="327"/>
      <c r="E656" s="328"/>
      <c r="F656" s="213"/>
      <c r="G656" s="329" t="str">
        <f>IF(Table8[[#This Row],[Código da Candidatura]]="","",CONCATENATE(VLOOKUP(Table8[[#This Row],[Código da Candidatura]],Table13[[Cód.]:[Latitude]],3,FALSE)," - ",VLOOKUP(Table8[[#This Row],[Código da Candidatura]],Table13[[Cód.]:[Latitude]],6,FALSE)))</f>
        <v/>
      </c>
      <c r="H656" s="330" t="str">
        <f>IF(A656="","",CONCATENATE("1D.",Entrada!$K$8,".",auxiliar!A33,".",Table8[[#This Row],[Código da Candidatura]]))</f>
        <v/>
      </c>
      <c r="I656" s="331" t="str">
        <f>IF(A656="","",SUMIF(D.Composição!A$2825:A$8530,A656,D.Composição!G$5:G$8530))</f>
        <v/>
      </c>
      <c r="J656" s="332" t="str">
        <f>IF(A656="","",COUNTIF(D.Composição!$A:$A,$A656))</f>
        <v/>
      </c>
      <c r="K656" s="332" t="str">
        <f t="shared" si="50"/>
        <v/>
      </c>
      <c r="L656" s="332" t="str">
        <f>IF(A656="","",COUNTIFS(D.Composição!$A:$A,$A656,D.Composição!$M:$M,"Dep"))</f>
        <v/>
      </c>
      <c r="M656" s="332" t="str">
        <f>IF(A656="","",COUNTIFS(D.Composição!$A:$A,$A656,D.Composição!$F:$F,"Sim"))</f>
        <v/>
      </c>
      <c r="N656" s="332" t="str">
        <f t="shared" si="51"/>
        <v/>
      </c>
      <c r="O656" s="332" t="str">
        <f>IF(A656="","",VLOOKUP(A656,D.Composição!A2855:F8561,5,FALSE))</f>
        <v/>
      </c>
      <c r="P656" s="332" t="str">
        <f t="shared" si="52"/>
        <v/>
      </c>
      <c r="Q656" s="333" t="str">
        <f t="shared" si="53"/>
        <v/>
      </c>
      <c r="R656" s="334" t="str">
        <f t="shared" si="54"/>
        <v/>
      </c>
      <c r="S656" s="332" t="str">
        <f>IF(H656="","",IF(R656&gt;=4*auxiliar!$K$2,"Não elegível",IF(R656&lt;4*auxiliar!$K$2,"Elegível","")))</f>
        <v/>
      </c>
      <c r="T656" s="325"/>
      <c r="U656" s="325"/>
      <c r="V656" s="325"/>
      <c r="W656" s="335"/>
      <c r="X656" s="336" t="str">
        <f>IF(Table8[[#This Row],[Código do agregado '[Entidade']]]="","",IF(OR(AND(A656="",A656&lt;&gt;""),(AND(A656&lt;&gt;"",OR(B656="",D656="",I656="",T656="",U656="")))),"NÃO",IF(AND(A656&lt;&gt;"",J656=0),"Faltam membros","sim")))</f>
        <v/>
      </c>
      <c r="AA656" s="323"/>
      <c r="AB656" s="406"/>
      <c r="AC656" s="406"/>
      <c r="AD656" s="323"/>
      <c r="AE656" s="323"/>
    </row>
    <row r="657" spans="1:31" x14ac:dyDescent="0.25">
      <c r="A657" s="324"/>
      <c r="B657" s="325"/>
      <c r="C657" s="326">
        <f>IFERROR(VLOOKUP(B657,A.Núcleos!$B:$C,2,FALSE),"")</f>
        <v>0</v>
      </c>
      <c r="D657" s="327"/>
      <c r="E657" s="328"/>
      <c r="F657" s="213"/>
      <c r="G657" s="329" t="str">
        <f>IF(Table8[[#This Row],[Código da Candidatura]]="","",CONCATENATE(VLOOKUP(Table8[[#This Row],[Código da Candidatura]],Table13[[Cód.]:[Latitude]],3,FALSE)," - ",VLOOKUP(Table8[[#This Row],[Código da Candidatura]],Table13[[Cód.]:[Latitude]],6,FALSE)))</f>
        <v/>
      </c>
      <c r="H657" s="330" t="str">
        <f>IF(A657="","",CONCATENATE("1D.",Entrada!$K$8,".",auxiliar!A34,".",Table8[[#This Row],[Código da Candidatura]]))</f>
        <v/>
      </c>
      <c r="I657" s="331" t="str">
        <f>IF(A657="","",SUMIF(D.Composição!A$2825:A$8530,A657,D.Composição!G$5:G$8530))</f>
        <v/>
      </c>
      <c r="J657" s="332" t="str">
        <f>IF(A657="","",COUNTIF(D.Composição!$A:$A,$A657))</f>
        <v/>
      </c>
      <c r="K657" s="332" t="str">
        <f t="shared" si="50"/>
        <v/>
      </c>
      <c r="L657" s="332" t="str">
        <f>IF(A657="","",COUNTIFS(D.Composição!$A:$A,$A657,D.Composição!$M:$M,"Dep"))</f>
        <v/>
      </c>
      <c r="M657" s="332" t="str">
        <f>IF(A657="","",COUNTIFS(D.Composição!$A:$A,$A657,D.Composição!$F:$F,"Sim"))</f>
        <v/>
      </c>
      <c r="N657" s="332" t="str">
        <f t="shared" si="51"/>
        <v/>
      </c>
      <c r="O657" s="332" t="str">
        <f>IF(A657="","",VLOOKUP(A657,D.Composição!A2856:F8562,5,FALSE))</f>
        <v/>
      </c>
      <c r="P657" s="332" t="str">
        <f t="shared" si="52"/>
        <v/>
      </c>
      <c r="Q657" s="333" t="str">
        <f t="shared" si="53"/>
        <v/>
      </c>
      <c r="R657" s="334" t="str">
        <f t="shared" si="54"/>
        <v/>
      </c>
      <c r="S657" s="332" t="str">
        <f>IF(H657="","",IF(R657&gt;=4*auxiliar!$K$2,"Não elegível",IF(R657&lt;4*auxiliar!$K$2,"Elegível","")))</f>
        <v/>
      </c>
      <c r="T657" s="325"/>
      <c r="U657" s="325"/>
      <c r="V657" s="325"/>
      <c r="W657" s="335"/>
      <c r="X657" s="336" t="str">
        <f>IF(Table8[[#This Row],[Código do agregado '[Entidade']]]="","",IF(OR(AND(A657="",A657&lt;&gt;""),(AND(A657&lt;&gt;"",OR(B657="",D657="",I657="",T657="",U657="")))),"NÃO",IF(AND(A657&lt;&gt;"",J657=0),"Faltam membros","sim")))</f>
        <v/>
      </c>
      <c r="AA657" s="323"/>
      <c r="AB657" s="406"/>
      <c r="AC657" s="406"/>
      <c r="AD657" s="323"/>
      <c r="AE657" s="323"/>
    </row>
    <row r="658" spans="1:31" x14ac:dyDescent="0.25">
      <c r="A658" s="324"/>
      <c r="B658" s="325"/>
      <c r="C658" s="326">
        <f>IFERROR(VLOOKUP(B658,A.Núcleos!$B:$C,2,FALSE),"")</f>
        <v>0</v>
      </c>
      <c r="D658" s="327"/>
      <c r="E658" s="328"/>
      <c r="F658" s="213"/>
      <c r="G658" s="329" t="str">
        <f>IF(Table8[[#This Row],[Código da Candidatura]]="","",CONCATENATE(VLOOKUP(Table8[[#This Row],[Código da Candidatura]],Table13[[Cód.]:[Latitude]],3,FALSE)," - ",VLOOKUP(Table8[[#This Row],[Código da Candidatura]],Table13[[Cód.]:[Latitude]],6,FALSE)))</f>
        <v/>
      </c>
      <c r="H658" s="330" t="str">
        <f>IF(A658="","",CONCATENATE("1D.",Entrada!$K$8,".",auxiliar!A35,".",Table8[[#This Row],[Código da Candidatura]]))</f>
        <v/>
      </c>
      <c r="I658" s="331" t="str">
        <f>IF(A658="","",SUMIF(D.Composição!A$2825:A$8530,A658,D.Composição!G$5:G$8530))</f>
        <v/>
      </c>
      <c r="J658" s="332" t="str">
        <f>IF(A658="","",COUNTIF(D.Composição!$A:$A,$A658))</f>
        <v/>
      </c>
      <c r="K658" s="332" t="str">
        <f t="shared" si="50"/>
        <v/>
      </c>
      <c r="L658" s="332" t="str">
        <f>IF(A658="","",COUNTIFS(D.Composição!$A:$A,$A658,D.Composição!$M:$M,"Dep"))</f>
        <v/>
      </c>
      <c r="M658" s="332" t="str">
        <f>IF(A658="","",COUNTIFS(D.Composição!$A:$A,$A658,D.Composição!$F:$F,"Sim"))</f>
        <v/>
      </c>
      <c r="N658" s="332" t="str">
        <f t="shared" si="51"/>
        <v/>
      </c>
      <c r="O658" s="332" t="str">
        <f>IF(A658="","",VLOOKUP(A658,D.Composição!A2857:F8563,5,FALSE))</f>
        <v/>
      </c>
      <c r="P658" s="332" t="str">
        <f t="shared" si="52"/>
        <v/>
      </c>
      <c r="Q658" s="333" t="str">
        <f t="shared" si="53"/>
        <v/>
      </c>
      <c r="R658" s="334" t="str">
        <f t="shared" si="54"/>
        <v/>
      </c>
      <c r="S658" s="332" t="str">
        <f>IF(H658="","",IF(R658&gt;=4*auxiliar!$K$2,"Não elegível",IF(R658&lt;4*auxiliar!$K$2,"Elegível","")))</f>
        <v/>
      </c>
      <c r="T658" s="325"/>
      <c r="U658" s="325"/>
      <c r="V658" s="325"/>
      <c r="W658" s="335"/>
      <c r="X658" s="336" t="str">
        <f>IF(Table8[[#This Row],[Código do agregado '[Entidade']]]="","",IF(OR(AND(A658="",A658&lt;&gt;""),(AND(A658&lt;&gt;"",OR(B658="",D658="",I658="",T658="",U658="")))),"NÃO",IF(AND(A658&lt;&gt;"",J658=0),"Faltam membros","sim")))</f>
        <v/>
      </c>
      <c r="AA658" s="323"/>
      <c r="AB658" s="406"/>
      <c r="AC658" s="406"/>
      <c r="AD658" s="323"/>
      <c r="AE658" s="323"/>
    </row>
    <row r="659" spans="1:31" x14ac:dyDescent="0.25">
      <c r="A659" s="324"/>
      <c r="B659" s="325"/>
      <c r="C659" s="326">
        <f>IFERROR(VLOOKUP(B659,A.Núcleos!$B:$C,2,FALSE),"")</f>
        <v>0</v>
      </c>
      <c r="D659" s="327"/>
      <c r="E659" s="328"/>
      <c r="F659" s="213"/>
      <c r="G659" s="329" t="str">
        <f>IF(Table8[[#This Row],[Código da Candidatura]]="","",CONCATENATE(VLOOKUP(Table8[[#This Row],[Código da Candidatura]],Table13[[Cód.]:[Latitude]],3,FALSE)," - ",VLOOKUP(Table8[[#This Row],[Código da Candidatura]],Table13[[Cód.]:[Latitude]],6,FALSE)))</f>
        <v/>
      </c>
      <c r="H659" s="330" t="str">
        <f>IF(A659="","",CONCATENATE("1D.",Entrada!$K$8,".",auxiliar!A36,".",Table8[[#This Row],[Código da Candidatura]]))</f>
        <v/>
      </c>
      <c r="I659" s="331" t="str">
        <f>IF(A659="","",SUMIF(D.Composição!A$2825:A$8530,A659,D.Composição!G$5:G$8530))</f>
        <v/>
      </c>
      <c r="J659" s="332" t="str">
        <f>IF(A659="","",COUNTIF(D.Composição!$A:$A,$A659))</f>
        <v/>
      </c>
      <c r="K659" s="332" t="str">
        <f t="shared" si="50"/>
        <v/>
      </c>
      <c r="L659" s="332" t="str">
        <f>IF(A659="","",COUNTIFS(D.Composição!$A:$A,$A659,D.Composição!$M:$M,"Dep"))</f>
        <v/>
      </c>
      <c r="M659" s="332" t="str">
        <f>IF(A659="","",COUNTIFS(D.Composição!$A:$A,$A659,D.Composição!$F:$F,"Sim"))</f>
        <v/>
      </c>
      <c r="N659" s="332" t="str">
        <f t="shared" si="51"/>
        <v/>
      </c>
      <c r="O659" s="332" t="str">
        <f>IF(A659="","",VLOOKUP(A659,D.Composição!A2858:F8564,5,FALSE))</f>
        <v/>
      </c>
      <c r="P659" s="332" t="str">
        <f t="shared" si="52"/>
        <v/>
      </c>
      <c r="Q659" s="333" t="str">
        <f t="shared" si="53"/>
        <v/>
      </c>
      <c r="R659" s="334" t="str">
        <f t="shared" si="54"/>
        <v/>
      </c>
      <c r="S659" s="332" t="str">
        <f>IF(H659="","",IF(R659&gt;=4*auxiliar!$K$2,"Não elegível",IF(R659&lt;4*auxiliar!$K$2,"Elegível","")))</f>
        <v/>
      </c>
      <c r="T659" s="325"/>
      <c r="U659" s="325"/>
      <c r="V659" s="325"/>
      <c r="W659" s="335"/>
      <c r="X659" s="336" t="str">
        <f>IF(Table8[[#This Row],[Código do agregado '[Entidade']]]="","",IF(OR(AND(A659="",A659&lt;&gt;""),(AND(A659&lt;&gt;"",OR(B659="",D659="",I659="",T659="",U659="")))),"NÃO",IF(AND(A659&lt;&gt;"",J659=0),"Faltam membros","sim")))</f>
        <v/>
      </c>
      <c r="AA659" s="323"/>
      <c r="AB659" s="406"/>
      <c r="AC659" s="406"/>
      <c r="AD659" s="323"/>
      <c r="AE659" s="323"/>
    </row>
    <row r="660" spans="1:31" x14ac:dyDescent="0.25">
      <c r="A660" s="324"/>
      <c r="B660" s="325"/>
      <c r="C660" s="326">
        <f>IFERROR(VLOOKUP(B660,A.Núcleos!$B:$C,2,FALSE),"")</f>
        <v>0</v>
      </c>
      <c r="D660" s="327"/>
      <c r="E660" s="328"/>
      <c r="F660" s="213"/>
      <c r="G660" s="329" t="str">
        <f>IF(Table8[[#This Row],[Código da Candidatura]]="","",CONCATENATE(VLOOKUP(Table8[[#This Row],[Código da Candidatura]],Table13[[Cód.]:[Latitude]],3,FALSE)," - ",VLOOKUP(Table8[[#This Row],[Código da Candidatura]],Table13[[Cód.]:[Latitude]],6,FALSE)))</f>
        <v/>
      </c>
      <c r="H660" s="330" t="str">
        <f>IF(A660="","",CONCATENATE("1D.",Entrada!$K$8,".",auxiliar!A37,".",Table8[[#This Row],[Código da Candidatura]]))</f>
        <v/>
      </c>
      <c r="I660" s="331" t="str">
        <f>IF(A660="","",SUMIF(D.Composição!A$2825:A$8530,A660,D.Composição!G$5:G$8530))</f>
        <v/>
      </c>
      <c r="J660" s="332" t="str">
        <f>IF(A660="","",COUNTIF(D.Composição!$A:$A,$A660))</f>
        <v/>
      </c>
      <c r="K660" s="332" t="str">
        <f t="shared" si="50"/>
        <v/>
      </c>
      <c r="L660" s="332" t="str">
        <f>IF(A660="","",COUNTIFS(D.Composição!$A:$A,$A660,D.Composição!$M:$M,"Dep"))</f>
        <v/>
      </c>
      <c r="M660" s="332" t="str">
        <f>IF(A660="","",COUNTIFS(D.Composição!$A:$A,$A660,D.Composição!$F:$F,"Sim"))</f>
        <v/>
      </c>
      <c r="N660" s="332" t="str">
        <f t="shared" si="51"/>
        <v/>
      </c>
      <c r="O660" s="332" t="str">
        <f>IF(A660="","",VLOOKUP(A660,D.Composição!A2859:F8565,5,FALSE))</f>
        <v/>
      </c>
      <c r="P660" s="332" t="str">
        <f t="shared" si="52"/>
        <v/>
      </c>
      <c r="Q660" s="333" t="str">
        <f t="shared" si="53"/>
        <v/>
      </c>
      <c r="R660" s="334" t="str">
        <f t="shared" si="54"/>
        <v/>
      </c>
      <c r="S660" s="332" t="str">
        <f>IF(H660="","",IF(R660&gt;=4*auxiliar!$K$2,"Não elegível",IF(R660&lt;4*auxiliar!$K$2,"Elegível","")))</f>
        <v/>
      </c>
      <c r="T660" s="325"/>
      <c r="U660" s="325"/>
      <c r="V660" s="325"/>
      <c r="W660" s="335"/>
      <c r="X660" s="336" t="str">
        <f>IF(Table8[[#This Row],[Código do agregado '[Entidade']]]="","",IF(OR(AND(A660="",A660&lt;&gt;""),(AND(A660&lt;&gt;"",OR(B660="",D660="",I660="",T660="",U660="")))),"NÃO",IF(AND(A660&lt;&gt;"",J660=0),"Faltam membros","sim")))</f>
        <v/>
      </c>
      <c r="AA660" s="323"/>
      <c r="AB660" s="406"/>
      <c r="AC660" s="406"/>
      <c r="AD660" s="323"/>
      <c r="AE660" s="323"/>
    </row>
    <row r="661" spans="1:31" x14ac:dyDescent="0.25">
      <c r="A661" s="324"/>
      <c r="B661" s="325"/>
      <c r="C661" s="326">
        <f>IFERROR(VLOOKUP(B661,A.Núcleos!$B:$C,2,FALSE),"")</f>
        <v>0</v>
      </c>
      <c r="D661" s="327"/>
      <c r="E661" s="328"/>
      <c r="F661" s="213"/>
      <c r="G661" s="329" t="str">
        <f>IF(Table8[[#This Row],[Código da Candidatura]]="","",CONCATENATE(VLOOKUP(Table8[[#This Row],[Código da Candidatura]],Table13[[Cód.]:[Latitude]],3,FALSE)," - ",VLOOKUP(Table8[[#This Row],[Código da Candidatura]],Table13[[Cód.]:[Latitude]],6,FALSE)))</f>
        <v/>
      </c>
      <c r="H661" s="330" t="str">
        <f>IF(A661="","",CONCATENATE("1D.",Entrada!$K$8,".",auxiliar!A38,".",Table8[[#This Row],[Código da Candidatura]]))</f>
        <v/>
      </c>
      <c r="I661" s="331" t="str">
        <f>IF(A661="","",SUMIF(D.Composição!A$2825:A$8530,A661,D.Composição!G$5:G$8530))</f>
        <v/>
      </c>
      <c r="J661" s="332" t="str">
        <f>IF(A661="","",COUNTIF(D.Composição!$A:$A,$A661))</f>
        <v/>
      </c>
      <c r="K661" s="332" t="str">
        <f t="shared" si="50"/>
        <v/>
      </c>
      <c r="L661" s="332" t="str">
        <f>IF(A661="","",COUNTIFS(D.Composição!$A:$A,$A661,D.Composição!$M:$M,"Dep"))</f>
        <v/>
      </c>
      <c r="M661" s="332" t="str">
        <f>IF(A661="","",COUNTIFS(D.Composição!$A:$A,$A661,D.Composição!$F:$F,"Sim"))</f>
        <v/>
      </c>
      <c r="N661" s="332" t="str">
        <f t="shared" si="51"/>
        <v/>
      </c>
      <c r="O661" s="332" t="str">
        <f>IF(A661="","",VLOOKUP(A661,D.Composição!A2860:F8566,5,FALSE))</f>
        <v/>
      </c>
      <c r="P661" s="332" t="str">
        <f t="shared" si="52"/>
        <v/>
      </c>
      <c r="Q661" s="333" t="str">
        <f t="shared" si="53"/>
        <v/>
      </c>
      <c r="R661" s="334" t="str">
        <f t="shared" si="54"/>
        <v/>
      </c>
      <c r="S661" s="332" t="str">
        <f>IF(H661="","",IF(R661&gt;=4*auxiliar!$K$2,"Não elegível",IF(R661&lt;4*auxiliar!$K$2,"Elegível","")))</f>
        <v/>
      </c>
      <c r="T661" s="325"/>
      <c r="U661" s="325"/>
      <c r="V661" s="325"/>
      <c r="W661" s="335"/>
      <c r="X661" s="336" t="str">
        <f>IF(Table8[[#This Row],[Código do agregado '[Entidade']]]="","",IF(OR(AND(A661="",A661&lt;&gt;""),(AND(A661&lt;&gt;"",OR(B661="",D661="",I661="",T661="",U661="")))),"NÃO",IF(AND(A661&lt;&gt;"",J661=0),"Faltam membros","sim")))</f>
        <v/>
      </c>
      <c r="AA661" s="323"/>
      <c r="AB661" s="406"/>
      <c r="AC661" s="406"/>
      <c r="AD661" s="323"/>
      <c r="AE661" s="323"/>
    </row>
    <row r="662" spans="1:31" x14ac:dyDescent="0.25">
      <c r="A662" s="324"/>
      <c r="B662" s="325"/>
      <c r="C662" s="326">
        <f>IFERROR(VLOOKUP(B662,A.Núcleos!$B:$C,2,FALSE),"")</f>
        <v>0</v>
      </c>
      <c r="D662" s="327"/>
      <c r="E662" s="328"/>
      <c r="F662" s="213"/>
      <c r="G662" s="329" t="str">
        <f>IF(Table8[[#This Row],[Código da Candidatura]]="","",CONCATENATE(VLOOKUP(Table8[[#This Row],[Código da Candidatura]],Table13[[Cód.]:[Latitude]],3,FALSE)," - ",VLOOKUP(Table8[[#This Row],[Código da Candidatura]],Table13[[Cód.]:[Latitude]],6,FALSE)))</f>
        <v/>
      </c>
      <c r="H662" s="330" t="str">
        <f>IF(A662="","",CONCATENATE("1D.",Entrada!$K$8,".",auxiliar!A39,".",Table8[[#This Row],[Código da Candidatura]]))</f>
        <v/>
      </c>
      <c r="I662" s="331" t="str">
        <f>IF(A662="","",SUMIF(D.Composição!A$2825:A$8530,A662,D.Composição!G$5:G$8530))</f>
        <v/>
      </c>
      <c r="J662" s="332" t="str">
        <f>IF(A662="","",COUNTIF(D.Composição!$A:$A,$A662))</f>
        <v/>
      </c>
      <c r="K662" s="332" t="str">
        <f t="shared" si="50"/>
        <v/>
      </c>
      <c r="L662" s="332" t="str">
        <f>IF(A662="","",COUNTIFS(D.Composição!$A:$A,$A662,D.Composição!$M:$M,"Dep"))</f>
        <v/>
      </c>
      <c r="M662" s="332" t="str">
        <f>IF(A662="","",COUNTIFS(D.Composição!$A:$A,$A662,D.Composição!$F:$F,"Sim"))</f>
        <v/>
      </c>
      <c r="N662" s="332" t="str">
        <f t="shared" si="51"/>
        <v/>
      </c>
      <c r="O662" s="332" t="str">
        <f>IF(A662="","",VLOOKUP(A662,D.Composição!A2861:F8567,5,FALSE))</f>
        <v/>
      </c>
      <c r="P662" s="332" t="str">
        <f t="shared" si="52"/>
        <v/>
      </c>
      <c r="Q662" s="333" t="str">
        <f t="shared" si="53"/>
        <v/>
      </c>
      <c r="R662" s="334" t="str">
        <f t="shared" si="54"/>
        <v/>
      </c>
      <c r="S662" s="332" t="str">
        <f>IF(H662="","",IF(R662&gt;=4*auxiliar!$K$2,"Não elegível",IF(R662&lt;4*auxiliar!$K$2,"Elegível","")))</f>
        <v/>
      </c>
      <c r="T662" s="325"/>
      <c r="U662" s="325"/>
      <c r="V662" s="325"/>
      <c r="W662" s="335"/>
      <c r="X662" s="336" t="str">
        <f>IF(Table8[[#This Row],[Código do agregado '[Entidade']]]="","",IF(OR(AND(A662="",A662&lt;&gt;""),(AND(A662&lt;&gt;"",OR(B662="",D662="",I662="",T662="",U662="")))),"NÃO",IF(AND(A662&lt;&gt;"",J662=0),"Faltam membros","sim")))</f>
        <v/>
      </c>
      <c r="AA662" s="323"/>
      <c r="AB662" s="406"/>
      <c r="AC662" s="406"/>
      <c r="AD662" s="323"/>
      <c r="AE662" s="323"/>
    </row>
    <row r="663" spans="1:31" x14ac:dyDescent="0.25">
      <c r="A663" s="324"/>
      <c r="B663" s="325"/>
      <c r="C663" s="326">
        <f>IFERROR(VLOOKUP(B663,A.Núcleos!$B:$C,2,FALSE),"")</f>
        <v>0</v>
      </c>
      <c r="D663" s="327"/>
      <c r="E663" s="328"/>
      <c r="F663" s="213"/>
      <c r="G663" s="329" t="str">
        <f>IF(Table8[[#This Row],[Código da Candidatura]]="","",CONCATENATE(VLOOKUP(Table8[[#This Row],[Código da Candidatura]],Table13[[Cód.]:[Latitude]],3,FALSE)," - ",VLOOKUP(Table8[[#This Row],[Código da Candidatura]],Table13[[Cód.]:[Latitude]],6,FALSE)))</f>
        <v/>
      </c>
      <c r="H663" s="330" t="str">
        <f>IF(A663="","",CONCATENATE("1D.",Entrada!$K$8,".",auxiliar!A40,".",Table8[[#This Row],[Código da Candidatura]]))</f>
        <v/>
      </c>
      <c r="I663" s="331" t="str">
        <f>IF(A663="","",SUMIF(D.Composição!A$2825:A$8530,A663,D.Composição!G$5:G$8530))</f>
        <v/>
      </c>
      <c r="J663" s="332" t="str">
        <f>IF(A663="","",COUNTIF(D.Composição!$A:$A,$A663))</f>
        <v/>
      </c>
      <c r="K663" s="332" t="str">
        <f t="shared" si="50"/>
        <v/>
      </c>
      <c r="L663" s="332" t="str">
        <f>IF(A663="","",COUNTIFS(D.Composição!$A:$A,$A663,D.Composição!$M:$M,"Dep"))</f>
        <v/>
      </c>
      <c r="M663" s="332" t="str">
        <f>IF(A663="","",COUNTIFS(D.Composição!$A:$A,$A663,D.Composição!$F:$F,"Sim"))</f>
        <v/>
      </c>
      <c r="N663" s="332" t="str">
        <f t="shared" si="51"/>
        <v/>
      </c>
      <c r="O663" s="332" t="str">
        <f>IF(A663="","",VLOOKUP(A663,D.Composição!A2862:F8568,5,FALSE))</f>
        <v/>
      </c>
      <c r="P663" s="332" t="str">
        <f t="shared" si="52"/>
        <v/>
      </c>
      <c r="Q663" s="333" t="str">
        <f t="shared" si="53"/>
        <v/>
      </c>
      <c r="R663" s="334" t="str">
        <f t="shared" si="54"/>
        <v/>
      </c>
      <c r="S663" s="332" t="str">
        <f>IF(H663="","",IF(R663&gt;=4*auxiliar!$K$2,"Não elegível",IF(R663&lt;4*auxiliar!$K$2,"Elegível","")))</f>
        <v/>
      </c>
      <c r="T663" s="325"/>
      <c r="U663" s="325"/>
      <c r="V663" s="325"/>
      <c r="W663" s="335"/>
      <c r="X663" s="336" t="str">
        <f>IF(Table8[[#This Row],[Código do agregado '[Entidade']]]="","",IF(OR(AND(A663="",A663&lt;&gt;""),(AND(A663&lt;&gt;"",OR(B663="",D663="",I663="",T663="",U663="")))),"NÃO",IF(AND(A663&lt;&gt;"",J663=0),"Faltam membros","sim")))</f>
        <v/>
      </c>
      <c r="AA663" s="323"/>
      <c r="AB663" s="406"/>
      <c r="AC663" s="406"/>
      <c r="AD663" s="323"/>
      <c r="AE663" s="323"/>
    </row>
    <row r="664" spans="1:31" x14ac:dyDescent="0.25">
      <c r="A664" s="324"/>
      <c r="B664" s="325"/>
      <c r="C664" s="326">
        <f>IFERROR(VLOOKUP(B664,A.Núcleos!$B:$C,2,FALSE),"")</f>
        <v>0</v>
      </c>
      <c r="D664" s="327"/>
      <c r="E664" s="328"/>
      <c r="F664" s="213"/>
      <c r="G664" s="329" t="str">
        <f>IF(Table8[[#This Row],[Código da Candidatura]]="","",CONCATENATE(VLOOKUP(Table8[[#This Row],[Código da Candidatura]],Table13[[Cód.]:[Latitude]],3,FALSE)," - ",VLOOKUP(Table8[[#This Row],[Código da Candidatura]],Table13[[Cód.]:[Latitude]],6,FALSE)))</f>
        <v/>
      </c>
      <c r="H664" s="330" t="str">
        <f>IF(A664="","",CONCATENATE("1D.",Entrada!$K$8,".",auxiliar!A41,".",Table8[[#This Row],[Código da Candidatura]]))</f>
        <v/>
      </c>
      <c r="I664" s="331" t="str">
        <f>IF(A664="","",SUMIF(D.Composição!A$2825:A$8530,A664,D.Composição!G$5:G$8530))</f>
        <v/>
      </c>
      <c r="J664" s="332" t="str">
        <f>IF(A664="","",COUNTIF(D.Composição!$A:$A,$A664))</f>
        <v/>
      </c>
      <c r="K664" s="332" t="str">
        <f t="shared" si="50"/>
        <v/>
      </c>
      <c r="L664" s="332" t="str">
        <f>IF(A664="","",COUNTIFS(D.Composição!$A:$A,$A664,D.Composição!$M:$M,"Dep"))</f>
        <v/>
      </c>
      <c r="M664" s="332" t="str">
        <f>IF(A664="","",COUNTIFS(D.Composição!$A:$A,$A664,D.Composição!$F:$F,"Sim"))</f>
        <v/>
      </c>
      <c r="N664" s="332" t="str">
        <f t="shared" si="51"/>
        <v/>
      </c>
      <c r="O664" s="332" t="str">
        <f>IF(A664="","",VLOOKUP(A664,D.Composição!A2863:F8569,5,FALSE))</f>
        <v/>
      </c>
      <c r="P664" s="332" t="str">
        <f t="shared" si="52"/>
        <v/>
      </c>
      <c r="Q664" s="333" t="str">
        <f t="shared" si="53"/>
        <v/>
      </c>
      <c r="R664" s="334" t="str">
        <f t="shared" si="54"/>
        <v/>
      </c>
      <c r="S664" s="332" t="str">
        <f>IF(H664="","",IF(R664&gt;=4*auxiliar!$K$2,"Não elegível",IF(R664&lt;4*auxiliar!$K$2,"Elegível","")))</f>
        <v/>
      </c>
      <c r="T664" s="325"/>
      <c r="U664" s="325"/>
      <c r="V664" s="325"/>
      <c r="W664" s="335"/>
      <c r="X664" s="336" t="str">
        <f>IF(Table8[[#This Row],[Código do agregado '[Entidade']]]="","",IF(OR(AND(A664="",A664&lt;&gt;""),(AND(A664&lt;&gt;"",OR(B664="",D664="",I664="",T664="",U664="")))),"NÃO",IF(AND(A664&lt;&gt;"",J664=0),"Faltam membros","sim")))</f>
        <v/>
      </c>
      <c r="AA664" s="323"/>
      <c r="AB664" s="406"/>
      <c r="AC664" s="406"/>
      <c r="AD664" s="323"/>
      <c r="AE664" s="323"/>
    </row>
    <row r="665" spans="1:31" x14ac:dyDescent="0.25">
      <c r="A665" s="324"/>
      <c r="B665" s="325"/>
      <c r="C665" s="326">
        <f>IFERROR(VLOOKUP(B665,A.Núcleos!$B:$C,2,FALSE),"")</f>
        <v>0</v>
      </c>
      <c r="D665" s="327"/>
      <c r="E665" s="328"/>
      <c r="F665" s="213"/>
      <c r="G665" s="329" t="str">
        <f>IF(Table8[[#This Row],[Código da Candidatura]]="","",CONCATENATE(VLOOKUP(Table8[[#This Row],[Código da Candidatura]],Table13[[Cód.]:[Latitude]],3,FALSE)," - ",VLOOKUP(Table8[[#This Row],[Código da Candidatura]],Table13[[Cód.]:[Latitude]],6,FALSE)))</f>
        <v/>
      </c>
      <c r="H665" s="330" t="str">
        <f>IF(A665="","",CONCATENATE("1D.",Entrada!$K$8,".",auxiliar!A42,".",Table8[[#This Row],[Código da Candidatura]]))</f>
        <v/>
      </c>
      <c r="I665" s="331" t="str">
        <f>IF(A665="","",SUMIF(D.Composição!A$2825:A$8530,A665,D.Composição!G$5:G$8530))</f>
        <v/>
      </c>
      <c r="J665" s="332" t="str">
        <f>IF(A665="","",COUNTIF(D.Composição!$A:$A,$A665))</f>
        <v/>
      </c>
      <c r="K665" s="332" t="str">
        <f t="shared" si="50"/>
        <v/>
      </c>
      <c r="L665" s="332" t="str">
        <f>IF(A665="","",COUNTIFS(D.Composição!$A:$A,$A665,D.Composição!$M:$M,"Dep"))</f>
        <v/>
      </c>
      <c r="M665" s="332" t="str">
        <f>IF(A665="","",COUNTIFS(D.Composição!$A:$A,$A665,D.Composição!$F:$F,"Sim"))</f>
        <v/>
      </c>
      <c r="N665" s="332" t="str">
        <f t="shared" si="51"/>
        <v/>
      </c>
      <c r="O665" s="332" t="str">
        <f>IF(A665="","",VLOOKUP(A665,D.Composição!A2864:F8570,5,FALSE))</f>
        <v/>
      </c>
      <c r="P665" s="332" t="str">
        <f t="shared" si="52"/>
        <v/>
      </c>
      <c r="Q665" s="333" t="str">
        <f t="shared" si="53"/>
        <v/>
      </c>
      <c r="R665" s="334" t="str">
        <f t="shared" si="54"/>
        <v/>
      </c>
      <c r="S665" s="332" t="str">
        <f>IF(H665="","",IF(R665&gt;=4*auxiliar!$K$2,"Não elegível",IF(R665&lt;4*auxiliar!$K$2,"Elegível","")))</f>
        <v/>
      </c>
      <c r="T665" s="325"/>
      <c r="U665" s="325"/>
      <c r="V665" s="325"/>
      <c r="W665" s="335"/>
      <c r="X665" s="336" t="str">
        <f>IF(Table8[[#This Row],[Código do agregado '[Entidade']]]="","",IF(OR(AND(A665="",A665&lt;&gt;""),(AND(A665&lt;&gt;"",OR(B665="",D665="",I665="",T665="",U665="")))),"NÃO",IF(AND(A665&lt;&gt;"",J665=0),"Faltam membros","sim")))</f>
        <v/>
      </c>
      <c r="AA665" s="323"/>
      <c r="AB665" s="406"/>
      <c r="AC665" s="406"/>
      <c r="AD665" s="323"/>
      <c r="AE665" s="323"/>
    </row>
    <row r="666" spans="1:31" x14ac:dyDescent="0.25">
      <c r="A666" s="324"/>
      <c r="B666" s="325"/>
      <c r="C666" s="326">
        <f>IFERROR(VLOOKUP(B666,A.Núcleos!$B:$C,2,FALSE),"")</f>
        <v>0</v>
      </c>
      <c r="D666" s="327"/>
      <c r="E666" s="328"/>
      <c r="F666" s="213"/>
      <c r="G666" s="329" t="str">
        <f>IF(Table8[[#This Row],[Código da Candidatura]]="","",CONCATENATE(VLOOKUP(Table8[[#This Row],[Código da Candidatura]],Table13[[Cód.]:[Latitude]],3,FALSE)," - ",VLOOKUP(Table8[[#This Row],[Código da Candidatura]],Table13[[Cód.]:[Latitude]],6,FALSE)))</f>
        <v/>
      </c>
      <c r="H666" s="330" t="str">
        <f>IF(A666="","",CONCATENATE("1D.",Entrada!$K$8,".",auxiliar!A43,".",Table8[[#This Row],[Código da Candidatura]]))</f>
        <v/>
      </c>
      <c r="I666" s="331" t="str">
        <f>IF(A666="","",SUMIF(D.Composição!A$2825:A$8530,A666,D.Composição!G$5:G$8530))</f>
        <v/>
      </c>
      <c r="J666" s="332" t="str">
        <f>IF(A666="","",COUNTIF(D.Composição!$A:$A,$A666))</f>
        <v/>
      </c>
      <c r="K666" s="332" t="str">
        <f t="shared" si="50"/>
        <v/>
      </c>
      <c r="L666" s="332" t="str">
        <f>IF(A666="","",COUNTIFS(D.Composição!$A:$A,$A666,D.Composição!$M:$M,"Dep"))</f>
        <v/>
      </c>
      <c r="M666" s="332" t="str">
        <f>IF(A666="","",COUNTIFS(D.Composição!$A:$A,$A666,D.Composição!$F:$F,"Sim"))</f>
        <v/>
      </c>
      <c r="N666" s="332" t="str">
        <f t="shared" si="51"/>
        <v/>
      </c>
      <c r="O666" s="332" t="str">
        <f>IF(A666="","",VLOOKUP(A666,D.Composição!A2865:F8571,5,FALSE))</f>
        <v/>
      </c>
      <c r="P666" s="332" t="str">
        <f t="shared" si="52"/>
        <v/>
      </c>
      <c r="Q666" s="333" t="str">
        <f t="shared" si="53"/>
        <v/>
      </c>
      <c r="R666" s="334" t="str">
        <f t="shared" si="54"/>
        <v/>
      </c>
      <c r="S666" s="332" t="str">
        <f>IF(H666="","",IF(R666&gt;=4*auxiliar!$K$2,"Não elegível",IF(R666&lt;4*auxiliar!$K$2,"Elegível","")))</f>
        <v/>
      </c>
      <c r="T666" s="325"/>
      <c r="U666" s="325"/>
      <c r="V666" s="325"/>
      <c r="W666" s="335"/>
      <c r="X666" s="336" t="str">
        <f>IF(Table8[[#This Row],[Código do agregado '[Entidade']]]="","",IF(OR(AND(A666="",A666&lt;&gt;""),(AND(A666&lt;&gt;"",OR(B666="",D666="",I666="",T666="",U666="")))),"NÃO",IF(AND(A666&lt;&gt;"",J666=0),"Faltam membros","sim")))</f>
        <v/>
      </c>
      <c r="AA666" s="323"/>
      <c r="AB666" s="406"/>
      <c r="AC666" s="406"/>
      <c r="AD666" s="323"/>
      <c r="AE666" s="323"/>
    </row>
    <row r="667" spans="1:31" x14ac:dyDescent="0.25">
      <c r="A667" s="324"/>
      <c r="B667" s="325"/>
      <c r="C667" s="326">
        <f>IFERROR(VLOOKUP(B667,A.Núcleos!$B:$C,2,FALSE),"")</f>
        <v>0</v>
      </c>
      <c r="D667" s="327"/>
      <c r="E667" s="328"/>
      <c r="F667" s="213"/>
      <c r="G667" s="329" t="str">
        <f>IF(Table8[[#This Row],[Código da Candidatura]]="","",CONCATENATE(VLOOKUP(Table8[[#This Row],[Código da Candidatura]],Table13[[Cód.]:[Latitude]],3,FALSE)," - ",VLOOKUP(Table8[[#This Row],[Código da Candidatura]],Table13[[Cód.]:[Latitude]],6,FALSE)))</f>
        <v/>
      </c>
      <c r="H667" s="330" t="str">
        <f>IF(A667="","",CONCATENATE("1D.",Entrada!$K$8,".",auxiliar!A44,".",Table8[[#This Row],[Código da Candidatura]]))</f>
        <v/>
      </c>
      <c r="I667" s="331" t="str">
        <f>IF(A667="","",SUMIF(D.Composição!A$2825:A$8530,A667,D.Composição!G$5:G$8530))</f>
        <v/>
      </c>
      <c r="J667" s="332" t="str">
        <f>IF(A667="","",COUNTIF(D.Composição!$A:$A,$A667))</f>
        <v/>
      </c>
      <c r="K667" s="332" t="str">
        <f t="shared" si="50"/>
        <v/>
      </c>
      <c r="L667" s="332" t="str">
        <f>IF(A667="","",COUNTIFS(D.Composição!$A:$A,$A667,D.Composição!$M:$M,"Dep"))</f>
        <v/>
      </c>
      <c r="M667" s="332" t="str">
        <f>IF(A667="","",COUNTIFS(D.Composição!$A:$A,$A667,D.Composição!$F:$F,"Sim"))</f>
        <v/>
      </c>
      <c r="N667" s="332" t="str">
        <f t="shared" si="51"/>
        <v/>
      </c>
      <c r="O667" s="332" t="str">
        <f>IF(A667="","",VLOOKUP(A667,D.Composição!A2866:F8572,5,FALSE))</f>
        <v/>
      </c>
      <c r="P667" s="332" t="str">
        <f t="shared" si="52"/>
        <v/>
      </c>
      <c r="Q667" s="333" t="str">
        <f t="shared" si="53"/>
        <v/>
      </c>
      <c r="R667" s="334" t="str">
        <f t="shared" si="54"/>
        <v/>
      </c>
      <c r="S667" s="332" t="str">
        <f>IF(H667="","",IF(R667&gt;=4*auxiliar!$K$2,"Não elegível",IF(R667&lt;4*auxiliar!$K$2,"Elegível","")))</f>
        <v/>
      </c>
      <c r="T667" s="325"/>
      <c r="U667" s="325"/>
      <c r="V667" s="325"/>
      <c r="W667" s="335"/>
      <c r="X667" s="336" t="str">
        <f>IF(Table8[[#This Row],[Código do agregado '[Entidade']]]="","",IF(OR(AND(A667="",A667&lt;&gt;""),(AND(A667&lt;&gt;"",OR(B667="",D667="",I667="",T667="",U667="")))),"NÃO",IF(AND(A667&lt;&gt;"",J667=0),"Faltam membros","sim")))</f>
        <v/>
      </c>
      <c r="AA667" s="323"/>
      <c r="AB667" s="406"/>
      <c r="AC667" s="406"/>
      <c r="AD667" s="323"/>
      <c r="AE667" s="323"/>
    </row>
    <row r="668" spans="1:31" x14ac:dyDescent="0.25">
      <c r="A668" s="324"/>
      <c r="B668" s="325"/>
      <c r="C668" s="326">
        <f>IFERROR(VLOOKUP(B668,A.Núcleos!$B:$C,2,FALSE),"")</f>
        <v>0</v>
      </c>
      <c r="D668" s="327"/>
      <c r="E668" s="328"/>
      <c r="F668" s="213"/>
      <c r="G668" s="329" t="str">
        <f>IF(Table8[[#This Row],[Código da Candidatura]]="","",CONCATENATE(VLOOKUP(Table8[[#This Row],[Código da Candidatura]],Table13[[Cód.]:[Latitude]],3,FALSE)," - ",VLOOKUP(Table8[[#This Row],[Código da Candidatura]],Table13[[Cód.]:[Latitude]],6,FALSE)))</f>
        <v/>
      </c>
      <c r="H668" s="330" t="str">
        <f>IF(A668="","",CONCATENATE("1D.",Entrada!$K$8,".",auxiliar!A45,".",Table8[[#This Row],[Código da Candidatura]]))</f>
        <v/>
      </c>
      <c r="I668" s="331" t="str">
        <f>IF(A668="","",SUMIF(D.Composição!A$2825:A$8530,A668,D.Composição!G$5:G$8530))</f>
        <v/>
      </c>
      <c r="J668" s="332" t="str">
        <f>IF(A668="","",COUNTIF(D.Composição!$A:$A,$A668))</f>
        <v/>
      </c>
      <c r="K668" s="332" t="str">
        <f t="shared" si="50"/>
        <v/>
      </c>
      <c r="L668" s="332" t="str">
        <f>IF(A668="","",COUNTIFS(D.Composição!$A:$A,$A668,D.Composição!$M:$M,"Dep"))</f>
        <v/>
      </c>
      <c r="M668" s="332" t="str">
        <f>IF(A668="","",COUNTIFS(D.Composição!$A:$A,$A668,D.Composição!$F:$F,"Sim"))</f>
        <v/>
      </c>
      <c r="N668" s="332" t="str">
        <f t="shared" si="51"/>
        <v/>
      </c>
      <c r="O668" s="332" t="str">
        <f>IF(A668="","",VLOOKUP(A668,D.Composição!A2867:F8573,5,FALSE))</f>
        <v/>
      </c>
      <c r="P668" s="332" t="str">
        <f t="shared" si="52"/>
        <v/>
      </c>
      <c r="Q668" s="333" t="str">
        <f t="shared" si="53"/>
        <v/>
      </c>
      <c r="R668" s="334" t="str">
        <f t="shared" si="54"/>
        <v/>
      </c>
      <c r="S668" s="332" t="str">
        <f>IF(H668="","",IF(R668&gt;=4*auxiliar!$K$2,"Não elegível",IF(R668&lt;4*auxiliar!$K$2,"Elegível","")))</f>
        <v/>
      </c>
      <c r="T668" s="325"/>
      <c r="U668" s="325"/>
      <c r="V668" s="325"/>
      <c r="W668" s="335"/>
      <c r="X668" s="336" t="str">
        <f>IF(Table8[[#This Row],[Código do agregado '[Entidade']]]="","",IF(OR(AND(A668="",A668&lt;&gt;""),(AND(A668&lt;&gt;"",OR(B668="",D668="",I668="",T668="",U668="")))),"NÃO",IF(AND(A668&lt;&gt;"",J668=0),"Faltam membros","sim")))</f>
        <v/>
      </c>
      <c r="AA668" s="323"/>
      <c r="AB668" s="406"/>
      <c r="AC668" s="406"/>
      <c r="AD668" s="323"/>
      <c r="AE668" s="323"/>
    </row>
    <row r="669" spans="1:31" x14ac:dyDescent="0.25">
      <c r="A669" s="324"/>
      <c r="B669" s="325"/>
      <c r="C669" s="326">
        <f>IFERROR(VLOOKUP(B669,A.Núcleos!$B:$C,2,FALSE),"")</f>
        <v>0</v>
      </c>
      <c r="D669" s="327"/>
      <c r="E669" s="328"/>
      <c r="F669" s="213"/>
      <c r="G669" s="329" t="str">
        <f>IF(Table8[[#This Row],[Código da Candidatura]]="","",CONCATENATE(VLOOKUP(Table8[[#This Row],[Código da Candidatura]],Table13[[Cód.]:[Latitude]],3,FALSE)," - ",VLOOKUP(Table8[[#This Row],[Código da Candidatura]],Table13[[Cód.]:[Latitude]],6,FALSE)))</f>
        <v/>
      </c>
      <c r="H669" s="330" t="str">
        <f>IF(A669="","",CONCATENATE("1D.",Entrada!$K$8,".",auxiliar!A46,".",Table8[[#This Row],[Código da Candidatura]]))</f>
        <v/>
      </c>
      <c r="I669" s="331" t="str">
        <f>IF(A669="","",SUMIF(D.Composição!A$2825:A$8530,A669,D.Composição!G$5:G$8530))</f>
        <v/>
      </c>
      <c r="J669" s="332" t="str">
        <f>IF(A669="","",COUNTIF(D.Composição!$A:$A,$A669))</f>
        <v/>
      </c>
      <c r="K669" s="332" t="str">
        <f t="shared" si="50"/>
        <v/>
      </c>
      <c r="L669" s="332" t="str">
        <f>IF(A669="","",COUNTIFS(D.Composição!$A:$A,$A669,D.Composição!$M:$M,"Dep"))</f>
        <v/>
      </c>
      <c r="M669" s="332" t="str">
        <f>IF(A669="","",COUNTIFS(D.Composição!$A:$A,$A669,D.Composição!$F:$F,"Sim"))</f>
        <v/>
      </c>
      <c r="N669" s="332" t="str">
        <f t="shared" si="51"/>
        <v/>
      </c>
      <c r="O669" s="332" t="str">
        <f>IF(A669="","",VLOOKUP(A669,D.Composição!A2868:F8574,5,FALSE))</f>
        <v/>
      </c>
      <c r="P669" s="332" t="str">
        <f t="shared" si="52"/>
        <v/>
      </c>
      <c r="Q669" s="333" t="str">
        <f t="shared" si="53"/>
        <v/>
      </c>
      <c r="R669" s="334" t="str">
        <f t="shared" si="54"/>
        <v/>
      </c>
      <c r="S669" s="332" t="str">
        <f>IF(H669="","",IF(R669&gt;=4*auxiliar!$K$2,"Não elegível",IF(R669&lt;4*auxiliar!$K$2,"Elegível","")))</f>
        <v/>
      </c>
      <c r="T669" s="325"/>
      <c r="U669" s="325"/>
      <c r="V669" s="325"/>
      <c r="W669" s="335"/>
      <c r="X669" s="336" t="str">
        <f>IF(Table8[[#This Row],[Código do agregado '[Entidade']]]="","",IF(OR(AND(A669="",A669&lt;&gt;""),(AND(A669&lt;&gt;"",OR(B669="",D669="",I669="",T669="",U669="")))),"NÃO",IF(AND(A669&lt;&gt;"",J669=0),"Faltam membros","sim")))</f>
        <v/>
      </c>
      <c r="AA669" s="323"/>
      <c r="AB669" s="406"/>
      <c r="AC669" s="406"/>
      <c r="AD669" s="323"/>
      <c r="AE669" s="323"/>
    </row>
    <row r="670" spans="1:31" x14ac:dyDescent="0.25">
      <c r="A670" s="324"/>
      <c r="B670" s="325"/>
      <c r="C670" s="326">
        <f>IFERROR(VLOOKUP(B670,A.Núcleos!$B:$C,2,FALSE),"")</f>
        <v>0</v>
      </c>
      <c r="D670" s="327"/>
      <c r="E670" s="328"/>
      <c r="F670" s="213"/>
      <c r="G670" s="329" t="str">
        <f>IF(Table8[[#This Row],[Código da Candidatura]]="","",CONCATENATE(VLOOKUP(Table8[[#This Row],[Código da Candidatura]],Table13[[Cód.]:[Latitude]],3,FALSE)," - ",VLOOKUP(Table8[[#This Row],[Código da Candidatura]],Table13[[Cód.]:[Latitude]],6,FALSE)))</f>
        <v/>
      </c>
      <c r="H670" s="330" t="str">
        <f>IF(A670="","",CONCATENATE("1D.",Entrada!$K$8,".",auxiliar!A47,".",Table8[[#This Row],[Código da Candidatura]]))</f>
        <v/>
      </c>
      <c r="I670" s="331" t="str">
        <f>IF(A670="","",SUMIF(D.Composição!A$2825:A$8530,A670,D.Composição!G$5:G$8530))</f>
        <v/>
      </c>
      <c r="J670" s="332" t="str">
        <f>IF(A670="","",COUNTIF(D.Composição!$A:$A,$A670))</f>
        <v/>
      </c>
      <c r="K670" s="332" t="str">
        <f t="shared" si="50"/>
        <v/>
      </c>
      <c r="L670" s="332" t="str">
        <f>IF(A670="","",COUNTIFS(D.Composição!$A:$A,$A670,D.Composição!$M:$M,"Dep"))</f>
        <v/>
      </c>
      <c r="M670" s="332" t="str">
        <f>IF(A670="","",COUNTIFS(D.Composição!$A:$A,$A670,D.Composição!$F:$F,"Sim"))</f>
        <v/>
      </c>
      <c r="N670" s="332" t="str">
        <f t="shared" si="51"/>
        <v/>
      </c>
      <c r="O670" s="332" t="str">
        <f>IF(A670="","",VLOOKUP(A670,D.Composição!A2869:F8575,5,FALSE))</f>
        <v/>
      </c>
      <c r="P670" s="332" t="str">
        <f t="shared" si="52"/>
        <v/>
      </c>
      <c r="Q670" s="333" t="str">
        <f t="shared" si="53"/>
        <v/>
      </c>
      <c r="R670" s="334" t="str">
        <f t="shared" si="54"/>
        <v/>
      </c>
      <c r="S670" s="332" t="str">
        <f>IF(H670="","",IF(R670&gt;=4*auxiliar!$K$2,"Não elegível",IF(R670&lt;4*auxiliar!$K$2,"Elegível","")))</f>
        <v/>
      </c>
      <c r="T670" s="325"/>
      <c r="U670" s="325"/>
      <c r="V670" s="325"/>
      <c r="W670" s="335"/>
      <c r="X670" s="336" t="str">
        <f>IF(Table8[[#This Row],[Código do agregado '[Entidade']]]="","",IF(OR(AND(A670="",A670&lt;&gt;""),(AND(A670&lt;&gt;"",OR(B670="",D670="",I670="",T670="",U670="")))),"NÃO",IF(AND(A670&lt;&gt;"",J670=0),"Faltam membros","sim")))</f>
        <v/>
      </c>
      <c r="AA670" s="323"/>
      <c r="AB670" s="406"/>
      <c r="AC670" s="406"/>
      <c r="AD670" s="323"/>
      <c r="AE670" s="323"/>
    </row>
    <row r="671" spans="1:31" x14ac:dyDescent="0.25">
      <c r="A671" s="324"/>
      <c r="B671" s="325"/>
      <c r="C671" s="326">
        <f>IFERROR(VLOOKUP(B671,A.Núcleos!$B:$C,2,FALSE),"")</f>
        <v>0</v>
      </c>
      <c r="D671" s="327"/>
      <c r="E671" s="328"/>
      <c r="F671" s="213"/>
      <c r="G671" s="329" t="str">
        <f>IF(Table8[[#This Row],[Código da Candidatura]]="","",CONCATENATE(VLOOKUP(Table8[[#This Row],[Código da Candidatura]],Table13[[Cód.]:[Latitude]],3,FALSE)," - ",VLOOKUP(Table8[[#This Row],[Código da Candidatura]],Table13[[Cód.]:[Latitude]],6,FALSE)))</f>
        <v/>
      </c>
      <c r="H671" s="330" t="str">
        <f>IF(A671="","",CONCATENATE("1D.",Entrada!$K$8,".",auxiliar!A48,".",Table8[[#This Row],[Código da Candidatura]]))</f>
        <v/>
      </c>
      <c r="I671" s="331" t="str">
        <f>IF(A671="","",SUMIF(D.Composição!A$2825:A$8530,A671,D.Composição!G$5:G$8530))</f>
        <v/>
      </c>
      <c r="J671" s="332" t="str">
        <f>IF(A671="","",COUNTIF(D.Composição!$A:$A,$A671))</f>
        <v/>
      </c>
      <c r="K671" s="332" t="str">
        <f t="shared" si="50"/>
        <v/>
      </c>
      <c r="L671" s="332" t="str">
        <f>IF(A671="","",COUNTIFS(D.Composição!$A:$A,$A671,D.Composição!$M:$M,"Dep"))</f>
        <v/>
      </c>
      <c r="M671" s="332" t="str">
        <f>IF(A671="","",COUNTIFS(D.Composição!$A:$A,$A671,D.Composição!$F:$F,"Sim"))</f>
        <v/>
      </c>
      <c r="N671" s="332" t="str">
        <f t="shared" si="51"/>
        <v/>
      </c>
      <c r="O671" s="332" t="str">
        <f>IF(A671="","",VLOOKUP(A671,D.Composição!A2870:F8576,5,FALSE))</f>
        <v/>
      </c>
      <c r="P671" s="332" t="str">
        <f t="shared" si="52"/>
        <v/>
      </c>
      <c r="Q671" s="333" t="str">
        <f t="shared" si="53"/>
        <v/>
      </c>
      <c r="R671" s="334" t="str">
        <f t="shared" si="54"/>
        <v/>
      </c>
      <c r="S671" s="332" t="str">
        <f>IF(H671="","",IF(R671&gt;=4*auxiliar!$K$2,"Não elegível",IF(R671&lt;4*auxiliar!$K$2,"Elegível","")))</f>
        <v/>
      </c>
      <c r="T671" s="325"/>
      <c r="U671" s="325"/>
      <c r="V671" s="325"/>
      <c r="W671" s="335"/>
      <c r="X671" s="336" t="str">
        <f>IF(Table8[[#This Row],[Código do agregado '[Entidade']]]="","",IF(OR(AND(A671="",A671&lt;&gt;""),(AND(A671&lt;&gt;"",OR(B671="",D671="",I671="",T671="",U671="")))),"NÃO",IF(AND(A671&lt;&gt;"",J671=0),"Faltam membros","sim")))</f>
        <v/>
      </c>
      <c r="AA671" s="323"/>
      <c r="AB671" s="406"/>
      <c r="AC671" s="406"/>
      <c r="AD671" s="323"/>
      <c r="AE671" s="323"/>
    </row>
    <row r="672" spans="1:31" x14ac:dyDescent="0.25">
      <c r="A672" s="324"/>
      <c r="B672" s="325"/>
      <c r="C672" s="326">
        <f>IFERROR(VLOOKUP(B672,A.Núcleos!$B:$C,2,FALSE),"")</f>
        <v>0</v>
      </c>
      <c r="D672" s="327"/>
      <c r="E672" s="328"/>
      <c r="F672" s="213"/>
      <c r="G672" s="329" t="str">
        <f>IF(Table8[[#This Row],[Código da Candidatura]]="","",CONCATENATE(VLOOKUP(Table8[[#This Row],[Código da Candidatura]],Table13[[Cód.]:[Latitude]],3,FALSE)," - ",VLOOKUP(Table8[[#This Row],[Código da Candidatura]],Table13[[Cód.]:[Latitude]],6,FALSE)))</f>
        <v/>
      </c>
      <c r="H672" s="330" t="str">
        <f>IF(A672="","",CONCATENATE("1D.",Entrada!$K$8,".",auxiliar!A49,".",Table8[[#This Row],[Código da Candidatura]]))</f>
        <v/>
      </c>
      <c r="I672" s="331" t="str">
        <f>IF(A672="","",SUMIF(D.Composição!A$2825:A$8530,A672,D.Composição!G$5:G$8530))</f>
        <v/>
      </c>
      <c r="J672" s="332" t="str">
        <f>IF(A672="","",COUNTIF(D.Composição!$A:$A,$A672))</f>
        <v/>
      </c>
      <c r="K672" s="332" t="str">
        <f t="shared" si="50"/>
        <v/>
      </c>
      <c r="L672" s="332" t="str">
        <f>IF(A672="","",COUNTIFS(D.Composição!$A:$A,$A672,D.Composição!$M:$M,"Dep"))</f>
        <v/>
      </c>
      <c r="M672" s="332" t="str">
        <f>IF(A672="","",COUNTIFS(D.Composição!$A:$A,$A672,D.Composição!$F:$F,"Sim"))</f>
        <v/>
      </c>
      <c r="N672" s="332" t="str">
        <f t="shared" si="51"/>
        <v/>
      </c>
      <c r="O672" s="332" t="str">
        <f>IF(A672="","",VLOOKUP(A672,D.Composição!A2871:F8577,5,FALSE))</f>
        <v/>
      </c>
      <c r="P672" s="332" t="str">
        <f t="shared" si="52"/>
        <v/>
      </c>
      <c r="Q672" s="333" t="str">
        <f t="shared" si="53"/>
        <v/>
      </c>
      <c r="R672" s="334" t="str">
        <f t="shared" si="54"/>
        <v/>
      </c>
      <c r="S672" s="332" t="str">
        <f>IF(H672="","",IF(R672&gt;=4*auxiliar!$K$2,"Não elegível",IF(R672&lt;4*auxiliar!$K$2,"Elegível","")))</f>
        <v/>
      </c>
      <c r="T672" s="325"/>
      <c r="U672" s="325"/>
      <c r="V672" s="325"/>
      <c r="W672" s="335"/>
      <c r="X672" s="336" t="str">
        <f>IF(Table8[[#This Row],[Código do agregado '[Entidade']]]="","",IF(OR(AND(A672="",A672&lt;&gt;""),(AND(A672&lt;&gt;"",OR(B672="",D672="",I672="",T672="",U672="")))),"NÃO",IF(AND(A672&lt;&gt;"",J672=0),"Faltam membros","sim")))</f>
        <v/>
      </c>
      <c r="AA672" s="323"/>
      <c r="AB672" s="406"/>
      <c r="AC672" s="406"/>
      <c r="AD672" s="323"/>
      <c r="AE672" s="323"/>
    </row>
    <row r="673" spans="1:31" x14ac:dyDescent="0.25">
      <c r="A673" s="324"/>
      <c r="B673" s="325"/>
      <c r="C673" s="326">
        <f>IFERROR(VLOOKUP(B673,A.Núcleos!$B:$C,2,FALSE),"")</f>
        <v>0</v>
      </c>
      <c r="D673" s="327"/>
      <c r="E673" s="328"/>
      <c r="F673" s="213"/>
      <c r="G673" s="329" t="str">
        <f>IF(Table8[[#This Row],[Código da Candidatura]]="","",CONCATENATE(VLOOKUP(Table8[[#This Row],[Código da Candidatura]],Table13[[Cód.]:[Latitude]],3,FALSE)," - ",VLOOKUP(Table8[[#This Row],[Código da Candidatura]],Table13[[Cód.]:[Latitude]],6,FALSE)))</f>
        <v/>
      </c>
      <c r="H673" s="330" t="str">
        <f>IF(A673="","",CONCATENATE("1D.",Entrada!$K$8,".",auxiliar!A50,".",Table8[[#This Row],[Código da Candidatura]]))</f>
        <v/>
      </c>
      <c r="I673" s="331" t="str">
        <f>IF(A673="","",SUMIF(D.Composição!A$2825:A$8530,A673,D.Composição!G$5:G$8530))</f>
        <v/>
      </c>
      <c r="J673" s="332" t="str">
        <f>IF(A673="","",COUNTIF(D.Composição!$A:$A,$A673))</f>
        <v/>
      </c>
      <c r="K673" s="332" t="str">
        <f t="shared" si="50"/>
        <v/>
      </c>
      <c r="L673" s="332" t="str">
        <f>IF(A673="","",COUNTIFS(D.Composição!$A:$A,$A673,D.Composição!$M:$M,"Dep"))</f>
        <v/>
      </c>
      <c r="M673" s="332" t="str">
        <f>IF(A673="","",COUNTIFS(D.Composição!$A:$A,$A673,D.Composição!$F:$F,"Sim"))</f>
        <v/>
      </c>
      <c r="N673" s="332" t="str">
        <f t="shared" si="51"/>
        <v/>
      </c>
      <c r="O673" s="332" t="str">
        <f>IF(A673="","",VLOOKUP(A673,D.Composição!A2872:F8578,5,FALSE))</f>
        <v/>
      </c>
      <c r="P673" s="332" t="str">
        <f t="shared" si="52"/>
        <v/>
      </c>
      <c r="Q673" s="333" t="str">
        <f t="shared" si="53"/>
        <v/>
      </c>
      <c r="R673" s="334" t="str">
        <f t="shared" si="54"/>
        <v/>
      </c>
      <c r="S673" s="332" t="str">
        <f>IF(H673="","",IF(R673&gt;=4*auxiliar!$K$2,"Não elegível",IF(R673&lt;4*auxiliar!$K$2,"Elegível","")))</f>
        <v/>
      </c>
      <c r="T673" s="325"/>
      <c r="U673" s="325"/>
      <c r="V673" s="325"/>
      <c r="W673" s="335"/>
      <c r="X673" s="336" t="str">
        <f>IF(Table8[[#This Row],[Código do agregado '[Entidade']]]="","",IF(OR(AND(A673="",A673&lt;&gt;""),(AND(A673&lt;&gt;"",OR(B673="",D673="",I673="",T673="",U673="")))),"NÃO",IF(AND(A673&lt;&gt;"",J673=0),"Faltam membros","sim")))</f>
        <v/>
      </c>
      <c r="AA673" s="323"/>
      <c r="AB673" s="406"/>
      <c r="AC673" s="406"/>
      <c r="AD673" s="323"/>
      <c r="AE673" s="323"/>
    </row>
    <row r="674" spans="1:31" x14ac:dyDescent="0.25">
      <c r="A674" s="324"/>
      <c r="B674" s="325"/>
      <c r="C674" s="326">
        <f>IFERROR(VLOOKUP(B674,A.Núcleos!$B:$C,2,FALSE),"")</f>
        <v>0</v>
      </c>
      <c r="D674" s="327"/>
      <c r="E674" s="328"/>
      <c r="F674" s="213"/>
      <c r="G674" s="329" t="str">
        <f>IF(Table8[[#This Row],[Código da Candidatura]]="","",CONCATENATE(VLOOKUP(Table8[[#This Row],[Código da Candidatura]],Table13[[Cód.]:[Latitude]],3,FALSE)," - ",VLOOKUP(Table8[[#This Row],[Código da Candidatura]],Table13[[Cód.]:[Latitude]],6,FALSE)))</f>
        <v/>
      </c>
      <c r="H674" s="330" t="str">
        <f>IF(A674="","",CONCATENATE("1D.",Entrada!$K$8,".",auxiliar!A51,".",Table8[[#This Row],[Código da Candidatura]]))</f>
        <v/>
      </c>
      <c r="I674" s="331" t="str">
        <f>IF(A674="","",SUMIF(D.Composição!A$2825:A$8530,A674,D.Composição!G$5:G$8530))</f>
        <v/>
      </c>
      <c r="J674" s="332" t="str">
        <f>IF(A674="","",COUNTIF(D.Composição!$A:$A,$A674))</f>
        <v/>
      </c>
      <c r="K674" s="332" t="str">
        <f t="shared" si="50"/>
        <v/>
      </c>
      <c r="L674" s="332" t="str">
        <f>IF(A674="","",COUNTIFS(D.Composição!$A:$A,$A674,D.Composição!$M:$M,"Dep"))</f>
        <v/>
      </c>
      <c r="M674" s="332" t="str">
        <f>IF(A674="","",COUNTIFS(D.Composição!$A:$A,$A674,D.Composição!$F:$F,"Sim"))</f>
        <v/>
      </c>
      <c r="N674" s="332" t="str">
        <f t="shared" si="51"/>
        <v/>
      </c>
      <c r="O674" s="332" t="str">
        <f>IF(A674="","",VLOOKUP(A674,D.Composição!A2873:F8579,5,FALSE))</f>
        <v/>
      </c>
      <c r="P674" s="332" t="str">
        <f t="shared" si="52"/>
        <v/>
      </c>
      <c r="Q674" s="333" t="str">
        <f t="shared" si="53"/>
        <v/>
      </c>
      <c r="R674" s="334" t="str">
        <f t="shared" si="54"/>
        <v/>
      </c>
      <c r="S674" s="332" t="str">
        <f>IF(H674="","",IF(R674&gt;=4*auxiliar!$K$2,"Não elegível",IF(R674&lt;4*auxiliar!$K$2,"Elegível","")))</f>
        <v/>
      </c>
      <c r="T674" s="325"/>
      <c r="U674" s="325"/>
      <c r="V674" s="325"/>
      <c r="W674" s="335"/>
      <c r="X674" s="336" t="str">
        <f>IF(Table8[[#This Row],[Código do agregado '[Entidade']]]="","",IF(OR(AND(A674="",A674&lt;&gt;""),(AND(A674&lt;&gt;"",OR(B674="",D674="",I674="",T674="",U674="")))),"NÃO",IF(AND(A674&lt;&gt;"",J674=0),"Faltam membros","sim")))</f>
        <v/>
      </c>
      <c r="AA674" s="323"/>
      <c r="AB674" s="406"/>
      <c r="AC674" s="406"/>
      <c r="AD674" s="323"/>
      <c r="AE674" s="323"/>
    </row>
    <row r="675" spans="1:31" x14ac:dyDescent="0.25">
      <c r="A675" s="324"/>
      <c r="B675" s="325"/>
      <c r="C675" s="326">
        <f>IFERROR(VLOOKUP(B675,A.Núcleos!$B:$C,2,FALSE),"")</f>
        <v>0</v>
      </c>
      <c r="D675" s="327"/>
      <c r="E675" s="328"/>
      <c r="F675" s="213"/>
      <c r="G675" s="329" t="str">
        <f>IF(Table8[[#This Row],[Código da Candidatura]]="","",CONCATENATE(VLOOKUP(Table8[[#This Row],[Código da Candidatura]],Table13[[Cód.]:[Latitude]],3,FALSE)," - ",VLOOKUP(Table8[[#This Row],[Código da Candidatura]],Table13[[Cód.]:[Latitude]],6,FALSE)))</f>
        <v/>
      </c>
      <c r="H675" s="330" t="str">
        <f>IF(A675="","",CONCATENATE("1D.",Entrada!$K$8,".",auxiliar!A52,".",Table8[[#This Row],[Código da Candidatura]]))</f>
        <v/>
      </c>
      <c r="I675" s="331" t="str">
        <f>IF(A675="","",SUMIF(D.Composição!A$2825:A$8530,A675,D.Composição!G$5:G$8530))</f>
        <v/>
      </c>
      <c r="J675" s="332" t="str">
        <f>IF(A675="","",COUNTIF(D.Composição!$A:$A,$A675))</f>
        <v/>
      </c>
      <c r="K675" s="332" t="str">
        <f t="shared" si="50"/>
        <v/>
      </c>
      <c r="L675" s="332" t="str">
        <f>IF(A675="","",COUNTIFS(D.Composição!$A:$A,$A675,D.Composição!$M:$M,"Dep"))</f>
        <v/>
      </c>
      <c r="M675" s="332" t="str">
        <f>IF(A675="","",COUNTIFS(D.Composição!$A:$A,$A675,D.Composição!$F:$F,"Sim"))</f>
        <v/>
      </c>
      <c r="N675" s="332" t="str">
        <f t="shared" si="51"/>
        <v/>
      </c>
      <c r="O675" s="332" t="str">
        <f>IF(A675="","",VLOOKUP(A675,D.Composição!A2874:F8580,5,FALSE))</f>
        <v/>
      </c>
      <c r="P675" s="332" t="str">
        <f t="shared" si="52"/>
        <v/>
      </c>
      <c r="Q675" s="333" t="str">
        <f t="shared" si="53"/>
        <v/>
      </c>
      <c r="R675" s="334" t="str">
        <f t="shared" si="54"/>
        <v/>
      </c>
      <c r="S675" s="332" t="str">
        <f>IF(H675="","",IF(R675&gt;=4*auxiliar!$K$2,"Não elegível",IF(R675&lt;4*auxiliar!$K$2,"Elegível","")))</f>
        <v/>
      </c>
      <c r="T675" s="325"/>
      <c r="U675" s="325"/>
      <c r="V675" s="325"/>
      <c r="W675" s="335"/>
      <c r="X675" s="336" t="str">
        <f>IF(Table8[[#This Row],[Código do agregado '[Entidade']]]="","",IF(OR(AND(A675="",A675&lt;&gt;""),(AND(A675&lt;&gt;"",OR(B675="",D675="",I675="",T675="",U675="")))),"NÃO",IF(AND(A675&lt;&gt;"",J675=0),"Faltam membros","sim")))</f>
        <v/>
      </c>
      <c r="AA675" s="323"/>
      <c r="AB675" s="406"/>
      <c r="AC675" s="406"/>
      <c r="AD675" s="323"/>
      <c r="AE675" s="323"/>
    </row>
    <row r="676" spans="1:31" x14ac:dyDescent="0.25">
      <c r="A676" s="324"/>
      <c r="B676" s="325"/>
      <c r="C676" s="326">
        <f>IFERROR(VLOOKUP(B676,A.Núcleos!$B:$C,2,FALSE),"")</f>
        <v>0</v>
      </c>
      <c r="D676" s="327"/>
      <c r="E676" s="328"/>
      <c r="F676" s="213"/>
      <c r="G676" s="329" t="str">
        <f>IF(Table8[[#This Row],[Código da Candidatura]]="","",CONCATENATE(VLOOKUP(Table8[[#This Row],[Código da Candidatura]],Table13[[Cód.]:[Latitude]],3,FALSE)," - ",VLOOKUP(Table8[[#This Row],[Código da Candidatura]],Table13[[Cód.]:[Latitude]],6,FALSE)))</f>
        <v/>
      </c>
      <c r="H676" s="330" t="str">
        <f>IF(A676="","",CONCATENATE("1D.",Entrada!$K$8,".",auxiliar!A53,".",Table8[[#This Row],[Código da Candidatura]]))</f>
        <v/>
      </c>
      <c r="I676" s="331" t="str">
        <f>IF(A676="","",SUMIF(D.Composição!A$2825:A$8530,A676,D.Composição!G$5:G$8530))</f>
        <v/>
      </c>
      <c r="J676" s="332" t="str">
        <f>IF(A676="","",COUNTIF(D.Composição!$A:$A,$A676))</f>
        <v/>
      </c>
      <c r="K676" s="332" t="str">
        <f t="shared" si="50"/>
        <v/>
      </c>
      <c r="L676" s="332" t="str">
        <f>IF(A676="","",COUNTIFS(D.Composição!$A:$A,$A676,D.Composição!$M:$M,"Dep"))</f>
        <v/>
      </c>
      <c r="M676" s="332" t="str">
        <f>IF(A676="","",COUNTIFS(D.Composição!$A:$A,$A676,D.Composição!$F:$F,"Sim"))</f>
        <v/>
      </c>
      <c r="N676" s="332" t="str">
        <f t="shared" si="51"/>
        <v/>
      </c>
      <c r="O676" s="332" t="str">
        <f>IF(A676="","",VLOOKUP(A676,D.Composição!A2875:F8581,5,FALSE))</f>
        <v/>
      </c>
      <c r="P676" s="332" t="str">
        <f t="shared" si="52"/>
        <v/>
      </c>
      <c r="Q676" s="333" t="str">
        <f t="shared" si="53"/>
        <v/>
      </c>
      <c r="R676" s="334" t="str">
        <f t="shared" si="54"/>
        <v/>
      </c>
      <c r="S676" s="332" t="str">
        <f>IF(H676="","",IF(R676&gt;=4*auxiliar!$K$2,"Não elegível",IF(R676&lt;4*auxiliar!$K$2,"Elegível","")))</f>
        <v/>
      </c>
      <c r="T676" s="325"/>
      <c r="U676" s="325"/>
      <c r="V676" s="325"/>
      <c r="W676" s="335"/>
      <c r="X676" s="336" t="str">
        <f>IF(Table8[[#This Row],[Código do agregado '[Entidade']]]="","",IF(OR(AND(A676="",A676&lt;&gt;""),(AND(A676&lt;&gt;"",OR(B676="",D676="",I676="",T676="",U676="")))),"NÃO",IF(AND(A676&lt;&gt;"",J676=0),"Faltam membros","sim")))</f>
        <v/>
      </c>
      <c r="AA676" s="323"/>
      <c r="AB676" s="406"/>
      <c r="AC676" s="406"/>
      <c r="AD676" s="323"/>
      <c r="AE676" s="323"/>
    </row>
    <row r="677" spans="1:31" x14ac:dyDescent="0.25">
      <c r="A677" s="324"/>
      <c r="B677" s="325"/>
      <c r="C677" s="326">
        <f>IFERROR(VLOOKUP(B677,A.Núcleos!$B:$C,2,FALSE),"")</f>
        <v>0</v>
      </c>
      <c r="D677" s="327"/>
      <c r="E677" s="328"/>
      <c r="F677" s="213"/>
      <c r="G677" s="329" t="str">
        <f>IF(Table8[[#This Row],[Código da Candidatura]]="","",CONCATENATE(VLOOKUP(Table8[[#This Row],[Código da Candidatura]],Table13[[Cód.]:[Latitude]],3,FALSE)," - ",VLOOKUP(Table8[[#This Row],[Código da Candidatura]],Table13[[Cód.]:[Latitude]],6,FALSE)))</f>
        <v/>
      </c>
      <c r="H677" s="330" t="str">
        <f>IF(A677="","",CONCATENATE("1D.",Entrada!$K$8,".",auxiliar!A54,".",Table8[[#This Row],[Código da Candidatura]]))</f>
        <v/>
      </c>
      <c r="I677" s="331" t="str">
        <f>IF(A677="","",SUMIF(D.Composição!A$2825:A$8530,A677,D.Composição!G$5:G$8530))</f>
        <v/>
      </c>
      <c r="J677" s="332" t="str">
        <f>IF(A677="","",COUNTIF(D.Composição!$A:$A,$A677))</f>
        <v/>
      </c>
      <c r="K677" s="332" t="str">
        <f t="shared" si="50"/>
        <v/>
      </c>
      <c r="L677" s="332" t="str">
        <f>IF(A677="","",COUNTIFS(D.Composição!$A:$A,$A677,D.Composição!$M:$M,"Dep"))</f>
        <v/>
      </c>
      <c r="M677" s="332" t="str">
        <f>IF(A677="","",COUNTIFS(D.Composição!$A:$A,$A677,D.Composição!$F:$F,"Sim"))</f>
        <v/>
      </c>
      <c r="N677" s="332" t="str">
        <f t="shared" si="51"/>
        <v/>
      </c>
      <c r="O677" s="332" t="str">
        <f>IF(A677="","",VLOOKUP(A677,D.Composição!A2876:F8582,5,FALSE))</f>
        <v/>
      </c>
      <c r="P677" s="332" t="str">
        <f t="shared" si="52"/>
        <v/>
      </c>
      <c r="Q677" s="333" t="str">
        <f t="shared" si="53"/>
        <v/>
      </c>
      <c r="R677" s="334" t="str">
        <f t="shared" si="54"/>
        <v/>
      </c>
      <c r="S677" s="332" t="str">
        <f>IF(H677="","",IF(R677&gt;=4*auxiliar!$K$2,"Não elegível",IF(R677&lt;4*auxiliar!$K$2,"Elegível","")))</f>
        <v/>
      </c>
      <c r="T677" s="325"/>
      <c r="U677" s="325"/>
      <c r="V677" s="325"/>
      <c r="W677" s="335"/>
      <c r="X677" s="336" t="str">
        <f>IF(Table8[[#This Row],[Código do agregado '[Entidade']]]="","",IF(OR(AND(A677="",A677&lt;&gt;""),(AND(A677&lt;&gt;"",OR(B677="",D677="",I677="",T677="",U677="")))),"NÃO",IF(AND(A677&lt;&gt;"",J677=0),"Faltam membros","sim")))</f>
        <v/>
      </c>
      <c r="AA677" s="323"/>
      <c r="AB677" s="406"/>
      <c r="AC677" s="406"/>
      <c r="AD677" s="323"/>
      <c r="AE677" s="323"/>
    </row>
    <row r="678" spans="1:31" x14ac:dyDescent="0.25">
      <c r="A678" s="324"/>
      <c r="B678" s="325"/>
      <c r="C678" s="326">
        <f>IFERROR(VLOOKUP(B678,A.Núcleos!$B:$C,2,FALSE),"")</f>
        <v>0</v>
      </c>
      <c r="D678" s="327"/>
      <c r="E678" s="328"/>
      <c r="F678" s="213"/>
      <c r="G678" s="329" t="str">
        <f>IF(Table8[[#This Row],[Código da Candidatura]]="","",CONCATENATE(VLOOKUP(Table8[[#This Row],[Código da Candidatura]],Table13[[Cód.]:[Latitude]],3,FALSE)," - ",VLOOKUP(Table8[[#This Row],[Código da Candidatura]],Table13[[Cód.]:[Latitude]],6,FALSE)))</f>
        <v/>
      </c>
      <c r="H678" s="330" t="str">
        <f>IF(A678="","",CONCATENATE("1D.",Entrada!$K$8,".",auxiliar!A55,".",Table8[[#This Row],[Código da Candidatura]]))</f>
        <v/>
      </c>
      <c r="I678" s="331" t="str">
        <f>IF(A678="","",SUMIF(D.Composição!A$2825:A$8530,A678,D.Composição!G$5:G$8530))</f>
        <v/>
      </c>
      <c r="J678" s="332" t="str">
        <f>IF(A678="","",COUNTIF(D.Composição!$A:$A,$A678))</f>
        <v/>
      </c>
      <c r="K678" s="332" t="str">
        <f t="shared" si="50"/>
        <v/>
      </c>
      <c r="L678" s="332" t="str">
        <f>IF(A678="","",COUNTIFS(D.Composição!$A:$A,$A678,D.Composição!$M:$M,"Dep"))</f>
        <v/>
      </c>
      <c r="M678" s="332" t="str">
        <f>IF(A678="","",COUNTIFS(D.Composição!$A:$A,$A678,D.Composição!$F:$F,"Sim"))</f>
        <v/>
      </c>
      <c r="N678" s="332" t="str">
        <f t="shared" si="51"/>
        <v/>
      </c>
      <c r="O678" s="332" t="str">
        <f>IF(A678="","",VLOOKUP(A678,D.Composição!A2877:F8583,5,FALSE))</f>
        <v/>
      </c>
      <c r="P678" s="332" t="str">
        <f t="shared" si="52"/>
        <v/>
      </c>
      <c r="Q678" s="333" t="str">
        <f t="shared" si="53"/>
        <v/>
      </c>
      <c r="R678" s="334" t="str">
        <f t="shared" si="54"/>
        <v/>
      </c>
      <c r="S678" s="332" t="str">
        <f>IF(H678="","",IF(R678&gt;=4*auxiliar!$K$2,"Não elegível",IF(R678&lt;4*auxiliar!$K$2,"Elegível","")))</f>
        <v/>
      </c>
      <c r="T678" s="325"/>
      <c r="U678" s="325"/>
      <c r="V678" s="325"/>
      <c r="W678" s="335"/>
      <c r="X678" s="336" t="str">
        <f>IF(Table8[[#This Row],[Código do agregado '[Entidade']]]="","",IF(OR(AND(A678="",A678&lt;&gt;""),(AND(A678&lt;&gt;"",OR(B678="",D678="",I678="",T678="",U678="")))),"NÃO",IF(AND(A678&lt;&gt;"",J678=0),"Faltam membros","sim")))</f>
        <v/>
      </c>
      <c r="AA678" s="323"/>
      <c r="AB678" s="406"/>
      <c r="AC678" s="406"/>
      <c r="AD678" s="323"/>
      <c r="AE678" s="323"/>
    </row>
    <row r="679" spans="1:31" x14ac:dyDescent="0.25">
      <c r="A679" s="324"/>
      <c r="B679" s="325"/>
      <c r="C679" s="326">
        <f>IFERROR(VLOOKUP(B679,A.Núcleos!$B:$C,2,FALSE),"")</f>
        <v>0</v>
      </c>
      <c r="D679" s="327"/>
      <c r="E679" s="328"/>
      <c r="F679" s="213"/>
      <c r="G679" s="329" t="str">
        <f>IF(Table8[[#This Row],[Código da Candidatura]]="","",CONCATENATE(VLOOKUP(Table8[[#This Row],[Código da Candidatura]],Table13[[Cód.]:[Latitude]],3,FALSE)," - ",VLOOKUP(Table8[[#This Row],[Código da Candidatura]],Table13[[Cód.]:[Latitude]],6,FALSE)))</f>
        <v/>
      </c>
      <c r="H679" s="330" t="str">
        <f>IF(A679="","",CONCATENATE("1D.",Entrada!$K$8,".",auxiliar!A56,".",Table8[[#This Row],[Código da Candidatura]]))</f>
        <v/>
      </c>
      <c r="I679" s="331" t="str">
        <f>IF(A679="","",SUMIF(D.Composição!A$2825:A$8530,A679,D.Composição!G$5:G$8530))</f>
        <v/>
      </c>
      <c r="J679" s="332" t="str">
        <f>IF(A679="","",COUNTIF(D.Composição!$A:$A,$A679))</f>
        <v/>
      </c>
      <c r="K679" s="332" t="str">
        <f t="shared" si="50"/>
        <v/>
      </c>
      <c r="L679" s="332" t="str">
        <f>IF(A679="","",COUNTIFS(D.Composição!$A:$A,$A679,D.Composição!$M:$M,"Dep"))</f>
        <v/>
      </c>
      <c r="M679" s="332" t="str">
        <f>IF(A679="","",COUNTIFS(D.Composição!$A:$A,$A679,D.Composição!$F:$F,"Sim"))</f>
        <v/>
      </c>
      <c r="N679" s="332" t="str">
        <f t="shared" si="51"/>
        <v/>
      </c>
      <c r="O679" s="332" t="str">
        <f>IF(A679="","",VLOOKUP(A679,D.Composição!A2878:F8584,5,FALSE))</f>
        <v/>
      </c>
      <c r="P679" s="332" t="str">
        <f t="shared" si="52"/>
        <v/>
      </c>
      <c r="Q679" s="333" t="str">
        <f t="shared" si="53"/>
        <v/>
      </c>
      <c r="R679" s="334" t="str">
        <f t="shared" si="54"/>
        <v/>
      </c>
      <c r="S679" s="332" t="str">
        <f>IF(H679="","",IF(R679&gt;=4*auxiliar!$K$2,"Não elegível",IF(R679&lt;4*auxiliar!$K$2,"Elegível","")))</f>
        <v/>
      </c>
      <c r="T679" s="325"/>
      <c r="U679" s="325"/>
      <c r="V679" s="325"/>
      <c r="W679" s="335"/>
      <c r="X679" s="336" t="str">
        <f>IF(Table8[[#This Row],[Código do agregado '[Entidade']]]="","",IF(OR(AND(A679="",A679&lt;&gt;""),(AND(A679&lt;&gt;"",OR(B679="",D679="",I679="",T679="",U679="")))),"NÃO",IF(AND(A679&lt;&gt;"",J679=0),"Faltam membros","sim")))</f>
        <v/>
      </c>
      <c r="AA679" s="323"/>
      <c r="AB679" s="406"/>
      <c r="AC679" s="406"/>
      <c r="AD679" s="323"/>
      <c r="AE679" s="323"/>
    </row>
    <row r="680" spans="1:31" x14ac:dyDescent="0.25">
      <c r="A680" s="324"/>
      <c r="B680" s="325"/>
      <c r="C680" s="326">
        <f>IFERROR(VLOOKUP(B680,A.Núcleos!$B:$C,2,FALSE),"")</f>
        <v>0</v>
      </c>
      <c r="D680" s="327"/>
      <c r="E680" s="328"/>
      <c r="F680" s="213"/>
      <c r="G680" s="329" t="str">
        <f>IF(Table8[[#This Row],[Código da Candidatura]]="","",CONCATENATE(VLOOKUP(Table8[[#This Row],[Código da Candidatura]],Table13[[Cód.]:[Latitude]],3,FALSE)," - ",VLOOKUP(Table8[[#This Row],[Código da Candidatura]],Table13[[Cód.]:[Latitude]],6,FALSE)))</f>
        <v/>
      </c>
      <c r="H680" s="330" t="str">
        <f>IF(A680="","",CONCATENATE("1D.",Entrada!$K$8,".",auxiliar!A57,".",Table8[[#This Row],[Código da Candidatura]]))</f>
        <v/>
      </c>
      <c r="I680" s="331" t="str">
        <f>IF(A680="","",SUMIF(D.Composição!A$2825:A$8530,A680,D.Composição!G$5:G$8530))</f>
        <v/>
      </c>
      <c r="J680" s="332" t="str">
        <f>IF(A680="","",COUNTIF(D.Composição!$A:$A,$A680))</f>
        <v/>
      </c>
      <c r="K680" s="332" t="str">
        <f t="shared" si="50"/>
        <v/>
      </c>
      <c r="L680" s="332" t="str">
        <f>IF(A680="","",COUNTIFS(D.Composição!$A:$A,$A680,D.Composição!$M:$M,"Dep"))</f>
        <v/>
      </c>
      <c r="M680" s="332" t="str">
        <f>IF(A680="","",COUNTIFS(D.Composição!$A:$A,$A680,D.Composição!$F:$F,"Sim"))</f>
        <v/>
      </c>
      <c r="N680" s="332" t="str">
        <f t="shared" si="51"/>
        <v/>
      </c>
      <c r="O680" s="332" t="str">
        <f>IF(A680="","",VLOOKUP(A680,D.Composição!A2879:F8585,5,FALSE))</f>
        <v/>
      </c>
      <c r="P680" s="332" t="str">
        <f t="shared" si="52"/>
        <v/>
      </c>
      <c r="Q680" s="333" t="str">
        <f t="shared" si="53"/>
        <v/>
      </c>
      <c r="R680" s="334" t="str">
        <f t="shared" si="54"/>
        <v/>
      </c>
      <c r="S680" s="332" t="str">
        <f>IF(H680="","",IF(R680&gt;=4*auxiliar!$K$2,"Não elegível",IF(R680&lt;4*auxiliar!$K$2,"Elegível","")))</f>
        <v/>
      </c>
      <c r="T680" s="325"/>
      <c r="U680" s="325"/>
      <c r="V680" s="325"/>
      <c r="W680" s="335"/>
      <c r="X680" s="336" t="str">
        <f>IF(Table8[[#This Row],[Código do agregado '[Entidade']]]="","",IF(OR(AND(A680="",A680&lt;&gt;""),(AND(A680&lt;&gt;"",OR(B680="",D680="",I680="",T680="",U680="")))),"NÃO",IF(AND(A680&lt;&gt;"",J680=0),"Faltam membros","sim")))</f>
        <v/>
      </c>
      <c r="AA680" s="323"/>
      <c r="AB680" s="406"/>
      <c r="AC680" s="406"/>
      <c r="AD680" s="323"/>
      <c r="AE680" s="323"/>
    </row>
    <row r="681" spans="1:31" x14ac:dyDescent="0.25">
      <c r="A681" s="324"/>
      <c r="B681" s="325"/>
      <c r="C681" s="326">
        <f>IFERROR(VLOOKUP(B681,A.Núcleos!$B:$C,2,FALSE),"")</f>
        <v>0</v>
      </c>
      <c r="D681" s="327"/>
      <c r="E681" s="328"/>
      <c r="F681" s="213"/>
      <c r="G681" s="329" t="str">
        <f>IF(Table8[[#This Row],[Código da Candidatura]]="","",CONCATENATE(VLOOKUP(Table8[[#This Row],[Código da Candidatura]],Table13[[Cód.]:[Latitude]],3,FALSE)," - ",VLOOKUP(Table8[[#This Row],[Código da Candidatura]],Table13[[Cód.]:[Latitude]],6,FALSE)))</f>
        <v/>
      </c>
      <c r="H681" s="330" t="str">
        <f>IF(A681="","",CONCATENATE("1D.",Entrada!$K$8,".",auxiliar!A58,".",Table8[[#This Row],[Código da Candidatura]]))</f>
        <v/>
      </c>
      <c r="I681" s="331" t="str">
        <f>IF(A681="","",SUMIF(D.Composição!A$2825:A$8530,A681,D.Composição!G$5:G$8530))</f>
        <v/>
      </c>
      <c r="J681" s="332" t="str">
        <f>IF(A681="","",COUNTIF(D.Composição!$A:$A,$A681))</f>
        <v/>
      </c>
      <c r="K681" s="332" t="str">
        <f t="shared" si="50"/>
        <v/>
      </c>
      <c r="L681" s="332" t="str">
        <f>IF(A681="","",COUNTIFS(D.Composição!$A:$A,$A681,D.Composição!$M:$M,"Dep"))</f>
        <v/>
      </c>
      <c r="M681" s="332" t="str">
        <f>IF(A681="","",COUNTIFS(D.Composição!$A:$A,$A681,D.Composição!$F:$F,"Sim"))</f>
        <v/>
      </c>
      <c r="N681" s="332" t="str">
        <f t="shared" si="51"/>
        <v/>
      </c>
      <c r="O681" s="332" t="str">
        <f>IF(A681="","",VLOOKUP(A681,D.Composição!A2880:F8586,5,FALSE))</f>
        <v/>
      </c>
      <c r="P681" s="332" t="str">
        <f t="shared" si="52"/>
        <v/>
      </c>
      <c r="Q681" s="333" t="str">
        <f t="shared" si="53"/>
        <v/>
      </c>
      <c r="R681" s="334" t="str">
        <f t="shared" si="54"/>
        <v/>
      </c>
      <c r="S681" s="332" t="str">
        <f>IF(H681="","",IF(R681&gt;=4*auxiliar!$K$2,"Não elegível",IF(R681&lt;4*auxiliar!$K$2,"Elegível","")))</f>
        <v/>
      </c>
      <c r="T681" s="325"/>
      <c r="U681" s="325"/>
      <c r="V681" s="325"/>
      <c r="W681" s="335"/>
      <c r="X681" s="336" t="str">
        <f>IF(Table8[[#This Row],[Código do agregado '[Entidade']]]="","",IF(OR(AND(A681="",A681&lt;&gt;""),(AND(A681&lt;&gt;"",OR(B681="",D681="",I681="",T681="",U681="")))),"NÃO",IF(AND(A681&lt;&gt;"",J681=0),"Faltam membros","sim")))</f>
        <v/>
      </c>
      <c r="AA681" s="323"/>
      <c r="AB681" s="406"/>
      <c r="AC681" s="406"/>
      <c r="AD681" s="323"/>
      <c r="AE681" s="323"/>
    </row>
    <row r="682" spans="1:31" x14ac:dyDescent="0.25">
      <c r="A682" s="324"/>
      <c r="B682" s="325"/>
      <c r="C682" s="326">
        <f>IFERROR(VLOOKUP(B682,A.Núcleos!$B:$C,2,FALSE),"")</f>
        <v>0</v>
      </c>
      <c r="D682" s="327"/>
      <c r="E682" s="328"/>
      <c r="F682" s="213"/>
      <c r="G682" s="329" t="str">
        <f>IF(Table8[[#This Row],[Código da Candidatura]]="","",CONCATENATE(VLOOKUP(Table8[[#This Row],[Código da Candidatura]],Table13[[Cód.]:[Latitude]],3,FALSE)," - ",VLOOKUP(Table8[[#This Row],[Código da Candidatura]],Table13[[Cód.]:[Latitude]],6,FALSE)))</f>
        <v/>
      </c>
      <c r="H682" s="330" t="str">
        <f>IF(A682="","",CONCATENATE("1D.",Entrada!$K$8,".",auxiliar!A59,".",Table8[[#This Row],[Código da Candidatura]]))</f>
        <v/>
      </c>
      <c r="I682" s="331" t="str">
        <f>IF(A682="","",SUMIF(D.Composição!A$2825:A$8530,A682,D.Composição!G$5:G$8530))</f>
        <v/>
      </c>
      <c r="J682" s="332" t="str">
        <f>IF(A682="","",COUNTIF(D.Composição!$A:$A,$A682))</f>
        <v/>
      </c>
      <c r="K682" s="332" t="str">
        <f t="shared" si="50"/>
        <v/>
      </c>
      <c r="L682" s="332" t="str">
        <f>IF(A682="","",COUNTIFS(D.Composição!$A:$A,$A682,D.Composição!$M:$M,"Dep"))</f>
        <v/>
      </c>
      <c r="M682" s="332" t="str">
        <f>IF(A682="","",COUNTIFS(D.Composição!$A:$A,$A682,D.Composição!$F:$F,"Sim"))</f>
        <v/>
      </c>
      <c r="N682" s="332" t="str">
        <f t="shared" si="51"/>
        <v/>
      </c>
      <c r="O682" s="332" t="str">
        <f>IF(A682="","",VLOOKUP(A682,D.Composição!A2881:F8587,5,FALSE))</f>
        <v/>
      </c>
      <c r="P682" s="332" t="str">
        <f t="shared" si="52"/>
        <v/>
      </c>
      <c r="Q682" s="333" t="str">
        <f t="shared" si="53"/>
        <v/>
      </c>
      <c r="R682" s="334" t="str">
        <f t="shared" si="54"/>
        <v/>
      </c>
      <c r="S682" s="332" t="str">
        <f>IF(H682="","",IF(R682&gt;=4*auxiliar!$K$2,"Não elegível",IF(R682&lt;4*auxiliar!$K$2,"Elegível","")))</f>
        <v/>
      </c>
      <c r="T682" s="325"/>
      <c r="U682" s="325"/>
      <c r="V682" s="325"/>
      <c r="W682" s="335"/>
      <c r="X682" s="336" t="str">
        <f>IF(Table8[[#This Row],[Código do agregado '[Entidade']]]="","",IF(OR(AND(A682="",A682&lt;&gt;""),(AND(A682&lt;&gt;"",OR(B682="",D682="",I682="",T682="",U682="")))),"NÃO",IF(AND(A682&lt;&gt;"",J682=0),"Faltam membros","sim")))</f>
        <v/>
      </c>
      <c r="AA682" s="323"/>
      <c r="AB682" s="406"/>
      <c r="AC682" s="406"/>
      <c r="AD682" s="323"/>
      <c r="AE682" s="323"/>
    </row>
    <row r="683" spans="1:31" x14ac:dyDescent="0.25">
      <c r="A683" s="324"/>
      <c r="B683" s="325"/>
      <c r="C683" s="326">
        <f>IFERROR(VLOOKUP(B683,A.Núcleos!$B:$C,2,FALSE),"")</f>
        <v>0</v>
      </c>
      <c r="D683" s="327"/>
      <c r="E683" s="328"/>
      <c r="F683" s="213"/>
      <c r="G683" s="329" t="str">
        <f>IF(Table8[[#This Row],[Código da Candidatura]]="","",CONCATENATE(VLOOKUP(Table8[[#This Row],[Código da Candidatura]],Table13[[Cód.]:[Latitude]],3,FALSE)," - ",VLOOKUP(Table8[[#This Row],[Código da Candidatura]],Table13[[Cód.]:[Latitude]],6,FALSE)))</f>
        <v/>
      </c>
      <c r="H683" s="330" t="str">
        <f>IF(A683="","",CONCATENATE("1D.",Entrada!$K$8,".",auxiliar!A60,".",Table8[[#This Row],[Código da Candidatura]]))</f>
        <v/>
      </c>
      <c r="I683" s="331" t="str">
        <f>IF(A683="","",SUMIF(D.Composição!A$2825:A$8530,A683,D.Composição!G$5:G$8530))</f>
        <v/>
      </c>
      <c r="J683" s="332" t="str">
        <f>IF(A683="","",COUNTIF(D.Composição!$A:$A,$A683))</f>
        <v/>
      </c>
      <c r="K683" s="332" t="str">
        <f t="shared" si="50"/>
        <v/>
      </c>
      <c r="L683" s="332" t="str">
        <f>IF(A683="","",COUNTIFS(D.Composição!$A:$A,$A683,D.Composição!$M:$M,"Dep"))</f>
        <v/>
      </c>
      <c r="M683" s="332" t="str">
        <f>IF(A683="","",COUNTIFS(D.Composição!$A:$A,$A683,D.Composição!$F:$F,"Sim"))</f>
        <v/>
      </c>
      <c r="N683" s="332" t="str">
        <f t="shared" si="51"/>
        <v/>
      </c>
      <c r="O683" s="332" t="str">
        <f>IF(A683="","",VLOOKUP(A683,D.Composição!A2882:F8588,5,FALSE))</f>
        <v/>
      </c>
      <c r="P683" s="332" t="str">
        <f t="shared" si="52"/>
        <v/>
      </c>
      <c r="Q683" s="333" t="str">
        <f t="shared" si="53"/>
        <v/>
      </c>
      <c r="R683" s="334" t="str">
        <f t="shared" si="54"/>
        <v/>
      </c>
      <c r="S683" s="332" t="str">
        <f>IF(H683="","",IF(R683&gt;=4*auxiliar!$K$2,"Não elegível",IF(R683&lt;4*auxiliar!$K$2,"Elegível","")))</f>
        <v/>
      </c>
      <c r="T683" s="325"/>
      <c r="U683" s="325"/>
      <c r="V683" s="325"/>
      <c r="W683" s="335"/>
      <c r="X683" s="336" t="str">
        <f>IF(Table8[[#This Row],[Código do agregado '[Entidade']]]="","",IF(OR(AND(A683="",A683&lt;&gt;""),(AND(A683&lt;&gt;"",OR(B683="",D683="",I683="",T683="",U683="")))),"NÃO",IF(AND(A683&lt;&gt;"",J683=0),"Faltam membros","sim")))</f>
        <v/>
      </c>
      <c r="AA683" s="323"/>
      <c r="AB683" s="406"/>
      <c r="AC683" s="406"/>
      <c r="AD683" s="323"/>
      <c r="AE683" s="323"/>
    </row>
    <row r="684" spans="1:31" x14ac:dyDescent="0.25">
      <c r="A684" s="324"/>
      <c r="B684" s="325"/>
      <c r="C684" s="326">
        <f>IFERROR(VLOOKUP(B684,A.Núcleos!$B:$C,2,FALSE),"")</f>
        <v>0</v>
      </c>
      <c r="D684" s="327"/>
      <c r="E684" s="328"/>
      <c r="F684" s="213"/>
      <c r="G684" s="329" t="str">
        <f>IF(Table8[[#This Row],[Código da Candidatura]]="","",CONCATENATE(VLOOKUP(Table8[[#This Row],[Código da Candidatura]],Table13[[Cód.]:[Latitude]],3,FALSE)," - ",VLOOKUP(Table8[[#This Row],[Código da Candidatura]],Table13[[Cód.]:[Latitude]],6,FALSE)))</f>
        <v/>
      </c>
      <c r="H684" s="330" t="str">
        <f>IF(A684="","",CONCATENATE("1D.",Entrada!$K$8,".",auxiliar!A61,".",Table8[[#This Row],[Código da Candidatura]]))</f>
        <v/>
      </c>
      <c r="I684" s="331" t="str">
        <f>IF(A684="","",SUMIF(D.Composição!A$2825:A$8530,A684,D.Composição!G$5:G$8530))</f>
        <v/>
      </c>
      <c r="J684" s="332" t="str">
        <f>IF(A684="","",COUNTIF(D.Composição!$A:$A,$A684))</f>
        <v/>
      </c>
      <c r="K684" s="332" t="str">
        <f t="shared" si="50"/>
        <v/>
      </c>
      <c r="L684" s="332" t="str">
        <f>IF(A684="","",COUNTIFS(D.Composição!$A:$A,$A684,D.Composição!$M:$M,"Dep"))</f>
        <v/>
      </c>
      <c r="M684" s="332" t="str">
        <f>IF(A684="","",COUNTIFS(D.Composição!$A:$A,$A684,D.Composição!$F:$F,"Sim"))</f>
        <v/>
      </c>
      <c r="N684" s="332" t="str">
        <f t="shared" si="51"/>
        <v/>
      </c>
      <c r="O684" s="332" t="str">
        <f>IF(A684="","",VLOOKUP(A684,D.Composição!A2883:F8589,5,FALSE))</f>
        <v/>
      </c>
      <c r="P684" s="332" t="str">
        <f t="shared" si="52"/>
        <v/>
      </c>
      <c r="Q684" s="333" t="str">
        <f t="shared" si="53"/>
        <v/>
      </c>
      <c r="R684" s="334" t="str">
        <f t="shared" si="54"/>
        <v/>
      </c>
      <c r="S684" s="332" t="str">
        <f>IF(H684="","",IF(R684&gt;=4*auxiliar!$K$2,"Não elegível",IF(R684&lt;4*auxiliar!$K$2,"Elegível","")))</f>
        <v/>
      </c>
      <c r="T684" s="325"/>
      <c r="U684" s="325"/>
      <c r="V684" s="325"/>
      <c r="W684" s="335"/>
      <c r="X684" s="336" t="str">
        <f>IF(Table8[[#This Row],[Código do agregado '[Entidade']]]="","",IF(OR(AND(A684="",A684&lt;&gt;""),(AND(A684&lt;&gt;"",OR(B684="",D684="",I684="",T684="",U684="")))),"NÃO",IF(AND(A684&lt;&gt;"",J684=0),"Faltam membros","sim")))</f>
        <v/>
      </c>
      <c r="AA684" s="323"/>
      <c r="AB684" s="406"/>
      <c r="AC684" s="406"/>
      <c r="AD684" s="323"/>
      <c r="AE684" s="323"/>
    </row>
    <row r="685" spans="1:31" x14ac:dyDescent="0.25">
      <c r="A685" s="324"/>
      <c r="B685" s="325"/>
      <c r="C685" s="326">
        <f>IFERROR(VLOOKUP(B685,A.Núcleos!$B:$C,2,FALSE),"")</f>
        <v>0</v>
      </c>
      <c r="D685" s="327"/>
      <c r="E685" s="328"/>
      <c r="F685" s="213"/>
      <c r="G685" s="329" t="str">
        <f>IF(Table8[[#This Row],[Código da Candidatura]]="","",CONCATENATE(VLOOKUP(Table8[[#This Row],[Código da Candidatura]],Table13[[Cód.]:[Latitude]],3,FALSE)," - ",VLOOKUP(Table8[[#This Row],[Código da Candidatura]],Table13[[Cód.]:[Latitude]],6,FALSE)))</f>
        <v/>
      </c>
      <c r="H685" s="330" t="str">
        <f>IF(A685="","",CONCATENATE("1D.",Entrada!$K$8,".",auxiliar!A62,".",Table8[[#This Row],[Código da Candidatura]]))</f>
        <v/>
      </c>
      <c r="I685" s="331" t="str">
        <f>IF(A685="","",SUMIF(D.Composição!A$2825:A$8530,A685,D.Composição!G$5:G$8530))</f>
        <v/>
      </c>
      <c r="J685" s="332" t="str">
        <f>IF(A685="","",COUNTIF(D.Composição!$A:$A,$A685))</f>
        <v/>
      </c>
      <c r="K685" s="332" t="str">
        <f t="shared" si="50"/>
        <v/>
      </c>
      <c r="L685" s="332" t="str">
        <f>IF(A685="","",COUNTIFS(D.Composição!$A:$A,$A685,D.Composição!$M:$M,"Dep"))</f>
        <v/>
      </c>
      <c r="M685" s="332" t="str">
        <f>IF(A685="","",COUNTIFS(D.Composição!$A:$A,$A685,D.Composição!$F:$F,"Sim"))</f>
        <v/>
      </c>
      <c r="N685" s="332" t="str">
        <f t="shared" si="51"/>
        <v/>
      </c>
      <c r="O685" s="332" t="str">
        <f>IF(A685="","",VLOOKUP(A685,D.Composição!A2884:F8590,5,FALSE))</f>
        <v/>
      </c>
      <c r="P685" s="332" t="str">
        <f t="shared" si="52"/>
        <v/>
      </c>
      <c r="Q685" s="333" t="str">
        <f t="shared" si="53"/>
        <v/>
      </c>
      <c r="R685" s="334" t="str">
        <f t="shared" si="54"/>
        <v/>
      </c>
      <c r="S685" s="332" t="str">
        <f>IF(H685="","",IF(R685&gt;=4*auxiliar!$K$2,"Não elegível",IF(R685&lt;4*auxiliar!$K$2,"Elegível","")))</f>
        <v/>
      </c>
      <c r="T685" s="325"/>
      <c r="U685" s="325"/>
      <c r="V685" s="325"/>
      <c r="W685" s="335"/>
      <c r="X685" s="336" t="str">
        <f>IF(Table8[[#This Row],[Código do agregado '[Entidade']]]="","",IF(OR(AND(A685="",A685&lt;&gt;""),(AND(A685&lt;&gt;"",OR(B685="",D685="",I685="",T685="",U685="")))),"NÃO",IF(AND(A685&lt;&gt;"",J685=0),"Faltam membros","sim")))</f>
        <v/>
      </c>
      <c r="AA685" s="323"/>
      <c r="AB685" s="406"/>
      <c r="AC685" s="406"/>
      <c r="AD685" s="323"/>
      <c r="AE685" s="323"/>
    </row>
    <row r="686" spans="1:31" x14ac:dyDescent="0.25">
      <c r="A686" s="324"/>
      <c r="B686" s="325"/>
      <c r="C686" s="326">
        <f>IFERROR(VLOOKUP(B686,A.Núcleos!$B:$C,2,FALSE),"")</f>
        <v>0</v>
      </c>
      <c r="D686" s="327"/>
      <c r="E686" s="328"/>
      <c r="F686" s="213"/>
      <c r="G686" s="329" t="str">
        <f>IF(Table8[[#This Row],[Código da Candidatura]]="","",CONCATENATE(VLOOKUP(Table8[[#This Row],[Código da Candidatura]],Table13[[Cód.]:[Latitude]],3,FALSE)," - ",VLOOKUP(Table8[[#This Row],[Código da Candidatura]],Table13[[Cód.]:[Latitude]],6,FALSE)))</f>
        <v/>
      </c>
      <c r="H686" s="330" t="str">
        <f>IF(A686="","",CONCATENATE("1D.",Entrada!$K$8,".",auxiliar!A63,".",Table8[[#This Row],[Código da Candidatura]]))</f>
        <v/>
      </c>
      <c r="I686" s="331" t="str">
        <f>IF(A686="","",SUMIF(D.Composição!A$2825:A$8530,A686,D.Composição!G$5:G$8530))</f>
        <v/>
      </c>
      <c r="J686" s="332" t="str">
        <f>IF(A686="","",COUNTIF(D.Composição!$A:$A,$A686))</f>
        <v/>
      </c>
      <c r="K686" s="332" t="str">
        <f t="shared" si="50"/>
        <v/>
      </c>
      <c r="L686" s="332" t="str">
        <f>IF(A686="","",COUNTIFS(D.Composição!$A:$A,$A686,D.Composição!$M:$M,"Dep"))</f>
        <v/>
      </c>
      <c r="M686" s="332" t="str">
        <f>IF(A686="","",COUNTIFS(D.Composição!$A:$A,$A686,D.Composição!$F:$F,"Sim"))</f>
        <v/>
      </c>
      <c r="N686" s="332" t="str">
        <f t="shared" si="51"/>
        <v/>
      </c>
      <c r="O686" s="332" t="str">
        <f>IF(A686="","",VLOOKUP(A686,D.Composição!A2885:F8591,5,FALSE))</f>
        <v/>
      </c>
      <c r="P686" s="332" t="str">
        <f t="shared" si="52"/>
        <v/>
      </c>
      <c r="Q686" s="333" t="str">
        <f t="shared" si="53"/>
        <v/>
      </c>
      <c r="R686" s="334" t="str">
        <f t="shared" si="54"/>
        <v/>
      </c>
      <c r="S686" s="332" t="str">
        <f>IF(H686="","",IF(R686&gt;=4*auxiliar!$K$2,"Não elegível",IF(R686&lt;4*auxiliar!$K$2,"Elegível","")))</f>
        <v/>
      </c>
      <c r="T686" s="325"/>
      <c r="U686" s="325"/>
      <c r="V686" s="325"/>
      <c r="W686" s="335"/>
      <c r="X686" s="336" t="str">
        <f>IF(Table8[[#This Row],[Código do agregado '[Entidade']]]="","",IF(OR(AND(A686="",A686&lt;&gt;""),(AND(A686&lt;&gt;"",OR(B686="",D686="",I686="",T686="",U686="")))),"NÃO",IF(AND(A686&lt;&gt;"",J686=0),"Faltam membros","sim")))</f>
        <v/>
      </c>
      <c r="AA686" s="323"/>
      <c r="AB686" s="406"/>
      <c r="AC686" s="406"/>
      <c r="AD686" s="323"/>
      <c r="AE686" s="323"/>
    </row>
    <row r="687" spans="1:31" x14ac:dyDescent="0.25">
      <c r="A687" s="324"/>
      <c r="B687" s="325"/>
      <c r="C687" s="326">
        <f>IFERROR(VLOOKUP(B687,A.Núcleos!$B:$C,2,FALSE),"")</f>
        <v>0</v>
      </c>
      <c r="D687" s="327"/>
      <c r="E687" s="328"/>
      <c r="F687" s="213"/>
      <c r="G687" s="329" t="str">
        <f>IF(Table8[[#This Row],[Código da Candidatura]]="","",CONCATENATE(VLOOKUP(Table8[[#This Row],[Código da Candidatura]],Table13[[Cód.]:[Latitude]],3,FALSE)," - ",VLOOKUP(Table8[[#This Row],[Código da Candidatura]],Table13[[Cód.]:[Latitude]],6,FALSE)))</f>
        <v/>
      </c>
      <c r="H687" s="330" t="str">
        <f>IF(A687="","",CONCATENATE("1D.",Entrada!$K$8,".",auxiliar!A64,".",Table8[[#This Row],[Código da Candidatura]]))</f>
        <v/>
      </c>
      <c r="I687" s="331" t="str">
        <f>IF(A687="","",SUMIF(D.Composição!A$2825:A$8530,A687,D.Composição!G$5:G$8530))</f>
        <v/>
      </c>
      <c r="J687" s="332" t="str">
        <f>IF(A687="","",COUNTIF(D.Composição!$A:$A,$A687))</f>
        <v/>
      </c>
      <c r="K687" s="332" t="str">
        <f t="shared" si="50"/>
        <v/>
      </c>
      <c r="L687" s="332" t="str">
        <f>IF(A687="","",COUNTIFS(D.Composição!$A:$A,$A687,D.Composição!$M:$M,"Dep"))</f>
        <v/>
      </c>
      <c r="M687" s="332" t="str">
        <f>IF(A687="","",COUNTIFS(D.Composição!$A:$A,$A687,D.Composição!$F:$F,"Sim"))</f>
        <v/>
      </c>
      <c r="N687" s="332" t="str">
        <f t="shared" si="51"/>
        <v/>
      </c>
      <c r="O687" s="332" t="str">
        <f>IF(A687="","",VLOOKUP(A687,D.Composição!A2886:F8592,5,FALSE))</f>
        <v/>
      </c>
      <c r="P687" s="332" t="str">
        <f t="shared" si="52"/>
        <v/>
      </c>
      <c r="Q687" s="333" t="str">
        <f t="shared" si="53"/>
        <v/>
      </c>
      <c r="R687" s="334" t="str">
        <f t="shared" si="54"/>
        <v/>
      </c>
      <c r="S687" s="332" t="str">
        <f>IF(H687="","",IF(R687&gt;=4*auxiliar!$K$2,"Não elegível",IF(R687&lt;4*auxiliar!$K$2,"Elegível","")))</f>
        <v/>
      </c>
      <c r="T687" s="325"/>
      <c r="U687" s="325"/>
      <c r="V687" s="325"/>
      <c r="W687" s="335"/>
      <c r="X687" s="336" t="str">
        <f>IF(Table8[[#This Row],[Código do agregado '[Entidade']]]="","",IF(OR(AND(A687="",A687&lt;&gt;""),(AND(A687&lt;&gt;"",OR(B687="",D687="",I687="",T687="",U687="")))),"NÃO",IF(AND(A687&lt;&gt;"",J687=0),"Faltam membros","sim")))</f>
        <v/>
      </c>
      <c r="AA687" s="323"/>
      <c r="AB687" s="406"/>
      <c r="AC687" s="406"/>
      <c r="AD687" s="323"/>
      <c r="AE687" s="323"/>
    </row>
    <row r="688" spans="1:31" x14ac:dyDescent="0.25">
      <c r="A688" s="324"/>
      <c r="B688" s="325"/>
      <c r="C688" s="326">
        <f>IFERROR(VLOOKUP(B688,A.Núcleos!$B:$C,2,FALSE),"")</f>
        <v>0</v>
      </c>
      <c r="D688" s="327"/>
      <c r="E688" s="328"/>
      <c r="F688" s="213"/>
      <c r="G688" s="329" t="str">
        <f>IF(Table8[[#This Row],[Código da Candidatura]]="","",CONCATENATE(VLOOKUP(Table8[[#This Row],[Código da Candidatura]],Table13[[Cód.]:[Latitude]],3,FALSE)," - ",VLOOKUP(Table8[[#This Row],[Código da Candidatura]],Table13[[Cód.]:[Latitude]],6,FALSE)))</f>
        <v/>
      </c>
      <c r="H688" s="330" t="str">
        <f>IF(A688="","",CONCATENATE("1D.",Entrada!$K$8,".",auxiliar!A65,".",Table8[[#This Row],[Código da Candidatura]]))</f>
        <v/>
      </c>
      <c r="I688" s="331" t="str">
        <f>IF(A688="","",SUMIF(D.Composição!A$2825:A$8530,A688,D.Composição!G$5:G$8530))</f>
        <v/>
      </c>
      <c r="J688" s="332" t="str">
        <f>IF(A688="","",COUNTIF(D.Composição!$A:$A,$A688))</f>
        <v/>
      </c>
      <c r="K688" s="332" t="str">
        <f t="shared" si="50"/>
        <v/>
      </c>
      <c r="L688" s="332" t="str">
        <f>IF(A688="","",COUNTIFS(D.Composição!$A:$A,$A688,D.Composição!$M:$M,"Dep"))</f>
        <v/>
      </c>
      <c r="M688" s="332" t="str">
        <f>IF(A688="","",COUNTIFS(D.Composição!$A:$A,$A688,D.Composição!$F:$F,"Sim"))</f>
        <v/>
      </c>
      <c r="N688" s="332" t="str">
        <f t="shared" si="51"/>
        <v/>
      </c>
      <c r="O688" s="332" t="str">
        <f>IF(A688="","",VLOOKUP(A688,D.Composição!A2887:F8593,5,FALSE))</f>
        <v/>
      </c>
      <c r="P688" s="332" t="str">
        <f t="shared" si="52"/>
        <v/>
      </c>
      <c r="Q688" s="333" t="str">
        <f t="shared" si="53"/>
        <v/>
      </c>
      <c r="R688" s="334" t="str">
        <f t="shared" si="54"/>
        <v/>
      </c>
      <c r="S688" s="332" t="str">
        <f>IF(H688="","",IF(R688&gt;=4*auxiliar!$K$2,"Não elegível",IF(R688&lt;4*auxiliar!$K$2,"Elegível","")))</f>
        <v/>
      </c>
      <c r="T688" s="325"/>
      <c r="U688" s="325"/>
      <c r="V688" s="325"/>
      <c r="W688" s="335"/>
      <c r="X688" s="336" t="str">
        <f>IF(Table8[[#This Row],[Código do agregado '[Entidade']]]="","",IF(OR(AND(A688="",A688&lt;&gt;""),(AND(A688&lt;&gt;"",OR(B688="",D688="",I688="",T688="",U688="")))),"NÃO",IF(AND(A688&lt;&gt;"",J688=0),"Faltam membros","sim")))</f>
        <v/>
      </c>
      <c r="AA688" s="323"/>
      <c r="AB688" s="406"/>
      <c r="AC688" s="406"/>
      <c r="AD688" s="323"/>
      <c r="AE688" s="323"/>
    </row>
    <row r="689" spans="1:31" x14ac:dyDescent="0.25">
      <c r="A689" s="324"/>
      <c r="B689" s="325"/>
      <c r="C689" s="326">
        <f>IFERROR(VLOOKUP(B689,A.Núcleos!$B:$C,2,FALSE),"")</f>
        <v>0</v>
      </c>
      <c r="D689" s="327"/>
      <c r="E689" s="328"/>
      <c r="F689" s="213"/>
      <c r="G689" s="329" t="str">
        <f>IF(Table8[[#This Row],[Código da Candidatura]]="","",CONCATENATE(VLOOKUP(Table8[[#This Row],[Código da Candidatura]],Table13[[Cód.]:[Latitude]],3,FALSE)," - ",VLOOKUP(Table8[[#This Row],[Código da Candidatura]],Table13[[Cód.]:[Latitude]],6,FALSE)))</f>
        <v/>
      </c>
      <c r="H689" s="330" t="str">
        <f>IF(A689="","",CONCATENATE("1D.",Entrada!$K$8,".",auxiliar!A66,".",Table8[[#This Row],[Código da Candidatura]]))</f>
        <v/>
      </c>
      <c r="I689" s="331" t="str">
        <f>IF(A689="","",SUMIF(D.Composição!A$2825:A$8530,A689,D.Composição!G$5:G$8530))</f>
        <v/>
      </c>
      <c r="J689" s="332" t="str">
        <f>IF(A689="","",COUNTIF(D.Composição!$A:$A,$A689))</f>
        <v/>
      </c>
      <c r="K689" s="332" t="str">
        <f t="shared" si="50"/>
        <v/>
      </c>
      <c r="L689" s="332" t="str">
        <f>IF(A689="","",COUNTIFS(D.Composição!$A:$A,$A689,D.Composição!$M:$M,"Dep"))</f>
        <v/>
      </c>
      <c r="M689" s="332" t="str">
        <f>IF(A689="","",COUNTIFS(D.Composição!$A:$A,$A689,D.Composição!$F:$F,"Sim"))</f>
        <v/>
      </c>
      <c r="N689" s="332" t="str">
        <f t="shared" si="51"/>
        <v/>
      </c>
      <c r="O689" s="332" t="str">
        <f>IF(A689="","",VLOOKUP(A689,D.Composição!A2888:F8594,5,FALSE))</f>
        <v/>
      </c>
      <c r="P689" s="332" t="str">
        <f t="shared" si="52"/>
        <v/>
      </c>
      <c r="Q689" s="333" t="str">
        <f t="shared" si="53"/>
        <v/>
      </c>
      <c r="R689" s="334" t="str">
        <f t="shared" si="54"/>
        <v/>
      </c>
      <c r="S689" s="332" t="str">
        <f>IF(H689="","",IF(R689&gt;=4*auxiliar!$K$2,"Não elegível",IF(R689&lt;4*auxiliar!$K$2,"Elegível","")))</f>
        <v/>
      </c>
      <c r="T689" s="325"/>
      <c r="U689" s="325"/>
      <c r="V689" s="325"/>
      <c r="W689" s="335"/>
      <c r="X689" s="336" t="str">
        <f>IF(Table8[[#This Row],[Código do agregado '[Entidade']]]="","",IF(OR(AND(A689="",A689&lt;&gt;""),(AND(A689&lt;&gt;"",OR(B689="",D689="",I689="",T689="",U689="")))),"NÃO",IF(AND(A689&lt;&gt;"",J689=0),"Faltam membros","sim")))</f>
        <v/>
      </c>
      <c r="AA689" s="323"/>
      <c r="AB689" s="406"/>
      <c r="AC689" s="406"/>
      <c r="AD689" s="323"/>
      <c r="AE689" s="323"/>
    </row>
    <row r="690" spans="1:31" x14ac:dyDescent="0.25">
      <c r="A690" s="324"/>
      <c r="B690" s="325"/>
      <c r="C690" s="326">
        <f>IFERROR(VLOOKUP(B690,A.Núcleos!$B:$C,2,FALSE),"")</f>
        <v>0</v>
      </c>
      <c r="D690" s="327"/>
      <c r="E690" s="328"/>
      <c r="F690" s="213"/>
      <c r="G690" s="329" t="str">
        <f>IF(Table8[[#This Row],[Código da Candidatura]]="","",CONCATENATE(VLOOKUP(Table8[[#This Row],[Código da Candidatura]],Table13[[Cód.]:[Latitude]],3,FALSE)," - ",VLOOKUP(Table8[[#This Row],[Código da Candidatura]],Table13[[Cód.]:[Latitude]],6,FALSE)))</f>
        <v/>
      </c>
      <c r="H690" s="330" t="str">
        <f>IF(A690="","",CONCATENATE("1D.",Entrada!$K$8,".",auxiliar!A67,".",Table8[[#This Row],[Código da Candidatura]]))</f>
        <v/>
      </c>
      <c r="I690" s="331" t="str">
        <f>IF(A690="","",SUMIF(D.Composição!A$2825:A$8530,A690,D.Composição!G$5:G$8530))</f>
        <v/>
      </c>
      <c r="J690" s="332" t="str">
        <f>IF(A690="","",COUNTIF(D.Composição!$A:$A,$A690))</f>
        <v/>
      </c>
      <c r="K690" s="332" t="str">
        <f t="shared" si="50"/>
        <v/>
      </c>
      <c r="L690" s="332" t="str">
        <f>IF(A690="","",COUNTIFS(D.Composição!$A:$A,$A690,D.Composição!$M:$M,"Dep"))</f>
        <v/>
      </c>
      <c r="M690" s="332" t="str">
        <f>IF(A690="","",COUNTIFS(D.Composição!$A:$A,$A690,D.Composição!$F:$F,"Sim"))</f>
        <v/>
      </c>
      <c r="N690" s="332" t="str">
        <f t="shared" si="51"/>
        <v/>
      </c>
      <c r="O690" s="332" t="str">
        <f>IF(A690="","",VLOOKUP(A690,D.Composição!A2889:F8595,5,FALSE))</f>
        <v/>
      </c>
      <c r="P690" s="332" t="str">
        <f t="shared" si="52"/>
        <v/>
      </c>
      <c r="Q690" s="333" t="str">
        <f t="shared" si="53"/>
        <v/>
      </c>
      <c r="R690" s="334" t="str">
        <f t="shared" si="54"/>
        <v/>
      </c>
      <c r="S690" s="332" t="str">
        <f>IF(H690="","",IF(R690&gt;=4*auxiliar!$K$2,"Não elegível",IF(R690&lt;4*auxiliar!$K$2,"Elegível","")))</f>
        <v/>
      </c>
      <c r="T690" s="325"/>
      <c r="U690" s="325"/>
      <c r="V690" s="325"/>
      <c r="W690" s="335"/>
      <c r="X690" s="336" t="str">
        <f>IF(Table8[[#This Row],[Código do agregado '[Entidade']]]="","",IF(OR(AND(A690="",A690&lt;&gt;""),(AND(A690&lt;&gt;"",OR(B690="",D690="",I690="",T690="",U690="")))),"NÃO",IF(AND(A690&lt;&gt;"",J690=0),"Faltam membros","sim")))</f>
        <v/>
      </c>
      <c r="AA690" s="323"/>
      <c r="AB690" s="406"/>
      <c r="AC690" s="406"/>
      <c r="AD690" s="323"/>
      <c r="AE690" s="323"/>
    </row>
    <row r="691" spans="1:31" x14ac:dyDescent="0.25">
      <c r="A691" s="324"/>
      <c r="B691" s="325"/>
      <c r="C691" s="326">
        <f>IFERROR(VLOOKUP(B691,A.Núcleos!$B:$C,2,FALSE),"")</f>
        <v>0</v>
      </c>
      <c r="D691" s="327"/>
      <c r="E691" s="328"/>
      <c r="F691" s="213"/>
      <c r="G691" s="329" t="str">
        <f>IF(Table8[[#This Row],[Código da Candidatura]]="","",CONCATENATE(VLOOKUP(Table8[[#This Row],[Código da Candidatura]],Table13[[Cód.]:[Latitude]],3,FALSE)," - ",VLOOKUP(Table8[[#This Row],[Código da Candidatura]],Table13[[Cód.]:[Latitude]],6,FALSE)))</f>
        <v/>
      </c>
      <c r="H691" s="330" t="str">
        <f>IF(A691="","",CONCATENATE("1D.",Entrada!$K$8,".",auxiliar!A68,".",Table8[[#This Row],[Código da Candidatura]]))</f>
        <v/>
      </c>
      <c r="I691" s="331" t="str">
        <f>IF(A691="","",SUMIF(D.Composição!A$2825:A$8530,A691,D.Composição!G$5:G$8530))</f>
        <v/>
      </c>
      <c r="J691" s="332" t="str">
        <f>IF(A691="","",COUNTIF(D.Composição!$A:$A,$A691))</f>
        <v/>
      </c>
      <c r="K691" s="332" t="str">
        <f t="shared" si="50"/>
        <v/>
      </c>
      <c r="L691" s="332" t="str">
        <f>IF(A691="","",COUNTIFS(D.Composição!$A:$A,$A691,D.Composição!$M:$M,"Dep"))</f>
        <v/>
      </c>
      <c r="M691" s="332" t="str">
        <f>IF(A691="","",COUNTIFS(D.Composição!$A:$A,$A691,D.Composição!$F:$F,"Sim"))</f>
        <v/>
      </c>
      <c r="N691" s="332" t="str">
        <f t="shared" si="51"/>
        <v/>
      </c>
      <c r="O691" s="332" t="str">
        <f>IF(A691="","",VLOOKUP(A691,D.Composição!A2890:F8596,5,FALSE))</f>
        <v/>
      </c>
      <c r="P691" s="332" t="str">
        <f t="shared" si="52"/>
        <v/>
      </c>
      <c r="Q691" s="333" t="str">
        <f t="shared" si="53"/>
        <v/>
      </c>
      <c r="R691" s="334" t="str">
        <f t="shared" si="54"/>
        <v/>
      </c>
      <c r="S691" s="332" t="str">
        <f>IF(H691="","",IF(R691&gt;=4*auxiliar!$K$2,"Não elegível",IF(R691&lt;4*auxiliar!$K$2,"Elegível","")))</f>
        <v/>
      </c>
      <c r="T691" s="325"/>
      <c r="U691" s="325"/>
      <c r="V691" s="325"/>
      <c r="W691" s="335"/>
      <c r="X691" s="336" t="str">
        <f>IF(Table8[[#This Row],[Código do agregado '[Entidade']]]="","",IF(OR(AND(A691="",A691&lt;&gt;""),(AND(A691&lt;&gt;"",OR(B691="",D691="",I691="",T691="",U691="")))),"NÃO",IF(AND(A691&lt;&gt;"",J691=0),"Faltam membros","sim")))</f>
        <v/>
      </c>
      <c r="AA691" s="323"/>
      <c r="AB691" s="406"/>
      <c r="AC691" s="406"/>
      <c r="AD691" s="323"/>
      <c r="AE691" s="323"/>
    </row>
    <row r="692" spans="1:31" x14ac:dyDescent="0.25">
      <c r="A692" s="324"/>
      <c r="B692" s="325"/>
      <c r="C692" s="326">
        <f>IFERROR(VLOOKUP(B692,A.Núcleos!$B:$C,2,FALSE),"")</f>
        <v>0</v>
      </c>
      <c r="D692" s="327"/>
      <c r="E692" s="328"/>
      <c r="F692" s="213"/>
      <c r="G692" s="329" t="str">
        <f>IF(Table8[[#This Row],[Código da Candidatura]]="","",CONCATENATE(VLOOKUP(Table8[[#This Row],[Código da Candidatura]],Table13[[Cód.]:[Latitude]],3,FALSE)," - ",VLOOKUP(Table8[[#This Row],[Código da Candidatura]],Table13[[Cód.]:[Latitude]],6,FALSE)))</f>
        <v/>
      </c>
      <c r="H692" s="330" t="str">
        <f>IF(A692="","",CONCATENATE("1D.",Entrada!$K$8,".",auxiliar!A69,".",Table8[[#This Row],[Código da Candidatura]]))</f>
        <v/>
      </c>
      <c r="I692" s="331" t="str">
        <f>IF(A692="","",SUMIF(D.Composição!A$2825:A$8530,A692,D.Composição!G$5:G$8530))</f>
        <v/>
      </c>
      <c r="J692" s="332" t="str">
        <f>IF(A692="","",COUNTIF(D.Composição!$A:$A,$A692))</f>
        <v/>
      </c>
      <c r="K692" s="332" t="str">
        <f t="shared" si="50"/>
        <v/>
      </c>
      <c r="L692" s="332" t="str">
        <f>IF(A692="","",COUNTIFS(D.Composição!$A:$A,$A692,D.Composição!$M:$M,"Dep"))</f>
        <v/>
      </c>
      <c r="M692" s="332" t="str">
        <f>IF(A692="","",COUNTIFS(D.Composição!$A:$A,$A692,D.Composição!$F:$F,"Sim"))</f>
        <v/>
      </c>
      <c r="N692" s="332" t="str">
        <f t="shared" si="51"/>
        <v/>
      </c>
      <c r="O692" s="332" t="str">
        <f>IF(A692="","",VLOOKUP(A692,D.Composição!A2891:F8597,5,FALSE))</f>
        <v/>
      </c>
      <c r="P692" s="332" t="str">
        <f t="shared" si="52"/>
        <v/>
      </c>
      <c r="Q692" s="333" t="str">
        <f t="shared" si="53"/>
        <v/>
      </c>
      <c r="R692" s="334" t="str">
        <f t="shared" si="54"/>
        <v/>
      </c>
      <c r="S692" s="332" t="str">
        <f>IF(H692="","",IF(R692&gt;=4*auxiliar!$K$2,"Não elegível",IF(R692&lt;4*auxiliar!$K$2,"Elegível","")))</f>
        <v/>
      </c>
      <c r="T692" s="325"/>
      <c r="U692" s="325"/>
      <c r="V692" s="325"/>
      <c r="W692" s="335"/>
      <c r="X692" s="336" t="str">
        <f>IF(Table8[[#This Row],[Código do agregado '[Entidade']]]="","",IF(OR(AND(A692="",A692&lt;&gt;""),(AND(A692&lt;&gt;"",OR(B692="",D692="",I692="",T692="",U692="")))),"NÃO",IF(AND(A692&lt;&gt;"",J692=0),"Faltam membros","sim")))</f>
        <v/>
      </c>
      <c r="AA692" s="323"/>
      <c r="AB692" s="406"/>
      <c r="AC692" s="406"/>
      <c r="AD692" s="323"/>
      <c r="AE692" s="323"/>
    </row>
    <row r="693" spans="1:31" x14ac:dyDescent="0.25">
      <c r="A693" s="324"/>
      <c r="B693" s="325"/>
      <c r="C693" s="326">
        <f>IFERROR(VLOOKUP(B693,A.Núcleos!$B:$C,2,FALSE),"")</f>
        <v>0</v>
      </c>
      <c r="D693" s="327"/>
      <c r="E693" s="328"/>
      <c r="F693" s="213"/>
      <c r="G693" s="329" t="str">
        <f>IF(Table8[[#This Row],[Código da Candidatura]]="","",CONCATENATE(VLOOKUP(Table8[[#This Row],[Código da Candidatura]],Table13[[Cód.]:[Latitude]],3,FALSE)," - ",VLOOKUP(Table8[[#This Row],[Código da Candidatura]],Table13[[Cód.]:[Latitude]],6,FALSE)))</f>
        <v/>
      </c>
      <c r="H693" s="330" t="str">
        <f>IF(A693="","",CONCATENATE("1D.",Entrada!$K$8,".",auxiliar!A70,".",Table8[[#This Row],[Código da Candidatura]]))</f>
        <v/>
      </c>
      <c r="I693" s="331" t="str">
        <f>IF(A693="","",SUMIF(D.Composição!A$2825:A$8530,A693,D.Composição!G$5:G$8530))</f>
        <v/>
      </c>
      <c r="J693" s="332" t="str">
        <f>IF(A693="","",COUNTIF(D.Composição!$A:$A,$A693))</f>
        <v/>
      </c>
      <c r="K693" s="332" t="str">
        <f t="shared" si="50"/>
        <v/>
      </c>
      <c r="L693" s="332" t="str">
        <f>IF(A693="","",COUNTIFS(D.Composição!$A:$A,$A693,D.Composição!$M:$M,"Dep"))</f>
        <v/>
      </c>
      <c r="M693" s="332" t="str">
        <f>IF(A693="","",COUNTIFS(D.Composição!$A:$A,$A693,D.Composição!$F:$F,"Sim"))</f>
        <v/>
      </c>
      <c r="N693" s="332" t="str">
        <f t="shared" si="51"/>
        <v/>
      </c>
      <c r="O693" s="332" t="str">
        <f>IF(A693="","",VLOOKUP(A693,D.Composição!A2892:F8598,5,FALSE))</f>
        <v/>
      </c>
      <c r="P693" s="332" t="str">
        <f t="shared" si="52"/>
        <v/>
      </c>
      <c r="Q693" s="333" t="str">
        <f t="shared" si="53"/>
        <v/>
      </c>
      <c r="R693" s="334" t="str">
        <f t="shared" si="54"/>
        <v/>
      </c>
      <c r="S693" s="332" t="str">
        <f>IF(H693="","",IF(R693&gt;=4*auxiliar!$K$2,"Não elegível",IF(R693&lt;4*auxiliar!$K$2,"Elegível","")))</f>
        <v/>
      </c>
      <c r="T693" s="325"/>
      <c r="U693" s="325"/>
      <c r="V693" s="325"/>
      <c r="W693" s="335"/>
      <c r="X693" s="336" t="str">
        <f>IF(Table8[[#This Row],[Código do agregado '[Entidade']]]="","",IF(OR(AND(A693="",A693&lt;&gt;""),(AND(A693&lt;&gt;"",OR(B693="",D693="",I693="",T693="",U693="")))),"NÃO",IF(AND(A693&lt;&gt;"",J693=0),"Faltam membros","sim")))</f>
        <v/>
      </c>
      <c r="AA693" s="323"/>
      <c r="AB693" s="406"/>
      <c r="AC693" s="406"/>
      <c r="AD693" s="323"/>
      <c r="AE693" s="323"/>
    </row>
    <row r="694" spans="1:31" x14ac:dyDescent="0.25">
      <c r="A694" s="324"/>
      <c r="B694" s="325"/>
      <c r="C694" s="326">
        <f>IFERROR(VLOOKUP(B694,A.Núcleos!$B:$C,2,FALSE),"")</f>
        <v>0</v>
      </c>
      <c r="D694" s="327"/>
      <c r="E694" s="328"/>
      <c r="F694" s="213"/>
      <c r="G694" s="329" t="str">
        <f>IF(Table8[[#This Row],[Código da Candidatura]]="","",CONCATENATE(VLOOKUP(Table8[[#This Row],[Código da Candidatura]],Table13[[Cód.]:[Latitude]],3,FALSE)," - ",VLOOKUP(Table8[[#This Row],[Código da Candidatura]],Table13[[Cód.]:[Latitude]],6,FALSE)))</f>
        <v/>
      </c>
      <c r="H694" s="330" t="str">
        <f>IF(A694="","",CONCATENATE("1D.",Entrada!$K$8,".",auxiliar!A71,".",Table8[[#This Row],[Código da Candidatura]]))</f>
        <v/>
      </c>
      <c r="I694" s="331" t="str">
        <f>IF(A694="","",SUMIF(D.Composição!A$2825:A$8530,A694,D.Composição!G$5:G$8530))</f>
        <v/>
      </c>
      <c r="J694" s="332" t="str">
        <f>IF(A694="","",COUNTIF(D.Composição!$A:$A,$A694))</f>
        <v/>
      </c>
      <c r="K694" s="332" t="str">
        <f t="shared" si="50"/>
        <v/>
      </c>
      <c r="L694" s="332" t="str">
        <f>IF(A694="","",COUNTIFS(D.Composição!$A:$A,$A694,D.Composição!$M:$M,"Dep"))</f>
        <v/>
      </c>
      <c r="M694" s="332" t="str">
        <f>IF(A694="","",COUNTIFS(D.Composição!$A:$A,$A694,D.Composição!$F:$F,"Sim"))</f>
        <v/>
      </c>
      <c r="N694" s="332" t="str">
        <f t="shared" si="51"/>
        <v/>
      </c>
      <c r="O694" s="332" t="str">
        <f>IF(A694="","",VLOOKUP(A694,D.Composição!A2893:F8599,5,FALSE))</f>
        <v/>
      </c>
      <c r="P694" s="332" t="str">
        <f t="shared" si="52"/>
        <v/>
      </c>
      <c r="Q694" s="333" t="str">
        <f t="shared" si="53"/>
        <v/>
      </c>
      <c r="R694" s="334" t="str">
        <f t="shared" si="54"/>
        <v/>
      </c>
      <c r="S694" s="332" t="str">
        <f>IF(H694="","",IF(R694&gt;=4*auxiliar!$K$2,"Não elegível",IF(R694&lt;4*auxiliar!$K$2,"Elegível","")))</f>
        <v/>
      </c>
      <c r="T694" s="325"/>
      <c r="U694" s="325"/>
      <c r="V694" s="325"/>
      <c r="W694" s="335"/>
      <c r="X694" s="336" t="str">
        <f>IF(Table8[[#This Row],[Código do agregado '[Entidade']]]="","",IF(OR(AND(A694="",A694&lt;&gt;""),(AND(A694&lt;&gt;"",OR(B694="",D694="",I694="",T694="",U694="")))),"NÃO",IF(AND(A694&lt;&gt;"",J694=0),"Faltam membros","sim")))</f>
        <v/>
      </c>
      <c r="AA694" s="323"/>
      <c r="AB694" s="406"/>
      <c r="AC694" s="406"/>
      <c r="AD694" s="323"/>
      <c r="AE694" s="323"/>
    </row>
    <row r="695" spans="1:31" x14ac:dyDescent="0.25">
      <c r="A695" s="324"/>
      <c r="B695" s="325"/>
      <c r="C695" s="326">
        <f>IFERROR(VLOOKUP(B695,A.Núcleos!$B:$C,2,FALSE),"")</f>
        <v>0</v>
      </c>
      <c r="D695" s="327"/>
      <c r="E695" s="328"/>
      <c r="F695" s="213"/>
      <c r="G695" s="329" t="str">
        <f>IF(Table8[[#This Row],[Código da Candidatura]]="","",CONCATENATE(VLOOKUP(Table8[[#This Row],[Código da Candidatura]],Table13[[Cód.]:[Latitude]],3,FALSE)," - ",VLOOKUP(Table8[[#This Row],[Código da Candidatura]],Table13[[Cód.]:[Latitude]],6,FALSE)))</f>
        <v/>
      </c>
      <c r="H695" s="330" t="str">
        <f>IF(A695="","",CONCATENATE("1D.",Entrada!$K$8,".",auxiliar!A72,".",Table8[[#This Row],[Código da Candidatura]]))</f>
        <v/>
      </c>
      <c r="I695" s="331" t="str">
        <f>IF(A695="","",SUMIF(D.Composição!A$2825:A$8530,A695,D.Composição!G$5:G$8530))</f>
        <v/>
      </c>
      <c r="J695" s="332" t="str">
        <f>IF(A695="","",COUNTIF(D.Composição!$A:$A,$A695))</f>
        <v/>
      </c>
      <c r="K695" s="332" t="str">
        <f t="shared" si="50"/>
        <v/>
      </c>
      <c r="L695" s="332" t="str">
        <f>IF(A695="","",COUNTIFS(D.Composição!$A:$A,$A695,D.Composição!$M:$M,"Dep"))</f>
        <v/>
      </c>
      <c r="M695" s="332" t="str">
        <f>IF(A695="","",COUNTIFS(D.Composição!$A:$A,$A695,D.Composição!$F:$F,"Sim"))</f>
        <v/>
      </c>
      <c r="N695" s="332" t="str">
        <f t="shared" si="51"/>
        <v/>
      </c>
      <c r="O695" s="332" t="str">
        <f>IF(A695="","",VLOOKUP(A695,D.Composição!A2894:F8600,5,FALSE))</f>
        <v/>
      </c>
      <c r="P695" s="332" t="str">
        <f t="shared" si="52"/>
        <v/>
      </c>
      <c r="Q695" s="333" t="str">
        <f t="shared" si="53"/>
        <v/>
      </c>
      <c r="R695" s="334" t="str">
        <f t="shared" si="54"/>
        <v/>
      </c>
      <c r="S695" s="332" t="str">
        <f>IF(H695="","",IF(R695&gt;=4*auxiliar!$K$2,"Não elegível",IF(R695&lt;4*auxiliar!$K$2,"Elegível","")))</f>
        <v/>
      </c>
      <c r="T695" s="325"/>
      <c r="U695" s="325"/>
      <c r="V695" s="325"/>
      <c r="W695" s="335"/>
      <c r="X695" s="336" t="str">
        <f>IF(Table8[[#This Row],[Código do agregado '[Entidade']]]="","",IF(OR(AND(A695="",A695&lt;&gt;""),(AND(A695&lt;&gt;"",OR(B695="",D695="",I695="",T695="",U695="")))),"NÃO",IF(AND(A695&lt;&gt;"",J695=0),"Faltam membros","sim")))</f>
        <v/>
      </c>
      <c r="AA695" s="323"/>
      <c r="AB695" s="406"/>
      <c r="AC695" s="406"/>
      <c r="AD695" s="323"/>
      <c r="AE695" s="323"/>
    </row>
    <row r="696" spans="1:31" x14ac:dyDescent="0.25">
      <c r="A696" s="324"/>
      <c r="B696" s="325"/>
      <c r="C696" s="326">
        <f>IFERROR(VLOOKUP(B696,A.Núcleos!$B:$C,2,FALSE),"")</f>
        <v>0</v>
      </c>
      <c r="D696" s="327"/>
      <c r="E696" s="328"/>
      <c r="F696" s="213"/>
      <c r="G696" s="329" t="str">
        <f>IF(Table8[[#This Row],[Código da Candidatura]]="","",CONCATENATE(VLOOKUP(Table8[[#This Row],[Código da Candidatura]],Table13[[Cód.]:[Latitude]],3,FALSE)," - ",VLOOKUP(Table8[[#This Row],[Código da Candidatura]],Table13[[Cód.]:[Latitude]],6,FALSE)))</f>
        <v/>
      </c>
      <c r="H696" s="330" t="str">
        <f>IF(A696="","",CONCATENATE("1D.",Entrada!$K$8,".",auxiliar!A73,".",Table8[[#This Row],[Código da Candidatura]]))</f>
        <v/>
      </c>
      <c r="I696" s="331" t="str">
        <f>IF(A696="","",SUMIF(D.Composição!A$2825:A$8530,A696,D.Composição!G$5:G$8530))</f>
        <v/>
      </c>
      <c r="J696" s="332" t="str">
        <f>IF(A696="","",COUNTIF(D.Composição!$A:$A,$A696))</f>
        <v/>
      </c>
      <c r="K696" s="332" t="str">
        <f t="shared" si="50"/>
        <v/>
      </c>
      <c r="L696" s="332" t="str">
        <f>IF(A696="","",COUNTIFS(D.Composição!$A:$A,$A696,D.Composição!$M:$M,"Dep"))</f>
        <v/>
      </c>
      <c r="M696" s="332" t="str">
        <f>IF(A696="","",COUNTIFS(D.Composição!$A:$A,$A696,D.Composição!$F:$F,"Sim"))</f>
        <v/>
      </c>
      <c r="N696" s="332" t="str">
        <f t="shared" si="51"/>
        <v/>
      </c>
      <c r="O696" s="332" t="str">
        <f>IF(A696="","",VLOOKUP(A696,D.Composição!A2895:F8601,5,FALSE))</f>
        <v/>
      </c>
      <c r="P696" s="332" t="str">
        <f t="shared" si="52"/>
        <v/>
      </c>
      <c r="Q696" s="333" t="str">
        <f t="shared" si="53"/>
        <v/>
      </c>
      <c r="R696" s="334" t="str">
        <f t="shared" si="54"/>
        <v/>
      </c>
      <c r="S696" s="332" t="str">
        <f>IF(H696="","",IF(R696&gt;=4*auxiliar!$K$2,"Não elegível",IF(R696&lt;4*auxiliar!$K$2,"Elegível","")))</f>
        <v/>
      </c>
      <c r="T696" s="325"/>
      <c r="U696" s="325"/>
      <c r="V696" s="325"/>
      <c r="W696" s="335"/>
      <c r="X696" s="336" t="str">
        <f>IF(Table8[[#This Row],[Código do agregado '[Entidade']]]="","",IF(OR(AND(A696="",A696&lt;&gt;""),(AND(A696&lt;&gt;"",OR(B696="",D696="",I696="",T696="",U696="")))),"NÃO",IF(AND(A696&lt;&gt;"",J696=0),"Faltam membros","sim")))</f>
        <v/>
      </c>
      <c r="AA696" s="323"/>
      <c r="AB696" s="406"/>
      <c r="AC696" s="406"/>
      <c r="AD696" s="323"/>
      <c r="AE696" s="323"/>
    </row>
    <row r="697" spans="1:31" x14ac:dyDescent="0.25">
      <c r="A697" s="324"/>
      <c r="B697" s="325"/>
      <c r="C697" s="326">
        <f>IFERROR(VLOOKUP(B697,A.Núcleos!$B:$C,2,FALSE),"")</f>
        <v>0</v>
      </c>
      <c r="D697" s="327"/>
      <c r="E697" s="328"/>
      <c r="F697" s="213"/>
      <c r="G697" s="329" t="str">
        <f>IF(Table8[[#This Row],[Código da Candidatura]]="","",CONCATENATE(VLOOKUP(Table8[[#This Row],[Código da Candidatura]],Table13[[Cód.]:[Latitude]],3,FALSE)," - ",VLOOKUP(Table8[[#This Row],[Código da Candidatura]],Table13[[Cód.]:[Latitude]],6,FALSE)))</f>
        <v/>
      </c>
      <c r="H697" s="330" t="str">
        <f>IF(A697="","",CONCATENATE("1D.",Entrada!$K$8,".",auxiliar!A74,".",Table8[[#This Row],[Código da Candidatura]]))</f>
        <v/>
      </c>
      <c r="I697" s="331" t="str">
        <f>IF(A697="","",SUMIF(D.Composição!A$2825:A$8530,A697,D.Composição!G$5:G$8530))</f>
        <v/>
      </c>
      <c r="J697" s="332" t="str">
        <f>IF(A697="","",COUNTIF(D.Composição!$A:$A,$A697))</f>
        <v/>
      </c>
      <c r="K697" s="332" t="str">
        <f t="shared" si="50"/>
        <v/>
      </c>
      <c r="L697" s="332" t="str">
        <f>IF(A697="","",COUNTIFS(D.Composição!$A:$A,$A697,D.Composição!$M:$M,"Dep"))</f>
        <v/>
      </c>
      <c r="M697" s="332" t="str">
        <f>IF(A697="","",COUNTIFS(D.Composição!$A:$A,$A697,D.Composição!$F:$F,"Sim"))</f>
        <v/>
      </c>
      <c r="N697" s="332" t="str">
        <f t="shared" si="51"/>
        <v/>
      </c>
      <c r="O697" s="332" t="str">
        <f>IF(A697="","",VLOOKUP(A697,D.Composição!A2896:F8602,5,FALSE))</f>
        <v/>
      </c>
      <c r="P697" s="332" t="str">
        <f t="shared" si="52"/>
        <v/>
      </c>
      <c r="Q697" s="333" t="str">
        <f t="shared" si="53"/>
        <v/>
      </c>
      <c r="R697" s="334" t="str">
        <f t="shared" si="54"/>
        <v/>
      </c>
      <c r="S697" s="332" t="str">
        <f>IF(H697="","",IF(R697&gt;=4*auxiliar!$K$2,"Não elegível",IF(R697&lt;4*auxiliar!$K$2,"Elegível","")))</f>
        <v/>
      </c>
      <c r="T697" s="325"/>
      <c r="U697" s="325"/>
      <c r="V697" s="325"/>
      <c r="W697" s="335"/>
      <c r="X697" s="336" t="str">
        <f>IF(Table8[[#This Row],[Código do agregado '[Entidade']]]="","",IF(OR(AND(A697="",A697&lt;&gt;""),(AND(A697&lt;&gt;"",OR(B697="",D697="",I697="",T697="",U697="")))),"NÃO",IF(AND(A697&lt;&gt;"",J697=0),"Faltam membros","sim")))</f>
        <v/>
      </c>
      <c r="AA697" s="323"/>
      <c r="AB697" s="406"/>
      <c r="AC697" s="406"/>
      <c r="AD697" s="323"/>
      <c r="AE697" s="323"/>
    </row>
    <row r="698" spans="1:31" x14ac:dyDescent="0.25">
      <c r="A698" s="324"/>
      <c r="B698" s="325"/>
      <c r="C698" s="326">
        <f>IFERROR(VLOOKUP(B698,A.Núcleos!$B:$C,2,FALSE),"")</f>
        <v>0</v>
      </c>
      <c r="D698" s="327"/>
      <c r="E698" s="328"/>
      <c r="F698" s="213"/>
      <c r="G698" s="329" t="str">
        <f>IF(Table8[[#This Row],[Código da Candidatura]]="","",CONCATENATE(VLOOKUP(Table8[[#This Row],[Código da Candidatura]],Table13[[Cód.]:[Latitude]],3,FALSE)," - ",VLOOKUP(Table8[[#This Row],[Código da Candidatura]],Table13[[Cód.]:[Latitude]],6,FALSE)))</f>
        <v/>
      </c>
      <c r="H698" s="330" t="str">
        <f>IF(A698="","",CONCATENATE("1D.",Entrada!$K$8,".",auxiliar!A75,".",Table8[[#This Row],[Código da Candidatura]]))</f>
        <v/>
      </c>
      <c r="I698" s="331" t="str">
        <f>IF(A698="","",SUMIF(D.Composição!A$2825:A$8530,A698,D.Composição!G$5:G$8530))</f>
        <v/>
      </c>
      <c r="J698" s="332" t="str">
        <f>IF(A698="","",COUNTIF(D.Composição!$A:$A,$A698))</f>
        <v/>
      </c>
      <c r="K698" s="332" t="str">
        <f t="shared" si="50"/>
        <v/>
      </c>
      <c r="L698" s="332" t="str">
        <f>IF(A698="","",COUNTIFS(D.Composição!$A:$A,$A698,D.Composição!$M:$M,"Dep"))</f>
        <v/>
      </c>
      <c r="M698" s="332" t="str">
        <f>IF(A698="","",COUNTIFS(D.Composição!$A:$A,$A698,D.Composição!$F:$F,"Sim"))</f>
        <v/>
      </c>
      <c r="N698" s="332" t="str">
        <f t="shared" si="51"/>
        <v/>
      </c>
      <c r="O698" s="332" t="str">
        <f>IF(A698="","",VLOOKUP(A698,D.Composição!A2897:F8603,5,FALSE))</f>
        <v/>
      </c>
      <c r="P698" s="332" t="str">
        <f t="shared" si="52"/>
        <v/>
      </c>
      <c r="Q698" s="333" t="str">
        <f t="shared" si="53"/>
        <v/>
      </c>
      <c r="R698" s="334" t="str">
        <f t="shared" si="54"/>
        <v/>
      </c>
      <c r="S698" s="332" t="str">
        <f>IF(H698="","",IF(R698&gt;=4*auxiliar!$K$2,"Não elegível",IF(R698&lt;4*auxiliar!$K$2,"Elegível","")))</f>
        <v/>
      </c>
      <c r="T698" s="325"/>
      <c r="U698" s="325"/>
      <c r="V698" s="325"/>
      <c r="W698" s="335"/>
      <c r="X698" s="336" t="str">
        <f>IF(Table8[[#This Row],[Código do agregado '[Entidade']]]="","",IF(OR(AND(A698="",A698&lt;&gt;""),(AND(A698&lt;&gt;"",OR(B698="",D698="",I698="",T698="",U698="")))),"NÃO",IF(AND(A698&lt;&gt;"",J698=0),"Faltam membros","sim")))</f>
        <v/>
      </c>
      <c r="AA698" s="323"/>
      <c r="AB698" s="406"/>
      <c r="AC698" s="406"/>
      <c r="AD698" s="323"/>
      <c r="AE698" s="323"/>
    </row>
    <row r="699" spans="1:31" x14ac:dyDescent="0.25">
      <c r="A699" s="324"/>
      <c r="B699" s="325"/>
      <c r="C699" s="326">
        <f>IFERROR(VLOOKUP(B699,A.Núcleos!$B:$C,2,FALSE),"")</f>
        <v>0</v>
      </c>
      <c r="D699" s="327"/>
      <c r="E699" s="328"/>
      <c r="F699" s="213"/>
      <c r="G699" s="329" t="str">
        <f>IF(Table8[[#This Row],[Código da Candidatura]]="","",CONCATENATE(VLOOKUP(Table8[[#This Row],[Código da Candidatura]],Table13[[Cód.]:[Latitude]],3,FALSE)," - ",VLOOKUP(Table8[[#This Row],[Código da Candidatura]],Table13[[Cód.]:[Latitude]],6,FALSE)))</f>
        <v/>
      </c>
      <c r="H699" s="330" t="str">
        <f>IF(A699="","",CONCATENATE("1D.",Entrada!$K$8,".",auxiliar!A76,".",Table8[[#This Row],[Código da Candidatura]]))</f>
        <v/>
      </c>
      <c r="I699" s="331" t="str">
        <f>IF(A699="","",SUMIF(D.Composição!A$2825:A$8530,A699,D.Composição!G$5:G$8530))</f>
        <v/>
      </c>
      <c r="J699" s="332" t="str">
        <f>IF(A699="","",COUNTIF(D.Composição!$A:$A,$A699))</f>
        <v/>
      </c>
      <c r="K699" s="332" t="str">
        <f t="shared" si="50"/>
        <v/>
      </c>
      <c r="L699" s="332" t="str">
        <f>IF(A699="","",COUNTIFS(D.Composição!$A:$A,$A699,D.Composição!$M:$M,"Dep"))</f>
        <v/>
      </c>
      <c r="M699" s="332" t="str">
        <f>IF(A699="","",COUNTIFS(D.Composição!$A:$A,$A699,D.Composição!$F:$F,"Sim"))</f>
        <v/>
      </c>
      <c r="N699" s="332" t="str">
        <f t="shared" si="51"/>
        <v/>
      </c>
      <c r="O699" s="332" t="str">
        <f>IF(A699="","",VLOOKUP(A699,D.Composição!A2898:F8604,5,FALSE))</f>
        <v/>
      </c>
      <c r="P699" s="332" t="str">
        <f t="shared" si="52"/>
        <v/>
      </c>
      <c r="Q699" s="333" t="str">
        <f t="shared" si="53"/>
        <v/>
      </c>
      <c r="R699" s="334" t="str">
        <f t="shared" si="54"/>
        <v/>
      </c>
      <c r="S699" s="332" t="str">
        <f>IF(H699="","",IF(R699&gt;=4*auxiliar!$K$2,"Não elegível",IF(R699&lt;4*auxiliar!$K$2,"Elegível","")))</f>
        <v/>
      </c>
      <c r="T699" s="325"/>
      <c r="U699" s="325"/>
      <c r="V699" s="325"/>
      <c r="W699" s="335"/>
      <c r="X699" s="336" t="str">
        <f>IF(Table8[[#This Row],[Código do agregado '[Entidade']]]="","",IF(OR(AND(A699="",A699&lt;&gt;""),(AND(A699&lt;&gt;"",OR(B699="",D699="",I699="",T699="",U699="")))),"NÃO",IF(AND(A699&lt;&gt;"",J699=0),"Faltam membros","sim")))</f>
        <v/>
      </c>
      <c r="AA699" s="323"/>
      <c r="AB699" s="406"/>
      <c r="AC699" s="406"/>
      <c r="AD699" s="323"/>
      <c r="AE699" s="323"/>
    </row>
    <row r="700" spans="1:31" x14ac:dyDescent="0.25">
      <c r="A700" s="324"/>
      <c r="B700" s="325"/>
      <c r="C700" s="326">
        <f>IFERROR(VLOOKUP(B700,A.Núcleos!$B:$C,2,FALSE),"")</f>
        <v>0</v>
      </c>
      <c r="D700" s="327"/>
      <c r="E700" s="328"/>
      <c r="F700" s="213"/>
      <c r="G700" s="329" t="str">
        <f>IF(Table8[[#This Row],[Código da Candidatura]]="","",CONCATENATE(VLOOKUP(Table8[[#This Row],[Código da Candidatura]],Table13[[Cód.]:[Latitude]],3,FALSE)," - ",VLOOKUP(Table8[[#This Row],[Código da Candidatura]],Table13[[Cód.]:[Latitude]],6,FALSE)))</f>
        <v/>
      </c>
      <c r="H700" s="330" t="str">
        <f>IF(A700="","",CONCATENATE("1D.",Entrada!$K$8,".",auxiliar!A77,".",Table8[[#This Row],[Código da Candidatura]]))</f>
        <v/>
      </c>
      <c r="I700" s="331" t="str">
        <f>IF(A700="","",SUMIF(D.Composição!A$2825:A$8530,A700,D.Composição!G$5:G$8530))</f>
        <v/>
      </c>
      <c r="J700" s="332" t="str">
        <f>IF(A700="","",COUNTIF(D.Composição!$A:$A,$A700))</f>
        <v/>
      </c>
      <c r="K700" s="332" t="str">
        <f t="shared" si="50"/>
        <v/>
      </c>
      <c r="L700" s="332" t="str">
        <f>IF(A700="","",COUNTIFS(D.Composição!$A:$A,$A700,D.Composição!$M:$M,"Dep"))</f>
        <v/>
      </c>
      <c r="M700" s="332" t="str">
        <f>IF(A700="","",COUNTIFS(D.Composição!$A:$A,$A700,D.Composição!$F:$F,"Sim"))</f>
        <v/>
      </c>
      <c r="N700" s="332" t="str">
        <f t="shared" si="51"/>
        <v/>
      </c>
      <c r="O700" s="332" t="str">
        <f>IF(A700="","",VLOOKUP(A700,D.Composição!A2899:F8605,5,FALSE))</f>
        <v/>
      </c>
      <c r="P700" s="332" t="str">
        <f t="shared" si="52"/>
        <v/>
      </c>
      <c r="Q700" s="333" t="str">
        <f t="shared" si="53"/>
        <v/>
      </c>
      <c r="R700" s="334" t="str">
        <f t="shared" si="54"/>
        <v/>
      </c>
      <c r="S700" s="332" t="str">
        <f>IF(H700="","",IF(R700&gt;=4*auxiliar!$K$2,"Não elegível",IF(R700&lt;4*auxiliar!$K$2,"Elegível","")))</f>
        <v/>
      </c>
      <c r="T700" s="325"/>
      <c r="U700" s="325"/>
      <c r="V700" s="325"/>
      <c r="W700" s="335"/>
      <c r="X700" s="336" t="str">
        <f>IF(Table8[[#This Row],[Código do agregado '[Entidade']]]="","",IF(OR(AND(A700="",A700&lt;&gt;""),(AND(A700&lt;&gt;"",OR(B700="",D700="",I700="",T700="",U700="")))),"NÃO",IF(AND(A700&lt;&gt;"",J700=0),"Faltam membros","sim")))</f>
        <v/>
      </c>
      <c r="AA700" s="323"/>
      <c r="AB700" s="406"/>
      <c r="AC700" s="406"/>
      <c r="AD700" s="323"/>
      <c r="AE700" s="323"/>
    </row>
    <row r="701" spans="1:31" x14ac:dyDescent="0.25">
      <c r="A701" s="324"/>
      <c r="B701" s="325"/>
      <c r="C701" s="326">
        <f>IFERROR(VLOOKUP(B701,A.Núcleos!$B:$C,2,FALSE),"")</f>
        <v>0</v>
      </c>
      <c r="D701" s="327"/>
      <c r="E701" s="328"/>
      <c r="F701" s="213"/>
      <c r="G701" s="329" t="str">
        <f>IF(Table8[[#This Row],[Código da Candidatura]]="","",CONCATENATE(VLOOKUP(Table8[[#This Row],[Código da Candidatura]],Table13[[Cód.]:[Latitude]],3,FALSE)," - ",VLOOKUP(Table8[[#This Row],[Código da Candidatura]],Table13[[Cód.]:[Latitude]],6,FALSE)))</f>
        <v/>
      </c>
      <c r="H701" s="330" t="str">
        <f>IF(A701="","",CONCATENATE("1D.",Entrada!$K$8,".",auxiliar!A78,".",Table8[[#This Row],[Código da Candidatura]]))</f>
        <v/>
      </c>
      <c r="I701" s="331" t="str">
        <f>IF(A701="","",SUMIF(D.Composição!A$2825:A$8530,A701,D.Composição!G$5:G$8530))</f>
        <v/>
      </c>
      <c r="J701" s="332" t="str">
        <f>IF(A701="","",COUNTIF(D.Composição!$A:$A,$A701))</f>
        <v/>
      </c>
      <c r="K701" s="332" t="str">
        <f t="shared" si="50"/>
        <v/>
      </c>
      <c r="L701" s="332" t="str">
        <f>IF(A701="","",COUNTIFS(D.Composição!$A:$A,$A701,D.Composição!$M:$M,"Dep"))</f>
        <v/>
      </c>
      <c r="M701" s="332" t="str">
        <f>IF(A701="","",COUNTIFS(D.Composição!$A:$A,$A701,D.Composição!$F:$F,"Sim"))</f>
        <v/>
      </c>
      <c r="N701" s="332" t="str">
        <f t="shared" si="51"/>
        <v/>
      </c>
      <c r="O701" s="332" t="str">
        <f>IF(A701="","",VLOOKUP(A701,D.Composição!A2900:F8606,5,FALSE))</f>
        <v/>
      </c>
      <c r="P701" s="332" t="str">
        <f t="shared" si="52"/>
        <v/>
      </c>
      <c r="Q701" s="333" t="str">
        <f t="shared" si="53"/>
        <v/>
      </c>
      <c r="R701" s="334" t="str">
        <f t="shared" si="54"/>
        <v/>
      </c>
      <c r="S701" s="332" t="str">
        <f>IF(H701="","",IF(R701&gt;=4*auxiliar!$K$2,"Não elegível",IF(R701&lt;4*auxiliar!$K$2,"Elegível","")))</f>
        <v/>
      </c>
      <c r="T701" s="325"/>
      <c r="U701" s="325"/>
      <c r="V701" s="325"/>
      <c r="W701" s="335"/>
      <c r="X701" s="336" t="str">
        <f>IF(Table8[[#This Row],[Código do agregado '[Entidade']]]="","",IF(OR(AND(A701="",A701&lt;&gt;""),(AND(A701&lt;&gt;"",OR(B701="",D701="",I701="",T701="",U701="")))),"NÃO",IF(AND(A701&lt;&gt;"",J701=0),"Faltam membros","sim")))</f>
        <v/>
      </c>
      <c r="AA701" s="323"/>
      <c r="AB701" s="406"/>
      <c r="AC701" s="406"/>
      <c r="AD701" s="323"/>
      <c r="AE701" s="323"/>
    </row>
    <row r="702" spans="1:31" x14ac:dyDescent="0.25">
      <c r="A702" s="324"/>
      <c r="B702" s="325"/>
      <c r="C702" s="326">
        <f>IFERROR(VLOOKUP(B702,A.Núcleos!$B:$C,2,FALSE),"")</f>
        <v>0</v>
      </c>
      <c r="D702" s="327"/>
      <c r="E702" s="328"/>
      <c r="F702" s="213"/>
      <c r="G702" s="329" t="str">
        <f>IF(Table8[[#This Row],[Código da Candidatura]]="","",CONCATENATE(VLOOKUP(Table8[[#This Row],[Código da Candidatura]],Table13[[Cód.]:[Latitude]],3,FALSE)," - ",VLOOKUP(Table8[[#This Row],[Código da Candidatura]],Table13[[Cód.]:[Latitude]],6,FALSE)))</f>
        <v/>
      </c>
      <c r="H702" s="330" t="str">
        <f>IF(A702="","",CONCATENATE("1D.",Entrada!$K$8,".",auxiliar!A79,".",Table8[[#This Row],[Código da Candidatura]]))</f>
        <v/>
      </c>
      <c r="I702" s="331" t="str">
        <f>IF(A702="","",SUMIF(D.Composição!A$2825:A$8530,A702,D.Composição!G$5:G$8530))</f>
        <v/>
      </c>
      <c r="J702" s="332" t="str">
        <f>IF(A702="","",COUNTIF(D.Composição!$A:$A,$A702))</f>
        <v/>
      </c>
      <c r="K702" s="332" t="str">
        <f t="shared" si="50"/>
        <v/>
      </c>
      <c r="L702" s="332" t="str">
        <f>IF(A702="","",COUNTIFS(D.Composição!$A:$A,$A702,D.Composição!$M:$M,"Dep"))</f>
        <v/>
      </c>
      <c r="M702" s="332" t="str">
        <f>IF(A702="","",COUNTIFS(D.Composição!$A:$A,$A702,D.Composição!$F:$F,"Sim"))</f>
        <v/>
      </c>
      <c r="N702" s="332" t="str">
        <f t="shared" si="51"/>
        <v/>
      </c>
      <c r="O702" s="332" t="str">
        <f>IF(A702="","",VLOOKUP(A702,D.Composição!A2901:F8607,5,FALSE))</f>
        <v/>
      </c>
      <c r="P702" s="332" t="str">
        <f t="shared" si="52"/>
        <v/>
      </c>
      <c r="Q702" s="333" t="str">
        <f t="shared" si="53"/>
        <v/>
      </c>
      <c r="R702" s="334" t="str">
        <f t="shared" si="54"/>
        <v/>
      </c>
      <c r="S702" s="332" t="str">
        <f>IF(H702="","",IF(R702&gt;=4*auxiliar!$K$2,"Não elegível",IF(R702&lt;4*auxiliar!$K$2,"Elegível","")))</f>
        <v/>
      </c>
      <c r="T702" s="325"/>
      <c r="U702" s="325"/>
      <c r="V702" s="325"/>
      <c r="W702" s="335"/>
      <c r="X702" s="336" t="str">
        <f>IF(Table8[[#This Row],[Código do agregado '[Entidade']]]="","",IF(OR(AND(A702="",A702&lt;&gt;""),(AND(A702&lt;&gt;"",OR(B702="",D702="",I702="",T702="",U702="")))),"NÃO",IF(AND(A702&lt;&gt;"",J702=0),"Faltam membros","sim")))</f>
        <v/>
      </c>
      <c r="AA702" s="323"/>
      <c r="AB702" s="406"/>
      <c r="AC702" s="406"/>
      <c r="AD702" s="323"/>
      <c r="AE702" s="323"/>
    </row>
    <row r="703" spans="1:31" x14ac:dyDescent="0.25">
      <c r="A703" s="324"/>
      <c r="B703" s="325"/>
      <c r="C703" s="326">
        <f>IFERROR(VLOOKUP(B703,A.Núcleos!$B:$C,2,FALSE),"")</f>
        <v>0</v>
      </c>
      <c r="D703" s="327"/>
      <c r="E703" s="328"/>
      <c r="F703" s="213"/>
      <c r="G703" s="329" t="str">
        <f>IF(Table8[[#This Row],[Código da Candidatura]]="","",CONCATENATE(VLOOKUP(Table8[[#This Row],[Código da Candidatura]],Table13[[Cód.]:[Latitude]],3,FALSE)," - ",VLOOKUP(Table8[[#This Row],[Código da Candidatura]],Table13[[Cód.]:[Latitude]],6,FALSE)))</f>
        <v/>
      </c>
      <c r="H703" s="330" t="str">
        <f>IF(A703="","",CONCATENATE("1D.",Entrada!$K$8,".",auxiliar!A80,".",Table8[[#This Row],[Código da Candidatura]]))</f>
        <v/>
      </c>
      <c r="I703" s="331" t="str">
        <f>IF(A703="","",SUMIF(D.Composição!A$2825:A$8530,A703,D.Composição!G$5:G$8530))</f>
        <v/>
      </c>
      <c r="J703" s="332" t="str">
        <f>IF(A703="","",COUNTIF(D.Composição!$A:$A,$A703))</f>
        <v/>
      </c>
      <c r="K703" s="332" t="str">
        <f t="shared" si="50"/>
        <v/>
      </c>
      <c r="L703" s="332" t="str">
        <f>IF(A703="","",COUNTIFS(D.Composição!$A:$A,$A703,D.Composição!$M:$M,"Dep"))</f>
        <v/>
      </c>
      <c r="M703" s="332" t="str">
        <f>IF(A703="","",COUNTIFS(D.Composição!$A:$A,$A703,D.Composição!$F:$F,"Sim"))</f>
        <v/>
      </c>
      <c r="N703" s="332" t="str">
        <f t="shared" si="51"/>
        <v/>
      </c>
      <c r="O703" s="332" t="str">
        <f>IF(A703="","",VLOOKUP(A703,D.Composição!A2902:F8608,5,FALSE))</f>
        <v/>
      </c>
      <c r="P703" s="332" t="str">
        <f t="shared" si="52"/>
        <v/>
      </c>
      <c r="Q703" s="333" t="str">
        <f t="shared" si="53"/>
        <v/>
      </c>
      <c r="R703" s="334" t="str">
        <f t="shared" si="54"/>
        <v/>
      </c>
      <c r="S703" s="332" t="str">
        <f>IF(H703="","",IF(R703&gt;=4*auxiliar!$K$2,"Não elegível",IF(R703&lt;4*auxiliar!$K$2,"Elegível","")))</f>
        <v/>
      </c>
      <c r="T703" s="325"/>
      <c r="U703" s="325"/>
      <c r="V703" s="325"/>
      <c r="W703" s="335"/>
      <c r="X703" s="336" t="str">
        <f>IF(Table8[[#This Row],[Código do agregado '[Entidade']]]="","",IF(OR(AND(A703="",A703&lt;&gt;""),(AND(A703&lt;&gt;"",OR(B703="",D703="",I703="",T703="",U703="")))),"NÃO",IF(AND(A703&lt;&gt;"",J703=0),"Faltam membros","sim")))</f>
        <v/>
      </c>
      <c r="AA703" s="323"/>
      <c r="AB703" s="406"/>
      <c r="AC703" s="406"/>
      <c r="AD703" s="323"/>
      <c r="AE703" s="323"/>
    </row>
    <row r="704" spans="1:31" x14ac:dyDescent="0.25">
      <c r="A704" s="324"/>
      <c r="B704" s="325"/>
      <c r="C704" s="326">
        <f>IFERROR(VLOOKUP(B704,A.Núcleos!$B:$C,2,FALSE),"")</f>
        <v>0</v>
      </c>
      <c r="D704" s="327"/>
      <c r="E704" s="328"/>
      <c r="F704" s="213"/>
      <c r="G704" s="329" t="str">
        <f>IF(Table8[[#This Row],[Código da Candidatura]]="","",CONCATENATE(VLOOKUP(Table8[[#This Row],[Código da Candidatura]],Table13[[Cód.]:[Latitude]],3,FALSE)," - ",VLOOKUP(Table8[[#This Row],[Código da Candidatura]],Table13[[Cód.]:[Latitude]],6,FALSE)))</f>
        <v/>
      </c>
      <c r="H704" s="330" t="str">
        <f>IF(A704="","",CONCATENATE("1D.",Entrada!$K$8,".",auxiliar!A81,".",Table8[[#This Row],[Código da Candidatura]]))</f>
        <v/>
      </c>
      <c r="I704" s="331" t="str">
        <f>IF(A704="","",SUMIF(D.Composição!A$2825:A$8530,A704,D.Composição!G$5:G$8530))</f>
        <v/>
      </c>
      <c r="J704" s="332" t="str">
        <f>IF(A704="","",COUNTIF(D.Composição!$A:$A,$A704))</f>
        <v/>
      </c>
      <c r="K704" s="332" t="str">
        <f t="shared" si="50"/>
        <v/>
      </c>
      <c r="L704" s="332" t="str">
        <f>IF(A704="","",COUNTIFS(D.Composição!$A:$A,$A704,D.Composição!$M:$M,"Dep"))</f>
        <v/>
      </c>
      <c r="M704" s="332" t="str">
        <f>IF(A704="","",COUNTIFS(D.Composição!$A:$A,$A704,D.Composição!$F:$F,"Sim"))</f>
        <v/>
      </c>
      <c r="N704" s="332" t="str">
        <f t="shared" si="51"/>
        <v/>
      </c>
      <c r="O704" s="332" t="str">
        <f>IF(A704="","",VLOOKUP(A704,D.Composição!A2903:F8609,5,FALSE))</f>
        <v/>
      </c>
      <c r="P704" s="332" t="str">
        <f t="shared" si="52"/>
        <v/>
      </c>
      <c r="Q704" s="333" t="str">
        <f t="shared" si="53"/>
        <v/>
      </c>
      <c r="R704" s="334" t="str">
        <f t="shared" si="54"/>
        <v/>
      </c>
      <c r="S704" s="332" t="str">
        <f>IF(H704="","",IF(R704&gt;=4*auxiliar!$K$2,"Não elegível",IF(R704&lt;4*auxiliar!$K$2,"Elegível","")))</f>
        <v/>
      </c>
      <c r="T704" s="325"/>
      <c r="U704" s="325"/>
      <c r="V704" s="325"/>
      <c r="W704" s="335"/>
      <c r="X704" s="336" t="str">
        <f>IF(Table8[[#This Row],[Código do agregado '[Entidade']]]="","",IF(OR(AND(A704="",A704&lt;&gt;""),(AND(A704&lt;&gt;"",OR(B704="",D704="",I704="",T704="",U704="")))),"NÃO",IF(AND(A704&lt;&gt;"",J704=0),"Faltam membros","sim")))</f>
        <v/>
      </c>
      <c r="AA704" s="323"/>
      <c r="AB704" s="406"/>
      <c r="AC704" s="406"/>
      <c r="AD704" s="323"/>
      <c r="AE704" s="323"/>
    </row>
    <row r="705" spans="1:31" x14ac:dyDescent="0.25">
      <c r="A705" s="324"/>
      <c r="B705" s="325"/>
      <c r="C705" s="326">
        <f>IFERROR(VLOOKUP(B705,A.Núcleos!$B:$C,2,FALSE),"")</f>
        <v>0</v>
      </c>
      <c r="D705" s="327"/>
      <c r="E705" s="328"/>
      <c r="F705" s="213"/>
      <c r="G705" s="329" t="str">
        <f>IF(Table8[[#This Row],[Código da Candidatura]]="","",CONCATENATE(VLOOKUP(Table8[[#This Row],[Código da Candidatura]],Table13[[Cód.]:[Latitude]],3,FALSE)," - ",VLOOKUP(Table8[[#This Row],[Código da Candidatura]],Table13[[Cód.]:[Latitude]],6,FALSE)))</f>
        <v/>
      </c>
      <c r="H705" s="330" t="str">
        <f>IF(A705="","",CONCATENATE("1D.",Entrada!$K$8,".",auxiliar!A82,".",Table8[[#This Row],[Código da Candidatura]]))</f>
        <v/>
      </c>
      <c r="I705" s="331" t="str">
        <f>IF(A705="","",SUMIF(D.Composição!A$2825:A$8530,A705,D.Composição!G$5:G$8530))</f>
        <v/>
      </c>
      <c r="J705" s="332" t="str">
        <f>IF(A705="","",COUNTIF(D.Composição!$A:$A,$A705))</f>
        <v/>
      </c>
      <c r="K705" s="332" t="str">
        <f t="shared" si="50"/>
        <v/>
      </c>
      <c r="L705" s="332" t="str">
        <f>IF(A705="","",COUNTIFS(D.Composição!$A:$A,$A705,D.Composição!$M:$M,"Dep"))</f>
        <v/>
      </c>
      <c r="M705" s="332" t="str">
        <f>IF(A705="","",COUNTIFS(D.Composição!$A:$A,$A705,D.Composição!$F:$F,"Sim"))</f>
        <v/>
      </c>
      <c r="N705" s="332" t="str">
        <f t="shared" si="51"/>
        <v/>
      </c>
      <c r="O705" s="332" t="str">
        <f>IF(A705="","",VLOOKUP(A705,D.Composição!A2904:F8610,5,FALSE))</f>
        <v/>
      </c>
      <c r="P705" s="332" t="str">
        <f t="shared" si="52"/>
        <v/>
      </c>
      <c r="Q705" s="333" t="str">
        <f t="shared" si="53"/>
        <v/>
      </c>
      <c r="R705" s="334" t="str">
        <f t="shared" si="54"/>
        <v/>
      </c>
      <c r="S705" s="332" t="str">
        <f>IF(H705="","",IF(R705&gt;=4*auxiliar!$K$2,"Não elegível",IF(R705&lt;4*auxiliar!$K$2,"Elegível","")))</f>
        <v/>
      </c>
      <c r="T705" s="325"/>
      <c r="U705" s="325"/>
      <c r="V705" s="325"/>
      <c r="W705" s="335"/>
      <c r="X705" s="336" t="str">
        <f>IF(Table8[[#This Row],[Código do agregado '[Entidade']]]="","",IF(OR(AND(A705="",A705&lt;&gt;""),(AND(A705&lt;&gt;"",OR(B705="",D705="",I705="",T705="",U705="")))),"NÃO",IF(AND(A705&lt;&gt;"",J705=0),"Faltam membros","sim")))</f>
        <v/>
      </c>
      <c r="AA705" s="323"/>
      <c r="AB705" s="406"/>
      <c r="AC705" s="406"/>
      <c r="AD705" s="323"/>
      <c r="AE705" s="323"/>
    </row>
    <row r="706" spans="1:31" x14ac:dyDescent="0.25">
      <c r="A706" s="324"/>
      <c r="B706" s="325"/>
      <c r="C706" s="326">
        <f>IFERROR(VLOOKUP(B706,A.Núcleos!$B:$C,2,FALSE),"")</f>
        <v>0</v>
      </c>
      <c r="D706" s="327"/>
      <c r="E706" s="328"/>
      <c r="F706" s="213"/>
      <c r="G706" s="329" t="str">
        <f>IF(Table8[[#This Row],[Código da Candidatura]]="","",CONCATENATE(VLOOKUP(Table8[[#This Row],[Código da Candidatura]],Table13[[Cód.]:[Latitude]],3,FALSE)," - ",VLOOKUP(Table8[[#This Row],[Código da Candidatura]],Table13[[Cód.]:[Latitude]],6,FALSE)))</f>
        <v/>
      </c>
      <c r="H706" s="330" t="str">
        <f>IF(A706="","",CONCATENATE("1D.",Entrada!$K$8,".",auxiliar!A83,".",Table8[[#This Row],[Código da Candidatura]]))</f>
        <v/>
      </c>
      <c r="I706" s="331" t="str">
        <f>IF(A706="","",SUMIF(D.Composição!A$2825:A$8530,A706,D.Composição!G$5:G$8530))</f>
        <v/>
      </c>
      <c r="J706" s="332" t="str">
        <f>IF(A706="","",COUNTIF(D.Composição!$A:$A,$A706))</f>
        <v/>
      </c>
      <c r="K706" s="332" t="str">
        <f t="shared" si="50"/>
        <v/>
      </c>
      <c r="L706" s="332" t="str">
        <f>IF(A706="","",COUNTIFS(D.Composição!$A:$A,$A706,D.Composição!$M:$M,"Dep"))</f>
        <v/>
      </c>
      <c r="M706" s="332" t="str">
        <f>IF(A706="","",COUNTIFS(D.Composição!$A:$A,$A706,D.Composição!$F:$F,"Sim"))</f>
        <v/>
      </c>
      <c r="N706" s="332" t="str">
        <f t="shared" si="51"/>
        <v/>
      </c>
      <c r="O706" s="332" t="str">
        <f>IF(A706="","",VLOOKUP(A706,D.Composição!A2905:F8611,5,FALSE))</f>
        <v/>
      </c>
      <c r="P706" s="332" t="str">
        <f t="shared" si="52"/>
        <v/>
      </c>
      <c r="Q706" s="333" t="str">
        <f t="shared" si="53"/>
        <v/>
      </c>
      <c r="R706" s="334" t="str">
        <f t="shared" si="54"/>
        <v/>
      </c>
      <c r="S706" s="332" t="str">
        <f>IF(H706="","",IF(R706&gt;=4*auxiliar!$K$2,"Não elegível",IF(R706&lt;4*auxiliar!$K$2,"Elegível","")))</f>
        <v/>
      </c>
      <c r="T706" s="325"/>
      <c r="U706" s="325"/>
      <c r="V706" s="325"/>
      <c r="W706" s="335"/>
      <c r="X706" s="336" t="str">
        <f>IF(Table8[[#This Row],[Código do agregado '[Entidade']]]="","",IF(OR(AND(A706="",A706&lt;&gt;""),(AND(A706&lt;&gt;"",OR(B706="",D706="",I706="",T706="",U706="")))),"NÃO",IF(AND(A706&lt;&gt;"",J706=0),"Faltam membros","sim")))</f>
        <v/>
      </c>
      <c r="AA706" s="323"/>
      <c r="AB706" s="406"/>
      <c r="AC706" s="406"/>
      <c r="AD706" s="323"/>
      <c r="AE706" s="323"/>
    </row>
    <row r="707" spans="1:31" x14ac:dyDescent="0.25">
      <c r="A707" s="324"/>
      <c r="B707" s="325"/>
      <c r="C707" s="326">
        <f>IFERROR(VLOOKUP(B707,A.Núcleos!$B:$C,2,FALSE),"")</f>
        <v>0</v>
      </c>
      <c r="D707" s="327"/>
      <c r="E707" s="328"/>
      <c r="F707" s="213"/>
      <c r="G707" s="329" t="str">
        <f>IF(Table8[[#This Row],[Código da Candidatura]]="","",CONCATENATE(VLOOKUP(Table8[[#This Row],[Código da Candidatura]],Table13[[Cód.]:[Latitude]],3,FALSE)," - ",VLOOKUP(Table8[[#This Row],[Código da Candidatura]],Table13[[Cód.]:[Latitude]],6,FALSE)))</f>
        <v/>
      </c>
      <c r="H707" s="330" t="str">
        <f>IF(A707="","",CONCATENATE("1D.",Entrada!$K$8,".",auxiliar!A84,".",Table8[[#This Row],[Código da Candidatura]]))</f>
        <v/>
      </c>
      <c r="I707" s="331" t="str">
        <f>IF(A707="","",SUMIF(D.Composição!A$2825:A$8530,A707,D.Composição!G$5:G$8530))</f>
        <v/>
      </c>
      <c r="J707" s="332" t="str">
        <f>IF(A707="","",COUNTIF(D.Composição!$A:$A,$A707))</f>
        <v/>
      </c>
      <c r="K707" s="332" t="str">
        <f t="shared" si="50"/>
        <v/>
      </c>
      <c r="L707" s="332" t="str">
        <f>IF(A707="","",COUNTIFS(D.Composição!$A:$A,$A707,D.Composição!$M:$M,"Dep"))</f>
        <v/>
      </c>
      <c r="M707" s="332" t="str">
        <f>IF(A707="","",COUNTIFS(D.Composição!$A:$A,$A707,D.Composição!$F:$F,"Sim"))</f>
        <v/>
      </c>
      <c r="N707" s="332" t="str">
        <f t="shared" si="51"/>
        <v/>
      </c>
      <c r="O707" s="332" t="str">
        <f>IF(A707="","",VLOOKUP(A707,D.Composição!A2906:F8612,5,FALSE))</f>
        <v/>
      </c>
      <c r="P707" s="332" t="str">
        <f t="shared" si="52"/>
        <v/>
      </c>
      <c r="Q707" s="333" t="str">
        <f t="shared" si="53"/>
        <v/>
      </c>
      <c r="R707" s="334" t="str">
        <f t="shared" si="54"/>
        <v/>
      </c>
      <c r="S707" s="332" t="str">
        <f>IF(H707="","",IF(R707&gt;=4*auxiliar!$K$2,"Não elegível",IF(R707&lt;4*auxiliar!$K$2,"Elegível","")))</f>
        <v/>
      </c>
      <c r="T707" s="325"/>
      <c r="U707" s="325"/>
      <c r="V707" s="325"/>
      <c r="W707" s="335"/>
      <c r="X707" s="336" t="str">
        <f>IF(Table8[[#This Row],[Código do agregado '[Entidade']]]="","",IF(OR(AND(A707="",A707&lt;&gt;""),(AND(A707&lt;&gt;"",OR(B707="",D707="",I707="",T707="",U707="")))),"NÃO",IF(AND(A707&lt;&gt;"",J707=0),"Faltam membros","sim")))</f>
        <v/>
      </c>
      <c r="AA707" s="323"/>
      <c r="AB707" s="406"/>
      <c r="AC707" s="406"/>
      <c r="AD707" s="323"/>
      <c r="AE707" s="323"/>
    </row>
    <row r="708" spans="1:31" x14ac:dyDescent="0.25">
      <c r="A708" s="324"/>
      <c r="B708" s="325"/>
      <c r="C708" s="326">
        <f>IFERROR(VLOOKUP(B708,A.Núcleos!$B:$C,2,FALSE),"")</f>
        <v>0</v>
      </c>
      <c r="D708" s="327"/>
      <c r="E708" s="328"/>
      <c r="F708" s="213"/>
      <c r="G708" s="329" t="str">
        <f>IF(Table8[[#This Row],[Código da Candidatura]]="","",CONCATENATE(VLOOKUP(Table8[[#This Row],[Código da Candidatura]],Table13[[Cód.]:[Latitude]],3,FALSE)," - ",VLOOKUP(Table8[[#This Row],[Código da Candidatura]],Table13[[Cód.]:[Latitude]],6,FALSE)))</f>
        <v/>
      </c>
      <c r="H708" s="330" t="str">
        <f>IF(A708="","",CONCATENATE("1D.",Entrada!$K$8,".",auxiliar!A85,".",Table8[[#This Row],[Código da Candidatura]]))</f>
        <v/>
      </c>
      <c r="I708" s="331" t="str">
        <f>IF(A708="","",SUMIF(D.Composição!A$2825:A$8530,A708,D.Composição!G$5:G$8530))</f>
        <v/>
      </c>
      <c r="J708" s="332" t="str">
        <f>IF(A708="","",COUNTIF(D.Composição!$A:$A,$A708))</f>
        <v/>
      </c>
      <c r="K708" s="332" t="str">
        <f t="shared" si="50"/>
        <v/>
      </c>
      <c r="L708" s="332" t="str">
        <f>IF(A708="","",COUNTIFS(D.Composição!$A:$A,$A708,D.Composição!$M:$M,"Dep"))</f>
        <v/>
      </c>
      <c r="M708" s="332" t="str">
        <f>IF(A708="","",COUNTIFS(D.Composição!$A:$A,$A708,D.Composição!$F:$F,"Sim"))</f>
        <v/>
      </c>
      <c r="N708" s="332" t="str">
        <f t="shared" si="51"/>
        <v/>
      </c>
      <c r="O708" s="332" t="str">
        <f>IF(A708="","",VLOOKUP(A708,D.Composição!A2907:F8613,5,FALSE))</f>
        <v/>
      </c>
      <c r="P708" s="332" t="str">
        <f t="shared" si="52"/>
        <v/>
      </c>
      <c r="Q708" s="333" t="str">
        <f t="shared" si="53"/>
        <v/>
      </c>
      <c r="R708" s="334" t="str">
        <f t="shared" si="54"/>
        <v/>
      </c>
      <c r="S708" s="332" t="str">
        <f>IF(H708="","",IF(R708&gt;=4*auxiliar!$K$2,"Não elegível",IF(R708&lt;4*auxiliar!$K$2,"Elegível","")))</f>
        <v/>
      </c>
      <c r="T708" s="325"/>
      <c r="U708" s="325"/>
      <c r="V708" s="325"/>
      <c r="W708" s="335"/>
      <c r="X708" s="336" t="str">
        <f>IF(Table8[[#This Row],[Código do agregado '[Entidade']]]="","",IF(OR(AND(A708="",A708&lt;&gt;""),(AND(A708&lt;&gt;"",OR(B708="",D708="",I708="",T708="",U708="")))),"NÃO",IF(AND(A708&lt;&gt;"",J708=0),"Faltam membros","sim")))</f>
        <v/>
      </c>
      <c r="AA708" s="323"/>
      <c r="AB708" s="406"/>
      <c r="AC708" s="406"/>
      <c r="AD708" s="323"/>
      <c r="AE708" s="323"/>
    </row>
    <row r="709" spans="1:31" x14ac:dyDescent="0.25">
      <c r="A709" s="324"/>
      <c r="B709" s="325"/>
      <c r="C709" s="326">
        <f>IFERROR(VLOOKUP(B709,A.Núcleos!$B:$C,2,FALSE),"")</f>
        <v>0</v>
      </c>
      <c r="D709" s="327"/>
      <c r="E709" s="328"/>
      <c r="F709" s="213"/>
      <c r="G709" s="329" t="str">
        <f>IF(Table8[[#This Row],[Código da Candidatura]]="","",CONCATENATE(VLOOKUP(Table8[[#This Row],[Código da Candidatura]],Table13[[Cód.]:[Latitude]],3,FALSE)," - ",VLOOKUP(Table8[[#This Row],[Código da Candidatura]],Table13[[Cód.]:[Latitude]],6,FALSE)))</f>
        <v/>
      </c>
      <c r="H709" s="330" t="str">
        <f>IF(A709="","",CONCATENATE("1D.",Entrada!$K$8,".",auxiliar!A86,".",Table8[[#This Row],[Código da Candidatura]]))</f>
        <v/>
      </c>
      <c r="I709" s="331" t="str">
        <f>IF(A709="","",SUMIF(D.Composição!A$2825:A$8530,A709,D.Composição!G$5:G$8530))</f>
        <v/>
      </c>
      <c r="J709" s="332" t="str">
        <f>IF(A709="","",COUNTIF(D.Composição!$A:$A,$A709))</f>
        <v/>
      </c>
      <c r="K709" s="332" t="str">
        <f t="shared" ref="K709:K772" si="55">IF(H709="","",MAX(J709-L709-1,0))</f>
        <v/>
      </c>
      <c r="L709" s="332" t="str">
        <f>IF(A709="","",COUNTIFS(D.Composição!$A:$A,$A709,D.Composição!$M:$M,"Dep"))</f>
        <v/>
      </c>
      <c r="M709" s="332" t="str">
        <f>IF(A709="","",COUNTIFS(D.Composição!$A:$A,$A709,D.Composição!$F:$F,"Sim"))</f>
        <v/>
      </c>
      <c r="N709" s="332" t="str">
        <f t="shared" ref="N709:N772" si="56">IF(H709="","",IF(AND(J709-L709=1,J709&gt;1.5),"Sim","Não"))</f>
        <v/>
      </c>
      <c r="O709" s="332" t="str">
        <f>IF(A709="","",VLOOKUP(A709,D.Composição!A2908:F8614,5,FALSE))</f>
        <v/>
      </c>
      <c r="P709" s="332" t="str">
        <f t="shared" ref="P709:P772" si="57">IF(A709="","",IF(AND(J709=1,O709&gt;65),"Sim","Não"))</f>
        <v/>
      </c>
      <c r="Q709" s="333" t="str">
        <f t="shared" ref="Q709:Q772" si="58">IF(A709="","",IF(P709="Sim",1.25,IF(N709="Não",1+0.7*K709+0.25*L709+0.25*M709,IF(N709="Sim",1+0.7*K709+0.5*L709+0.25*M709,""))))</f>
        <v/>
      </c>
      <c r="R709" s="334" t="str">
        <f t="shared" ref="R709:R772" si="59">IF(H709="","",I709/12/Q709)</f>
        <v/>
      </c>
      <c r="S709" s="332" t="str">
        <f>IF(H709="","",IF(R709&gt;=4*auxiliar!$K$2,"Não elegível",IF(R709&lt;4*auxiliar!$K$2,"Elegível","")))</f>
        <v/>
      </c>
      <c r="T709" s="325"/>
      <c r="U709" s="325"/>
      <c r="V709" s="325"/>
      <c r="W709" s="335"/>
      <c r="X709" s="336" t="str">
        <f>IF(Table8[[#This Row],[Código do agregado '[Entidade']]]="","",IF(OR(AND(A709="",A709&lt;&gt;""),(AND(A709&lt;&gt;"",OR(B709="",D709="",I709="",T709="",U709="")))),"NÃO",IF(AND(A709&lt;&gt;"",J709=0),"Faltam membros","sim")))</f>
        <v/>
      </c>
      <c r="AA709" s="323"/>
      <c r="AB709" s="406"/>
      <c r="AC709" s="406"/>
      <c r="AD709" s="323"/>
      <c r="AE709" s="323"/>
    </row>
    <row r="710" spans="1:31" x14ac:dyDescent="0.25">
      <c r="A710" s="324"/>
      <c r="B710" s="325"/>
      <c r="C710" s="326">
        <f>IFERROR(VLOOKUP(B710,A.Núcleos!$B:$C,2,FALSE),"")</f>
        <v>0</v>
      </c>
      <c r="D710" s="327"/>
      <c r="E710" s="328"/>
      <c r="F710" s="213"/>
      <c r="G710" s="329" t="str">
        <f>IF(Table8[[#This Row],[Código da Candidatura]]="","",CONCATENATE(VLOOKUP(Table8[[#This Row],[Código da Candidatura]],Table13[[Cód.]:[Latitude]],3,FALSE)," - ",VLOOKUP(Table8[[#This Row],[Código da Candidatura]],Table13[[Cód.]:[Latitude]],6,FALSE)))</f>
        <v/>
      </c>
      <c r="H710" s="330" t="str">
        <f>IF(A710="","",CONCATENATE("1D.",Entrada!$K$8,".",auxiliar!A87,".",Table8[[#This Row],[Código da Candidatura]]))</f>
        <v/>
      </c>
      <c r="I710" s="331" t="str">
        <f>IF(A710="","",SUMIF(D.Composição!A$2825:A$8530,A710,D.Composição!G$5:G$8530))</f>
        <v/>
      </c>
      <c r="J710" s="332" t="str">
        <f>IF(A710="","",COUNTIF(D.Composição!$A:$A,$A710))</f>
        <v/>
      </c>
      <c r="K710" s="332" t="str">
        <f t="shared" si="55"/>
        <v/>
      </c>
      <c r="L710" s="332" t="str">
        <f>IF(A710="","",COUNTIFS(D.Composição!$A:$A,$A710,D.Composição!$M:$M,"Dep"))</f>
        <v/>
      </c>
      <c r="M710" s="332" t="str">
        <f>IF(A710="","",COUNTIFS(D.Composição!$A:$A,$A710,D.Composição!$F:$F,"Sim"))</f>
        <v/>
      </c>
      <c r="N710" s="332" t="str">
        <f t="shared" si="56"/>
        <v/>
      </c>
      <c r="O710" s="332" t="str">
        <f>IF(A710="","",VLOOKUP(A710,D.Composição!A2909:F8615,5,FALSE))</f>
        <v/>
      </c>
      <c r="P710" s="332" t="str">
        <f t="shared" si="57"/>
        <v/>
      </c>
      <c r="Q710" s="333" t="str">
        <f t="shared" si="58"/>
        <v/>
      </c>
      <c r="R710" s="334" t="str">
        <f t="shared" si="59"/>
        <v/>
      </c>
      <c r="S710" s="332" t="str">
        <f>IF(H710="","",IF(R710&gt;=4*auxiliar!$K$2,"Não elegível",IF(R710&lt;4*auxiliar!$K$2,"Elegível","")))</f>
        <v/>
      </c>
      <c r="T710" s="325"/>
      <c r="U710" s="325"/>
      <c r="V710" s="325"/>
      <c r="W710" s="335"/>
      <c r="X710" s="336" t="str">
        <f>IF(Table8[[#This Row],[Código do agregado '[Entidade']]]="","",IF(OR(AND(A710="",A710&lt;&gt;""),(AND(A710&lt;&gt;"",OR(B710="",D710="",I710="",T710="",U710="")))),"NÃO",IF(AND(A710&lt;&gt;"",J710=0),"Faltam membros","sim")))</f>
        <v/>
      </c>
      <c r="AA710" s="323"/>
      <c r="AB710" s="406"/>
      <c r="AC710" s="406"/>
      <c r="AD710" s="323"/>
      <c r="AE710" s="323"/>
    </row>
    <row r="711" spans="1:31" x14ac:dyDescent="0.25">
      <c r="A711" s="324"/>
      <c r="B711" s="325"/>
      <c r="C711" s="326">
        <f>IFERROR(VLOOKUP(B711,A.Núcleos!$B:$C,2,FALSE),"")</f>
        <v>0</v>
      </c>
      <c r="D711" s="327"/>
      <c r="E711" s="328"/>
      <c r="F711" s="213"/>
      <c r="G711" s="329" t="str">
        <f>IF(Table8[[#This Row],[Código da Candidatura]]="","",CONCATENATE(VLOOKUP(Table8[[#This Row],[Código da Candidatura]],Table13[[Cód.]:[Latitude]],3,FALSE)," - ",VLOOKUP(Table8[[#This Row],[Código da Candidatura]],Table13[[Cód.]:[Latitude]],6,FALSE)))</f>
        <v/>
      </c>
      <c r="H711" s="330" t="str">
        <f>IF(A711="","",CONCATENATE("1D.",Entrada!$K$8,".",auxiliar!A88,".",Table8[[#This Row],[Código da Candidatura]]))</f>
        <v/>
      </c>
      <c r="I711" s="331" t="str">
        <f>IF(A711="","",SUMIF(D.Composição!A$2825:A$8530,A711,D.Composição!G$5:G$8530))</f>
        <v/>
      </c>
      <c r="J711" s="332" t="str">
        <f>IF(A711="","",COUNTIF(D.Composição!$A:$A,$A711))</f>
        <v/>
      </c>
      <c r="K711" s="332" t="str">
        <f t="shared" si="55"/>
        <v/>
      </c>
      <c r="L711" s="332" t="str">
        <f>IF(A711="","",COUNTIFS(D.Composição!$A:$A,$A711,D.Composição!$M:$M,"Dep"))</f>
        <v/>
      </c>
      <c r="M711" s="332" t="str">
        <f>IF(A711="","",COUNTIFS(D.Composição!$A:$A,$A711,D.Composição!$F:$F,"Sim"))</f>
        <v/>
      </c>
      <c r="N711" s="332" t="str">
        <f t="shared" si="56"/>
        <v/>
      </c>
      <c r="O711" s="332" t="str">
        <f>IF(A711="","",VLOOKUP(A711,D.Composição!A2910:F8616,5,FALSE))</f>
        <v/>
      </c>
      <c r="P711" s="332" t="str">
        <f t="shared" si="57"/>
        <v/>
      </c>
      <c r="Q711" s="333" t="str">
        <f t="shared" si="58"/>
        <v/>
      </c>
      <c r="R711" s="334" t="str">
        <f t="shared" si="59"/>
        <v/>
      </c>
      <c r="S711" s="332" t="str">
        <f>IF(H711="","",IF(R711&gt;=4*auxiliar!$K$2,"Não elegível",IF(R711&lt;4*auxiliar!$K$2,"Elegível","")))</f>
        <v/>
      </c>
      <c r="T711" s="325"/>
      <c r="U711" s="325"/>
      <c r="V711" s="325"/>
      <c r="W711" s="335"/>
      <c r="X711" s="336" t="str">
        <f>IF(Table8[[#This Row],[Código do agregado '[Entidade']]]="","",IF(OR(AND(A711="",A711&lt;&gt;""),(AND(A711&lt;&gt;"",OR(B711="",D711="",I711="",T711="",U711="")))),"NÃO",IF(AND(A711&lt;&gt;"",J711=0),"Faltam membros","sim")))</f>
        <v/>
      </c>
      <c r="AA711" s="323"/>
      <c r="AB711" s="406"/>
      <c r="AC711" s="406"/>
      <c r="AD711" s="323"/>
      <c r="AE711" s="323"/>
    </row>
    <row r="712" spans="1:31" x14ac:dyDescent="0.25">
      <c r="A712" s="324"/>
      <c r="B712" s="325"/>
      <c r="C712" s="326">
        <f>IFERROR(VLOOKUP(B712,A.Núcleos!$B:$C,2,FALSE),"")</f>
        <v>0</v>
      </c>
      <c r="D712" s="327"/>
      <c r="E712" s="328"/>
      <c r="F712" s="213"/>
      <c r="G712" s="329" t="str">
        <f>IF(Table8[[#This Row],[Código da Candidatura]]="","",CONCATENATE(VLOOKUP(Table8[[#This Row],[Código da Candidatura]],Table13[[Cód.]:[Latitude]],3,FALSE)," - ",VLOOKUP(Table8[[#This Row],[Código da Candidatura]],Table13[[Cód.]:[Latitude]],6,FALSE)))</f>
        <v/>
      </c>
      <c r="H712" s="330" t="str">
        <f>IF(A712="","",CONCATENATE("1D.",Entrada!$K$8,".",auxiliar!A89,".",Table8[[#This Row],[Código da Candidatura]]))</f>
        <v/>
      </c>
      <c r="I712" s="331" t="str">
        <f>IF(A712="","",SUMIF(D.Composição!A$2825:A$8530,A712,D.Composição!G$5:G$8530))</f>
        <v/>
      </c>
      <c r="J712" s="332" t="str">
        <f>IF(A712="","",COUNTIF(D.Composição!$A:$A,$A712))</f>
        <v/>
      </c>
      <c r="K712" s="332" t="str">
        <f t="shared" si="55"/>
        <v/>
      </c>
      <c r="L712" s="332" t="str">
        <f>IF(A712="","",COUNTIFS(D.Composição!$A:$A,$A712,D.Composição!$M:$M,"Dep"))</f>
        <v/>
      </c>
      <c r="M712" s="332" t="str">
        <f>IF(A712="","",COUNTIFS(D.Composição!$A:$A,$A712,D.Composição!$F:$F,"Sim"))</f>
        <v/>
      </c>
      <c r="N712" s="332" t="str">
        <f t="shared" si="56"/>
        <v/>
      </c>
      <c r="O712" s="332" t="str">
        <f>IF(A712="","",VLOOKUP(A712,D.Composição!A2911:F8617,5,FALSE))</f>
        <v/>
      </c>
      <c r="P712" s="332" t="str">
        <f t="shared" si="57"/>
        <v/>
      </c>
      <c r="Q712" s="333" t="str">
        <f t="shared" si="58"/>
        <v/>
      </c>
      <c r="R712" s="334" t="str">
        <f t="shared" si="59"/>
        <v/>
      </c>
      <c r="S712" s="332" t="str">
        <f>IF(H712="","",IF(R712&gt;=4*auxiliar!$K$2,"Não elegível",IF(R712&lt;4*auxiliar!$K$2,"Elegível","")))</f>
        <v/>
      </c>
      <c r="T712" s="325"/>
      <c r="U712" s="325"/>
      <c r="V712" s="325"/>
      <c r="W712" s="335"/>
      <c r="X712" s="336" t="str">
        <f>IF(Table8[[#This Row],[Código do agregado '[Entidade']]]="","",IF(OR(AND(A712="",A712&lt;&gt;""),(AND(A712&lt;&gt;"",OR(B712="",D712="",I712="",T712="",U712="")))),"NÃO",IF(AND(A712&lt;&gt;"",J712=0),"Faltam membros","sim")))</f>
        <v/>
      </c>
      <c r="AA712" s="323"/>
      <c r="AB712" s="406"/>
      <c r="AC712" s="406"/>
      <c r="AD712" s="323"/>
      <c r="AE712" s="323"/>
    </row>
    <row r="713" spans="1:31" x14ac:dyDescent="0.25">
      <c r="A713" s="324"/>
      <c r="B713" s="325"/>
      <c r="C713" s="326">
        <f>IFERROR(VLOOKUP(B713,A.Núcleos!$B:$C,2,FALSE),"")</f>
        <v>0</v>
      </c>
      <c r="D713" s="327"/>
      <c r="E713" s="328"/>
      <c r="F713" s="213"/>
      <c r="G713" s="329" t="str">
        <f>IF(Table8[[#This Row],[Código da Candidatura]]="","",CONCATENATE(VLOOKUP(Table8[[#This Row],[Código da Candidatura]],Table13[[Cód.]:[Latitude]],3,FALSE)," - ",VLOOKUP(Table8[[#This Row],[Código da Candidatura]],Table13[[Cód.]:[Latitude]],6,FALSE)))</f>
        <v/>
      </c>
      <c r="H713" s="330" t="str">
        <f>IF(A713="","",CONCATENATE("1D.",Entrada!$K$8,".",auxiliar!A90,".",Table8[[#This Row],[Código da Candidatura]]))</f>
        <v/>
      </c>
      <c r="I713" s="331" t="str">
        <f>IF(A713="","",SUMIF(D.Composição!A$2825:A$8530,A713,D.Composição!G$5:G$8530))</f>
        <v/>
      </c>
      <c r="J713" s="332" t="str">
        <f>IF(A713="","",COUNTIF(D.Composição!$A:$A,$A713))</f>
        <v/>
      </c>
      <c r="K713" s="332" t="str">
        <f t="shared" si="55"/>
        <v/>
      </c>
      <c r="L713" s="332" t="str">
        <f>IF(A713="","",COUNTIFS(D.Composição!$A:$A,$A713,D.Composição!$M:$M,"Dep"))</f>
        <v/>
      </c>
      <c r="M713" s="332" t="str">
        <f>IF(A713="","",COUNTIFS(D.Composição!$A:$A,$A713,D.Composição!$F:$F,"Sim"))</f>
        <v/>
      </c>
      <c r="N713" s="332" t="str">
        <f t="shared" si="56"/>
        <v/>
      </c>
      <c r="O713" s="332" t="str">
        <f>IF(A713="","",VLOOKUP(A713,D.Composição!A2912:F8618,5,FALSE))</f>
        <v/>
      </c>
      <c r="P713" s="332" t="str">
        <f t="shared" si="57"/>
        <v/>
      </c>
      <c r="Q713" s="333" t="str">
        <f t="shared" si="58"/>
        <v/>
      </c>
      <c r="R713" s="334" t="str">
        <f t="shared" si="59"/>
        <v/>
      </c>
      <c r="S713" s="332" t="str">
        <f>IF(H713="","",IF(R713&gt;=4*auxiliar!$K$2,"Não elegível",IF(R713&lt;4*auxiliar!$K$2,"Elegível","")))</f>
        <v/>
      </c>
      <c r="T713" s="325"/>
      <c r="U713" s="325"/>
      <c r="V713" s="325"/>
      <c r="W713" s="335"/>
      <c r="X713" s="336" t="str">
        <f>IF(Table8[[#This Row],[Código do agregado '[Entidade']]]="","",IF(OR(AND(A713="",A713&lt;&gt;""),(AND(A713&lt;&gt;"",OR(B713="",D713="",I713="",T713="",U713="")))),"NÃO",IF(AND(A713&lt;&gt;"",J713=0),"Faltam membros","sim")))</f>
        <v/>
      </c>
      <c r="AA713" s="323"/>
      <c r="AB713" s="406"/>
      <c r="AC713" s="406"/>
      <c r="AD713" s="323"/>
      <c r="AE713" s="323"/>
    </row>
    <row r="714" spans="1:31" x14ac:dyDescent="0.25">
      <c r="A714" s="324"/>
      <c r="B714" s="325"/>
      <c r="C714" s="326">
        <f>IFERROR(VLOOKUP(B714,A.Núcleos!$B:$C,2,FALSE),"")</f>
        <v>0</v>
      </c>
      <c r="D714" s="327"/>
      <c r="E714" s="328"/>
      <c r="F714" s="213"/>
      <c r="G714" s="329" t="str">
        <f>IF(Table8[[#This Row],[Código da Candidatura]]="","",CONCATENATE(VLOOKUP(Table8[[#This Row],[Código da Candidatura]],Table13[[Cód.]:[Latitude]],3,FALSE)," - ",VLOOKUP(Table8[[#This Row],[Código da Candidatura]],Table13[[Cód.]:[Latitude]],6,FALSE)))</f>
        <v/>
      </c>
      <c r="H714" s="330" t="str">
        <f>IF(A714="","",CONCATENATE("1D.",Entrada!$K$8,".",auxiliar!A91,".",Table8[[#This Row],[Código da Candidatura]]))</f>
        <v/>
      </c>
      <c r="I714" s="331" t="str">
        <f>IF(A714="","",SUMIF(D.Composição!A$2825:A$8530,A714,D.Composição!G$5:G$8530))</f>
        <v/>
      </c>
      <c r="J714" s="332" t="str">
        <f>IF(A714="","",COUNTIF(D.Composição!$A:$A,$A714))</f>
        <v/>
      </c>
      <c r="K714" s="332" t="str">
        <f t="shared" si="55"/>
        <v/>
      </c>
      <c r="L714" s="332" t="str">
        <f>IF(A714="","",COUNTIFS(D.Composição!$A:$A,$A714,D.Composição!$M:$M,"Dep"))</f>
        <v/>
      </c>
      <c r="M714" s="332" t="str">
        <f>IF(A714="","",COUNTIFS(D.Composição!$A:$A,$A714,D.Composição!$F:$F,"Sim"))</f>
        <v/>
      </c>
      <c r="N714" s="332" t="str">
        <f t="shared" si="56"/>
        <v/>
      </c>
      <c r="O714" s="332" t="str">
        <f>IF(A714="","",VLOOKUP(A714,D.Composição!A2913:F8619,5,FALSE))</f>
        <v/>
      </c>
      <c r="P714" s="332" t="str">
        <f t="shared" si="57"/>
        <v/>
      </c>
      <c r="Q714" s="333" t="str">
        <f t="shared" si="58"/>
        <v/>
      </c>
      <c r="R714" s="334" t="str">
        <f t="shared" si="59"/>
        <v/>
      </c>
      <c r="S714" s="332" t="str">
        <f>IF(H714="","",IF(R714&gt;=4*auxiliar!$K$2,"Não elegível",IF(R714&lt;4*auxiliar!$K$2,"Elegível","")))</f>
        <v/>
      </c>
      <c r="T714" s="325"/>
      <c r="U714" s="325"/>
      <c r="V714" s="325"/>
      <c r="W714" s="335"/>
      <c r="X714" s="336" t="str">
        <f>IF(Table8[[#This Row],[Código do agregado '[Entidade']]]="","",IF(OR(AND(A714="",A714&lt;&gt;""),(AND(A714&lt;&gt;"",OR(B714="",D714="",I714="",T714="",U714="")))),"NÃO",IF(AND(A714&lt;&gt;"",J714=0),"Faltam membros","sim")))</f>
        <v/>
      </c>
      <c r="AA714" s="323"/>
      <c r="AB714" s="406"/>
      <c r="AC714" s="406"/>
      <c r="AD714" s="323"/>
      <c r="AE714" s="323"/>
    </row>
    <row r="715" spans="1:31" x14ac:dyDescent="0.25">
      <c r="A715" s="324"/>
      <c r="B715" s="325"/>
      <c r="C715" s="326">
        <f>IFERROR(VLOOKUP(B715,A.Núcleos!$B:$C,2,FALSE),"")</f>
        <v>0</v>
      </c>
      <c r="D715" s="327"/>
      <c r="E715" s="328"/>
      <c r="F715" s="213"/>
      <c r="G715" s="329" t="str">
        <f>IF(Table8[[#This Row],[Código da Candidatura]]="","",CONCATENATE(VLOOKUP(Table8[[#This Row],[Código da Candidatura]],Table13[[Cód.]:[Latitude]],3,FALSE)," - ",VLOOKUP(Table8[[#This Row],[Código da Candidatura]],Table13[[Cód.]:[Latitude]],6,FALSE)))</f>
        <v/>
      </c>
      <c r="H715" s="330" t="str">
        <f>IF(A715="","",CONCATENATE("1D.",Entrada!$K$8,".",auxiliar!A92,".",Table8[[#This Row],[Código da Candidatura]]))</f>
        <v/>
      </c>
      <c r="I715" s="331" t="str">
        <f>IF(A715="","",SUMIF(D.Composição!A$2825:A$8530,A715,D.Composição!G$5:G$8530))</f>
        <v/>
      </c>
      <c r="J715" s="332" t="str">
        <f>IF(A715="","",COUNTIF(D.Composição!$A:$A,$A715))</f>
        <v/>
      </c>
      <c r="K715" s="332" t="str">
        <f t="shared" si="55"/>
        <v/>
      </c>
      <c r="L715" s="332" t="str">
        <f>IF(A715="","",COUNTIFS(D.Composição!$A:$A,$A715,D.Composição!$M:$M,"Dep"))</f>
        <v/>
      </c>
      <c r="M715" s="332" t="str">
        <f>IF(A715="","",COUNTIFS(D.Composição!$A:$A,$A715,D.Composição!$F:$F,"Sim"))</f>
        <v/>
      </c>
      <c r="N715" s="332" t="str">
        <f t="shared" si="56"/>
        <v/>
      </c>
      <c r="O715" s="332" t="str">
        <f>IF(A715="","",VLOOKUP(A715,D.Composição!A2914:F8620,5,FALSE))</f>
        <v/>
      </c>
      <c r="P715" s="332" t="str">
        <f t="shared" si="57"/>
        <v/>
      </c>
      <c r="Q715" s="333" t="str">
        <f t="shared" si="58"/>
        <v/>
      </c>
      <c r="R715" s="334" t="str">
        <f t="shared" si="59"/>
        <v/>
      </c>
      <c r="S715" s="332" t="str">
        <f>IF(H715="","",IF(R715&gt;=4*auxiliar!$K$2,"Não elegível",IF(R715&lt;4*auxiliar!$K$2,"Elegível","")))</f>
        <v/>
      </c>
      <c r="T715" s="325"/>
      <c r="U715" s="325"/>
      <c r="V715" s="325"/>
      <c r="W715" s="335"/>
      <c r="X715" s="336" t="str">
        <f>IF(Table8[[#This Row],[Código do agregado '[Entidade']]]="","",IF(OR(AND(A715="",A715&lt;&gt;""),(AND(A715&lt;&gt;"",OR(B715="",D715="",I715="",T715="",U715="")))),"NÃO",IF(AND(A715&lt;&gt;"",J715=0),"Faltam membros","sim")))</f>
        <v/>
      </c>
      <c r="AA715" s="323"/>
      <c r="AB715" s="406"/>
      <c r="AC715" s="406"/>
      <c r="AD715" s="323"/>
      <c r="AE715" s="323"/>
    </row>
    <row r="716" spans="1:31" x14ac:dyDescent="0.25">
      <c r="A716" s="324"/>
      <c r="B716" s="325"/>
      <c r="C716" s="326">
        <f>IFERROR(VLOOKUP(B716,A.Núcleos!$B:$C,2,FALSE),"")</f>
        <v>0</v>
      </c>
      <c r="D716" s="327"/>
      <c r="E716" s="328"/>
      <c r="F716" s="213"/>
      <c r="G716" s="329" t="str">
        <f>IF(Table8[[#This Row],[Código da Candidatura]]="","",CONCATENATE(VLOOKUP(Table8[[#This Row],[Código da Candidatura]],Table13[[Cód.]:[Latitude]],3,FALSE)," - ",VLOOKUP(Table8[[#This Row],[Código da Candidatura]],Table13[[Cód.]:[Latitude]],6,FALSE)))</f>
        <v/>
      </c>
      <c r="H716" s="330" t="str">
        <f>IF(A716="","",CONCATENATE("1D.",Entrada!$K$8,".",auxiliar!A93,".",Table8[[#This Row],[Código da Candidatura]]))</f>
        <v/>
      </c>
      <c r="I716" s="331" t="str">
        <f>IF(A716="","",SUMIF(D.Composição!A$2825:A$8530,A716,D.Composição!G$5:G$8530))</f>
        <v/>
      </c>
      <c r="J716" s="332" t="str">
        <f>IF(A716="","",COUNTIF(D.Composição!$A:$A,$A716))</f>
        <v/>
      </c>
      <c r="K716" s="332" t="str">
        <f t="shared" si="55"/>
        <v/>
      </c>
      <c r="L716" s="332" t="str">
        <f>IF(A716="","",COUNTIFS(D.Composição!$A:$A,$A716,D.Composição!$M:$M,"Dep"))</f>
        <v/>
      </c>
      <c r="M716" s="332" t="str">
        <f>IF(A716="","",COUNTIFS(D.Composição!$A:$A,$A716,D.Composição!$F:$F,"Sim"))</f>
        <v/>
      </c>
      <c r="N716" s="332" t="str">
        <f t="shared" si="56"/>
        <v/>
      </c>
      <c r="O716" s="332" t="str">
        <f>IF(A716="","",VLOOKUP(A716,D.Composição!A2915:F8621,5,FALSE))</f>
        <v/>
      </c>
      <c r="P716" s="332" t="str">
        <f t="shared" si="57"/>
        <v/>
      </c>
      <c r="Q716" s="333" t="str">
        <f t="shared" si="58"/>
        <v/>
      </c>
      <c r="R716" s="334" t="str">
        <f t="shared" si="59"/>
        <v/>
      </c>
      <c r="S716" s="332" t="str">
        <f>IF(H716="","",IF(R716&gt;=4*auxiliar!$K$2,"Não elegível",IF(R716&lt;4*auxiliar!$K$2,"Elegível","")))</f>
        <v/>
      </c>
      <c r="T716" s="325"/>
      <c r="U716" s="325"/>
      <c r="V716" s="325"/>
      <c r="W716" s="335"/>
      <c r="X716" s="336" t="str">
        <f>IF(Table8[[#This Row],[Código do agregado '[Entidade']]]="","",IF(OR(AND(A716="",A716&lt;&gt;""),(AND(A716&lt;&gt;"",OR(B716="",D716="",I716="",T716="",U716="")))),"NÃO",IF(AND(A716&lt;&gt;"",J716=0),"Faltam membros","sim")))</f>
        <v/>
      </c>
      <c r="AA716" s="323"/>
      <c r="AB716" s="406"/>
      <c r="AC716" s="406"/>
      <c r="AD716" s="323"/>
      <c r="AE716" s="323"/>
    </row>
    <row r="717" spans="1:31" x14ac:dyDescent="0.25">
      <c r="A717" s="324"/>
      <c r="B717" s="325"/>
      <c r="C717" s="326">
        <f>IFERROR(VLOOKUP(B717,A.Núcleos!$B:$C,2,FALSE),"")</f>
        <v>0</v>
      </c>
      <c r="D717" s="327"/>
      <c r="E717" s="328"/>
      <c r="F717" s="213"/>
      <c r="G717" s="329" t="str">
        <f>IF(Table8[[#This Row],[Código da Candidatura]]="","",CONCATENATE(VLOOKUP(Table8[[#This Row],[Código da Candidatura]],Table13[[Cód.]:[Latitude]],3,FALSE)," - ",VLOOKUP(Table8[[#This Row],[Código da Candidatura]],Table13[[Cód.]:[Latitude]],6,FALSE)))</f>
        <v/>
      </c>
      <c r="H717" s="330" t="str">
        <f>IF(A717="","",CONCATENATE("1D.",Entrada!$K$8,".",auxiliar!A94,".",Table8[[#This Row],[Código da Candidatura]]))</f>
        <v/>
      </c>
      <c r="I717" s="331" t="str">
        <f>IF(A717="","",SUMIF(D.Composição!A$2825:A$8530,A717,D.Composição!G$5:G$8530))</f>
        <v/>
      </c>
      <c r="J717" s="332" t="str">
        <f>IF(A717="","",COUNTIF(D.Composição!$A:$A,$A717))</f>
        <v/>
      </c>
      <c r="K717" s="332" t="str">
        <f t="shared" si="55"/>
        <v/>
      </c>
      <c r="L717" s="332" t="str">
        <f>IF(A717="","",COUNTIFS(D.Composição!$A:$A,$A717,D.Composição!$M:$M,"Dep"))</f>
        <v/>
      </c>
      <c r="M717" s="332" t="str">
        <f>IF(A717="","",COUNTIFS(D.Composição!$A:$A,$A717,D.Composição!$F:$F,"Sim"))</f>
        <v/>
      </c>
      <c r="N717" s="332" t="str">
        <f t="shared" si="56"/>
        <v/>
      </c>
      <c r="O717" s="332" t="str">
        <f>IF(A717="","",VLOOKUP(A717,D.Composição!A2916:F8622,5,FALSE))</f>
        <v/>
      </c>
      <c r="P717" s="332" t="str">
        <f t="shared" si="57"/>
        <v/>
      </c>
      <c r="Q717" s="333" t="str">
        <f t="shared" si="58"/>
        <v/>
      </c>
      <c r="R717" s="334" t="str">
        <f t="shared" si="59"/>
        <v/>
      </c>
      <c r="S717" s="332" t="str">
        <f>IF(H717="","",IF(R717&gt;=4*auxiliar!$K$2,"Não elegível",IF(R717&lt;4*auxiliar!$K$2,"Elegível","")))</f>
        <v/>
      </c>
      <c r="T717" s="325"/>
      <c r="U717" s="325"/>
      <c r="V717" s="325"/>
      <c r="W717" s="335"/>
      <c r="X717" s="336" t="str">
        <f>IF(Table8[[#This Row],[Código do agregado '[Entidade']]]="","",IF(OR(AND(A717="",A717&lt;&gt;""),(AND(A717&lt;&gt;"",OR(B717="",D717="",I717="",T717="",U717="")))),"NÃO",IF(AND(A717&lt;&gt;"",J717=0),"Faltam membros","sim")))</f>
        <v/>
      </c>
      <c r="AA717" s="323"/>
      <c r="AB717" s="406"/>
      <c r="AC717" s="406"/>
      <c r="AD717" s="323"/>
      <c r="AE717" s="323"/>
    </row>
    <row r="718" spans="1:31" x14ac:dyDescent="0.25">
      <c r="A718" s="324"/>
      <c r="B718" s="325"/>
      <c r="C718" s="326">
        <f>IFERROR(VLOOKUP(B718,A.Núcleos!$B:$C,2,FALSE),"")</f>
        <v>0</v>
      </c>
      <c r="D718" s="327"/>
      <c r="E718" s="328"/>
      <c r="F718" s="213"/>
      <c r="G718" s="329" t="str">
        <f>IF(Table8[[#This Row],[Código da Candidatura]]="","",CONCATENATE(VLOOKUP(Table8[[#This Row],[Código da Candidatura]],Table13[[Cód.]:[Latitude]],3,FALSE)," - ",VLOOKUP(Table8[[#This Row],[Código da Candidatura]],Table13[[Cód.]:[Latitude]],6,FALSE)))</f>
        <v/>
      </c>
      <c r="H718" s="330" t="str">
        <f>IF(A718="","",CONCATENATE("1D.",Entrada!$K$8,".",auxiliar!A95,".",Table8[[#This Row],[Código da Candidatura]]))</f>
        <v/>
      </c>
      <c r="I718" s="331" t="str">
        <f>IF(A718="","",SUMIF(D.Composição!A$2825:A$8530,A718,D.Composição!G$5:G$8530))</f>
        <v/>
      </c>
      <c r="J718" s="332" t="str">
        <f>IF(A718="","",COUNTIF(D.Composição!$A:$A,$A718))</f>
        <v/>
      </c>
      <c r="K718" s="332" t="str">
        <f t="shared" si="55"/>
        <v/>
      </c>
      <c r="L718" s="332" t="str">
        <f>IF(A718="","",COUNTIFS(D.Composição!$A:$A,$A718,D.Composição!$M:$M,"Dep"))</f>
        <v/>
      </c>
      <c r="M718" s="332" t="str">
        <f>IF(A718="","",COUNTIFS(D.Composição!$A:$A,$A718,D.Composição!$F:$F,"Sim"))</f>
        <v/>
      </c>
      <c r="N718" s="332" t="str">
        <f t="shared" si="56"/>
        <v/>
      </c>
      <c r="O718" s="332" t="str">
        <f>IF(A718="","",VLOOKUP(A718,D.Composição!A2917:F8623,5,FALSE))</f>
        <v/>
      </c>
      <c r="P718" s="332" t="str">
        <f t="shared" si="57"/>
        <v/>
      </c>
      <c r="Q718" s="333" t="str">
        <f t="shared" si="58"/>
        <v/>
      </c>
      <c r="R718" s="334" t="str">
        <f t="shared" si="59"/>
        <v/>
      </c>
      <c r="S718" s="332" t="str">
        <f>IF(H718="","",IF(R718&gt;=4*auxiliar!$K$2,"Não elegível",IF(R718&lt;4*auxiliar!$K$2,"Elegível","")))</f>
        <v/>
      </c>
      <c r="T718" s="325"/>
      <c r="U718" s="325"/>
      <c r="V718" s="325"/>
      <c r="W718" s="335"/>
      <c r="X718" s="336" t="str">
        <f>IF(Table8[[#This Row],[Código do agregado '[Entidade']]]="","",IF(OR(AND(A718="",A718&lt;&gt;""),(AND(A718&lt;&gt;"",OR(B718="",D718="",I718="",T718="",U718="")))),"NÃO",IF(AND(A718&lt;&gt;"",J718=0),"Faltam membros","sim")))</f>
        <v/>
      </c>
      <c r="AA718" s="323"/>
      <c r="AB718" s="406"/>
      <c r="AC718" s="406"/>
      <c r="AD718" s="323"/>
      <c r="AE718" s="323"/>
    </row>
    <row r="719" spans="1:31" x14ac:dyDescent="0.25">
      <c r="A719" s="324"/>
      <c r="B719" s="325"/>
      <c r="C719" s="326">
        <f>IFERROR(VLOOKUP(B719,A.Núcleos!$B:$C,2,FALSE),"")</f>
        <v>0</v>
      </c>
      <c r="D719" s="327"/>
      <c r="E719" s="328"/>
      <c r="F719" s="213"/>
      <c r="G719" s="329" t="str">
        <f>IF(Table8[[#This Row],[Código da Candidatura]]="","",CONCATENATE(VLOOKUP(Table8[[#This Row],[Código da Candidatura]],Table13[[Cód.]:[Latitude]],3,FALSE)," - ",VLOOKUP(Table8[[#This Row],[Código da Candidatura]],Table13[[Cód.]:[Latitude]],6,FALSE)))</f>
        <v/>
      </c>
      <c r="H719" s="330" t="str">
        <f>IF(A719="","",CONCATENATE("1D.",Entrada!$K$8,".",auxiliar!A96,".",Table8[[#This Row],[Código da Candidatura]]))</f>
        <v/>
      </c>
      <c r="I719" s="331" t="str">
        <f>IF(A719="","",SUMIF(D.Composição!A$2825:A$8530,A719,D.Composição!G$5:G$8530))</f>
        <v/>
      </c>
      <c r="J719" s="332" t="str">
        <f>IF(A719="","",COUNTIF(D.Composição!$A:$A,$A719))</f>
        <v/>
      </c>
      <c r="K719" s="332" t="str">
        <f t="shared" si="55"/>
        <v/>
      </c>
      <c r="L719" s="332" t="str">
        <f>IF(A719="","",COUNTIFS(D.Composição!$A:$A,$A719,D.Composição!$M:$M,"Dep"))</f>
        <v/>
      </c>
      <c r="M719" s="332" t="str">
        <f>IF(A719="","",COUNTIFS(D.Composição!$A:$A,$A719,D.Composição!$F:$F,"Sim"))</f>
        <v/>
      </c>
      <c r="N719" s="332" t="str">
        <f t="shared" si="56"/>
        <v/>
      </c>
      <c r="O719" s="332" t="str">
        <f>IF(A719="","",VLOOKUP(A719,D.Composição!A2918:F8624,5,FALSE))</f>
        <v/>
      </c>
      <c r="P719" s="332" t="str">
        <f t="shared" si="57"/>
        <v/>
      </c>
      <c r="Q719" s="333" t="str">
        <f t="shared" si="58"/>
        <v/>
      </c>
      <c r="R719" s="334" t="str">
        <f t="shared" si="59"/>
        <v/>
      </c>
      <c r="S719" s="332" t="str">
        <f>IF(H719="","",IF(R719&gt;=4*auxiliar!$K$2,"Não elegível",IF(R719&lt;4*auxiliar!$K$2,"Elegível","")))</f>
        <v/>
      </c>
      <c r="T719" s="325"/>
      <c r="U719" s="325"/>
      <c r="V719" s="325"/>
      <c r="W719" s="335"/>
      <c r="X719" s="336" t="str">
        <f>IF(Table8[[#This Row],[Código do agregado '[Entidade']]]="","",IF(OR(AND(A719="",A719&lt;&gt;""),(AND(A719&lt;&gt;"",OR(B719="",D719="",I719="",T719="",U719="")))),"NÃO",IF(AND(A719&lt;&gt;"",J719=0),"Faltam membros","sim")))</f>
        <v/>
      </c>
      <c r="AA719" s="323"/>
      <c r="AB719" s="406"/>
      <c r="AC719" s="406"/>
      <c r="AD719" s="323"/>
      <c r="AE719" s="323"/>
    </row>
    <row r="720" spans="1:31" x14ac:dyDescent="0.25">
      <c r="A720" s="324"/>
      <c r="B720" s="325"/>
      <c r="C720" s="326">
        <f>IFERROR(VLOOKUP(B720,A.Núcleos!$B:$C,2,FALSE),"")</f>
        <v>0</v>
      </c>
      <c r="D720" s="327"/>
      <c r="E720" s="328"/>
      <c r="F720" s="213"/>
      <c r="G720" s="329" t="str">
        <f>IF(Table8[[#This Row],[Código da Candidatura]]="","",CONCATENATE(VLOOKUP(Table8[[#This Row],[Código da Candidatura]],Table13[[Cód.]:[Latitude]],3,FALSE)," - ",VLOOKUP(Table8[[#This Row],[Código da Candidatura]],Table13[[Cód.]:[Latitude]],6,FALSE)))</f>
        <v/>
      </c>
      <c r="H720" s="330" t="str">
        <f>IF(A720="","",CONCATENATE("1D.",Entrada!$K$8,".",auxiliar!A97,".",Table8[[#This Row],[Código da Candidatura]]))</f>
        <v/>
      </c>
      <c r="I720" s="331" t="str">
        <f>IF(A720="","",SUMIF(D.Composição!A$2825:A$8530,A720,D.Composição!G$5:G$8530))</f>
        <v/>
      </c>
      <c r="J720" s="332" t="str">
        <f>IF(A720="","",COUNTIF(D.Composição!$A:$A,$A720))</f>
        <v/>
      </c>
      <c r="K720" s="332" t="str">
        <f t="shared" si="55"/>
        <v/>
      </c>
      <c r="L720" s="332" t="str">
        <f>IF(A720="","",COUNTIFS(D.Composição!$A:$A,$A720,D.Composição!$M:$M,"Dep"))</f>
        <v/>
      </c>
      <c r="M720" s="332" t="str">
        <f>IF(A720="","",COUNTIFS(D.Composição!$A:$A,$A720,D.Composição!$F:$F,"Sim"))</f>
        <v/>
      </c>
      <c r="N720" s="332" t="str">
        <f t="shared" si="56"/>
        <v/>
      </c>
      <c r="O720" s="332" t="str">
        <f>IF(A720="","",VLOOKUP(A720,D.Composição!A2919:F8625,5,FALSE))</f>
        <v/>
      </c>
      <c r="P720" s="332" t="str">
        <f t="shared" si="57"/>
        <v/>
      </c>
      <c r="Q720" s="333" t="str">
        <f t="shared" si="58"/>
        <v/>
      </c>
      <c r="R720" s="334" t="str">
        <f t="shared" si="59"/>
        <v/>
      </c>
      <c r="S720" s="332" t="str">
        <f>IF(H720="","",IF(R720&gt;=4*auxiliar!$K$2,"Não elegível",IF(R720&lt;4*auxiliar!$K$2,"Elegível","")))</f>
        <v/>
      </c>
      <c r="T720" s="325"/>
      <c r="U720" s="325"/>
      <c r="V720" s="325"/>
      <c r="W720" s="335"/>
      <c r="X720" s="336" t="str">
        <f>IF(Table8[[#This Row],[Código do agregado '[Entidade']]]="","",IF(OR(AND(A720="",A720&lt;&gt;""),(AND(A720&lt;&gt;"",OR(B720="",D720="",I720="",T720="",U720="")))),"NÃO",IF(AND(A720&lt;&gt;"",J720=0),"Faltam membros","sim")))</f>
        <v/>
      </c>
      <c r="AA720" s="323"/>
      <c r="AB720" s="406"/>
      <c r="AC720" s="406"/>
      <c r="AD720" s="323"/>
      <c r="AE720" s="323"/>
    </row>
    <row r="721" spans="1:31" x14ac:dyDescent="0.25">
      <c r="A721" s="324"/>
      <c r="B721" s="325"/>
      <c r="C721" s="326">
        <f>IFERROR(VLOOKUP(B721,A.Núcleos!$B:$C,2,FALSE),"")</f>
        <v>0</v>
      </c>
      <c r="D721" s="327"/>
      <c r="E721" s="328"/>
      <c r="F721" s="213"/>
      <c r="G721" s="329" t="str">
        <f>IF(Table8[[#This Row],[Código da Candidatura]]="","",CONCATENATE(VLOOKUP(Table8[[#This Row],[Código da Candidatura]],Table13[[Cód.]:[Latitude]],3,FALSE)," - ",VLOOKUP(Table8[[#This Row],[Código da Candidatura]],Table13[[Cód.]:[Latitude]],6,FALSE)))</f>
        <v/>
      </c>
      <c r="H721" s="330" t="str">
        <f>IF(A721="","",CONCATENATE("1D.",Entrada!$K$8,".",auxiliar!A98,".",Table8[[#This Row],[Código da Candidatura]]))</f>
        <v/>
      </c>
      <c r="I721" s="331" t="str">
        <f>IF(A721="","",SUMIF(D.Composição!A$2825:A$8530,A721,D.Composição!G$5:G$8530))</f>
        <v/>
      </c>
      <c r="J721" s="332" t="str">
        <f>IF(A721="","",COUNTIF(D.Composição!$A:$A,$A721))</f>
        <v/>
      </c>
      <c r="K721" s="332" t="str">
        <f t="shared" si="55"/>
        <v/>
      </c>
      <c r="L721" s="332" t="str">
        <f>IF(A721="","",COUNTIFS(D.Composição!$A:$A,$A721,D.Composição!$M:$M,"Dep"))</f>
        <v/>
      </c>
      <c r="M721" s="332" t="str">
        <f>IF(A721="","",COUNTIFS(D.Composição!$A:$A,$A721,D.Composição!$F:$F,"Sim"))</f>
        <v/>
      </c>
      <c r="N721" s="332" t="str">
        <f t="shared" si="56"/>
        <v/>
      </c>
      <c r="O721" s="332" t="str">
        <f>IF(A721="","",VLOOKUP(A721,D.Composição!A2920:F8626,5,FALSE))</f>
        <v/>
      </c>
      <c r="P721" s="332" t="str">
        <f t="shared" si="57"/>
        <v/>
      </c>
      <c r="Q721" s="333" t="str">
        <f t="shared" si="58"/>
        <v/>
      </c>
      <c r="R721" s="334" t="str">
        <f t="shared" si="59"/>
        <v/>
      </c>
      <c r="S721" s="332" t="str">
        <f>IF(H721="","",IF(R721&gt;=4*auxiliar!$K$2,"Não elegível",IF(R721&lt;4*auxiliar!$K$2,"Elegível","")))</f>
        <v/>
      </c>
      <c r="T721" s="325"/>
      <c r="U721" s="325"/>
      <c r="V721" s="325"/>
      <c r="W721" s="335"/>
      <c r="X721" s="336" t="str">
        <f>IF(Table8[[#This Row],[Código do agregado '[Entidade']]]="","",IF(OR(AND(A721="",A721&lt;&gt;""),(AND(A721&lt;&gt;"",OR(B721="",D721="",I721="",T721="",U721="")))),"NÃO",IF(AND(A721&lt;&gt;"",J721=0),"Faltam membros","sim")))</f>
        <v/>
      </c>
      <c r="AA721" s="323"/>
      <c r="AB721" s="406"/>
      <c r="AC721" s="406"/>
      <c r="AD721" s="323"/>
      <c r="AE721" s="323"/>
    </row>
    <row r="722" spans="1:31" x14ac:dyDescent="0.25">
      <c r="A722" s="324"/>
      <c r="B722" s="325"/>
      <c r="C722" s="326">
        <f>IFERROR(VLOOKUP(B722,A.Núcleos!$B:$C,2,FALSE),"")</f>
        <v>0</v>
      </c>
      <c r="D722" s="327"/>
      <c r="E722" s="328"/>
      <c r="F722" s="213"/>
      <c r="G722" s="329" t="str">
        <f>IF(Table8[[#This Row],[Código da Candidatura]]="","",CONCATENATE(VLOOKUP(Table8[[#This Row],[Código da Candidatura]],Table13[[Cód.]:[Latitude]],3,FALSE)," - ",VLOOKUP(Table8[[#This Row],[Código da Candidatura]],Table13[[Cód.]:[Latitude]],6,FALSE)))</f>
        <v/>
      </c>
      <c r="H722" s="330" t="str">
        <f>IF(A722="","",CONCATENATE("1D.",Entrada!$K$8,".",auxiliar!A99,".",Table8[[#This Row],[Código da Candidatura]]))</f>
        <v/>
      </c>
      <c r="I722" s="331" t="str">
        <f>IF(A722="","",SUMIF(D.Composição!A$2825:A$8530,A722,D.Composição!G$5:G$8530))</f>
        <v/>
      </c>
      <c r="J722" s="332" t="str">
        <f>IF(A722="","",COUNTIF(D.Composição!$A:$A,$A722))</f>
        <v/>
      </c>
      <c r="K722" s="332" t="str">
        <f t="shared" si="55"/>
        <v/>
      </c>
      <c r="L722" s="332" t="str">
        <f>IF(A722="","",COUNTIFS(D.Composição!$A:$A,$A722,D.Composição!$M:$M,"Dep"))</f>
        <v/>
      </c>
      <c r="M722" s="332" t="str">
        <f>IF(A722="","",COUNTIFS(D.Composição!$A:$A,$A722,D.Composição!$F:$F,"Sim"))</f>
        <v/>
      </c>
      <c r="N722" s="332" t="str">
        <f t="shared" si="56"/>
        <v/>
      </c>
      <c r="O722" s="332" t="str">
        <f>IF(A722="","",VLOOKUP(A722,D.Composição!A2921:F8627,5,FALSE))</f>
        <v/>
      </c>
      <c r="P722" s="332" t="str">
        <f t="shared" si="57"/>
        <v/>
      </c>
      <c r="Q722" s="333" t="str">
        <f t="shared" si="58"/>
        <v/>
      </c>
      <c r="R722" s="334" t="str">
        <f t="shared" si="59"/>
        <v/>
      </c>
      <c r="S722" s="332" t="str">
        <f>IF(H722="","",IF(R722&gt;=4*auxiliar!$K$2,"Não elegível",IF(R722&lt;4*auxiliar!$K$2,"Elegível","")))</f>
        <v/>
      </c>
      <c r="T722" s="325"/>
      <c r="U722" s="325"/>
      <c r="V722" s="325"/>
      <c r="W722" s="335"/>
      <c r="X722" s="336" t="str">
        <f>IF(Table8[[#This Row],[Código do agregado '[Entidade']]]="","",IF(OR(AND(A722="",A722&lt;&gt;""),(AND(A722&lt;&gt;"",OR(B722="",D722="",I722="",T722="",U722="")))),"NÃO",IF(AND(A722&lt;&gt;"",J722=0),"Faltam membros","sim")))</f>
        <v/>
      </c>
      <c r="AA722" s="323"/>
      <c r="AB722" s="406"/>
      <c r="AC722" s="406"/>
      <c r="AD722" s="323"/>
      <c r="AE722" s="323"/>
    </row>
    <row r="723" spans="1:31" x14ac:dyDescent="0.25">
      <c r="A723" s="324"/>
      <c r="B723" s="325"/>
      <c r="C723" s="326">
        <f>IFERROR(VLOOKUP(B723,A.Núcleos!$B:$C,2,FALSE),"")</f>
        <v>0</v>
      </c>
      <c r="D723" s="327"/>
      <c r="E723" s="328"/>
      <c r="F723" s="213"/>
      <c r="G723" s="329" t="str">
        <f>IF(Table8[[#This Row],[Código da Candidatura]]="","",CONCATENATE(VLOOKUP(Table8[[#This Row],[Código da Candidatura]],Table13[[Cód.]:[Latitude]],3,FALSE)," - ",VLOOKUP(Table8[[#This Row],[Código da Candidatura]],Table13[[Cód.]:[Latitude]],6,FALSE)))</f>
        <v/>
      </c>
      <c r="H723" s="330" t="str">
        <f>IF(A723="","",CONCATENATE("1D.",Entrada!$K$8,".",auxiliar!A100,".",Table8[[#This Row],[Código da Candidatura]]))</f>
        <v/>
      </c>
      <c r="I723" s="331" t="str">
        <f>IF(A723="","",SUMIF(D.Composição!A$2825:A$8530,A723,D.Composição!G$5:G$8530))</f>
        <v/>
      </c>
      <c r="J723" s="332" t="str">
        <f>IF(A723="","",COUNTIF(D.Composição!$A:$A,$A723))</f>
        <v/>
      </c>
      <c r="K723" s="332" t="str">
        <f t="shared" si="55"/>
        <v/>
      </c>
      <c r="L723" s="332" t="str">
        <f>IF(A723="","",COUNTIFS(D.Composição!$A:$A,$A723,D.Composição!$M:$M,"Dep"))</f>
        <v/>
      </c>
      <c r="M723" s="332" t="str">
        <f>IF(A723="","",COUNTIFS(D.Composição!$A:$A,$A723,D.Composição!$F:$F,"Sim"))</f>
        <v/>
      </c>
      <c r="N723" s="332" t="str">
        <f t="shared" si="56"/>
        <v/>
      </c>
      <c r="O723" s="332" t="str">
        <f>IF(A723="","",VLOOKUP(A723,D.Composição!A2922:F8628,5,FALSE))</f>
        <v/>
      </c>
      <c r="P723" s="332" t="str">
        <f t="shared" si="57"/>
        <v/>
      </c>
      <c r="Q723" s="333" t="str">
        <f t="shared" si="58"/>
        <v/>
      </c>
      <c r="R723" s="334" t="str">
        <f t="shared" si="59"/>
        <v/>
      </c>
      <c r="S723" s="332" t="str">
        <f>IF(H723="","",IF(R723&gt;=4*auxiliar!$K$2,"Não elegível",IF(R723&lt;4*auxiliar!$K$2,"Elegível","")))</f>
        <v/>
      </c>
      <c r="T723" s="325"/>
      <c r="U723" s="325"/>
      <c r="V723" s="325"/>
      <c r="W723" s="335"/>
      <c r="X723" s="336" t="str">
        <f>IF(Table8[[#This Row],[Código do agregado '[Entidade']]]="","",IF(OR(AND(A723="",A723&lt;&gt;""),(AND(A723&lt;&gt;"",OR(B723="",D723="",I723="",T723="",U723="")))),"NÃO",IF(AND(A723&lt;&gt;"",J723=0),"Faltam membros","sim")))</f>
        <v/>
      </c>
      <c r="AA723" s="323"/>
      <c r="AB723" s="406"/>
      <c r="AC723" s="406"/>
      <c r="AD723" s="323"/>
      <c r="AE723" s="323"/>
    </row>
    <row r="724" spans="1:31" x14ac:dyDescent="0.25">
      <c r="A724" s="324"/>
      <c r="B724" s="325"/>
      <c r="C724" s="326">
        <f>IFERROR(VLOOKUP(B724,A.Núcleos!$B:$C,2,FALSE),"")</f>
        <v>0</v>
      </c>
      <c r="D724" s="327"/>
      <c r="E724" s="328"/>
      <c r="F724" s="213"/>
      <c r="G724" s="329" t="str">
        <f>IF(Table8[[#This Row],[Código da Candidatura]]="","",CONCATENATE(VLOOKUP(Table8[[#This Row],[Código da Candidatura]],Table13[[Cód.]:[Latitude]],3,FALSE)," - ",VLOOKUP(Table8[[#This Row],[Código da Candidatura]],Table13[[Cód.]:[Latitude]],6,FALSE)))</f>
        <v/>
      </c>
      <c r="H724" s="330" t="str">
        <f>IF(A724="","",CONCATENATE("1D.",Entrada!$K$8,".",auxiliar!A101,".",Table8[[#This Row],[Código da Candidatura]]))</f>
        <v/>
      </c>
      <c r="I724" s="331" t="str">
        <f>IF(A724="","",SUMIF(D.Composição!A$2825:A$8530,A724,D.Composição!G$5:G$8530))</f>
        <v/>
      </c>
      <c r="J724" s="332" t="str">
        <f>IF(A724="","",COUNTIF(D.Composição!$A:$A,$A724))</f>
        <v/>
      </c>
      <c r="K724" s="332" t="str">
        <f t="shared" si="55"/>
        <v/>
      </c>
      <c r="L724" s="332" t="str">
        <f>IF(A724="","",COUNTIFS(D.Composição!$A:$A,$A724,D.Composição!$M:$M,"Dep"))</f>
        <v/>
      </c>
      <c r="M724" s="332" t="str">
        <f>IF(A724="","",COUNTIFS(D.Composição!$A:$A,$A724,D.Composição!$F:$F,"Sim"))</f>
        <v/>
      </c>
      <c r="N724" s="332" t="str">
        <f t="shared" si="56"/>
        <v/>
      </c>
      <c r="O724" s="332" t="str">
        <f>IF(A724="","",VLOOKUP(A724,D.Composição!A2923:F8629,5,FALSE))</f>
        <v/>
      </c>
      <c r="P724" s="332" t="str">
        <f t="shared" si="57"/>
        <v/>
      </c>
      <c r="Q724" s="333" t="str">
        <f t="shared" si="58"/>
        <v/>
      </c>
      <c r="R724" s="334" t="str">
        <f t="shared" si="59"/>
        <v/>
      </c>
      <c r="S724" s="332" t="str">
        <f>IF(H724="","",IF(R724&gt;=4*auxiliar!$K$2,"Não elegível",IF(R724&lt;4*auxiliar!$K$2,"Elegível","")))</f>
        <v/>
      </c>
      <c r="T724" s="325"/>
      <c r="U724" s="325"/>
      <c r="V724" s="325"/>
      <c r="W724" s="335"/>
      <c r="X724" s="336" t="str">
        <f>IF(Table8[[#This Row],[Código do agregado '[Entidade']]]="","",IF(OR(AND(A724="",A724&lt;&gt;""),(AND(A724&lt;&gt;"",OR(B724="",D724="",I724="",T724="",U724="")))),"NÃO",IF(AND(A724&lt;&gt;"",J724=0),"Faltam membros","sim")))</f>
        <v/>
      </c>
      <c r="AA724" s="323"/>
      <c r="AB724" s="406"/>
      <c r="AC724" s="406"/>
      <c r="AD724" s="323"/>
      <c r="AE724" s="323"/>
    </row>
    <row r="725" spans="1:31" x14ac:dyDescent="0.25">
      <c r="A725" s="324"/>
      <c r="B725" s="325"/>
      <c r="C725" s="326">
        <f>IFERROR(VLOOKUP(B725,A.Núcleos!$B:$C,2,FALSE),"")</f>
        <v>0</v>
      </c>
      <c r="D725" s="327"/>
      <c r="E725" s="328"/>
      <c r="F725" s="213"/>
      <c r="G725" s="329" t="str">
        <f>IF(Table8[[#This Row],[Código da Candidatura]]="","",CONCATENATE(VLOOKUP(Table8[[#This Row],[Código da Candidatura]],Table13[[Cód.]:[Latitude]],3,FALSE)," - ",VLOOKUP(Table8[[#This Row],[Código da Candidatura]],Table13[[Cód.]:[Latitude]],6,FALSE)))</f>
        <v/>
      </c>
      <c r="H725" s="330" t="str">
        <f>IF(A725="","",CONCATENATE("1D.",Entrada!$K$8,".",auxiliar!A102,".",Table8[[#This Row],[Código da Candidatura]]))</f>
        <v/>
      </c>
      <c r="I725" s="331" t="str">
        <f>IF(A725="","",SUMIF(D.Composição!A$2825:A$8530,A725,D.Composição!G$5:G$8530))</f>
        <v/>
      </c>
      <c r="J725" s="332" t="str">
        <f>IF(A725="","",COUNTIF(D.Composição!$A:$A,$A725))</f>
        <v/>
      </c>
      <c r="K725" s="332" t="str">
        <f t="shared" si="55"/>
        <v/>
      </c>
      <c r="L725" s="332" t="str">
        <f>IF(A725="","",COUNTIFS(D.Composição!$A:$A,$A725,D.Composição!$M:$M,"Dep"))</f>
        <v/>
      </c>
      <c r="M725" s="332" t="str">
        <f>IF(A725="","",COUNTIFS(D.Composição!$A:$A,$A725,D.Composição!$F:$F,"Sim"))</f>
        <v/>
      </c>
      <c r="N725" s="332" t="str">
        <f t="shared" si="56"/>
        <v/>
      </c>
      <c r="O725" s="332" t="str">
        <f>IF(A725="","",VLOOKUP(A725,D.Composição!A2924:F8630,5,FALSE))</f>
        <v/>
      </c>
      <c r="P725" s="332" t="str">
        <f t="shared" si="57"/>
        <v/>
      </c>
      <c r="Q725" s="333" t="str">
        <f t="shared" si="58"/>
        <v/>
      </c>
      <c r="R725" s="334" t="str">
        <f t="shared" si="59"/>
        <v/>
      </c>
      <c r="S725" s="332" t="str">
        <f>IF(H725="","",IF(R725&gt;=4*auxiliar!$K$2,"Não elegível",IF(R725&lt;4*auxiliar!$K$2,"Elegível","")))</f>
        <v/>
      </c>
      <c r="T725" s="325"/>
      <c r="U725" s="325"/>
      <c r="V725" s="325"/>
      <c r="W725" s="335"/>
      <c r="X725" s="336" t="str">
        <f>IF(Table8[[#This Row],[Código do agregado '[Entidade']]]="","",IF(OR(AND(A725="",A725&lt;&gt;""),(AND(A725&lt;&gt;"",OR(B725="",D725="",I725="",T725="",U725="")))),"NÃO",IF(AND(A725&lt;&gt;"",J725=0),"Faltam membros","sim")))</f>
        <v/>
      </c>
      <c r="AA725" s="323"/>
      <c r="AB725" s="406"/>
      <c r="AC725" s="406"/>
      <c r="AD725" s="323"/>
      <c r="AE725" s="323"/>
    </row>
    <row r="726" spans="1:31" x14ac:dyDescent="0.25">
      <c r="A726" s="324"/>
      <c r="B726" s="325"/>
      <c r="C726" s="326">
        <f>IFERROR(VLOOKUP(B726,A.Núcleos!$B:$C,2,FALSE),"")</f>
        <v>0</v>
      </c>
      <c r="D726" s="327"/>
      <c r="E726" s="328"/>
      <c r="F726" s="213"/>
      <c r="G726" s="329" t="str">
        <f>IF(Table8[[#This Row],[Código da Candidatura]]="","",CONCATENATE(VLOOKUP(Table8[[#This Row],[Código da Candidatura]],Table13[[Cód.]:[Latitude]],3,FALSE)," - ",VLOOKUP(Table8[[#This Row],[Código da Candidatura]],Table13[[Cód.]:[Latitude]],6,FALSE)))</f>
        <v/>
      </c>
      <c r="H726" s="330" t="str">
        <f>IF(A726="","",CONCATENATE("1D.",Entrada!$K$8,".",auxiliar!A103,".",Table8[[#This Row],[Código da Candidatura]]))</f>
        <v/>
      </c>
      <c r="I726" s="331" t="str">
        <f>IF(A726="","",SUMIF(D.Composição!A$2825:A$8530,A726,D.Composição!G$5:G$8530))</f>
        <v/>
      </c>
      <c r="J726" s="332" t="str">
        <f>IF(A726="","",COUNTIF(D.Composição!$A:$A,$A726))</f>
        <v/>
      </c>
      <c r="K726" s="332" t="str">
        <f t="shared" si="55"/>
        <v/>
      </c>
      <c r="L726" s="332" t="str">
        <f>IF(A726="","",COUNTIFS(D.Composição!$A:$A,$A726,D.Composição!$M:$M,"Dep"))</f>
        <v/>
      </c>
      <c r="M726" s="332" t="str">
        <f>IF(A726="","",COUNTIFS(D.Composição!$A:$A,$A726,D.Composição!$F:$F,"Sim"))</f>
        <v/>
      </c>
      <c r="N726" s="332" t="str">
        <f t="shared" si="56"/>
        <v/>
      </c>
      <c r="O726" s="332" t="str">
        <f>IF(A726="","",VLOOKUP(A726,D.Composição!A2925:F8631,5,FALSE))</f>
        <v/>
      </c>
      <c r="P726" s="332" t="str">
        <f t="shared" si="57"/>
        <v/>
      </c>
      <c r="Q726" s="333" t="str">
        <f t="shared" si="58"/>
        <v/>
      </c>
      <c r="R726" s="334" t="str">
        <f t="shared" si="59"/>
        <v/>
      </c>
      <c r="S726" s="332" t="str">
        <f>IF(H726="","",IF(R726&gt;=4*auxiliar!$K$2,"Não elegível",IF(R726&lt;4*auxiliar!$K$2,"Elegível","")))</f>
        <v/>
      </c>
      <c r="T726" s="325"/>
      <c r="U726" s="325"/>
      <c r="V726" s="325"/>
      <c r="W726" s="335"/>
      <c r="X726" s="336" t="str">
        <f>IF(Table8[[#This Row],[Código do agregado '[Entidade']]]="","",IF(OR(AND(A726="",A726&lt;&gt;""),(AND(A726&lt;&gt;"",OR(B726="",D726="",I726="",T726="",U726="")))),"NÃO",IF(AND(A726&lt;&gt;"",J726=0),"Faltam membros","sim")))</f>
        <v/>
      </c>
      <c r="AA726" s="323"/>
      <c r="AB726" s="406"/>
      <c r="AC726" s="406"/>
      <c r="AD726" s="323"/>
      <c r="AE726" s="323"/>
    </row>
    <row r="727" spans="1:31" x14ac:dyDescent="0.25">
      <c r="A727" s="324"/>
      <c r="B727" s="325"/>
      <c r="C727" s="326">
        <f>IFERROR(VLOOKUP(B727,A.Núcleos!$B:$C,2,FALSE),"")</f>
        <v>0</v>
      </c>
      <c r="D727" s="327"/>
      <c r="E727" s="328"/>
      <c r="F727" s="213"/>
      <c r="G727" s="329" t="str">
        <f>IF(Table8[[#This Row],[Código da Candidatura]]="","",CONCATENATE(VLOOKUP(Table8[[#This Row],[Código da Candidatura]],Table13[[Cód.]:[Latitude]],3,FALSE)," - ",VLOOKUP(Table8[[#This Row],[Código da Candidatura]],Table13[[Cód.]:[Latitude]],6,FALSE)))</f>
        <v/>
      </c>
      <c r="H727" s="330" t="str">
        <f>IF(A727="","",CONCATENATE("1D.",Entrada!$K$8,".",auxiliar!A104,".",Table8[[#This Row],[Código da Candidatura]]))</f>
        <v/>
      </c>
      <c r="I727" s="331" t="str">
        <f>IF(A727="","",SUMIF(D.Composição!A$2825:A$8530,A727,D.Composição!G$5:G$8530))</f>
        <v/>
      </c>
      <c r="J727" s="332" t="str">
        <f>IF(A727="","",COUNTIF(D.Composição!$A:$A,$A727))</f>
        <v/>
      </c>
      <c r="K727" s="332" t="str">
        <f t="shared" si="55"/>
        <v/>
      </c>
      <c r="L727" s="332" t="str">
        <f>IF(A727="","",COUNTIFS(D.Composição!$A:$A,$A727,D.Composição!$M:$M,"Dep"))</f>
        <v/>
      </c>
      <c r="M727" s="332" t="str">
        <f>IF(A727="","",COUNTIFS(D.Composição!$A:$A,$A727,D.Composição!$F:$F,"Sim"))</f>
        <v/>
      </c>
      <c r="N727" s="332" t="str">
        <f t="shared" si="56"/>
        <v/>
      </c>
      <c r="O727" s="332" t="str">
        <f>IF(A727="","",VLOOKUP(A727,D.Composição!A2926:F8632,5,FALSE))</f>
        <v/>
      </c>
      <c r="P727" s="332" t="str">
        <f t="shared" si="57"/>
        <v/>
      </c>
      <c r="Q727" s="333" t="str">
        <f t="shared" si="58"/>
        <v/>
      </c>
      <c r="R727" s="334" t="str">
        <f t="shared" si="59"/>
        <v/>
      </c>
      <c r="S727" s="332" t="str">
        <f>IF(H727="","",IF(R727&gt;=4*auxiliar!$K$2,"Não elegível",IF(R727&lt;4*auxiliar!$K$2,"Elegível","")))</f>
        <v/>
      </c>
      <c r="T727" s="325"/>
      <c r="U727" s="325"/>
      <c r="V727" s="325"/>
      <c r="W727" s="335"/>
      <c r="X727" s="336" t="str">
        <f>IF(Table8[[#This Row],[Código do agregado '[Entidade']]]="","",IF(OR(AND(A727="",A727&lt;&gt;""),(AND(A727&lt;&gt;"",OR(B727="",D727="",I727="",T727="",U727="")))),"NÃO",IF(AND(A727&lt;&gt;"",J727=0),"Faltam membros","sim")))</f>
        <v/>
      </c>
      <c r="AA727" s="323"/>
      <c r="AB727" s="406"/>
      <c r="AC727" s="406"/>
      <c r="AD727" s="323"/>
      <c r="AE727" s="323"/>
    </row>
    <row r="728" spans="1:31" x14ac:dyDescent="0.25">
      <c r="A728" s="324"/>
      <c r="B728" s="325"/>
      <c r="C728" s="326">
        <f>IFERROR(VLOOKUP(B728,A.Núcleos!$B:$C,2,FALSE),"")</f>
        <v>0</v>
      </c>
      <c r="D728" s="327"/>
      <c r="E728" s="328"/>
      <c r="F728" s="213"/>
      <c r="G728" s="329" t="str">
        <f>IF(Table8[[#This Row],[Código da Candidatura]]="","",CONCATENATE(VLOOKUP(Table8[[#This Row],[Código da Candidatura]],Table13[[Cód.]:[Latitude]],3,FALSE)," - ",VLOOKUP(Table8[[#This Row],[Código da Candidatura]],Table13[[Cód.]:[Latitude]],6,FALSE)))</f>
        <v/>
      </c>
      <c r="H728" s="330" t="str">
        <f>IF(A728="","",CONCATENATE("1D.",Entrada!$K$8,".",auxiliar!A105,".",Table8[[#This Row],[Código da Candidatura]]))</f>
        <v/>
      </c>
      <c r="I728" s="331" t="str">
        <f>IF(A728="","",SUMIF(D.Composição!A$2825:A$8530,A728,D.Composição!G$5:G$8530))</f>
        <v/>
      </c>
      <c r="J728" s="332" t="str">
        <f>IF(A728="","",COUNTIF(D.Composição!$A:$A,$A728))</f>
        <v/>
      </c>
      <c r="K728" s="332" t="str">
        <f t="shared" si="55"/>
        <v/>
      </c>
      <c r="L728" s="332" t="str">
        <f>IF(A728="","",COUNTIFS(D.Composição!$A:$A,$A728,D.Composição!$M:$M,"Dep"))</f>
        <v/>
      </c>
      <c r="M728" s="332" t="str">
        <f>IF(A728="","",COUNTIFS(D.Composição!$A:$A,$A728,D.Composição!$F:$F,"Sim"))</f>
        <v/>
      </c>
      <c r="N728" s="332" t="str">
        <f t="shared" si="56"/>
        <v/>
      </c>
      <c r="O728" s="332" t="str">
        <f>IF(A728="","",VLOOKUP(A728,D.Composição!A2927:F8633,5,FALSE))</f>
        <v/>
      </c>
      <c r="P728" s="332" t="str">
        <f t="shared" si="57"/>
        <v/>
      </c>
      <c r="Q728" s="333" t="str">
        <f t="shared" si="58"/>
        <v/>
      </c>
      <c r="R728" s="334" t="str">
        <f t="shared" si="59"/>
        <v/>
      </c>
      <c r="S728" s="332" t="str">
        <f>IF(H728="","",IF(R728&gt;=4*auxiliar!$K$2,"Não elegível",IF(R728&lt;4*auxiliar!$K$2,"Elegível","")))</f>
        <v/>
      </c>
      <c r="T728" s="325"/>
      <c r="U728" s="325"/>
      <c r="V728" s="325"/>
      <c r="W728" s="335"/>
      <c r="X728" s="336" t="str">
        <f>IF(Table8[[#This Row],[Código do agregado '[Entidade']]]="","",IF(OR(AND(A728="",A728&lt;&gt;""),(AND(A728&lt;&gt;"",OR(B728="",D728="",I728="",T728="",U728="")))),"NÃO",IF(AND(A728&lt;&gt;"",J728=0),"Faltam membros","sim")))</f>
        <v/>
      </c>
      <c r="AA728" s="323"/>
      <c r="AB728" s="406"/>
      <c r="AC728" s="406"/>
      <c r="AD728" s="323"/>
      <c r="AE728" s="323"/>
    </row>
    <row r="729" spans="1:31" x14ac:dyDescent="0.25">
      <c r="A729" s="324"/>
      <c r="B729" s="325"/>
      <c r="C729" s="326">
        <f>IFERROR(VLOOKUP(B729,A.Núcleos!$B:$C,2,FALSE),"")</f>
        <v>0</v>
      </c>
      <c r="D729" s="327"/>
      <c r="E729" s="328"/>
      <c r="F729" s="213"/>
      <c r="G729" s="329" t="str">
        <f>IF(Table8[[#This Row],[Código da Candidatura]]="","",CONCATENATE(VLOOKUP(Table8[[#This Row],[Código da Candidatura]],Table13[[Cód.]:[Latitude]],3,FALSE)," - ",VLOOKUP(Table8[[#This Row],[Código da Candidatura]],Table13[[Cód.]:[Latitude]],6,FALSE)))</f>
        <v/>
      </c>
      <c r="H729" s="330" t="str">
        <f>IF(A729="","",CONCATENATE("1D.",Entrada!$K$8,".",auxiliar!A106,".",Table8[[#This Row],[Código da Candidatura]]))</f>
        <v/>
      </c>
      <c r="I729" s="331" t="str">
        <f>IF(A729="","",SUMIF(D.Composição!A$2825:A$8530,A729,D.Composição!G$5:G$8530))</f>
        <v/>
      </c>
      <c r="J729" s="332" t="str">
        <f>IF(A729="","",COUNTIF(D.Composição!$A:$A,$A729))</f>
        <v/>
      </c>
      <c r="K729" s="332" t="str">
        <f t="shared" si="55"/>
        <v/>
      </c>
      <c r="L729" s="332" t="str">
        <f>IF(A729="","",COUNTIFS(D.Composição!$A:$A,$A729,D.Composição!$M:$M,"Dep"))</f>
        <v/>
      </c>
      <c r="M729" s="332" t="str">
        <f>IF(A729="","",COUNTIFS(D.Composição!$A:$A,$A729,D.Composição!$F:$F,"Sim"))</f>
        <v/>
      </c>
      <c r="N729" s="332" t="str">
        <f t="shared" si="56"/>
        <v/>
      </c>
      <c r="O729" s="332" t="str">
        <f>IF(A729="","",VLOOKUP(A729,D.Composição!A2928:F8634,5,FALSE))</f>
        <v/>
      </c>
      <c r="P729" s="332" t="str">
        <f t="shared" si="57"/>
        <v/>
      </c>
      <c r="Q729" s="333" t="str">
        <f t="shared" si="58"/>
        <v/>
      </c>
      <c r="R729" s="334" t="str">
        <f t="shared" si="59"/>
        <v/>
      </c>
      <c r="S729" s="332" t="str">
        <f>IF(H729="","",IF(R729&gt;=4*auxiliar!$K$2,"Não elegível",IF(R729&lt;4*auxiliar!$K$2,"Elegível","")))</f>
        <v/>
      </c>
      <c r="T729" s="325"/>
      <c r="U729" s="325"/>
      <c r="V729" s="325"/>
      <c r="W729" s="335"/>
      <c r="X729" s="336" t="str">
        <f>IF(Table8[[#This Row],[Código do agregado '[Entidade']]]="","",IF(OR(AND(A729="",A729&lt;&gt;""),(AND(A729&lt;&gt;"",OR(B729="",D729="",I729="",T729="",U729="")))),"NÃO",IF(AND(A729&lt;&gt;"",J729=0),"Faltam membros","sim")))</f>
        <v/>
      </c>
      <c r="AA729" s="323"/>
      <c r="AB729" s="406"/>
      <c r="AC729" s="406"/>
      <c r="AD729" s="323"/>
      <c r="AE729" s="323"/>
    </row>
    <row r="730" spans="1:31" x14ac:dyDescent="0.25">
      <c r="A730" s="324"/>
      <c r="B730" s="325"/>
      <c r="C730" s="326">
        <f>IFERROR(VLOOKUP(B730,A.Núcleos!$B:$C,2,FALSE),"")</f>
        <v>0</v>
      </c>
      <c r="D730" s="327"/>
      <c r="E730" s="328"/>
      <c r="F730" s="213"/>
      <c r="G730" s="329" t="str">
        <f>IF(Table8[[#This Row],[Código da Candidatura]]="","",CONCATENATE(VLOOKUP(Table8[[#This Row],[Código da Candidatura]],Table13[[Cód.]:[Latitude]],3,FALSE)," - ",VLOOKUP(Table8[[#This Row],[Código da Candidatura]],Table13[[Cód.]:[Latitude]],6,FALSE)))</f>
        <v/>
      </c>
      <c r="H730" s="330" t="str">
        <f>IF(A730="","",CONCATENATE("1D.",Entrada!$K$8,".",auxiliar!A107,".",Table8[[#This Row],[Código da Candidatura]]))</f>
        <v/>
      </c>
      <c r="I730" s="331" t="str">
        <f>IF(A730="","",SUMIF(D.Composição!A$2825:A$8530,A730,D.Composição!G$5:G$8530))</f>
        <v/>
      </c>
      <c r="J730" s="332" t="str">
        <f>IF(A730="","",COUNTIF(D.Composição!$A:$A,$A730))</f>
        <v/>
      </c>
      <c r="K730" s="332" t="str">
        <f t="shared" si="55"/>
        <v/>
      </c>
      <c r="L730" s="332" t="str">
        <f>IF(A730="","",COUNTIFS(D.Composição!$A:$A,$A730,D.Composição!$M:$M,"Dep"))</f>
        <v/>
      </c>
      <c r="M730" s="332" t="str">
        <f>IF(A730="","",COUNTIFS(D.Composição!$A:$A,$A730,D.Composição!$F:$F,"Sim"))</f>
        <v/>
      </c>
      <c r="N730" s="332" t="str">
        <f t="shared" si="56"/>
        <v/>
      </c>
      <c r="O730" s="332" t="str">
        <f>IF(A730="","",VLOOKUP(A730,D.Composição!A2929:F8635,5,FALSE))</f>
        <v/>
      </c>
      <c r="P730" s="332" t="str">
        <f t="shared" si="57"/>
        <v/>
      </c>
      <c r="Q730" s="333" t="str">
        <f t="shared" si="58"/>
        <v/>
      </c>
      <c r="R730" s="334" t="str">
        <f t="shared" si="59"/>
        <v/>
      </c>
      <c r="S730" s="332" t="str">
        <f>IF(H730="","",IF(R730&gt;=4*auxiliar!$K$2,"Não elegível",IF(R730&lt;4*auxiliar!$K$2,"Elegível","")))</f>
        <v/>
      </c>
      <c r="T730" s="325"/>
      <c r="U730" s="325"/>
      <c r="V730" s="325"/>
      <c r="W730" s="335"/>
      <c r="X730" s="336" t="str">
        <f>IF(Table8[[#This Row],[Código do agregado '[Entidade']]]="","",IF(OR(AND(A730="",A730&lt;&gt;""),(AND(A730&lt;&gt;"",OR(B730="",D730="",I730="",T730="",U730="")))),"NÃO",IF(AND(A730&lt;&gt;"",J730=0),"Faltam membros","sim")))</f>
        <v/>
      </c>
      <c r="AA730" s="323"/>
      <c r="AB730" s="406"/>
      <c r="AC730" s="406"/>
      <c r="AD730" s="323"/>
      <c r="AE730" s="323"/>
    </row>
    <row r="731" spans="1:31" x14ac:dyDescent="0.25">
      <c r="A731" s="324"/>
      <c r="B731" s="325"/>
      <c r="C731" s="326">
        <f>IFERROR(VLOOKUP(B731,A.Núcleos!$B:$C,2,FALSE),"")</f>
        <v>0</v>
      </c>
      <c r="D731" s="327"/>
      <c r="E731" s="328"/>
      <c r="F731" s="213"/>
      <c r="G731" s="329" t="str">
        <f>IF(Table8[[#This Row],[Código da Candidatura]]="","",CONCATENATE(VLOOKUP(Table8[[#This Row],[Código da Candidatura]],Table13[[Cód.]:[Latitude]],3,FALSE)," - ",VLOOKUP(Table8[[#This Row],[Código da Candidatura]],Table13[[Cód.]:[Latitude]],6,FALSE)))</f>
        <v/>
      </c>
      <c r="H731" s="330" t="str">
        <f>IF(A731="","",CONCATENATE("1D.",Entrada!$K$8,".",auxiliar!A108,".",Table8[[#This Row],[Código da Candidatura]]))</f>
        <v/>
      </c>
      <c r="I731" s="331" t="str">
        <f>IF(A731="","",SUMIF(D.Composição!A$2825:A$8530,A731,D.Composição!G$5:G$8530))</f>
        <v/>
      </c>
      <c r="J731" s="332" t="str">
        <f>IF(A731="","",COUNTIF(D.Composição!$A:$A,$A731))</f>
        <v/>
      </c>
      <c r="K731" s="332" t="str">
        <f t="shared" si="55"/>
        <v/>
      </c>
      <c r="L731" s="332" t="str">
        <f>IF(A731="","",COUNTIFS(D.Composição!$A:$A,$A731,D.Composição!$M:$M,"Dep"))</f>
        <v/>
      </c>
      <c r="M731" s="332" t="str">
        <f>IF(A731="","",COUNTIFS(D.Composição!$A:$A,$A731,D.Composição!$F:$F,"Sim"))</f>
        <v/>
      </c>
      <c r="N731" s="332" t="str">
        <f t="shared" si="56"/>
        <v/>
      </c>
      <c r="O731" s="332" t="str">
        <f>IF(A731="","",VLOOKUP(A731,D.Composição!A2930:F8636,5,FALSE))</f>
        <v/>
      </c>
      <c r="P731" s="332" t="str">
        <f t="shared" si="57"/>
        <v/>
      </c>
      <c r="Q731" s="333" t="str">
        <f t="shared" si="58"/>
        <v/>
      </c>
      <c r="R731" s="334" t="str">
        <f t="shared" si="59"/>
        <v/>
      </c>
      <c r="S731" s="332" t="str">
        <f>IF(H731="","",IF(R731&gt;=4*auxiliar!$K$2,"Não elegível",IF(R731&lt;4*auxiliar!$K$2,"Elegível","")))</f>
        <v/>
      </c>
      <c r="T731" s="325"/>
      <c r="U731" s="325"/>
      <c r="V731" s="325"/>
      <c r="W731" s="335"/>
      <c r="X731" s="336" t="str">
        <f>IF(Table8[[#This Row],[Código do agregado '[Entidade']]]="","",IF(OR(AND(A731="",A731&lt;&gt;""),(AND(A731&lt;&gt;"",OR(B731="",D731="",I731="",T731="",U731="")))),"NÃO",IF(AND(A731&lt;&gt;"",J731=0),"Faltam membros","sim")))</f>
        <v/>
      </c>
      <c r="AA731" s="323"/>
      <c r="AB731" s="406"/>
      <c r="AC731" s="406"/>
      <c r="AD731" s="323"/>
      <c r="AE731" s="323"/>
    </row>
    <row r="732" spans="1:31" x14ac:dyDescent="0.25">
      <c r="A732" s="324"/>
      <c r="B732" s="325"/>
      <c r="C732" s="326">
        <f>IFERROR(VLOOKUP(B732,A.Núcleos!$B:$C,2,FALSE),"")</f>
        <v>0</v>
      </c>
      <c r="D732" s="327"/>
      <c r="E732" s="328"/>
      <c r="F732" s="213"/>
      <c r="G732" s="329" t="str">
        <f>IF(Table8[[#This Row],[Código da Candidatura]]="","",CONCATENATE(VLOOKUP(Table8[[#This Row],[Código da Candidatura]],Table13[[Cód.]:[Latitude]],3,FALSE)," - ",VLOOKUP(Table8[[#This Row],[Código da Candidatura]],Table13[[Cód.]:[Latitude]],6,FALSE)))</f>
        <v/>
      </c>
      <c r="H732" s="330" t="str">
        <f>IF(A732="","",CONCATENATE("1D.",Entrada!$K$8,".",auxiliar!A109,".",Table8[[#This Row],[Código da Candidatura]]))</f>
        <v/>
      </c>
      <c r="I732" s="331" t="str">
        <f>IF(A732="","",SUMIF(D.Composição!A$2825:A$8530,A732,D.Composição!G$5:G$8530))</f>
        <v/>
      </c>
      <c r="J732" s="332" t="str">
        <f>IF(A732="","",COUNTIF(D.Composição!$A:$A,$A732))</f>
        <v/>
      </c>
      <c r="K732" s="332" t="str">
        <f t="shared" si="55"/>
        <v/>
      </c>
      <c r="L732" s="332" t="str">
        <f>IF(A732="","",COUNTIFS(D.Composição!$A:$A,$A732,D.Composição!$M:$M,"Dep"))</f>
        <v/>
      </c>
      <c r="M732" s="332" t="str">
        <f>IF(A732="","",COUNTIFS(D.Composição!$A:$A,$A732,D.Composição!$F:$F,"Sim"))</f>
        <v/>
      </c>
      <c r="N732" s="332" t="str">
        <f t="shared" si="56"/>
        <v/>
      </c>
      <c r="O732" s="332" t="str">
        <f>IF(A732="","",VLOOKUP(A732,D.Composição!A2931:F8637,5,FALSE))</f>
        <v/>
      </c>
      <c r="P732" s="332" t="str">
        <f t="shared" si="57"/>
        <v/>
      </c>
      <c r="Q732" s="333" t="str">
        <f t="shared" si="58"/>
        <v/>
      </c>
      <c r="R732" s="334" t="str">
        <f t="shared" si="59"/>
        <v/>
      </c>
      <c r="S732" s="332" t="str">
        <f>IF(H732="","",IF(R732&gt;=4*auxiliar!$K$2,"Não elegível",IF(R732&lt;4*auxiliar!$K$2,"Elegível","")))</f>
        <v/>
      </c>
      <c r="T732" s="325"/>
      <c r="U732" s="325"/>
      <c r="V732" s="325"/>
      <c r="W732" s="335"/>
      <c r="X732" s="336" t="str">
        <f>IF(Table8[[#This Row],[Código do agregado '[Entidade']]]="","",IF(OR(AND(A732="",A732&lt;&gt;""),(AND(A732&lt;&gt;"",OR(B732="",D732="",I732="",T732="",U732="")))),"NÃO",IF(AND(A732&lt;&gt;"",J732=0),"Faltam membros","sim")))</f>
        <v/>
      </c>
      <c r="AA732" s="323"/>
      <c r="AB732" s="406"/>
      <c r="AC732" s="406"/>
      <c r="AD732" s="323"/>
      <c r="AE732" s="323"/>
    </row>
    <row r="733" spans="1:31" x14ac:dyDescent="0.25">
      <c r="A733" s="324"/>
      <c r="B733" s="325"/>
      <c r="C733" s="326">
        <f>IFERROR(VLOOKUP(B733,A.Núcleos!$B:$C,2,FALSE),"")</f>
        <v>0</v>
      </c>
      <c r="D733" s="327"/>
      <c r="E733" s="328"/>
      <c r="F733" s="213"/>
      <c r="G733" s="329" t="str">
        <f>IF(Table8[[#This Row],[Código da Candidatura]]="","",CONCATENATE(VLOOKUP(Table8[[#This Row],[Código da Candidatura]],Table13[[Cód.]:[Latitude]],3,FALSE)," - ",VLOOKUP(Table8[[#This Row],[Código da Candidatura]],Table13[[Cód.]:[Latitude]],6,FALSE)))</f>
        <v/>
      </c>
      <c r="H733" s="330" t="str">
        <f>IF(A733="","",CONCATENATE("1D.",Entrada!$K$8,".",auxiliar!A110,".",Table8[[#This Row],[Código da Candidatura]]))</f>
        <v/>
      </c>
      <c r="I733" s="331" t="str">
        <f>IF(A733="","",SUMIF(D.Composição!A$2825:A$8530,A733,D.Composição!G$5:G$8530))</f>
        <v/>
      </c>
      <c r="J733" s="332" t="str">
        <f>IF(A733="","",COUNTIF(D.Composição!$A:$A,$A733))</f>
        <v/>
      </c>
      <c r="K733" s="332" t="str">
        <f t="shared" si="55"/>
        <v/>
      </c>
      <c r="L733" s="332" t="str">
        <f>IF(A733="","",COUNTIFS(D.Composição!$A:$A,$A733,D.Composição!$M:$M,"Dep"))</f>
        <v/>
      </c>
      <c r="M733" s="332" t="str">
        <f>IF(A733="","",COUNTIFS(D.Composição!$A:$A,$A733,D.Composição!$F:$F,"Sim"))</f>
        <v/>
      </c>
      <c r="N733" s="332" t="str">
        <f t="shared" si="56"/>
        <v/>
      </c>
      <c r="O733" s="332" t="str">
        <f>IF(A733="","",VLOOKUP(A733,D.Composição!A2932:F8638,5,FALSE))</f>
        <v/>
      </c>
      <c r="P733" s="332" t="str">
        <f t="shared" si="57"/>
        <v/>
      </c>
      <c r="Q733" s="333" t="str">
        <f t="shared" si="58"/>
        <v/>
      </c>
      <c r="R733" s="334" t="str">
        <f t="shared" si="59"/>
        <v/>
      </c>
      <c r="S733" s="332" t="str">
        <f>IF(H733="","",IF(R733&gt;=4*auxiliar!$K$2,"Não elegível",IF(R733&lt;4*auxiliar!$K$2,"Elegível","")))</f>
        <v/>
      </c>
      <c r="T733" s="325"/>
      <c r="U733" s="325"/>
      <c r="V733" s="325"/>
      <c r="W733" s="335"/>
      <c r="X733" s="336" t="str">
        <f>IF(Table8[[#This Row],[Código do agregado '[Entidade']]]="","",IF(OR(AND(A733="",A733&lt;&gt;""),(AND(A733&lt;&gt;"",OR(B733="",D733="",I733="",T733="",U733="")))),"NÃO",IF(AND(A733&lt;&gt;"",J733=0),"Faltam membros","sim")))</f>
        <v/>
      </c>
      <c r="AA733" s="323"/>
      <c r="AB733" s="406"/>
      <c r="AC733" s="406"/>
      <c r="AD733" s="323"/>
      <c r="AE733" s="323"/>
    </row>
    <row r="734" spans="1:31" x14ac:dyDescent="0.25">
      <c r="A734" s="324"/>
      <c r="B734" s="325"/>
      <c r="C734" s="326">
        <f>IFERROR(VLOOKUP(B734,A.Núcleos!$B:$C,2,FALSE),"")</f>
        <v>0</v>
      </c>
      <c r="D734" s="327"/>
      <c r="E734" s="328"/>
      <c r="F734" s="213"/>
      <c r="G734" s="329" t="str">
        <f>IF(Table8[[#This Row],[Código da Candidatura]]="","",CONCATENATE(VLOOKUP(Table8[[#This Row],[Código da Candidatura]],Table13[[Cód.]:[Latitude]],3,FALSE)," - ",VLOOKUP(Table8[[#This Row],[Código da Candidatura]],Table13[[Cód.]:[Latitude]],6,FALSE)))</f>
        <v/>
      </c>
      <c r="H734" s="330" t="str">
        <f>IF(A734="","",CONCATENATE("1D.",Entrada!$K$8,".",auxiliar!A111,".",Table8[[#This Row],[Código da Candidatura]]))</f>
        <v/>
      </c>
      <c r="I734" s="331" t="str">
        <f>IF(A734="","",SUMIF(D.Composição!A$2825:A$8530,A734,D.Composição!G$5:G$8530))</f>
        <v/>
      </c>
      <c r="J734" s="332" t="str">
        <f>IF(A734="","",COUNTIF(D.Composição!$A:$A,$A734))</f>
        <v/>
      </c>
      <c r="K734" s="332" t="str">
        <f t="shared" si="55"/>
        <v/>
      </c>
      <c r="L734" s="332" t="str">
        <f>IF(A734="","",COUNTIFS(D.Composição!$A:$A,$A734,D.Composição!$M:$M,"Dep"))</f>
        <v/>
      </c>
      <c r="M734" s="332" t="str">
        <f>IF(A734="","",COUNTIFS(D.Composição!$A:$A,$A734,D.Composição!$F:$F,"Sim"))</f>
        <v/>
      </c>
      <c r="N734" s="332" t="str">
        <f t="shared" si="56"/>
        <v/>
      </c>
      <c r="O734" s="332" t="str">
        <f>IF(A734="","",VLOOKUP(A734,D.Composição!A2933:F8639,5,FALSE))</f>
        <v/>
      </c>
      <c r="P734" s="332" t="str">
        <f t="shared" si="57"/>
        <v/>
      </c>
      <c r="Q734" s="333" t="str">
        <f t="shared" si="58"/>
        <v/>
      </c>
      <c r="R734" s="334" t="str">
        <f t="shared" si="59"/>
        <v/>
      </c>
      <c r="S734" s="332" t="str">
        <f>IF(H734="","",IF(R734&gt;=4*auxiliar!$K$2,"Não elegível",IF(R734&lt;4*auxiliar!$K$2,"Elegível","")))</f>
        <v/>
      </c>
      <c r="T734" s="325"/>
      <c r="U734" s="325"/>
      <c r="V734" s="325"/>
      <c r="W734" s="335"/>
      <c r="X734" s="336" t="str">
        <f>IF(Table8[[#This Row],[Código do agregado '[Entidade']]]="","",IF(OR(AND(A734="",A734&lt;&gt;""),(AND(A734&lt;&gt;"",OR(B734="",D734="",I734="",T734="",U734="")))),"NÃO",IF(AND(A734&lt;&gt;"",J734=0),"Faltam membros","sim")))</f>
        <v/>
      </c>
      <c r="AA734" s="323"/>
      <c r="AB734" s="406"/>
      <c r="AC734" s="406"/>
      <c r="AD734" s="323"/>
      <c r="AE734" s="323"/>
    </row>
    <row r="735" spans="1:31" x14ac:dyDescent="0.25">
      <c r="A735" s="324"/>
      <c r="B735" s="325"/>
      <c r="C735" s="326">
        <f>IFERROR(VLOOKUP(B735,A.Núcleos!$B:$C,2,FALSE),"")</f>
        <v>0</v>
      </c>
      <c r="D735" s="327"/>
      <c r="E735" s="328"/>
      <c r="F735" s="213"/>
      <c r="G735" s="329" t="str">
        <f>IF(Table8[[#This Row],[Código da Candidatura]]="","",CONCATENATE(VLOOKUP(Table8[[#This Row],[Código da Candidatura]],Table13[[Cód.]:[Latitude]],3,FALSE)," - ",VLOOKUP(Table8[[#This Row],[Código da Candidatura]],Table13[[Cód.]:[Latitude]],6,FALSE)))</f>
        <v/>
      </c>
      <c r="H735" s="330" t="str">
        <f>IF(A735="","",CONCATENATE("1D.",Entrada!$K$8,".",auxiliar!A112,".",Table8[[#This Row],[Código da Candidatura]]))</f>
        <v/>
      </c>
      <c r="I735" s="331" t="str">
        <f>IF(A735="","",SUMIF(D.Composição!A$2825:A$8530,A735,D.Composição!G$5:G$8530))</f>
        <v/>
      </c>
      <c r="J735" s="332" t="str">
        <f>IF(A735="","",COUNTIF(D.Composição!$A:$A,$A735))</f>
        <v/>
      </c>
      <c r="K735" s="332" t="str">
        <f t="shared" si="55"/>
        <v/>
      </c>
      <c r="L735" s="332" t="str">
        <f>IF(A735="","",COUNTIFS(D.Composição!$A:$A,$A735,D.Composição!$M:$M,"Dep"))</f>
        <v/>
      </c>
      <c r="M735" s="332" t="str">
        <f>IF(A735="","",COUNTIFS(D.Composição!$A:$A,$A735,D.Composição!$F:$F,"Sim"))</f>
        <v/>
      </c>
      <c r="N735" s="332" t="str">
        <f t="shared" si="56"/>
        <v/>
      </c>
      <c r="O735" s="332" t="str">
        <f>IF(A735="","",VLOOKUP(A735,D.Composição!A2934:F8640,5,FALSE))</f>
        <v/>
      </c>
      <c r="P735" s="332" t="str">
        <f t="shared" si="57"/>
        <v/>
      </c>
      <c r="Q735" s="333" t="str">
        <f t="shared" si="58"/>
        <v/>
      </c>
      <c r="R735" s="334" t="str">
        <f t="shared" si="59"/>
        <v/>
      </c>
      <c r="S735" s="332" t="str">
        <f>IF(H735="","",IF(R735&gt;=4*auxiliar!$K$2,"Não elegível",IF(R735&lt;4*auxiliar!$K$2,"Elegível","")))</f>
        <v/>
      </c>
      <c r="T735" s="325"/>
      <c r="U735" s="325"/>
      <c r="V735" s="325"/>
      <c r="W735" s="335"/>
      <c r="X735" s="336" t="str">
        <f>IF(Table8[[#This Row],[Código do agregado '[Entidade']]]="","",IF(OR(AND(A735="",A735&lt;&gt;""),(AND(A735&lt;&gt;"",OR(B735="",D735="",I735="",T735="",U735="")))),"NÃO",IF(AND(A735&lt;&gt;"",J735=0),"Faltam membros","sim")))</f>
        <v/>
      </c>
      <c r="AA735" s="323"/>
      <c r="AB735" s="406"/>
      <c r="AC735" s="406"/>
      <c r="AD735" s="323"/>
      <c r="AE735" s="323"/>
    </row>
    <row r="736" spans="1:31" x14ac:dyDescent="0.25">
      <c r="A736" s="324"/>
      <c r="B736" s="325"/>
      <c r="C736" s="326">
        <f>IFERROR(VLOOKUP(B736,A.Núcleos!$B:$C,2,FALSE),"")</f>
        <v>0</v>
      </c>
      <c r="D736" s="327"/>
      <c r="E736" s="328"/>
      <c r="F736" s="213"/>
      <c r="G736" s="329" t="str">
        <f>IF(Table8[[#This Row],[Código da Candidatura]]="","",CONCATENATE(VLOOKUP(Table8[[#This Row],[Código da Candidatura]],Table13[[Cód.]:[Latitude]],3,FALSE)," - ",VLOOKUP(Table8[[#This Row],[Código da Candidatura]],Table13[[Cód.]:[Latitude]],6,FALSE)))</f>
        <v/>
      </c>
      <c r="H736" s="330" t="str">
        <f>IF(A736="","",CONCATENATE("1D.",Entrada!$K$8,".",auxiliar!A113,".",Table8[[#This Row],[Código da Candidatura]]))</f>
        <v/>
      </c>
      <c r="I736" s="331" t="str">
        <f>IF(A736="","",SUMIF(D.Composição!A$2825:A$8530,A736,D.Composição!G$5:G$8530))</f>
        <v/>
      </c>
      <c r="J736" s="332" t="str">
        <f>IF(A736="","",COUNTIF(D.Composição!$A:$A,$A736))</f>
        <v/>
      </c>
      <c r="K736" s="332" t="str">
        <f t="shared" si="55"/>
        <v/>
      </c>
      <c r="L736" s="332" t="str">
        <f>IF(A736="","",COUNTIFS(D.Composição!$A:$A,$A736,D.Composição!$M:$M,"Dep"))</f>
        <v/>
      </c>
      <c r="M736" s="332" t="str">
        <f>IF(A736="","",COUNTIFS(D.Composição!$A:$A,$A736,D.Composição!$F:$F,"Sim"))</f>
        <v/>
      </c>
      <c r="N736" s="332" t="str">
        <f t="shared" si="56"/>
        <v/>
      </c>
      <c r="O736" s="332" t="str">
        <f>IF(A736="","",VLOOKUP(A736,D.Composição!A2935:F8641,5,FALSE))</f>
        <v/>
      </c>
      <c r="P736" s="332" t="str">
        <f t="shared" si="57"/>
        <v/>
      </c>
      <c r="Q736" s="333" t="str">
        <f t="shared" si="58"/>
        <v/>
      </c>
      <c r="R736" s="334" t="str">
        <f t="shared" si="59"/>
        <v/>
      </c>
      <c r="S736" s="332" t="str">
        <f>IF(H736="","",IF(R736&gt;=4*auxiliar!$K$2,"Não elegível",IF(R736&lt;4*auxiliar!$K$2,"Elegível","")))</f>
        <v/>
      </c>
      <c r="T736" s="325"/>
      <c r="U736" s="325"/>
      <c r="V736" s="325"/>
      <c r="W736" s="335"/>
      <c r="X736" s="336" t="str">
        <f>IF(Table8[[#This Row],[Código do agregado '[Entidade']]]="","",IF(OR(AND(A736="",A736&lt;&gt;""),(AND(A736&lt;&gt;"",OR(B736="",D736="",I736="",T736="",U736="")))),"NÃO",IF(AND(A736&lt;&gt;"",J736=0),"Faltam membros","sim")))</f>
        <v/>
      </c>
      <c r="AA736" s="323"/>
      <c r="AB736" s="406"/>
      <c r="AC736" s="406"/>
      <c r="AD736" s="323"/>
      <c r="AE736" s="323"/>
    </row>
    <row r="737" spans="1:31" x14ac:dyDescent="0.25">
      <c r="A737" s="324"/>
      <c r="B737" s="325"/>
      <c r="C737" s="326">
        <f>IFERROR(VLOOKUP(B737,A.Núcleos!$B:$C,2,FALSE),"")</f>
        <v>0</v>
      </c>
      <c r="D737" s="327"/>
      <c r="E737" s="328"/>
      <c r="F737" s="213"/>
      <c r="G737" s="329" t="str">
        <f>IF(Table8[[#This Row],[Código da Candidatura]]="","",CONCATENATE(VLOOKUP(Table8[[#This Row],[Código da Candidatura]],Table13[[Cód.]:[Latitude]],3,FALSE)," - ",VLOOKUP(Table8[[#This Row],[Código da Candidatura]],Table13[[Cód.]:[Latitude]],6,FALSE)))</f>
        <v/>
      </c>
      <c r="H737" s="330" t="str">
        <f>IF(A737="","",CONCATENATE("1D.",Entrada!$K$8,".",auxiliar!A114,".",Table8[[#This Row],[Código da Candidatura]]))</f>
        <v/>
      </c>
      <c r="I737" s="331" t="str">
        <f>IF(A737="","",SUMIF(D.Composição!A$2825:A$8530,A737,D.Composição!G$5:G$8530))</f>
        <v/>
      </c>
      <c r="J737" s="332" t="str">
        <f>IF(A737="","",COUNTIF(D.Composição!$A:$A,$A737))</f>
        <v/>
      </c>
      <c r="K737" s="332" t="str">
        <f t="shared" si="55"/>
        <v/>
      </c>
      <c r="L737" s="332" t="str">
        <f>IF(A737="","",COUNTIFS(D.Composição!$A:$A,$A737,D.Composição!$M:$M,"Dep"))</f>
        <v/>
      </c>
      <c r="M737" s="332" t="str">
        <f>IF(A737="","",COUNTIFS(D.Composição!$A:$A,$A737,D.Composição!$F:$F,"Sim"))</f>
        <v/>
      </c>
      <c r="N737" s="332" t="str">
        <f t="shared" si="56"/>
        <v/>
      </c>
      <c r="O737" s="332" t="str">
        <f>IF(A737="","",VLOOKUP(A737,D.Composição!A2936:F8642,5,FALSE))</f>
        <v/>
      </c>
      <c r="P737" s="332" t="str">
        <f t="shared" si="57"/>
        <v/>
      </c>
      <c r="Q737" s="333" t="str">
        <f t="shared" si="58"/>
        <v/>
      </c>
      <c r="R737" s="334" t="str">
        <f t="shared" si="59"/>
        <v/>
      </c>
      <c r="S737" s="332" t="str">
        <f>IF(H737="","",IF(R737&gt;=4*auxiliar!$K$2,"Não elegível",IF(R737&lt;4*auxiliar!$K$2,"Elegível","")))</f>
        <v/>
      </c>
      <c r="T737" s="325"/>
      <c r="U737" s="325"/>
      <c r="V737" s="325"/>
      <c r="W737" s="335"/>
      <c r="X737" s="336" t="str">
        <f>IF(Table8[[#This Row],[Código do agregado '[Entidade']]]="","",IF(OR(AND(A737="",A737&lt;&gt;""),(AND(A737&lt;&gt;"",OR(B737="",D737="",I737="",T737="",U737="")))),"NÃO",IF(AND(A737&lt;&gt;"",J737=0),"Faltam membros","sim")))</f>
        <v/>
      </c>
      <c r="AA737" s="323"/>
      <c r="AB737" s="406"/>
      <c r="AC737" s="406"/>
      <c r="AD737" s="323"/>
      <c r="AE737" s="323"/>
    </row>
    <row r="738" spans="1:31" x14ac:dyDescent="0.25">
      <c r="A738" s="324"/>
      <c r="B738" s="325"/>
      <c r="C738" s="326">
        <f>IFERROR(VLOOKUP(B738,A.Núcleos!$B:$C,2,FALSE),"")</f>
        <v>0</v>
      </c>
      <c r="D738" s="327"/>
      <c r="E738" s="328"/>
      <c r="F738" s="213"/>
      <c r="G738" s="329" t="str">
        <f>IF(Table8[[#This Row],[Código da Candidatura]]="","",CONCATENATE(VLOOKUP(Table8[[#This Row],[Código da Candidatura]],Table13[[Cód.]:[Latitude]],3,FALSE)," - ",VLOOKUP(Table8[[#This Row],[Código da Candidatura]],Table13[[Cód.]:[Latitude]],6,FALSE)))</f>
        <v/>
      </c>
      <c r="H738" s="330" t="str">
        <f>IF(A738="","",CONCATENATE("1D.",Entrada!$K$8,".",auxiliar!A115,".",Table8[[#This Row],[Código da Candidatura]]))</f>
        <v/>
      </c>
      <c r="I738" s="331" t="str">
        <f>IF(A738="","",SUMIF(D.Composição!A$2825:A$8530,A738,D.Composição!G$5:G$8530))</f>
        <v/>
      </c>
      <c r="J738" s="332" t="str">
        <f>IF(A738="","",COUNTIF(D.Composição!$A:$A,$A738))</f>
        <v/>
      </c>
      <c r="K738" s="332" t="str">
        <f t="shared" si="55"/>
        <v/>
      </c>
      <c r="L738" s="332" t="str">
        <f>IF(A738="","",COUNTIFS(D.Composição!$A:$A,$A738,D.Composição!$M:$M,"Dep"))</f>
        <v/>
      </c>
      <c r="M738" s="332" t="str">
        <f>IF(A738="","",COUNTIFS(D.Composição!$A:$A,$A738,D.Composição!$F:$F,"Sim"))</f>
        <v/>
      </c>
      <c r="N738" s="332" t="str">
        <f t="shared" si="56"/>
        <v/>
      </c>
      <c r="O738" s="332" t="str">
        <f>IF(A738="","",VLOOKUP(A738,D.Composição!A2937:F8643,5,FALSE))</f>
        <v/>
      </c>
      <c r="P738" s="332" t="str">
        <f t="shared" si="57"/>
        <v/>
      </c>
      <c r="Q738" s="333" t="str">
        <f t="shared" si="58"/>
        <v/>
      </c>
      <c r="R738" s="334" t="str">
        <f t="shared" si="59"/>
        <v/>
      </c>
      <c r="S738" s="332" t="str">
        <f>IF(H738="","",IF(R738&gt;=4*auxiliar!$K$2,"Não elegível",IF(R738&lt;4*auxiliar!$K$2,"Elegível","")))</f>
        <v/>
      </c>
      <c r="T738" s="325"/>
      <c r="U738" s="325"/>
      <c r="V738" s="325"/>
      <c r="W738" s="335"/>
      <c r="X738" s="336" t="str">
        <f>IF(Table8[[#This Row],[Código do agregado '[Entidade']]]="","",IF(OR(AND(A738="",A738&lt;&gt;""),(AND(A738&lt;&gt;"",OR(B738="",D738="",I738="",T738="",U738="")))),"NÃO",IF(AND(A738&lt;&gt;"",J738=0),"Faltam membros","sim")))</f>
        <v/>
      </c>
      <c r="AA738" s="323"/>
      <c r="AB738" s="406"/>
      <c r="AC738" s="406"/>
      <c r="AD738" s="323"/>
      <c r="AE738" s="323"/>
    </row>
    <row r="739" spans="1:31" x14ac:dyDescent="0.25">
      <c r="A739" s="324"/>
      <c r="B739" s="325"/>
      <c r="C739" s="326">
        <f>IFERROR(VLOOKUP(B739,A.Núcleos!$B:$C,2,FALSE),"")</f>
        <v>0</v>
      </c>
      <c r="D739" s="327"/>
      <c r="E739" s="328"/>
      <c r="F739" s="213"/>
      <c r="G739" s="329" t="str">
        <f>IF(Table8[[#This Row],[Código da Candidatura]]="","",CONCATENATE(VLOOKUP(Table8[[#This Row],[Código da Candidatura]],Table13[[Cód.]:[Latitude]],3,FALSE)," - ",VLOOKUP(Table8[[#This Row],[Código da Candidatura]],Table13[[Cód.]:[Latitude]],6,FALSE)))</f>
        <v/>
      </c>
      <c r="H739" s="330" t="str">
        <f>IF(A739="","",CONCATENATE("1D.",Entrada!$K$8,".",auxiliar!A116,".",Table8[[#This Row],[Código da Candidatura]]))</f>
        <v/>
      </c>
      <c r="I739" s="331" t="str">
        <f>IF(A739="","",SUMIF(D.Composição!A$2825:A$8530,A739,D.Composição!G$5:G$8530))</f>
        <v/>
      </c>
      <c r="J739" s="332" t="str">
        <f>IF(A739="","",COUNTIF(D.Composição!$A:$A,$A739))</f>
        <v/>
      </c>
      <c r="K739" s="332" t="str">
        <f t="shared" si="55"/>
        <v/>
      </c>
      <c r="L739" s="332" t="str">
        <f>IF(A739="","",COUNTIFS(D.Composição!$A:$A,$A739,D.Composição!$M:$M,"Dep"))</f>
        <v/>
      </c>
      <c r="M739" s="332" t="str">
        <f>IF(A739="","",COUNTIFS(D.Composição!$A:$A,$A739,D.Composição!$F:$F,"Sim"))</f>
        <v/>
      </c>
      <c r="N739" s="332" t="str">
        <f t="shared" si="56"/>
        <v/>
      </c>
      <c r="O739" s="332" t="str">
        <f>IF(A739="","",VLOOKUP(A739,D.Composição!A2938:F8644,5,FALSE))</f>
        <v/>
      </c>
      <c r="P739" s="332" t="str">
        <f t="shared" si="57"/>
        <v/>
      </c>
      <c r="Q739" s="333" t="str">
        <f t="shared" si="58"/>
        <v/>
      </c>
      <c r="R739" s="334" t="str">
        <f t="shared" si="59"/>
        <v/>
      </c>
      <c r="S739" s="332" t="str">
        <f>IF(H739="","",IF(R739&gt;=4*auxiliar!$K$2,"Não elegível",IF(R739&lt;4*auxiliar!$K$2,"Elegível","")))</f>
        <v/>
      </c>
      <c r="T739" s="325"/>
      <c r="U739" s="325"/>
      <c r="V739" s="325"/>
      <c r="W739" s="335"/>
      <c r="X739" s="336" t="str">
        <f>IF(Table8[[#This Row],[Código do agregado '[Entidade']]]="","",IF(OR(AND(A739="",A739&lt;&gt;""),(AND(A739&lt;&gt;"",OR(B739="",D739="",I739="",T739="",U739="")))),"NÃO",IF(AND(A739&lt;&gt;"",J739=0),"Faltam membros","sim")))</f>
        <v/>
      </c>
      <c r="AA739" s="323"/>
      <c r="AB739" s="406"/>
      <c r="AC739" s="406"/>
      <c r="AD739" s="323"/>
      <c r="AE739" s="323"/>
    </row>
    <row r="740" spans="1:31" x14ac:dyDescent="0.25">
      <c r="A740" s="324"/>
      <c r="B740" s="325"/>
      <c r="C740" s="326">
        <f>IFERROR(VLOOKUP(B740,A.Núcleos!$B:$C,2,FALSE),"")</f>
        <v>0</v>
      </c>
      <c r="D740" s="327"/>
      <c r="E740" s="328"/>
      <c r="F740" s="213"/>
      <c r="G740" s="329" t="str">
        <f>IF(Table8[[#This Row],[Código da Candidatura]]="","",CONCATENATE(VLOOKUP(Table8[[#This Row],[Código da Candidatura]],Table13[[Cód.]:[Latitude]],3,FALSE)," - ",VLOOKUP(Table8[[#This Row],[Código da Candidatura]],Table13[[Cód.]:[Latitude]],6,FALSE)))</f>
        <v/>
      </c>
      <c r="H740" s="330" t="str">
        <f>IF(A740="","",CONCATENATE("1D.",Entrada!$K$8,".",auxiliar!A117,".",Table8[[#This Row],[Código da Candidatura]]))</f>
        <v/>
      </c>
      <c r="I740" s="331" t="str">
        <f>IF(A740="","",SUMIF(D.Composição!A$2825:A$8530,A740,D.Composição!G$5:G$8530))</f>
        <v/>
      </c>
      <c r="J740" s="332" t="str">
        <f>IF(A740="","",COUNTIF(D.Composição!$A:$A,$A740))</f>
        <v/>
      </c>
      <c r="K740" s="332" t="str">
        <f t="shared" si="55"/>
        <v/>
      </c>
      <c r="L740" s="332" t="str">
        <f>IF(A740="","",COUNTIFS(D.Composição!$A:$A,$A740,D.Composição!$M:$M,"Dep"))</f>
        <v/>
      </c>
      <c r="M740" s="332" t="str">
        <f>IF(A740="","",COUNTIFS(D.Composição!$A:$A,$A740,D.Composição!$F:$F,"Sim"))</f>
        <v/>
      </c>
      <c r="N740" s="332" t="str">
        <f t="shared" si="56"/>
        <v/>
      </c>
      <c r="O740" s="332" t="str">
        <f>IF(A740="","",VLOOKUP(A740,D.Composição!A2939:F8645,5,FALSE))</f>
        <v/>
      </c>
      <c r="P740" s="332" t="str">
        <f t="shared" si="57"/>
        <v/>
      </c>
      <c r="Q740" s="333" t="str">
        <f t="shared" si="58"/>
        <v/>
      </c>
      <c r="R740" s="334" t="str">
        <f t="shared" si="59"/>
        <v/>
      </c>
      <c r="S740" s="332" t="str">
        <f>IF(H740="","",IF(R740&gt;=4*auxiliar!$K$2,"Não elegível",IF(R740&lt;4*auxiliar!$K$2,"Elegível","")))</f>
        <v/>
      </c>
      <c r="T740" s="325"/>
      <c r="U740" s="325"/>
      <c r="V740" s="325"/>
      <c r="W740" s="335"/>
      <c r="X740" s="336" t="str">
        <f>IF(Table8[[#This Row],[Código do agregado '[Entidade']]]="","",IF(OR(AND(A740="",A740&lt;&gt;""),(AND(A740&lt;&gt;"",OR(B740="",D740="",I740="",T740="",U740="")))),"NÃO",IF(AND(A740&lt;&gt;"",J740=0),"Faltam membros","sim")))</f>
        <v/>
      </c>
      <c r="AA740" s="323"/>
      <c r="AB740" s="406"/>
      <c r="AC740" s="406"/>
      <c r="AD740" s="323"/>
      <c r="AE740" s="323"/>
    </row>
    <row r="741" spans="1:31" x14ac:dyDescent="0.25">
      <c r="A741" s="324"/>
      <c r="B741" s="325"/>
      <c r="C741" s="326">
        <f>IFERROR(VLOOKUP(B741,A.Núcleos!$B:$C,2,FALSE),"")</f>
        <v>0</v>
      </c>
      <c r="D741" s="327"/>
      <c r="E741" s="328"/>
      <c r="F741" s="213"/>
      <c r="G741" s="329" t="str">
        <f>IF(Table8[[#This Row],[Código da Candidatura]]="","",CONCATENATE(VLOOKUP(Table8[[#This Row],[Código da Candidatura]],Table13[[Cód.]:[Latitude]],3,FALSE)," - ",VLOOKUP(Table8[[#This Row],[Código da Candidatura]],Table13[[Cód.]:[Latitude]],6,FALSE)))</f>
        <v/>
      </c>
      <c r="H741" s="330" t="str">
        <f>IF(A741="","",CONCATENATE("1D.",Entrada!$K$8,".",auxiliar!A118,".",Table8[[#This Row],[Código da Candidatura]]))</f>
        <v/>
      </c>
      <c r="I741" s="331" t="str">
        <f>IF(A741="","",SUMIF(D.Composição!A$2825:A$8530,A741,D.Composição!G$5:G$8530))</f>
        <v/>
      </c>
      <c r="J741" s="332" t="str">
        <f>IF(A741="","",COUNTIF(D.Composição!$A:$A,$A741))</f>
        <v/>
      </c>
      <c r="K741" s="332" t="str">
        <f t="shared" si="55"/>
        <v/>
      </c>
      <c r="L741" s="332" t="str">
        <f>IF(A741="","",COUNTIFS(D.Composição!$A:$A,$A741,D.Composição!$M:$M,"Dep"))</f>
        <v/>
      </c>
      <c r="M741" s="332" t="str">
        <f>IF(A741="","",COUNTIFS(D.Composição!$A:$A,$A741,D.Composição!$F:$F,"Sim"))</f>
        <v/>
      </c>
      <c r="N741" s="332" t="str">
        <f t="shared" si="56"/>
        <v/>
      </c>
      <c r="O741" s="332" t="str">
        <f>IF(A741="","",VLOOKUP(A741,D.Composição!A2940:F8646,5,FALSE))</f>
        <v/>
      </c>
      <c r="P741" s="332" t="str">
        <f t="shared" si="57"/>
        <v/>
      </c>
      <c r="Q741" s="333" t="str">
        <f t="shared" si="58"/>
        <v/>
      </c>
      <c r="R741" s="334" t="str">
        <f t="shared" si="59"/>
        <v/>
      </c>
      <c r="S741" s="332" t="str">
        <f>IF(H741="","",IF(R741&gt;=4*auxiliar!$K$2,"Não elegível",IF(R741&lt;4*auxiliar!$K$2,"Elegível","")))</f>
        <v/>
      </c>
      <c r="T741" s="325"/>
      <c r="U741" s="325"/>
      <c r="V741" s="325"/>
      <c r="W741" s="335"/>
      <c r="X741" s="336" t="str">
        <f>IF(Table8[[#This Row],[Código do agregado '[Entidade']]]="","",IF(OR(AND(A741="",A741&lt;&gt;""),(AND(A741&lt;&gt;"",OR(B741="",D741="",I741="",T741="",U741="")))),"NÃO",IF(AND(A741&lt;&gt;"",J741=0),"Faltam membros","sim")))</f>
        <v/>
      </c>
      <c r="AA741" s="323"/>
      <c r="AB741" s="406"/>
      <c r="AC741" s="406"/>
      <c r="AD741" s="323"/>
      <c r="AE741" s="323"/>
    </row>
    <row r="742" spans="1:31" x14ac:dyDescent="0.25">
      <c r="A742" s="324"/>
      <c r="B742" s="325"/>
      <c r="C742" s="326">
        <f>IFERROR(VLOOKUP(B742,A.Núcleos!$B:$C,2,FALSE),"")</f>
        <v>0</v>
      </c>
      <c r="D742" s="327"/>
      <c r="E742" s="328"/>
      <c r="F742" s="213"/>
      <c r="G742" s="329" t="str">
        <f>IF(Table8[[#This Row],[Código da Candidatura]]="","",CONCATENATE(VLOOKUP(Table8[[#This Row],[Código da Candidatura]],Table13[[Cód.]:[Latitude]],3,FALSE)," - ",VLOOKUP(Table8[[#This Row],[Código da Candidatura]],Table13[[Cód.]:[Latitude]],6,FALSE)))</f>
        <v/>
      </c>
      <c r="H742" s="330" t="str">
        <f>IF(A742="","",CONCATENATE("1D.",Entrada!$K$8,".",auxiliar!A119,".",Table8[[#This Row],[Código da Candidatura]]))</f>
        <v/>
      </c>
      <c r="I742" s="331" t="str">
        <f>IF(A742="","",SUMIF(D.Composição!A$2825:A$8530,A742,D.Composição!G$5:G$8530))</f>
        <v/>
      </c>
      <c r="J742" s="332" t="str">
        <f>IF(A742="","",COUNTIF(D.Composição!$A:$A,$A742))</f>
        <v/>
      </c>
      <c r="K742" s="332" t="str">
        <f t="shared" si="55"/>
        <v/>
      </c>
      <c r="L742" s="332" t="str">
        <f>IF(A742="","",COUNTIFS(D.Composição!$A:$A,$A742,D.Composição!$M:$M,"Dep"))</f>
        <v/>
      </c>
      <c r="M742" s="332" t="str">
        <f>IF(A742="","",COUNTIFS(D.Composição!$A:$A,$A742,D.Composição!$F:$F,"Sim"))</f>
        <v/>
      </c>
      <c r="N742" s="332" t="str">
        <f t="shared" si="56"/>
        <v/>
      </c>
      <c r="O742" s="332" t="str">
        <f>IF(A742="","",VLOOKUP(A742,D.Composição!A2941:F8647,5,FALSE))</f>
        <v/>
      </c>
      <c r="P742" s="332" t="str">
        <f t="shared" si="57"/>
        <v/>
      </c>
      <c r="Q742" s="333" t="str">
        <f t="shared" si="58"/>
        <v/>
      </c>
      <c r="R742" s="334" t="str">
        <f t="shared" si="59"/>
        <v/>
      </c>
      <c r="S742" s="332" t="str">
        <f>IF(H742="","",IF(R742&gt;=4*auxiliar!$K$2,"Não elegível",IF(R742&lt;4*auxiliar!$K$2,"Elegível","")))</f>
        <v/>
      </c>
      <c r="T742" s="325"/>
      <c r="U742" s="325"/>
      <c r="V742" s="325"/>
      <c r="W742" s="335"/>
      <c r="X742" s="336" t="str">
        <f>IF(Table8[[#This Row],[Código do agregado '[Entidade']]]="","",IF(OR(AND(A742="",A742&lt;&gt;""),(AND(A742&lt;&gt;"",OR(B742="",D742="",I742="",T742="",U742="")))),"NÃO",IF(AND(A742&lt;&gt;"",J742=0),"Faltam membros","sim")))</f>
        <v/>
      </c>
      <c r="AA742" s="323"/>
      <c r="AB742" s="406"/>
      <c r="AC742" s="406"/>
      <c r="AD742" s="323"/>
      <c r="AE742" s="323"/>
    </row>
    <row r="743" spans="1:31" x14ac:dyDescent="0.25">
      <c r="A743" s="324"/>
      <c r="B743" s="325"/>
      <c r="C743" s="326">
        <f>IFERROR(VLOOKUP(B743,A.Núcleos!$B:$C,2,FALSE),"")</f>
        <v>0</v>
      </c>
      <c r="D743" s="327"/>
      <c r="E743" s="328"/>
      <c r="F743" s="213"/>
      <c r="G743" s="329" t="str">
        <f>IF(Table8[[#This Row],[Código da Candidatura]]="","",CONCATENATE(VLOOKUP(Table8[[#This Row],[Código da Candidatura]],Table13[[Cód.]:[Latitude]],3,FALSE)," - ",VLOOKUP(Table8[[#This Row],[Código da Candidatura]],Table13[[Cód.]:[Latitude]],6,FALSE)))</f>
        <v/>
      </c>
      <c r="H743" s="330" t="str">
        <f>IF(A743="","",CONCATENATE("1D.",Entrada!$K$8,".",auxiliar!A120,".",Table8[[#This Row],[Código da Candidatura]]))</f>
        <v/>
      </c>
      <c r="I743" s="331" t="str">
        <f>IF(A743="","",SUMIF(D.Composição!A$2825:A$8530,A743,D.Composição!G$5:G$8530))</f>
        <v/>
      </c>
      <c r="J743" s="332" t="str">
        <f>IF(A743="","",COUNTIF(D.Composição!$A:$A,$A743))</f>
        <v/>
      </c>
      <c r="K743" s="332" t="str">
        <f t="shared" si="55"/>
        <v/>
      </c>
      <c r="L743" s="332" t="str">
        <f>IF(A743="","",COUNTIFS(D.Composição!$A:$A,$A743,D.Composição!$M:$M,"Dep"))</f>
        <v/>
      </c>
      <c r="M743" s="332" t="str">
        <f>IF(A743="","",COUNTIFS(D.Composição!$A:$A,$A743,D.Composição!$F:$F,"Sim"))</f>
        <v/>
      </c>
      <c r="N743" s="332" t="str">
        <f t="shared" si="56"/>
        <v/>
      </c>
      <c r="O743" s="332" t="str">
        <f>IF(A743="","",VLOOKUP(A743,D.Composição!A2942:F8648,5,FALSE))</f>
        <v/>
      </c>
      <c r="P743" s="332" t="str">
        <f t="shared" si="57"/>
        <v/>
      </c>
      <c r="Q743" s="333" t="str">
        <f t="shared" si="58"/>
        <v/>
      </c>
      <c r="R743" s="334" t="str">
        <f t="shared" si="59"/>
        <v/>
      </c>
      <c r="S743" s="332" t="str">
        <f>IF(H743="","",IF(R743&gt;=4*auxiliar!$K$2,"Não elegível",IF(R743&lt;4*auxiliar!$K$2,"Elegível","")))</f>
        <v/>
      </c>
      <c r="T743" s="325"/>
      <c r="U743" s="325"/>
      <c r="V743" s="325"/>
      <c r="W743" s="335"/>
      <c r="X743" s="336" t="str">
        <f>IF(Table8[[#This Row],[Código do agregado '[Entidade']]]="","",IF(OR(AND(A743="",A743&lt;&gt;""),(AND(A743&lt;&gt;"",OR(B743="",D743="",I743="",T743="",U743="")))),"NÃO",IF(AND(A743&lt;&gt;"",J743=0),"Faltam membros","sim")))</f>
        <v/>
      </c>
      <c r="AA743" s="323"/>
      <c r="AB743" s="406"/>
      <c r="AC743" s="406"/>
      <c r="AD743" s="323"/>
      <c r="AE743" s="323"/>
    </row>
    <row r="744" spans="1:31" x14ac:dyDescent="0.25">
      <c r="A744" s="324"/>
      <c r="B744" s="325"/>
      <c r="C744" s="326">
        <f>IFERROR(VLOOKUP(B744,A.Núcleos!$B:$C,2,FALSE),"")</f>
        <v>0</v>
      </c>
      <c r="D744" s="327"/>
      <c r="E744" s="328"/>
      <c r="F744" s="213"/>
      <c r="G744" s="329" t="str">
        <f>IF(Table8[[#This Row],[Código da Candidatura]]="","",CONCATENATE(VLOOKUP(Table8[[#This Row],[Código da Candidatura]],Table13[[Cód.]:[Latitude]],3,FALSE)," - ",VLOOKUP(Table8[[#This Row],[Código da Candidatura]],Table13[[Cód.]:[Latitude]],6,FALSE)))</f>
        <v/>
      </c>
      <c r="H744" s="330" t="str">
        <f>IF(A744="","",CONCATENATE("1D.",Entrada!$K$8,".",auxiliar!A121,".",Table8[[#This Row],[Código da Candidatura]]))</f>
        <v/>
      </c>
      <c r="I744" s="331" t="str">
        <f>IF(A744="","",SUMIF(D.Composição!A$2825:A$8530,A744,D.Composição!G$5:G$8530))</f>
        <v/>
      </c>
      <c r="J744" s="332" t="str">
        <f>IF(A744="","",COUNTIF(D.Composição!$A:$A,$A744))</f>
        <v/>
      </c>
      <c r="K744" s="332" t="str">
        <f t="shared" si="55"/>
        <v/>
      </c>
      <c r="L744" s="332" t="str">
        <f>IF(A744="","",COUNTIFS(D.Composição!$A:$A,$A744,D.Composição!$M:$M,"Dep"))</f>
        <v/>
      </c>
      <c r="M744" s="332" t="str">
        <f>IF(A744="","",COUNTIFS(D.Composição!$A:$A,$A744,D.Composição!$F:$F,"Sim"))</f>
        <v/>
      </c>
      <c r="N744" s="332" t="str">
        <f t="shared" si="56"/>
        <v/>
      </c>
      <c r="O744" s="332" t="str">
        <f>IF(A744="","",VLOOKUP(A744,D.Composição!A2943:F8649,5,FALSE))</f>
        <v/>
      </c>
      <c r="P744" s="332" t="str">
        <f t="shared" si="57"/>
        <v/>
      </c>
      <c r="Q744" s="333" t="str">
        <f t="shared" si="58"/>
        <v/>
      </c>
      <c r="R744" s="334" t="str">
        <f t="shared" si="59"/>
        <v/>
      </c>
      <c r="S744" s="332" t="str">
        <f>IF(H744="","",IF(R744&gt;=4*auxiliar!$K$2,"Não elegível",IF(R744&lt;4*auxiliar!$K$2,"Elegível","")))</f>
        <v/>
      </c>
      <c r="T744" s="325"/>
      <c r="U744" s="325"/>
      <c r="V744" s="325"/>
      <c r="W744" s="335"/>
      <c r="X744" s="336" t="str">
        <f>IF(Table8[[#This Row],[Código do agregado '[Entidade']]]="","",IF(OR(AND(A744="",A744&lt;&gt;""),(AND(A744&lt;&gt;"",OR(B744="",D744="",I744="",T744="",U744="")))),"NÃO",IF(AND(A744&lt;&gt;"",J744=0),"Faltam membros","sim")))</f>
        <v/>
      </c>
      <c r="AA744" s="323"/>
      <c r="AB744" s="406"/>
      <c r="AC744" s="406"/>
      <c r="AD744" s="323"/>
      <c r="AE744" s="323"/>
    </row>
    <row r="745" spans="1:31" x14ac:dyDescent="0.25">
      <c r="A745" s="324"/>
      <c r="B745" s="325"/>
      <c r="C745" s="326">
        <f>IFERROR(VLOOKUP(B745,A.Núcleos!$B:$C,2,FALSE),"")</f>
        <v>0</v>
      </c>
      <c r="D745" s="327"/>
      <c r="E745" s="328"/>
      <c r="F745" s="213"/>
      <c r="G745" s="329" t="str">
        <f>IF(Table8[[#This Row],[Código da Candidatura]]="","",CONCATENATE(VLOOKUP(Table8[[#This Row],[Código da Candidatura]],Table13[[Cód.]:[Latitude]],3,FALSE)," - ",VLOOKUP(Table8[[#This Row],[Código da Candidatura]],Table13[[Cód.]:[Latitude]],6,FALSE)))</f>
        <v/>
      </c>
      <c r="H745" s="330" t="str">
        <f>IF(A745="","",CONCATENATE("1D.",Entrada!$K$8,".",auxiliar!A122,".",Table8[[#This Row],[Código da Candidatura]]))</f>
        <v/>
      </c>
      <c r="I745" s="331" t="str">
        <f>IF(A745="","",SUMIF(D.Composição!A$2825:A$8530,A745,D.Composição!G$5:G$8530))</f>
        <v/>
      </c>
      <c r="J745" s="332" t="str">
        <f>IF(A745="","",COUNTIF(D.Composição!$A:$A,$A745))</f>
        <v/>
      </c>
      <c r="K745" s="332" t="str">
        <f t="shared" si="55"/>
        <v/>
      </c>
      <c r="L745" s="332" t="str">
        <f>IF(A745="","",COUNTIFS(D.Composição!$A:$A,$A745,D.Composição!$M:$M,"Dep"))</f>
        <v/>
      </c>
      <c r="M745" s="332" t="str">
        <f>IF(A745="","",COUNTIFS(D.Composição!$A:$A,$A745,D.Composição!$F:$F,"Sim"))</f>
        <v/>
      </c>
      <c r="N745" s="332" t="str">
        <f t="shared" si="56"/>
        <v/>
      </c>
      <c r="O745" s="332" t="str">
        <f>IF(A745="","",VLOOKUP(A745,D.Composição!A2944:F8650,5,FALSE))</f>
        <v/>
      </c>
      <c r="P745" s="332" t="str">
        <f t="shared" si="57"/>
        <v/>
      </c>
      <c r="Q745" s="333" t="str">
        <f t="shared" si="58"/>
        <v/>
      </c>
      <c r="R745" s="334" t="str">
        <f t="shared" si="59"/>
        <v/>
      </c>
      <c r="S745" s="332" t="str">
        <f>IF(H745="","",IF(R745&gt;=4*auxiliar!$K$2,"Não elegível",IF(R745&lt;4*auxiliar!$K$2,"Elegível","")))</f>
        <v/>
      </c>
      <c r="T745" s="325"/>
      <c r="U745" s="325"/>
      <c r="V745" s="325"/>
      <c r="W745" s="335"/>
      <c r="X745" s="336" t="str">
        <f>IF(Table8[[#This Row],[Código do agregado '[Entidade']]]="","",IF(OR(AND(A745="",A745&lt;&gt;""),(AND(A745&lt;&gt;"",OR(B745="",D745="",I745="",T745="",U745="")))),"NÃO",IF(AND(A745&lt;&gt;"",J745=0),"Faltam membros","sim")))</f>
        <v/>
      </c>
      <c r="AA745" s="323"/>
      <c r="AB745" s="406"/>
      <c r="AC745" s="406"/>
      <c r="AD745" s="323"/>
      <c r="AE745" s="323"/>
    </row>
    <row r="746" spans="1:31" x14ac:dyDescent="0.25">
      <c r="A746" s="324"/>
      <c r="B746" s="325"/>
      <c r="C746" s="326">
        <f>IFERROR(VLOOKUP(B746,A.Núcleos!$B:$C,2,FALSE),"")</f>
        <v>0</v>
      </c>
      <c r="D746" s="327"/>
      <c r="E746" s="328"/>
      <c r="F746" s="213"/>
      <c r="G746" s="329" t="str">
        <f>IF(Table8[[#This Row],[Código da Candidatura]]="","",CONCATENATE(VLOOKUP(Table8[[#This Row],[Código da Candidatura]],Table13[[Cód.]:[Latitude]],3,FALSE)," - ",VLOOKUP(Table8[[#This Row],[Código da Candidatura]],Table13[[Cód.]:[Latitude]],6,FALSE)))</f>
        <v/>
      </c>
      <c r="H746" s="330" t="str">
        <f>IF(A746="","",CONCATENATE("1D.",Entrada!$K$8,".",auxiliar!A123,".",Table8[[#This Row],[Código da Candidatura]]))</f>
        <v/>
      </c>
      <c r="I746" s="331" t="str">
        <f>IF(A746="","",SUMIF(D.Composição!A$2825:A$8530,A746,D.Composição!G$5:G$8530))</f>
        <v/>
      </c>
      <c r="J746" s="332" t="str">
        <f>IF(A746="","",COUNTIF(D.Composição!$A:$A,$A746))</f>
        <v/>
      </c>
      <c r="K746" s="332" t="str">
        <f t="shared" si="55"/>
        <v/>
      </c>
      <c r="L746" s="332" t="str">
        <f>IF(A746="","",COUNTIFS(D.Composição!$A:$A,$A746,D.Composição!$M:$M,"Dep"))</f>
        <v/>
      </c>
      <c r="M746" s="332" t="str">
        <f>IF(A746="","",COUNTIFS(D.Composição!$A:$A,$A746,D.Composição!$F:$F,"Sim"))</f>
        <v/>
      </c>
      <c r="N746" s="332" t="str">
        <f t="shared" si="56"/>
        <v/>
      </c>
      <c r="O746" s="332" t="str">
        <f>IF(A746="","",VLOOKUP(A746,D.Composição!A2945:F8651,5,FALSE))</f>
        <v/>
      </c>
      <c r="P746" s="332" t="str">
        <f t="shared" si="57"/>
        <v/>
      </c>
      <c r="Q746" s="333" t="str">
        <f t="shared" si="58"/>
        <v/>
      </c>
      <c r="R746" s="334" t="str">
        <f t="shared" si="59"/>
        <v/>
      </c>
      <c r="S746" s="332" t="str">
        <f>IF(H746="","",IF(R746&gt;=4*auxiliar!$K$2,"Não elegível",IF(R746&lt;4*auxiliar!$K$2,"Elegível","")))</f>
        <v/>
      </c>
      <c r="T746" s="325"/>
      <c r="U746" s="325"/>
      <c r="V746" s="325"/>
      <c r="W746" s="335"/>
      <c r="X746" s="336" t="str">
        <f>IF(Table8[[#This Row],[Código do agregado '[Entidade']]]="","",IF(OR(AND(A746="",A746&lt;&gt;""),(AND(A746&lt;&gt;"",OR(B746="",D746="",I746="",T746="",U746="")))),"NÃO",IF(AND(A746&lt;&gt;"",J746=0),"Faltam membros","sim")))</f>
        <v/>
      </c>
      <c r="AA746" s="323"/>
      <c r="AB746" s="406"/>
      <c r="AC746" s="406"/>
      <c r="AD746" s="323"/>
      <c r="AE746" s="323"/>
    </row>
    <row r="747" spans="1:31" x14ac:dyDescent="0.25">
      <c r="A747" s="324"/>
      <c r="B747" s="325"/>
      <c r="C747" s="326">
        <f>IFERROR(VLOOKUP(B747,A.Núcleos!$B:$C,2,FALSE),"")</f>
        <v>0</v>
      </c>
      <c r="D747" s="327"/>
      <c r="E747" s="328"/>
      <c r="F747" s="213"/>
      <c r="G747" s="329" t="str">
        <f>IF(Table8[[#This Row],[Código da Candidatura]]="","",CONCATENATE(VLOOKUP(Table8[[#This Row],[Código da Candidatura]],Table13[[Cód.]:[Latitude]],3,FALSE)," - ",VLOOKUP(Table8[[#This Row],[Código da Candidatura]],Table13[[Cód.]:[Latitude]],6,FALSE)))</f>
        <v/>
      </c>
      <c r="H747" s="330" t="str">
        <f>IF(A747="","",CONCATENATE("1D.",Entrada!$K$8,".",auxiliar!A124,".",Table8[[#This Row],[Código da Candidatura]]))</f>
        <v/>
      </c>
      <c r="I747" s="331" t="str">
        <f>IF(A747="","",SUMIF(D.Composição!A$2825:A$8530,A747,D.Composição!G$5:G$8530))</f>
        <v/>
      </c>
      <c r="J747" s="332" t="str">
        <f>IF(A747="","",COUNTIF(D.Composição!$A:$A,$A747))</f>
        <v/>
      </c>
      <c r="K747" s="332" t="str">
        <f t="shared" si="55"/>
        <v/>
      </c>
      <c r="L747" s="332" t="str">
        <f>IF(A747="","",COUNTIFS(D.Composição!$A:$A,$A747,D.Composição!$M:$M,"Dep"))</f>
        <v/>
      </c>
      <c r="M747" s="332" t="str">
        <f>IF(A747="","",COUNTIFS(D.Composição!$A:$A,$A747,D.Composição!$F:$F,"Sim"))</f>
        <v/>
      </c>
      <c r="N747" s="332" t="str">
        <f t="shared" si="56"/>
        <v/>
      </c>
      <c r="O747" s="332" t="str">
        <f>IF(A747="","",VLOOKUP(A747,D.Composição!A2946:F8652,5,FALSE))</f>
        <v/>
      </c>
      <c r="P747" s="332" t="str">
        <f t="shared" si="57"/>
        <v/>
      </c>
      <c r="Q747" s="333" t="str">
        <f t="shared" si="58"/>
        <v/>
      </c>
      <c r="R747" s="334" t="str">
        <f t="shared" si="59"/>
        <v/>
      </c>
      <c r="S747" s="332" t="str">
        <f>IF(H747="","",IF(R747&gt;=4*auxiliar!$K$2,"Não elegível",IF(R747&lt;4*auxiliar!$K$2,"Elegível","")))</f>
        <v/>
      </c>
      <c r="T747" s="325"/>
      <c r="U747" s="325"/>
      <c r="V747" s="325"/>
      <c r="W747" s="335"/>
      <c r="X747" s="336" t="str">
        <f>IF(Table8[[#This Row],[Código do agregado '[Entidade']]]="","",IF(OR(AND(A747="",A747&lt;&gt;""),(AND(A747&lt;&gt;"",OR(B747="",D747="",I747="",T747="",U747="")))),"NÃO",IF(AND(A747&lt;&gt;"",J747=0),"Faltam membros","sim")))</f>
        <v/>
      </c>
      <c r="AA747" s="323"/>
      <c r="AB747" s="406"/>
      <c r="AC747" s="406"/>
      <c r="AD747" s="323"/>
      <c r="AE747" s="323"/>
    </row>
    <row r="748" spans="1:31" x14ac:dyDescent="0.25">
      <c r="A748" s="324"/>
      <c r="B748" s="325"/>
      <c r="C748" s="326">
        <f>IFERROR(VLOOKUP(B748,A.Núcleos!$B:$C,2,FALSE),"")</f>
        <v>0</v>
      </c>
      <c r="D748" s="327"/>
      <c r="E748" s="328"/>
      <c r="F748" s="213"/>
      <c r="G748" s="329" t="str">
        <f>IF(Table8[[#This Row],[Código da Candidatura]]="","",CONCATENATE(VLOOKUP(Table8[[#This Row],[Código da Candidatura]],Table13[[Cód.]:[Latitude]],3,FALSE)," - ",VLOOKUP(Table8[[#This Row],[Código da Candidatura]],Table13[[Cód.]:[Latitude]],6,FALSE)))</f>
        <v/>
      </c>
      <c r="H748" s="330" t="str">
        <f>IF(A748="","",CONCATENATE("1D.",Entrada!$K$8,".",auxiliar!A125,".",Table8[[#This Row],[Código da Candidatura]]))</f>
        <v/>
      </c>
      <c r="I748" s="331" t="str">
        <f>IF(A748="","",SUMIF(D.Composição!A$2825:A$8530,A748,D.Composição!G$5:G$8530))</f>
        <v/>
      </c>
      <c r="J748" s="332" t="str">
        <f>IF(A748="","",COUNTIF(D.Composição!$A:$A,$A748))</f>
        <v/>
      </c>
      <c r="K748" s="332" t="str">
        <f t="shared" si="55"/>
        <v/>
      </c>
      <c r="L748" s="332" t="str">
        <f>IF(A748="","",COUNTIFS(D.Composição!$A:$A,$A748,D.Composição!$M:$M,"Dep"))</f>
        <v/>
      </c>
      <c r="M748" s="332" t="str">
        <f>IF(A748="","",COUNTIFS(D.Composição!$A:$A,$A748,D.Composição!$F:$F,"Sim"))</f>
        <v/>
      </c>
      <c r="N748" s="332" t="str">
        <f t="shared" si="56"/>
        <v/>
      </c>
      <c r="O748" s="332" t="str">
        <f>IF(A748="","",VLOOKUP(A748,D.Composição!A2947:F8653,5,FALSE))</f>
        <v/>
      </c>
      <c r="P748" s="332" t="str">
        <f t="shared" si="57"/>
        <v/>
      </c>
      <c r="Q748" s="333" t="str">
        <f t="shared" si="58"/>
        <v/>
      </c>
      <c r="R748" s="334" t="str">
        <f t="shared" si="59"/>
        <v/>
      </c>
      <c r="S748" s="332" t="str">
        <f>IF(H748="","",IF(R748&gt;=4*auxiliar!$K$2,"Não elegível",IF(R748&lt;4*auxiliar!$K$2,"Elegível","")))</f>
        <v/>
      </c>
      <c r="T748" s="325"/>
      <c r="U748" s="325"/>
      <c r="V748" s="325"/>
      <c r="W748" s="335"/>
      <c r="X748" s="336" t="str">
        <f>IF(Table8[[#This Row],[Código do agregado '[Entidade']]]="","",IF(OR(AND(A748="",A748&lt;&gt;""),(AND(A748&lt;&gt;"",OR(B748="",D748="",I748="",T748="",U748="")))),"NÃO",IF(AND(A748&lt;&gt;"",J748=0),"Faltam membros","sim")))</f>
        <v/>
      </c>
      <c r="AA748" s="323"/>
      <c r="AB748" s="406"/>
      <c r="AC748" s="406"/>
      <c r="AD748" s="323"/>
      <c r="AE748" s="323"/>
    </row>
    <row r="749" spans="1:31" x14ac:dyDescent="0.25">
      <c r="A749" s="324"/>
      <c r="B749" s="325"/>
      <c r="C749" s="326">
        <f>IFERROR(VLOOKUP(B749,A.Núcleos!$B:$C,2,FALSE),"")</f>
        <v>0</v>
      </c>
      <c r="D749" s="327"/>
      <c r="E749" s="328"/>
      <c r="F749" s="213"/>
      <c r="G749" s="329" t="str">
        <f>IF(Table8[[#This Row],[Código da Candidatura]]="","",CONCATENATE(VLOOKUP(Table8[[#This Row],[Código da Candidatura]],Table13[[Cód.]:[Latitude]],3,FALSE)," - ",VLOOKUP(Table8[[#This Row],[Código da Candidatura]],Table13[[Cód.]:[Latitude]],6,FALSE)))</f>
        <v/>
      </c>
      <c r="H749" s="330" t="str">
        <f>IF(A749="","",CONCATENATE("1D.",Entrada!$K$8,".",auxiliar!A126,".",Table8[[#This Row],[Código da Candidatura]]))</f>
        <v/>
      </c>
      <c r="I749" s="331" t="str">
        <f>IF(A749="","",SUMIF(D.Composição!A$2825:A$8530,A749,D.Composição!G$5:G$8530))</f>
        <v/>
      </c>
      <c r="J749" s="332" t="str">
        <f>IF(A749="","",COUNTIF(D.Composição!$A:$A,$A749))</f>
        <v/>
      </c>
      <c r="K749" s="332" t="str">
        <f t="shared" si="55"/>
        <v/>
      </c>
      <c r="L749" s="332" t="str">
        <f>IF(A749="","",COUNTIFS(D.Composição!$A:$A,$A749,D.Composição!$M:$M,"Dep"))</f>
        <v/>
      </c>
      <c r="M749" s="332" t="str">
        <f>IF(A749="","",COUNTIFS(D.Composição!$A:$A,$A749,D.Composição!$F:$F,"Sim"))</f>
        <v/>
      </c>
      <c r="N749" s="332" t="str">
        <f t="shared" si="56"/>
        <v/>
      </c>
      <c r="O749" s="332" t="str">
        <f>IF(A749="","",VLOOKUP(A749,D.Composição!A2948:F8654,5,FALSE))</f>
        <v/>
      </c>
      <c r="P749" s="332" t="str">
        <f t="shared" si="57"/>
        <v/>
      </c>
      <c r="Q749" s="333" t="str">
        <f t="shared" si="58"/>
        <v/>
      </c>
      <c r="R749" s="334" t="str">
        <f t="shared" si="59"/>
        <v/>
      </c>
      <c r="S749" s="332" t="str">
        <f>IF(H749="","",IF(R749&gt;=4*auxiliar!$K$2,"Não elegível",IF(R749&lt;4*auxiliar!$K$2,"Elegível","")))</f>
        <v/>
      </c>
      <c r="T749" s="325"/>
      <c r="U749" s="325"/>
      <c r="V749" s="325"/>
      <c r="W749" s="335"/>
      <c r="X749" s="336" t="str">
        <f>IF(Table8[[#This Row],[Código do agregado '[Entidade']]]="","",IF(OR(AND(A749="",A749&lt;&gt;""),(AND(A749&lt;&gt;"",OR(B749="",D749="",I749="",T749="",U749="")))),"NÃO",IF(AND(A749&lt;&gt;"",J749=0),"Faltam membros","sim")))</f>
        <v/>
      </c>
      <c r="AA749" s="323"/>
      <c r="AB749" s="406"/>
      <c r="AC749" s="406"/>
      <c r="AD749" s="323"/>
      <c r="AE749" s="323"/>
    </row>
    <row r="750" spans="1:31" x14ac:dyDescent="0.25">
      <c r="A750" s="324"/>
      <c r="B750" s="325"/>
      <c r="C750" s="326">
        <f>IFERROR(VLOOKUP(B750,A.Núcleos!$B:$C,2,FALSE),"")</f>
        <v>0</v>
      </c>
      <c r="D750" s="327"/>
      <c r="E750" s="328"/>
      <c r="F750" s="213"/>
      <c r="G750" s="329" t="str">
        <f>IF(Table8[[#This Row],[Código da Candidatura]]="","",CONCATENATE(VLOOKUP(Table8[[#This Row],[Código da Candidatura]],Table13[[Cód.]:[Latitude]],3,FALSE)," - ",VLOOKUP(Table8[[#This Row],[Código da Candidatura]],Table13[[Cód.]:[Latitude]],6,FALSE)))</f>
        <v/>
      </c>
      <c r="H750" s="330" t="str">
        <f>IF(A750="","",CONCATENATE("1D.",Entrada!$K$8,".",auxiliar!A127,".",Table8[[#This Row],[Código da Candidatura]]))</f>
        <v/>
      </c>
      <c r="I750" s="331" t="str">
        <f>IF(A750="","",SUMIF(D.Composição!A$2825:A$8530,A750,D.Composição!G$5:G$8530))</f>
        <v/>
      </c>
      <c r="J750" s="332" t="str">
        <f>IF(A750="","",COUNTIF(D.Composição!$A:$A,$A750))</f>
        <v/>
      </c>
      <c r="K750" s="332" t="str">
        <f t="shared" si="55"/>
        <v/>
      </c>
      <c r="L750" s="332" t="str">
        <f>IF(A750="","",COUNTIFS(D.Composição!$A:$A,$A750,D.Composição!$M:$M,"Dep"))</f>
        <v/>
      </c>
      <c r="M750" s="332" t="str">
        <f>IF(A750="","",COUNTIFS(D.Composição!$A:$A,$A750,D.Composição!$F:$F,"Sim"))</f>
        <v/>
      </c>
      <c r="N750" s="332" t="str">
        <f t="shared" si="56"/>
        <v/>
      </c>
      <c r="O750" s="332" t="str">
        <f>IF(A750="","",VLOOKUP(A750,D.Composição!A2949:F8655,5,FALSE))</f>
        <v/>
      </c>
      <c r="P750" s="332" t="str">
        <f t="shared" si="57"/>
        <v/>
      </c>
      <c r="Q750" s="333" t="str">
        <f t="shared" si="58"/>
        <v/>
      </c>
      <c r="R750" s="334" t="str">
        <f t="shared" si="59"/>
        <v/>
      </c>
      <c r="S750" s="332" t="str">
        <f>IF(H750="","",IF(R750&gt;=4*auxiliar!$K$2,"Não elegível",IF(R750&lt;4*auxiliar!$K$2,"Elegível","")))</f>
        <v/>
      </c>
      <c r="T750" s="325"/>
      <c r="U750" s="325"/>
      <c r="V750" s="325"/>
      <c r="W750" s="335"/>
      <c r="X750" s="336" t="str">
        <f>IF(Table8[[#This Row],[Código do agregado '[Entidade']]]="","",IF(OR(AND(A750="",A750&lt;&gt;""),(AND(A750&lt;&gt;"",OR(B750="",D750="",I750="",T750="",U750="")))),"NÃO",IF(AND(A750&lt;&gt;"",J750=0),"Faltam membros","sim")))</f>
        <v/>
      </c>
      <c r="AA750" s="323"/>
      <c r="AB750" s="406"/>
      <c r="AC750" s="406"/>
      <c r="AD750" s="323"/>
      <c r="AE750" s="323"/>
    </row>
    <row r="751" spans="1:31" x14ac:dyDescent="0.25">
      <c r="A751" s="324"/>
      <c r="B751" s="325"/>
      <c r="C751" s="326">
        <f>IFERROR(VLOOKUP(B751,A.Núcleos!$B:$C,2,FALSE),"")</f>
        <v>0</v>
      </c>
      <c r="D751" s="327"/>
      <c r="E751" s="328"/>
      <c r="F751" s="213"/>
      <c r="G751" s="329" t="str">
        <f>IF(Table8[[#This Row],[Código da Candidatura]]="","",CONCATENATE(VLOOKUP(Table8[[#This Row],[Código da Candidatura]],Table13[[Cód.]:[Latitude]],3,FALSE)," - ",VLOOKUP(Table8[[#This Row],[Código da Candidatura]],Table13[[Cód.]:[Latitude]],6,FALSE)))</f>
        <v/>
      </c>
      <c r="H751" s="330" t="str">
        <f>IF(A751="","",CONCATENATE("1D.",Entrada!$K$8,".",auxiliar!A128,".",Table8[[#This Row],[Código da Candidatura]]))</f>
        <v/>
      </c>
      <c r="I751" s="331" t="str">
        <f>IF(A751="","",SUMIF(D.Composição!A$2825:A$8530,A751,D.Composição!G$5:G$8530))</f>
        <v/>
      </c>
      <c r="J751" s="332" t="str">
        <f>IF(A751="","",COUNTIF(D.Composição!$A:$A,$A751))</f>
        <v/>
      </c>
      <c r="K751" s="332" t="str">
        <f t="shared" si="55"/>
        <v/>
      </c>
      <c r="L751" s="332" t="str">
        <f>IF(A751="","",COUNTIFS(D.Composição!$A:$A,$A751,D.Composição!$M:$M,"Dep"))</f>
        <v/>
      </c>
      <c r="M751" s="332" t="str">
        <f>IF(A751="","",COUNTIFS(D.Composição!$A:$A,$A751,D.Composição!$F:$F,"Sim"))</f>
        <v/>
      </c>
      <c r="N751" s="332" t="str">
        <f t="shared" si="56"/>
        <v/>
      </c>
      <c r="O751" s="332" t="str">
        <f>IF(A751="","",VLOOKUP(A751,D.Composição!A2950:F8656,5,FALSE))</f>
        <v/>
      </c>
      <c r="P751" s="332" t="str">
        <f t="shared" si="57"/>
        <v/>
      </c>
      <c r="Q751" s="333" t="str">
        <f t="shared" si="58"/>
        <v/>
      </c>
      <c r="R751" s="334" t="str">
        <f t="shared" si="59"/>
        <v/>
      </c>
      <c r="S751" s="332" t="str">
        <f>IF(H751="","",IF(R751&gt;=4*auxiliar!$K$2,"Não elegível",IF(R751&lt;4*auxiliar!$K$2,"Elegível","")))</f>
        <v/>
      </c>
      <c r="T751" s="325"/>
      <c r="U751" s="325"/>
      <c r="V751" s="325"/>
      <c r="W751" s="335"/>
      <c r="X751" s="336" t="str">
        <f>IF(Table8[[#This Row],[Código do agregado '[Entidade']]]="","",IF(OR(AND(A751="",A751&lt;&gt;""),(AND(A751&lt;&gt;"",OR(B751="",D751="",I751="",T751="",U751="")))),"NÃO",IF(AND(A751&lt;&gt;"",J751=0),"Faltam membros","sim")))</f>
        <v/>
      </c>
      <c r="AA751" s="323"/>
      <c r="AB751" s="406"/>
      <c r="AC751" s="406"/>
      <c r="AD751" s="323"/>
      <c r="AE751" s="323"/>
    </row>
    <row r="752" spans="1:31" x14ac:dyDescent="0.25">
      <c r="A752" s="324"/>
      <c r="B752" s="325"/>
      <c r="C752" s="326">
        <f>IFERROR(VLOOKUP(B752,A.Núcleos!$B:$C,2,FALSE),"")</f>
        <v>0</v>
      </c>
      <c r="D752" s="327"/>
      <c r="E752" s="328"/>
      <c r="F752" s="213"/>
      <c r="G752" s="329" t="str">
        <f>IF(Table8[[#This Row],[Código da Candidatura]]="","",CONCATENATE(VLOOKUP(Table8[[#This Row],[Código da Candidatura]],Table13[[Cód.]:[Latitude]],3,FALSE)," - ",VLOOKUP(Table8[[#This Row],[Código da Candidatura]],Table13[[Cód.]:[Latitude]],6,FALSE)))</f>
        <v/>
      </c>
      <c r="H752" s="330" t="str">
        <f>IF(A752="","",CONCATENATE("1D.",Entrada!$K$8,".",auxiliar!A129,".",Table8[[#This Row],[Código da Candidatura]]))</f>
        <v/>
      </c>
      <c r="I752" s="331" t="str">
        <f>IF(A752="","",SUMIF(D.Composição!A$2825:A$8530,A752,D.Composição!G$5:G$8530))</f>
        <v/>
      </c>
      <c r="J752" s="332" t="str">
        <f>IF(A752="","",COUNTIF(D.Composição!$A:$A,$A752))</f>
        <v/>
      </c>
      <c r="K752" s="332" t="str">
        <f t="shared" si="55"/>
        <v/>
      </c>
      <c r="L752" s="332" t="str">
        <f>IF(A752="","",COUNTIFS(D.Composição!$A:$A,$A752,D.Composição!$M:$M,"Dep"))</f>
        <v/>
      </c>
      <c r="M752" s="332" t="str">
        <f>IF(A752="","",COUNTIFS(D.Composição!$A:$A,$A752,D.Composição!$F:$F,"Sim"))</f>
        <v/>
      </c>
      <c r="N752" s="332" t="str">
        <f t="shared" si="56"/>
        <v/>
      </c>
      <c r="O752" s="332" t="str">
        <f>IF(A752="","",VLOOKUP(A752,D.Composição!A2951:F8657,5,FALSE))</f>
        <v/>
      </c>
      <c r="P752" s="332" t="str">
        <f t="shared" si="57"/>
        <v/>
      </c>
      <c r="Q752" s="333" t="str">
        <f t="shared" si="58"/>
        <v/>
      </c>
      <c r="R752" s="334" t="str">
        <f t="shared" si="59"/>
        <v/>
      </c>
      <c r="S752" s="332" t="str">
        <f>IF(H752="","",IF(R752&gt;=4*auxiliar!$K$2,"Não elegível",IF(R752&lt;4*auxiliar!$K$2,"Elegível","")))</f>
        <v/>
      </c>
      <c r="T752" s="325"/>
      <c r="U752" s="325"/>
      <c r="V752" s="325"/>
      <c r="W752" s="335"/>
      <c r="X752" s="336" t="str">
        <f>IF(Table8[[#This Row],[Código do agregado '[Entidade']]]="","",IF(OR(AND(A752="",A752&lt;&gt;""),(AND(A752&lt;&gt;"",OR(B752="",D752="",I752="",T752="",U752="")))),"NÃO",IF(AND(A752&lt;&gt;"",J752=0),"Faltam membros","sim")))</f>
        <v/>
      </c>
      <c r="AA752" s="323"/>
      <c r="AB752" s="406"/>
      <c r="AC752" s="406"/>
      <c r="AD752" s="323"/>
      <c r="AE752" s="323"/>
    </row>
    <row r="753" spans="1:31" x14ac:dyDescent="0.25">
      <c r="A753" s="324"/>
      <c r="B753" s="325"/>
      <c r="C753" s="326">
        <f>IFERROR(VLOOKUP(B753,A.Núcleos!$B:$C,2,FALSE),"")</f>
        <v>0</v>
      </c>
      <c r="D753" s="327"/>
      <c r="E753" s="328"/>
      <c r="F753" s="213"/>
      <c r="G753" s="329" t="str">
        <f>IF(Table8[[#This Row],[Código da Candidatura]]="","",CONCATENATE(VLOOKUP(Table8[[#This Row],[Código da Candidatura]],Table13[[Cód.]:[Latitude]],3,FALSE)," - ",VLOOKUP(Table8[[#This Row],[Código da Candidatura]],Table13[[Cód.]:[Latitude]],6,FALSE)))</f>
        <v/>
      </c>
      <c r="H753" s="330" t="str">
        <f>IF(A753="","",CONCATENATE("1D.",Entrada!$K$8,".",auxiliar!A130,".",Table8[[#This Row],[Código da Candidatura]]))</f>
        <v/>
      </c>
      <c r="I753" s="331" t="str">
        <f>IF(A753="","",SUMIF(D.Composição!A$2825:A$8530,A753,D.Composição!G$5:G$8530))</f>
        <v/>
      </c>
      <c r="J753" s="332" t="str">
        <f>IF(A753="","",COUNTIF(D.Composição!$A:$A,$A753))</f>
        <v/>
      </c>
      <c r="K753" s="332" t="str">
        <f t="shared" si="55"/>
        <v/>
      </c>
      <c r="L753" s="332" t="str">
        <f>IF(A753="","",COUNTIFS(D.Composição!$A:$A,$A753,D.Composição!$M:$M,"Dep"))</f>
        <v/>
      </c>
      <c r="M753" s="332" t="str">
        <f>IF(A753="","",COUNTIFS(D.Composição!$A:$A,$A753,D.Composição!$F:$F,"Sim"))</f>
        <v/>
      </c>
      <c r="N753" s="332" t="str">
        <f t="shared" si="56"/>
        <v/>
      </c>
      <c r="O753" s="332" t="str">
        <f>IF(A753="","",VLOOKUP(A753,D.Composição!A2952:F8658,5,FALSE))</f>
        <v/>
      </c>
      <c r="P753" s="332" t="str">
        <f t="shared" si="57"/>
        <v/>
      </c>
      <c r="Q753" s="333" t="str">
        <f t="shared" si="58"/>
        <v/>
      </c>
      <c r="R753" s="334" t="str">
        <f t="shared" si="59"/>
        <v/>
      </c>
      <c r="S753" s="332" t="str">
        <f>IF(H753="","",IF(R753&gt;=4*auxiliar!$K$2,"Não elegível",IF(R753&lt;4*auxiliar!$K$2,"Elegível","")))</f>
        <v/>
      </c>
      <c r="T753" s="325"/>
      <c r="U753" s="325"/>
      <c r="V753" s="325"/>
      <c r="W753" s="335"/>
      <c r="X753" s="336" t="str">
        <f>IF(Table8[[#This Row],[Código do agregado '[Entidade']]]="","",IF(OR(AND(A753="",A753&lt;&gt;""),(AND(A753&lt;&gt;"",OR(B753="",D753="",I753="",T753="",U753="")))),"NÃO",IF(AND(A753&lt;&gt;"",J753=0),"Faltam membros","sim")))</f>
        <v/>
      </c>
      <c r="AA753" s="323"/>
      <c r="AB753" s="406"/>
      <c r="AC753" s="406"/>
      <c r="AD753" s="323"/>
      <c r="AE753" s="323"/>
    </row>
    <row r="754" spans="1:31" x14ac:dyDescent="0.25">
      <c r="A754" s="324"/>
      <c r="B754" s="325"/>
      <c r="C754" s="326">
        <f>IFERROR(VLOOKUP(B754,A.Núcleos!$B:$C,2,FALSE),"")</f>
        <v>0</v>
      </c>
      <c r="D754" s="327"/>
      <c r="E754" s="328"/>
      <c r="F754" s="213"/>
      <c r="G754" s="329" t="str">
        <f>IF(Table8[[#This Row],[Código da Candidatura]]="","",CONCATENATE(VLOOKUP(Table8[[#This Row],[Código da Candidatura]],Table13[[Cód.]:[Latitude]],3,FALSE)," - ",VLOOKUP(Table8[[#This Row],[Código da Candidatura]],Table13[[Cód.]:[Latitude]],6,FALSE)))</f>
        <v/>
      </c>
      <c r="H754" s="330" t="str">
        <f>IF(A754="","",CONCATENATE("1D.",Entrada!$K$8,".",auxiliar!A131,".",Table8[[#This Row],[Código da Candidatura]]))</f>
        <v/>
      </c>
      <c r="I754" s="331" t="str">
        <f>IF(A754="","",SUMIF(D.Composição!A$2825:A$8530,A754,D.Composição!G$5:G$8530))</f>
        <v/>
      </c>
      <c r="J754" s="332" t="str">
        <f>IF(A754="","",COUNTIF(D.Composição!$A:$A,$A754))</f>
        <v/>
      </c>
      <c r="K754" s="332" t="str">
        <f t="shared" si="55"/>
        <v/>
      </c>
      <c r="L754" s="332" t="str">
        <f>IF(A754="","",COUNTIFS(D.Composição!$A:$A,$A754,D.Composição!$M:$M,"Dep"))</f>
        <v/>
      </c>
      <c r="M754" s="332" t="str">
        <f>IF(A754="","",COUNTIFS(D.Composição!$A:$A,$A754,D.Composição!$F:$F,"Sim"))</f>
        <v/>
      </c>
      <c r="N754" s="332" t="str">
        <f t="shared" si="56"/>
        <v/>
      </c>
      <c r="O754" s="332" t="str">
        <f>IF(A754="","",VLOOKUP(A754,D.Composição!A2953:F8659,5,FALSE))</f>
        <v/>
      </c>
      <c r="P754" s="332" t="str">
        <f t="shared" si="57"/>
        <v/>
      </c>
      <c r="Q754" s="333" t="str">
        <f t="shared" si="58"/>
        <v/>
      </c>
      <c r="R754" s="334" t="str">
        <f t="shared" si="59"/>
        <v/>
      </c>
      <c r="S754" s="332" t="str">
        <f>IF(H754="","",IF(R754&gt;=4*auxiliar!$K$2,"Não elegível",IF(R754&lt;4*auxiliar!$K$2,"Elegível","")))</f>
        <v/>
      </c>
      <c r="T754" s="325"/>
      <c r="U754" s="325"/>
      <c r="V754" s="325"/>
      <c r="W754" s="335"/>
      <c r="X754" s="336" t="str">
        <f>IF(Table8[[#This Row],[Código do agregado '[Entidade']]]="","",IF(OR(AND(A754="",A754&lt;&gt;""),(AND(A754&lt;&gt;"",OR(B754="",D754="",I754="",T754="",U754="")))),"NÃO",IF(AND(A754&lt;&gt;"",J754=0),"Faltam membros","sim")))</f>
        <v/>
      </c>
      <c r="AA754" s="323"/>
      <c r="AB754" s="406"/>
      <c r="AC754" s="406"/>
      <c r="AD754" s="323"/>
      <c r="AE754" s="323"/>
    </row>
    <row r="755" spans="1:31" x14ac:dyDescent="0.25">
      <c r="A755" s="324"/>
      <c r="B755" s="325"/>
      <c r="C755" s="326">
        <f>IFERROR(VLOOKUP(B755,A.Núcleos!$B:$C,2,FALSE),"")</f>
        <v>0</v>
      </c>
      <c r="D755" s="327"/>
      <c r="E755" s="328"/>
      <c r="F755" s="213"/>
      <c r="G755" s="329" t="str">
        <f>IF(Table8[[#This Row],[Código da Candidatura]]="","",CONCATENATE(VLOOKUP(Table8[[#This Row],[Código da Candidatura]],Table13[[Cód.]:[Latitude]],3,FALSE)," - ",VLOOKUP(Table8[[#This Row],[Código da Candidatura]],Table13[[Cód.]:[Latitude]],6,FALSE)))</f>
        <v/>
      </c>
      <c r="H755" s="330" t="str">
        <f>IF(A755="","",CONCATENATE("1D.",Entrada!$K$8,".",auxiliar!A132,".",Table8[[#This Row],[Código da Candidatura]]))</f>
        <v/>
      </c>
      <c r="I755" s="331" t="str">
        <f>IF(A755="","",SUMIF(D.Composição!A$2825:A$8530,A755,D.Composição!G$5:G$8530))</f>
        <v/>
      </c>
      <c r="J755" s="332" t="str">
        <f>IF(A755="","",COUNTIF(D.Composição!$A:$A,$A755))</f>
        <v/>
      </c>
      <c r="K755" s="332" t="str">
        <f t="shared" si="55"/>
        <v/>
      </c>
      <c r="L755" s="332" t="str">
        <f>IF(A755="","",COUNTIFS(D.Composição!$A:$A,$A755,D.Composição!$M:$M,"Dep"))</f>
        <v/>
      </c>
      <c r="M755" s="332" t="str">
        <f>IF(A755="","",COUNTIFS(D.Composição!$A:$A,$A755,D.Composição!$F:$F,"Sim"))</f>
        <v/>
      </c>
      <c r="N755" s="332" t="str">
        <f t="shared" si="56"/>
        <v/>
      </c>
      <c r="O755" s="332" t="str">
        <f>IF(A755="","",VLOOKUP(A755,D.Composição!A2954:F8660,5,FALSE))</f>
        <v/>
      </c>
      <c r="P755" s="332" t="str">
        <f t="shared" si="57"/>
        <v/>
      </c>
      <c r="Q755" s="333" t="str">
        <f t="shared" si="58"/>
        <v/>
      </c>
      <c r="R755" s="334" t="str">
        <f t="shared" si="59"/>
        <v/>
      </c>
      <c r="S755" s="332" t="str">
        <f>IF(H755="","",IF(R755&gt;=4*auxiliar!$K$2,"Não elegível",IF(R755&lt;4*auxiliar!$K$2,"Elegível","")))</f>
        <v/>
      </c>
      <c r="T755" s="325"/>
      <c r="U755" s="325"/>
      <c r="V755" s="325"/>
      <c r="W755" s="335"/>
      <c r="X755" s="336" t="str">
        <f>IF(Table8[[#This Row],[Código do agregado '[Entidade']]]="","",IF(OR(AND(A755="",A755&lt;&gt;""),(AND(A755&lt;&gt;"",OR(B755="",D755="",I755="",T755="",U755="")))),"NÃO",IF(AND(A755&lt;&gt;"",J755=0),"Faltam membros","sim")))</f>
        <v/>
      </c>
      <c r="AA755" s="323"/>
      <c r="AB755" s="406"/>
      <c r="AC755" s="406"/>
      <c r="AD755" s="323"/>
      <c r="AE755" s="323"/>
    </row>
    <row r="756" spans="1:31" x14ac:dyDescent="0.25">
      <c r="A756" s="324"/>
      <c r="B756" s="325"/>
      <c r="C756" s="326">
        <f>IFERROR(VLOOKUP(B756,A.Núcleos!$B:$C,2,FALSE),"")</f>
        <v>0</v>
      </c>
      <c r="D756" s="327"/>
      <c r="E756" s="328"/>
      <c r="F756" s="213"/>
      <c r="G756" s="329" t="str">
        <f>IF(Table8[[#This Row],[Código da Candidatura]]="","",CONCATENATE(VLOOKUP(Table8[[#This Row],[Código da Candidatura]],Table13[[Cód.]:[Latitude]],3,FALSE)," - ",VLOOKUP(Table8[[#This Row],[Código da Candidatura]],Table13[[Cód.]:[Latitude]],6,FALSE)))</f>
        <v/>
      </c>
      <c r="H756" s="330" t="str">
        <f>IF(A756="","",CONCATENATE("1D.",Entrada!$K$8,".",auxiliar!A133,".",Table8[[#This Row],[Código da Candidatura]]))</f>
        <v/>
      </c>
      <c r="I756" s="331" t="str">
        <f>IF(A756="","",SUMIF(D.Composição!A$2825:A$8530,A756,D.Composição!G$5:G$8530))</f>
        <v/>
      </c>
      <c r="J756" s="332" t="str">
        <f>IF(A756="","",COUNTIF(D.Composição!$A:$A,$A756))</f>
        <v/>
      </c>
      <c r="K756" s="332" t="str">
        <f t="shared" si="55"/>
        <v/>
      </c>
      <c r="L756" s="332" t="str">
        <f>IF(A756="","",COUNTIFS(D.Composição!$A:$A,$A756,D.Composição!$M:$M,"Dep"))</f>
        <v/>
      </c>
      <c r="M756" s="332" t="str">
        <f>IF(A756="","",COUNTIFS(D.Composição!$A:$A,$A756,D.Composição!$F:$F,"Sim"))</f>
        <v/>
      </c>
      <c r="N756" s="332" t="str">
        <f t="shared" si="56"/>
        <v/>
      </c>
      <c r="O756" s="332" t="str">
        <f>IF(A756="","",VLOOKUP(A756,D.Composição!A2955:F8661,5,FALSE))</f>
        <v/>
      </c>
      <c r="P756" s="332" t="str">
        <f t="shared" si="57"/>
        <v/>
      </c>
      <c r="Q756" s="333" t="str">
        <f t="shared" si="58"/>
        <v/>
      </c>
      <c r="R756" s="334" t="str">
        <f t="shared" si="59"/>
        <v/>
      </c>
      <c r="S756" s="332" t="str">
        <f>IF(H756="","",IF(R756&gt;=4*auxiliar!$K$2,"Não elegível",IF(R756&lt;4*auxiliar!$K$2,"Elegível","")))</f>
        <v/>
      </c>
      <c r="T756" s="325"/>
      <c r="U756" s="325"/>
      <c r="V756" s="325"/>
      <c r="W756" s="335"/>
      <c r="X756" s="336" t="str">
        <f>IF(Table8[[#This Row],[Código do agregado '[Entidade']]]="","",IF(OR(AND(A756="",A756&lt;&gt;""),(AND(A756&lt;&gt;"",OR(B756="",D756="",I756="",T756="",U756="")))),"NÃO",IF(AND(A756&lt;&gt;"",J756=0),"Faltam membros","sim")))</f>
        <v/>
      </c>
      <c r="AA756" s="323"/>
      <c r="AB756" s="406"/>
      <c r="AC756" s="406"/>
      <c r="AD756" s="323"/>
      <c r="AE756" s="323"/>
    </row>
    <row r="757" spans="1:31" x14ac:dyDescent="0.25">
      <c r="A757" s="324"/>
      <c r="B757" s="325"/>
      <c r="C757" s="326">
        <f>IFERROR(VLOOKUP(B757,A.Núcleos!$B:$C,2,FALSE),"")</f>
        <v>0</v>
      </c>
      <c r="D757" s="327"/>
      <c r="E757" s="328"/>
      <c r="F757" s="213"/>
      <c r="G757" s="329" t="str">
        <f>IF(Table8[[#This Row],[Código da Candidatura]]="","",CONCATENATE(VLOOKUP(Table8[[#This Row],[Código da Candidatura]],Table13[[Cód.]:[Latitude]],3,FALSE)," - ",VLOOKUP(Table8[[#This Row],[Código da Candidatura]],Table13[[Cód.]:[Latitude]],6,FALSE)))</f>
        <v/>
      </c>
      <c r="H757" s="330" t="str">
        <f>IF(A757="","",CONCATENATE("1D.",Entrada!$K$8,".",auxiliar!A134,".",Table8[[#This Row],[Código da Candidatura]]))</f>
        <v/>
      </c>
      <c r="I757" s="331" t="str">
        <f>IF(A757="","",SUMIF(D.Composição!A$2825:A$8530,A757,D.Composição!G$5:G$8530))</f>
        <v/>
      </c>
      <c r="J757" s="332" t="str">
        <f>IF(A757="","",COUNTIF(D.Composição!$A:$A,$A757))</f>
        <v/>
      </c>
      <c r="K757" s="332" t="str">
        <f t="shared" si="55"/>
        <v/>
      </c>
      <c r="L757" s="332" t="str">
        <f>IF(A757="","",COUNTIFS(D.Composição!$A:$A,$A757,D.Composição!$M:$M,"Dep"))</f>
        <v/>
      </c>
      <c r="M757" s="332" t="str">
        <f>IF(A757="","",COUNTIFS(D.Composição!$A:$A,$A757,D.Composição!$F:$F,"Sim"))</f>
        <v/>
      </c>
      <c r="N757" s="332" t="str">
        <f t="shared" si="56"/>
        <v/>
      </c>
      <c r="O757" s="332" t="str">
        <f>IF(A757="","",VLOOKUP(A757,D.Composição!A2956:F8662,5,FALSE))</f>
        <v/>
      </c>
      <c r="P757" s="332" t="str">
        <f t="shared" si="57"/>
        <v/>
      </c>
      <c r="Q757" s="333" t="str">
        <f t="shared" si="58"/>
        <v/>
      </c>
      <c r="R757" s="334" t="str">
        <f t="shared" si="59"/>
        <v/>
      </c>
      <c r="S757" s="332" t="str">
        <f>IF(H757="","",IF(R757&gt;=4*auxiliar!$K$2,"Não elegível",IF(R757&lt;4*auxiliar!$K$2,"Elegível","")))</f>
        <v/>
      </c>
      <c r="T757" s="325"/>
      <c r="U757" s="325"/>
      <c r="V757" s="325"/>
      <c r="W757" s="335"/>
      <c r="X757" s="336" t="str">
        <f>IF(Table8[[#This Row],[Código do agregado '[Entidade']]]="","",IF(OR(AND(A757="",A757&lt;&gt;""),(AND(A757&lt;&gt;"",OR(B757="",D757="",I757="",T757="",U757="")))),"NÃO",IF(AND(A757&lt;&gt;"",J757=0),"Faltam membros","sim")))</f>
        <v/>
      </c>
      <c r="AA757" s="323"/>
      <c r="AB757" s="406"/>
      <c r="AC757" s="406"/>
      <c r="AD757" s="323"/>
      <c r="AE757" s="323"/>
    </row>
    <row r="758" spans="1:31" x14ac:dyDescent="0.25">
      <c r="A758" s="324"/>
      <c r="B758" s="325"/>
      <c r="C758" s="326">
        <f>IFERROR(VLOOKUP(B758,A.Núcleos!$B:$C,2,FALSE),"")</f>
        <v>0</v>
      </c>
      <c r="D758" s="327"/>
      <c r="E758" s="328"/>
      <c r="F758" s="213"/>
      <c r="G758" s="329" t="str">
        <f>IF(Table8[[#This Row],[Código da Candidatura]]="","",CONCATENATE(VLOOKUP(Table8[[#This Row],[Código da Candidatura]],Table13[[Cód.]:[Latitude]],3,FALSE)," - ",VLOOKUP(Table8[[#This Row],[Código da Candidatura]],Table13[[Cód.]:[Latitude]],6,FALSE)))</f>
        <v/>
      </c>
      <c r="H758" s="330" t="str">
        <f>IF(A758="","",CONCATENATE("1D.",Entrada!$K$8,".",auxiliar!A135,".",Table8[[#This Row],[Código da Candidatura]]))</f>
        <v/>
      </c>
      <c r="I758" s="331" t="str">
        <f>IF(A758="","",SUMIF(D.Composição!A$2825:A$8530,A758,D.Composição!G$5:G$8530))</f>
        <v/>
      </c>
      <c r="J758" s="332" t="str">
        <f>IF(A758="","",COUNTIF(D.Composição!$A:$A,$A758))</f>
        <v/>
      </c>
      <c r="K758" s="332" t="str">
        <f t="shared" si="55"/>
        <v/>
      </c>
      <c r="L758" s="332" t="str">
        <f>IF(A758="","",COUNTIFS(D.Composição!$A:$A,$A758,D.Composição!$M:$M,"Dep"))</f>
        <v/>
      </c>
      <c r="M758" s="332" t="str">
        <f>IF(A758="","",COUNTIFS(D.Composição!$A:$A,$A758,D.Composição!$F:$F,"Sim"))</f>
        <v/>
      </c>
      <c r="N758" s="332" t="str">
        <f t="shared" si="56"/>
        <v/>
      </c>
      <c r="O758" s="332" t="str">
        <f>IF(A758="","",VLOOKUP(A758,D.Composição!A2957:F8663,5,FALSE))</f>
        <v/>
      </c>
      <c r="P758" s="332" t="str">
        <f t="shared" si="57"/>
        <v/>
      </c>
      <c r="Q758" s="333" t="str">
        <f t="shared" si="58"/>
        <v/>
      </c>
      <c r="R758" s="334" t="str">
        <f t="shared" si="59"/>
        <v/>
      </c>
      <c r="S758" s="332" t="str">
        <f>IF(H758="","",IF(R758&gt;=4*auxiliar!$K$2,"Não elegível",IF(R758&lt;4*auxiliar!$K$2,"Elegível","")))</f>
        <v/>
      </c>
      <c r="T758" s="325"/>
      <c r="U758" s="325"/>
      <c r="V758" s="325"/>
      <c r="W758" s="335"/>
      <c r="X758" s="336" t="str">
        <f>IF(Table8[[#This Row],[Código do agregado '[Entidade']]]="","",IF(OR(AND(A758="",A758&lt;&gt;""),(AND(A758&lt;&gt;"",OR(B758="",D758="",I758="",T758="",U758="")))),"NÃO",IF(AND(A758&lt;&gt;"",J758=0),"Faltam membros","sim")))</f>
        <v/>
      </c>
      <c r="AA758" s="323"/>
      <c r="AB758" s="406"/>
      <c r="AC758" s="406"/>
      <c r="AD758" s="323"/>
      <c r="AE758" s="323"/>
    </row>
    <row r="759" spans="1:31" x14ac:dyDescent="0.25">
      <c r="A759" s="324"/>
      <c r="B759" s="325"/>
      <c r="C759" s="326">
        <f>IFERROR(VLOOKUP(B759,A.Núcleos!$B:$C,2,FALSE),"")</f>
        <v>0</v>
      </c>
      <c r="D759" s="327"/>
      <c r="E759" s="328"/>
      <c r="F759" s="213"/>
      <c r="G759" s="329" t="str">
        <f>IF(Table8[[#This Row],[Código da Candidatura]]="","",CONCATENATE(VLOOKUP(Table8[[#This Row],[Código da Candidatura]],Table13[[Cód.]:[Latitude]],3,FALSE)," - ",VLOOKUP(Table8[[#This Row],[Código da Candidatura]],Table13[[Cód.]:[Latitude]],6,FALSE)))</f>
        <v/>
      </c>
      <c r="H759" s="330" t="str">
        <f>IF(A759="","",CONCATENATE("1D.",Entrada!$K$8,".",auxiliar!A136,".",Table8[[#This Row],[Código da Candidatura]]))</f>
        <v/>
      </c>
      <c r="I759" s="331" t="str">
        <f>IF(A759="","",SUMIF(D.Composição!A$2825:A$8530,A759,D.Composição!G$5:G$8530))</f>
        <v/>
      </c>
      <c r="J759" s="332" t="str">
        <f>IF(A759="","",COUNTIF(D.Composição!$A:$A,$A759))</f>
        <v/>
      </c>
      <c r="K759" s="332" t="str">
        <f t="shared" si="55"/>
        <v/>
      </c>
      <c r="L759" s="332" t="str">
        <f>IF(A759="","",COUNTIFS(D.Composição!$A:$A,$A759,D.Composição!$M:$M,"Dep"))</f>
        <v/>
      </c>
      <c r="M759" s="332" t="str">
        <f>IF(A759="","",COUNTIFS(D.Composição!$A:$A,$A759,D.Composição!$F:$F,"Sim"))</f>
        <v/>
      </c>
      <c r="N759" s="332" t="str">
        <f t="shared" si="56"/>
        <v/>
      </c>
      <c r="O759" s="332" t="str">
        <f>IF(A759="","",VLOOKUP(A759,D.Composição!A2958:F8664,5,FALSE))</f>
        <v/>
      </c>
      <c r="P759" s="332" t="str">
        <f t="shared" si="57"/>
        <v/>
      </c>
      <c r="Q759" s="333" t="str">
        <f t="shared" si="58"/>
        <v/>
      </c>
      <c r="R759" s="334" t="str">
        <f t="shared" si="59"/>
        <v/>
      </c>
      <c r="S759" s="332" t="str">
        <f>IF(H759="","",IF(R759&gt;=4*auxiliar!$K$2,"Não elegível",IF(R759&lt;4*auxiliar!$K$2,"Elegível","")))</f>
        <v/>
      </c>
      <c r="T759" s="325"/>
      <c r="U759" s="325"/>
      <c r="V759" s="325"/>
      <c r="W759" s="335"/>
      <c r="X759" s="336" t="str">
        <f>IF(Table8[[#This Row],[Código do agregado '[Entidade']]]="","",IF(OR(AND(A759="",A759&lt;&gt;""),(AND(A759&lt;&gt;"",OR(B759="",D759="",I759="",T759="",U759="")))),"NÃO",IF(AND(A759&lt;&gt;"",J759=0),"Faltam membros","sim")))</f>
        <v/>
      </c>
      <c r="AA759" s="323"/>
      <c r="AB759" s="406"/>
      <c r="AC759" s="406"/>
      <c r="AD759" s="323"/>
      <c r="AE759" s="323"/>
    </row>
    <row r="760" spans="1:31" x14ac:dyDescent="0.25">
      <c r="A760" s="324"/>
      <c r="B760" s="325"/>
      <c r="C760" s="326">
        <f>IFERROR(VLOOKUP(B760,A.Núcleos!$B:$C,2,FALSE),"")</f>
        <v>0</v>
      </c>
      <c r="D760" s="327"/>
      <c r="E760" s="328"/>
      <c r="F760" s="213"/>
      <c r="G760" s="329" t="str">
        <f>IF(Table8[[#This Row],[Código da Candidatura]]="","",CONCATENATE(VLOOKUP(Table8[[#This Row],[Código da Candidatura]],Table13[[Cód.]:[Latitude]],3,FALSE)," - ",VLOOKUP(Table8[[#This Row],[Código da Candidatura]],Table13[[Cód.]:[Latitude]],6,FALSE)))</f>
        <v/>
      </c>
      <c r="H760" s="330" t="str">
        <f>IF(A760="","",CONCATENATE("1D.",Entrada!$K$8,".",auxiliar!A137,".",Table8[[#This Row],[Código da Candidatura]]))</f>
        <v/>
      </c>
      <c r="I760" s="331" t="str">
        <f>IF(A760="","",SUMIF(D.Composição!A$2825:A$8530,A760,D.Composição!G$5:G$8530))</f>
        <v/>
      </c>
      <c r="J760" s="332" t="str">
        <f>IF(A760="","",COUNTIF(D.Composição!$A:$A,$A760))</f>
        <v/>
      </c>
      <c r="K760" s="332" t="str">
        <f t="shared" si="55"/>
        <v/>
      </c>
      <c r="L760" s="332" t="str">
        <f>IF(A760="","",COUNTIFS(D.Composição!$A:$A,$A760,D.Composição!$M:$M,"Dep"))</f>
        <v/>
      </c>
      <c r="M760" s="332" t="str">
        <f>IF(A760="","",COUNTIFS(D.Composição!$A:$A,$A760,D.Composição!$F:$F,"Sim"))</f>
        <v/>
      </c>
      <c r="N760" s="332" t="str">
        <f t="shared" si="56"/>
        <v/>
      </c>
      <c r="O760" s="332" t="str">
        <f>IF(A760="","",VLOOKUP(A760,D.Composição!A2959:F8665,5,FALSE))</f>
        <v/>
      </c>
      <c r="P760" s="332" t="str">
        <f t="shared" si="57"/>
        <v/>
      </c>
      <c r="Q760" s="333" t="str">
        <f t="shared" si="58"/>
        <v/>
      </c>
      <c r="R760" s="334" t="str">
        <f t="shared" si="59"/>
        <v/>
      </c>
      <c r="S760" s="332" t="str">
        <f>IF(H760="","",IF(R760&gt;=4*auxiliar!$K$2,"Não elegível",IF(R760&lt;4*auxiliar!$K$2,"Elegível","")))</f>
        <v/>
      </c>
      <c r="T760" s="325"/>
      <c r="U760" s="325"/>
      <c r="V760" s="325"/>
      <c r="W760" s="335"/>
      <c r="X760" s="336" t="str">
        <f>IF(Table8[[#This Row],[Código do agregado '[Entidade']]]="","",IF(OR(AND(A760="",A760&lt;&gt;""),(AND(A760&lt;&gt;"",OR(B760="",D760="",I760="",T760="",U760="")))),"NÃO",IF(AND(A760&lt;&gt;"",J760=0),"Faltam membros","sim")))</f>
        <v/>
      </c>
      <c r="AA760" s="323"/>
      <c r="AB760" s="406"/>
      <c r="AC760" s="406"/>
      <c r="AD760" s="323"/>
      <c r="AE760" s="323"/>
    </row>
    <row r="761" spans="1:31" x14ac:dyDescent="0.25">
      <c r="A761" s="324"/>
      <c r="B761" s="325"/>
      <c r="C761" s="326">
        <f>IFERROR(VLOOKUP(B761,A.Núcleos!$B:$C,2,FALSE),"")</f>
        <v>0</v>
      </c>
      <c r="D761" s="327"/>
      <c r="E761" s="328"/>
      <c r="F761" s="213"/>
      <c r="G761" s="329" t="str">
        <f>IF(Table8[[#This Row],[Código da Candidatura]]="","",CONCATENATE(VLOOKUP(Table8[[#This Row],[Código da Candidatura]],Table13[[Cód.]:[Latitude]],3,FALSE)," - ",VLOOKUP(Table8[[#This Row],[Código da Candidatura]],Table13[[Cód.]:[Latitude]],6,FALSE)))</f>
        <v/>
      </c>
      <c r="H761" s="330" t="str">
        <f>IF(A761="","",CONCATENATE("1D.",Entrada!$K$8,".",auxiliar!A138,".",Table8[[#This Row],[Código da Candidatura]]))</f>
        <v/>
      </c>
      <c r="I761" s="331" t="str">
        <f>IF(A761="","",SUMIF(D.Composição!A$2825:A$8530,A761,D.Composição!G$5:G$8530))</f>
        <v/>
      </c>
      <c r="J761" s="332" t="str">
        <f>IF(A761="","",COUNTIF(D.Composição!$A:$A,$A761))</f>
        <v/>
      </c>
      <c r="K761" s="332" t="str">
        <f t="shared" si="55"/>
        <v/>
      </c>
      <c r="L761" s="332" t="str">
        <f>IF(A761="","",COUNTIFS(D.Composição!$A:$A,$A761,D.Composição!$M:$M,"Dep"))</f>
        <v/>
      </c>
      <c r="M761" s="332" t="str">
        <f>IF(A761="","",COUNTIFS(D.Composição!$A:$A,$A761,D.Composição!$F:$F,"Sim"))</f>
        <v/>
      </c>
      <c r="N761" s="332" t="str">
        <f t="shared" si="56"/>
        <v/>
      </c>
      <c r="O761" s="332" t="str">
        <f>IF(A761="","",VLOOKUP(A761,D.Composição!A2960:F8666,5,FALSE))</f>
        <v/>
      </c>
      <c r="P761" s="332" t="str">
        <f t="shared" si="57"/>
        <v/>
      </c>
      <c r="Q761" s="333" t="str">
        <f t="shared" si="58"/>
        <v/>
      </c>
      <c r="R761" s="334" t="str">
        <f t="shared" si="59"/>
        <v/>
      </c>
      <c r="S761" s="332" t="str">
        <f>IF(H761="","",IF(R761&gt;=4*auxiliar!$K$2,"Não elegível",IF(R761&lt;4*auxiliar!$K$2,"Elegível","")))</f>
        <v/>
      </c>
      <c r="T761" s="325"/>
      <c r="U761" s="325"/>
      <c r="V761" s="325"/>
      <c r="W761" s="335"/>
      <c r="X761" s="336" t="str">
        <f>IF(Table8[[#This Row],[Código do agregado '[Entidade']]]="","",IF(OR(AND(A761="",A761&lt;&gt;""),(AND(A761&lt;&gt;"",OR(B761="",D761="",I761="",T761="",U761="")))),"NÃO",IF(AND(A761&lt;&gt;"",J761=0),"Faltam membros","sim")))</f>
        <v/>
      </c>
      <c r="AA761" s="323"/>
      <c r="AB761" s="406"/>
      <c r="AC761" s="406"/>
      <c r="AD761" s="323"/>
      <c r="AE761" s="323"/>
    </row>
    <row r="762" spans="1:31" x14ac:dyDescent="0.25">
      <c r="A762" s="324"/>
      <c r="B762" s="325"/>
      <c r="C762" s="326">
        <f>IFERROR(VLOOKUP(B762,A.Núcleos!$B:$C,2,FALSE),"")</f>
        <v>0</v>
      </c>
      <c r="D762" s="327"/>
      <c r="E762" s="328"/>
      <c r="F762" s="213"/>
      <c r="G762" s="329" t="str">
        <f>IF(Table8[[#This Row],[Código da Candidatura]]="","",CONCATENATE(VLOOKUP(Table8[[#This Row],[Código da Candidatura]],Table13[[Cód.]:[Latitude]],3,FALSE)," - ",VLOOKUP(Table8[[#This Row],[Código da Candidatura]],Table13[[Cód.]:[Latitude]],6,FALSE)))</f>
        <v/>
      </c>
      <c r="H762" s="330" t="str">
        <f>IF(A762="","",CONCATENATE("1D.",Entrada!$K$8,".",auxiliar!A139,".",Table8[[#This Row],[Código da Candidatura]]))</f>
        <v/>
      </c>
      <c r="I762" s="331" t="str">
        <f>IF(A762="","",SUMIF(D.Composição!A$2825:A$8530,A762,D.Composição!G$5:G$8530))</f>
        <v/>
      </c>
      <c r="J762" s="332" t="str">
        <f>IF(A762="","",COUNTIF(D.Composição!$A:$A,$A762))</f>
        <v/>
      </c>
      <c r="K762" s="332" t="str">
        <f t="shared" si="55"/>
        <v/>
      </c>
      <c r="L762" s="332" t="str">
        <f>IF(A762="","",COUNTIFS(D.Composição!$A:$A,$A762,D.Composição!$M:$M,"Dep"))</f>
        <v/>
      </c>
      <c r="M762" s="332" t="str">
        <f>IF(A762="","",COUNTIFS(D.Composição!$A:$A,$A762,D.Composição!$F:$F,"Sim"))</f>
        <v/>
      </c>
      <c r="N762" s="332" t="str">
        <f t="shared" si="56"/>
        <v/>
      </c>
      <c r="O762" s="332" t="str">
        <f>IF(A762="","",VLOOKUP(A762,D.Composição!A2961:F8667,5,FALSE))</f>
        <v/>
      </c>
      <c r="P762" s="332" t="str">
        <f t="shared" si="57"/>
        <v/>
      </c>
      <c r="Q762" s="333" t="str">
        <f t="shared" si="58"/>
        <v/>
      </c>
      <c r="R762" s="334" t="str">
        <f t="shared" si="59"/>
        <v/>
      </c>
      <c r="S762" s="332" t="str">
        <f>IF(H762="","",IF(R762&gt;=4*auxiliar!$K$2,"Não elegível",IF(R762&lt;4*auxiliar!$K$2,"Elegível","")))</f>
        <v/>
      </c>
      <c r="T762" s="325"/>
      <c r="U762" s="325"/>
      <c r="V762" s="325"/>
      <c r="W762" s="335"/>
      <c r="X762" s="336" t="str">
        <f>IF(Table8[[#This Row],[Código do agregado '[Entidade']]]="","",IF(OR(AND(A762="",A762&lt;&gt;""),(AND(A762&lt;&gt;"",OR(B762="",D762="",I762="",T762="",U762="")))),"NÃO",IF(AND(A762&lt;&gt;"",J762=0),"Faltam membros","sim")))</f>
        <v/>
      </c>
      <c r="AA762" s="323"/>
      <c r="AB762" s="406"/>
      <c r="AC762" s="406"/>
      <c r="AD762" s="323"/>
      <c r="AE762" s="323"/>
    </row>
    <row r="763" spans="1:31" x14ac:dyDescent="0.25">
      <c r="A763" s="324"/>
      <c r="B763" s="325"/>
      <c r="C763" s="326">
        <f>IFERROR(VLOOKUP(B763,A.Núcleos!$B:$C,2,FALSE),"")</f>
        <v>0</v>
      </c>
      <c r="D763" s="327"/>
      <c r="E763" s="328"/>
      <c r="F763" s="213"/>
      <c r="G763" s="329" t="str">
        <f>IF(Table8[[#This Row],[Código da Candidatura]]="","",CONCATENATE(VLOOKUP(Table8[[#This Row],[Código da Candidatura]],Table13[[Cód.]:[Latitude]],3,FALSE)," - ",VLOOKUP(Table8[[#This Row],[Código da Candidatura]],Table13[[Cód.]:[Latitude]],6,FALSE)))</f>
        <v/>
      </c>
      <c r="H763" s="330" t="str">
        <f>IF(A763="","",CONCATENATE("1D.",Entrada!$K$8,".",auxiliar!A140,".",Table8[[#This Row],[Código da Candidatura]]))</f>
        <v/>
      </c>
      <c r="I763" s="331" t="str">
        <f>IF(A763="","",SUMIF(D.Composição!A$2825:A$8530,A763,D.Composição!G$5:G$8530))</f>
        <v/>
      </c>
      <c r="J763" s="332" t="str">
        <f>IF(A763="","",COUNTIF(D.Composição!$A:$A,$A763))</f>
        <v/>
      </c>
      <c r="K763" s="332" t="str">
        <f t="shared" si="55"/>
        <v/>
      </c>
      <c r="L763" s="332" t="str">
        <f>IF(A763="","",COUNTIFS(D.Composição!$A:$A,$A763,D.Composição!$M:$M,"Dep"))</f>
        <v/>
      </c>
      <c r="M763" s="332" t="str">
        <f>IF(A763="","",COUNTIFS(D.Composição!$A:$A,$A763,D.Composição!$F:$F,"Sim"))</f>
        <v/>
      </c>
      <c r="N763" s="332" t="str">
        <f t="shared" si="56"/>
        <v/>
      </c>
      <c r="O763" s="332" t="str">
        <f>IF(A763="","",VLOOKUP(A763,D.Composição!A2962:F8668,5,FALSE))</f>
        <v/>
      </c>
      <c r="P763" s="332" t="str">
        <f t="shared" si="57"/>
        <v/>
      </c>
      <c r="Q763" s="333" t="str">
        <f t="shared" si="58"/>
        <v/>
      </c>
      <c r="R763" s="334" t="str">
        <f t="shared" si="59"/>
        <v/>
      </c>
      <c r="S763" s="332" t="str">
        <f>IF(H763="","",IF(R763&gt;=4*auxiliar!$K$2,"Não elegível",IF(R763&lt;4*auxiliar!$K$2,"Elegível","")))</f>
        <v/>
      </c>
      <c r="T763" s="325"/>
      <c r="U763" s="325"/>
      <c r="V763" s="325"/>
      <c r="W763" s="335"/>
      <c r="X763" s="336" t="str">
        <f>IF(Table8[[#This Row],[Código do agregado '[Entidade']]]="","",IF(OR(AND(A763="",A763&lt;&gt;""),(AND(A763&lt;&gt;"",OR(B763="",D763="",I763="",T763="",U763="")))),"NÃO",IF(AND(A763&lt;&gt;"",J763=0),"Faltam membros","sim")))</f>
        <v/>
      </c>
      <c r="AA763" s="323"/>
      <c r="AB763" s="406"/>
      <c r="AC763" s="406"/>
      <c r="AD763" s="323"/>
      <c r="AE763" s="323"/>
    </row>
    <row r="764" spans="1:31" x14ac:dyDescent="0.25">
      <c r="A764" s="324"/>
      <c r="B764" s="325"/>
      <c r="C764" s="326">
        <f>IFERROR(VLOOKUP(B764,A.Núcleos!$B:$C,2,FALSE),"")</f>
        <v>0</v>
      </c>
      <c r="D764" s="327"/>
      <c r="E764" s="328"/>
      <c r="F764" s="213"/>
      <c r="G764" s="329" t="str">
        <f>IF(Table8[[#This Row],[Código da Candidatura]]="","",CONCATENATE(VLOOKUP(Table8[[#This Row],[Código da Candidatura]],Table13[[Cód.]:[Latitude]],3,FALSE)," - ",VLOOKUP(Table8[[#This Row],[Código da Candidatura]],Table13[[Cód.]:[Latitude]],6,FALSE)))</f>
        <v/>
      </c>
      <c r="H764" s="330" t="str">
        <f>IF(A764="","",CONCATENATE("1D.",Entrada!$K$8,".",auxiliar!A141,".",Table8[[#This Row],[Código da Candidatura]]))</f>
        <v/>
      </c>
      <c r="I764" s="331" t="str">
        <f>IF(A764="","",SUMIF(D.Composição!A$2825:A$8530,A764,D.Composição!G$5:G$8530))</f>
        <v/>
      </c>
      <c r="J764" s="332" t="str">
        <f>IF(A764="","",COUNTIF(D.Composição!$A:$A,$A764))</f>
        <v/>
      </c>
      <c r="K764" s="332" t="str">
        <f t="shared" si="55"/>
        <v/>
      </c>
      <c r="L764" s="332" t="str">
        <f>IF(A764="","",COUNTIFS(D.Composição!$A:$A,$A764,D.Composição!$M:$M,"Dep"))</f>
        <v/>
      </c>
      <c r="M764" s="332" t="str">
        <f>IF(A764="","",COUNTIFS(D.Composição!$A:$A,$A764,D.Composição!$F:$F,"Sim"))</f>
        <v/>
      </c>
      <c r="N764" s="332" t="str">
        <f t="shared" si="56"/>
        <v/>
      </c>
      <c r="O764" s="332" t="str">
        <f>IF(A764="","",VLOOKUP(A764,D.Composição!A2963:F8669,5,FALSE))</f>
        <v/>
      </c>
      <c r="P764" s="332" t="str">
        <f t="shared" si="57"/>
        <v/>
      </c>
      <c r="Q764" s="333" t="str">
        <f t="shared" si="58"/>
        <v/>
      </c>
      <c r="R764" s="334" t="str">
        <f t="shared" si="59"/>
        <v/>
      </c>
      <c r="S764" s="332" t="str">
        <f>IF(H764="","",IF(R764&gt;=4*auxiliar!$K$2,"Não elegível",IF(R764&lt;4*auxiliar!$K$2,"Elegível","")))</f>
        <v/>
      </c>
      <c r="T764" s="325"/>
      <c r="U764" s="325"/>
      <c r="V764" s="325"/>
      <c r="W764" s="335"/>
      <c r="X764" s="336" t="str">
        <f>IF(Table8[[#This Row],[Código do agregado '[Entidade']]]="","",IF(OR(AND(A764="",A764&lt;&gt;""),(AND(A764&lt;&gt;"",OR(B764="",D764="",I764="",T764="",U764="")))),"NÃO",IF(AND(A764&lt;&gt;"",J764=0),"Faltam membros","sim")))</f>
        <v/>
      </c>
      <c r="AA764" s="323"/>
      <c r="AB764" s="406"/>
      <c r="AC764" s="406"/>
      <c r="AD764" s="323"/>
      <c r="AE764" s="323"/>
    </row>
    <row r="765" spans="1:31" x14ac:dyDescent="0.25">
      <c r="A765" s="324"/>
      <c r="B765" s="325"/>
      <c r="C765" s="326">
        <f>IFERROR(VLOOKUP(B765,A.Núcleos!$B:$C,2,FALSE),"")</f>
        <v>0</v>
      </c>
      <c r="D765" s="327"/>
      <c r="E765" s="328"/>
      <c r="F765" s="213"/>
      <c r="G765" s="329" t="str">
        <f>IF(Table8[[#This Row],[Código da Candidatura]]="","",CONCATENATE(VLOOKUP(Table8[[#This Row],[Código da Candidatura]],Table13[[Cód.]:[Latitude]],3,FALSE)," - ",VLOOKUP(Table8[[#This Row],[Código da Candidatura]],Table13[[Cód.]:[Latitude]],6,FALSE)))</f>
        <v/>
      </c>
      <c r="H765" s="330" t="str">
        <f>IF(A765="","",CONCATENATE("1D.",Entrada!$K$8,".",auxiliar!A142,".",Table8[[#This Row],[Código da Candidatura]]))</f>
        <v/>
      </c>
      <c r="I765" s="331" t="str">
        <f>IF(A765="","",SUMIF(D.Composição!A$2825:A$8530,A765,D.Composição!G$5:G$8530))</f>
        <v/>
      </c>
      <c r="J765" s="332" t="str">
        <f>IF(A765="","",COUNTIF(D.Composição!$A:$A,$A765))</f>
        <v/>
      </c>
      <c r="K765" s="332" t="str">
        <f t="shared" si="55"/>
        <v/>
      </c>
      <c r="L765" s="332" t="str">
        <f>IF(A765="","",COUNTIFS(D.Composição!$A:$A,$A765,D.Composição!$M:$M,"Dep"))</f>
        <v/>
      </c>
      <c r="M765" s="332" t="str">
        <f>IF(A765="","",COUNTIFS(D.Composição!$A:$A,$A765,D.Composição!$F:$F,"Sim"))</f>
        <v/>
      </c>
      <c r="N765" s="332" t="str">
        <f t="shared" si="56"/>
        <v/>
      </c>
      <c r="O765" s="332" t="str">
        <f>IF(A765="","",VLOOKUP(A765,D.Composição!A2964:F8670,5,FALSE))</f>
        <v/>
      </c>
      <c r="P765" s="332" t="str">
        <f t="shared" si="57"/>
        <v/>
      </c>
      <c r="Q765" s="333" t="str">
        <f t="shared" si="58"/>
        <v/>
      </c>
      <c r="R765" s="334" t="str">
        <f t="shared" si="59"/>
        <v/>
      </c>
      <c r="S765" s="332" t="str">
        <f>IF(H765="","",IF(R765&gt;=4*auxiliar!$K$2,"Não elegível",IF(R765&lt;4*auxiliar!$K$2,"Elegível","")))</f>
        <v/>
      </c>
      <c r="T765" s="325"/>
      <c r="U765" s="325"/>
      <c r="V765" s="325"/>
      <c r="W765" s="335"/>
      <c r="X765" s="336" t="str">
        <f>IF(Table8[[#This Row],[Código do agregado '[Entidade']]]="","",IF(OR(AND(A765="",A765&lt;&gt;""),(AND(A765&lt;&gt;"",OR(B765="",D765="",I765="",T765="",U765="")))),"NÃO",IF(AND(A765&lt;&gt;"",J765=0),"Faltam membros","sim")))</f>
        <v/>
      </c>
      <c r="AA765" s="323"/>
      <c r="AB765" s="406"/>
      <c r="AC765" s="406"/>
      <c r="AD765" s="323"/>
      <c r="AE765" s="323"/>
    </row>
    <row r="766" spans="1:31" x14ac:dyDescent="0.25">
      <c r="A766" s="324"/>
      <c r="B766" s="325"/>
      <c r="C766" s="326">
        <f>IFERROR(VLOOKUP(B766,A.Núcleos!$B:$C,2,FALSE),"")</f>
        <v>0</v>
      </c>
      <c r="D766" s="327"/>
      <c r="E766" s="328"/>
      <c r="F766" s="213"/>
      <c r="G766" s="329" t="str">
        <f>IF(Table8[[#This Row],[Código da Candidatura]]="","",CONCATENATE(VLOOKUP(Table8[[#This Row],[Código da Candidatura]],Table13[[Cód.]:[Latitude]],3,FALSE)," - ",VLOOKUP(Table8[[#This Row],[Código da Candidatura]],Table13[[Cód.]:[Latitude]],6,FALSE)))</f>
        <v/>
      </c>
      <c r="H766" s="330" t="str">
        <f>IF(A766="","",CONCATENATE("1D.",Entrada!$K$8,".",auxiliar!A143,".",Table8[[#This Row],[Código da Candidatura]]))</f>
        <v/>
      </c>
      <c r="I766" s="331" t="str">
        <f>IF(A766="","",SUMIF(D.Composição!A$2825:A$8530,A766,D.Composição!G$5:G$8530))</f>
        <v/>
      </c>
      <c r="J766" s="332" t="str">
        <f>IF(A766="","",COUNTIF(D.Composição!$A:$A,$A766))</f>
        <v/>
      </c>
      <c r="K766" s="332" t="str">
        <f t="shared" si="55"/>
        <v/>
      </c>
      <c r="L766" s="332" t="str">
        <f>IF(A766="","",COUNTIFS(D.Composição!$A:$A,$A766,D.Composição!$M:$M,"Dep"))</f>
        <v/>
      </c>
      <c r="M766" s="332" t="str">
        <f>IF(A766="","",COUNTIFS(D.Composição!$A:$A,$A766,D.Composição!$F:$F,"Sim"))</f>
        <v/>
      </c>
      <c r="N766" s="332" t="str">
        <f t="shared" si="56"/>
        <v/>
      </c>
      <c r="O766" s="332" t="str">
        <f>IF(A766="","",VLOOKUP(A766,D.Composição!A2965:F8671,5,FALSE))</f>
        <v/>
      </c>
      <c r="P766" s="332" t="str">
        <f t="shared" si="57"/>
        <v/>
      </c>
      <c r="Q766" s="333" t="str">
        <f t="shared" si="58"/>
        <v/>
      </c>
      <c r="R766" s="334" t="str">
        <f t="shared" si="59"/>
        <v/>
      </c>
      <c r="S766" s="332" t="str">
        <f>IF(H766="","",IF(R766&gt;=4*auxiliar!$K$2,"Não elegível",IF(R766&lt;4*auxiliar!$K$2,"Elegível","")))</f>
        <v/>
      </c>
      <c r="T766" s="325"/>
      <c r="U766" s="325"/>
      <c r="V766" s="325"/>
      <c r="W766" s="335"/>
      <c r="X766" s="336" t="str">
        <f>IF(Table8[[#This Row],[Código do agregado '[Entidade']]]="","",IF(OR(AND(A766="",A766&lt;&gt;""),(AND(A766&lt;&gt;"",OR(B766="",D766="",I766="",T766="",U766="")))),"NÃO",IF(AND(A766&lt;&gt;"",J766=0),"Faltam membros","sim")))</f>
        <v/>
      </c>
      <c r="AA766" s="323"/>
      <c r="AB766" s="406"/>
      <c r="AC766" s="406"/>
      <c r="AD766" s="323"/>
      <c r="AE766" s="323"/>
    </row>
    <row r="767" spans="1:31" x14ac:dyDescent="0.25">
      <c r="A767" s="324"/>
      <c r="B767" s="325"/>
      <c r="C767" s="326">
        <f>IFERROR(VLOOKUP(B767,A.Núcleos!$B:$C,2,FALSE),"")</f>
        <v>0</v>
      </c>
      <c r="D767" s="327"/>
      <c r="E767" s="328"/>
      <c r="F767" s="213"/>
      <c r="G767" s="329" t="str">
        <f>IF(Table8[[#This Row],[Código da Candidatura]]="","",CONCATENATE(VLOOKUP(Table8[[#This Row],[Código da Candidatura]],Table13[[Cód.]:[Latitude]],3,FALSE)," - ",VLOOKUP(Table8[[#This Row],[Código da Candidatura]],Table13[[Cód.]:[Latitude]],6,FALSE)))</f>
        <v/>
      </c>
      <c r="H767" s="330" t="str">
        <f>IF(A767="","",CONCATENATE("1D.",Entrada!$K$8,".",auxiliar!A144,".",Table8[[#This Row],[Código da Candidatura]]))</f>
        <v/>
      </c>
      <c r="I767" s="331" t="str">
        <f>IF(A767="","",SUMIF(D.Composição!A$2825:A$8530,A767,D.Composição!G$5:G$8530))</f>
        <v/>
      </c>
      <c r="J767" s="332" t="str">
        <f>IF(A767="","",COUNTIF(D.Composição!$A:$A,$A767))</f>
        <v/>
      </c>
      <c r="K767" s="332" t="str">
        <f t="shared" si="55"/>
        <v/>
      </c>
      <c r="L767" s="332" t="str">
        <f>IF(A767="","",COUNTIFS(D.Composição!$A:$A,$A767,D.Composição!$M:$M,"Dep"))</f>
        <v/>
      </c>
      <c r="M767" s="332" t="str">
        <f>IF(A767="","",COUNTIFS(D.Composição!$A:$A,$A767,D.Composição!$F:$F,"Sim"))</f>
        <v/>
      </c>
      <c r="N767" s="332" t="str">
        <f t="shared" si="56"/>
        <v/>
      </c>
      <c r="O767" s="332" t="str">
        <f>IF(A767="","",VLOOKUP(A767,D.Composição!A2966:F8672,5,FALSE))</f>
        <v/>
      </c>
      <c r="P767" s="332" t="str">
        <f t="shared" si="57"/>
        <v/>
      </c>
      <c r="Q767" s="333" t="str">
        <f t="shared" si="58"/>
        <v/>
      </c>
      <c r="R767" s="334" t="str">
        <f t="shared" si="59"/>
        <v/>
      </c>
      <c r="S767" s="332" t="str">
        <f>IF(H767="","",IF(R767&gt;=4*auxiliar!$K$2,"Não elegível",IF(R767&lt;4*auxiliar!$K$2,"Elegível","")))</f>
        <v/>
      </c>
      <c r="T767" s="325"/>
      <c r="U767" s="325"/>
      <c r="V767" s="325"/>
      <c r="W767" s="335"/>
      <c r="X767" s="336" t="str">
        <f>IF(Table8[[#This Row],[Código do agregado '[Entidade']]]="","",IF(OR(AND(A767="",A767&lt;&gt;""),(AND(A767&lt;&gt;"",OR(B767="",D767="",I767="",T767="",U767="")))),"NÃO",IF(AND(A767&lt;&gt;"",J767=0),"Faltam membros","sim")))</f>
        <v/>
      </c>
      <c r="AA767" s="323"/>
      <c r="AB767" s="406"/>
      <c r="AC767" s="406"/>
      <c r="AD767" s="323"/>
      <c r="AE767" s="323"/>
    </row>
    <row r="768" spans="1:31" x14ac:dyDescent="0.25">
      <c r="A768" s="324"/>
      <c r="B768" s="325"/>
      <c r="C768" s="326">
        <f>IFERROR(VLOOKUP(B768,A.Núcleos!$B:$C,2,FALSE),"")</f>
        <v>0</v>
      </c>
      <c r="D768" s="327"/>
      <c r="E768" s="328"/>
      <c r="F768" s="213"/>
      <c r="G768" s="329" t="str">
        <f>IF(Table8[[#This Row],[Código da Candidatura]]="","",CONCATENATE(VLOOKUP(Table8[[#This Row],[Código da Candidatura]],Table13[[Cód.]:[Latitude]],3,FALSE)," - ",VLOOKUP(Table8[[#This Row],[Código da Candidatura]],Table13[[Cód.]:[Latitude]],6,FALSE)))</f>
        <v/>
      </c>
      <c r="H768" s="330" t="str">
        <f>IF(A768="","",CONCATENATE("1D.",Entrada!$K$8,".",auxiliar!A145,".",Table8[[#This Row],[Código da Candidatura]]))</f>
        <v/>
      </c>
      <c r="I768" s="331" t="str">
        <f>IF(A768="","",SUMIF(D.Composição!A$2825:A$8530,A768,D.Composição!G$5:G$8530))</f>
        <v/>
      </c>
      <c r="J768" s="332" t="str">
        <f>IF(A768="","",COUNTIF(D.Composição!$A:$A,$A768))</f>
        <v/>
      </c>
      <c r="K768" s="332" t="str">
        <f t="shared" si="55"/>
        <v/>
      </c>
      <c r="L768" s="332" t="str">
        <f>IF(A768="","",COUNTIFS(D.Composição!$A:$A,$A768,D.Composição!$M:$M,"Dep"))</f>
        <v/>
      </c>
      <c r="M768" s="332" t="str">
        <f>IF(A768="","",COUNTIFS(D.Composição!$A:$A,$A768,D.Composição!$F:$F,"Sim"))</f>
        <v/>
      </c>
      <c r="N768" s="332" t="str">
        <f t="shared" si="56"/>
        <v/>
      </c>
      <c r="O768" s="332" t="str">
        <f>IF(A768="","",VLOOKUP(A768,D.Composição!A2967:F8673,5,FALSE))</f>
        <v/>
      </c>
      <c r="P768" s="332" t="str">
        <f t="shared" si="57"/>
        <v/>
      </c>
      <c r="Q768" s="333" t="str">
        <f t="shared" si="58"/>
        <v/>
      </c>
      <c r="R768" s="334" t="str">
        <f t="shared" si="59"/>
        <v/>
      </c>
      <c r="S768" s="332" t="str">
        <f>IF(H768="","",IF(R768&gt;=4*auxiliar!$K$2,"Não elegível",IF(R768&lt;4*auxiliar!$K$2,"Elegível","")))</f>
        <v/>
      </c>
      <c r="T768" s="325"/>
      <c r="U768" s="325"/>
      <c r="V768" s="325"/>
      <c r="W768" s="335"/>
      <c r="X768" s="336" t="str">
        <f>IF(Table8[[#This Row],[Código do agregado '[Entidade']]]="","",IF(OR(AND(A768="",A768&lt;&gt;""),(AND(A768&lt;&gt;"",OR(B768="",D768="",I768="",T768="",U768="")))),"NÃO",IF(AND(A768&lt;&gt;"",J768=0),"Faltam membros","sim")))</f>
        <v/>
      </c>
      <c r="AA768" s="323"/>
      <c r="AB768" s="406"/>
      <c r="AC768" s="406"/>
      <c r="AD768" s="323"/>
      <c r="AE768" s="323"/>
    </row>
    <row r="769" spans="1:31" x14ac:dyDescent="0.25">
      <c r="A769" s="324"/>
      <c r="B769" s="325"/>
      <c r="C769" s="326">
        <f>IFERROR(VLOOKUP(B769,A.Núcleos!$B:$C,2,FALSE),"")</f>
        <v>0</v>
      </c>
      <c r="D769" s="327"/>
      <c r="E769" s="328"/>
      <c r="F769" s="213"/>
      <c r="G769" s="329" t="str">
        <f>IF(Table8[[#This Row],[Código da Candidatura]]="","",CONCATENATE(VLOOKUP(Table8[[#This Row],[Código da Candidatura]],Table13[[Cód.]:[Latitude]],3,FALSE)," - ",VLOOKUP(Table8[[#This Row],[Código da Candidatura]],Table13[[Cód.]:[Latitude]],6,FALSE)))</f>
        <v/>
      </c>
      <c r="H769" s="330" t="str">
        <f>IF(A769="","",CONCATENATE("1D.",Entrada!$K$8,".",auxiliar!A146,".",Table8[[#This Row],[Código da Candidatura]]))</f>
        <v/>
      </c>
      <c r="I769" s="331" t="str">
        <f>IF(A769="","",SUMIF(D.Composição!A$2825:A$8530,A769,D.Composição!G$5:G$8530))</f>
        <v/>
      </c>
      <c r="J769" s="332" t="str">
        <f>IF(A769="","",COUNTIF(D.Composição!$A:$A,$A769))</f>
        <v/>
      </c>
      <c r="K769" s="332" t="str">
        <f t="shared" si="55"/>
        <v/>
      </c>
      <c r="L769" s="332" t="str">
        <f>IF(A769="","",COUNTIFS(D.Composição!$A:$A,$A769,D.Composição!$M:$M,"Dep"))</f>
        <v/>
      </c>
      <c r="M769" s="332" t="str">
        <f>IF(A769="","",COUNTIFS(D.Composição!$A:$A,$A769,D.Composição!$F:$F,"Sim"))</f>
        <v/>
      </c>
      <c r="N769" s="332" t="str">
        <f t="shared" si="56"/>
        <v/>
      </c>
      <c r="O769" s="332" t="str">
        <f>IF(A769="","",VLOOKUP(A769,D.Composição!A2968:F8674,5,FALSE))</f>
        <v/>
      </c>
      <c r="P769" s="332" t="str">
        <f t="shared" si="57"/>
        <v/>
      </c>
      <c r="Q769" s="333" t="str">
        <f t="shared" si="58"/>
        <v/>
      </c>
      <c r="R769" s="334" t="str">
        <f t="shared" si="59"/>
        <v/>
      </c>
      <c r="S769" s="332" t="str">
        <f>IF(H769="","",IF(R769&gt;=4*auxiliar!$K$2,"Não elegível",IF(R769&lt;4*auxiliar!$K$2,"Elegível","")))</f>
        <v/>
      </c>
      <c r="T769" s="325"/>
      <c r="U769" s="325"/>
      <c r="V769" s="325"/>
      <c r="W769" s="335"/>
      <c r="X769" s="336" t="str">
        <f>IF(Table8[[#This Row],[Código do agregado '[Entidade']]]="","",IF(OR(AND(A769="",A769&lt;&gt;""),(AND(A769&lt;&gt;"",OR(B769="",D769="",I769="",T769="",U769="")))),"NÃO",IF(AND(A769&lt;&gt;"",J769=0),"Faltam membros","sim")))</f>
        <v/>
      </c>
      <c r="AA769" s="323"/>
      <c r="AB769" s="406"/>
      <c r="AC769" s="406"/>
      <c r="AD769" s="323"/>
      <c r="AE769" s="323"/>
    </row>
    <row r="770" spans="1:31" x14ac:dyDescent="0.25">
      <c r="A770" s="324"/>
      <c r="B770" s="325"/>
      <c r="C770" s="326">
        <f>IFERROR(VLOOKUP(B770,A.Núcleos!$B:$C,2,FALSE),"")</f>
        <v>0</v>
      </c>
      <c r="D770" s="327"/>
      <c r="E770" s="328"/>
      <c r="F770" s="213"/>
      <c r="G770" s="329" t="str">
        <f>IF(Table8[[#This Row],[Código da Candidatura]]="","",CONCATENATE(VLOOKUP(Table8[[#This Row],[Código da Candidatura]],Table13[[Cód.]:[Latitude]],3,FALSE)," - ",VLOOKUP(Table8[[#This Row],[Código da Candidatura]],Table13[[Cód.]:[Latitude]],6,FALSE)))</f>
        <v/>
      </c>
      <c r="H770" s="330" t="str">
        <f>IF(A770="","",CONCATENATE("1D.",Entrada!$K$8,".",auxiliar!A147,".",Table8[[#This Row],[Código da Candidatura]]))</f>
        <v/>
      </c>
      <c r="I770" s="331" t="str">
        <f>IF(A770="","",SUMIF(D.Composição!A$2825:A$8530,A770,D.Composição!G$5:G$8530))</f>
        <v/>
      </c>
      <c r="J770" s="332" t="str">
        <f>IF(A770="","",COUNTIF(D.Composição!$A:$A,$A770))</f>
        <v/>
      </c>
      <c r="K770" s="332" t="str">
        <f t="shared" si="55"/>
        <v/>
      </c>
      <c r="L770" s="332" t="str">
        <f>IF(A770="","",COUNTIFS(D.Composição!$A:$A,$A770,D.Composição!$M:$M,"Dep"))</f>
        <v/>
      </c>
      <c r="M770" s="332" t="str">
        <f>IF(A770="","",COUNTIFS(D.Composição!$A:$A,$A770,D.Composição!$F:$F,"Sim"))</f>
        <v/>
      </c>
      <c r="N770" s="332" t="str">
        <f t="shared" si="56"/>
        <v/>
      </c>
      <c r="O770" s="332" t="str">
        <f>IF(A770="","",VLOOKUP(A770,D.Composição!A2969:F8675,5,FALSE))</f>
        <v/>
      </c>
      <c r="P770" s="332" t="str">
        <f t="shared" si="57"/>
        <v/>
      </c>
      <c r="Q770" s="333" t="str">
        <f t="shared" si="58"/>
        <v/>
      </c>
      <c r="R770" s="334" t="str">
        <f t="shared" si="59"/>
        <v/>
      </c>
      <c r="S770" s="332" t="str">
        <f>IF(H770="","",IF(R770&gt;=4*auxiliar!$K$2,"Não elegível",IF(R770&lt;4*auxiliar!$K$2,"Elegível","")))</f>
        <v/>
      </c>
      <c r="T770" s="325"/>
      <c r="U770" s="325"/>
      <c r="V770" s="325"/>
      <c r="W770" s="335"/>
      <c r="X770" s="336" t="str">
        <f>IF(Table8[[#This Row],[Código do agregado '[Entidade']]]="","",IF(OR(AND(A770="",A770&lt;&gt;""),(AND(A770&lt;&gt;"",OR(B770="",D770="",I770="",T770="",U770="")))),"NÃO",IF(AND(A770&lt;&gt;"",J770=0),"Faltam membros","sim")))</f>
        <v/>
      </c>
      <c r="AA770" s="323"/>
      <c r="AB770" s="406"/>
      <c r="AC770" s="406"/>
      <c r="AD770" s="323"/>
      <c r="AE770" s="323"/>
    </row>
    <row r="771" spans="1:31" x14ac:dyDescent="0.25">
      <c r="A771" s="324"/>
      <c r="B771" s="325"/>
      <c r="C771" s="326">
        <f>IFERROR(VLOOKUP(B771,A.Núcleos!$B:$C,2,FALSE),"")</f>
        <v>0</v>
      </c>
      <c r="D771" s="327"/>
      <c r="E771" s="328"/>
      <c r="F771" s="213"/>
      <c r="G771" s="329" t="str">
        <f>IF(Table8[[#This Row],[Código da Candidatura]]="","",CONCATENATE(VLOOKUP(Table8[[#This Row],[Código da Candidatura]],Table13[[Cód.]:[Latitude]],3,FALSE)," - ",VLOOKUP(Table8[[#This Row],[Código da Candidatura]],Table13[[Cód.]:[Latitude]],6,FALSE)))</f>
        <v/>
      </c>
      <c r="H771" s="330" t="str">
        <f>IF(A771="","",CONCATENATE("1D.",Entrada!$K$8,".",auxiliar!A148,".",Table8[[#This Row],[Código da Candidatura]]))</f>
        <v/>
      </c>
      <c r="I771" s="331" t="str">
        <f>IF(A771="","",SUMIF(D.Composição!A$2825:A$8530,A771,D.Composição!G$5:G$8530))</f>
        <v/>
      </c>
      <c r="J771" s="332" t="str">
        <f>IF(A771="","",COUNTIF(D.Composição!$A:$A,$A771))</f>
        <v/>
      </c>
      <c r="K771" s="332" t="str">
        <f t="shared" si="55"/>
        <v/>
      </c>
      <c r="L771" s="332" t="str">
        <f>IF(A771="","",COUNTIFS(D.Composição!$A:$A,$A771,D.Composição!$M:$M,"Dep"))</f>
        <v/>
      </c>
      <c r="M771" s="332" t="str">
        <f>IF(A771="","",COUNTIFS(D.Composição!$A:$A,$A771,D.Composição!$F:$F,"Sim"))</f>
        <v/>
      </c>
      <c r="N771" s="332" t="str">
        <f t="shared" si="56"/>
        <v/>
      </c>
      <c r="O771" s="332" t="str">
        <f>IF(A771="","",VLOOKUP(A771,D.Composição!A2970:F8676,5,FALSE))</f>
        <v/>
      </c>
      <c r="P771" s="332" t="str">
        <f t="shared" si="57"/>
        <v/>
      </c>
      <c r="Q771" s="333" t="str">
        <f t="shared" si="58"/>
        <v/>
      </c>
      <c r="R771" s="334" t="str">
        <f t="shared" si="59"/>
        <v/>
      </c>
      <c r="S771" s="332" t="str">
        <f>IF(H771="","",IF(R771&gt;=4*auxiliar!$K$2,"Não elegível",IF(R771&lt;4*auxiliar!$K$2,"Elegível","")))</f>
        <v/>
      </c>
      <c r="T771" s="325"/>
      <c r="U771" s="325"/>
      <c r="V771" s="325"/>
      <c r="W771" s="335"/>
      <c r="X771" s="336" t="str">
        <f>IF(Table8[[#This Row],[Código do agregado '[Entidade']]]="","",IF(OR(AND(A771="",A771&lt;&gt;""),(AND(A771&lt;&gt;"",OR(B771="",D771="",I771="",T771="",U771="")))),"NÃO",IF(AND(A771&lt;&gt;"",J771=0),"Faltam membros","sim")))</f>
        <v/>
      </c>
      <c r="AA771" s="323"/>
      <c r="AB771" s="406"/>
      <c r="AC771" s="406"/>
      <c r="AD771" s="323"/>
      <c r="AE771" s="323"/>
    </row>
    <row r="772" spans="1:31" x14ac:dyDescent="0.25">
      <c r="A772" s="324"/>
      <c r="B772" s="325"/>
      <c r="C772" s="326">
        <f>IFERROR(VLOOKUP(B772,A.Núcleos!$B:$C,2,FALSE),"")</f>
        <v>0</v>
      </c>
      <c r="D772" s="327"/>
      <c r="E772" s="328"/>
      <c r="F772" s="213"/>
      <c r="G772" s="329" t="str">
        <f>IF(Table8[[#This Row],[Código da Candidatura]]="","",CONCATENATE(VLOOKUP(Table8[[#This Row],[Código da Candidatura]],Table13[[Cód.]:[Latitude]],3,FALSE)," - ",VLOOKUP(Table8[[#This Row],[Código da Candidatura]],Table13[[Cód.]:[Latitude]],6,FALSE)))</f>
        <v/>
      </c>
      <c r="H772" s="330" t="str">
        <f>IF(A772="","",CONCATENATE("1D.",Entrada!$K$8,".",auxiliar!A149,".",Table8[[#This Row],[Código da Candidatura]]))</f>
        <v/>
      </c>
      <c r="I772" s="331" t="str">
        <f>IF(A772="","",SUMIF(D.Composição!A$2825:A$8530,A772,D.Composição!G$5:G$8530))</f>
        <v/>
      </c>
      <c r="J772" s="332" t="str">
        <f>IF(A772="","",COUNTIF(D.Composição!$A:$A,$A772))</f>
        <v/>
      </c>
      <c r="K772" s="332" t="str">
        <f t="shared" si="55"/>
        <v/>
      </c>
      <c r="L772" s="332" t="str">
        <f>IF(A772="","",COUNTIFS(D.Composição!$A:$A,$A772,D.Composição!$M:$M,"Dep"))</f>
        <v/>
      </c>
      <c r="M772" s="332" t="str">
        <f>IF(A772="","",COUNTIFS(D.Composição!$A:$A,$A772,D.Composição!$F:$F,"Sim"))</f>
        <v/>
      </c>
      <c r="N772" s="332" t="str">
        <f t="shared" si="56"/>
        <v/>
      </c>
      <c r="O772" s="332" t="str">
        <f>IF(A772="","",VLOOKUP(A772,D.Composição!A2971:F8677,5,FALSE))</f>
        <v/>
      </c>
      <c r="P772" s="332" t="str">
        <f t="shared" si="57"/>
        <v/>
      </c>
      <c r="Q772" s="333" t="str">
        <f t="shared" si="58"/>
        <v/>
      </c>
      <c r="R772" s="334" t="str">
        <f t="shared" si="59"/>
        <v/>
      </c>
      <c r="S772" s="332" t="str">
        <f>IF(H772="","",IF(R772&gt;=4*auxiliar!$K$2,"Não elegível",IF(R772&lt;4*auxiliar!$K$2,"Elegível","")))</f>
        <v/>
      </c>
      <c r="T772" s="325"/>
      <c r="U772" s="325"/>
      <c r="V772" s="325"/>
      <c r="W772" s="335"/>
      <c r="X772" s="336" t="str">
        <f>IF(Table8[[#This Row],[Código do agregado '[Entidade']]]="","",IF(OR(AND(A772="",A772&lt;&gt;""),(AND(A772&lt;&gt;"",OR(B772="",D772="",I772="",T772="",U772="")))),"NÃO",IF(AND(A772&lt;&gt;"",J772=0),"Faltam membros","sim")))</f>
        <v/>
      </c>
      <c r="AA772" s="323"/>
      <c r="AB772" s="406"/>
      <c r="AC772" s="406"/>
      <c r="AD772" s="323"/>
      <c r="AE772" s="323"/>
    </row>
    <row r="773" spans="1:31" x14ac:dyDescent="0.25">
      <c r="A773" s="324"/>
      <c r="B773" s="325"/>
      <c r="C773" s="326">
        <f>IFERROR(VLOOKUP(B773,A.Núcleos!$B:$C,2,FALSE),"")</f>
        <v>0</v>
      </c>
      <c r="D773" s="327"/>
      <c r="E773" s="328"/>
      <c r="F773" s="213"/>
      <c r="G773" s="329" t="str">
        <f>IF(Table8[[#This Row],[Código da Candidatura]]="","",CONCATENATE(VLOOKUP(Table8[[#This Row],[Código da Candidatura]],Table13[[Cód.]:[Latitude]],3,FALSE)," - ",VLOOKUP(Table8[[#This Row],[Código da Candidatura]],Table13[[Cód.]:[Latitude]],6,FALSE)))</f>
        <v/>
      </c>
      <c r="H773" s="330" t="str">
        <f>IF(A773="","",CONCATENATE("1D.",Entrada!$K$8,".",auxiliar!A150,".",Table8[[#This Row],[Código da Candidatura]]))</f>
        <v/>
      </c>
      <c r="I773" s="331" t="str">
        <f>IF(A773="","",SUMIF(D.Composição!A$2825:A$8530,A773,D.Composição!G$5:G$8530))</f>
        <v/>
      </c>
      <c r="J773" s="332" t="str">
        <f>IF(A773="","",COUNTIF(D.Composição!$A:$A,$A773))</f>
        <v/>
      </c>
      <c r="K773" s="332" t="str">
        <f t="shared" ref="K773:K836" si="60">IF(H773="","",MAX(J773-L773-1,0))</f>
        <v/>
      </c>
      <c r="L773" s="332" t="str">
        <f>IF(A773="","",COUNTIFS(D.Composição!$A:$A,$A773,D.Composição!$M:$M,"Dep"))</f>
        <v/>
      </c>
      <c r="M773" s="332" t="str">
        <f>IF(A773="","",COUNTIFS(D.Composição!$A:$A,$A773,D.Composição!$F:$F,"Sim"))</f>
        <v/>
      </c>
      <c r="N773" s="332" t="str">
        <f t="shared" ref="N773:N836" si="61">IF(H773="","",IF(AND(J773-L773=1,J773&gt;1.5),"Sim","Não"))</f>
        <v/>
      </c>
      <c r="O773" s="332" t="str">
        <f>IF(A773="","",VLOOKUP(A773,D.Composição!A2972:F8678,5,FALSE))</f>
        <v/>
      </c>
      <c r="P773" s="332" t="str">
        <f t="shared" ref="P773:P836" si="62">IF(A773="","",IF(AND(J773=1,O773&gt;65),"Sim","Não"))</f>
        <v/>
      </c>
      <c r="Q773" s="333" t="str">
        <f t="shared" ref="Q773:Q836" si="63">IF(A773="","",IF(P773="Sim",1.25,IF(N773="Não",1+0.7*K773+0.25*L773+0.25*M773,IF(N773="Sim",1+0.7*K773+0.5*L773+0.25*M773,""))))</f>
        <v/>
      </c>
      <c r="R773" s="334" t="str">
        <f t="shared" ref="R773:R836" si="64">IF(H773="","",I773/12/Q773)</f>
        <v/>
      </c>
      <c r="S773" s="332" t="str">
        <f>IF(H773="","",IF(R773&gt;=4*auxiliar!$K$2,"Não elegível",IF(R773&lt;4*auxiliar!$K$2,"Elegível","")))</f>
        <v/>
      </c>
      <c r="T773" s="325"/>
      <c r="U773" s="325"/>
      <c r="V773" s="325"/>
      <c r="W773" s="335"/>
      <c r="X773" s="336" t="str">
        <f>IF(Table8[[#This Row],[Código do agregado '[Entidade']]]="","",IF(OR(AND(A773="",A773&lt;&gt;""),(AND(A773&lt;&gt;"",OR(B773="",D773="",I773="",T773="",U773="")))),"NÃO",IF(AND(A773&lt;&gt;"",J773=0),"Faltam membros","sim")))</f>
        <v/>
      </c>
      <c r="AA773" s="323"/>
      <c r="AB773" s="406"/>
      <c r="AC773" s="406"/>
      <c r="AD773" s="323"/>
      <c r="AE773" s="323"/>
    </row>
    <row r="774" spans="1:31" x14ac:dyDescent="0.25">
      <c r="A774" s="324"/>
      <c r="B774" s="325"/>
      <c r="C774" s="326">
        <f>IFERROR(VLOOKUP(B774,A.Núcleos!$B:$C,2,FALSE),"")</f>
        <v>0</v>
      </c>
      <c r="D774" s="327"/>
      <c r="E774" s="328"/>
      <c r="F774" s="213"/>
      <c r="G774" s="329" t="str">
        <f>IF(Table8[[#This Row],[Código da Candidatura]]="","",CONCATENATE(VLOOKUP(Table8[[#This Row],[Código da Candidatura]],Table13[[Cód.]:[Latitude]],3,FALSE)," - ",VLOOKUP(Table8[[#This Row],[Código da Candidatura]],Table13[[Cód.]:[Latitude]],6,FALSE)))</f>
        <v/>
      </c>
      <c r="H774" s="330" t="str">
        <f>IF(A774="","",CONCATENATE("1D.",Entrada!$K$8,".",auxiliar!A151,".",Table8[[#This Row],[Código da Candidatura]]))</f>
        <v/>
      </c>
      <c r="I774" s="331" t="str">
        <f>IF(A774="","",SUMIF(D.Composição!A$2825:A$8530,A774,D.Composição!G$5:G$8530))</f>
        <v/>
      </c>
      <c r="J774" s="332" t="str">
        <f>IF(A774="","",COUNTIF(D.Composição!$A:$A,$A774))</f>
        <v/>
      </c>
      <c r="K774" s="332" t="str">
        <f t="shared" si="60"/>
        <v/>
      </c>
      <c r="L774" s="332" t="str">
        <f>IF(A774="","",COUNTIFS(D.Composição!$A:$A,$A774,D.Composição!$M:$M,"Dep"))</f>
        <v/>
      </c>
      <c r="M774" s="332" t="str">
        <f>IF(A774="","",COUNTIFS(D.Composição!$A:$A,$A774,D.Composição!$F:$F,"Sim"))</f>
        <v/>
      </c>
      <c r="N774" s="332" t="str">
        <f t="shared" si="61"/>
        <v/>
      </c>
      <c r="O774" s="332" t="str">
        <f>IF(A774="","",VLOOKUP(A774,D.Composição!A2973:F8679,5,FALSE))</f>
        <v/>
      </c>
      <c r="P774" s="332" t="str">
        <f t="shared" si="62"/>
        <v/>
      </c>
      <c r="Q774" s="333" t="str">
        <f t="shared" si="63"/>
        <v/>
      </c>
      <c r="R774" s="334" t="str">
        <f t="shared" si="64"/>
        <v/>
      </c>
      <c r="S774" s="332" t="str">
        <f>IF(H774="","",IF(R774&gt;=4*auxiliar!$K$2,"Não elegível",IF(R774&lt;4*auxiliar!$K$2,"Elegível","")))</f>
        <v/>
      </c>
      <c r="T774" s="325"/>
      <c r="U774" s="325"/>
      <c r="V774" s="325"/>
      <c r="W774" s="335"/>
      <c r="X774" s="336" t="str">
        <f>IF(Table8[[#This Row],[Código do agregado '[Entidade']]]="","",IF(OR(AND(A774="",A774&lt;&gt;""),(AND(A774&lt;&gt;"",OR(B774="",D774="",I774="",T774="",U774="")))),"NÃO",IF(AND(A774&lt;&gt;"",J774=0),"Faltam membros","sim")))</f>
        <v/>
      </c>
      <c r="AA774" s="323"/>
      <c r="AB774" s="406"/>
      <c r="AC774" s="406"/>
      <c r="AD774" s="323"/>
      <c r="AE774" s="323"/>
    </row>
    <row r="775" spans="1:31" x14ac:dyDescent="0.25">
      <c r="A775" s="324"/>
      <c r="B775" s="325"/>
      <c r="C775" s="326">
        <f>IFERROR(VLOOKUP(B775,A.Núcleos!$B:$C,2,FALSE),"")</f>
        <v>0</v>
      </c>
      <c r="D775" s="327"/>
      <c r="E775" s="328"/>
      <c r="F775" s="213"/>
      <c r="G775" s="329" t="str">
        <f>IF(Table8[[#This Row],[Código da Candidatura]]="","",CONCATENATE(VLOOKUP(Table8[[#This Row],[Código da Candidatura]],Table13[[Cód.]:[Latitude]],3,FALSE)," - ",VLOOKUP(Table8[[#This Row],[Código da Candidatura]],Table13[[Cód.]:[Latitude]],6,FALSE)))</f>
        <v/>
      </c>
      <c r="H775" s="330" t="str">
        <f>IF(A775="","",CONCATENATE("1D.",Entrada!$K$8,".",auxiliar!A152,".",Table8[[#This Row],[Código da Candidatura]]))</f>
        <v/>
      </c>
      <c r="I775" s="331" t="str">
        <f>IF(A775="","",SUMIF(D.Composição!A$2825:A$8530,A775,D.Composição!G$5:G$8530))</f>
        <v/>
      </c>
      <c r="J775" s="332" t="str">
        <f>IF(A775="","",COUNTIF(D.Composição!$A:$A,$A775))</f>
        <v/>
      </c>
      <c r="K775" s="332" t="str">
        <f t="shared" si="60"/>
        <v/>
      </c>
      <c r="L775" s="332" t="str">
        <f>IF(A775="","",COUNTIFS(D.Composição!$A:$A,$A775,D.Composição!$M:$M,"Dep"))</f>
        <v/>
      </c>
      <c r="M775" s="332" t="str">
        <f>IF(A775="","",COUNTIFS(D.Composição!$A:$A,$A775,D.Composição!$F:$F,"Sim"))</f>
        <v/>
      </c>
      <c r="N775" s="332" t="str">
        <f t="shared" si="61"/>
        <v/>
      </c>
      <c r="O775" s="332" t="str">
        <f>IF(A775="","",VLOOKUP(A775,D.Composição!A2974:F8680,5,FALSE))</f>
        <v/>
      </c>
      <c r="P775" s="332" t="str">
        <f t="shared" si="62"/>
        <v/>
      </c>
      <c r="Q775" s="333" t="str">
        <f t="shared" si="63"/>
        <v/>
      </c>
      <c r="R775" s="334" t="str">
        <f t="shared" si="64"/>
        <v/>
      </c>
      <c r="S775" s="332" t="str">
        <f>IF(H775="","",IF(R775&gt;=4*auxiliar!$K$2,"Não elegível",IF(R775&lt;4*auxiliar!$K$2,"Elegível","")))</f>
        <v/>
      </c>
      <c r="T775" s="325"/>
      <c r="U775" s="325"/>
      <c r="V775" s="325"/>
      <c r="W775" s="335"/>
      <c r="X775" s="336" t="str">
        <f>IF(Table8[[#This Row],[Código do agregado '[Entidade']]]="","",IF(OR(AND(A775="",A775&lt;&gt;""),(AND(A775&lt;&gt;"",OR(B775="",D775="",I775="",T775="",U775="")))),"NÃO",IF(AND(A775&lt;&gt;"",J775=0),"Faltam membros","sim")))</f>
        <v/>
      </c>
      <c r="AA775" s="323"/>
      <c r="AB775" s="406"/>
      <c r="AC775" s="406"/>
      <c r="AD775" s="323"/>
      <c r="AE775" s="323"/>
    </row>
    <row r="776" spans="1:31" x14ac:dyDescent="0.25">
      <c r="A776" s="324"/>
      <c r="B776" s="325"/>
      <c r="C776" s="326">
        <f>IFERROR(VLOOKUP(B776,A.Núcleos!$B:$C,2,FALSE),"")</f>
        <v>0</v>
      </c>
      <c r="D776" s="327"/>
      <c r="E776" s="328"/>
      <c r="F776" s="213"/>
      <c r="G776" s="329" t="str">
        <f>IF(Table8[[#This Row],[Código da Candidatura]]="","",CONCATENATE(VLOOKUP(Table8[[#This Row],[Código da Candidatura]],Table13[[Cód.]:[Latitude]],3,FALSE)," - ",VLOOKUP(Table8[[#This Row],[Código da Candidatura]],Table13[[Cód.]:[Latitude]],6,FALSE)))</f>
        <v/>
      </c>
      <c r="H776" s="330" t="str">
        <f>IF(A776="","",CONCATENATE("1D.",Entrada!$K$8,".",auxiliar!A153,".",Table8[[#This Row],[Código da Candidatura]]))</f>
        <v/>
      </c>
      <c r="I776" s="331" t="str">
        <f>IF(A776="","",SUMIF(D.Composição!A$2825:A$8530,A776,D.Composição!G$5:G$8530))</f>
        <v/>
      </c>
      <c r="J776" s="332" t="str">
        <f>IF(A776="","",COUNTIF(D.Composição!$A:$A,$A776))</f>
        <v/>
      </c>
      <c r="K776" s="332" t="str">
        <f t="shared" si="60"/>
        <v/>
      </c>
      <c r="L776" s="332" t="str">
        <f>IF(A776="","",COUNTIFS(D.Composição!$A:$A,$A776,D.Composição!$M:$M,"Dep"))</f>
        <v/>
      </c>
      <c r="M776" s="332" t="str">
        <f>IF(A776="","",COUNTIFS(D.Composição!$A:$A,$A776,D.Composição!$F:$F,"Sim"))</f>
        <v/>
      </c>
      <c r="N776" s="332" t="str">
        <f t="shared" si="61"/>
        <v/>
      </c>
      <c r="O776" s="332" t="str">
        <f>IF(A776="","",VLOOKUP(A776,D.Composição!A2975:F8681,5,FALSE))</f>
        <v/>
      </c>
      <c r="P776" s="332" t="str">
        <f t="shared" si="62"/>
        <v/>
      </c>
      <c r="Q776" s="333" t="str">
        <f t="shared" si="63"/>
        <v/>
      </c>
      <c r="R776" s="334" t="str">
        <f t="shared" si="64"/>
        <v/>
      </c>
      <c r="S776" s="332" t="str">
        <f>IF(H776="","",IF(R776&gt;=4*auxiliar!$K$2,"Não elegível",IF(R776&lt;4*auxiliar!$K$2,"Elegível","")))</f>
        <v/>
      </c>
      <c r="T776" s="325"/>
      <c r="U776" s="325"/>
      <c r="V776" s="325"/>
      <c r="W776" s="335"/>
      <c r="X776" s="336" t="str">
        <f>IF(Table8[[#This Row],[Código do agregado '[Entidade']]]="","",IF(OR(AND(A776="",A776&lt;&gt;""),(AND(A776&lt;&gt;"",OR(B776="",D776="",I776="",T776="",U776="")))),"NÃO",IF(AND(A776&lt;&gt;"",J776=0),"Faltam membros","sim")))</f>
        <v/>
      </c>
      <c r="AA776" s="323"/>
      <c r="AB776" s="406"/>
      <c r="AC776" s="406"/>
      <c r="AD776" s="323"/>
      <c r="AE776" s="323"/>
    </row>
    <row r="777" spans="1:31" x14ac:dyDescent="0.25">
      <c r="A777" s="324"/>
      <c r="B777" s="325"/>
      <c r="C777" s="326">
        <f>IFERROR(VLOOKUP(B777,A.Núcleos!$B:$C,2,FALSE),"")</f>
        <v>0</v>
      </c>
      <c r="D777" s="327"/>
      <c r="E777" s="328"/>
      <c r="F777" s="213"/>
      <c r="G777" s="329" t="str">
        <f>IF(Table8[[#This Row],[Código da Candidatura]]="","",CONCATENATE(VLOOKUP(Table8[[#This Row],[Código da Candidatura]],Table13[[Cód.]:[Latitude]],3,FALSE)," - ",VLOOKUP(Table8[[#This Row],[Código da Candidatura]],Table13[[Cód.]:[Latitude]],6,FALSE)))</f>
        <v/>
      </c>
      <c r="H777" s="330" t="str">
        <f>IF(A777="","",CONCATENATE("1D.",Entrada!$K$8,".",auxiliar!A154,".",Table8[[#This Row],[Código da Candidatura]]))</f>
        <v/>
      </c>
      <c r="I777" s="331" t="str">
        <f>IF(A777="","",SUMIF(D.Composição!A$2825:A$8530,A777,D.Composição!G$5:G$8530))</f>
        <v/>
      </c>
      <c r="J777" s="332" t="str">
        <f>IF(A777="","",COUNTIF(D.Composição!$A:$A,$A777))</f>
        <v/>
      </c>
      <c r="K777" s="332" t="str">
        <f t="shared" si="60"/>
        <v/>
      </c>
      <c r="L777" s="332" t="str">
        <f>IF(A777="","",COUNTIFS(D.Composição!$A:$A,$A777,D.Composição!$M:$M,"Dep"))</f>
        <v/>
      </c>
      <c r="M777" s="332" t="str">
        <f>IF(A777="","",COUNTIFS(D.Composição!$A:$A,$A777,D.Composição!$F:$F,"Sim"))</f>
        <v/>
      </c>
      <c r="N777" s="332" t="str">
        <f t="shared" si="61"/>
        <v/>
      </c>
      <c r="O777" s="332" t="str">
        <f>IF(A777="","",VLOOKUP(A777,D.Composição!A2976:F8682,5,FALSE))</f>
        <v/>
      </c>
      <c r="P777" s="332" t="str">
        <f t="shared" si="62"/>
        <v/>
      </c>
      <c r="Q777" s="333" t="str">
        <f t="shared" si="63"/>
        <v/>
      </c>
      <c r="R777" s="334" t="str">
        <f t="shared" si="64"/>
        <v/>
      </c>
      <c r="S777" s="332" t="str">
        <f>IF(H777="","",IF(R777&gt;=4*auxiliar!$K$2,"Não elegível",IF(R777&lt;4*auxiliar!$K$2,"Elegível","")))</f>
        <v/>
      </c>
      <c r="T777" s="325"/>
      <c r="U777" s="325"/>
      <c r="V777" s="325"/>
      <c r="W777" s="335"/>
      <c r="X777" s="336" t="str">
        <f>IF(Table8[[#This Row],[Código do agregado '[Entidade']]]="","",IF(OR(AND(A777="",A777&lt;&gt;""),(AND(A777&lt;&gt;"",OR(B777="",D777="",I777="",T777="",U777="")))),"NÃO",IF(AND(A777&lt;&gt;"",J777=0),"Faltam membros","sim")))</f>
        <v/>
      </c>
      <c r="AA777" s="323"/>
      <c r="AB777" s="406"/>
      <c r="AC777" s="406"/>
      <c r="AD777" s="323"/>
      <c r="AE777" s="323"/>
    </row>
    <row r="778" spans="1:31" x14ac:dyDescent="0.25">
      <c r="A778" s="324"/>
      <c r="B778" s="325"/>
      <c r="C778" s="326">
        <f>IFERROR(VLOOKUP(B778,A.Núcleos!$B:$C,2,FALSE),"")</f>
        <v>0</v>
      </c>
      <c r="D778" s="327"/>
      <c r="E778" s="328"/>
      <c r="F778" s="213"/>
      <c r="G778" s="329" t="str">
        <f>IF(Table8[[#This Row],[Código da Candidatura]]="","",CONCATENATE(VLOOKUP(Table8[[#This Row],[Código da Candidatura]],Table13[[Cód.]:[Latitude]],3,FALSE)," - ",VLOOKUP(Table8[[#This Row],[Código da Candidatura]],Table13[[Cód.]:[Latitude]],6,FALSE)))</f>
        <v/>
      </c>
      <c r="H778" s="330" t="str">
        <f>IF(A778="","",CONCATENATE("1D.",Entrada!$K$8,".",auxiliar!A155,".",Table8[[#This Row],[Código da Candidatura]]))</f>
        <v/>
      </c>
      <c r="I778" s="331" t="str">
        <f>IF(A778="","",SUMIF(D.Composição!A$2825:A$8530,A778,D.Composição!G$5:G$8530))</f>
        <v/>
      </c>
      <c r="J778" s="332" t="str">
        <f>IF(A778="","",COUNTIF(D.Composição!$A:$A,$A778))</f>
        <v/>
      </c>
      <c r="K778" s="332" t="str">
        <f t="shared" si="60"/>
        <v/>
      </c>
      <c r="L778" s="332" t="str">
        <f>IF(A778="","",COUNTIFS(D.Composição!$A:$A,$A778,D.Composição!$M:$M,"Dep"))</f>
        <v/>
      </c>
      <c r="M778" s="332" t="str">
        <f>IF(A778="","",COUNTIFS(D.Composição!$A:$A,$A778,D.Composição!$F:$F,"Sim"))</f>
        <v/>
      </c>
      <c r="N778" s="332" t="str">
        <f t="shared" si="61"/>
        <v/>
      </c>
      <c r="O778" s="332" t="str">
        <f>IF(A778="","",VLOOKUP(A778,D.Composição!A2977:F8683,5,FALSE))</f>
        <v/>
      </c>
      <c r="P778" s="332" t="str">
        <f t="shared" si="62"/>
        <v/>
      </c>
      <c r="Q778" s="333" t="str">
        <f t="shared" si="63"/>
        <v/>
      </c>
      <c r="R778" s="334" t="str">
        <f t="shared" si="64"/>
        <v/>
      </c>
      <c r="S778" s="332" t="str">
        <f>IF(H778="","",IF(R778&gt;=4*auxiliar!$K$2,"Não elegível",IF(R778&lt;4*auxiliar!$K$2,"Elegível","")))</f>
        <v/>
      </c>
      <c r="T778" s="325"/>
      <c r="U778" s="325"/>
      <c r="V778" s="325"/>
      <c r="W778" s="335"/>
      <c r="X778" s="336" t="str">
        <f>IF(Table8[[#This Row],[Código do agregado '[Entidade']]]="","",IF(OR(AND(A778="",A778&lt;&gt;""),(AND(A778&lt;&gt;"",OR(B778="",D778="",I778="",T778="",U778="")))),"NÃO",IF(AND(A778&lt;&gt;"",J778=0),"Faltam membros","sim")))</f>
        <v/>
      </c>
      <c r="AA778" s="323"/>
      <c r="AB778" s="406"/>
      <c r="AC778" s="406"/>
      <c r="AD778" s="323"/>
      <c r="AE778" s="323"/>
    </row>
    <row r="779" spans="1:31" x14ac:dyDescent="0.25">
      <c r="A779" s="324"/>
      <c r="B779" s="325"/>
      <c r="C779" s="326">
        <f>IFERROR(VLOOKUP(B779,A.Núcleos!$B:$C,2,FALSE),"")</f>
        <v>0</v>
      </c>
      <c r="D779" s="327"/>
      <c r="E779" s="328"/>
      <c r="F779" s="213"/>
      <c r="G779" s="329" t="str">
        <f>IF(Table8[[#This Row],[Código da Candidatura]]="","",CONCATENATE(VLOOKUP(Table8[[#This Row],[Código da Candidatura]],Table13[[Cód.]:[Latitude]],3,FALSE)," - ",VLOOKUP(Table8[[#This Row],[Código da Candidatura]],Table13[[Cód.]:[Latitude]],6,FALSE)))</f>
        <v/>
      </c>
      <c r="H779" s="330" t="str">
        <f>IF(A779="","",CONCATENATE("1D.",Entrada!$K$8,".",auxiliar!A156,".",Table8[[#This Row],[Código da Candidatura]]))</f>
        <v/>
      </c>
      <c r="I779" s="331" t="str">
        <f>IF(A779="","",SUMIF(D.Composição!A$2825:A$8530,A779,D.Composição!G$5:G$8530))</f>
        <v/>
      </c>
      <c r="J779" s="332" t="str">
        <f>IF(A779="","",COUNTIF(D.Composição!$A:$A,$A779))</f>
        <v/>
      </c>
      <c r="K779" s="332" t="str">
        <f t="shared" si="60"/>
        <v/>
      </c>
      <c r="L779" s="332" t="str">
        <f>IF(A779="","",COUNTIFS(D.Composição!$A:$A,$A779,D.Composição!$M:$M,"Dep"))</f>
        <v/>
      </c>
      <c r="M779" s="332" t="str">
        <f>IF(A779="","",COUNTIFS(D.Composição!$A:$A,$A779,D.Composição!$F:$F,"Sim"))</f>
        <v/>
      </c>
      <c r="N779" s="332" t="str">
        <f t="shared" si="61"/>
        <v/>
      </c>
      <c r="O779" s="332" t="str">
        <f>IF(A779="","",VLOOKUP(A779,D.Composição!A2978:F8684,5,FALSE))</f>
        <v/>
      </c>
      <c r="P779" s="332" t="str">
        <f t="shared" si="62"/>
        <v/>
      </c>
      <c r="Q779" s="333" t="str">
        <f t="shared" si="63"/>
        <v/>
      </c>
      <c r="R779" s="334" t="str">
        <f t="shared" si="64"/>
        <v/>
      </c>
      <c r="S779" s="332" t="str">
        <f>IF(H779="","",IF(R779&gt;=4*auxiliar!$K$2,"Não elegível",IF(R779&lt;4*auxiliar!$K$2,"Elegível","")))</f>
        <v/>
      </c>
      <c r="T779" s="325"/>
      <c r="U779" s="325"/>
      <c r="V779" s="325"/>
      <c r="W779" s="335"/>
      <c r="X779" s="336" t="str">
        <f>IF(Table8[[#This Row],[Código do agregado '[Entidade']]]="","",IF(OR(AND(A779="",A779&lt;&gt;""),(AND(A779&lt;&gt;"",OR(B779="",D779="",I779="",T779="",U779="")))),"NÃO",IF(AND(A779&lt;&gt;"",J779=0),"Faltam membros","sim")))</f>
        <v/>
      </c>
      <c r="AA779" s="323"/>
      <c r="AB779" s="406"/>
      <c r="AC779" s="406"/>
      <c r="AD779" s="323"/>
      <c r="AE779" s="323"/>
    </row>
    <row r="780" spans="1:31" x14ac:dyDescent="0.25">
      <c r="A780" s="324"/>
      <c r="B780" s="325"/>
      <c r="C780" s="326">
        <f>IFERROR(VLOOKUP(B780,A.Núcleos!$B:$C,2,FALSE),"")</f>
        <v>0</v>
      </c>
      <c r="D780" s="327"/>
      <c r="E780" s="328"/>
      <c r="F780" s="213"/>
      <c r="G780" s="329" t="str">
        <f>IF(Table8[[#This Row],[Código da Candidatura]]="","",CONCATENATE(VLOOKUP(Table8[[#This Row],[Código da Candidatura]],Table13[[Cód.]:[Latitude]],3,FALSE)," - ",VLOOKUP(Table8[[#This Row],[Código da Candidatura]],Table13[[Cód.]:[Latitude]],6,FALSE)))</f>
        <v/>
      </c>
      <c r="H780" s="330" t="str">
        <f>IF(A780="","",CONCATENATE("1D.",Entrada!$K$8,".",auxiliar!A157,".",Table8[[#This Row],[Código da Candidatura]]))</f>
        <v/>
      </c>
      <c r="I780" s="331" t="str">
        <f>IF(A780="","",SUMIF(D.Composição!A$2825:A$8530,A780,D.Composição!G$5:G$8530))</f>
        <v/>
      </c>
      <c r="J780" s="332" t="str">
        <f>IF(A780="","",COUNTIF(D.Composição!$A:$A,$A780))</f>
        <v/>
      </c>
      <c r="K780" s="332" t="str">
        <f t="shared" si="60"/>
        <v/>
      </c>
      <c r="L780" s="332" t="str">
        <f>IF(A780="","",COUNTIFS(D.Composição!$A:$A,$A780,D.Composição!$M:$M,"Dep"))</f>
        <v/>
      </c>
      <c r="M780" s="332" t="str">
        <f>IF(A780="","",COUNTIFS(D.Composição!$A:$A,$A780,D.Composição!$F:$F,"Sim"))</f>
        <v/>
      </c>
      <c r="N780" s="332" t="str">
        <f t="shared" si="61"/>
        <v/>
      </c>
      <c r="O780" s="332" t="str">
        <f>IF(A780="","",VLOOKUP(A780,D.Composição!A2979:F8685,5,FALSE))</f>
        <v/>
      </c>
      <c r="P780" s="332" t="str">
        <f t="shared" si="62"/>
        <v/>
      </c>
      <c r="Q780" s="333" t="str">
        <f t="shared" si="63"/>
        <v/>
      </c>
      <c r="R780" s="334" t="str">
        <f t="shared" si="64"/>
        <v/>
      </c>
      <c r="S780" s="332" t="str">
        <f>IF(H780="","",IF(R780&gt;=4*auxiliar!$K$2,"Não elegível",IF(R780&lt;4*auxiliar!$K$2,"Elegível","")))</f>
        <v/>
      </c>
      <c r="T780" s="325"/>
      <c r="U780" s="325"/>
      <c r="V780" s="325"/>
      <c r="W780" s="335"/>
      <c r="X780" s="336" t="str">
        <f>IF(Table8[[#This Row],[Código do agregado '[Entidade']]]="","",IF(OR(AND(A780="",A780&lt;&gt;""),(AND(A780&lt;&gt;"",OR(B780="",D780="",I780="",T780="",U780="")))),"NÃO",IF(AND(A780&lt;&gt;"",J780=0),"Faltam membros","sim")))</f>
        <v/>
      </c>
      <c r="AA780" s="323"/>
      <c r="AB780" s="406"/>
      <c r="AC780" s="406"/>
      <c r="AD780" s="323"/>
      <c r="AE780" s="323"/>
    </row>
    <row r="781" spans="1:31" x14ac:dyDescent="0.25">
      <c r="A781" s="337"/>
      <c r="B781" s="338"/>
      <c r="C781" s="339">
        <f>IFERROR(VLOOKUP(B781,A.Núcleos!$B:$C,2,FALSE),"")</f>
        <v>0</v>
      </c>
      <c r="D781" s="340"/>
      <c r="E781" s="328"/>
      <c r="F781" s="337"/>
      <c r="G781" s="341" t="str">
        <f>IF(Table8[[#This Row],[Código da Candidatura]]="","",CONCATENATE(VLOOKUP(Table8[[#This Row],[Código da Candidatura]],Table13[[Cód.]:[Latitude]],3,FALSE)," - ",VLOOKUP(Table8[[#This Row],[Código da Candidatura]],Table13[[Cód.]:[Latitude]],6,FALSE)))</f>
        <v/>
      </c>
      <c r="H781" s="339" t="str">
        <f>IF(A781="","",CONCATENATE("1D.",Entrada!$K$8,".",auxiliar!A3,".",Table8[[#This Row],[Código da Candidatura]]))</f>
        <v/>
      </c>
      <c r="I781" s="342" t="str">
        <f>IF(A781="","",SUMIF(D.Composição!A$2825:A$8530,A781,D.Composição!G$5:G$8530))</f>
        <v/>
      </c>
      <c r="J781" s="343" t="str">
        <f>IF(A781="","",COUNTIF(D.Composição!$A:$A,$A781))</f>
        <v/>
      </c>
      <c r="K781" s="343" t="str">
        <f t="shared" si="60"/>
        <v/>
      </c>
      <c r="L781" s="343" t="str">
        <f>IF(A781="","",COUNTIFS(D.Composição!$A:$A,$A781,D.Composição!$M:$M,"Dep"))</f>
        <v/>
      </c>
      <c r="M781" s="343" t="str">
        <f>IF(A781="","",COUNTIFS(D.Composição!$A:$A,$A781,D.Composição!$F:$F,"Sim"))</f>
        <v/>
      </c>
      <c r="N781" s="343" t="str">
        <f t="shared" si="61"/>
        <v/>
      </c>
      <c r="O781" s="332" t="str">
        <f>IF(A781="","",VLOOKUP(A781,D.Composição!A2825:F8531,5,FALSE))</f>
        <v/>
      </c>
      <c r="P781" s="343" t="str">
        <f t="shared" si="62"/>
        <v/>
      </c>
      <c r="Q781" s="344" t="str">
        <f t="shared" si="63"/>
        <v/>
      </c>
      <c r="R781" s="345" t="str">
        <f t="shared" si="64"/>
        <v/>
      </c>
      <c r="S781" s="345" t="str">
        <f>IF(H781="","",IF(R781&gt;=4*auxiliar!$K$2,"Não elegível",IF(R781&lt;4*auxiliar!$K$2,"Elegível","")))</f>
        <v/>
      </c>
      <c r="T781" s="338"/>
      <c r="U781" s="325"/>
      <c r="V781" s="325"/>
      <c r="W781" s="335"/>
      <c r="X781" s="336" t="str">
        <f>IF(Table8[[#This Row],[Código do agregado '[Entidade']]]="","",IF(OR(AND(A781="",A781&lt;&gt;""),(AND(A781&lt;&gt;"",OR(B781="",D781="",I781="",T781="",U781="")))),"NÃO",IF(AND(A781&lt;&gt;"",J781=0),"Faltam membros","sim")))</f>
        <v/>
      </c>
      <c r="AA781" s="323"/>
      <c r="AB781" s="406"/>
      <c r="AC781" s="406"/>
      <c r="AD781" s="323"/>
      <c r="AE781" s="323"/>
    </row>
    <row r="782" spans="1:31" x14ac:dyDescent="0.25">
      <c r="A782" s="337"/>
      <c r="B782" s="338"/>
      <c r="C782" s="339">
        <f>IFERROR(VLOOKUP(B782,A.Núcleos!$B:$C,2,FALSE),"")</f>
        <v>0</v>
      </c>
      <c r="D782" s="340"/>
      <c r="E782" s="328"/>
      <c r="F782" s="337"/>
      <c r="G782" s="341" t="str">
        <f>IF(Table8[[#This Row],[Código da Candidatura]]="","",CONCATENATE(VLOOKUP(Table8[[#This Row],[Código da Candidatura]],Table13[[Cód.]:[Latitude]],3,FALSE)," - ",VLOOKUP(Table8[[#This Row],[Código da Candidatura]],Table13[[Cód.]:[Latitude]],6,FALSE)))</f>
        <v/>
      </c>
      <c r="H782" s="339" t="str">
        <f>IF(A782="","",CONCATENATE("1D.",Entrada!$K$8,".",auxiliar!A4,".",Table8[[#This Row],[Código da Candidatura]]))</f>
        <v/>
      </c>
      <c r="I782" s="342" t="str">
        <f>IF(A782="","",SUMIF(D.Composição!A$2825:A$8530,A782,D.Composição!G$5:G$8530))</f>
        <v/>
      </c>
      <c r="J782" s="343" t="str">
        <f>IF(A782="","",COUNTIF(D.Composição!$A:$A,$A782))</f>
        <v/>
      </c>
      <c r="K782" s="343" t="str">
        <f t="shared" si="60"/>
        <v/>
      </c>
      <c r="L782" s="343" t="str">
        <f>IF(A782="","",COUNTIFS(D.Composição!$A:$A,$A782,D.Composição!$M:$M,"Dep"))</f>
        <v/>
      </c>
      <c r="M782" s="343" t="str">
        <f>IF(A782="","",COUNTIFS(D.Composição!$A:$A,$A782,D.Composição!$F:$F,"Sim"))</f>
        <v/>
      </c>
      <c r="N782" s="343" t="str">
        <f t="shared" si="61"/>
        <v/>
      </c>
      <c r="O782" s="332" t="str">
        <f>IF(A782="","",VLOOKUP(A782,D.Composição!A2826:F8532,5,FALSE))</f>
        <v/>
      </c>
      <c r="P782" s="343" t="str">
        <f t="shared" si="62"/>
        <v/>
      </c>
      <c r="Q782" s="344" t="str">
        <f t="shared" si="63"/>
        <v/>
      </c>
      <c r="R782" s="345" t="str">
        <f t="shared" si="64"/>
        <v/>
      </c>
      <c r="S782" s="345" t="str">
        <f>IF(H782="","",IF(R782&gt;=4*auxiliar!$K$2,"Não elegível",IF(R782&lt;4*auxiliar!$K$2,"Elegível","")))</f>
        <v/>
      </c>
      <c r="T782" s="338"/>
      <c r="U782" s="325"/>
      <c r="V782" s="325"/>
      <c r="W782" s="335"/>
      <c r="X782" s="336" t="str">
        <f>IF(Table8[[#This Row],[Código do agregado '[Entidade']]]="","",IF(OR(AND(A782="",A782&lt;&gt;""),(AND(A782&lt;&gt;"",OR(B782="",D782="",I782="",T782="",U782="")))),"NÃO",IF(AND(A782&lt;&gt;"",J782=0),"Faltam membros","sim")))</f>
        <v/>
      </c>
      <c r="AA782" s="323"/>
      <c r="AB782" s="405"/>
      <c r="AC782" s="405"/>
      <c r="AD782" s="323"/>
      <c r="AE782" s="323"/>
    </row>
    <row r="783" spans="1:31" x14ac:dyDescent="0.25">
      <c r="A783" s="337"/>
      <c r="B783" s="338"/>
      <c r="C783" s="339">
        <f>IFERROR(VLOOKUP(B783,A.Núcleos!$B:$C,2,FALSE),"")</f>
        <v>0</v>
      </c>
      <c r="D783" s="340"/>
      <c r="E783" s="328"/>
      <c r="F783" s="337"/>
      <c r="G783" s="341" t="str">
        <f>IF(Table8[[#This Row],[Código da Candidatura]]="","",CONCATENATE(VLOOKUP(Table8[[#This Row],[Código da Candidatura]],Table13[[Cód.]:[Latitude]],3,FALSE)," - ",VLOOKUP(Table8[[#This Row],[Código da Candidatura]],Table13[[Cód.]:[Latitude]],6,FALSE)))</f>
        <v/>
      </c>
      <c r="H783" s="339" t="str">
        <f>IF(A783="","",CONCATENATE("1D.",Entrada!$K$8,".",auxiliar!A5,".",Table8[[#This Row],[Código da Candidatura]]))</f>
        <v/>
      </c>
      <c r="I783" s="342" t="str">
        <f>IF(A783="","",SUMIF(D.Composição!A$2825:A$8530,A783,D.Composição!G$5:G$8530))</f>
        <v/>
      </c>
      <c r="J783" s="343" t="str">
        <f>IF(A783="","",COUNTIF(D.Composição!$A:$A,$A783))</f>
        <v/>
      </c>
      <c r="K783" s="343" t="str">
        <f t="shared" si="60"/>
        <v/>
      </c>
      <c r="L783" s="343" t="str">
        <f>IF(A783="","",COUNTIFS(D.Composição!$A:$A,$A783,D.Composição!$M:$M,"Dep"))</f>
        <v/>
      </c>
      <c r="M783" s="343" t="str">
        <f>IF(A783="","",COUNTIFS(D.Composição!$A:$A,$A783,D.Composição!$F:$F,"Sim"))</f>
        <v/>
      </c>
      <c r="N783" s="343" t="str">
        <f t="shared" si="61"/>
        <v/>
      </c>
      <c r="O783" s="332" t="str">
        <f>IF(A783="","",VLOOKUP(A783,D.Composição!A2827:F8533,5,FALSE))</f>
        <v/>
      </c>
      <c r="P783" s="343" t="str">
        <f t="shared" si="62"/>
        <v/>
      </c>
      <c r="Q783" s="344" t="str">
        <f t="shared" si="63"/>
        <v/>
      </c>
      <c r="R783" s="345" t="str">
        <f t="shared" si="64"/>
        <v/>
      </c>
      <c r="S783" s="345" t="str">
        <f>IF(H783="","",IF(R783&gt;=4*auxiliar!$K$2,"Não elegível",IF(R783&lt;4*auxiliar!$K$2,"Elegível","")))</f>
        <v/>
      </c>
      <c r="T783" s="338"/>
      <c r="U783" s="325"/>
      <c r="V783" s="325"/>
      <c r="W783" s="335"/>
      <c r="X783" s="336" t="str">
        <f>IF(Table8[[#This Row],[Código do agregado '[Entidade']]]="","",IF(OR(AND(A783="",A783&lt;&gt;""),(AND(A783&lt;&gt;"",OR(B783="",D783="",I783="",T783="",U783="")))),"NÃO",IF(AND(A783&lt;&gt;"",J783=0),"Faltam membros","sim")))</f>
        <v/>
      </c>
      <c r="AA783" s="323"/>
      <c r="AB783" s="405"/>
      <c r="AC783" s="405"/>
      <c r="AD783" s="323"/>
      <c r="AE783" s="323"/>
    </row>
    <row r="784" spans="1:31" x14ac:dyDescent="0.25">
      <c r="A784" s="337"/>
      <c r="B784" s="338"/>
      <c r="C784" s="339">
        <f>IFERROR(VLOOKUP(B784,A.Núcleos!$B:$C,2,FALSE),"")</f>
        <v>0</v>
      </c>
      <c r="D784" s="340"/>
      <c r="E784" s="328"/>
      <c r="F784" s="337"/>
      <c r="G784" s="341" t="str">
        <f>IF(Table8[[#This Row],[Código da Candidatura]]="","",CONCATENATE(VLOOKUP(Table8[[#This Row],[Código da Candidatura]],Table13[[Cód.]:[Latitude]],3,FALSE)," - ",VLOOKUP(Table8[[#This Row],[Código da Candidatura]],Table13[[Cód.]:[Latitude]],6,FALSE)))</f>
        <v/>
      </c>
      <c r="H784" s="339" t="str">
        <f>IF(A784="","",CONCATENATE("1D.",Entrada!$K$8,".",auxiliar!A6,".",Table8[[#This Row],[Código da Candidatura]]))</f>
        <v/>
      </c>
      <c r="I784" s="342" t="str">
        <f>IF(A784="","",SUMIF(D.Composição!A$2825:A$8530,A784,D.Composição!G$5:G$8530))</f>
        <v/>
      </c>
      <c r="J784" s="343" t="str">
        <f>IF(A784="","",COUNTIF(D.Composição!$A:$A,$A784))</f>
        <v/>
      </c>
      <c r="K784" s="343" t="str">
        <f t="shared" si="60"/>
        <v/>
      </c>
      <c r="L784" s="343" t="str">
        <f>IF(A784="","",COUNTIFS(D.Composição!$A:$A,$A784,D.Composição!$M:$M,"Dep"))</f>
        <v/>
      </c>
      <c r="M784" s="343" t="str">
        <f>IF(A784="","",COUNTIFS(D.Composição!$A:$A,$A784,D.Composição!$F:$F,"Sim"))</f>
        <v/>
      </c>
      <c r="N784" s="343" t="str">
        <f t="shared" si="61"/>
        <v/>
      </c>
      <c r="O784" s="332" t="str">
        <f>IF(A784="","",VLOOKUP(A784,D.Composição!A2828:F8534,5,FALSE))</f>
        <v/>
      </c>
      <c r="P784" s="343" t="str">
        <f t="shared" si="62"/>
        <v/>
      </c>
      <c r="Q784" s="344" t="str">
        <f t="shared" si="63"/>
        <v/>
      </c>
      <c r="R784" s="345" t="str">
        <f t="shared" si="64"/>
        <v/>
      </c>
      <c r="S784" s="345" t="str">
        <f>IF(H784="","",IF(R784&gt;=4*auxiliar!$K$2,"Não elegível",IF(R784&lt;4*auxiliar!$K$2,"Elegível","")))</f>
        <v/>
      </c>
      <c r="T784" s="338"/>
      <c r="U784" s="325"/>
      <c r="V784" s="325"/>
      <c r="W784" s="335"/>
      <c r="X784" s="336" t="str">
        <f>IF(Table8[[#This Row],[Código do agregado '[Entidade']]]="","",IF(OR(AND(A784="",A784&lt;&gt;""),(AND(A784&lt;&gt;"",OR(B784="",D784="",I784="",T784="",U784="")))),"NÃO",IF(AND(A784&lt;&gt;"",J784=0),"Faltam membros","sim")))</f>
        <v/>
      </c>
      <c r="AA784" s="323"/>
      <c r="AB784" s="323"/>
      <c r="AC784" s="323"/>
      <c r="AD784" s="323"/>
      <c r="AE784" s="323"/>
    </row>
    <row r="785" spans="1:31" x14ac:dyDescent="0.25">
      <c r="A785" s="337"/>
      <c r="B785" s="338"/>
      <c r="C785" s="339">
        <f>IFERROR(VLOOKUP(B785,A.Núcleos!$B:$C,2,FALSE),"")</f>
        <v>0</v>
      </c>
      <c r="D785" s="340"/>
      <c r="E785" s="328"/>
      <c r="F785" s="337"/>
      <c r="G785" s="341" t="str">
        <f>IF(Table8[[#This Row],[Código da Candidatura]]="","",CONCATENATE(VLOOKUP(Table8[[#This Row],[Código da Candidatura]],Table13[[Cód.]:[Latitude]],3,FALSE)," - ",VLOOKUP(Table8[[#This Row],[Código da Candidatura]],Table13[[Cód.]:[Latitude]],6,FALSE)))</f>
        <v/>
      </c>
      <c r="H785" s="339" t="str">
        <f>IF(A785="","",CONCATENATE("1D.",Entrada!$K$8,".",auxiliar!A7,".",Table8[[#This Row],[Código da Candidatura]]))</f>
        <v/>
      </c>
      <c r="I785" s="342" t="str">
        <f>IF(A785="","",SUMIF(D.Composição!A$2825:A$8530,A785,D.Composição!G$5:G$8530))</f>
        <v/>
      </c>
      <c r="J785" s="343" t="str">
        <f>IF(A785="","",COUNTIF(D.Composição!$A:$A,$A785))</f>
        <v/>
      </c>
      <c r="K785" s="343" t="str">
        <f t="shared" si="60"/>
        <v/>
      </c>
      <c r="L785" s="343" t="str">
        <f>IF(A785="","",COUNTIFS(D.Composição!$A:$A,$A785,D.Composição!$M:$M,"Dep"))</f>
        <v/>
      </c>
      <c r="M785" s="343" t="str">
        <f>IF(A785="","",COUNTIFS(D.Composição!$A:$A,$A785,D.Composição!$F:$F,"Sim"))</f>
        <v/>
      </c>
      <c r="N785" s="343" t="str">
        <f t="shared" si="61"/>
        <v/>
      </c>
      <c r="O785" s="332" t="str">
        <f>IF(A785="","",VLOOKUP(A785,D.Composição!A2829:F8535,5,FALSE))</f>
        <v/>
      </c>
      <c r="P785" s="343" t="str">
        <f t="shared" si="62"/>
        <v/>
      </c>
      <c r="Q785" s="344" t="str">
        <f t="shared" si="63"/>
        <v/>
      </c>
      <c r="R785" s="345" t="str">
        <f t="shared" si="64"/>
        <v/>
      </c>
      <c r="S785" s="345" t="str">
        <f>IF(H785="","",IF(R785&gt;=4*auxiliar!$K$2,"Não elegível",IF(R785&lt;4*auxiliar!$K$2,"Elegível","")))</f>
        <v/>
      </c>
      <c r="T785" s="338"/>
      <c r="U785" s="325"/>
      <c r="V785" s="325"/>
      <c r="W785" s="335"/>
      <c r="X785" s="336" t="str">
        <f>IF(Table8[[#This Row],[Código do agregado '[Entidade']]]="","",IF(OR(AND(A785="",A785&lt;&gt;""),(AND(A785&lt;&gt;"",OR(B785="",D785="",I785="",T785="",U785="")))),"NÃO",IF(AND(A785&lt;&gt;"",J785=0),"Faltam membros","sim")))</f>
        <v/>
      </c>
      <c r="AA785" s="323"/>
      <c r="AB785" s="323"/>
      <c r="AC785" s="323"/>
      <c r="AD785" s="323"/>
      <c r="AE785" s="323"/>
    </row>
    <row r="786" spans="1:31" x14ac:dyDescent="0.25">
      <c r="A786" s="337"/>
      <c r="B786" s="338"/>
      <c r="C786" s="339">
        <f>IFERROR(VLOOKUP(B786,A.Núcleos!$B:$C,2,FALSE),"")</f>
        <v>0</v>
      </c>
      <c r="D786" s="340"/>
      <c r="E786" s="328"/>
      <c r="F786" s="337"/>
      <c r="G786" s="341" t="str">
        <f>IF(Table8[[#This Row],[Código da Candidatura]]="","",CONCATENATE(VLOOKUP(Table8[[#This Row],[Código da Candidatura]],Table13[[Cód.]:[Latitude]],3,FALSE)," - ",VLOOKUP(Table8[[#This Row],[Código da Candidatura]],Table13[[Cód.]:[Latitude]],6,FALSE)))</f>
        <v/>
      </c>
      <c r="H786" s="339" t="str">
        <f>IF(A786="","",CONCATENATE("1D.",Entrada!$K$8,".",auxiliar!A8,".",Table8[[#This Row],[Código da Candidatura]]))</f>
        <v/>
      </c>
      <c r="I786" s="342" t="str">
        <f>IF(A786="","",SUMIF(D.Composição!A$2825:A$8530,A786,D.Composição!G$5:G$8530))</f>
        <v/>
      </c>
      <c r="J786" s="343" t="str">
        <f>IF(A786="","",COUNTIF(D.Composição!$A:$A,$A786))</f>
        <v/>
      </c>
      <c r="K786" s="343" t="str">
        <f t="shared" si="60"/>
        <v/>
      </c>
      <c r="L786" s="343" t="str">
        <f>IF(A786="","",COUNTIFS(D.Composição!$A:$A,$A786,D.Composição!$M:$M,"Dep"))</f>
        <v/>
      </c>
      <c r="M786" s="343" t="str">
        <f>IF(A786="","",COUNTIFS(D.Composição!$A:$A,$A786,D.Composição!$F:$F,"Sim"))</f>
        <v/>
      </c>
      <c r="N786" s="343" t="str">
        <f t="shared" si="61"/>
        <v/>
      </c>
      <c r="O786" s="332" t="str">
        <f>IF(A786="","",VLOOKUP(A786,D.Composição!A2830:F8536,5,FALSE))</f>
        <v/>
      </c>
      <c r="P786" s="343" t="str">
        <f t="shared" si="62"/>
        <v/>
      </c>
      <c r="Q786" s="344" t="str">
        <f t="shared" si="63"/>
        <v/>
      </c>
      <c r="R786" s="345" t="str">
        <f t="shared" si="64"/>
        <v/>
      </c>
      <c r="S786" s="345" t="str">
        <f>IF(H786="","",IF(R786&gt;=4*auxiliar!$K$2,"Não elegível",IF(R786&lt;4*auxiliar!$K$2,"Elegível","")))</f>
        <v/>
      </c>
      <c r="T786" s="338"/>
      <c r="U786" s="325"/>
      <c r="V786" s="325"/>
      <c r="W786" s="335"/>
      <c r="X786" s="336" t="str">
        <f>IF(Table8[[#This Row],[Código do agregado '[Entidade']]]="","",IF(OR(AND(A786="",A786&lt;&gt;""),(AND(A786&lt;&gt;"",OR(B786="",D786="",I786="",T786="",U786="")))),"NÃO",IF(AND(A786&lt;&gt;"",J786=0),"Faltam membros","sim")))</f>
        <v/>
      </c>
      <c r="AA786" s="323"/>
      <c r="AB786" s="323"/>
      <c r="AC786" s="323"/>
      <c r="AD786" s="323"/>
      <c r="AE786" s="323"/>
    </row>
    <row r="787" spans="1:31" x14ac:dyDescent="0.25">
      <c r="A787" s="337"/>
      <c r="B787" s="338"/>
      <c r="C787" s="339">
        <f>IFERROR(VLOOKUP(B787,A.Núcleos!$B:$C,2,FALSE),"")</f>
        <v>0</v>
      </c>
      <c r="D787" s="340"/>
      <c r="E787" s="328"/>
      <c r="F787" s="337"/>
      <c r="G787" s="341" t="str">
        <f>IF(Table8[[#This Row],[Código da Candidatura]]="","",CONCATENATE(VLOOKUP(Table8[[#This Row],[Código da Candidatura]],Table13[[Cód.]:[Latitude]],3,FALSE)," - ",VLOOKUP(Table8[[#This Row],[Código da Candidatura]],Table13[[Cód.]:[Latitude]],6,FALSE)))</f>
        <v/>
      </c>
      <c r="H787" s="339" t="str">
        <f>IF(A787="","",CONCATENATE("1D.",Entrada!$K$8,".",auxiliar!A9,".",Table8[[#This Row],[Código da Candidatura]]))</f>
        <v/>
      </c>
      <c r="I787" s="342" t="str">
        <f>IF(A787="","",SUMIF(D.Composição!A$2825:A$8530,A787,D.Composição!G$5:G$8530))</f>
        <v/>
      </c>
      <c r="J787" s="343" t="str">
        <f>IF(A787="","",COUNTIF(D.Composição!$A:$A,$A787))</f>
        <v/>
      </c>
      <c r="K787" s="343" t="str">
        <f t="shared" si="60"/>
        <v/>
      </c>
      <c r="L787" s="343" t="str">
        <f>IF(A787="","",COUNTIFS(D.Composição!$A:$A,$A787,D.Composição!$M:$M,"Dep"))</f>
        <v/>
      </c>
      <c r="M787" s="343" t="str">
        <f>IF(A787="","",COUNTIFS(D.Composição!$A:$A,$A787,D.Composição!$F:$F,"Sim"))</f>
        <v/>
      </c>
      <c r="N787" s="343" t="str">
        <f t="shared" si="61"/>
        <v/>
      </c>
      <c r="O787" s="332" t="str">
        <f>IF(A787="","",VLOOKUP(A787,D.Composição!A2831:F8537,5,FALSE))</f>
        <v/>
      </c>
      <c r="P787" s="343" t="str">
        <f t="shared" si="62"/>
        <v/>
      </c>
      <c r="Q787" s="344" t="str">
        <f t="shared" si="63"/>
        <v/>
      </c>
      <c r="R787" s="345" t="str">
        <f t="shared" si="64"/>
        <v/>
      </c>
      <c r="S787" s="345" t="str">
        <f>IF(H787="","",IF(R787&gt;=4*auxiliar!$K$2,"Não elegível",IF(R787&lt;4*auxiliar!$K$2,"Elegível","")))</f>
        <v/>
      </c>
      <c r="T787" s="338"/>
      <c r="U787" s="325"/>
      <c r="V787" s="325"/>
      <c r="W787" s="335"/>
      <c r="X787" s="336" t="str">
        <f>IF(Table8[[#This Row],[Código do agregado '[Entidade']]]="","",IF(OR(AND(A787="",A787&lt;&gt;""),(AND(A787&lt;&gt;"",OR(B787="",D787="",I787="",T787="",U787="")))),"NÃO",IF(AND(A787&lt;&gt;"",J787=0),"Faltam membros","sim")))</f>
        <v/>
      </c>
      <c r="AA787" s="323"/>
      <c r="AB787" s="323"/>
      <c r="AC787" s="323"/>
      <c r="AD787" s="323"/>
      <c r="AE787" s="323"/>
    </row>
    <row r="788" spans="1:31" x14ac:dyDescent="0.25">
      <c r="A788" s="337"/>
      <c r="B788" s="338"/>
      <c r="C788" s="339">
        <f>IFERROR(VLOOKUP(B788,A.Núcleos!$B:$C,2,FALSE),"")</f>
        <v>0</v>
      </c>
      <c r="D788" s="340"/>
      <c r="E788" s="328"/>
      <c r="F788" s="337"/>
      <c r="G788" s="341" t="str">
        <f>IF(Table8[[#This Row],[Código da Candidatura]]="","",CONCATENATE(VLOOKUP(Table8[[#This Row],[Código da Candidatura]],Table13[[Cód.]:[Latitude]],3,FALSE)," - ",VLOOKUP(Table8[[#This Row],[Código da Candidatura]],Table13[[Cód.]:[Latitude]],6,FALSE)))</f>
        <v/>
      </c>
      <c r="H788" s="339" t="str">
        <f>IF(A788="","",CONCATENATE("1D.",Entrada!$K$8,".",auxiliar!A10,".",Table8[[#This Row],[Código da Candidatura]]))</f>
        <v/>
      </c>
      <c r="I788" s="342" t="str">
        <f>IF(A788="","",SUMIF(D.Composição!A$2825:A$8530,A788,D.Composição!G$5:G$8530))</f>
        <v/>
      </c>
      <c r="J788" s="343" t="str">
        <f>IF(A788="","",COUNTIF(D.Composição!$A:$A,$A788))</f>
        <v/>
      </c>
      <c r="K788" s="343" t="str">
        <f t="shared" si="60"/>
        <v/>
      </c>
      <c r="L788" s="343" t="str">
        <f>IF(A788="","",COUNTIFS(D.Composição!$A:$A,$A788,D.Composição!$M:$M,"Dep"))</f>
        <v/>
      </c>
      <c r="M788" s="343" t="str">
        <f>IF(A788="","",COUNTIFS(D.Composição!$A:$A,$A788,D.Composição!$F:$F,"Sim"))</f>
        <v/>
      </c>
      <c r="N788" s="343" t="str">
        <f t="shared" si="61"/>
        <v/>
      </c>
      <c r="O788" s="332" t="str">
        <f>IF(A788="","",VLOOKUP(A788,D.Composição!A2832:F8538,5,FALSE))</f>
        <v/>
      </c>
      <c r="P788" s="343" t="str">
        <f t="shared" si="62"/>
        <v/>
      </c>
      <c r="Q788" s="344" t="str">
        <f t="shared" si="63"/>
        <v/>
      </c>
      <c r="R788" s="345" t="str">
        <f t="shared" si="64"/>
        <v/>
      </c>
      <c r="S788" s="345" t="str">
        <f>IF(H788="","",IF(R788&gt;=4*auxiliar!$K$2,"Não elegível",IF(R788&lt;4*auxiliar!$K$2,"Elegível","")))</f>
        <v/>
      </c>
      <c r="T788" s="338"/>
      <c r="U788" s="325"/>
      <c r="V788" s="325"/>
      <c r="W788" s="335"/>
      <c r="X788" s="336" t="str">
        <f>IF(Table8[[#This Row],[Código do agregado '[Entidade']]]="","",IF(OR(AND(A788="",A788&lt;&gt;""),(AND(A788&lt;&gt;"",OR(B788="",D788="",I788="",T788="",U788="")))),"NÃO",IF(AND(A788&lt;&gt;"",J788=0),"Faltam membros","sim")))</f>
        <v/>
      </c>
      <c r="AA788" s="323"/>
      <c r="AB788" s="323"/>
      <c r="AC788" s="323"/>
      <c r="AD788" s="323"/>
      <c r="AE788" s="323"/>
    </row>
    <row r="789" spans="1:31" x14ac:dyDescent="0.25">
      <c r="A789" s="337"/>
      <c r="B789" s="338"/>
      <c r="C789" s="339">
        <f>IFERROR(VLOOKUP(B789,A.Núcleos!$B:$C,2,FALSE),"")</f>
        <v>0</v>
      </c>
      <c r="D789" s="340"/>
      <c r="E789" s="328"/>
      <c r="F789" s="337"/>
      <c r="G789" s="341" t="str">
        <f>IF(Table8[[#This Row],[Código da Candidatura]]="","",CONCATENATE(VLOOKUP(Table8[[#This Row],[Código da Candidatura]],Table13[[Cód.]:[Latitude]],3,FALSE)," - ",VLOOKUP(Table8[[#This Row],[Código da Candidatura]],Table13[[Cód.]:[Latitude]],6,FALSE)))</f>
        <v/>
      </c>
      <c r="H789" s="339" t="str">
        <f>IF(A789="","",CONCATENATE("1D.",Entrada!$K$8,".",auxiliar!A11,".",Table8[[#This Row],[Código da Candidatura]]))</f>
        <v/>
      </c>
      <c r="I789" s="342" t="str">
        <f>IF(A789="","",SUMIF(D.Composição!A$2825:A$8530,A789,D.Composição!G$5:G$8530))</f>
        <v/>
      </c>
      <c r="J789" s="343" t="str">
        <f>IF(A789="","",COUNTIF(D.Composição!$A:$A,$A789))</f>
        <v/>
      </c>
      <c r="K789" s="343" t="str">
        <f t="shared" si="60"/>
        <v/>
      </c>
      <c r="L789" s="343" t="str">
        <f>IF(A789="","",COUNTIFS(D.Composição!$A:$A,$A789,D.Composição!$M:$M,"Dep"))</f>
        <v/>
      </c>
      <c r="M789" s="343" t="str">
        <f>IF(A789="","",COUNTIFS(D.Composição!$A:$A,$A789,D.Composição!$F:$F,"Sim"))</f>
        <v/>
      </c>
      <c r="N789" s="343" t="str">
        <f t="shared" si="61"/>
        <v/>
      </c>
      <c r="O789" s="332" t="str">
        <f>IF(A789="","",VLOOKUP(A789,D.Composição!A2833:F8539,5,FALSE))</f>
        <v/>
      </c>
      <c r="P789" s="343" t="str">
        <f t="shared" si="62"/>
        <v/>
      </c>
      <c r="Q789" s="344" t="str">
        <f t="shared" si="63"/>
        <v/>
      </c>
      <c r="R789" s="345" t="str">
        <f t="shared" si="64"/>
        <v/>
      </c>
      <c r="S789" s="345" t="str">
        <f>IF(H789="","",IF(R789&gt;=4*auxiliar!$K$2,"Não elegível",IF(R789&lt;4*auxiliar!$K$2,"Elegível","")))</f>
        <v/>
      </c>
      <c r="T789" s="338"/>
      <c r="U789" s="325"/>
      <c r="V789" s="325"/>
      <c r="W789" s="335"/>
      <c r="X789" s="336" t="str">
        <f>IF(Table8[[#This Row],[Código do agregado '[Entidade']]]="","",IF(OR(AND(A789="",A789&lt;&gt;""),(AND(A789&lt;&gt;"",OR(B789="",D789="",I789="",T789="",U789="")))),"NÃO",IF(AND(A789&lt;&gt;"",J789=0),"Faltam membros","sim")))</f>
        <v/>
      </c>
      <c r="AA789" s="323"/>
      <c r="AB789" s="323"/>
      <c r="AC789" s="323"/>
      <c r="AD789" s="323"/>
      <c r="AE789" s="323"/>
    </row>
    <row r="790" spans="1:31" x14ac:dyDescent="0.25">
      <c r="A790" s="337"/>
      <c r="B790" s="338"/>
      <c r="C790" s="339">
        <f>IFERROR(VLOOKUP(B790,A.Núcleos!$B:$C,2,FALSE),"")</f>
        <v>0</v>
      </c>
      <c r="D790" s="340"/>
      <c r="E790" s="328"/>
      <c r="F790" s="337"/>
      <c r="G790" s="341" t="str">
        <f>IF(Table8[[#This Row],[Código da Candidatura]]="","",CONCATENATE(VLOOKUP(Table8[[#This Row],[Código da Candidatura]],Table13[[Cód.]:[Latitude]],3,FALSE)," - ",VLOOKUP(Table8[[#This Row],[Código da Candidatura]],Table13[[Cód.]:[Latitude]],6,FALSE)))</f>
        <v/>
      </c>
      <c r="H790" s="339" t="str">
        <f>IF(A790="","",CONCATENATE("1D.",Entrada!$K$8,".",auxiliar!A12,".",Table8[[#This Row],[Código da Candidatura]]))</f>
        <v/>
      </c>
      <c r="I790" s="342" t="str">
        <f>IF(A790="","",SUMIF(D.Composição!A$2825:A$8530,A790,D.Composição!G$5:G$8530))</f>
        <v/>
      </c>
      <c r="J790" s="343" t="str">
        <f>IF(A790="","",COUNTIF(D.Composição!$A:$A,$A790))</f>
        <v/>
      </c>
      <c r="K790" s="343" t="str">
        <f t="shared" si="60"/>
        <v/>
      </c>
      <c r="L790" s="343" t="str">
        <f>IF(A790="","",COUNTIFS(D.Composição!$A:$A,$A790,D.Composição!$M:$M,"Dep"))</f>
        <v/>
      </c>
      <c r="M790" s="343" t="str">
        <f>IF(A790="","",COUNTIFS(D.Composição!$A:$A,$A790,D.Composição!$F:$F,"Sim"))</f>
        <v/>
      </c>
      <c r="N790" s="343" t="str">
        <f t="shared" si="61"/>
        <v/>
      </c>
      <c r="O790" s="332" t="str">
        <f>IF(A790="","",VLOOKUP(A790,D.Composição!A2834:F8540,5,FALSE))</f>
        <v/>
      </c>
      <c r="P790" s="343" t="str">
        <f t="shared" si="62"/>
        <v/>
      </c>
      <c r="Q790" s="344" t="str">
        <f t="shared" si="63"/>
        <v/>
      </c>
      <c r="R790" s="345" t="str">
        <f t="shared" si="64"/>
        <v/>
      </c>
      <c r="S790" s="345" t="str">
        <f>IF(H790="","",IF(R790&gt;=4*auxiliar!$K$2,"Não elegível",IF(R790&lt;4*auxiliar!$K$2,"Elegível","")))</f>
        <v/>
      </c>
      <c r="T790" s="338"/>
      <c r="U790" s="325"/>
      <c r="V790" s="325"/>
      <c r="W790" s="335"/>
      <c r="X790" s="336" t="str">
        <f>IF(Table8[[#This Row],[Código do agregado '[Entidade']]]="","",IF(OR(AND(A790="",A790&lt;&gt;""),(AND(A790&lt;&gt;"",OR(B790="",D790="",I790="",T790="",U790="")))),"NÃO",IF(AND(A790&lt;&gt;"",J790=0),"Faltam membros","sim")))</f>
        <v/>
      </c>
      <c r="AA790" s="323"/>
      <c r="AB790" s="323"/>
      <c r="AC790" s="323"/>
      <c r="AD790" s="323"/>
      <c r="AE790" s="323"/>
    </row>
    <row r="791" spans="1:31" x14ac:dyDescent="0.25">
      <c r="A791" s="337"/>
      <c r="B791" s="338"/>
      <c r="C791" s="339">
        <f>IFERROR(VLOOKUP(B791,A.Núcleos!$B:$C,2,FALSE),"")</f>
        <v>0</v>
      </c>
      <c r="D791" s="340"/>
      <c r="E791" s="328"/>
      <c r="F791" s="337"/>
      <c r="G791" s="341" t="str">
        <f>IF(Table8[[#This Row],[Código da Candidatura]]="","",CONCATENATE(VLOOKUP(Table8[[#This Row],[Código da Candidatura]],Table13[[Cód.]:[Latitude]],3,FALSE)," - ",VLOOKUP(Table8[[#This Row],[Código da Candidatura]],Table13[[Cód.]:[Latitude]],6,FALSE)))</f>
        <v/>
      </c>
      <c r="H791" s="339" t="str">
        <f>IF(A791="","",CONCATENATE("1D.",Entrada!$K$8,".",auxiliar!A13,".",Table8[[#This Row],[Código da Candidatura]]))</f>
        <v/>
      </c>
      <c r="I791" s="342" t="str">
        <f>IF(A791="","",SUMIF(D.Composição!A$2825:A$8530,A791,D.Composição!G$5:G$8530))</f>
        <v/>
      </c>
      <c r="J791" s="343" t="str">
        <f>IF(A791="","",COUNTIF(D.Composição!$A:$A,$A791))</f>
        <v/>
      </c>
      <c r="K791" s="343" t="str">
        <f t="shared" si="60"/>
        <v/>
      </c>
      <c r="L791" s="343" t="str">
        <f>IF(A791="","",COUNTIFS(D.Composição!$A:$A,$A791,D.Composição!$M:$M,"Dep"))</f>
        <v/>
      </c>
      <c r="M791" s="343" t="str">
        <f>IF(A791="","",COUNTIFS(D.Composição!$A:$A,$A791,D.Composição!$F:$F,"Sim"))</f>
        <v/>
      </c>
      <c r="N791" s="343" t="str">
        <f t="shared" si="61"/>
        <v/>
      </c>
      <c r="O791" s="332" t="str">
        <f>IF(A791="","",VLOOKUP(A791,D.Composição!A2835:F8541,5,FALSE))</f>
        <v/>
      </c>
      <c r="P791" s="343" t="str">
        <f t="shared" si="62"/>
        <v/>
      </c>
      <c r="Q791" s="344" t="str">
        <f t="shared" si="63"/>
        <v/>
      </c>
      <c r="R791" s="345" t="str">
        <f t="shared" si="64"/>
        <v/>
      </c>
      <c r="S791" s="345" t="str">
        <f>IF(H791="","",IF(R791&gt;=4*auxiliar!$K$2,"Não elegível",IF(R791&lt;4*auxiliar!$K$2,"Elegível","")))</f>
        <v/>
      </c>
      <c r="T791" s="338"/>
      <c r="U791" s="325"/>
      <c r="V791" s="325"/>
      <c r="W791" s="335"/>
      <c r="X791" s="336" t="str">
        <f>IF(Table8[[#This Row],[Código do agregado '[Entidade']]]="","",IF(OR(AND(A791="",A791&lt;&gt;""),(AND(A791&lt;&gt;"",OR(B791="",D791="",I791="",T791="",U791="")))),"NÃO",IF(AND(A791&lt;&gt;"",J791=0),"Faltam membros","sim")))</f>
        <v/>
      </c>
    </row>
    <row r="792" spans="1:31" x14ac:dyDescent="0.25">
      <c r="A792" s="337"/>
      <c r="B792" s="338"/>
      <c r="C792" s="339">
        <f>IFERROR(VLOOKUP(B792,A.Núcleos!$B:$C,2,FALSE),"")</f>
        <v>0</v>
      </c>
      <c r="D792" s="340"/>
      <c r="E792" s="328"/>
      <c r="F792" s="337"/>
      <c r="G792" s="341" t="str">
        <f>IF(Table8[[#This Row],[Código da Candidatura]]="","",CONCATENATE(VLOOKUP(Table8[[#This Row],[Código da Candidatura]],Table13[[Cód.]:[Latitude]],3,FALSE)," - ",VLOOKUP(Table8[[#This Row],[Código da Candidatura]],Table13[[Cód.]:[Latitude]],6,FALSE)))</f>
        <v/>
      </c>
      <c r="H792" s="339" t="str">
        <f>IF(A792="","",CONCATENATE("1D.",Entrada!$K$8,".",auxiliar!A14,".",Table8[[#This Row],[Código da Candidatura]]))</f>
        <v/>
      </c>
      <c r="I792" s="342" t="str">
        <f>IF(A792="","",SUMIF(D.Composição!A$2825:A$8530,A792,D.Composição!G$5:G$8530))</f>
        <v/>
      </c>
      <c r="J792" s="343" t="str">
        <f>IF(A792="","",COUNTIF(D.Composição!$A:$A,$A792))</f>
        <v/>
      </c>
      <c r="K792" s="343" t="str">
        <f t="shared" si="60"/>
        <v/>
      </c>
      <c r="L792" s="343" t="str">
        <f>IF(A792="","",COUNTIFS(D.Composição!$A:$A,$A792,D.Composição!$M:$M,"Dep"))</f>
        <v/>
      </c>
      <c r="M792" s="343" t="str">
        <f>IF(A792="","",COUNTIFS(D.Composição!$A:$A,$A792,D.Composição!$F:$F,"Sim"))</f>
        <v/>
      </c>
      <c r="N792" s="343" t="str">
        <f t="shared" si="61"/>
        <v/>
      </c>
      <c r="O792" s="332" t="str">
        <f>IF(A792="","",VLOOKUP(A792,D.Composição!A2836:F8542,5,FALSE))</f>
        <v/>
      </c>
      <c r="P792" s="343" t="str">
        <f t="shared" si="62"/>
        <v/>
      </c>
      <c r="Q792" s="344" t="str">
        <f t="shared" si="63"/>
        <v/>
      </c>
      <c r="R792" s="345" t="str">
        <f t="shared" si="64"/>
        <v/>
      </c>
      <c r="S792" s="345" t="str">
        <f>IF(H792="","",IF(R792&gt;=4*auxiliar!$K$2,"Não elegível",IF(R792&lt;4*auxiliar!$K$2,"Elegível","")))</f>
        <v/>
      </c>
      <c r="T792" s="338"/>
      <c r="U792" s="325"/>
      <c r="V792" s="325"/>
      <c r="W792" s="335"/>
      <c r="X792" s="336" t="str">
        <f>IF(Table8[[#This Row],[Código do agregado '[Entidade']]]="","",IF(OR(AND(A792="",A792&lt;&gt;""),(AND(A792&lt;&gt;"",OR(B792="",D792="",I792="",T792="",U792="")))),"NÃO",IF(AND(A792&lt;&gt;"",J792=0),"Faltam membros","sim")))</f>
        <v/>
      </c>
    </row>
    <row r="793" spans="1:31" x14ac:dyDescent="0.25">
      <c r="A793" s="337"/>
      <c r="B793" s="338"/>
      <c r="C793" s="339">
        <f>IFERROR(VLOOKUP(B793,A.Núcleos!$B:$C,2,FALSE),"")</f>
        <v>0</v>
      </c>
      <c r="D793" s="340"/>
      <c r="E793" s="328"/>
      <c r="F793" s="337"/>
      <c r="G793" s="341" t="str">
        <f>IF(Table8[[#This Row],[Código da Candidatura]]="","",CONCATENATE(VLOOKUP(Table8[[#This Row],[Código da Candidatura]],Table13[[Cód.]:[Latitude]],3,FALSE)," - ",VLOOKUP(Table8[[#This Row],[Código da Candidatura]],Table13[[Cód.]:[Latitude]],6,FALSE)))</f>
        <v/>
      </c>
      <c r="H793" s="339" t="str">
        <f>IF(A793="","",CONCATENATE("1D.",Entrada!$K$8,".",auxiliar!A15,".",Table8[[#This Row],[Código da Candidatura]]))</f>
        <v/>
      </c>
      <c r="I793" s="342" t="str">
        <f>IF(A793="","",SUMIF(D.Composição!A$2825:A$8530,A793,D.Composição!G$5:G$8530))</f>
        <v/>
      </c>
      <c r="J793" s="343" t="str">
        <f>IF(A793="","",COUNTIF(D.Composição!$A:$A,$A793))</f>
        <v/>
      </c>
      <c r="K793" s="343" t="str">
        <f t="shared" si="60"/>
        <v/>
      </c>
      <c r="L793" s="343" t="str">
        <f>IF(A793="","",COUNTIFS(D.Composição!$A:$A,$A793,D.Composição!$M:$M,"Dep"))</f>
        <v/>
      </c>
      <c r="M793" s="343" t="str">
        <f>IF(A793="","",COUNTIFS(D.Composição!$A:$A,$A793,D.Composição!$F:$F,"Sim"))</f>
        <v/>
      </c>
      <c r="N793" s="343" t="str">
        <f t="shared" si="61"/>
        <v/>
      </c>
      <c r="O793" s="332" t="str">
        <f>IF(A793="","",VLOOKUP(A793,D.Composição!A2837:F8543,5,FALSE))</f>
        <v/>
      </c>
      <c r="P793" s="343" t="str">
        <f t="shared" si="62"/>
        <v/>
      </c>
      <c r="Q793" s="344" t="str">
        <f t="shared" si="63"/>
        <v/>
      </c>
      <c r="R793" s="345" t="str">
        <f t="shared" si="64"/>
        <v/>
      </c>
      <c r="S793" s="345" t="str">
        <f>IF(H793="","",IF(R793&gt;=4*auxiliar!$K$2,"Não elegível",IF(R793&lt;4*auxiliar!$K$2,"Elegível","")))</f>
        <v/>
      </c>
      <c r="T793" s="338"/>
      <c r="U793" s="325"/>
      <c r="V793" s="325"/>
      <c r="W793" s="335"/>
      <c r="X793" s="336" t="str">
        <f>IF(Table8[[#This Row],[Código do agregado '[Entidade']]]="","",IF(OR(AND(A793="",A793&lt;&gt;""),(AND(A793&lt;&gt;"",OR(B793="",D793="",I793="",T793="",U793="")))),"NÃO",IF(AND(A793&lt;&gt;"",J793=0),"Faltam membros","sim")))</f>
        <v/>
      </c>
    </row>
    <row r="794" spans="1:31" x14ac:dyDescent="0.25">
      <c r="A794" s="337"/>
      <c r="B794" s="338"/>
      <c r="C794" s="339">
        <f>IFERROR(VLOOKUP(B794,A.Núcleos!$B:$C,2,FALSE),"")</f>
        <v>0</v>
      </c>
      <c r="D794" s="340"/>
      <c r="E794" s="328"/>
      <c r="F794" s="337"/>
      <c r="G794" s="341" t="str">
        <f>IF(Table8[[#This Row],[Código da Candidatura]]="","",CONCATENATE(VLOOKUP(Table8[[#This Row],[Código da Candidatura]],Table13[[Cód.]:[Latitude]],3,FALSE)," - ",VLOOKUP(Table8[[#This Row],[Código da Candidatura]],Table13[[Cód.]:[Latitude]],6,FALSE)))</f>
        <v/>
      </c>
      <c r="H794" s="339" t="str">
        <f>IF(A794="","",CONCATENATE("1D.",Entrada!$K$8,".",auxiliar!A16,".",Table8[[#This Row],[Código da Candidatura]]))</f>
        <v/>
      </c>
      <c r="I794" s="342" t="str">
        <f>IF(A794="","",SUMIF(D.Composição!A$2825:A$8530,A794,D.Composição!G$5:G$8530))</f>
        <v/>
      </c>
      <c r="J794" s="343" t="str">
        <f>IF(A794="","",COUNTIF(D.Composição!$A:$A,$A794))</f>
        <v/>
      </c>
      <c r="K794" s="343" t="str">
        <f t="shared" si="60"/>
        <v/>
      </c>
      <c r="L794" s="343" t="str">
        <f>IF(A794="","",COUNTIFS(D.Composição!$A:$A,$A794,D.Composição!$M:$M,"Dep"))</f>
        <v/>
      </c>
      <c r="M794" s="343" t="str">
        <f>IF(A794="","",COUNTIFS(D.Composição!$A:$A,$A794,D.Composição!$F:$F,"Sim"))</f>
        <v/>
      </c>
      <c r="N794" s="343" t="str">
        <f t="shared" si="61"/>
        <v/>
      </c>
      <c r="O794" s="332" t="str">
        <f>IF(A794="","",VLOOKUP(A794,D.Composição!A2838:F8544,5,FALSE))</f>
        <v/>
      </c>
      <c r="P794" s="343" t="str">
        <f t="shared" si="62"/>
        <v/>
      </c>
      <c r="Q794" s="344" t="str">
        <f t="shared" si="63"/>
        <v/>
      </c>
      <c r="R794" s="345" t="str">
        <f t="shared" si="64"/>
        <v/>
      </c>
      <c r="S794" s="345" t="str">
        <f>IF(H794="","",IF(R794&gt;=4*auxiliar!$K$2,"Não elegível",IF(R794&lt;4*auxiliar!$K$2,"Elegível","")))</f>
        <v/>
      </c>
      <c r="T794" s="338"/>
      <c r="U794" s="325"/>
      <c r="V794" s="325"/>
      <c r="W794" s="335"/>
      <c r="X794" s="336" t="str">
        <f>IF(Table8[[#This Row],[Código do agregado '[Entidade']]]="","",IF(OR(AND(A794="",A794&lt;&gt;""),(AND(A794&lt;&gt;"",OR(B794="",D794="",I794="",T794="",U794="")))),"NÃO",IF(AND(A794&lt;&gt;"",J794=0),"Faltam membros","sim")))</f>
        <v/>
      </c>
    </row>
    <row r="795" spans="1:31" x14ac:dyDescent="0.25">
      <c r="A795" s="337"/>
      <c r="B795" s="338"/>
      <c r="C795" s="339">
        <f>IFERROR(VLOOKUP(B795,A.Núcleos!$B:$C,2,FALSE),"")</f>
        <v>0</v>
      </c>
      <c r="D795" s="340"/>
      <c r="E795" s="328"/>
      <c r="F795" s="337"/>
      <c r="G795" s="341" t="str">
        <f>IF(Table8[[#This Row],[Código da Candidatura]]="","",CONCATENATE(VLOOKUP(Table8[[#This Row],[Código da Candidatura]],Table13[[Cód.]:[Latitude]],3,FALSE)," - ",VLOOKUP(Table8[[#This Row],[Código da Candidatura]],Table13[[Cód.]:[Latitude]],6,FALSE)))</f>
        <v/>
      </c>
      <c r="H795" s="339" t="str">
        <f>IF(A795="","",CONCATENATE("1D.",Entrada!$K$8,".",auxiliar!A17,".",Table8[[#This Row],[Código da Candidatura]]))</f>
        <v/>
      </c>
      <c r="I795" s="342" t="str">
        <f>IF(A795="","",SUMIF(D.Composição!A$2825:A$8530,A795,D.Composição!G$5:G$8530))</f>
        <v/>
      </c>
      <c r="J795" s="343" t="str">
        <f>IF(A795="","",COUNTIF(D.Composição!$A:$A,$A795))</f>
        <v/>
      </c>
      <c r="K795" s="343" t="str">
        <f t="shared" si="60"/>
        <v/>
      </c>
      <c r="L795" s="343" t="str">
        <f>IF(A795="","",COUNTIFS(D.Composição!$A:$A,$A795,D.Composição!$M:$M,"Dep"))</f>
        <v/>
      </c>
      <c r="M795" s="343" t="str">
        <f>IF(A795="","",COUNTIFS(D.Composição!$A:$A,$A795,D.Composição!$F:$F,"Sim"))</f>
        <v/>
      </c>
      <c r="N795" s="343" t="str">
        <f t="shared" si="61"/>
        <v/>
      </c>
      <c r="O795" s="332" t="str">
        <f>IF(A795="","",VLOOKUP(A795,D.Composição!A2839:F8545,5,FALSE))</f>
        <v/>
      </c>
      <c r="P795" s="343" t="str">
        <f t="shared" si="62"/>
        <v/>
      </c>
      <c r="Q795" s="344" t="str">
        <f t="shared" si="63"/>
        <v/>
      </c>
      <c r="R795" s="345" t="str">
        <f t="shared" si="64"/>
        <v/>
      </c>
      <c r="S795" s="345" t="str">
        <f>IF(H795="","",IF(R795&gt;=4*auxiliar!$K$2,"Não elegível",IF(R795&lt;4*auxiliar!$K$2,"Elegível","")))</f>
        <v/>
      </c>
      <c r="T795" s="338"/>
      <c r="U795" s="325"/>
      <c r="V795" s="325"/>
      <c r="W795" s="335"/>
      <c r="X795" s="336" t="str">
        <f>IF(Table8[[#This Row],[Código do agregado '[Entidade']]]="","",IF(OR(AND(A795="",A795&lt;&gt;""),(AND(A795&lt;&gt;"",OR(B795="",D795="",I795="",T795="",U795="")))),"NÃO",IF(AND(A795&lt;&gt;"",J795=0),"Faltam membros","sim")))</f>
        <v/>
      </c>
    </row>
    <row r="796" spans="1:31" x14ac:dyDescent="0.25">
      <c r="A796" s="337"/>
      <c r="B796" s="338"/>
      <c r="C796" s="339">
        <f>IFERROR(VLOOKUP(B796,A.Núcleos!$B:$C,2,FALSE),"")</f>
        <v>0</v>
      </c>
      <c r="D796" s="340"/>
      <c r="E796" s="328"/>
      <c r="F796" s="337"/>
      <c r="G796" s="341" t="str">
        <f>IF(Table8[[#This Row],[Código da Candidatura]]="","",CONCATENATE(VLOOKUP(Table8[[#This Row],[Código da Candidatura]],Table13[[Cód.]:[Latitude]],3,FALSE)," - ",VLOOKUP(Table8[[#This Row],[Código da Candidatura]],Table13[[Cód.]:[Latitude]],6,FALSE)))</f>
        <v/>
      </c>
      <c r="H796" s="339" t="str">
        <f>IF(A796="","",CONCATENATE("1D.",Entrada!$K$8,".",auxiliar!A18,".",Table8[[#This Row],[Código da Candidatura]]))</f>
        <v/>
      </c>
      <c r="I796" s="342" t="str">
        <f>IF(A796="","",SUMIF(D.Composição!A$2825:A$8530,A796,D.Composição!G$5:G$8530))</f>
        <v/>
      </c>
      <c r="J796" s="343" t="str">
        <f>IF(A796="","",COUNTIF(D.Composição!$A:$A,$A796))</f>
        <v/>
      </c>
      <c r="K796" s="343" t="str">
        <f t="shared" si="60"/>
        <v/>
      </c>
      <c r="L796" s="343" t="str">
        <f>IF(A796="","",COUNTIFS(D.Composição!$A:$A,$A796,D.Composição!$M:$M,"Dep"))</f>
        <v/>
      </c>
      <c r="M796" s="343" t="str">
        <f>IF(A796="","",COUNTIFS(D.Composição!$A:$A,$A796,D.Composição!$F:$F,"Sim"))</f>
        <v/>
      </c>
      <c r="N796" s="343" t="str">
        <f t="shared" si="61"/>
        <v/>
      </c>
      <c r="O796" s="332" t="str">
        <f>IF(A796="","",VLOOKUP(A796,D.Composição!A2840:F8546,5,FALSE))</f>
        <v/>
      </c>
      <c r="P796" s="343" t="str">
        <f t="shared" si="62"/>
        <v/>
      </c>
      <c r="Q796" s="344" t="str">
        <f t="shared" si="63"/>
        <v/>
      </c>
      <c r="R796" s="345" t="str">
        <f t="shared" si="64"/>
        <v/>
      </c>
      <c r="S796" s="345" t="str">
        <f>IF(H796="","",IF(R796&gt;=4*auxiliar!$K$2,"Não elegível",IF(R796&lt;4*auxiliar!$K$2,"Elegível","")))</f>
        <v/>
      </c>
      <c r="T796" s="338"/>
      <c r="U796" s="325"/>
      <c r="V796" s="325"/>
      <c r="W796" s="335"/>
      <c r="X796" s="336" t="str">
        <f>IF(Table8[[#This Row],[Código do agregado '[Entidade']]]="","",IF(OR(AND(A796="",A796&lt;&gt;""),(AND(A796&lt;&gt;"",OR(B796="",D796="",I796="",T796="",U796="")))),"NÃO",IF(AND(A796&lt;&gt;"",J796=0),"Faltam membros","sim")))</f>
        <v/>
      </c>
    </row>
    <row r="797" spans="1:31" x14ac:dyDescent="0.25">
      <c r="A797" s="337"/>
      <c r="B797" s="338"/>
      <c r="C797" s="339">
        <f>IFERROR(VLOOKUP(B797,A.Núcleos!$B:$C,2,FALSE),"")</f>
        <v>0</v>
      </c>
      <c r="D797" s="340"/>
      <c r="E797" s="328"/>
      <c r="F797" s="337"/>
      <c r="G797" s="341" t="str">
        <f>IF(Table8[[#This Row],[Código da Candidatura]]="","",CONCATENATE(VLOOKUP(Table8[[#This Row],[Código da Candidatura]],Table13[[Cód.]:[Latitude]],3,FALSE)," - ",VLOOKUP(Table8[[#This Row],[Código da Candidatura]],Table13[[Cód.]:[Latitude]],6,FALSE)))</f>
        <v/>
      </c>
      <c r="H797" s="339" t="str">
        <f>IF(A797="","",CONCATENATE("1D.",Entrada!$K$8,".",auxiliar!A19,".",Table8[[#This Row],[Código da Candidatura]]))</f>
        <v/>
      </c>
      <c r="I797" s="342" t="str">
        <f>IF(A797="","",SUMIF(D.Composição!A$2825:A$8530,A797,D.Composição!G$5:G$8530))</f>
        <v/>
      </c>
      <c r="J797" s="343" t="str">
        <f>IF(A797="","",COUNTIF(D.Composição!$A:$A,$A797))</f>
        <v/>
      </c>
      <c r="K797" s="343" t="str">
        <f t="shared" si="60"/>
        <v/>
      </c>
      <c r="L797" s="343" t="str">
        <f>IF(A797="","",COUNTIFS(D.Composição!$A:$A,$A797,D.Composição!$M:$M,"Dep"))</f>
        <v/>
      </c>
      <c r="M797" s="343" t="str">
        <f>IF(A797="","",COUNTIFS(D.Composição!$A:$A,$A797,D.Composição!$F:$F,"Sim"))</f>
        <v/>
      </c>
      <c r="N797" s="343" t="str">
        <f t="shared" si="61"/>
        <v/>
      </c>
      <c r="O797" s="332" t="str">
        <f>IF(A797="","",VLOOKUP(A797,D.Composição!A2841:F8547,5,FALSE))</f>
        <v/>
      </c>
      <c r="P797" s="343" t="str">
        <f t="shared" si="62"/>
        <v/>
      </c>
      <c r="Q797" s="344" t="str">
        <f t="shared" si="63"/>
        <v/>
      </c>
      <c r="R797" s="345" t="str">
        <f t="shared" si="64"/>
        <v/>
      </c>
      <c r="S797" s="345" t="str">
        <f>IF(H797="","",IF(R797&gt;=4*auxiliar!$K$2,"Não elegível",IF(R797&lt;4*auxiliar!$K$2,"Elegível","")))</f>
        <v/>
      </c>
      <c r="T797" s="338"/>
      <c r="U797" s="325"/>
      <c r="V797" s="325"/>
      <c r="W797" s="335"/>
      <c r="X797" s="336" t="str">
        <f>IF(Table8[[#This Row],[Código do agregado '[Entidade']]]="","",IF(OR(AND(A797="",A797&lt;&gt;""),(AND(A797&lt;&gt;"",OR(B797="",D797="",I797="",T797="",U797="")))),"NÃO",IF(AND(A797&lt;&gt;"",J797=0),"Faltam membros","sim")))</f>
        <v/>
      </c>
    </row>
    <row r="798" spans="1:31" x14ac:dyDescent="0.25">
      <c r="A798" s="337"/>
      <c r="B798" s="338"/>
      <c r="C798" s="339">
        <f>IFERROR(VLOOKUP(B798,A.Núcleos!$B:$C,2,FALSE),"")</f>
        <v>0</v>
      </c>
      <c r="D798" s="340"/>
      <c r="E798" s="328"/>
      <c r="F798" s="337"/>
      <c r="G798" s="341" t="str">
        <f>IF(Table8[[#This Row],[Código da Candidatura]]="","",CONCATENATE(VLOOKUP(Table8[[#This Row],[Código da Candidatura]],Table13[[Cód.]:[Latitude]],3,FALSE)," - ",VLOOKUP(Table8[[#This Row],[Código da Candidatura]],Table13[[Cód.]:[Latitude]],6,FALSE)))</f>
        <v/>
      </c>
      <c r="H798" s="339" t="str">
        <f>IF(A798="","",CONCATENATE("1D.",Entrada!$K$8,".",auxiliar!A20,".",Table8[[#This Row],[Código da Candidatura]]))</f>
        <v/>
      </c>
      <c r="I798" s="342" t="str">
        <f>IF(A798="","",SUMIF(D.Composição!A$2825:A$8530,A798,D.Composição!G$5:G$8530))</f>
        <v/>
      </c>
      <c r="J798" s="343" t="str">
        <f>IF(A798="","",COUNTIF(D.Composição!$A:$A,$A798))</f>
        <v/>
      </c>
      <c r="K798" s="343" t="str">
        <f t="shared" si="60"/>
        <v/>
      </c>
      <c r="L798" s="343" t="str">
        <f>IF(A798="","",COUNTIFS(D.Composição!$A:$A,$A798,D.Composição!$M:$M,"Dep"))</f>
        <v/>
      </c>
      <c r="M798" s="343" t="str">
        <f>IF(A798="","",COUNTIFS(D.Composição!$A:$A,$A798,D.Composição!$F:$F,"Sim"))</f>
        <v/>
      </c>
      <c r="N798" s="343" t="str">
        <f t="shared" si="61"/>
        <v/>
      </c>
      <c r="O798" s="332" t="str">
        <f>IF(A798="","",VLOOKUP(A798,D.Composição!A2842:F8548,5,FALSE))</f>
        <v/>
      </c>
      <c r="P798" s="343" t="str">
        <f t="shared" si="62"/>
        <v/>
      </c>
      <c r="Q798" s="344" t="str">
        <f t="shared" si="63"/>
        <v/>
      </c>
      <c r="R798" s="345" t="str">
        <f t="shared" si="64"/>
        <v/>
      </c>
      <c r="S798" s="345" t="str">
        <f>IF(H798="","",IF(R798&gt;=4*auxiliar!$K$2,"Não elegível",IF(R798&lt;4*auxiliar!$K$2,"Elegível","")))</f>
        <v/>
      </c>
      <c r="T798" s="338"/>
      <c r="U798" s="325"/>
      <c r="V798" s="325"/>
      <c r="W798" s="335"/>
      <c r="X798" s="336" t="str">
        <f>IF(Table8[[#This Row],[Código do agregado '[Entidade']]]="","",IF(OR(AND(A798="",A798&lt;&gt;""),(AND(A798&lt;&gt;"",OR(B798="",D798="",I798="",T798="",U798="")))),"NÃO",IF(AND(A798&lt;&gt;"",J798=0),"Faltam membros","sim")))</f>
        <v/>
      </c>
    </row>
    <row r="799" spans="1:31" x14ac:dyDescent="0.25">
      <c r="A799" s="337"/>
      <c r="B799" s="338"/>
      <c r="C799" s="339">
        <f>IFERROR(VLOOKUP(B799,A.Núcleos!$B:$C,2,FALSE),"")</f>
        <v>0</v>
      </c>
      <c r="D799" s="340"/>
      <c r="E799" s="328"/>
      <c r="F799" s="337"/>
      <c r="G799" s="341" t="str">
        <f>IF(Table8[[#This Row],[Código da Candidatura]]="","",CONCATENATE(VLOOKUP(Table8[[#This Row],[Código da Candidatura]],Table13[[Cód.]:[Latitude]],3,FALSE)," - ",VLOOKUP(Table8[[#This Row],[Código da Candidatura]],Table13[[Cód.]:[Latitude]],6,FALSE)))</f>
        <v/>
      </c>
      <c r="H799" s="339" t="str">
        <f>IF(A799="","",CONCATENATE("1D.",Entrada!$K$8,".",auxiliar!A21,".",Table8[[#This Row],[Código da Candidatura]]))</f>
        <v/>
      </c>
      <c r="I799" s="342" t="str">
        <f>IF(A799="","",SUMIF(D.Composição!A$2825:A$8530,A799,D.Composição!G$5:G$8530))</f>
        <v/>
      </c>
      <c r="J799" s="343" t="str">
        <f>IF(A799="","",COUNTIF(D.Composição!$A:$A,$A799))</f>
        <v/>
      </c>
      <c r="K799" s="343" t="str">
        <f t="shared" si="60"/>
        <v/>
      </c>
      <c r="L799" s="343" t="str">
        <f>IF(A799="","",COUNTIFS(D.Composição!$A:$A,$A799,D.Composição!$M:$M,"Dep"))</f>
        <v/>
      </c>
      <c r="M799" s="343" t="str">
        <f>IF(A799="","",COUNTIFS(D.Composição!$A:$A,$A799,D.Composição!$F:$F,"Sim"))</f>
        <v/>
      </c>
      <c r="N799" s="343" t="str">
        <f t="shared" si="61"/>
        <v/>
      </c>
      <c r="O799" s="332" t="str">
        <f>IF(A799="","",VLOOKUP(A799,D.Composição!A2843:F8549,5,FALSE))</f>
        <v/>
      </c>
      <c r="P799" s="343" t="str">
        <f t="shared" si="62"/>
        <v/>
      </c>
      <c r="Q799" s="344" t="str">
        <f t="shared" si="63"/>
        <v/>
      </c>
      <c r="R799" s="345" t="str">
        <f t="shared" si="64"/>
        <v/>
      </c>
      <c r="S799" s="345" t="str">
        <f>IF(H799="","",IF(R799&gt;=4*auxiliar!$K$2,"Não elegível",IF(R799&lt;4*auxiliar!$K$2,"Elegível","")))</f>
        <v/>
      </c>
      <c r="T799" s="338"/>
      <c r="U799" s="325"/>
      <c r="V799" s="325"/>
      <c r="W799" s="335"/>
      <c r="X799" s="336" t="str">
        <f>IF(Table8[[#This Row],[Código do agregado '[Entidade']]]="","",IF(OR(AND(A799="",A799&lt;&gt;""),(AND(A799&lt;&gt;"",OR(B799="",D799="",I799="",T799="",U799="")))),"NÃO",IF(AND(A799&lt;&gt;"",J799=0),"Faltam membros","sim")))</f>
        <v/>
      </c>
    </row>
    <row r="800" spans="1:31" x14ac:dyDescent="0.25">
      <c r="A800" s="337"/>
      <c r="B800" s="338"/>
      <c r="C800" s="339">
        <f>IFERROR(VLOOKUP(B800,A.Núcleos!$B:$C,2,FALSE),"")</f>
        <v>0</v>
      </c>
      <c r="D800" s="340"/>
      <c r="E800" s="328"/>
      <c r="F800" s="337"/>
      <c r="G800" s="341" t="str">
        <f>IF(Table8[[#This Row],[Código da Candidatura]]="","",CONCATENATE(VLOOKUP(Table8[[#This Row],[Código da Candidatura]],Table13[[Cód.]:[Latitude]],3,FALSE)," - ",VLOOKUP(Table8[[#This Row],[Código da Candidatura]],Table13[[Cód.]:[Latitude]],6,FALSE)))</f>
        <v/>
      </c>
      <c r="H800" s="339" t="str">
        <f>IF(A800="","",CONCATENATE("1D.",Entrada!$K$8,".",auxiliar!A22,".",Table8[[#This Row],[Código da Candidatura]]))</f>
        <v/>
      </c>
      <c r="I800" s="342" t="str">
        <f>IF(A800="","",SUMIF(D.Composição!A$2825:A$8530,A800,D.Composição!G$5:G$8530))</f>
        <v/>
      </c>
      <c r="J800" s="343" t="str">
        <f>IF(A800="","",COUNTIF(D.Composição!$A:$A,$A800))</f>
        <v/>
      </c>
      <c r="K800" s="343" t="str">
        <f t="shared" si="60"/>
        <v/>
      </c>
      <c r="L800" s="343" t="str">
        <f>IF(A800="","",COUNTIFS(D.Composição!$A:$A,$A800,D.Composição!$M:$M,"Dep"))</f>
        <v/>
      </c>
      <c r="M800" s="343" t="str">
        <f>IF(A800="","",COUNTIFS(D.Composição!$A:$A,$A800,D.Composição!$F:$F,"Sim"))</f>
        <v/>
      </c>
      <c r="N800" s="343" t="str">
        <f t="shared" si="61"/>
        <v/>
      </c>
      <c r="O800" s="332" t="str">
        <f>IF(A800="","",VLOOKUP(A800,D.Composição!A2844:F8550,5,FALSE))</f>
        <v/>
      </c>
      <c r="P800" s="343" t="str">
        <f t="shared" si="62"/>
        <v/>
      </c>
      <c r="Q800" s="344" t="str">
        <f t="shared" si="63"/>
        <v/>
      </c>
      <c r="R800" s="345" t="str">
        <f t="shared" si="64"/>
        <v/>
      </c>
      <c r="S800" s="343" t="str">
        <f>IF(H800="","",IF(R800&gt;=4*auxiliar!$K$2,"Não elegível",IF(R800&lt;4*auxiliar!$K$2,"Elegível","")))</f>
        <v/>
      </c>
      <c r="T800" s="338"/>
      <c r="U800" s="325"/>
      <c r="V800" s="325"/>
      <c r="W800" s="335"/>
      <c r="X800" s="336" t="str">
        <f>IF(Table8[[#This Row],[Código do agregado '[Entidade']]]="","",IF(OR(AND(A800="",A800&lt;&gt;""),(AND(A800&lt;&gt;"",OR(B800="",D800="",I800="",T800="",U800="")))),"NÃO",IF(AND(A800&lt;&gt;"",J800=0),"Faltam membros","sim")))</f>
        <v/>
      </c>
    </row>
    <row r="801" spans="1:24" x14ac:dyDescent="0.25">
      <c r="A801" s="337"/>
      <c r="B801" s="338"/>
      <c r="C801" s="339">
        <f>IFERROR(VLOOKUP(B801,A.Núcleos!$B:$C,2,FALSE),"")</f>
        <v>0</v>
      </c>
      <c r="D801" s="340"/>
      <c r="E801" s="328"/>
      <c r="F801" s="337"/>
      <c r="G801" s="341" t="str">
        <f>IF(Table8[[#This Row],[Código da Candidatura]]="","",CONCATENATE(VLOOKUP(Table8[[#This Row],[Código da Candidatura]],Table13[[Cód.]:[Latitude]],3,FALSE)," - ",VLOOKUP(Table8[[#This Row],[Código da Candidatura]],Table13[[Cód.]:[Latitude]],6,FALSE)))</f>
        <v/>
      </c>
      <c r="H801" s="339" t="str">
        <f>IF(A801="","",CONCATENATE("1D.",Entrada!$K$8,".",auxiliar!A23,".",Table8[[#This Row],[Código da Candidatura]]))</f>
        <v/>
      </c>
      <c r="I801" s="342" t="str">
        <f>IF(A801="","",SUMIF(D.Composição!A$2825:A$8530,A801,D.Composição!G$5:G$8530))</f>
        <v/>
      </c>
      <c r="J801" s="343" t="str">
        <f>IF(A801="","",COUNTIF(D.Composição!$A:$A,$A801))</f>
        <v/>
      </c>
      <c r="K801" s="343" t="str">
        <f t="shared" si="60"/>
        <v/>
      </c>
      <c r="L801" s="343" t="str">
        <f>IF(A801="","",COUNTIFS(D.Composição!$A:$A,$A801,D.Composição!$M:$M,"Dep"))</f>
        <v/>
      </c>
      <c r="M801" s="343" t="str">
        <f>IF(A801="","",COUNTIFS(D.Composição!$A:$A,$A801,D.Composição!$F:$F,"Sim"))</f>
        <v/>
      </c>
      <c r="N801" s="343" t="str">
        <f t="shared" si="61"/>
        <v/>
      </c>
      <c r="O801" s="332" t="str">
        <f>IF(A801="","",VLOOKUP(A801,D.Composição!A2845:F8551,5,FALSE))</f>
        <v/>
      </c>
      <c r="P801" s="343" t="str">
        <f t="shared" si="62"/>
        <v/>
      </c>
      <c r="Q801" s="344" t="str">
        <f t="shared" si="63"/>
        <v/>
      </c>
      <c r="R801" s="345" t="str">
        <f t="shared" si="64"/>
        <v/>
      </c>
      <c r="S801" s="343" t="str">
        <f>IF(H801="","",IF(R801&gt;=4*auxiliar!$K$2,"Não elegível",IF(R801&lt;4*auxiliar!$K$2,"Elegível","")))</f>
        <v/>
      </c>
      <c r="T801" s="338"/>
      <c r="U801" s="325"/>
      <c r="V801" s="325"/>
      <c r="W801" s="335"/>
      <c r="X801" s="336" t="str">
        <f>IF(Table8[[#This Row],[Código do agregado '[Entidade']]]="","",IF(OR(AND(A801="",A801&lt;&gt;""),(AND(A801&lt;&gt;"",OR(B801="",D801="",I801="",T801="",U801="")))),"NÃO",IF(AND(A801&lt;&gt;"",J801=0),"Faltam membros","sim")))</f>
        <v/>
      </c>
    </row>
    <row r="802" spans="1:24" x14ac:dyDescent="0.25">
      <c r="A802" s="337"/>
      <c r="B802" s="338"/>
      <c r="C802" s="339">
        <f>IFERROR(VLOOKUP(B802,A.Núcleos!$B:$C,2,FALSE),"")</f>
        <v>0</v>
      </c>
      <c r="D802" s="340"/>
      <c r="E802" s="328"/>
      <c r="F802" s="337"/>
      <c r="G802" s="341" t="str">
        <f>IF(Table8[[#This Row],[Código da Candidatura]]="","",CONCATENATE(VLOOKUP(Table8[[#This Row],[Código da Candidatura]],Table13[[Cód.]:[Latitude]],3,FALSE)," - ",VLOOKUP(Table8[[#This Row],[Código da Candidatura]],Table13[[Cód.]:[Latitude]],6,FALSE)))</f>
        <v/>
      </c>
      <c r="H802" s="339" t="str">
        <f>IF(A802="","",CONCATENATE("1D.",Entrada!$K$8,".",auxiliar!A24,".",Table8[[#This Row],[Código da Candidatura]]))</f>
        <v/>
      </c>
      <c r="I802" s="342" t="str">
        <f>IF(A802="","",SUMIF(D.Composição!A$2825:A$8530,A802,D.Composição!G$5:G$8530))</f>
        <v/>
      </c>
      <c r="J802" s="343" t="str">
        <f>IF(A802="","",COUNTIF(D.Composição!$A:$A,$A802))</f>
        <v/>
      </c>
      <c r="K802" s="343" t="str">
        <f t="shared" si="60"/>
        <v/>
      </c>
      <c r="L802" s="343" t="str">
        <f>IF(A802="","",COUNTIFS(D.Composição!$A:$A,$A802,D.Composição!$M:$M,"Dep"))</f>
        <v/>
      </c>
      <c r="M802" s="343" t="str">
        <f>IF(A802="","",COUNTIFS(D.Composição!$A:$A,$A802,D.Composição!$F:$F,"Sim"))</f>
        <v/>
      </c>
      <c r="N802" s="343" t="str">
        <f t="shared" si="61"/>
        <v/>
      </c>
      <c r="O802" s="332" t="str">
        <f>IF(A802="","",VLOOKUP(A802,D.Composição!A2846:F8552,5,FALSE))</f>
        <v/>
      </c>
      <c r="P802" s="343" t="str">
        <f t="shared" si="62"/>
        <v/>
      </c>
      <c r="Q802" s="344" t="str">
        <f t="shared" si="63"/>
        <v/>
      </c>
      <c r="R802" s="345" t="str">
        <f t="shared" si="64"/>
        <v/>
      </c>
      <c r="S802" s="343" t="str">
        <f>IF(H802="","",IF(R802&gt;=4*auxiliar!$K$2,"Não elegível",IF(R802&lt;4*auxiliar!$K$2,"Elegível","")))</f>
        <v/>
      </c>
      <c r="T802" s="338"/>
      <c r="U802" s="325"/>
      <c r="V802" s="325"/>
      <c r="W802" s="335"/>
      <c r="X802" s="336" t="str">
        <f>IF(Table8[[#This Row],[Código do agregado '[Entidade']]]="","",IF(OR(AND(A802="",A802&lt;&gt;""),(AND(A802&lt;&gt;"",OR(B802="",D802="",I802="",T802="",U802="")))),"NÃO",IF(AND(A802&lt;&gt;"",J802=0),"Faltam membros","sim")))</f>
        <v/>
      </c>
    </row>
    <row r="803" spans="1:24" x14ac:dyDescent="0.25">
      <c r="A803" s="337"/>
      <c r="B803" s="338"/>
      <c r="C803" s="339">
        <f>IFERROR(VLOOKUP(B803,A.Núcleos!$B:$C,2,FALSE),"")</f>
        <v>0</v>
      </c>
      <c r="D803" s="340"/>
      <c r="E803" s="328"/>
      <c r="F803" s="337"/>
      <c r="G803" s="341" t="str">
        <f>IF(Table8[[#This Row],[Código da Candidatura]]="","",CONCATENATE(VLOOKUP(Table8[[#This Row],[Código da Candidatura]],Table13[[Cód.]:[Latitude]],3,FALSE)," - ",VLOOKUP(Table8[[#This Row],[Código da Candidatura]],Table13[[Cód.]:[Latitude]],6,FALSE)))</f>
        <v/>
      </c>
      <c r="H803" s="339" t="str">
        <f>IF(A803="","",CONCATENATE("1D.",Entrada!$K$8,".",auxiliar!A25,".",Table8[[#This Row],[Código da Candidatura]]))</f>
        <v/>
      </c>
      <c r="I803" s="342" t="str">
        <f>IF(A803="","",SUMIF(D.Composição!A$2825:A$8530,A803,D.Composição!G$5:G$8530))</f>
        <v/>
      </c>
      <c r="J803" s="343" t="str">
        <f>IF(A803="","",COUNTIF(D.Composição!$A:$A,$A803))</f>
        <v/>
      </c>
      <c r="K803" s="343" t="str">
        <f t="shared" si="60"/>
        <v/>
      </c>
      <c r="L803" s="343" t="str">
        <f>IF(A803="","",COUNTIFS(D.Composição!$A:$A,$A803,D.Composição!$M:$M,"Dep"))</f>
        <v/>
      </c>
      <c r="M803" s="343" t="str">
        <f>IF(A803="","",COUNTIFS(D.Composição!$A:$A,$A803,D.Composição!$F:$F,"Sim"))</f>
        <v/>
      </c>
      <c r="N803" s="343" t="str">
        <f t="shared" si="61"/>
        <v/>
      </c>
      <c r="O803" s="332" t="str">
        <f>IF(A803="","",VLOOKUP(A803,D.Composição!A2847:F8553,5,FALSE))</f>
        <v/>
      </c>
      <c r="P803" s="343" t="str">
        <f t="shared" si="62"/>
        <v/>
      </c>
      <c r="Q803" s="344" t="str">
        <f t="shared" si="63"/>
        <v/>
      </c>
      <c r="R803" s="345" t="str">
        <f t="shared" si="64"/>
        <v/>
      </c>
      <c r="S803" s="343" t="str">
        <f>IF(H803="","",IF(R803&gt;=4*auxiliar!$K$2,"Não elegível",IF(R803&lt;4*auxiliar!$K$2,"Elegível","")))</f>
        <v/>
      </c>
      <c r="T803" s="338"/>
      <c r="U803" s="325"/>
      <c r="V803" s="325"/>
      <c r="W803" s="335"/>
      <c r="X803" s="336" t="str">
        <f>IF(Table8[[#This Row],[Código do agregado '[Entidade']]]="","",IF(OR(AND(A803="",A803&lt;&gt;""),(AND(A803&lt;&gt;"",OR(B803="",D803="",I803="",T803="",U803="")))),"NÃO",IF(AND(A803&lt;&gt;"",J803=0),"Faltam membros","sim")))</f>
        <v/>
      </c>
    </row>
    <row r="804" spans="1:24" x14ac:dyDescent="0.25">
      <c r="A804" s="337"/>
      <c r="B804" s="338"/>
      <c r="C804" s="339">
        <f>IFERROR(VLOOKUP(B804,A.Núcleos!$B:$C,2,FALSE),"")</f>
        <v>0</v>
      </c>
      <c r="D804" s="340"/>
      <c r="E804" s="328"/>
      <c r="F804" s="337"/>
      <c r="G804" s="341" t="str">
        <f>IF(Table8[[#This Row],[Código da Candidatura]]="","",CONCATENATE(VLOOKUP(Table8[[#This Row],[Código da Candidatura]],Table13[[Cód.]:[Latitude]],3,FALSE)," - ",VLOOKUP(Table8[[#This Row],[Código da Candidatura]],Table13[[Cód.]:[Latitude]],6,FALSE)))</f>
        <v/>
      </c>
      <c r="H804" s="339" t="str">
        <f>IF(A804="","",CONCATENATE("1D.",Entrada!$K$8,".",auxiliar!A26,".",Table8[[#This Row],[Código da Candidatura]]))</f>
        <v/>
      </c>
      <c r="I804" s="342" t="str">
        <f>IF(A804="","",SUMIF(D.Composição!A$2825:A$8530,A804,D.Composição!G$5:G$8530))</f>
        <v/>
      </c>
      <c r="J804" s="343" t="str">
        <f>IF(A804="","",COUNTIF(D.Composição!$A:$A,$A804))</f>
        <v/>
      </c>
      <c r="K804" s="343" t="str">
        <f t="shared" si="60"/>
        <v/>
      </c>
      <c r="L804" s="343" t="str">
        <f>IF(A804="","",COUNTIFS(D.Composição!$A:$A,$A804,D.Composição!$M:$M,"Dep"))</f>
        <v/>
      </c>
      <c r="M804" s="343" t="str">
        <f>IF(A804="","",COUNTIFS(D.Composição!$A:$A,$A804,D.Composição!$F:$F,"Sim"))</f>
        <v/>
      </c>
      <c r="N804" s="343" t="str">
        <f t="shared" si="61"/>
        <v/>
      </c>
      <c r="O804" s="332" t="str">
        <f>IF(A804="","",VLOOKUP(A804,D.Composição!A2848:F8554,5,FALSE))</f>
        <v/>
      </c>
      <c r="P804" s="343" t="str">
        <f t="shared" si="62"/>
        <v/>
      </c>
      <c r="Q804" s="344" t="str">
        <f t="shared" si="63"/>
        <v/>
      </c>
      <c r="R804" s="345" t="str">
        <f t="shared" si="64"/>
        <v/>
      </c>
      <c r="S804" s="343" t="str">
        <f>IF(H804="","",IF(R804&gt;=4*auxiliar!$K$2,"Não elegível",IF(R804&lt;4*auxiliar!$K$2,"Elegível","")))</f>
        <v/>
      </c>
      <c r="T804" s="338"/>
      <c r="U804" s="325"/>
      <c r="V804" s="325"/>
      <c r="W804" s="335"/>
      <c r="X804" s="336" t="str">
        <f>IF(Table8[[#This Row],[Código do agregado '[Entidade']]]="","",IF(OR(AND(A804="",A804&lt;&gt;""),(AND(A804&lt;&gt;"",OR(B804="",D804="",I804="",T804="",U804="")))),"NÃO",IF(AND(A804&lt;&gt;"",J804=0),"Faltam membros","sim")))</f>
        <v/>
      </c>
    </row>
    <row r="805" spans="1:24" x14ac:dyDescent="0.25">
      <c r="A805" s="337"/>
      <c r="B805" s="338"/>
      <c r="C805" s="339">
        <f>IFERROR(VLOOKUP(B805,A.Núcleos!$B:$C,2,FALSE),"")</f>
        <v>0</v>
      </c>
      <c r="D805" s="340"/>
      <c r="E805" s="328"/>
      <c r="F805" s="337"/>
      <c r="G805" s="341" t="str">
        <f>IF(Table8[[#This Row],[Código da Candidatura]]="","",CONCATENATE(VLOOKUP(Table8[[#This Row],[Código da Candidatura]],Table13[[Cód.]:[Latitude]],3,FALSE)," - ",VLOOKUP(Table8[[#This Row],[Código da Candidatura]],Table13[[Cód.]:[Latitude]],6,FALSE)))</f>
        <v/>
      </c>
      <c r="H805" s="339" t="str">
        <f>IF(A805="","",CONCATENATE("1D.",Entrada!$K$8,".",auxiliar!A27,".",Table8[[#This Row],[Código da Candidatura]]))</f>
        <v/>
      </c>
      <c r="I805" s="342" t="str">
        <f>IF(A805="","",SUMIF(D.Composição!A$2825:A$8530,A805,D.Composição!G$5:G$8530))</f>
        <v/>
      </c>
      <c r="J805" s="343" t="str">
        <f>IF(A805="","",COUNTIF(D.Composição!$A:$A,$A805))</f>
        <v/>
      </c>
      <c r="K805" s="343" t="str">
        <f t="shared" si="60"/>
        <v/>
      </c>
      <c r="L805" s="343" t="str">
        <f>IF(A805="","",COUNTIFS(D.Composição!$A:$A,$A805,D.Composição!$M:$M,"Dep"))</f>
        <v/>
      </c>
      <c r="M805" s="343" t="str">
        <f>IF(A805="","",COUNTIFS(D.Composição!$A:$A,$A805,D.Composição!$F:$F,"Sim"))</f>
        <v/>
      </c>
      <c r="N805" s="343" t="str">
        <f t="shared" si="61"/>
        <v/>
      </c>
      <c r="O805" s="332" t="str">
        <f>IF(A805="","",VLOOKUP(A805,D.Composição!A2849:F8555,5,FALSE))</f>
        <v/>
      </c>
      <c r="P805" s="343" t="str">
        <f t="shared" si="62"/>
        <v/>
      </c>
      <c r="Q805" s="344" t="str">
        <f t="shared" si="63"/>
        <v/>
      </c>
      <c r="R805" s="345" t="str">
        <f t="shared" si="64"/>
        <v/>
      </c>
      <c r="S805" s="343" t="str">
        <f>IF(H805="","",IF(R805&gt;=4*auxiliar!$K$2,"Não elegível",IF(R805&lt;4*auxiliar!$K$2,"Elegível","")))</f>
        <v/>
      </c>
      <c r="T805" s="338"/>
      <c r="U805" s="325"/>
      <c r="V805" s="325"/>
      <c r="W805" s="335"/>
      <c r="X805" s="336" t="str">
        <f>IF(Table8[[#This Row],[Código do agregado '[Entidade']]]="","",IF(OR(AND(A805="",A805&lt;&gt;""),(AND(A805&lt;&gt;"",OR(B805="",D805="",I805="",T805="",U805="")))),"NÃO",IF(AND(A805&lt;&gt;"",J805=0),"Faltam membros","sim")))</f>
        <v/>
      </c>
    </row>
    <row r="806" spans="1:24" x14ac:dyDescent="0.25">
      <c r="A806" s="337"/>
      <c r="B806" s="338"/>
      <c r="C806" s="339">
        <f>IFERROR(VLOOKUP(B806,A.Núcleos!$B:$C,2,FALSE),"")</f>
        <v>0</v>
      </c>
      <c r="D806" s="340"/>
      <c r="E806" s="328"/>
      <c r="F806" s="337"/>
      <c r="G806" s="341" t="str">
        <f>IF(Table8[[#This Row],[Código da Candidatura]]="","",CONCATENATE(VLOOKUP(Table8[[#This Row],[Código da Candidatura]],Table13[[Cód.]:[Latitude]],3,FALSE)," - ",VLOOKUP(Table8[[#This Row],[Código da Candidatura]],Table13[[Cód.]:[Latitude]],6,FALSE)))</f>
        <v/>
      </c>
      <c r="H806" s="339" t="str">
        <f>IF(A806="","",CONCATENATE("1D.",Entrada!$K$8,".",auxiliar!A28,".",Table8[[#This Row],[Código da Candidatura]]))</f>
        <v/>
      </c>
      <c r="I806" s="342" t="str">
        <f>IF(A806="","",SUMIF(D.Composição!A$2825:A$8530,A806,D.Composição!G$5:G$8530))</f>
        <v/>
      </c>
      <c r="J806" s="343" t="str">
        <f>IF(A806="","",COUNTIF(D.Composição!$A:$A,$A806))</f>
        <v/>
      </c>
      <c r="K806" s="343" t="str">
        <f t="shared" si="60"/>
        <v/>
      </c>
      <c r="L806" s="343" t="str">
        <f>IF(A806="","",COUNTIFS(D.Composição!$A:$A,$A806,D.Composição!$M:$M,"Dep"))</f>
        <v/>
      </c>
      <c r="M806" s="343" t="str">
        <f>IF(A806="","",COUNTIFS(D.Composição!$A:$A,$A806,D.Composição!$F:$F,"Sim"))</f>
        <v/>
      </c>
      <c r="N806" s="343" t="str">
        <f t="shared" si="61"/>
        <v/>
      </c>
      <c r="O806" s="332" t="str">
        <f>IF(A806="","",VLOOKUP(A806,D.Composição!A2850:F8556,5,FALSE))</f>
        <v/>
      </c>
      <c r="P806" s="343" t="str">
        <f t="shared" si="62"/>
        <v/>
      </c>
      <c r="Q806" s="344" t="str">
        <f t="shared" si="63"/>
        <v/>
      </c>
      <c r="R806" s="345" t="str">
        <f t="shared" si="64"/>
        <v/>
      </c>
      <c r="S806" s="343" t="str">
        <f>IF(H806="","",IF(R806&gt;=4*auxiliar!$K$2,"Não elegível",IF(R806&lt;4*auxiliar!$K$2,"Elegível","")))</f>
        <v/>
      </c>
      <c r="T806" s="338"/>
      <c r="U806" s="325"/>
      <c r="V806" s="325"/>
      <c r="W806" s="335"/>
      <c r="X806" s="336" t="str">
        <f>IF(Table8[[#This Row],[Código do agregado '[Entidade']]]="","",IF(OR(AND(A806="",A806&lt;&gt;""),(AND(A806&lt;&gt;"",OR(B806="",D806="",I806="",T806="",U806="")))),"NÃO",IF(AND(A806&lt;&gt;"",J806=0),"Faltam membros","sim")))</f>
        <v/>
      </c>
    </row>
    <row r="807" spans="1:24" x14ac:dyDescent="0.25">
      <c r="A807" s="337"/>
      <c r="B807" s="338"/>
      <c r="C807" s="339">
        <f>IFERROR(VLOOKUP(B807,A.Núcleos!$B:$C,2,FALSE),"")</f>
        <v>0</v>
      </c>
      <c r="D807" s="340"/>
      <c r="E807" s="328"/>
      <c r="F807" s="337"/>
      <c r="G807" s="341" t="str">
        <f>IF(Table8[[#This Row],[Código da Candidatura]]="","",CONCATENATE(VLOOKUP(Table8[[#This Row],[Código da Candidatura]],Table13[[Cód.]:[Latitude]],3,FALSE)," - ",VLOOKUP(Table8[[#This Row],[Código da Candidatura]],Table13[[Cód.]:[Latitude]],6,FALSE)))</f>
        <v/>
      </c>
      <c r="H807" s="339" t="str">
        <f>IF(A807="","",CONCATENATE("1D.",Entrada!$K$8,".",auxiliar!A29,".",Table8[[#This Row],[Código da Candidatura]]))</f>
        <v/>
      </c>
      <c r="I807" s="342" t="str">
        <f>IF(A807="","",SUMIF(D.Composição!A$2825:A$8530,A807,D.Composição!G$5:G$8530))</f>
        <v/>
      </c>
      <c r="J807" s="343" t="str">
        <f>IF(A807="","",COUNTIF(D.Composição!$A:$A,$A807))</f>
        <v/>
      </c>
      <c r="K807" s="343" t="str">
        <f t="shared" si="60"/>
        <v/>
      </c>
      <c r="L807" s="343" t="str">
        <f>IF(A807="","",COUNTIFS(D.Composição!$A:$A,$A807,D.Composição!$M:$M,"Dep"))</f>
        <v/>
      </c>
      <c r="M807" s="343" t="str">
        <f>IF(A807="","",COUNTIFS(D.Composição!$A:$A,$A807,D.Composição!$F:$F,"Sim"))</f>
        <v/>
      </c>
      <c r="N807" s="343" t="str">
        <f t="shared" si="61"/>
        <v/>
      </c>
      <c r="O807" s="332" t="str">
        <f>IF(A807="","",VLOOKUP(A807,D.Composição!A2851:F8557,5,FALSE))</f>
        <v/>
      </c>
      <c r="P807" s="343" t="str">
        <f t="shared" si="62"/>
        <v/>
      </c>
      <c r="Q807" s="344" t="str">
        <f t="shared" si="63"/>
        <v/>
      </c>
      <c r="R807" s="345" t="str">
        <f t="shared" si="64"/>
        <v/>
      </c>
      <c r="S807" s="343" t="str">
        <f>IF(H807="","",IF(R807&gt;=4*auxiliar!$K$2,"Não elegível",IF(R807&lt;4*auxiliar!$K$2,"Elegível","")))</f>
        <v/>
      </c>
      <c r="T807" s="338"/>
      <c r="U807" s="325"/>
      <c r="V807" s="325"/>
      <c r="W807" s="335"/>
      <c r="X807" s="336" t="str">
        <f>IF(Table8[[#This Row],[Código do agregado '[Entidade']]]="","",IF(OR(AND(A807="",A807&lt;&gt;""),(AND(A807&lt;&gt;"",OR(B807="",D807="",I807="",T807="",U807="")))),"NÃO",IF(AND(A807&lt;&gt;"",J807=0),"Faltam membros","sim")))</f>
        <v/>
      </c>
    </row>
    <row r="808" spans="1:24" x14ac:dyDescent="0.25">
      <c r="A808" s="337"/>
      <c r="B808" s="338"/>
      <c r="C808" s="339">
        <f>IFERROR(VLOOKUP(B808,A.Núcleos!$B:$C,2,FALSE),"")</f>
        <v>0</v>
      </c>
      <c r="D808" s="340"/>
      <c r="E808" s="328"/>
      <c r="F808" s="337"/>
      <c r="G808" s="341" t="str">
        <f>IF(Table8[[#This Row],[Código da Candidatura]]="","",CONCATENATE(VLOOKUP(Table8[[#This Row],[Código da Candidatura]],Table13[[Cód.]:[Latitude]],3,FALSE)," - ",VLOOKUP(Table8[[#This Row],[Código da Candidatura]],Table13[[Cód.]:[Latitude]],6,FALSE)))</f>
        <v/>
      </c>
      <c r="H808" s="339" t="str">
        <f>IF(A808="","",CONCATENATE("1D.",Entrada!$K$8,".",auxiliar!A30,".",Table8[[#This Row],[Código da Candidatura]]))</f>
        <v/>
      </c>
      <c r="I808" s="342" t="str">
        <f>IF(A808="","",SUMIF(D.Composição!A$2825:A$8530,A808,D.Composição!G$5:G$8530))</f>
        <v/>
      </c>
      <c r="J808" s="343" t="str">
        <f>IF(A808="","",COUNTIF(D.Composição!$A:$A,$A808))</f>
        <v/>
      </c>
      <c r="K808" s="343" t="str">
        <f t="shared" si="60"/>
        <v/>
      </c>
      <c r="L808" s="343" t="str">
        <f>IF(A808="","",COUNTIFS(D.Composição!$A:$A,$A808,D.Composição!$M:$M,"Dep"))</f>
        <v/>
      </c>
      <c r="M808" s="343" t="str">
        <f>IF(A808="","",COUNTIFS(D.Composição!$A:$A,$A808,D.Composição!$F:$F,"Sim"))</f>
        <v/>
      </c>
      <c r="N808" s="343" t="str">
        <f t="shared" si="61"/>
        <v/>
      </c>
      <c r="O808" s="332" t="str">
        <f>IF(A808="","",VLOOKUP(A808,D.Composição!A2852:F8558,5,FALSE))</f>
        <v/>
      </c>
      <c r="P808" s="343" t="str">
        <f t="shared" si="62"/>
        <v/>
      </c>
      <c r="Q808" s="344" t="str">
        <f t="shared" si="63"/>
        <v/>
      </c>
      <c r="R808" s="345" t="str">
        <f t="shared" si="64"/>
        <v/>
      </c>
      <c r="S808" s="343" t="str">
        <f>IF(H808="","",IF(R808&gt;=4*auxiliar!$K$2,"Não elegível",IF(R808&lt;4*auxiliar!$K$2,"Elegível","")))</f>
        <v/>
      </c>
      <c r="T808" s="338"/>
      <c r="U808" s="325"/>
      <c r="V808" s="325"/>
      <c r="W808" s="335"/>
      <c r="X808" s="336" t="str">
        <f>IF(Table8[[#This Row],[Código do agregado '[Entidade']]]="","",IF(OR(AND(A808="",A808&lt;&gt;""),(AND(A808&lt;&gt;"",OR(B808="",D808="",I808="",T808="",U808="")))),"NÃO",IF(AND(A808&lt;&gt;"",J808=0),"Faltam membros","sim")))</f>
        <v/>
      </c>
    </row>
    <row r="809" spans="1:24" x14ac:dyDescent="0.25">
      <c r="A809" s="337"/>
      <c r="B809" s="338"/>
      <c r="C809" s="339">
        <f>IFERROR(VLOOKUP(B809,A.Núcleos!$B:$C,2,FALSE),"")</f>
        <v>0</v>
      </c>
      <c r="D809" s="340"/>
      <c r="E809" s="328"/>
      <c r="F809" s="337"/>
      <c r="G809" s="341" t="str">
        <f>IF(Table8[[#This Row],[Código da Candidatura]]="","",CONCATENATE(VLOOKUP(Table8[[#This Row],[Código da Candidatura]],Table13[[Cód.]:[Latitude]],3,FALSE)," - ",VLOOKUP(Table8[[#This Row],[Código da Candidatura]],Table13[[Cód.]:[Latitude]],6,FALSE)))</f>
        <v/>
      </c>
      <c r="H809" s="339" t="str">
        <f>IF(A809="","",CONCATENATE("1D.",Entrada!$K$8,".",auxiliar!A31,".",Table8[[#This Row],[Código da Candidatura]]))</f>
        <v/>
      </c>
      <c r="I809" s="342" t="str">
        <f>IF(A809="","",SUMIF(D.Composição!A$2825:A$8530,A809,D.Composição!G$5:G$8530))</f>
        <v/>
      </c>
      <c r="J809" s="343" t="str">
        <f>IF(A809="","",COUNTIF(D.Composição!$A:$A,$A809))</f>
        <v/>
      </c>
      <c r="K809" s="343" t="str">
        <f t="shared" si="60"/>
        <v/>
      </c>
      <c r="L809" s="343" t="str">
        <f>IF(A809="","",COUNTIFS(D.Composição!$A:$A,$A809,D.Composição!$M:$M,"Dep"))</f>
        <v/>
      </c>
      <c r="M809" s="343" t="str">
        <f>IF(A809="","",COUNTIFS(D.Composição!$A:$A,$A809,D.Composição!$F:$F,"Sim"))</f>
        <v/>
      </c>
      <c r="N809" s="343" t="str">
        <f t="shared" si="61"/>
        <v/>
      </c>
      <c r="O809" s="332" t="str">
        <f>IF(A809="","",VLOOKUP(A809,D.Composição!A2853:F8559,5,FALSE))</f>
        <v/>
      </c>
      <c r="P809" s="343" t="str">
        <f t="shared" si="62"/>
        <v/>
      </c>
      <c r="Q809" s="344" t="str">
        <f t="shared" si="63"/>
        <v/>
      </c>
      <c r="R809" s="345" t="str">
        <f t="shared" si="64"/>
        <v/>
      </c>
      <c r="S809" s="343" t="str">
        <f>IF(H809="","",IF(R809&gt;=4*auxiliar!$K$2,"Não elegível",IF(R809&lt;4*auxiliar!$K$2,"Elegível","")))</f>
        <v/>
      </c>
      <c r="T809" s="338"/>
      <c r="U809" s="325"/>
      <c r="V809" s="325"/>
      <c r="W809" s="335"/>
      <c r="X809" s="336" t="str">
        <f>IF(Table8[[#This Row],[Código do agregado '[Entidade']]]="","",IF(OR(AND(A809="",A809&lt;&gt;""),(AND(A809&lt;&gt;"",OR(B809="",D809="",I809="",T809="",U809="")))),"NÃO",IF(AND(A809&lt;&gt;"",J809=0),"Faltam membros","sim")))</f>
        <v/>
      </c>
    </row>
    <row r="810" spans="1:24" x14ac:dyDescent="0.25">
      <c r="A810" s="337"/>
      <c r="B810" s="338"/>
      <c r="C810" s="339">
        <f>IFERROR(VLOOKUP(B810,A.Núcleos!$B:$C,2,FALSE),"")</f>
        <v>0</v>
      </c>
      <c r="D810" s="340"/>
      <c r="E810" s="328"/>
      <c r="F810" s="337"/>
      <c r="G810" s="341" t="str">
        <f>IF(Table8[[#This Row],[Código da Candidatura]]="","",CONCATENATE(VLOOKUP(Table8[[#This Row],[Código da Candidatura]],Table13[[Cód.]:[Latitude]],3,FALSE)," - ",VLOOKUP(Table8[[#This Row],[Código da Candidatura]],Table13[[Cód.]:[Latitude]],6,FALSE)))</f>
        <v/>
      </c>
      <c r="H810" s="339" t="str">
        <f>IF(A810="","",CONCATENATE("1D.",Entrada!$K$8,".",auxiliar!A32,".",Table8[[#This Row],[Código da Candidatura]]))</f>
        <v/>
      </c>
      <c r="I810" s="342" t="str">
        <f>IF(A810="","",SUMIF(D.Composição!A$2825:A$8530,A810,D.Composição!G$5:G$8530))</f>
        <v/>
      </c>
      <c r="J810" s="343" t="str">
        <f>IF(A810="","",COUNTIF(D.Composição!$A:$A,$A810))</f>
        <v/>
      </c>
      <c r="K810" s="343" t="str">
        <f t="shared" si="60"/>
        <v/>
      </c>
      <c r="L810" s="343" t="str">
        <f>IF(A810="","",COUNTIFS(D.Composição!$A:$A,$A810,D.Composição!$M:$M,"Dep"))</f>
        <v/>
      </c>
      <c r="M810" s="343" t="str">
        <f>IF(A810="","",COUNTIFS(D.Composição!$A:$A,$A810,D.Composição!$F:$F,"Sim"))</f>
        <v/>
      </c>
      <c r="N810" s="343" t="str">
        <f t="shared" si="61"/>
        <v/>
      </c>
      <c r="O810" s="332" t="str">
        <f>IF(A810="","",VLOOKUP(A810,D.Composição!A2854:F8560,5,FALSE))</f>
        <v/>
      </c>
      <c r="P810" s="343" t="str">
        <f t="shared" si="62"/>
        <v/>
      </c>
      <c r="Q810" s="344" t="str">
        <f t="shared" si="63"/>
        <v/>
      </c>
      <c r="R810" s="345" t="str">
        <f t="shared" si="64"/>
        <v/>
      </c>
      <c r="S810" s="343" t="str">
        <f>IF(H810="","",IF(R810&gt;=4*auxiliar!$K$2,"Não elegível",IF(R810&lt;4*auxiliar!$K$2,"Elegível","")))</f>
        <v/>
      </c>
      <c r="T810" s="338"/>
      <c r="U810" s="325"/>
      <c r="V810" s="325"/>
      <c r="W810" s="335"/>
      <c r="X810" s="336" t="str">
        <f>IF(Table8[[#This Row],[Código do agregado '[Entidade']]]="","",IF(OR(AND(A810="",A810&lt;&gt;""),(AND(A810&lt;&gt;"",OR(B810="",D810="",I810="",T810="",U810="")))),"NÃO",IF(AND(A810&lt;&gt;"",J810=0),"Faltam membros","sim")))</f>
        <v/>
      </c>
    </row>
    <row r="811" spans="1:24" x14ac:dyDescent="0.25">
      <c r="A811" s="337"/>
      <c r="B811" s="338"/>
      <c r="C811" s="339">
        <f>IFERROR(VLOOKUP(B811,A.Núcleos!$B:$C,2,FALSE),"")</f>
        <v>0</v>
      </c>
      <c r="D811" s="340"/>
      <c r="E811" s="328"/>
      <c r="F811" s="337"/>
      <c r="G811" s="341" t="str">
        <f>IF(Table8[[#This Row],[Código da Candidatura]]="","",CONCATENATE(VLOOKUP(Table8[[#This Row],[Código da Candidatura]],Table13[[Cód.]:[Latitude]],3,FALSE)," - ",VLOOKUP(Table8[[#This Row],[Código da Candidatura]],Table13[[Cód.]:[Latitude]],6,FALSE)))</f>
        <v/>
      </c>
      <c r="H811" s="339" t="str">
        <f>IF(A811="","",CONCATENATE("1D.",Entrada!$K$8,".",auxiliar!A33,".",Table8[[#This Row],[Código da Candidatura]]))</f>
        <v/>
      </c>
      <c r="I811" s="342" t="str">
        <f>IF(A811="","",SUMIF(D.Composição!A$2825:A$8530,A811,D.Composição!G$5:G$8530))</f>
        <v/>
      </c>
      <c r="J811" s="343" t="str">
        <f>IF(A811="","",COUNTIF(D.Composição!$A:$A,$A811))</f>
        <v/>
      </c>
      <c r="K811" s="343" t="str">
        <f t="shared" si="60"/>
        <v/>
      </c>
      <c r="L811" s="343" t="str">
        <f>IF(A811="","",COUNTIFS(D.Composição!$A:$A,$A811,D.Composição!$M:$M,"Dep"))</f>
        <v/>
      </c>
      <c r="M811" s="343" t="str">
        <f>IF(A811="","",COUNTIFS(D.Composição!$A:$A,$A811,D.Composição!$F:$F,"Sim"))</f>
        <v/>
      </c>
      <c r="N811" s="343" t="str">
        <f t="shared" si="61"/>
        <v/>
      </c>
      <c r="O811" s="332" t="str">
        <f>IF(A811="","",VLOOKUP(A811,D.Composição!A2855:F8561,5,FALSE))</f>
        <v/>
      </c>
      <c r="P811" s="343" t="str">
        <f t="shared" si="62"/>
        <v/>
      </c>
      <c r="Q811" s="344" t="str">
        <f t="shared" si="63"/>
        <v/>
      </c>
      <c r="R811" s="345" t="str">
        <f t="shared" si="64"/>
        <v/>
      </c>
      <c r="S811" s="343" t="str">
        <f>IF(H811="","",IF(R811&gt;=4*auxiliar!$K$2,"Não elegível",IF(R811&lt;4*auxiliar!$K$2,"Elegível","")))</f>
        <v/>
      </c>
      <c r="T811" s="338"/>
      <c r="U811" s="325"/>
      <c r="V811" s="325"/>
      <c r="W811" s="335"/>
      <c r="X811" s="336" t="str">
        <f>IF(Table8[[#This Row],[Código do agregado '[Entidade']]]="","",IF(OR(AND(A811="",A811&lt;&gt;""),(AND(A811&lt;&gt;"",OR(B811="",D811="",I811="",T811="",U811="")))),"NÃO",IF(AND(A811&lt;&gt;"",J811=0),"Faltam membros","sim")))</f>
        <v/>
      </c>
    </row>
    <row r="812" spans="1:24" x14ac:dyDescent="0.25">
      <c r="A812" s="337"/>
      <c r="B812" s="338"/>
      <c r="C812" s="339">
        <f>IFERROR(VLOOKUP(B812,A.Núcleos!$B:$C,2,FALSE),"")</f>
        <v>0</v>
      </c>
      <c r="D812" s="340"/>
      <c r="E812" s="328"/>
      <c r="F812" s="337"/>
      <c r="G812" s="341" t="str">
        <f>IF(Table8[[#This Row],[Código da Candidatura]]="","",CONCATENATE(VLOOKUP(Table8[[#This Row],[Código da Candidatura]],Table13[[Cód.]:[Latitude]],3,FALSE)," - ",VLOOKUP(Table8[[#This Row],[Código da Candidatura]],Table13[[Cód.]:[Latitude]],6,FALSE)))</f>
        <v/>
      </c>
      <c r="H812" s="339" t="str">
        <f>IF(A812="","",CONCATENATE("1D.",Entrada!$K$8,".",auxiliar!A34,".",Table8[[#This Row],[Código da Candidatura]]))</f>
        <v/>
      </c>
      <c r="I812" s="342" t="str">
        <f>IF(A812="","",SUMIF(D.Composição!A$2825:A$8530,A812,D.Composição!G$5:G$8530))</f>
        <v/>
      </c>
      <c r="J812" s="343" t="str">
        <f>IF(A812="","",COUNTIF(D.Composição!$A:$A,$A812))</f>
        <v/>
      </c>
      <c r="K812" s="343" t="str">
        <f t="shared" si="60"/>
        <v/>
      </c>
      <c r="L812" s="343" t="str">
        <f>IF(A812="","",COUNTIFS(D.Composição!$A:$A,$A812,D.Composição!$M:$M,"Dep"))</f>
        <v/>
      </c>
      <c r="M812" s="343" t="str">
        <f>IF(A812="","",COUNTIFS(D.Composição!$A:$A,$A812,D.Composição!$F:$F,"Sim"))</f>
        <v/>
      </c>
      <c r="N812" s="343" t="str">
        <f t="shared" si="61"/>
        <v/>
      </c>
      <c r="O812" s="332" t="str">
        <f>IF(A812="","",VLOOKUP(A812,D.Composição!A2856:F8562,5,FALSE))</f>
        <v/>
      </c>
      <c r="P812" s="343" t="str">
        <f t="shared" si="62"/>
        <v/>
      </c>
      <c r="Q812" s="344" t="str">
        <f t="shared" si="63"/>
        <v/>
      </c>
      <c r="R812" s="345" t="str">
        <f t="shared" si="64"/>
        <v/>
      </c>
      <c r="S812" s="343" t="str">
        <f>IF(H812="","",IF(R812&gt;=4*auxiliar!$K$2,"Não elegível",IF(R812&lt;4*auxiliar!$K$2,"Elegível","")))</f>
        <v/>
      </c>
      <c r="T812" s="338"/>
      <c r="U812" s="325"/>
      <c r="V812" s="325"/>
      <c r="W812" s="335"/>
      <c r="X812" s="336" t="str">
        <f>IF(Table8[[#This Row],[Código do agregado '[Entidade']]]="","",IF(OR(AND(A812="",A812&lt;&gt;""),(AND(A812&lt;&gt;"",OR(B812="",D812="",I812="",T812="",U812="")))),"NÃO",IF(AND(A812&lt;&gt;"",J812=0),"Faltam membros","sim")))</f>
        <v/>
      </c>
    </row>
    <row r="813" spans="1:24" x14ac:dyDescent="0.25">
      <c r="A813" s="337"/>
      <c r="B813" s="338"/>
      <c r="C813" s="339">
        <f>IFERROR(VLOOKUP(B813,A.Núcleos!$B:$C,2,FALSE),"")</f>
        <v>0</v>
      </c>
      <c r="D813" s="340"/>
      <c r="E813" s="328"/>
      <c r="F813" s="337"/>
      <c r="G813" s="341" t="str">
        <f>IF(Table8[[#This Row],[Código da Candidatura]]="","",CONCATENATE(VLOOKUP(Table8[[#This Row],[Código da Candidatura]],Table13[[Cód.]:[Latitude]],3,FALSE)," - ",VLOOKUP(Table8[[#This Row],[Código da Candidatura]],Table13[[Cód.]:[Latitude]],6,FALSE)))</f>
        <v/>
      </c>
      <c r="H813" s="339" t="str">
        <f>IF(A813="","",CONCATENATE("1D.",Entrada!$K$8,".",auxiliar!A35,".",Table8[[#This Row],[Código da Candidatura]]))</f>
        <v/>
      </c>
      <c r="I813" s="342" t="str">
        <f>IF(A813="","",SUMIF(D.Composição!A$2825:A$8530,A813,D.Composição!G$5:G$8530))</f>
        <v/>
      </c>
      <c r="J813" s="343" t="str">
        <f>IF(A813="","",COUNTIF(D.Composição!$A:$A,$A813))</f>
        <v/>
      </c>
      <c r="K813" s="343" t="str">
        <f t="shared" si="60"/>
        <v/>
      </c>
      <c r="L813" s="343" t="str">
        <f>IF(A813="","",COUNTIFS(D.Composição!$A:$A,$A813,D.Composição!$M:$M,"Dep"))</f>
        <v/>
      </c>
      <c r="M813" s="343" t="str">
        <f>IF(A813="","",COUNTIFS(D.Composição!$A:$A,$A813,D.Composição!$F:$F,"Sim"))</f>
        <v/>
      </c>
      <c r="N813" s="343" t="str">
        <f t="shared" si="61"/>
        <v/>
      </c>
      <c r="O813" s="332" t="str">
        <f>IF(A813="","",VLOOKUP(A813,D.Composição!A2857:F8563,5,FALSE))</f>
        <v/>
      </c>
      <c r="P813" s="343" t="str">
        <f t="shared" si="62"/>
        <v/>
      </c>
      <c r="Q813" s="344" t="str">
        <f t="shared" si="63"/>
        <v/>
      </c>
      <c r="R813" s="345" t="str">
        <f t="shared" si="64"/>
        <v/>
      </c>
      <c r="S813" s="343" t="str">
        <f>IF(H813="","",IF(R813&gt;=4*auxiliar!$K$2,"Não elegível",IF(R813&lt;4*auxiliar!$K$2,"Elegível","")))</f>
        <v/>
      </c>
      <c r="T813" s="338"/>
      <c r="U813" s="325"/>
      <c r="V813" s="325"/>
      <c r="W813" s="335"/>
      <c r="X813" s="336" t="str">
        <f>IF(Table8[[#This Row],[Código do agregado '[Entidade']]]="","",IF(OR(AND(A813="",A813&lt;&gt;""),(AND(A813&lt;&gt;"",OR(B813="",D813="",I813="",T813="",U813="")))),"NÃO",IF(AND(A813&lt;&gt;"",J813=0),"Faltam membros","sim")))</f>
        <v/>
      </c>
    </row>
    <row r="814" spans="1:24" x14ac:dyDescent="0.25">
      <c r="A814" s="337"/>
      <c r="B814" s="338"/>
      <c r="C814" s="339">
        <f>IFERROR(VLOOKUP(B814,A.Núcleos!$B:$C,2,FALSE),"")</f>
        <v>0</v>
      </c>
      <c r="D814" s="340"/>
      <c r="E814" s="328"/>
      <c r="F814" s="337"/>
      <c r="G814" s="341" t="str">
        <f>IF(Table8[[#This Row],[Código da Candidatura]]="","",CONCATENATE(VLOOKUP(Table8[[#This Row],[Código da Candidatura]],Table13[[Cód.]:[Latitude]],3,FALSE)," - ",VLOOKUP(Table8[[#This Row],[Código da Candidatura]],Table13[[Cód.]:[Latitude]],6,FALSE)))</f>
        <v/>
      </c>
      <c r="H814" s="339" t="str">
        <f>IF(A814="","",CONCATENATE("1D.",Entrada!$K$8,".",auxiliar!A36,".",Table8[[#This Row],[Código da Candidatura]]))</f>
        <v/>
      </c>
      <c r="I814" s="342" t="str">
        <f>IF(A814="","",SUMIF(D.Composição!A$2825:A$8530,A814,D.Composição!G$5:G$8530))</f>
        <v/>
      </c>
      <c r="J814" s="343" t="str">
        <f>IF(A814="","",COUNTIF(D.Composição!$A:$A,$A814))</f>
        <v/>
      </c>
      <c r="K814" s="343" t="str">
        <f t="shared" si="60"/>
        <v/>
      </c>
      <c r="L814" s="343" t="str">
        <f>IF(A814="","",COUNTIFS(D.Composição!$A:$A,$A814,D.Composição!$M:$M,"Dep"))</f>
        <v/>
      </c>
      <c r="M814" s="343" t="str">
        <f>IF(A814="","",COUNTIFS(D.Composição!$A:$A,$A814,D.Composição!$F:$F,"Sim"))</f>
        <v/>
      </c>
      <c r="N814" s="343" t="str">
        <f t="shared" si="61"/>
        <v/>
      </c>
      <c r="O814" s="332" t="str">
        <f>IF(A814="","",VLOOKUP(A814,D.Composição!A2858:F8564,5,FALSE))</f>
        <v/>
      </c>
      <c r="P814" s="343" t="str">
        <f t="shared" si="62"/>
        <v/>
      </c>
      <c r="Q814" s="344" t="str">
        <f t="shared" si="63"/>
        <v/>
      </c>
      <c r="R814" s="345" t="str">
        <f t="shared" si="64"/>
        <v/>
      </c>
      <c r="S814" s="343" t="str">
        <f>IF(H814="","",IF(R814&gt;=4*auxiliar!$K$2,"Não elegível",IF(R814&lt;4*auxiliar!$K$2,"Elegível","")))</f>
        <v/>
      </c>
      <c r="T814" s="338"/>
      <c r="U814" s="325"/>
      <c r="V814" s="325"/>
      <c r="W814" s="335"/>
      <c r="X814" s="336" t="str">
        <f>IF(Table8[[#This Row],[Código do agregado '[Entidade']]]="","",IF(OR(AND(A814="",A814&lt;&gt;""),(AND(A814&lt;&gt;"",OR(B814="",D814="",I814="",T814="",U814="")))),"NÃO",IF(AND(A814&lt;&gt;"",J814=0),"Faltam membros","sim")))</f>
        <v/>
      </c>
    </row>
    <row r="815" spans="1:24" x14ac:dyDescent="0.25">
      <c r="A815" s="337"/>
      <c r="B815" s="338"/>
      <c r="C815" s="339">
        <f>IFERROR(VLOOKUP(B815,A.Núcleos!$B:$C,2,FALSE),"")</f>
        <v>0</v>
      </c>
      <c r="D815" s="340"/>
      <c r="E815" s="328"/>
      <c r="F815" s="337"/>
      <c r="G815" s="341" t="str">
        <f>IF(Table8[[#This Row],[Código da Candidatura]]="","",CONCATENATE(VLOOKUP(Table8[[#This Row],[Código da Candidatura]],Table13[[Cód.]:[Latitude]],3,FALSE)," - ",VLOOKUP(Table8[[#This Row],[Código da Candidatura]],Table13[[Cód.]:[Latitude]],6,FALSE)))</f>
        <v/>
      </c>
      <c r="H815" s="339" t="str">
        <f>IF(A815="","",CONCATENATE("1D.",Entrada!$K$8,".",auxiliar!A37,".",Table8[[#This Row],[Código da Candidatura]]))</f>
        <v/>
      </c>
      <c r="I815" s="342" t="str">
        <f>IF(A815="","",SUMIF(D.Composição!A$2825:A$8530,A815,D.Composição!G$5:G$8530))</f>
        <v/>
      </c>
      <c r="J815" s="343" t="str">
        <f>IF(A815="","",COUNTIF(D.Composição!$A:$A,$A815))</f>
        <v/>
      </c>
      <c r="K815" s="343" t="str">
        <f t="shared" si="60"/>
        <v/>
      </c>
      <c r="L815" s="343" t="str">
        <f>IF(A815="","",COUNTIFS(D.Composição!$A:$A,$A815,D.Composição!$M:$M,"Dep"))</f>
        <v/>
      </c>
      <c r="M815" s="343" t="str">
        <f>IF(A815="","",COUNTIFS(D.Composição!$A:$A,$A815,D.Composição!$F:$F,"Sim"))</f>
        <v/>
      </c>
      <c r="N815" s="343" t="str">
        <f t="shared" si="61"/>
        <v/>
      </c>
      <c r="O815" s="332" t="str">
        <f>IF(A815="","",VLOOKUP(A815,D.Composição!A2859:F8565,5,FALSE))</f>
        <v/>
      </c>
      <c r="P815" s="343" t="str">
        <f t="shared" si="62"/>
        <v/>
      </c>
      <c r="Q815" s="344" t="str">
        <f t="shared" si="63"/>
        <v/>
      </c>
      <c r="R815" s="345" t="str">
        <f t="shared" si="64"/>
        <v/>
      </c>
      <c r="S815" s="343" t="str">
        <f>IF(H815="","",IF(R815&gt;=4*auxiliar!$K$2,"Não elegível",IF(R815&lt;4*auxiliar!$K$2,"Elegível","")))</f>
        <v/>
      </c>
      <c r="T815" s="338"/>
      <c r="U815" s="325"/>
      <c r="V815" s="325"/>
      <c r="W815" s="335"/>
      <c r="X815" s="336" t="str">
        <f>IF(Table8[[#This Row],[Código do agregado '[Entidade']]]="","",IF(OR(AND(A815="",A815&lt;&gt;""),(AND(A815&lt;&gt;"",OR(B815="",D815="",I815="",T815="",U815="")))),"NÃO",IF(AND(A815&lt;&gt;"",J815=0),"Faltam membros","sim")))</f>
        <v/>
      </c>
    </row>
    <row r="816" spans="1:24" x14ac:dyDescent="0.25">
      <c r="A816" s="337"/>
      <c r="B816" s="338"/>
      <c r="C816" s="339">
        <f>IFERROR(VLOOKUP(B816,A.Núcleos!$B:$C,2,FALSE),"")</f>
        <v>0</v>
      </c>
      <c r="D816" s="340"/>
      <c r="E816" s="328"/>
      <c r="F816" s="337"/>
      <c r="G816" s="341" t="str">
        <f>IF(Table8[[#This Row],[Código da Candidatura]]="","",CONCATENATE(VLOOKUP(Table8[[#This Row],[Código da Candidatura]],Table13[[Cód.]:[Latitude]],3,FALSE)," - ",VLOOKUP(Table8[[#This Row],[Código da Candidatura]],Table13[[Cód.]:[Latitude]],6,FALSE)))</f>
        <v/>
      </c>
      <c r="H816" s="339" t="str">
        <f>IF(A816="","",CONCATENATE("1D.",Entrada!$K$8,".",auxiliar!A38,".",Table8[[#This Row],[Código da Candidatura]]))</f>
        <v/>
      </c>
      <c r="I816" s="342" t="str">
        <f>IF(A816="","",SUMIF(D.Composição!A$2825:A$8530,A816,D.Composição!G$5:G$8530))</f>
        <v/>
      </c>
      <c r="J816" s="343" t="str">
        <f>IF(A816="","",COUNTIF(D.Composição!$A:$A,$A816))</f>
        <v/>
      </c>
      <c r="K816" s="343" t="str">
        <f t="shared" si="60"/>
        <v/>
      </c>
      <c r="L816" s="343" t="str">
        <f>IF(A816="","",COUNTIFS(D.Composição!$A:$A,$A816,D.Composição!$M:$M,"Dep"))</f>
        <v/>
      </c>
      <c r="M816" s="343" t="str">
        <f>IF(A816="","",COUNTIFS(D.Composição!$A:$A,$A816,D.Composição!$F:$F,"Sim"))</f>
        <v/>
      </c>
      <c r="N816" s="343" t="str">
        <f t="shared" si="61"/>
        <v/>
      </c>
      <c r="O816" s="332" t="str">
        <f>IF(A816="","",VLOOKUP(A816,D.Composição!A2860:F8566,5,FALSE))</f>
        <v/>
      </c>
      <c r="P816" s="343" t="str">
        <f t="shared" si="62"/>
        <v/>
      </c>
      <c r="Q816" s="344" t="str">
        <f t="shared" si="63"/>
        <v/>
      </c>
      <c r="R816" s="345" t="str">
        <f t="shared" si="64"/>
        <v/>
      </c>
      <c r="S816" s="343" t="str">
        <f>IF(H816="","",IF(R816&gt;=4*auxiliar!$K$2,"Não elegível",IF(R816&lt;4*auxiliar!$K$2,"Elegível","")))</f>
        <v/>
      </c>
      <c r="T816" s="338"/>
      <c r="U816" s="325"/>
      <c r="V816" s="325"/>
      <c r="W816" s="335"/>
      <c r="X816" s="336" t="str">
        <f>IF(Table8[[#This Row],[Código do agregado '[Entidade']]]="","",IF(OR(AND(A816="",A816&lt;&gt;""),(AND(A816&lt;&gt;"",OR(B816="",D816="",I816="",T816="",U816="")))),"NÃO",IF(AND(A816&lt;&gt;"",J816=0),"Faltam membros","sim")))</f>
        <v/>
      </c>
    </row>
    <row r="817" spans="1:24" x14ac:dyDescent="0.25">
      <c r="A817" s="337"/>
      <c r="B817" s="338"/>
      <c r="C817" s="339">
        <f>IFERROR(VLOOKUP(B817,A.Núcleos!$B:$C,2,FALSE),"")</f>
        <v>0</v>
      </c>
      <c r="D817" s="340"/>
      <c r="E817" s="328"/>
      <c r="F817" s="337"/>
      <c r="G817" s="341" t="str">
        <f>IF(Table8[[#This Row],[Código da Candidatura]]="","",CONCATENATE(VLOOKUP(Table8[[#This Row],[Código da Candidatura]],Table13[[Cód.]:[Latitude]],3,FALSE)," - ",VLOOKUP(Table8[[#This Row],[Código da Candidatura]],Table13[[Cód.]:[Latitude]],6,FALSE)))</f>
        <v/>
      </c>
      <c r="H817" s="339" t="str">
        <f>IF(A817="","",CONCATENATE("1D.",Entrada!$K$8,".",auxiliar!A39,".",Table8[[#This Row],[Código da Candidatura]]))</f>
        <v/>
      </c>
      <c r="I817" s="342" t="str">
        <f>IF(A817="","",SUMIF(D.Composição!A$2825:A$8530,A817,D.Composição!G$5:G$8530))</f>
        <v/>
      </c>
      <c r="J817" s="343" t="str">
        <f>IF(A817="","",COUNTIF(D.Composição!$A:$A,$A817))</f>
        <v/>
      </c>
      <c r="K817" s="343" t="str">
        <f t="shared" si="60"/>
        <v/>
      </c>
      <c r="L817" s="343" t="str">
        <f>IF(A817="","",COUNTIFS(D.Composição!$A:$A,$A817,D.Composição!$M:$M,"Dep"))</f>
        <v/>
      </c>
      <c r="M817" s="343" t="str">
        <f>IF(A817="","",COUNTIFS(D.Composição!$A:$A,$A817,D.Composição!$F:$F,"Sim"))</f>
        <v/>
      </c>
      <c r="N817" s="343" t="str">
        <f t="shared" si="61"/>
        <v/>
      </c>
      <c r="O817" s="332" t="str">
        <f>IF(A817="","",VLOOKUP(A817,D.Composição!A2861:F8567,5,FALSE))</f>
        <v/>
      </c>
      <c r="P817" s="343" t="str">
        <f t="shared" si="62"/>
        <v/>
      </c>
      <c r="Q817" s="344" t="str">
        <f t="shared" si="63"/>
        <v/>
      </c>
      <c r="R817" s="345" t="str">
        <f t="shared" si="64"/>
        <v/>
      </c>
      <c r="S817" s="343" t="str">
        <f>IF(H817="","",IF(R817&gt;=4*auxiliar!$K$2,"Não elegível",IF(R817&lt;4*auxiliar!$K$2,"Elegível","")))</f>
        <v/>
      </c>
      <c r="T817" s="338"/>
      <c r="U817" s="325"/>
      <c r="V817" s="325"/>
      <c r="W817" s="335"/>
      <c r="X817" s="336" t="str">
        <f>IF(Table8[[#This Row],[Código do agregado '[Entidade']]]="","",IF(OR(AND(A817="",A817&lt;&gt;""),(AND(A817&lt;&gt;"",OR(B817="",D817="",I817="",T817="",U817="")))),"NÃO",IF(AND(A817&lt;&gt;"",J817=0),"Faltam membros","sim")))</f>
        <v/>
      </c>
    </row>
    <row r="818" spans="1:24" x14ac:dyDescent="0.25">
      <c r="A818" s="337"/>
      <c r="B818" s="338"/>
      <c r="C818" s="339">
        <f>IFERROR(VLOOKUP(B818,A.Núcleos!$B:$C,2,FALSE),"")</f>
        <v>0</v>
      </c>
      <c r="D818" s="340"/>
      <c r="E818" s="328"/>
      <c r="F818" s="337"/>
      <c r="G818" s="341" t="str">
        <f>IF(Table8[[#This Row],[Código da Candidatura]]="","",CONCATENATE(VLOOKUP(Table8[[#This Row],[Código da Candidatura]],Table13[[Cód.]:[Latitude]],3,FALSE)," - ",VLOOKUP(Table8[[#This Row],[Código da Candidatura]],Table13[[Cód.]:[Latitude]],6,FALSE)))</f>
        <v/>
      </c>
      <c r="H818" s="339" t="str">
        <f>IF(A818="","",CONCATENATE("1D.",Entrada!$K$8,".",auxiliar!A40,".",Table8[[#This Row],[Código da Candidatura]]))</f>
        <v/>
      </c>
      <c r="I818" s="342" t="str">
        <f>IF(A818="","",SUMIF(D.Composição!A$2825:A$8530,A818,D.Composição!G$5:G$8530))</f>
        <v/>
      </c>
      <c r="J818" s="343" t="str">
        <f>IF(A818="","",COUNTIF(D.Composição!$A:$A,$A818))</f>
        <v/>
      </c>
      <c r="K818" s="343" t="str">
        <f t="shared" si="60"/>
        <v/>
      </c>
      <c r="L818" s="343" t="str">
        <f>IF(A818="","",COUNTIFS(D.Composição!$A:$A,$A818,D.Composição!$M:$M,"Dep"))</f>
        <v/>
      </c>
      <c r="M818" s="343" t="str">
        <f>IF(A818="","",COUNTIFS(D.Composição!$A:$A,$A818,D.Composição!$F:$F,"Sim"))</f>
        <v/>
      </c>
      <c r="N818" s="343" t="str">
        <f t="shared" si="61"/>
        <v/>
      </c>
      <c r="O818" s="332" t="str">
        <f>IF(A818="","",VLOOKUP(A818,D.Composição!A2862:F8568,5,FALSE))</f>
        <v/>
      </c>
      <c r="P818" s="343" t="str">
        <f t="shared" si="62"/>
        <v/>
      </c>
      <c r="Q818" s="344" t="str">
        <f t="shared" si="63"/>
        <v/>
      </c>
      <c r="R818" s="345" t="str">
        <f t="shared" si="64"/>
        <v/>
      </c>
      <c r="S818" s="343" t="str">
        <f>IF(H818="","",IF(R818&gt;=4*auxiliar!$K$2,"Não elegível",IF(R818&lt;4*auxiliar!$K$2,"Elegível","")))</f>
        <v/>
      </c>
      <c r="T818" s="338"/>
      <c r="U818" s="325"/>
      <c r="V818" s="325"/>
      <c r="W818" s="335"/>
      <c r="X818" s="336" t="str">
        <f>IF(Table8[[#This Row],[Código do agregado '[Entidade']]]="","",IF(OR(AND(A818="",A818&lt;&gt;""),(AND(A818&lt;&gt;"",OR(B818="",D818="",I818="",T818="",U818="")))),"NÃO",IF(AND(A818&lt;&gt;"",J818=0),"Faltam membros","sim")))</f>
        <v/>
      </c>
    </row>
    <row r="819" spans="1:24" x14ac:dyDescent="0.25">
      <c r="A819" s="337"/>
      <c r="B819" s="338"/>
      <c r="C819" s="339">
        <f>IFERROR(VLOOKUP(B819,A.Núcleos!$B:$C,2,FALSE),"")</f>
        <v>0</v>
      </c>
      <c r="D819" s="340"/>
      <c r="E819" s="328"/>
      <c r="F819" s="337"/>
      <c r="G819" s="341" t="str">
        <f>IF(Table8[[#This Row],[Código da Candidatura]]="","",CONCATENATE(VLOOKUP(Table8[[#This Row],[Código da Candidatura]],Table13[[Cód.]:[Latitude]],3,FALSE)," - ",VLOOKUP(Table8[[#This Row],[Código da Candidatura]],Table13[[Cód.]:[Latitude]],6,FALSE)))</f>
        <v/>
      </c>
      <c r="H819" s="339" t="str">
        <f>IF(A819="","",CONCATENATE("1D.",Entrada!$K$8,".",auxiliar!A41,".",Table8[[#This Row],[Código da Candidatura]]))</f>
        <v/>
      </c>
      <c r="I819" s="342" t="str">
        <f>IF(A819="","",SUMIF(D.Composição!A$2825:A$8530,A819,D.Composição!G$5:G$8530))</f>
        <v/>
      </c>
      <c r="J819" s="343" t="str">
        <f>IF(A819="","",COUNTIF(D.Composição!$A:$A,$A819))</f>
        <v/>
      </c>
      <c r="K819" s="343" t="str">
        <f t="shared" si="60"/>
        <v/>
      </c>
      <c r="L819" s="343" t="str">
        <f>IF(A819="","",COUNTIFS(D.Composição!$A:$A,$A819,D.Composição!$M:$M,"Dep"))</f>
        <v/>
      </c>
      <c r="M819" s="343" t="str">
        <f>IF(A819="","",COUNTIFS(D.Composição!$A:$A,$A819,D.Composição!$F:$F,"Sim"))</f>
        <v/>
      </c>
      <c r="N819" s="343" t="str">
        <f t="shared" si="61"/>
        <v/>
      </c>
      <c r="O819" s="332" t="str">
        <f>IF(A819="","",VLOOKUP(A819,D.Composição!A2863:F8569,5,FALSE))</f>
        <v/>
      </c>
      <c r="P819" s="343" t="str">
        <f t="shared" si="62"/>
        <v/>
      </c>
      <c r="Q819" s="344" t="str">
        <f t="shared" si="63"/>
        <v/>
      </c>
      <c r="R819" s="345" t="str">
        <f t="shared" si="64"/>
        <v/>
      </c>
      <c r="S819" s="343" t="str">
        <f>IF(H819="","",IF(R819&gt;=4*auxiliar!$K$2,"Não elegível",IF(R819&lt;4*auxiliar!$K$2,"Elegível","")))</f>
        <v/>
      </c>
      <c r="T819" s="338"/>
      <c r="U819" s="325"/>
      <c r="V819" s="325"/>
      <c r="W819" s="335"/>
      <c r="X819" s="336" t="str">
        <f>IF(Table8[[#This Row],[Código do agregado '[Entidade']]]="","",IF(OR(AND(A819="",A819&lt;&gt;""),(AND(A819&lt;&gt;"",OR(B819="",D819="",I819="",T819="",U819="")))),"NÃO",IF(AND(A819&lt;&gt;"",J819=0),"Faltam membros","sim")))</f>
        <v/>
      </c>
    </row>
    <row r="820" spans="1:24" x14ac:dyDescent="0.25">
      <c r="A820" s="337"/>
      <c r="B820" s="338"/>
      <c r="C820" s="339">
        <f>IFERROR(VLOOKUP(B820,A.Núcleos!$B:$C,2,FALSE),"")</f>
        <v>0</v>
      </c>
      <c r="D820" s="340"/>
      <c r="E820" s="328"/>
      <c r="F820" s="337"/>
      <c r="G820" s="341" t="str">
        <f>IF(Table8[[#This Row],[Código da Candidatura]]="","",CONCATENATE(VLOOKUP(Table8[[#This Row],[Código da Candidatura]],Table13[[Cód.]:[Latitude]],3,FALSE)," - ",VLOOKUP(Table8[[#This Row],[Código da Candidatura]],Table13[[Cód.]:[Latitude]],6,FALSE)))</f>
        <v/>
      </c>
      <c r="H820" s="339" t="str">
        <f>IF(A820="","",CONCATENATE("1D.",Entrada!$K$8,".",auxiliar!A42,".",Table8[[#This Row],[Código da Candidatura]]))</f>
        <v/>
      </c>
      <c r="I820" s="342" t="str">
        <f>IF(A820="","",SUMIF(D.Composição!A$2825:A$8530,A820,D.Composição!G$5:G$8530))</f>
        <v/>
      </c>
      <c r="J820" s="343" t="str">
        <f>IF(A820="","",COUNTIF(D.Composição!$A:$A,$A820))</f>
        <v/>
      </c>
      <c r="K820" s="343" t="str">
        <f t="shared" si="60"/>
        <v/>
      </c>
      <c r="L820" s="343" t="str">
        <f>IF(A820="","",COUNTIFS(D.Composição!$A:$A,$A820,D.Composição!$M:$M,"Dep"))</f>
        <v/>
      </c>
      <c r="M820" s="343" t="str">
        <f>IF(A820="","",COUNTIFS(D.Composição!$A:$A,$A820,D.Composição!$F:$F,"Sim"))</f>
        <v/>
      </c>
      <c r="N820" s="343" t="str">
        <f t="shared" si="61"/>
        <v/>
      </c>
      <c r="O820" s="332" t="str">
        <f>IF(A820="","",VLOOKUP(A820,D.Composição!A2864:F8570,5,FALSE))</f>
        <v/>
      </c>
      <c r="P820" s="343" t="str">
        <f t="shared" si="62"/>
        <v/>
      </c>
      <c r="Q820" s="344" t="str">
        <f t="shared" si="63"/>
        <v/>
      </c>
      <c r="R820" s="345" t="str">
        <f t="shared" si="64"/>
        <v/>
      </c>
      <c r="S820" s="343" t="str">
        <f>IF(H820="","",IF(R820&gt;=4*auxiliar!$K$2,"Não elegível",IF(R820&lt;4*auxiliar!$K$2,"Elegível","")))</f>
        <v/>
      </c>
      <c r="T820" s="338"/>
      <c r="U820" s="325"/>
      <c r="V820" s="325"/>
      <c r="W820" s="335"/>
      <c r="X820" s="336" t="str">
        <f>IF(Table8[[#This Row],[Código do agregado '[Entidade']]]="","",IF(OR(AND(A820="",A820&lt;&gt;""),(AND(A820&lt;&gt;"",OR(B820="",D820="",I820="",T820="",U820="")))),"NÃO",IF(AND(A820&lt;&gt;"",J820=0),"Faltam membros","sim")))</f>
        <v/>
      </c>
    </row>
    <row r="821" spans="1:24" x14ac:dyDescent="0.25">
      <c r="A821" s="337"/>
      <c r="B821" s="338"/>
      <c r="C821" s="339">
        <f>IFERROR(VLOOKUP(B821,A.Núcleos!$B:$C,2,FALSE),"")</f>
        <v>0</v>
      </c>
      <c r="D821" s="340"/>
      <c r="E821" s="328"/>
      <c r="F821" s="337"/>
      <c r="G821" s="341" t="str">
        <f>IF(Table8[[#This Row],[Código da Candidatura]]="","",CONCATENATE(VLOOKUP(Table8[[#This Row],[Código da Candidatura]],Table13[[Cód.]:[Latitude]],3,FALSE)," - ",VLOOKUP(Table8[[#This Row],[Código da Candidatura]],Table13[[Cód.]:[Latitude]],6,FALSE)))</f>
        <v/>
      </c>
      <c r="H821" s="339" t="str">
        <f>IF(A821="","",CONCATENATE("1D.",Entrada!$K$8,".",auxiliar!A43,".",Table8[[#This Row],[Código da Candidatura]]))</f>
        <v/>
      </c>
      <c r="I821" s="342" t="str">
        <f>IF(A821="","",SUMIF(D.Composição!A$2825:A$8530,A821,D.Composição!G$5:G$8530))</f>
        <v/>
      </c>
      <c r="J821" s="343" t="str">
        <f>IF(A821="","",COUNTIF(D.Composição!$A:$A,$A821))</f>
        <v/>
      </c>
      <c r="K821" s="343" t="str">
        <f t="shared" si="60"/>
        <v/>
      </c>
      <c r="L821" s="343" t="str">
        <f>IF(A821="","",COUNTIFS(D.Composição!$A:$A,$A821,D.Composição!$M:$M,"Dep"))</f>
        <v/>
      </c>
      <c r="M821" s="343" t="str">
        <f>IF(A821="","",COUNTIFS(D.Composição!$A:$A,$A821,D.Composição!$F:$F,"Sim"))</f>
        <v/>
      </c>
      <c r="N821" s="343" t="str">
        <f t="shared" si="61"/>
        <v/>
      </c>
      <c r="O821" s="332" t="str">
        <f>IF(A821="","",VLOOKUP(A821,D.Composição!A2865:F8571,5,FALSE))</f>
        <v/>
      </c>
      <c r="P821" s="343" t="str">
        <f t="shared" si="62"/>
        <v/>
      </c>
      <c r="Q821" s="344" t="str">
        <f t="shared" si="63"/>
        <v/>
      </c>
      <c r="R821" s="345" t="str">
        <f t="shared" si="64"/>
        <v/>
      </c>
      <c r="S821" s="343" t="str">
        <f>IF(H821="","",IF(R821&gt;=4*auxiliar!$K$2,"Não elegível",IF(R821&lt;4*auxiliar!$K$2,"Elegível","")))</f>
        <v/>
      </c>
      <c r="T821" s="338"/>
      <c r="U821" s="325"/>
      <c r="V821" s="325"/>
      <c r="W821" s="335"/>
      <c r="X821" s="336" t="str">
        <f>IF(Table8[[#This Row],[Código do agregado '[Entidade']]]="","",IF(OR(AND(A821="",A821&lt;&gt;""),(AND(A821&lt;&gt;"",OR(B821="",D821="",I821="",T821="",U821="")))),"NÃO",IF(AND(A821&lt;&gt;"",J821=0),"Faltam membros","sim")))</f>
        <v/>
      </c>
    </row>
    <row r="822" spans="1:24" x14ac:dyDescent="0.25">
      <c r="A822" s="337"/>
      <c r="B822" s="338"/>
      <c r="C822" s="339">
        <f>IFERROR(VLOOKUP(B822,A.Núcleos!$B:$C,2,FALSE),"")</f>
        <v>0</v>
      </c>
      <c r="D822" s="340"/>
      <c r="E822" s="328"/>
      <c r="F822" s="337"/>
      <c r="G822" s="341" t="str">
        <f>IF(Table8[[#This Row],[Código da Candidatura]]="","",CONCATENATE(VLOOKUP(Table8[[#This Row],[Código da Candidatura]],Table13[[Cód.]:[Latitude]],3,FALSE)," - ",VLOOKUP(Table8[[#This Row],[Código da Candidatura]],Table13[[Cód.]:[Latitude]],6,FALSE)))</f>
        <v/>
      </c>
      <c r="H822" s="339" t="str">
        <f>IF(A822="","",CONCATENATE("1D.",Entrada!$K$8,".",auxiliar!A44,".",Table8[[#This Row],[Código da Candidatura]]))</f>
        <v/>
      </c>
      <c r="I822" s="342" t="str">
        <f>IF(A822="","",SUMIF(D.Composição!A$2825:A$8530,A822,D.Composição!G$5:G$8530))</f>
        <v/>
      </c>
      <c r="J822" s="343" t="str">
        <f>IF(A822="","",COUNTIF(D.Composição!$A:$A,$A822))</f>
        <v/>
      </c>
      <c r="K822" s="343" t="str">
        <f t="shared" si="60"/>
        <v/>
      </c>
      <c r="L822" s="343" t="str">
        <f>IF(A822="","",COUNTIFS(D.Composição!$A:$A,$A822,D.Composição!$M:$M,"Dep"))</f>
        <v/>
      </c>
      <c r="M822" s="343" t="str">
        <f>IF(A822="","",COUNTIFS(D.Composição!$A:$A,$A822,D.Composição!$F:$F,"Sim"))</f>
        <v/>
      </c>
      <c r="N822" s="343" t="str">
        <f t="shared" si="61"/>
        <v/>
      </c>
      <c r="O822" s="332" t="str">
        <f>IF(A822="","",VLOOKUP(A822,D.Composição!A2866:F8572,5,FALSE))</f>
        <v/>
      </c>
      <c r="P822" s="343" t="str">
        <f t="shared" si="62"/>
        <v/>
      </c>
      <c r="Q822" s="344" t="str">
        <f t="shared" si="63"/>
        <v/>
      </c>
      <c r="R822" s="345" t="str">
        <f t="shared" si="64"/>
        <v/>
      </c>
      <c r="S822" s="343" t="str">
        <f>IF(H822="","",IF(R822&gt;=4*auxiliar!$K$2,"Não elegível",IF(R822&lt;4*auxiliar!$K$2,"Elegível","")))</f>
        <v/>
      </c>
      <c r="T822" s="338"/>
      <c r="U822" s="325"/>
      <c r="V822" s="325"/>
      <c r="W822" s="335"/>
      <c r="X822" s="336" t="str">
        <f>IF(Table8[[#This Row],[Código do agregado '[Entidade']]]="","",IF(OR(AND(A822="",A822&lt;&gt;""),(AND(A822&lt;&gt;"",OR(B822="",D822="",I822="",T822="",U822="")))),"NÃO",IF(AND(A822&lt;&gt;"",J822=0),"Faltam membros","sim")))</f>
        <v/>
      </c>
    </row>
    <row r="823" spans="1:24" x14ac:dyDescent="0.25">
      <c r="A823" s="337"/>
      <c r="B823" s="338"/>
      <c r="C823" s="339">
        <f>IFERROR(VLOOKUP(B823,A.Núcleos!$B:$C,2,FALSE),"")</f>
        <v>0</v>
      </c>
      <c r="D823" s="340"/>
      <c r="E823" s="328"/>
      <c r="F823" s="337"/>
      <c r="G823" s="341" t="str">
        <f>IF(Table8[[#This Row],[Código da Candidatura]]="","",CONCATENATE(VLOOKUP(Table8[[#This Row],[Código da Candidatura]],Table13[[Cód.]:[Latitude]],3,FALSE)," - ",VLOOKUP(Table8[[#This Row],[Código da Candidatura]],Table13[[Cód.]:[Latitude]],6,FALSE)))</f>
        <v/>
      </c>
      <c r="H823" s="339" t="str">
        <f>IF(A823="","",CONCATENATE("1D.",Entrada!$K$8,".",auxiliar!A45,".",Table8[[#This Row],[Código da Candidatura]]))</f>
        <v/>
      </c>
      <c r="I823" s="342" t="str">
        <f>IF(A823="","",SUMIF(D.Composição!A$2825:A$8530,A823,D.Composição!G$5:G$8530))</f>
        <v/>
      </c>
      <c r="J823" s="343" t="str">
        <f>IF(A823="","",COUNTIF(D.Composição!$A:$A,$A823))</f>
        <v/>
      </c>
      <c r="K823" s="343" t="str">
        <f t="shared" si="60"/>
        <v/>
      </c>
      <c r="L823" s="343" t="str">
        <f>IF(A823="","",COUNTIFS(D.Composição!$A:$A,$A823,D.Composição!$M:$M,"Dep"))</f>
        <v/>
      </c>
      <c r="M823" s="343" t="str">
        <f>IF(A823="","",COUNTIFS(D.Composição!$A:$A,$A823,D.Composição!$F:$F,"Sim"))</f>
        <v/>
      </c>
      <c r="N823" s="343" t="str">
        <f t="shared" si="61"/>
        <v/>
      </c>
      <c r="O823" s="332" t="str">
        <f>IF(A823="","",VLOOKUP(A823,D.Composição!A2867:F8573,5,FALSE))</f>
        <v/>
      </c>
      <c r="P823" s="343" t="str">
        <f t="shared" si="62"/>
        <v/>
      </c>
      <c r="Q823" s="344" t="str">
        <f t="shared" si="63"/>
        <v/>
      </c>
      <c r="R823" s="345" t="str">
        <f t="shared" si="64"/>
        <v/>
      </c>
      <c r="S823" s="343" t="str">
        <f>IF(H823="","",IF(R823&gt;=4*auxiliar!$K$2,"Não elegível",IF(R823&lt;4*auxiliar!$K$2,"Elegível","")))</f>
        <v/>
      </c>
      <c r="T823" s="338"/>
      <c r="U823" s="325"/>
      <c r="V823" s="325"/>
      <c r="W823" s="335"/>
      <c r="X823" s="336" t="str">
        <f>IF(Table8[[#This Row],[Código do agregado '[Entidade']]]="","",IF(OR(AND(A823="",A823&lt;&gt;""),(AND(A823&lt;&gt;"",OR(B823="",D823="",I823="",T823="",U823="")))),"NÃO",IF(AND(A823&lt;&gt;"",J823=0),"Faltam membros","sim")))</f>
        <v/>
      </c>
    </row>
    <row r="824" spans="1:24" x14ac:dyDescent="0.25">
      <c r="A824" s="337"/>
      <c r="B824" s="338"/>
      <c r="C824" s="339">
        <f>IFERROR(VLOOKUP(B824,A.Núcleos!$B:$C,2,FALSE),"")</f>
        <v>0</v>
      </c>
      <c r="D824" s="340"/>
      <c r="E824" s="328"/>
      <c r="F824" s="337"/>
      <c r="G824" s="341" t="str">
        <f>IF(Table8[[#This Row],[Código da Candidatura]]="","",CONCATENATE(VLOOKUP(Table8[[#This Row],[Código da Candidatura]],Table13[[Cód.]:[Latitude]],3,FALSE)," - ",VLOOKUP(Table8[[#This Row],[Código da Candidatura]],Table13[[Cód.]:[Latitude]],6,FALSE)))</f>
        <v/>
      </c>
      <c r="H824" s="339" t="str">
        <f>IF(A824="","",CONCATENATE("1D.",Entrada!$K$8,".",auxiliar!A46,".",Table8[[#This Row],[Código da Candidatura]]))</f>
        <v/>
      </c>
      <c r="I824" s="342" t="str">
        <f>IF(A824="","",SUMIF(D.Composição!A$2825:A$8530,A824,D.Composição!G$5:G$8530))</f>
        <v/>
      </c>
      <c r="J824" s="343" t="str">
        <f>IF(A824="","",COUNTIF(D.Composição!$A:$A,$A824))</f>
        <v/>
      </c>
      <c r="K824" s="343" t="str">
        <f t="shared" si="60"/>
        <v/>
      </c>
      <c r="L824" s="343" t="str">
        <f>IF(A824="","",COUNTIFS(D.Composição!$A:$A,$A824,D.Composição!$M:$M,"Dep"))</f>
        <v/>
      </c>
      <c r="M824" s="343" t="str">
        <f>IF(A824="","",COUNTIFS(D.Composição!$A:$A,$A824,D.Composição!$F:$F,"Sim"))</f>
        <v/>
      </c>
      <c r="N824" s="343" t="str">
        <f t="shared" si="61"/>
        <v/>
      </c>
      <c r="O824" s="332" t="str">
        <f>IF(A824="","",VLOOKUP(A824,D.Composição!A2868:F8574,5,FALSE))</f>
        <v/>
      </c>
      <c r="P824" s="343" t="str">
        <f t="shared" si="62"/>
        <v/>
      </c>
      <c r="Q824" s="344" t="str">
        <f t="shared" si="63"/>
        <v/>
      </c>
      <c r="R824" s="345" t="str">
        <f t="shared" si="64"/>
        <v/>
      </c>
      <c r="S824" s="343" t="str">
        <f>IF(H824="","",IF(R824&gt;=4*auxiliar!$K$2,"Não elegível",IF(R824&lt;4*auxiliar!$K$2,"Elegível","")))</f>
        <v/>
      </c>
      <c r="T824" s="338"/>
      <c r="U824" s="325"/>
      <c r="V824" s="325"/>
      <c r="W824" s="335"/>
      <c r="X824" s="336" t="str">
        <f>IF(Table8[[#This Row],[Código do agregado '[Entidade']]]="","",IF(OR(AND(A824="",A824&lt;&gt;""),(AND(A824&lt;&gt;"",OR(B824="",D824="",I824="",T824="",U824="")))),"NÃO",IF(AND(A824&lt;&gt;"",J824=0),"Faltam membros","sim")))</f>
        <v/>
      </c>
    </row>
    <row r="825" spans="1:24" x14ac:dyDescent="0.25">
      <c r="A825" s="337"/>
      <c r="B825" s="338"/>
      <c r="C825" s="339">
        <f>IFERROR(VLOOKUP(B825,A.Núcleos!$B:$C,2,FALSE),"")</f>
        <v>0</v>
      </c>
      <c r="D825" s="340"/>
      <c r="E825" s="328"/>
      <c r="F825" s="337"/>
      <c r="G825" s="341" t="str">
        <f>IF(Table8[[#This Row],[Código da Candidatura]]="","",CONCATENATE(VLOOKUP(Table8[[#This Row],[Código da Candidatura]],Table13[[Cód.]:[Latitude]],3,FALSE)," - ",VLOOKUP(Table8[[#This Row],[Código da Candidatura]],Table13[[Cód.]:[Latitude]],6,FALSE)))</f>
        <v/>
      </c>
      <c r="H825" s="339" t="str">
        <f>IF(A825="","",CONCATENATE("1D.",Entrada!$K$8,".",auxiliar!A47,".",Table8[[#This Row],[Código da Candidatura]]))</f>
        <v/>
      </c>
      <c r="I825" s="342" t="str">
        <f>IF(A825="","",SUMIF(D.Composição!A$2825:A$8530,A825,D.Composição!G$5:G$8530))</f>
        <v/>
      </c>
      <c r="J825" s="343" t="str">
        <f>IF(A825="","",COUNTIF(D.Composição!$A:$A,$A825))</f>
        <v/>
      </c>
      <c r="K825" s="343" t="str">
        <f t="shared" si="60"/>
        <v/>
      </c>
      <c r="L825" s="343" t="str">
        <f>IF(A825="","",COUNTIFS(D.Composição!$A:$A,$A825,D.Composição!$M:$M,"Dep"))</f>
        <v/>
      </c>
      <c r="M825" s="343" t="str">
        <f>IF(A825="","",COUNTIFS(D.Composição!$A:$A,$A825,D.Composição!$F:$F,"Sim"))</f>
        <v/>
      </c>
      <c r="N825" s="343" t="str">
        <f t="shared" si="61"/>
        <v/>
      </c>
      <c r="O825" s="332" t="str">
        <f>IF(A825="","",VLOOKUP(A825,D.Composição!A2869:F8575,5,FALSE))</f>
        <v/>
      </c>
      <c r="P825" s="343" t="str">
        <f t="shared" si="62"/>
        <v/>
      </c>
      <c r="Q825" s="344" t="str">
        <f t="shared" si="63"/>
        <v/>
      </c>
      <c r="R825" s="345" t="str">
        <f t="shared" si="64"/>
        <v/>
      </c>
      <c r="S825" s="343" t="str">
        <f>IF(H825="","",IF(R825&gt;=4*auxiliar!$K$2,"Não elegível",IF(R825&lt;4*auxiliar!$K$2,"Elegível","")))</f>
        <v/>
      </c>
      <c r="T825" s="338"/>
      <c r="U825" s="325"/>
      <c r="V825" s="325"/>
      <c r="W825" s="335"/>
      <c r="X825" s="336" t="str">
        <f>IF(Table8[[#This Row],[Código do agregado '[Entidade']]]="","",IF(OR(AND(A825="",A825&lt;&gt;""),(AND(A825&lt;&gt;"",OR(B825="",D825="",I825="",T825="",U825="")))),"NÃO",IF(AND(A825&lt;&gt;"",J825=0),"Faltam membros","sim")))</f>
        <v/>
      </c>
    </row>
    <row r="826" spans="1:24" x14ac:dyDescent="0.25">
      <c r="A826" s="337"/>
      <c r="B826" s="338"/>
      <c r="C826" s="339">
        <f>IFERROR(VLOOKUP(B826,A.Núcleos!$B:$C,2,FALSE),"")</f>
        <v>0</v>
      </c>
      <c r="D826" s="340"/>
      <c r="E826" s="328"/>
      <c r="F826" s="337"/>
      <c r="G826" s="341" t="str">
        <f>IF(Table8[[#This Row],[Código da Candidatura]]="","",CONCATENATE(VLOOKUP(Table8[[#This Row],[Código da Candidatura]],Table13[[Cód.]:[Latitude]],3,FALSE)," - ",VLOOKUP(Table8[[#This Row],[Código da Candidatura]],Table13[[Cód.]:[Latitude]],6,FALSE)))</f>
        <v/>
      </c>
      <c r="H826" s="339" t="str">
        <f>IF(A826="","",CONCATENATE("1D.",Entrada!$K$8,".",auxiliar!A48,".",Table8[[#This Row],[Código da Candidatura]]))</f>
        <v/>
      </c>
      <c r="I826" s="342" t="str">
        <f>IF(A826="","",SUMIF(D.Composição!A$2825:A$8530,A826,D.Composição!G$5:G$8530))</f>
        <v/>
      </c>
      <c r="J826" s="343" t="str">
        <f>IF(A826="","",COUNTIF(D.Composição!$A:$A,$A826))</f>
        <v/>
      </c>
      <c r="K826" s="343" t="str">
        <f t="shared" si="60"/>
        <v/>
      </c>
      <c r="L826" s="343" t="str">
        <f>IF(A826="","",COUNTIFS(D.Composição!$A:$A,$A826,D.Composição!$M:$M,"Dep"))</f>
        <v/>
      </c>
      <c r="M826" s="343" t="str">
        <f>IF(A826="","",COUNTIFS(D.Composição!$A:$A,$A826,D.Composição!$F:$F,"Sim"))</f>
        <v/>
      </c>
      <c r="N826" s="343" t="str">
        <f t="shared" si="61"/>
        <v/>
      </c>
      <c r="O826" s="332" t="str">
        <f>IF(A826="","",VLOOKUP(A826,D.Composição!A2870:F8576,5,FALSE))</f>
        <v/>
      </c>
      <c r="P826" s="343" t="str">
        <f t="shared" si="62"/>
        <v/>
      </c>
      <c r="Q826" s="344" t="str">
        <f t="shared" si="63"/>
        <v/>
      </c>
      <c r="R826" s="345" t="str">
        <f t="shared" si="64"/>
        <v/>
      </c>
      <c r="S826" s="343" t="str">
        <f>IF(H826="","",IF(R826&gt;=4*auxiliar!$K$2,"Não elegível",IF(R826&lt;4*auxiliar!$K$2,"Elegível","")))</f>
        <v/>
      </c>
      <c r="T826" s="338"/>
      <c r="U826" s="325"/>
      <c r="V826" s="325"/>
      <c r="W826" s="335"/>
      <c r="X826" s="336" t="str">
        <f>IF(Table8[[#This Row],[Código do agregado '[Entidade']]]="","",IF(OR(AND(A826="",A826&lt;&gt;""),(AND(A826&lt;&gt;"",OR(B826="",D826="",I826="",T826="",U826="")))),"NÃO",IF(AND(A826&lt;&gt;"",J826=0),"Faltam membros","sim")))</f>
        <v/>
      </c>
    </row>
    <row r="827" spans="1:24" x14ac:dyDescent="0.25">
      <c r="A827" s="337"/>
      <c r="B827" s="338"/>
      <c r="C827" s="339">
        <f>IFERROR(VLOOKUP(B827,A.Núcleos!$B:$C,2,FALSE),"")</f>
        <v>0</v>
      </c>
      <c r="D827" s="340"/>
      <c r="E827" s="328"/>
      <c r="F827" s="337"/>
      <c r="G827" s="341" t="str">
        <f>IF(Table8[[#This Row],[Código da Candidatura]]="","",CONCATENATE(VLOOKUP(Table8[[#This Row],[Código da Candidatura]],Table13[[Cód.]:[Latitude]],3,FALSE)," - ",VLOOKUP(Table8[[#This Row],[Código da Candidatura]],Table13[[Cód.]:[Latitude]],6,FALSE)))</f>
        <v/>
      </c>
      <c r="H827" s="339" t="str">
        <f>IF(A827="","",CONCATENATE("1D.",Entrada!$K$8,".",auxiliar!A49,".",Table8[[#This Row],[Código da Candidatura]]))</f>
        <v/>
      </c>
      <c r="I827" s="342" t="str">
        <f>IF(A827="","",SUMIF(D.Composição!A$2825:A$8530,A827,D.Composição!G$5:G$8530))</f>
        <v/>
      </c>
      <c r="J827" s="343" t="str">
        <f>IF(A827="","",COUNTIF(D.Composição!$A:$A,$A827))</f>
        <v/>
      </c>
      <c r="K827" s="343" t="str">
        <f t="shared" si="60"/>
        <v/>
      </c>
      <c r="L827" s="343" t="str">
        <f>IF(A827="","",COUNTIFS(D.Composição!$A:$A,$A827,D.Composição!$M:$M,"Dep"))</f>
        <v/>
      </c>
      <c r="M827" s="343" t="str">
        <f>IF(A827="","",COUNTIFS(D.Composição!$A:$A,$A827,D.Composição!$F:$F,"Sim"))</f>
        <v/>
      </c>
      <c r="N827" s="343" t="str">
        <f t="shared" si="61"/>
        <v/>
      </c>
      <c r="O827" s="332" t="str">
        <f>IF(A827="","",VLOOKUP(A827,D.Composição!A2871:F8577,5,FALSE))</f>
        <v/>
      </c>
      <c r="P827" s="343" t="str">
        <f t="shared" si="62"/>
        <v/>
      </c>
      <c r="Q827" s="344" t="str">
        <f t="shared" si="63"/>
        <v/>
      </c>
      <c r="R827" s="345" t="str">
        <f t="shared" si="64"/>
        <v/>
      </c>
      <c r="S827" s="343" t="str">
        <f>IF(H827="","",IF(R827&gt;=4*auxiliar!$K$2,"Não elegível",IF(R827&lt;4*auxiliar!$K$2,"Elegível","")))</f>
        <v/>
      </c>
      <c r="T827" s="338"/>
      <c r="U827" s="325"/>
      <c r="V827" s="325"/>
      <c r="W827" s="335"/>
      <c r="X827" s="336" t="str">
        <f>IF(Table8[[#This Row],[Código do agregado '[Entidade']]]="","",IF(OR(AND(A827="",A827&lt;&gt;""),(AND(A827&lt;&gt;"",OR(B827="",D827="",I827="",T827="",U827="")))),"NÃO",IF(AND(A827&lt;&gt;"",J827=0),"Faltam membros","sim")))</f>
        <v/>
      </c>
    </row>
    <row r="828" spans="1:24" x14ac:dyDescent="0.25">
      <c r="A828" s="337"/>
      <c r="B828" s="338"/>
      <c r="C828" s="339">
        <f>IFERROR(VLOOKUP(B828,A.Núcleos!$B:$C,2,FALSE),"")</f>
        <v>0</v>
      </c>
      <c r="D828" s="340"/>
      <c r="E828" s="328"/>
      <c r="F828" s="337"/>
      <c r="G828" s="341" t="str">
        <f>IF(Table8[[#This Row],[Código da Candidatura]]="","",CONCATENATE(VLOOKUP(Table8[[#This Row],[Código da Candidatura]],Table13[[Cód.]:[Latitude]],3,FALSE)," - ",VLOOKUP(Table8[[#This Row],[Código da Candidatura]],Table13[[Cód.]:[Latitude]],6,FALSE)))</f>
        <v/>
      </c>
      <c r="H828" s="339" t="str">
        <f>IF(A828="","",CONCATENATE("1D.",Entrada!$K$8,".",auxiliar!A50,".",Table8[[#This Row],[Código da Candidatura]]))</f>
        <v/>
      </c>
      <c r="I828" s="342" t="str">
        <f>IF(A828="","",SUMIF(D.Composição!A$2825:A$8530,A828,D.Composição!G$5:G$8530))</f>
        <v/>
      </c>
      <c r="J828" s="343" t="str">
        <f>IF(A828="","",COUNTIF(D.Composição!$A:$A,$A828))</f>
        <v/>
      </c>
      <c r="K828" s="343" t="str">
        <f t="shared" si="60"/>
        <v/>
      </c>
      <c r="L828" s="343" t="str">
        <f>IF(A828="","",COUNTIFS(D.Composição!$A:$A,$A828,D.Composição!$M:$M,"Dep"))</f>
        <v/>
      </c>
      <c r="M828" s="343" t="str">
        <f>IF(A828="","",COUNTIFS(D.Composição!$A:$A,$A828,D.Composição!$F:$F,"Sim"))</f>
        <v/>
      </c>
      <c r="N828" s="343" t="str">
        <f t="shared" si="61"/>
        <v/>
      </c>
      <c r="O828" s="332" t="str">
        <f>IF(A828="","",VLOOKUP(A828,D.Composição!A2872:F8578,5,FALSE))</f>
        <v/>
      </c>
      <c r="P828" s="343" t="str">
        <f t="shared" si="62"/>
        <v/>
      </c>
      <c r="Q828" s="344" t="str">
        <f t="shared" si="63"/>
        <v/>
      </c>
      <c r="R828" s="345" t="str">
        <f t="shared" si="64"/>
        <v/>
      </c>
      <c r="S828" s="343" t="str">
        <f>IF(H828="","",IF(R828&gt;=4*auxiliar!$K$2,"Não elegível",IF(R828&lt;4*auxiliar!$K$2,"Elegível","")))</f>
        <v/>
      </c>
      <c r="T828" s="338"/>
      <c r="U828" s="325"/>
      <c r="V828" s="325"/>
      <c r="W828" s="335"/>
      <c r="X828" s="336" t="str">
        <f>IF(Table8[[#This Row],[Código do agregado '[Entidade']]]="","",IF(OR(AND(A828="",A828&lt;&gt;""),(AND(A828&lt;&gt;"",OR(B828="",D828="",I828="",T828="",U828="")))),"NÃO",IF(AND(A828&lt;&gt;"",J828=0),"Faltam membros","sim")))</f>
        <v/>
      </c>
    </row>
    <row r="829" spans="1:24" x14ac:dyDescent="0.25">
      <c r="A829" s="337"/>
      <c r="B829" s="338"/>
      <c r="C829" s="339">
        <f>IFERROR(VLOOKUP(B829,A.Núcleos!$B:$C,2,FALSE),"")</f>
        <v>0</v>
      </c>
      <c r="D829" s="340"/>
      <c r="E829" s="328"/>
      <c r="F829" s="337"/>
      <c r="G829" s="341" t="str">
        <f>IF(Table8[[#This Row],[Código da Candidatura]]="","",CONCATENATE(VLOOKUP(Table8[[#This Row],[Código da Candidatura]],Table13[[Cód.]:[Latitude]],3,FALSE)," - ",VLOOKUP(Table8[[#This Row],[Código da Candidatura]],Table13[[Cód.]:[Latitude]],6,FALSE)))</f>
        <v/>
      </c>
      <c r="H829" s="339" t="str">
        <f>IF(A829="","",CONCATENATE("1D.",Entrada!$K$8,".",auxiliar!A51,".",Table8[[#This Row],[Código da Candidatura]]))</f>
        <v/>
      </c>
      <c r="I829" s="342" t="str">
        <f>IF(A829="","",SUMIF(D.Composição!A$2825:A$8530,A829,D.Composição!G$5:G$8530))</f>
        <v/>
      </c>
      <c r="J829" s="343" t="str">
        <f>IF(A829="","",COUNTIF(D.Composição!$A:$A,$A829))</f>
        <v/>
      </c>
      <c r="K829" s="343" t="str">
        <f t="shared" si="60"/>
        <v/>
      </c>
      <c r="L829" s="343" t="str">
        <f>IF(A829="","",COUNTIFS(D.Composição!$A:$A,$A829,D.Composição!$M:$M,"Dep"))</f>
        <v/>
      </c>
      <c r="M829" s="343" t="str">
        <f>IF(A829="","",COUNTIFS(D.Composição!$A:$A,$A829,D.Composição!$F:$F,"Sim"))</f>
        <v/>
      </c>
      <c r="N829" s="343" t="str">
        <f t="shared" si="61"/>
        <v/>
      </c>
      <c r="O829" s="332" t="str">
        <f>IF(A829="","",VLOOKUP(A829,D.Composição!A2873:F8579,5,FALSE))</f>
        <v/>
      </c>
      <c r="P829" s="343" t="str">
        <f t="shared" si="62"/>
        <v/>
      </c>
      <c r="Q829" s="344" t="str">
        <f t="shared" si="63"/>
        <v/>
      </c>
      <c r="R829" s="345" t="str">
        <f t="shared" si="64"/>
        <v/>
      </c>
      <c r="S829" s="343" t="str">
        <f>IF(H829="","",IF(R829&gt;=4*auxiliar!$K$2,"Não elegível",IF(R829&lt;4*auxiliar!$K$2,"Elegível","")))</f>
        <v/>
      </c>
      <c r="T829" s="338"/>
      <c r="U829" s="325"/>
      <c r="V829" s="325"/>
      <c r="W829" s="335"/>
      <c r="X829" s="336" t="str">
        <f>IF(Table8[[#This Row],[Código do agregado '[Entidade']]]="","",IF(OR(AND(A829="",A829&lt;&gt;""),(AND(A829&lt;&gt;"",OR(B829="",D829="",I829="",T829="",U829="")))),"NÃO",IF(AND(A829&lt;&gt;"",J829=0),"Faltam membros","sim")))</f>
        <v/>
      </c>
    </row>
    <row r="830" spans="1:24" x14ac:dyDescent="0.25">
      <c r="A830" s="337"/>
      <c r="B830" s="338"/>
      <c r="C830" s="339">
        <f>IFERROR(VLOOKUP(B830,A.Núcleos!$B:$C,2,FALSE),"")</f>
        <v>0</v>
      </c>
      <c r="D830" s="340"/>
      <c r="E830" s="328"/>
      <c r="F830" s="337"/>
      <c r="G830" s="341" t="str">
        <f>IF(Table8[[#This Row],[Código da Candidatura]]="","",CONCATENATE(VLOOKUP(Table8[[#This Row],[Código da Candidatura]],Table13[[Cód.]:[Latitude]],3,FALSE)," - ",VLOOKUP(Table8[[#This Row],[Código da Candidatura]],Table13[[Cód.]:[Latitude]],6,FALSE)))</f>
        <v/>
      </c>
      <c r="H830" s="339" t="str">
        <f>IF(A830="","",CONCATENATE("1D.",Entrada!$K$8,".",auxiliar!A52,".",Table8[[#This Row],[Código da Candidatura]]))</f>
        <v/>
      </c>
      <c r="I830" s="342" t="str">
        <f>IF(A830="","",SUMIF(D.Composição!A$2825:A$8530,A830,D.Composição!G$5:G$8530))</f>
        <v/>
      </c>
      <c r="J830" s="343" t="str">
        <f>IF(A830="","",COUNTIF(D.Composição!$A:$A,$A830))</f>
        <v/>
      </c>
      <c r="K830" s="343" t="str">
        <f t="shared" si="60"/>
        <v/>
      </c>
      <c r="L830" s="343" t="str">
        <f>IF(A830="","",COUNTIFS(D.Composição!$A:$A,$A830,D.Composição!$M:$M,"Dep"))</f>
        <v/>
      </c>
      <c r="M830" s="343" t="str">
        <f>IF(A830="","",COUNTIFS(D.Composição!$A:$A,$A830,D.Composição!$F:$F,"Sim"))</f>
        <v/>
      </c>
      <c r="N830" s="343" t="str">
        <f t="shared" si="61"/>
        <v/>
      </c>
      <c r="O830" s="332" t="str">
        <f>IF(A830="","",VLOOKUP(A830,D.Composição!A2874:F8580,5,FALSE))</f>
        <v/>
      </c>
      <c r="P830" s="343" t="str">
        <f t="shared" si="62"/>
        <v/>
      </c>
      <c r="Q830" s="344" t="str">
        <f t="shared" si="63"/>
        <v/>
      </c>
      <c r="R830" s="345" t="str">
        <f t="shared" si="64"/>
        <v/>
      </c>
      <c r="S830" s="343" t="str">
        <f>IF(H830="","",IF(R830&gt;=4*auxiliar!$K$2,"Não elegível",IF(R830&lt;4*auxiliar!$K$2,"Elegível","")))</f>
        <v/>
      </c>
      <c r="T830" s="338"/>
      <c r="U830" s="325"/>
      <c r="V830" s="325"/>
      <c r="W830" s="335"/>
      <c r="X830" s="336" t="str">
        <f>IF(Table8[[#This Row],[Código do agregado '[Entidade']]]="","",IF(OR(AND(A830="",A830&lt;&gt;""),(AND(A830&lt;&gt;"",OR(B830="",D830="",I830="",T830="",U830="")))),"NÃO",IF(AND(A830&lt;&gt;"",J830=0),"Faltam membros","sim")))</f>
        <v/>
      </c>
    </row>
    <row r="831" spans="1:24" x14ac:dyDescent="0.25">
      <c r="A831" s="337"/>
      <c r="B831" s="338"/>
      <c r="C831" s="339">
        <f>IFERROR(VLOOKUP(B831,A.Núcleos!$B:$C,2,FALSE),"")</f>
        <v>0</v>
      </c>
      <c r="D831" s="340"/>
      <c r="E831" s="328"/>
      <c r="F831" s="337"/>
      <c r="G831" s="341" t="str">
        <f>IF(Table8[[#This Row],[Código da Candidatura]]="","",CONCATENATE(VLOOKUP(Table8[[#This Row],[Código da Candidatura]],Table13[[Cód.]:[Latitude]],3,FALSE)," - ",VLOOKUP(Table8[[#This Row],[Código da Candidatura]],Table13[[Cód.]:[Latitude]],6,FALSE)))</f>
        <v/>
      </c>
      <c r="H831" s="339" t="str">
        <f>IF(A831="","",CONCATENATE("1D.",Entrada!$K$8,".",auxiliar!A53,".",Table8[[#This Row],[Código da Candidatura]]))</f>
        <v/>
      </c>
      <c r="I831" s="342" t="str">
        <f>IF(A831="","",SUMIF(D.Composição!A$2825:A$8530,A831,D.Composição!G$5:G$8530))</f>
        <v/>
      </c>
      <c r="J831" s="343" t="str">
        <f>IF(A831="","",COUNTIF(D.Composição!$A:$A,$A831))</f>
        <v/>
      </c>
      <c r="K831" s="343" t="str">
        <f t="shared" si="60"/>
        <v/>
      </c>
      <c r="L831" s="343" t="str">
        <f>IF(A831="","",COUNTIFS(D.Composição!$A:$A,$A831,D.Composição!$M:$M,"Dep"))</f>
        <v/>
      </c>
      <c r="M831" s="343" t="str">
        <f>IF(A831="","",COUNTIFS(D.Composição!$A:$A,$A831,D.Composição!$F:$F,"Sim"))</f>
        <v/>
      </c>
      <c r="N831" s="343" t="str">
        <f t="shared" si="61"/>
        <v/>
      </c>
      <c r="O831" s="332" t="str">
        <f>IF(A831="","",VLOOKUP(A831,D.Composição!A2875:F8581,5,FALSE))</f>
        <v/>
      </c>
      <c r="P831" s="343" t="str">
        <f t="shared" si="62"/>
        <v/>
      </c>
      <c r="Q831" s="344" t="str">
        <f t="shared" si="63"/>
        <v/>
      </c>
      <c r="R831" s="345" t="str">
        <f t="shared" si="64"/>
        <v/>
      </c>
      <c r="S831" s="343" t="str">
        <f>IF(H831="","",IF(R831&gt;=4*auxiliar!$K$2,"Não elegível",IF(R831&lt;4*auxiliar!$K$2,"Elegível","")))</f>
        <v/>
      </c>
      <c r="T831" s="338"/>
      <c r="U831" s="325"/>
      <c r="V831" s="325"/>
      <c r="W831" s="335"/>
      <c r="X831" s="336" t="str">
        <f>IF(Table8[[#This Row],[Código do agregado '[Entidade']]]="","",IF(OR(AND(A831="",A831&lt;&gt;""),(AND(A831&lt;&gt;"",OR(B831="",D831="",I831="",T831="",U831="")))),"NÃO",IF(AND(A831&lt;&gt;"",J831=0),"Faltam membros","sim")))</f>
        <v/>
      </c>
    </row>
    <row r="832" spans="1:24" x14ac:dyDescent="0.25">
      <c r="A832" s="337"/>
      <c r="B832" s="338"/>
      <c r="C832" s="339">
        <f>IFERROR(VLOOKUP(B832,A.Núcleos!$B:$C,2,FALSE),"")</f>
        <v>0</v>
      </c>
      <c r="D832" s="346"/>
      <c r="E832" s="238"/>
      <c r="F832" s="337"/>
      <c r="G832" s="341" t="str">
        <f>IF(Table8[[#This Row],[Código da Candidatura]]="","",CONCATENATE(VLOOKUP(Table8[[#This Row],[Código da Candidatura]],Table13[[Cód.]:[Latitude]],3,FALSE)," - ",VLOOKUP(Table8[[#This Row],[Código da Candidatura]],Table13[[Cód.]:[Latitude]],6,FALSE)))</f>
        <v/>
      </c>
      <c r="H832" s="339" t="str">
        <f>IF(A832="","",CONCATENATE("1D.",Entrada!$K$8,".",auxiliar!A54,".",Table8[[#This Row],[Código da Candidatura]]))</f>
        <v/>
      </c>
      <c r="I832" s="342" t="str">
        <f>IF(A832="","",SUMIF(D.Composição!A$2825:A$8530,A832,D.Composição!G$5:G$8530))</f>
        <v/>
      </c>
      <c r="J832" s="343" t="str">
        <f>IF(A832="","",COUNTIF(D.Composição!$A:$A,$A832))</f>
        <v/>
      </c>
      <c r="K832" s="343" t="str">
        <f t="shared" si="60"/>
        <v/>
      </c>
      <c r="L832" s="343" t="str">
        <f>IF(A832="","",COUNTIFS(D.Composição!$A:$A,$A832,D.Composição!$M:$M,"Dep"))</f>
        <v/>
      </c>
      <c r="M832" s="343" t="str">
        <f>IF(A832="","",COUNTIFS(D.Composição!$A:$A,$A832,D.Composição!$F:$F,"Sim"))</f>
        <v/>
      </c>
      <c r="N832" s="343" t="str">
        <f t="shared" si="61"/>
        <v/>
      </c>
      <c r="O832" s="332" t="str">
        <f>IF(A832="","",VLOOKUP(A832,D.Composição!A2876:F8582,5,FALSE))</f>
        <v/>
      </c>
      <c r="P832" s="343" t="str">
        <f t="shared" si="62"/>
        <v/>
      </c>
      <c r="Q832" s="344" t="str">
        <f t="shared" si="63"/>
        <v/>
      </c>
      <c r="R832" s="345" t="str">
        <f t="shared" si="64"/>
        <v/>
      </c>
      <c r="S832" s="343" t="str">
        <f>IF(H832="","",IF(R832&gt;=4*auxiliar!$K$2,"Não elegível",IF(R832&lt;4*auxiliar!$K$2,"Elegível","")))</f>
        <v/>
      </c>
      <c r="T832" s="338"/>
      <c r="U832" s="325"/>
      <c r="V832" s="325"/>
      <c r="W832" s="335"/>
      <c r="X832" s="336" t="str">
        <f>IF(Table8[[#This Row],[Código do agregado '[Entidade']]]="","",IF(OR(AND(A832="",A832&lt;&gt;""),(AND(A832&lt;&gt;"",OR(B832="",D832="",I832="",T832="",U832="")))),"NÃO",IF(AND(A832&lt;&gt;"",J832=0),"Faltam membros","sim")))</f>
        <v/>
      </c>
    </row>
    <row r="833" spans="1:24" x14ac:dyDescent="0.25">
      <c r="A833" s="337"/>
      <c r="B833" s="338"/>
      <c r="C833" s="339">
        <f>IFERROR(VLOOKUP(B833,A.Núcleos!$B:$C,2,FALSE),"")</f>
        <v>0</v>
      </c>
      <c r="D833" s="346"/>
      <c r="E833" s="238"/>
      <c r="F833" s="337"/>
      <c r="G833" s="341" t="str">
        <f>IF(Table8[[#This Row],[Código da Candidatura]]="","",CONCATENATE(VLOOKUP(Table8[[#This Row],[Código da Candidatura]],Table13[[Cód.]:[Latitude]],3,FALSE)," - ",VLOOKUP(Table8[[#This Row],[Código da Candidatura]],Table13[[Cód.]:[Latitude]],6,FALSE)))</f>
        <v/>
      </c>
      <c r="H833" s="339" t="str">
        <f>IF(A833="","",CONCATENATE("1D.",Entrada!$K$8,".",auxiliar!A55,".",Table8[[#This Row],[Código da Candidatura]]))</f>
        <v/>
      </c>
      <c r="I833" s="342" t="str">
        <f>IF(A833="","",SUMIF(D.Composição!A$2825:A$8530,A833,D.Composição!G$5:G$8530))</f>
        <v/>
      </c>
      <c r="J833" s="343" t="str">
        <f>IF(A833="","",COUNTIF(D.Composição!$A:$A,$A833))</f>
        <v/>
      </c>
      <c r="K833" s="343" t="str">
        <f t="shared" si="60"/>
        <v/>
      </c>
      <c r="L833" s="343" t="str">
        <f>IF(A833="","",COUNTIFS(D.Composição!$A:$A,$A833,D.Composição!$M:$M,"Dep"))</f>
        <v/>
      </c>
      <c r="M833" s="343" t="str">
        <f>IF(A833="","",COUNTIFS(D.Composição!$A:$A,$A833,D.Composição!$F:$F,"Sim"))</f>
        <v/>
      </c>
      <c r="N833" s="343" t="str">
        <f t="shared" si="61"/>
        <v/>
      </c>
      <c r="O833" s="332" t="str">
        <f>IF(A833="","",VLOOKUP(A833,D.Composição!A2877:F8583,5,FALSE))</f>
        <v/>
      </c>
      <c r="P833" s="343" t="str">
        <f t="shared" si="62"/>
        <v/>
      </c>
      <c r="Q833" s="344" t="str">
        <f t="shared" si="63"/>
        <v/>
      </c>
      <c r="R833" s="345" t="str">
        <f t="shared" si="64"/>
        <v/>
      </c>
      <c r="S833" s="343" t="str">
        <f>IF(H833="","",IF(R833&gt;=4*auxiliar!$K$2,"Não elegível",IF(R833&lt;4*auxiliar!$K$2,"Elegível","")))</f>
        <v/>
      </c>
      <c r="T833" s="338"/>
      <c r="U833" s="325"/>
      <c r="V833" s="325"/>
      <c r="W833" s="335"/>
      <c r="X833" s="336" t="str">
        <f>IF(Table8[[#This Row],[Código do agregado '[Entidade']]]="","",IF(OR(AND(A833="",A833&lt;&gt;""),(AND(A833&lt;&gt;"",OR(B833="",D833="",I833="",T833="",U833="")))),"NÃO",IF(AND(A833&lt;&gt;"",J833=0),"Faltam membros","sim")))</f>
        <v/>
      </c>
    </row>
    <row r="834" spans="1:24" x14ac:dyDescent="0.25">
      <c r="A834" s="337"/>
      <c r="B834" s="338"/>
      <c r="C834" s="339">
        <f>IFERROR(VLOOKUP(B834,A.Núcleos!$B:$C,2,FALSE),"")</f>
        <v>0</v>
      </c>
      <c r="D834" s="346"/>
      <c r="E834" s="238"/>
      <c r="F834" s="337"/>
      <c r="G834" s="341" t="str">
        <f>IF(Table8[[#This Row],[Código da Candidatura]]="","",CONCATENATE(VLOOKUP(Table8[[#This Row],[Código da Candidatura]],Table13[[Cód.]:[Latitude]],3,FALSE)," - ",VLOOKUP(Table8[[#This Row],[Código da Candidatura]],Table13[[Cód.]:[Latitude]],6,FALSE)))</f>
        <v/>
      </c>
      <c r="H834" s="339" t="str">
        <f>IF(A834="","",CONCATENATE("1D.",Entrada!$K$8,".",auxiliar!A56,".",Table8[[#This Row],[Código da Candidatura]]))</f>
        <v/>
      </c>
      <c r="I834" s="342" t="str">
        <f>IF(A834="","",SUMIF(D.Composição!A$2825:A$8530,A834,D.Composição!G$5:G$8530))</f>
        <v/>
      </c>
      <c r="J834" s="343" t="str">
        <f>IF(A834="","",COUNTIF(D.Composição!$A:$A,$A834))</f>
        <v/>
      </c>
      <c r="K834" s="343" t="str">
        <f t="shared" si="60"/>
        <v/>
      </c>
      <c r="L834" s="343" t="str">
        <f>IF(A834="","",COUNTIFS(D.Composição!$A:$A,$A834,D.Composição!$M:$M,"Dep"))</f>
        <v/>
      </c>
      <c r="M834" s="343" t="str">
        <f>IF(A834="","",COUNTIFS(D.Composição!$A:$A,$A834,D.Composição!$F:$F,"Sim"))</f>
        <v/>
      </c>
      <c r="N834" s="343" t="str">
        <f t="shared" si="61"/>
        <v/>
      </c>
      <c r="O834" s="332" t="str">
        <f>IF(A834="","",VLOOKUP(A834,D.Composição!A2878:F8584,5,FALSE))</f>
        <v/>
      </c>
      <c r="P834" s="343" t="str">
        <f t="shared" si="62"/>
        <v/>
      </c>
      <c r="Q834" s="344" t="str">
        <f t="shared" si="63"/>
        <v/>
      </c>
      <c r="R834" s="345" t="str">
        <f t="shared" si="64"/>
        <v/>
      </c>
      <c r="S834" s="343" t="str">
        <f>IF(H834="","",IF(R834&gt;=4*auxiliar!$K$2,"Não elegível",IF(R834&lt;4*auxiliar!$K$2,"Elegível","")))</f>
        <v/>
      </c>
      <c r="T834" s="338"/>
      <c r="U834" s="325"/>
      <c r="V834" s="325"/>
      <c r="W834" s="335"/>
      <c r="X834" s="336" t="str">
        <f>IF(Table8[[#This Row],[Código do agregado '[Entidade']]]="","",IF(OR(AND(A834="",A834&lt;&gt;""),(AND(A834&lt;&gt;"",OR(B834="",D834="",I834="",T834="",U834="")))),"NÃO",IF(AND(A834&lt;&gt;"",J834=0),"Faltam membros","sim")))</f>
        <v/>
      </c>
    </row>
    <row r="835" spans="1:24" x14ac:dyDescent="0.25">
      <c r="A835" s="337"/>
      <c r="B835" s="338"/>
      <c r="C835" s="339">
        <f>IFERROR(VLOOKUP(B835,A.Núcleos!$B:$C,2,FALSE),"")</f>
        <v>0</v>
      </c>
      <c r="D835" s="346"/>
      <c r="E835" s="238"/>
      <c r="F835" s="337"/>
      <c r="G835" s="341" t="str">
        <f>IF(Table8[[#This Row],[Código da Candidatura]]="","",CONCATENATE(VLOOKUP(Table8[[#This Row],[Código da Candidatura]],Table13[[Cód.]:[Latitude]],3,FALSE)," - ",VLOOKUP(Table8[[#This Row],[Código da Candidatura]],Table13[[Cód.]:[Latitude]],6,FALSE)))</f>
        <v/>
      </c>
      <c r="H835" s="339" t="str">
        <f>IF(A835="","",CONCATENATE("1D.",Entrada!$K$8,".",auxiliar!A57,".",Table8[[#This Row],[Código da Candidatura]]))</f>
        <v/>
      </c>
      <c r="I835" s="342" t="str">
        <f>IF(A835="","",SUMIF(D.Composição!A$2825:A$8530,A835,D.Composição!G$5:G$8530))</f>
        <v/>
      </c>
      <c r="J835" s="343" t="str">
        <f>IF(A835="","",COUNTIF(D.Composição!$A:$A,$A835))</f>
        <v/>
      </c>
      <c r="K835" s="343" t="str">
        <f t="shared" si="60"/>
        <v/>
      </c>
      <c r="L835" s="343" t="str">
        <f>IF(A835="","",COUNTIFS(D.Composição!$A:$A,$A835,D.Composição!$M:$M,"Dep"))</f>
        <v/>
      </c>
      <c r="M835" s="343" t="str">
        <f>IF(A835="","",COUNTIFS(D.Composição!$A:$A,$A835,D.Composição!$F:$F,"Sim"))</f>
        <v/>
      </c>
      <c r="N835" s="343" t="str">
        <f t="shared" si="61"/>
        <v/>
      </c>
      <c r="O835" s="332" t="str">
        <f>IF(A835="","",VLOOKUP(A835,D.Composição!A2879:F8585,5,FALSE))</f>
        <v/>
      </c>
      <c r="P835" s="343" t="str">
        <f t="shared" si="62"/>
        <v/>
      </c>
      <c r="Q835" s="344" t="str">
        <f t="shared" si="63"/>
        <v/>
      </c>
      <c r="R835" s="345" t="str">
        <f t="shared" si="64"/>
        <v/>
      </c>
      <c r="S835" s="343" t="str">
        <f>IF(H835="","",IF(R835&gt;=4*auxiliar!$K$2,"Não elegível",IF(R835&lt;4*auxiliar!$K$2,"Elegível","")))</f>
        <v/>
      </c>
      <c r="T835" s="338"/>
      <c r="U835" s="325"/>
      <c r="V835" s="325"/>
      <c r="W835" s="335"/>
      <c r="X835" s="336" t="str">
        <f>IF(Table8[[#This Row],[Código do agregado '[Entidade']]]="","",IF(OR(AND(A835="",A835&lt;&gt;""),(AND(A835&lt;&gt;"",OR(B835="",D835="",I835="",T835="",U835="")))),"NÃO",IF(AND(A835&lt;&gt;"",J835=0),"Faltam membros","sim")))</f>
        <v/>
      </c>
    </row>
    <row r="836" spans="1:24" x14ac:dyDescent="0.25">
      <c r="A836" s="337"/>
      <c r="B836" s="338"/>
      <c r="C836" s="339">
        <f>IFERROR(VLOOKUP(B836,A.Núcleos!$B:$C,2,FALSE),"")</f>
        <v>0</v>
      </c>
      <c r="D836" s="346"/>
      <c r="E836" s="238"/>
      <c r="F836" s="337"/>
      <c r="G836" s="341" t="str">
        <f>IF(Table8[[#This Row],[Código da Candidatura]]="","",CONCATENATE(VLOOKUP(Table8[[#This Row],[Código da Candidatura]],Table13[[Cód.]:[Latitude]],3,FALSE)," - ",VLOOKUP(Table8[[#This Row],[Código da Candidatura]],Table13[[Cód.]:[Latitude]],6,FALSE)))</f>
        <v/>
      </c>
      <c r="H836" s="339" t="str">
        <f>IF(A836="","",CONCATENATE("1D.",Entrada!$K$8,".",auxiliar!A58,".",Table8[[#This Row],[Código da Candidatura]]))</f>
        <v/>
      </c>
      <c r="I836" s="342" t="str">
        <f>IF(A836="","",SUMIF(D.Composição!A$2825:A$8530,A836,D.Composição!G$5:G$8530))</f>
        <v/>
      </c>
      <c r="J836" s="343" t="str">
        <f>IF(A836="","",COUNTIF(D.Composição!$A:$A,$A836))</f>
        <v/>
      </c>
      <c r="K836" s="343" t="str">
        <f t="shared" si="60"/>
        <v/>
      </c>
      <c r="L836" s="343" t="str">
        <f>IF(A836="","",COUNTIFS(D.Composição!$A:$A,$A836,D.Composição!$M:$M,"Dep"))</f>
        <v/>
      </c>
      <c r="M836" s="343" t="str">
        <f>IF(A836="","",COUNTIFS(D.Composição!$A:$A,$A836,D.Composição!$F:$F,"Sim"))</f>
        <v/>
      </c>
      <c r="N836" s="343" t="str">
        <f t="shared" si="61"/>
        <v/>
      </c>
      <c r="O836" s="332" t="str">
        <f>IF(A836="","",VLOOKUP(A836,D.Composição!A2880:F8586,5,FALSE))</f>
        <v/>
      </c>
      <c r="P836" s="343" t="str">
        <f t="shared" si="62"/>
        <v/>
      </c>
      <c r="Q836" s="344" t="str">
        <f t="shared" si="63"/>
        <v/>
      </c>
      <c r="R836" s="345" t="str">
        <f t="shared" si="64"/>
        <v/>
      </c>
      <c r="S836" s="343" t="str">
        <f>IF(H836="","",IF(R836&gt;=4*auxiliar!$K$2,"Não elegível",IF(R836&lt;4*auxiliar!$K$2,"Elegível","")))</f>
        <v/>
      </c>
      <c r="T836" s="338"/>
      <c r="U836" s="325"/>
      <c r="V836" s="325"/>
      <c r="W836" s="335"/>
      <c r="X836" s="336" t="str">
        <f>IF(Table8[[#This Row],[Código do agregado '[Entidade']]]="","",IF(OR(AND(A836="",A836&lt;&gt;""),(AND(A836&lt;&gt;"",OR(B836="",D836="",I836="",T836="",U836="")))),"NÃO",IF(AND(A836&lt;&gt;"",J836=0),"Faltam membros","sim")))</f>
        <v/>
      </c>
    </row>
    <row r="837" spans="1:24" x14ac:dyDescent="0.25">
      <c r="A837" s="337"/>
      <c r="B837" s="338"/>
      <c r="C837" s="339">
        <f>IFERROR(VLOOKUP(B837,A.Núcleos!$B:$C,2,FALSE),"")</f>
        <v>0</v>
      </c>
      <c r="D837" s="346"/>
      <c r="E837" s="238"/>
      <c r="F837" s="337"/>
      <c r="G837" s="341" t="str">
        <f>IF(Table8[[#This Row],[Código da Candidatura]]="","",CONCATENATE(VLOOKUP(Table8[[#This Row],[Código da Candidatura]],Table13[[Cód.]:[Latitude]],3,FALSE)," - ",VLOOKUP(Table8[[#This Row],[Código da Candidatura]],Table13[[Cód.]:[Latitude]],6,FALSE)))</f>
        <v/>
      </c>
      <c r="H837" s="339" t="str">
        <f>IF(A837="","",CONCATENATE("1D.",Entrada!$K$8,".",auxiliar!A59,".",Table8[[#This Row],[Código da Candidatura]]))</f>
        <v/>
      </c>
      <c r="I837" s="342" t="str">
        <f>IF(A837="","",SUMIF(D.Composição!A$2825:A$8530,A837,D.Composição!G$5:G$8530))</f>
        <v/>
      </c>
      <c r="J837" s="343" t="str">
        <f>IF(A837="","",COUNTIF(D.Composição!$A:$A,$A837))</f>
        <v/>
      </c>
      <c r="K837" s="343" t="str">
        <f t="shared" ref="K837:K900" si="65">IF(H837="","",MAX(J837-L837-1,0))</f>
        <v/>
      </c>
      <c r="L837" s="343" t="str">
        <f>IF(A837="","",COUNTIFS(D.Composição!$A:$A,$A837,D.Composição!$M:$M,"Dep"))</f>
        <v/>
      </c>
      <c r="M837" s="343" t="str">
        <f>IF(A837="","",COUNTIFS(D.Composição!$A:$A,$A837,D.Composição!$F:$F,"Sim"))</f>
        <v/>
      </c>
      <c r="N837" s="343" t="str">
        <f t="shared" ref="N837:N900" si="66">IF(H837="","",IF(AND(J837-L837=1,J837&gt;1.5),"Sim","Não"))</f>
        <v/>
      </c>
      <c r="O837" s="332" t="str">
        <f>IF(A837="","",VLOOKUP(A837,D.Composição!A2881:F8587,5,FALSE))</f>
        <v/>
      </c>
      <c r="P837" s="343" t="str">
        <f t="shared" ref="P837:P900" si="67">IF(A837="","",IF(AND(J837=1,O837&gt;65),"Sim","Não"))</f>
        <v/>
      </c>
      <c r="Q837" s="344" t="str">
        <f t="shared" ref="Q837:Q900" si="68">IF(A837="","",IF(P837="Sim",1.25,IF(N837="Não",1+0.7*K837+0.25*L837+0.25*M837,IF(N837="Sim",1+0.7*K837+0.5*L837+0.25*M837,""))))</f>
        <v/>
      </c>
      <c r="R837" s="345" t="str">
        <f t="shared" ref="R837:R900" si="69">IF(H837="","",I837/12/Q837)</f>
        <v/>
      </c>
      <c r="S837" s="343" t="str">
        <f>IF(H837="","",IF(R837&gt;=4*auxiliar!$K$2,"Não elegível",IF(R837&lt;4*auxiliar!$K$2,"Elegível","")))</f>
        <v/>
      </c>
      <c r="T837" s="338"/>
      <c r="U837" s="325"/>
      <c r="V837" s="325"/>
      <c r="W837" s="335"/>
      <c r="X837" s="336" t="str">
        <f>IF(Table8[[#This Row],[Código do agregado '[Entidade']]]="","",IF(OR(AND(A837="",A837&lt;&gt;""),(AND(A837&lt;&gt;"",OR(B837="",D837="",I837="",T837="",U837="")))),"NÃO",IF(AND(A837&lt;&gt;"",J837=0),"Faltam membros","sim")))</f>
        <v/>
      </c>
    </row>
    <row r="838" spans="1:24" x14ac:dyDescent="0.25">
      <c r="A838" s="337"/>
      <c r="B838" s="338"/>
      <c r="C838" s="339">
        <f>IFERROR(VLOOKUP(B838,A.Núcleos!$B:$C,2,FALSE),"")</f>
        <v>0</v>
      </c>
      <c r="D838" s="346"/>
      <c r="E838" s="238"/>
      <c r="F838" s="337"/>
      <c r="G838" s="341" t="str">
        <f>IF(Table8[[#This Row],[Código da Candidatura]]="","",CONCATENATE(VLOOKUP(Table8[[#This Row],[Código da Candidatura]],Table13[[Cód.]:[Latitude]],3,FALSE)," - ",VLOOKUP(Table8[[#This Row],[Código da Candidatura]],Table13[[Cód.]:[Latitude]],6,FALSE)))</f>
        <v/>
      </c>
      <c r="H838" s="339" t="str">
        <f>IF(A838="","",CONCATENATE("1D.",Entrada!$K$8,".",auxiliar!A60,".",Table8[[#This Row],[Código da Candidatura]]))</f>
        <v/>
      </c>
      <c r="I838" s="342" t="str">
        <f>IF(A838="","",SUMIF(D.Composição!A$2825:A$8530,A838,D.Composição!G$5:G$8530))</f>
        <v/>
      </c>
      <c r="J838" s="343" t="str">
        <f>IF(A838="","",COUNTIF(D.Composição!$A:$A,$A838))</f>
        <v/>
      </c>
      <c r="K838" s="343" t="str">
        <f t="shared" si="65"/>
        <v/>
      </c>
      <c r="L838" s="343" t="str">
        <f>IF(A838="","",COUNTIFS(D.Composição!$A:$A,$A838,D.Composição!$M:$M,"Dep"))</f>
        <v/>
      </c>
      <c r="M838" s="343" t="str">
        <f>IF(A838="","",COUNTIFS(D.Composição!$A:$A,$A838,D.Composição!$F:$F,"Sim"))</f>
        <v/>
      </c>
      <c r="N838" s="343" t="str">
        <f t="shared" si="66"/>
        <v/>
      </c>
      <c r="O838" s="332" t="str">
        <f>IF(A838="","",VLOOKUP(A838,D.Composição!A2882:F8588,5,FALSE))</f>
        <v/>
      </c>
      <c r="P838" s="343" t="str">
        <f t="shared" si="67"/>
        <v/>
      </c>
      <c r="Q838" s="344" t="str">
        <f t="shared" si="68"/>
        <v/>
      </c>
      <c r="R838" s="345" t="str">
        <f t="shared" si="69"/>
        <v/>
      </c>
      <c r="S838" s="343" t="str">
        <f>IF(H838="","",IF(R838&gt;=4*auxiliar!$K$2,"Não elegível",IF(R838&lt;4*auxiliar!$K$2,"Elegível","")))</f>
        <v/>
      </c>
      <c r="T838" s="338"/>
      <c r="U838" s="325"/>
      <c r="V838" s="325"/>
      <c r="W838" s="335"/>
      <c r="X838" s="336" t="str">
        <f>IF(Table8[[#This Row],[Código do agregado '[Entidade']]]="","",IF(OR(AND(A838="",A838&lt;&gt;""),(AND(A838&lt;&gt;"",OR(B838="",D838="",I838="",T838="",U838="")))),"NÃO",IF(AND(A838&lt;&gt;"",J838=0),"Faltam membros","sim")))</f>
        <v/>
      </c>
    </row>
    <row r="839" spans="1:24" x14ac:dyDescent="0.25">
      <c r="A839" s="337"/>
      <c r="B839" s="338"/>
      <c r="C839" s="339">
        <f>IFERROR(VLOOKUP(B839,A.Núcleos!$B:$C,2,FALSE),"")</f>
        <v>0</v>
      </c>
      <c r="D839" s="346"/>
      <c r="E839" s="238"/>
      <c r="F839" s="337"/>
      <c r="G839" s="341" t="str">
        <f>IF(Table8[[#This Row],[Código da Candidatura]]="","",CONCATENATE(VLOOKUP(Table8[[#This Row],[Código da Candidatura]],Table13[[Cód.]:[Latitude]],3,FALSE)," - ",VLOOKUP(Table8[[#This Row],[Código da Candidatura]],Table13[[Cód.]:[Latitude]],6,FALSE)))</f>
        <v/>
      </c>
      <c r="H839" s="339" t="str">
        <f>IF(A839="","",CONCATENATE("1D.",Entrada!$K$8,".",auxiliar!A61,".",Table8[[#This Row],[Código da Candidatura]]))</f>
        <v/>
      </c>
      <c r="I839" s="342" t="str">
        <f>IF(A839="","",SUMIF(D.Composição!A$2825:A$8530,A839,D.Composição!G$5:G$8530))</f>
        <v/>
      </c>
      <c r="J839" s="343" t="str">
        <f>IF(A839="","",COUNTIF(D.Composição!$A:$A,$A839))</f>
        <v/>
      </c>
      <c r="K839" s="343" t="str">
        <f t="shared" si="65"/>
        <v/>
      </c>
      <c r="L839" s="343" t="str">
        <f>IF(A839="","",COUNTIFS(D.Composição!$A:$A,$A839,D.Composição!$M:$M,"Dep"))</f>
        <v/>
      </c>
      <c r="M839" s="343" t="str">
        <f>IF(A839="","",COUNTIFS(D.Composição!$A:$A,$A839,D.Composição!$F:$F,"Sim"))</f>
        <v/>
      </c>
      <c r="N839" s="343" t="str">
        <f t="shared" si="66"/>
        <v/>
      </c>
      <c r="O839" s="332" t="str">
        <f>IF(A839="","",VLOOKUP(A839,D.Composição!A2883:F8589,5,FALSE))</f>
        <v/>
      </c>
      <c r="P839" s="343" t="str">
        <f t="shared" si="67"/>
        <v/>
      </c>
      <c r="Q839" s="344" t="str">
        <f t="shared" si="68"/>
        <v/>
      </c>
      <c r="R839" s="345" t="str">
        <f t="shared" si="69"/>
        <v/>
      </c>
      <c r="S839" s="343" t="str">
        <f>IF(H839="","",IF(R839&gt;=4*auxiliar!$K$2,"Não elegível",IF(R839&lt;4*auxiliar!$K$2,"Elegível","")))</f>
        <v/>
      </c>
      <c r="T839" s="338"/>
      <c r="U839" s="325"/>
      <c r="V839" s="325"/>
      <c r="W839" s="335"/>
      <c r="X839" s="336" t="str">
        <f>IF(Table8[[#This Row],[Código do agregado '[Entidade']]]="","",IF(OR(AND(A839="",A839&lt;&gt;""),(AND(A839&lt;&gt;"",OR(B839="",D839="",I839="",T839="",U839="")))),"NÃO",IF(AND(A839&lt;&gt;"",J839=0),"Faltam membros","sim")))</f>
        <v/>
      </c>
    </row>
    <row r="840" spans="1:24" x14ac:dyDescent="0.25">
      <c r="A840" s="337"/>
      <c r="B840" s="338"/>
      <c r="C840" s="339">
        <f>IFERROR(VLOOKUP(B840,A.Núcleos!$B:$C,2,FALSE),"")</f>
        <v>0</v>
      </c>
      <c r="D840" s="346"/>
      <c r="E840" s="238"/>
      <c r="F840" s="337"/>
      <c r="G840" s="341" t="str">
        <f>IF(Table8[[#This Row],[Código da Candidatura]]="","",CONCATENATE(VLOOKUP(Table8[[#This Row],[Código da Candidatura]],Table13[[Cód.]:[Latitude]],3,FALSE)," - ",VLOOKUP(Table8[[#This Row],[Código da Candidatura]],Table13[[Cód.]:[Latitude]],6,FALSE)))</f>
        <v/>
      </c>
      <c r="H840" s="339" t="str">
        <f>IF(A840="","",CONCATENATE("1D.",Entrada!$K$8,".",auxiliar!A62,".",Table8[[#This Row],[Código da Candidatura]]))</f>
        <v/>
      </c>
      <c r="I840" s="342" t="str">
        <f>IF(A840="","",SUMIF(D.Composição!A$2825:A$8530,A840,D.Composição!G$5:G$8530))</f>
        <v/>
      </c>
      <c r="J840" s="343" t="str">
        <f>IF(A840="","",COUNTIF(D.Composição!$A:$A,$A840))</f>
        <v/>
      </c>
      <c r="K840" s="343" t="str">
        <f t="shared" si="65"/>
        <v/>
      </c>
      <c r="L840" s="343" t="str">
        <f>IF(A840="","",COUNTIFS(D.Composição!$A:$A,$A840,D.Composição!$M:$M,"Dep"))</f>
        <v/>
      </c>
      <c r="M840" s="343" t="str">
        <f>IF(A840="","",COUNTIFS(D.Composição!$A:$A,$A840,D.Composição!$F:$F,"Sim"))</f>
        <v/>
      </c>
      <c r="N840" s="343" t="str">
        <f t="shared" si="66"/>
        <v/>
      </c>
      <c r="O840" s="332" t="str">
        <f>IF(A840="","",VLOOKUP(A840,D.Composição!A2884:F8590,5,FALSE))</f>
        <v/>
      </c>
      <c r="P840" s="343" t="str">
        <f t="shared" si="67"/>
        <v/>
      </c>
      <c r="Q840" s="344" t="str">
        <f t="shared" si="68"/>
        <v/>
      </c>
      <c r="R840" s="345" t="str">
        <f t="shared" si="69"/>
        <v/>
      </c>
      <c r="S840" s="343" t="str">
        <f>IF(H840="","",IF(R840&gt;=4*auxiliar!$K$2,"Não elegível",IF(R840&lt;4*auxiliar!$K$2,"Elegível","")))</f>
        <v/>
      </c>
      <c r="T840" s="338"/>
      <c r="U840" s="325"/>
      <c r="V840" s="325"/>
      <c r="W840" s="335"/>
      <c r="X840" s="336" t="str">
        <f>IF(Table8[[#This Row],[Código do agregado '[Entidade']]]="","",IF(OR(AND(A840="",A840&lt;&gt;""),(AND(A840&lt;&gt;"",OR(B840="",D840="",I840="",T840="",U840="")))),"NÃO",IF(AND(A840&lt;&gt;"",J840=0),"Faltam membros","sim")))</f>
        <v/>
      </c>
    </row>
    <row r="841" spans="1:24" x14ac:dyDescent="0.25">
      <c r="A841" s="337"/>
      <c r="B841" s="338"/>
      <c r="C841" s="339">
        <f>IFERROR(VLOOKUP(B841,A.Núcleos!$B:$C,2,FALSE),"")</f>
        <v>0</v>
      </c>
      <c r="D841" s="346"/>
      <c r="E841" s="238"/>
      <c r="F841" s="337"/>
      <c r="G841" s="341" t="str">
        <f>IF(Table8[[#This Row],[Código da Candidatura]]="","",CONCATENATE(VLOOKUP(Table8[[#This Row],[Código da Candidatura]],Table13[[Cód.]:[Latitude]],3,FALSE)," - ",VLOOKUP(Table8[[#This Row],[Código da Candidatura]],Table13[[Cód.]:[Latitude]],6,FALSE)))</f>
        <v/>
      </c>
      <c r="H841" s="339" t="str">
        <f>IF(A841="","",CONCATENATE("1D.",Entrada!$K$8,".",auxiliar!A63,".",Table8[[#This Row],[Código da Candidatura]]))</f>
        <v/>
      </c>
      <c r="I841" s="342" t="str">
        <f>IF(A841="","",SUMIF(D.Composição!A$2825:A$8530,A841,D.Composição!G$5:G$8530))</f>
        <v/>
      </c>
      <c r="J841" s="343" t="str">
        <f>IF(A841="","",COUNTIF(D.Composição!$A:$A,$A841))</f>
        <v/>
      </c>
      <c r="K841" s="343" t="str">
        <f t="shared" si="65"/>
        <v/>
      </c>
      <c r="L841" s="343" t="str">
        <f>IF(A841="","",COUNTIFS(D.Composição!$A:$A,$A841,D.Composição!$M:$M,"Dep"))</f>
        <v/>
      </c>
      <c r="M841" s="343" t="str">
        <f>IF(A841="","",COUNTIFS(D.Composição!$A:$A,$A841,D.Composição!$F:$F,"Sim"))</f>
        <v/>
      </c>
      <c r="N841" s="343" t="str">
        <f t="shared" si="66"/>
        <v/>
      </c>
      <c r="O841" s="332" t="str">
        <f>IF(A841="","",VLOOKUP(A841,D.Composição!A2885:F8591,5,FALSE))</f>
        <v/>
      </c>
      <c r="P841" s="343" t="str">
        <f t="shared" si="67"/>
        <v/>
      </c>
      <c r="Q841" s="344" t="str">
        <f t="shared" si="68"/>
        <v/>
      </c>
      <c r="R841" s="345" t="str">
        <f t="shared" si="69"/>
        <v/>
      </c>
      <c r="S841" s="343" t="str">
        <f>IF(H841="","",IF(R841&gt;=4*auxiliar!$K$2,"Não elegível",IF(R841&lt;4*auxiliar!$K$2,"Elegível","")))</f>
        <v/>
      </c>
      <c r="T841" s="338"/>
      <c r="U841" s="325"/>
      <c r="V841" s="325"/>
      <c r="W841" s="335"/>
      <c r="X841" s="336" t="str">
        <f>IF(Table8[[#This Row],[Código do agregado '[Entidade']]]="","",IF(OR(AND(A841="",A841&lt;&gt;""),(AND(A841&lt;&gt;"",OR(B841="",D841="",I841="",T841="",U841="")))),"NÃO",IF(AND(A841&lt;&gt;"",J841=0),"Faltam membros","sim")))</f>
        <v/>
      </c>
    </row>
    <row r="842" spans="1:24" x14ac:dyDescent="0.25">
      <c r="A842" s="337"/>
      <c r="B842" s="338"/>
      <c r="C842" s="339">
        <f>IFERROR(VLOOKUP(B842,A.Núcleos!$B:$C,2,FALSE),"")</f>
        <v>0</v>
      </c>
      <c r="D842" s="346"/>
      <c r="E842" s="238"/>
      <c r="F842" s="337"/>
      <c r="G842" s="341" t="str">
        <f>IF(Table8[[#This Row],[Código da Candidatura]]="","",CONCATENATE(VLOOKUP(Table8[[#This Row],[Código da Candidatura]],Table13[[Cód.]:[Latitude]],3,FALSE)," - ",VLOOKUP(Table8[[#This Row],[Código da Candidatura]],Table13[[Cód.]:[Latitude]],6,FALSE)))</f>
        <v/>
      </c>
      <c r="H842" s="339" t="str">
        <f>IF(A842="","",CONCATENATE("1D.",Entrada!$K$8,".",auxiliar!A64,".",Table8[[#This Row],[Código da Candidatura]]))</f>
        <v/>
      </c>
      <c r="I842" s="342" t="str">
        <f>IF(A842="","",SUMIF(D.Composição!A$2825:A$8530,A842,D.Composição!G$5:G$8530))</f>
        <v/>
      </c>
      <c r="J842" s="343" t="str">
        <f>IF(A842="","",COUNTIF(D.Composição!$A:$A,$A842))</f>
        <v/>
      </c>
      <c r="K842" s="343" t="str">
        <f t="shared" si="65"/>
        <v/>
      </c>
      <c r="L842" s="343" t="str">
        <f>IF(A842="","",COUNTIFS(D.Composição!$A:$A,$A842,D.Composição!$M:$M,"Dep"))</f>
        <v/>
      </c>
      <c r="M842" s="343" t="str">
        <f>IF(A842="","",COUNTIFS(D.Composição!$A:$A,$A842,D.Composição!$F:$F,"Sim"))</f>
        <v/>
      </c>
      <c r="N842" s="343" t="str">
        <f t="shared" si="66"/>
        <v/>
      </c>
      <c r="O842" s="332" t="str">
        <f>IF(A842="","",VLOOKUP(A842,D.Composição!A2886:F8592,5,FALSE))</f>
        <v/>
      </c>
      <c r="P842" s="343" t="str">
        <f t="shared" si="67"/>
        <v/>
      </c>
      <c r="Q842" s="344" t="str">
        <f t="shared" si="68"/>
        <v/>
      </c>
      <c r="R842" s="345" t="str">
        <f t="shared" si="69"/>
        <v/>
      </c>
      <c r="S842" s="343" t="str">
        <f>IF(H842="","",IF(R842&gt;=4*auxiliar!$K$2,"Não elegível",IF(R842&lt;4*auxiliar!$K$2,"Elegível","")))</f>
        <v/>
      </c>
      <c r="T842" s="338"/>
      <c r="U842" s="325"/>
      <c r="V842" s="325"/>
      <c r="W842" s="335"/>
      <c r="X842" s="336" t="str">
        <f>IF(Table8[[#This Row],[Código do agregado '[Entidade']]]="","",IF(OR(AND(A842="",A842&lt;&gt;""),(AND(A842&lt;&gt;"",OR(B842="",D842="",I842="",T842="",U842="")))),"NÃO",IF(AND(A842&lt;&gt;"",J842=0),"Faltam membros","sim")))</f>
        <v/>
      </c>
    </row>
    <row r="843" spans="1:24" x14ac:dyDescent="0.25">
      <c r="A843" s="337"/>
      <c r="B843" s="338"/>
      <c r="C843" s="339">
        <f>IFERROR(VLOOKUP(B843,A.Núcleos!$B:$C,2,FALSE),"")</f>
        <v>0</v>
      </c>
      <c r="D843" s="346"/>
      <c r="E843" s="238"/>
      <c r="F843" s="337"/>
      <c r="G843" s="341" t="str">
        <f>IF(Table8[[#This Row],[Código da Candidatura]]="","",CONCATENATE(VLOOKUP(Table8[[#This Row],[Código da Candidatura]],Table13[[Cód.]:[Latitude]],3,FALSE)," - ",VLOOKUP(Table8[[#This Row],[Código da Candidatura]],Table13[[Cód.]:[Latitude]],6,FALSE)))</f>
        <v/>
      </c>
      <c r="H843" s="339" t="str">
        <f>IF(A843="","",CONCATENATE("1D.",Entrada!$K$8,".",auxiliar!A65,".",Table8[[#This Row],[Código da Candidatura]]))</f>
        <v/>
      </c>
      <c r="I843" s="342" t="str">
        <f>IF(A843="","",SUMIF(D.Composição!A$2825:A$8530,A843,D.Composição!G$5:G$8530))</f>
        <v/>
      </c>
      <c r="J843" s="343" t="str">
        <f>IF(A843="","",COUNTIF(D.Composição!$A:$A,$A843))</f>
        <v/>
      </c>
      <c r="K843" s="343" t="str">
        <f t="shared" si="65"/>
        <v/>
      </c>
      <c r="L843" s="343" t="str">
        <f>IF(A843="","",COUNTIFS(D.Composição!$A:$A,$A843,D.Composição!$M:$M,"Dep"))</f>
        <v/>
      </c>
      <c r="M843" s="343" t="str">
        <f>IF(A843="","",COUNTIFS(D.Composição!$A:$A,$A843,D.Composição!$F:$F,"Sim"))</f>
        <v/>
      </c>
      <c r="N843" s="343" t="str">
        <f t="shared" si="66"/>
        <v/>
      </c>
      <c r="O843" s="332" t="str">
        <f>IF(A843="","",VLOOKUP(A843,D.Composição!A2887:F8593,5,FALSE))</f>
        <v/>
      </c>
      <c r="P843" s="343" t="str">
        <f t="shared" si="67"/>
        <v/>
      </c>
      <c r="Q843" s="344" t="str">
        <f t="shared" si="68"/>
        <v/>
      </c>
      <c r="R843" s="345" t="str">
        <f t="shared" si="69"/>
        <v/>
      </c>
      <c r="S843" s="343" t="str">
        <f>IF(H843="","",IF(R843&gt;=4*auxiliar!$K$2,"Não elegível",IF(R843&lt;4*auxiliar!$K$2,"Elegível","")))</f>
        <v/>
      </c>
      <c r="T843" s="338"/>
      <c r="U843" s="325"/>
      <c r="V843" s="325"/>
      <c r="W843" s="335"/>
      <c r="X843" s="336" t="str">
        <f>IF(Table8[[#This Row],[Código do agregado '[Entidade']]]="","",IF(OR(AND(A843="",A843&lt;&gt;""),(AND(A843&lt;&gt;"",OR(B843="",D843="",I843="",T843="",U843="")))),"NÃO",IF(AND(A843&lt;&gt;"",J843=0),"Faltam membros","sim")))</f>
        <v/>
      </c>
    </row>
    <row r="844" spans="1:24" x14ac:dyDescent="0.25">
      <c r="A844" s="337"/>
      <c r="B844" s="338"/>
      <c r="C844" s="339">
        <f>IFERROR(VLOOKUP(B844,A.Núcleos!$B:$C,2,FALSE),"")</f>
        <v>0</v>
      </c>
      <c r="D844" s="346"/>
      <c r="E844" s="238"/>
      <c r="F844" s="337"/>
      <c r="G844" s="341" t="str">
        <f>IF(Table8[[#This Row],[Código da Candidatura]]="","",CONCATENATE(VLOOKUP(Table8[[#This Row],[Código da Candidatura]],Table13[[Cód.]:[Latitude]],3,FALSE)," - ",VLOOKUP(Table8[[#This Row],[Código da Candidatura]],Table13[[Cód.]:[Latitude]],6,FALSE)))</f>
        <v/>
      </c>
      <c r="H844" s="339" t="str">
        <f>IF(A844="","",CONCATENATE("1D.",Entrada!$K$8,".",auxiliar!A66,".",Table8[[#This Row],[Código da Candidatura]]))</f>
        <v/>
      </c>
      <c r="I844" s="342" t="str">
        <f>IF(A844="","",SUMIF(D.Composição!A$2825:A$8530,A844,D.Composição!G$5:G$8530))</f>
        <v/>
      </c>
      <c r="J844" s="343" t="str">
        <f>IF(A844="","",COUNTIF(D.Composição!$A:$A,$A844))</f>
        <v/>
      </c>
      <c r="K844" s="343" t="str">
        <f t="shared" si="65"/>
        <v/>
      </c>
      <c r="L844" s="343" t="str">
        <f>IF(A844="","",COUNTIFS(D.Composição!$A:$A,$A844,D.Composição!$M:$M,"Dep"))</f>
        <v/>
      </c>
      <c r="M844" s="343" t="str">
        <f>IF(A844="","",COUNTIFS(D.Composição!$A:$A,$A844,D.Composição!$F:$F,"Sim"))</f>
        <v/>
      </c>
      <c r="N844" s="343" t="str">
        <f t="shared" si="66"/>
        <v/>
      </c>
      <c r="O844" s="332" t="str">
        <f>IF(A844="","",VLOOKUP(A844,D.Composição!A2888:F8594,5,FALSE))</f>
        <v/>
      </c>
      <c r="P844" s="343" t="str">
        <f t="shared" si="67"/>
        <v/>
      </c>
      <c r="Q844" s="344" t="str">
        <f t="shared" si="68"/>
        <v/>
      </c>
      <c r="R844" s="345" t="str">
        <f t="shared" si="69"/>
        <v/>
      </c>
      <c r="S844" s="343" t="str">
        <f>IF(H844="","",IF(R844&gt;=4*auxiliar!$K$2,"Não elegível",IF(R844&lt;4*auxiliar!$K$2,"Elegível","")))</f>
        <v/>
      </c>
      <c r="T844" s="338"/>
      <c r="U844" s="325"/>
      <c r="V844" s="325"/>
      <c r="W844" s="335"/>
      <c r="X844" s="336" t="str">
        <f>IF(Table8[[#This Row],[Código do agregado '[Entidade']]]="","",IF(OR(AND(A844="",A844&lt;&gt;""),(AND(A844&lt;&gt;"",OR(B844="",D844="",I844="",T844="",U844="")))),"NÃO",IF(AND(A844&lt;&gt;"",J844=0),"Faltam membros","sim")))</f>
        <v/>
      </c>
    </row>
    <row r="845" spans="1:24" x14ac:dyDescent="0.25">
      <c r="A845" s="337"/>
      <c r="B845" s="338"/>
      <c r="C845" s="339">
        <f>IFERROR(VLOOKUP(B845,A.Núcleos!$B:$C,2,FALSE),"")</f>
        <v>0</v>
      </c>
      <c r="D845" s="346"/>
      <c r="E845" s="238"/>
      <c r="F845" s="337"/>
      <c r="G845" s="341" t="str">
        <f>IF(Table8[[#This Row],[Código da Candidatura]]="","",CONCATENATE(VLOOKUP(Table8[[#This Row],[Código da Candidatura]],Table13[[Cód.]:[Latitude]],3,FALSE)," - ",VLOOKUP(Table8[[#This Row],[Código da Candidatura]],Table13[[Cód.]:[Latitude]],6,FALSE)))</f>
        <v/>
      </c>
      <c r="H845" s="339" t="str">
        <f>IF(A845="","",CONCATENATE("1D.",Entrada!$K$8,".",auxiliar!A67,".",Table8[[#This Row],[Código da Candidatura]]))</f>
        <v/>
      </c>
      <c r="I845" s="342" t="str">
        <f>IF(A845="","",SUMIF(D.Composição!A$2825:A$8530,A845,D.Composição!G$5:G$8530))</f>
        <v/>
      </c>
      <c r="J845" s="343" t="str">
        <f>IF(A845="","",COUNTIF(D.Composição!$A:$A,$A845))</f>
        <v/>
      </c>
      <c r="K845" s="343" t="str">
        <f t="shared" si="65"/>
        <v/>
      </c>
      <c r="L845" s="343" t="str">
        <f>IF(A845="","",COUNTIFS(D.Composição!$A:$A,$A845,D.Composição!$M:$M,"Dep"))</f>
        <v/>
      </c>
      <c r="M845" s="343" t="str">
        <f>IF(A845="","",COUNTIFS(D.Composição!$A:$A,$A845,D.Composição!$F:$F,"Sim"))</f>
        <v/>
      </c>
      <c r="N845" s="343" t="str">
        <f t="shared" si="66"/>
        <v/>
      </c>
      <c r="O845" s="332" t="str">
        <f>IF(A845="","",VLOOKUP(A845,D.Composição!A2889:F8595,5,FALSE))</f>
        <v/>
      </c>
      <c r="P845" s="343" t="str">
        <f t="shared" si="67"/>
        <v/>
      </c>
      <c r="Q845" s="344" t="str">
        <f t="shared" si="68"/>
        <v/>
      </c>
      <c r="R845" s="345" t="str">
        <f t="shared" si="69"/>
        <v/>
      </c>
      <c r="S845" s="343" t="str">
        <f>IF(H845="","",IF(R845&gt;=4*auxiliar!$K$2,"Não elegível",IF(R845&lt;4*auxiliar!$K$2,"Elegível","")))</f>
        <v/>
      </c>
      <c r="T845" s="338"/>
      <c r="U845" s="325"/>
      <c r="V845" s="325"/>
      <c r="W845" s="335"/>
      <c r="X845" s="336" t="str">
        <f>IF(Table8[[#This Row],[Código do agregado '[Entidade']]]="","",IF(OR(AND(A845="",A845&lt;&gt;""),(AND(A845&lt;&gt;"",OR(B845="",D845="",I845="",T845="",U845="")))),"NÃO",IF(AND(A845&lt;&gt;"",J845=0),"Faltam membros","sim")))</f>
        <v/>
      </c>
    </row>
    <row r="846" spans="1:24" x14ac:dyDescent="0.25">
      <c r="A846" s="337"/>
      <c r="B846" s="338"/>
      <c r="C846" s="339">
        <f>IFERROR(VLOOKUP(B846,A.Núcleos!$B:$C,2,FALSE),"")</f>
        <v>0</v>
      </c>
      <c r="D846" s="346"/>
      <c r="E846" s="238"/>
      <c r="F846" s="337"/>
      <c r="G846" s="341" t="str">
        <f>IF(Table8[[#This Row],[Código da Candidatura]]="","",CONCATENATE(VLOOKUP(Table8[[#This Row],[Código da Candidatura]],Table13[[Cód.]:[Latitude]],3,FALSE)," - ",VLOOKUP(Table8[[#This Row],[Código da Candidatura]],Table13[[Cód.]:[Latitude]],6,FALSE)))</f>
        <v/>
      </c>
      <c r="H846" s="339" t="str">
        <f>IF(A846="","",CONCATENATE("1D.",Entrada!$K$8,".",auxiliar!A68,".",Table8[[#This Row],[Código da Candidatura]]))</f>
        <v/>
      </c>
      <c r="I846" s="342" t="str">
        <f>IF(A846="","",SUMIF(D.Composição!A$2825:A$8530,A846,D.Composição!G$5:G$8530))</f>
        <v/>
      </c>
      <c r="J846" s="343" t="str">
        <f>IF(A846="","",COUNTIF(D.Composição!$A:$A,$A846))</f>
        <v/>
      </c>
      <c r="K846" s="343" t="str">
        <f t="shared" si="65"/>
        <v/>
      </c>
      <c r="L846" s="343" t="str">
        <f>IF(A846="","",COUNTIFS(D.Composição!$A:$A,$A846,D.Composição!$M:$M,"Dep"))</f>
        <v/>
      </c>
      <c r="M846" s="343" t="str">
        <f>IF(A846="","",COUNTIFS(D.Composição!$A:$A,$A846,D.Composição!$F:$F,"Sim"))</f>
        <v/>
      </c>
      <c r="N846" s="343" t="str">
        <f t="shared" si="66"/>
        <v/>
      </c>
      <c r="O846" s="332" t="str">
        <f>IF(A846="","",VLOOKUP(A846,D.Composição!A2890:F8596,5,FALSE))</f>
        <v/>
      </c>
      <c r="P846" s="343" t="str">
        <f t="shared" si="67"/>
        <v/>
      </c>
      <c r="Q846" s="344" t="str">
        <f t="shared" si="68"/>
        <v/>
      </c>
      <c r="R846" s="345" t="str">
        <f t="shared" si="69"/>
        <v/>
      </c>
      <c r="S846" s="343" t="str">
        <f>IF(H846="","",IF(R846&gt;=4*auxiliar!$K$2,"Não elegível",IF(R846&lt;4*auxiliar!$K$2,"Elegível","")))</f>
        <v/>
      </c>
      <c r="T846" s="338"/>
      <c r="U846" s="325"/>
      <c r="V846" s="325"/>
      <c r="W846" s="335"/>
      <c r="X846" s="336" t="str">
        <f>IF(Table8[[#This Row],[Código do agregado '[Entidade']]]="","",IF(OR(AND(A846="",A846&lt;&gt;""),(AND(A846&lt;&gt;"",OR(B846="",D846="",I846="",T846="",U846="")))),"NÃO",IF(AND(A846&lt;&gt;"",J846=0),"Faltam membros","sim")))</f>
        <v/>
      </c>
    </row>
    <row r="847" spans="1:24" x14ac:dyDescent="0.25">
      <c r="A847" s="337"/>
      <c r="B847" s="338"/>
      <c r="C847" s="339">
        <f>IFERROR(VLOOKUP(B847,A.Núcleos!$B:$C,2,FALSE),"")</f>
        <v>0</v>
      </c>
      <c r="D847" s="346"/>
      <c r="E847" s="238"/>
      <c r="F847" s="337"/>
      <c r="G847" s="341" t="str">
        <f>IF(Table8[[#This Row],[Código da Candidatura]]="","",CONCATENATE(VLOOKUP(Table8[[#This Row],[Código da Candidatura]],Table13[[Cód.]:[Latitude]],3,FALSE)," - ",VLOOKUP(Table8[[#This Row],[Código da Candidatura]],Table13[[Cód.]:[Latitude]],6,FALSE)))</f>
        <v/>
      </c>
      <c r="H847" s="339" t="str">
        <f>IF(A847="","",CONCATENATE("1D.",Entrada!$K$8,".",auxiliar!A69,".",Table8[[#This Row],[Código da Candidatura]]))</f>
        <v/>
      </c>
      <c r="I847" s="342" t="str">
        <f>IF(A847="","",SUMIF(D.Composição!A$2825:A$8530,A847,D.Composição!G$5:G$8530))</f>
        <v/>
      </c>
      <c r="J847" s="343" t="str">
        <f>IF(A847="","",COUNTIF(D.Composição!$A:$A,$A847))</f>
        <v/>
      </c>
      <c r="K847" s="343" t="str">
        <f t="shared" si="65"/>
        <v/>
      </c>
      <c r="L847" s="343" t="str">
        <f>IF(A847="","",COUNTIFS(D.Composição!$A:$A,$A847,D.Composição!$M:$M,"Dep"))</f>
        <v/>
      </c>
      <c r="M847" s="343" t="str">
        <f>IF(A847="","",COUNTIFS(D.Composição!$A:$A,$A847,D.Composição!$F:$F,"Sim"))</f>
        <v/>
      </c>
      <c r="N847" s="343" t="str">
        <f t="shared" si="66"/>
        <v/>
      </c>
      <c r="O847" s="332" t="str">
        <f>IF(A847="","",VLOOKUP(A847,D.Composição!A2891:F8597,5,FALSE))</f>
        <v/>
      </c>
      <c r="P847" s="343" t="str">
        <f t="shared" si="67"/>
        <v/>
      </c>
      <c r="Q847" s="344" t="str">
        <f t="shared" si="68"/>
        <v/>
      </c>
      <c r="R847" s="345" t="str">
        <f t="shared" si="69"/>
        <v/>
      </c>
      <c r="S847" s="343" t="str">
        <f>IF(H847="","",IF(R847&gt;=4*auxiliar!$K$2,"Não elegível",IF(R847&lt;4*auxiliar!$K$2,"Elegível","")))</f>
        <v/>
      </c>
      <c r="T847" s="338"/>
      <c r="U847" s="325"/>
      <c r="V847" s="325"/>
      <c r="W847" s="335"/>
      <c r="X847" s="336" t="str">
        <f>IF(Table8[[#This Row],[Código do agregado '[Entidade']]]="","",IF(OR(AND(A847="",A847&lt;&gt;""),(AND(A847&lt;&gt;"",OR(B847="",D847="",I847="",T847="",U847="")))),"NÃO",IF(AND(A847&lt;&gt;"",J847=0),"Faltam membros","sim")))</f>
        <v/>
      </c>
    </row>
    <row r="848" spans="1:24" x14ac:dyDescent="0.25">
      <c r="A848" s="337"/>
      <c r="B848" s="338"/>
      <c r="C848" s="339">
        <f>IFERROR(VLOOKUP(B848,A.Núcleos!$B:$C,2,FALSE),"")</f>
        <v>0</v>
      </c>
      <c r="D848" s="346"/>
      <c r="E848" s="238"/>
      <c r="F848" s="337"/>
      <c r="G848" s="341" t="str">
        <f>IF(Table8[[#This Row],[Código da Candidatura]]="","",CONCATENATE(VLOOKUP(Table8[[#This Row],[Código da Candidatura]],Table13[[Cód.]:[Latitude]],3,FALSE)," - ",VLOOKUP(Table8[[#This Row],[Código da Candidatura]],Table13[[Cód.]:[Latitude]],6,FALSE)))</f>
        <v/>
      </c>
      <c r="H848" s="339" t="str">
        <f>IF(A848="","",CONCATENATE("1D.",Entrada!$K$8,".",auxiliar!A70,".",Table8[[#This Row],[Código da Candidatura]]))</f>
        <v/>
      </c>
      <c r="I848" s="342" t="str">
        <f>IF(A848="","",SUMIF(D.Composição!A$2825:A$8530,A848,D.Composição!G$5:G$8530))</f>
        <v/>
      </c>
      <c r="J848" s="343" t="str">
        <f>IF(A848="","",COUNTIF(D.Composição!$A:$A,$A848))</f>
        <v/>
      </c>
      <c r="K848" s="343" t="str">
        <f t="shared" si="65"/>
        <v/>
      </c>
      <c r="L848" s="343" t="str">
        <f>IF(A848="","",COUNTIFS(D.Composição!$A:$A,$A848,D.Composição!$M:$M,"Dep"))</f>
        <v/>
      </c>
      <c r="M848" s="343" t="str">
        <f>IF(A848="","",COUNTIFS(D.Composição!$A:$A,$A848,D.Composição!$F:$F,"Sim"))</f>
        <v/>
      </c>
      <c r="N848" s="343" t="str">
        <f t="shared" si="66"/>
        <v/>
      </c>
      <c r="O848" s="332" t="str">
        <f>IF(A848="","",VLOOKUP(A848,D.Composição!A2892:F8598,5,FALSE))</f>
        <v/>
      </c>
      <c r="P848" s="343" t="str">
        <f t="shared" si="67"/>
        <v/>
      </c>
      <c r="Q848" s="344" t="str">
        <f t="shared" si="68"/>
        <v/>
      </c>
      <c r="R848" s="345" t="str">
        <f t="shared" si="69"/>
        <v/>
      </c>
      <c r="S848" s="343" t="str">
        <f>IF(H848="","",IF(R848&gt;=4*auxiliar!$K$2,"Não elegível",IF(R848&lt;4*auxiliar!$K$2,"Elegível","")))</f>
        <v/>
      </c>
      <c r="T848" s="338"/>
      <c r="U848" s="325"/>
      <c r="V848" s="325"/>
      <c r="W848" s="335"/>
      <c r="X848" s="336" t="str">
        <f>IF(Table8[[#This Row],[Código do agregado '[Entidade']]]="","",IF(OR(AND(A848="",A848&lt;&gt;""),(AND(A848&lt;&gt;"",OR(B848="",D848="",I848="",T848="",U848="")))),"NÃO",IF(AND(A848&lt;&gt;"",J848=0),"Faltam membros","sim")))</f>
        <v/>
      </c>
    </row>
    <row r="849" spans="1:24" x14ac:dyDescent="0.25">
      <c r="A849" s="337"/>
      <c r="B849" s="338"/>
      <c r="C849" s="339">
        <f>IFERROR(VLOOKUP(B849,A.Núcleos!$B:$C,2,FALSE),"")</f>
        <v>0</v>
      </c>
      <c r="D849" s="346"/>
      <c r="E849" s="238"/>
      <c r="F849" s="337"/>
      <c r="G849" s="341" t="str">
        <f>IF(Table8[[#This Row],[Código da Candidatura]]="","",CONCATENATE(VLOOKUP(Table8[[#This Row],[Código da Candidatura]],Table13[[Cód.]:[Latitude]],3,FALSE)," - ",VLOOKUP(Table8[[#This Row],[Código da Candidatura]],Table13[[Cód.]:[Latitude]],6,FALSE)))</f>
        <v/>
      </c>
      <c r="H849" s="339" t="str">
        <f>IF(A849="","",CONCATENATE("1D.",Entrada!$K$8,".",auxiliar!A71,".",Table8[[#This Row],[Código da Candidatura]]))</f>
        <v/>
      </c>
      <c r="I849" s="342" t="str">
        <f>IF(A849="","",SUMIF(D.Composição!A$2825:A$8530,A849,D.Composição!G$5:G$8530))</f>
        <v/>
      </c>
      <c r="J849" s="343" t="str">
        <f>IF(A849="","",COUNTIF(D.Composição!$A:$A,$A849))</f>
        <v/>
      </c>
      <c r="K849" s="343" t="str">
        <f t="shared" si="65"/>
        <v/>
      </c>
      <c r="L849" s="343" t="str">
        <f>IF(A849="","",COUNTIFS(D.Composição!$A:$A,$A849,D.Composição!$M:$M,"Dep"))</f>
        <v/>
      </c>
      <c r="M849" s="343" t="str">
        <f>IF(A849="","",COUNTIFS(D.Composição!$A:$A,$A849,D.Composição!$F:$F,"Sim"))</f>
        <v/>
      </c>
      <c r="N849" s="343" t="str">
        <f t="shared" si="66"/>
        <v/>
      </c>
      <c r="O849" s="332" t="str">
        <f>IF(A849="","",VLOOKUP(A849,D.Composição!A2893:F8599,5,FALSE))</f>
        <v/>
      </c>
      <c r="P849" s="343" t="str">
        <f t="shared" si="67"/>
        <v/>
      </c>
      <c r="Q849" s="344" t="str">
        <f t="shared" si="68"/>
        <v/>
      </c>
      <c r="R849" s="345" t="str">
        <f t="shared" si="69"/>
        <v/>
      </c>
      <c r="S849" s="343" t="str">
        <f>IF(H849="","",IF(R849&gt;=4*auxiliar!$K$2,"Não elegível",IF(R849&lt;4*auxiliar!$K$2,"Elegível","")))</f>
        <v/>
      </c>
      <c r="T849" s="338"/>
      <c r="U849" s="325"/>
      <c r="V849" s="325"/>
      <c r="W849" s="335"/>
      <c r="X849" s="336" t="str">
        <f>IF(Table8[[#This Row],[Código do agregado '[Entidade']]]="","",IF(OR(AND(A849="",A849&lt;&gt;""),(AND(A849&lt;&gt;"",OR(B849="",D849="",I849="",T849="",U849="")))),"NÃO",IF(AND(A849&lt;&gt;"",J849=0),"Faltam membros","sim")))</f>
        <v/>
      </c>
    </row>
    <row r="850" spans="1:24" x14ac:dyDescent="0.25">
      <c r="A850" s="337"/>
      <c r="B850" s="338"/>
      <c r="C850" s="339">
        <f>IFERROR(VLOOKUP(B850,A.Núcleos!$B:$C,2,FALSE),"")</f>
        <v>0</v>
      </c>
      <c r="D850" s="346"/>
      <c r="E850" s="238"/>
      <c r="F850" s="337"/>
      <c r="G850" s="341" t="str">
        <f>IF(Table8[[#This Row],[Código da Candidatura]]="","",CONCATENATE(VLOOKUP(Table8[[#This Row],[Código da Candidatura]],Table13[[Cód.]:[Latitude]],3,FALSE)," - ",VLOOKUP(Table8[[#This Row],[Código da Candidatura]],Table13[[Cód.]:[Latitude]],6,FALSE)))</f>
        <v/>
      </c>
      <c r="H850" s="339" t="str">
        <f>IF(A850="","",CONCATENATE("1D.",Entrada!$K$8,".",auxiliar!A72,".",Table8[[#This Row],[Código da Candidatura]]))</f>
        <v/>
      </c>
      <c r="I850" s="342" t="str">
        <f>IF(A850="","",SUMIF(D.Composição!A$2825:A$8530,A850,D.Composição!G$5:G$8530))</f>
        <v/>
      </c>
      <c r="J850" s="343" t="str">
        <f>IF(A850="","",COUNTIF(D.Composição!$A:$A,$A850))</f>
        <v/>
      </c>
      <c r="K850" s="343" t="str">
        <f t="shared" si="65"/>
        <v/>
      </c>
      <c r="L850" s="343" t="str">
        <f>IF(A850="","",COUNTIFS(D.Composição!$A:$A,$A850,D.Composição!$M:$M,"Dep"))</f>
        <v/>
      </c>
      <c r="M850" s="343" t="str">
        <f>IF(A850="","",COUNTIFS(D.Composição!$A:$A,$A850,D.Composição!$F:$F,"Sim"))</f>
        <v/>
      </c>
      <c r="N850" s="343" t="str">
        <f t="shared" si="66"/>
        <v/>
      </c>
      <c r="O850" s="332" t="str">
        <f>IF(A850="","",VLOOKUP(A850,D.Composição!A2894:F8600,5,FALSE))</f>
        <v/>
      </c>
      <c r="P850" s="343" t="str">
        <f t="shared" si="67"/>
        <v/>
      </c>
      <c r="Q850" s="344" t="str">
        <f t="shared" si="68"/>
        <v/>
      </c>
      <c r="R850" s="345" t="str">
        <f t="shared" si="69"/>
        <v/>
      </c>
      <c r="S850" s="343" t="str">
        <f>IF(H850="","",IF(R850&gt;=4*auxiliar!$K$2,"Não elegível",IF(R850&lt;4*auxiliar!$K$2,"Elegível","")))</f>
        <v/>
      </c>
      <c r="T850" s="338"/>
      <c r="U850" s="325"/>
      <c r="V850" s="325"/>
      <c r="W850" s="335"/>
      <c r="X850" s="336" t="str">
        <f>IF(Table8[[#This Row],[Código do agregado '[Entidade']]]="","",IF(OR(AND(A850="",A850&lt;&gt;""),(AND(A850&lt;&gt;"",OR(B850="",D850="",I850="",T850="",U850="")))),"NÃO",IF(AND(A850&lt;&gt;"",J850=0),"Faltam membros","sim")))</f>
        <v/>
      </c>
    </row>
    <row r="851" spans="1:24" x14ac:dyDescent="0.25">
      <c r="A851" s="337"/>
      <c r="B851" s="338"/>
      <c r="C851" s="339">
        <f>IFERROR(VLOOKUP(B851,A.Núcleos!$B:$C,2,FALSE),"")</f>
        <v>0</v>
      </c>
      <c r="D851" s="346"/>
      <c r="E851" s="238"/>
      <c r="F851" s="337"/>
      <c r="G851" s="341" t="str">
        <f>IF(Table8[[#This Row],[Código da Candidatura]]="","",CONCATENATE(VLOOKUP(Table8[[#This Row],[Código da Candidatura]],Table13[[Cód.]:[Latitude]],3,FALSE)," - ",VLOOKUP(Table8[[#This Row],[Código da Candidatura]],Table13[[Cód.]:[Latitude]],6,FALSE)))</f>
        <v/>
      </c>
      <c r="H851" s="339" t="str">
        <f>IF(A851="","",CONCATENATE("1D.",Entrada!$K$8,".",auxiliar!A73,".",Table8[[#This Row],[Código da Candidatura]]))</f>
        <v/>
      </c>
      <c r="I851" s="342" t="str">
        <f>IF(A851="","",SUMIF(D.Composição!A$2825:A$8530,A851,D.Composição!G$5:G$8530))</f>
        <v/>
      </c>
      <c r="J851" s="343" t="str">
        <f>IF(A851="","",COUNTIF(D.Composição!$A:$A,$A851))</f>
        <v/>
      </c>
      <c r="K851" s="343" t="str">
        <f t="shared" si="65"/>
        <v/>
      </c>
      <c r="L851" s="343" t="str">
        <f>IF(A851="","",COUNTIFS(D.Composição!$A:$A,$A851,D.Composição!$M:$M,"Dep"))</f>
        <v/>
      </c>
      <c r="M851" s="343" t="str">
        <f>IF(A851="","",COUNTIFS(D.Composição!$A:$A,$A851,D.Composição!$F:$F,"Sim"))</f>
        <v/>
      </c>
      <c r="N851" s="343" t="str">
        <f t="shared" si="66"/>
        <v/>
      </c>
      <c r="O851" s="332" t="str">
        <f>IF(A851="","",VLOOKUP(A851,D.Composição!A2895:F8601,5,FALSE))</f>
        <v/>
      </c>
      <c r="P851" s="343" t="str">
        <f t="shared" si="67"/>
        <v/>
      </c>
      <c r="Q851" s="344" t="str">
        <f t="shared" si="68"/>
        <v/>
      </c>
      <c r="R851" s="345" t="str">
        <f t="shared" si="69"/>
        <v/>
      </c>
      <c r="S851" s="343" t="str">
        <f>IF(H851="","",IF(R851&gt;=4*auxiliar!$K$2,"Não elegível",IF(R851&lt;4*auxiliar!$K$2,"Elegível","")))</f>
        <v/>
      </c>
      <c r="T851" s="338"/>
      <c r="U851" s="325"/>
      <c r="V851" s="325"/>
      <c r="W851" s="335"/>
      <c r="X851" s="336" t="str">
        <f>IF(Table8[[#This Row],[Código do agregado '[Entidade']]]="","",IF(OR(AND(A851="",A851&lt;&gt;""),(AND(A851&lt;&gt;"",OR(B851="",D851="",I851="",T851="",U851="")))),"NÃO",IF(AND(A851&lt;&gt;"",J851=0),"Faltam membros","sim")))</f>
        <v/>
      </c>
    </row>
    <row r="852" spans="1:24" x14ac:dyDescent="0.25">
      <c r="A852" s="337"/>
      <c r="B852" s="338"/>
      <c r="C852" s="339">
        <f>IFERROR(VLOOKUP(B852,A.Núcleos!$B:$C,2,FALSE),"")</f>
        <v>0</v>
      </c>
      <c r="D852" s="346"/>
      <c r="E852" s="238"/>
      <c r="F852" s="337"/>
      <c r="G852" s="341" t="str">
        <f>IF(Table8[[#This Row],[Código da Candidatura]]="","",CONCATENATE(VLOOKUP(Table8[[#This Row],[Código da Candidatura]],Table13[[Cód.]:[Latitude]],3,FALSE)," - ",VLOOKUP(Table8[[#This Row],[Código da Candidatura]],Table13[[Cód.]:[Latitude]],6,FALSE)))</f>
        <v/>
      </c>
      <c r="H852" s="339" t="str">
        <f>IF(A852="","",CONCATENATE("1D.",Entrada!$K$8,".",auxiliar!A74,".",Table8[[#This Row],[Código da Candidatura]]))</f>
        <v/>
      </c>
      <c r="I852" s="342" t="str">
        <f>IF(A852="","",SUMIF(D.Composição!A$2825:A$8530,A852,D.Composição!G$5:G$8530))</f>
        <v/>
      </c>
      <c r="J852" s="343" t="str">
        <f>IF(A852="","",COUNTIF(D.Composição!$A:$A,$A852))</f>
        <v/>
      </c>
      <c r="K852" s="343" t="str">
        <f t="shared" si="65"/>
        <v/>
      </c>
      <c r="L852" s="343" t="str">
        <f>IF(A852="","",COUNTIFS(D.Composição!$A:$A,$A852,D.Composição!$M:$M,"Dep"))</f>
        <v/>
      </c>
      <c r="M852" s="343" t="str">
        <f>IF(A852="","",COUNTIFS(D.Composição!$A:$A,$A852,D.Composição!$F:$F,"Sim"))</f>
        <v/>
      </c>
      <c r="N852" s="343" t="str">
        <f t="shared" si="66"/>
        <v/>
      </c>
      <c r="O852" s="332" t="str">
        <f>IF(A852="","",VLOOKUP(A852,D.Composição!A2896:F8602,5,FALSE))</f>
        <v/>
      </c>
      <c r="P852" s="343" t="str">
        <f t="shared" si="67"/>
        <v/>
      </c>
      <c r="Q852" s="344" t="str">
        <f t="shared" si="68"/>
        <v/>
      </c>
      <c r="R852" s="345" t="str">
        <f t="shared" si="69"/>
        <v/>
      </c>
      <c r="S852" s="343" t="str">
        <f>IF(H852="","",IF(R852&gt;=4*auxiliar!$K$2,"Não elegível",IF(R852&lt;4*auxiliar!$K$2,"Elegível","")))</f>
        <v/>
      </c>
      <c r="T852" s="338"/>
      <c r="U852" s="325"/>
      <c r="V852" s="325"/>
      <c r="W852" s="335"/>
      <c r="X852" s="336" t="str">
        <f>IF(Table8[[#This Row],[Código do agregado '[Entidade']]]="","",IF(OR(AND(A852="",A852&lt;&gt;""),(AND(A852&lt;&gt;"",OR(B852="",D852="",I852="",T852="",U852="")))),"NÃO",IF(AND(A852&lt;&gt;"",J852=0),"Faltam membros","sim")))</f>
        <v/>
      </c>
    </row>
    <row r="853" spans="1:24" x14ac:dyDescent="0.25">
      <c r="A853" s="337"/>
      <c r="B853" s="338"/>
      <c r="C853" s="339">
        <f>IFERROR(VLOOKUP(B853,A.Núcleos!$B:$C,2,FALSE),"")</f>
        <v>0</v>
      </c>
      <c r="D853" s="346"/>
      <c r="E853" s="238"/>
      <c r="F853" s="337"/>
      <c r="G853" s="341" t="str">
        <f>IF(Table8[[#This Row],[Código da Candidatura]]="","",CONCATENATE(VLOOKUP(Table8[[#This Row],[Código da Candidatura]],Table13[[Cód.]:[Latitude]],3,FALSE)," - ",VLOOKUP(Table8[[#This Row],[Código da Candidatura]],Table13[[Cód.]:[Latitude]],6,FALSE)))</f>
        <v/>
      </c>
      <c r="H853" s="339" t="str">
        <f>IF(A853="","",CONCATENATE("1D.",Entrada!$K$8,".",auxiliar!A75,".",Table8[[#This Row],[Código da Candidatura]]))</f>
        <v/>
      </c>
      <c r="I853" s="342" t="str">
        <f>IF(A853="","",SUMIF(D.Composição!A$2825:A$8530,A853,D.Composição!G$5:G$8530))</f>
        <v/>
      </c>
      <c r="J853" s="343" t="str">
        <f>IF(A853="","",COUNTIF(D.Composição!$A:$A,$A853))</f>
        <v/>
      </c>
      <c r="K853" s="343" t="str">
        <f t="shared" si="65"/>
        <v/>
      </c>
      <c r="L853" s="343" t="str">
        <f>IF(A853="","",COUNTIFS(D.Composição!$A:$A,$A853,D.Composição!$M:$M,"Dep"))</f>
        <v/>
      </c>
      <c r="M853" s="343" t="str">
        <f>IF(A853="","",COUNTIFS(D.Composição!$A:$A,$A853,D.Composição!$F:$F,"Sim"))</f>
        <v/>
      </c>
      <c r="N853" s="343" t="str">
        <f t="shared" si="66"/>
        <v/>
      </c>
      <c r="O853" s="332" t="str">
        <f>IF(A853="","",VLOOKUP(A853,D.Composição!A2897:F8603,5,FALSE))</f>
        <v/>
      </c>
      <c r="P853" s="343" t="str">
        <f t="shared" si="67"/>
        <v/>
      </c>
      <c r="Q853" s="344" t="str">
        <f t="shared" si="68"/>
        <v/>
      </c>
      <c r="R853" s="345" t="str">
        <f t="shared" si="69"/>
        <v/>
      </c>
      <c r="S853" s="343" t="str">
        <f>IF(H853="","",IF(R853&gt;=4*auxiliar!$K$2,"Não elegível",IF(R853&lt;4*auxiliar!$K$2,"Elegível","")))</f>
        <v/>
      </c>
      <c r="T853" s="338"/>
      <c r="U853" s="325"/>
      <c r="V853" s="325"/>
      <c r="W853" s="335"/>
      <c r="X853" s="336" t="str">
        <f>IF(Table8[[#This Row],[Código do agregado '[Entidade']]]="","",IF(OR(AND(A853="",A853&lt;&gt;""),(AND(A853&lt;&gt;"",OR(B853="",D853="",I853="",T853="",U853="")))),"NÃO",IF(AND(A853&lt;&gt;"",J853=0),"Faltam membros","sim")))</f>
        <v/>
      </c>
    </row>
    <row r="854" spans="1:24" x14ac:dyDescent="0.25">
      <c r="A854" s="337"/>
      <c r="B854" s="338"/>
      <c r="C854" s="339">
        <f>IFERROR(VLOOKUP(B854,A.Núcleos!$B:$C,2,FALSE),"")</f>
        <v>0</v>
      </c>
      <c r="D854" s="346"/>
      <c r="E854" s="238"/>
      <c r="F854" s="337"/>
      <c r="G854" s="341" t="str">
        <f>IF(Table8[[#This Row],[Código da Candidatura]]="","",CONCATENATE(VLOOKUP(Table8[[#This Row],[Código da Candidatura]],Table13[[Cód.]:[Latitude]],3,FALSE)," - ",VLOOKUP(Table8[[#This Row],[Código da Candidatura]],Table13[[Cód.]:[Latitude]],6,FALSE)))</f>
        <v/>
      </c>
      <c r="H854" s="339" t="str">
        <f>IF(A854="","",CONCATENATE("1D.",Entrada!$K$8,".",auxiliar!A76,".",Table8[[#This Row],[Código da Candidatura]]))</f>
        <v/>
      </c>
      <c r="I854" s="342" t="str">
        <f>IF(A854="","",SUMIF(D.Composição!A$2825:A$8530,A854,D.Composição!G$5:G$8530))</f>
        <v/>
      </c>
      <c r="J854" s="343" t="str">
        <f>IF(A854="","",COUNTIF(D.Composição!$A:$A,$A854))</f>
        <v/>
      </c>
      <c r="K854" s="343" t="str">
        <f t="shared" si="65"/>
        <v/>
      </c>
      <c r="L854" s="343" t="str">
        <f>IF(A854="","",COUNTIFS(D.Composição!$A:$A,$A854,D.Composição!$M:$M,"Dep"))</f>
        <v/>
      </c>
      <c r="M854" s="343" t="str">
        <f>IF(A854="","",COUNTIFS(D.Composição!$A:$A,$A854,D.Composição!$F:$F,"Sim"))</f>
        <v/>
      </c>
      <c r="N854" s="343" t="str">
        <f t="shared" si="66"/>
        <v/>
      </c>
      <c r="O854" s="332" t="str">
        <f>IF(A854="","",VLOOKUP(A854,D.Composição!A2898:F8604,5,FALSE))</f>
        <v/>
      </c>
      <c r="P854" s="343" t="str">
        <f t="shared" si="67"/>
        <v/>
      </c>
      <c r="Q854" s="344" t="str">
        <f t="shared" si="68"/>
        <v/>
      </c>
      <c r="R854" s="345" t="str">
        <f t="shared" si="69"/>
        <v/>
      </c>
      <c r="S854" s="343" t="str">
        <f>IF(H854="","",IF(R854&gt;=4*auxiliar!$K$2,"Não elegível",IF(R854&lt;4*auxiliar!$K$2,"Elegível","")))</f>
        <v/>
      </c>
      <c r="T854" s="338"/>
      <c r="U854" s="325"/>
      <c r="V854" s="325"/>
      <c r="W854" s="335"/>
      <c r="X854" s="336" t="str">
        <f>IF(Table8[[#This Row],[Código do agregado '[Entidade']]]="","",IF(OR(AND(A854="",A854&lt;&gt;""),(AND(A854&lt;&gt;"",OR(B854="",D854="",I854="",T854="",U854="")))),"NÃO",IF(AND(A854&lt;&gt;"",J854=0),"Faltam membros","sim")))</f>
        <v/>
      </c>
    </row>
    <row r="855" spans="1:24" x14ac:dyDescent="0.25">
      <c r="A855" s="337"/>
      <c r="B855" s="338"/>
      <c r="C855" s="339">
        <f>IFERROR(VLOOKUP(B855,A.Núcleos!$B:$C,2,FALSE),"")</f>
        <v>0</v>
      </c>
      <c r="D855" s="346"/>
      <c r="E855" s="238"/>
      <c r="F855" s="337"/>
      <c r="G855" s="341" t="str">
        <f>IF(Table8[[#This Row],[Código da Candidatura]]="","",CONCATENATE(VLOOKUP(Table8[[#This Row],[Código da Candidatura]],Table13[[Cód.]:[Latitude]],3,FALSE)," - ",VLOOKUP(Table8[[#This Row],[Código da Candidatura]],Table13[[Cód.]:[Latitude]],6,FALSE)))</f>
        <v/>
      </c>
      <c r="H855" s="339" t="str">
        <f>IF(A855="","",CONCATENATE("1D.",Entrada!$K$8,".",auxiliar!A77,".",Table8[[#This Row],[Código da Candidatura]]))</f>
        <v/>
      </c>
      <c r="I855" s="342" t="str">
        <f>IF(A855="","",SUMIF(D.Composição!A$2825:A$8530,A855,D.Composição!G$5:G$8530))</f>
        <v/>
      </c>
      <c r="J855" s="343" t="str">
        <f>IF(A855="","",COUNTIF(D.Composição!$A:$A,$A855))</f>
        <v/>
      </c>
      <c r="K855" s="343" t="str">
        <f t="shared" si="65"/>
        <v/>
      </c>
      <c r="L855" s="343" t="str">
        <f>IF(A855="","",COUNTIFS(D.Composição!$A:$A,$A855,D.Composição!$M:$M,"Dep"))</f>
        <v/>
      </c>
      <c r="M855" s="343" t="str">
        <f>IF(A855="","",COUNTIFS(D.Composição!$A:$A,$A855,D.Composição!$F:$F,"Sim"))</f>
        <v/>
      </c>
      <c r="N855" s="343" t="str">
        <f t="shared" si="66"/>
        <v/>
      </c>
      <c r="O855" s="332" t="str">
        <f>IF(A855="","",VLOOKUP(A855,D.Composição!A2899:F8605,5,FALSE))</f>
        <v/>
      </c>
      <c r="P855" s="343" t="str">
        <f t="shared" si="67"/>
        <v/>
      </c>
      <c r="Q855" s="344" t="str">
        <f t="shared" si="68"/>
        <v/>
      </c>
      <c r="R855" s="345" t="str">
        <f t="shared" si="69"/>
        <v/>
      </c>
      <c r="S855" s="343" t="str">
        <f>IF(H855="","",IF(R855&gt;=4*auxiliar!$K$2,"Não elegível",IF(R855&lt;4*auxiliar!$K$2,"Elegível","")))</f>
        <v/>
      </c>
      <c r="T855" s="338"/>
      <c r="U855" s="325"/>
      <c r="V855" s="325"/>
      <c r="W855" s="335"/>
      <c r="X855" s="336" t="str">
        <f>IF(Table8[[#This Row],[Código do agregado '[Entidade']]]="","",IF(OR(AND(A855="",A855&lt;&gt;""),(AND(A855&lt;&gt;"",OR(B855="",D855="",I855="",T855="",U855="")))),"NÃO",IF(AND(A855&lt;&gt;"",J855=0),"Faltam membros","sim")))</f>
        <v/>
      </c>
    </row>
    <row r="856" spans="1:24" x14ac:dyDescent="0.25">
      <c r="A856" s="337"/>
      <c r="B856" s="338"/>
      <c r="C856" s="339">
        <f>IFERROR(VLOOKUP(B856,A.Núcleos!$B:$C,2,FALSE),"")</f>
        <v>0</v>
      </c>
      <c r="D856" s="346"/>
      <c r="E856" s="238"/>
      <c r="F856" s="337"/>
      <c r="G856" s="341" t="str">
        <f>IF(Table8[[#This Row],[Código da Candidatura]]="","",CONCATENATE(VLOOKUP(Table8[[#This Row],[Código da Candidatura]],Table13[[Cód.]:[Latitude]],3,FALSE)," - ",VLOOKUP(Table8[[#This Row],[Código da Candidatura]],Table13[[Cód.]:[Latitude]],6,FALSE)))</f>
        <v/>
      </c>
      <c r="H856" s="339" t="str">
        <f>IF(A856="","",CONCATENATE("1D.",Entrada!$K$8,".",auxiliar!A78,".",Table8[[#This Row],[Código da Candidatura]]))</f>
        <v/>
      </c>
      <c r="I856" s="342" t="str">
        <f>IF(A856="","",SUMIF(D.Composição!A$2825:A$8530,A856,D.Composição!G$5:G$8530))</f>
        <v/>
      </c>
      <c r="J856" s="343" t="str">
        <f>IF(A856="","",COUNTIF(D.Composição!$A:$A,$A856))</f>
        <v/>
      </c>
      <c r="K856" s="343" t="str">
        <f t="shared" si="65"/>
        <v/>
      </c>
      <c r="L856" s="343" t="str">
        <f>IF(A856="","",COUNTIFS(D.Composição!$A:$A,$A856,D.Composição!$M:$M,"Dep"))</f>
        <v/>
      </c>
      <c r="M856" s="343" t="str">
        <f>IF(A856="","",COUNTIFS(D.Composição!$A:$A,$A856,D.Composição!$F:$F,"Sim"))</f>
        <v/>
      </c>
      <c r="N856" s="343" t="str">
        <f t="shared" si="66"/>
        <v/>
      </c>
      <c r="O856" s="332" t="str">
        <f>IF(A856="","",VLOOKUP(A856,D.Composição!A2900:F8606,5,FALSE))</f>
        <v/>
      </c>
      <c r="P856" s="343" t="str">
        <f t="shared" si="67"/>
        <v/>
      </c>
      <c r="Q856" s="344" t="str">
        <f t="shared" si="68"/>
        <v/>
      </c>
      <c r="R856" s="345" t="str">
        <f t="shared" si="69"/>
        <v/>
      </c>
      <c r="S856" s="343" t="str">
        <f>IF(H856="","",IF(R856&gt;=4*auxiliar!$K$2,"Não elegível",IF(R856&lt;4*auxiliar!$K$2,"Elegível","")))</f>
        <v/>
      </c>
      <c r="T856" s="338"/>
      <c r="U856" s="325"/>
      <c r="V856" s="325"/>
      <c r="W856" s="335"/>
      <c r="X856" s="336" t="str">
        <f>IF(Table8[[#This Row],[Código do agregado '[Entidade']]]="","",IF(OR(AND(A856="",A856&lt;&gt;""),(AND(A856&lt;&gt;"",OR(B856="",D856="",I856="",T856="",U856="")))),"NÃO",IF(AND(A856&lt;&gt;"",J856=0),"Faltam membros","sim")))</f>
        <v/>
      </c>
    </row>
    <row r="857" spans="1:24" x14ac:dyDescent="0.25">
      <c r="A857" s="337"/>
      <c r="B857" s="338"/>
      <c r="C857" s="339">
        <f>IFERROR(VLOOKUP(B857,A.Núcleos!$B:$C,2,FALSE),"")</f>
        <v>0</v>
      </c>
      <c r="D857" s="346"/>
      <c r="E857" s="238"/>
      <c r="F857" s="337"/>
      <c r="G857" s="341" t="str">
        <f>IF(Table8[[#This Row],[Código da Candidatura]]="","",CONCATENATE(VLOOKUP(Table8[[#This Row],[Código da Candidatura]],Table13[[Cód.]:[Latitude]],3,FALSE)," - ",VLOOKUP(Table8[[#This Row],[Código da Candidatura]],Table13[[Cód.]:[Latitude]],6,FALSE)))</f>
        <v/>
      </c>
      <c r="H857" s="339" t="str">
        <f>IF(A857="","",CONCATENATE("1D.",Entrada!$K$8,".",auxiliar!A79,".",Table8[[#This Row],[Código da Candidatura]]))</f>
        <v/>
      </c>
      <c r="I857" s="342" t="str">
        <f>IF(A857="","",SUMIF(D.Composição!A$2825:A$8530,A857,D.Composição!G$5:G$8530))</f>
        <v/>
      </c>
      <c r="J857" s="343" t="str">
        <f>IF(A857="","",COUNTIF(D.Composição!$A:$A,$A857))</f>
        <v/>
      </c>
      <c r="K857" s="343" t="str">
        <f t="shared" si="65"/>
        <v/>
      </c>
      <c r="L857" s="343" t="str">
        <f>IF(A857="","",COUNTIFS(D.Composição!$A:$A,$A857,D.Composição!$M:$M,"Dep"))</f>
        <v/>
      </c>
      <c r="M857" s="343" t="str">
        <f>IF(A857="","",COUNTIFS(D.Composição!$A:$A,$A857,D.Composição!$F:$F,"Sim"))</f>
        <v/>
      </c>
      <c r="N857" s="343" t="str">
        <f t="shared" si="66"/>
        <v/>
      </c>
      <c r="O857" s="332" t="str">
        <f>IF(A857="","",VLOOKUP(A857,D.Composição!A2901:F8607,5,FALSE))</f>
        <v/>
      </c>
      <c r="P857" s="343" t="str">
        <f t="shared" si="67"/>
        <v/>
      </c>
      <c r="Q857" s="344" t="str">
        <f t="shared" si="68"/>
        <v/>
      </c>
      <c r="R857" s="345" t="str">
        <f t="shared" si="69"/>
        <v/>
      </c>
      <c r="S857" s="343" t="str">
        <f>IF(H857="","",IF(R857&gt;=4*auxiliar!$K$2,"Não elegível",IF(R857&lt;4*auxiliar!$K$2,"Elegível","")))</f>
        <v/>
      </c>
      <c r="T857" s="338"/>
      <c r="U857" s="325"/>
      <c r="V857" s="325"/>
      <c r="W857" s="335"/>
      <c r="X857" s="336" t="str">
        <f>IF(Table8[[#This Row],[Código do agregado '[Entidade']]]="","",IF(OR(AND(A857="",A857&lt;&gt;""),(AND(A857&lt;&gt;"",OR(B857="",D857="",I857="",T857="",U857="")))),"NÃO",IF(AND(A857&lt;&gt;"",J857=0),"Faltam membros","sim")))</f>
        <v/>
      </c>
    </row>
    <row r="858" spans="1:24" x14ac:dyDescent="0.25">
      <c r="A858" s="337"/>
      <c r="B858" s="338"/>
      <c r="C858" s="339">
        <f>IFERROR(VLOOKUP(B858,A.Núcleos!$B:$C,2,FALSE),"")</f>
        <v>0</v>
      </c>
      <c r="D858" s="346"/>
      <c r="E858" s="238"/>
      <c r="F858" s="337"/>
      <c r="G858" s="341" t="str">
        <f>IF(Table8[[#This Row],[Código da Candidatura]]="","",CONCATENATE(VLOOKUP(Table8[[#This Row],[Código da Candidatura]],Table13[[Cód.]:[Latitude]],3,FALSE)," - ",VLOOKUP(Table8[[#This Row],[Código da Candidatura]],Table13[[Cód.]:[Latitude]],6,FALSE)))</f>
        <v/>
      </c>
      <c r="H858" s="339" t="str">
        <f>IF(A858="","",CONCATENATE("1D.",Entrada!$K$8,".",auxiliar!A80,".",Table8[[#This Row],[Código da Candidatura]]))</f>
        <v/>
      </c>
      <c r="I858" s="342" t="str">
        <f>IF(A858="","",SUMIF(D.Composição!A$2825:A$8530,A858,D.Composição!G$5:G$8530))</f>
        <v/>
      </c>
      <c r="J858" s="343" t="str">
        <f>IF(A858="","",COUNTIF(D.Composição!$A:$A,$A858))</f>
        <v/>
      </c>
      <c r="K858" s="343" t="str">
        <f t="shared" si="65"/>
        <v/>
      </c>
      <c r="L858" s="343" t="str">
        <f>IF(A858="","",COUNTIFS(D.Composição!$A:$A,$A858,D.Composição!$M:$M,"Dep"))</f>
        <v/>
      </c>
      <c r="M858" s="343" t="str">
        <f>IF(A858="","",COUNTIFS(D.Composição!$A:$A,$A858,D.Composição!$F:$F,"Sim"))</f>
        <v/>
      </c>
      <c r="N858" s="343" t="str">
        <f t="shared" si="66"/>
        <v/>
      </c>
      <c r="O858" s="332" t="str">
        <f>IF(A858="","",VLOOKUP(A858,D.Composição!A2902:F8608,5,FALSE))</f>
        <v/>
      </c>
      <c r="P858" s="343" t="str">
        <f t="shared" si="67"/>
        <v/>
      </c>
      <c r="Q858" s="344" t="str">
        <f t="shared" si="68"/>
        <v/>
      </c>
      <c r="R858" s="345" t="str">
        <f t="shared" si="69"/>
        <v/>
      </c>
      <c r="S858" s="343" t="str">
        <f>IF(H858="","",IF(R858&gt;=4*auxiliar!$K$2,"Não elegível",IF(R858&lt;4*auxiliar!$K$2,"Elegível","")))</f>
        <v/>
      </c>
      <c r="T858" s="338"/>
      <c r="U858" s="325"/>
      <c r="V858" s="325"/>
      <c r="W858" s="335"/>
      <c r="X858" s="336" t="str">
        <f>IF(Table8[[#This Row],[Código do agregado '[Entidade']]]="","",IF(OR(AND(A858="",A858&lt;&gt;""),(AND(A858&lt;&gt;"",OR(B858="",D858="",I858="",T858="",U858="")))),"NÃO",IF(AND(A858&lt;&gt;"",J858=0),"Faltam membros","sim")))</f>
        <v/>
      </c>
    </row>
    <row r="859" spans="1:24" x14ac:dyDescent="0.25">
      <c r="A859" s="337"/>
      <c r="B859" s="338"/>
      <c r="C859" s="339">
        <f>IFERROR(VLOOKUP(B859,A.Núcleos!$B:$C,2,FALSE),"")</f>
        <v>0</v>
      </c>
      <c r="D859" s="346"/>
      <c r="E859" s="238"/>
      <c r="F859" s="337"/>
      <c r="G859" s="341" t="str">
        <f>IF(Table8[[#This Row],[Código da Candidatura]]="","",CONCATENATE(VLOOKUP(Table8[[#This Row],[Código da Candidatura]],Table13[[Cód.]:[Latitude]],3,FALSE)," - ",VLOOKUP(Table8[[#This Row],[Código da Candidatura]],Table13[[Cód.]:[Latitude]],6,FALSE)))</f>
        <v/>
      </c>
      <c r="H859" s="339" t="str">
        <f>IF(A859="","",CONCATENATE("1D.",Entrada!$K$8,".",auxiliar!A81,".",Table8[[#This Row],[Código da Candidatura]]))</f>
        <v/>
      </c>
      <c r="I859" s="342" t="str">
        <f>IF(A859="","",SUMIF(D.Composição!A$2825:A$8530,A859,D.Composição!G$5:G$8530))</f>
        <v/>
      </c>
      <c r="J859" s="343" t="str">
        <f>IF(A859="","",COUNTIF(D.Composição!$A:$A,$A859))</f>
        <v/>
      </c>
      <c r="K859" s="343" t="str">
        <f t="shared" si="65"/>
        <v/>
      </c>
      <c r="L859" s="343" t="str">
        <f>IF(A859="","",COUNTIFS(D.Composição!$A:$A,$A859,D.Composição!$M:$M,"Dep"))</f>
        <v/>
      </c>
      <c r="M859" s="343" t="str">
        <f>IF(A859="","",COUNTIFS(D.Composição!$A:$A,$A859,D.Composição!$F:$F,"Sim"))</f>
        <v/>
      </c>
      <c r="N859" s="343" t="str">
        <f t="shared" si="66"/>
        <v/>
      </c>
      <c r="O859" s="332" t="str">
        <f>IF(A859="","",VLOOKUP(A859,D.Composição!A2903:F8609,5,FALSE))</f>
        <v/>
      </c>
      <c r="P859" s="343" t="str">
        <f t="shared" si="67"/>
        <v/>
      </c>
      <c r="Q859" s="344" t="str">
        <f t="shared" si="68"/>
        <v/>
      </c>
      <c r="R859" s="345" t="str">
        <f t="shared" si="69"/>
        <v/>
      </c>
      <c r="S859" s="343" t="str">
        <f>IF(H859="","",IF(R859&gt;=4*auxiliar!$K$2,"Não elegível",IF(R859&lt;4*auxiliar!$K$2,"Elegível","")))</f>
        <v/>
      </c>
      <c r="T859" s="338"/>
      <c r="U859" s="325"/>
      <c r="V859" s="325"/>
      <c r="W859" s="335"/>
      <c r="X859" s="336" t="str">
        <f>IF(Table8[[#This Row],[Código do agregado '[Entidade']]]="","",IF(OR(AND(A859="",A859&lt;&gt;""),(AND(A859&lt;&gt;"",OR(B859="",D859="",I859="",T859="",U859="")))),"NÃO",IF(AND(A859&lt;&gt;"",J859=0),"Faltam membros","sim")))</f>
        <v/>
      </c>
    </row>
    <row r="860" spans="1:24" x14ac:dyDescent="0.25">
      <c r="A860" s="337"/>
      <c r="B860" s="338"/>
      <c r="C860" s="339">
        <f>IFERROR(VLOOKUP(B860,A.Núcleos!$B:$C,2,FALSE),"")</f>
        <v>0</v>
      </c>
      <c r="D860" s="346"/>
      <c r="E860" s="238"/>
      <c r="F860" s="337"/>
      <c r="G860" s="341" t="str">
        <f>IF(Table8[[#This Row],[Código da Candidatura]]="","",CONCATENATE(VLOOKUP(Table8[[#This Row],[Código da Candidatura]],Table13[[Cód.]:[Latitude]],3,FALSE)," - ",VLOOKUP(Table8[[#This Row],[Código da Candidatura]],Table13[[Cód.]:[Latitude]],6,FALSE)))</f>
        <v/>
      </c>
      <c r="H860" s="339" t="str">
        <f>IF(A860="","",CONCATENATE("1D.",Entrada!$K$8,".",auxiliar!A82,".",Table8[[#This Row],[Código da Candidatura]]))</f>
        <v/>
      </c>
      <c r="I860" s="342" t="str">
        <f>IF(A860="","",SUMIF(D.Composição!A$2825:A$8530,A860,D.Composição!G$5:G$8530))</f>
        <v/>
      </c>
      <c r="J860" s="343" t="str">
        <f>IF(A860="","",COUNTIF(D.Composição!$A:$A,$A860))</f>
        <v/>
      </c>
      <c r="K860" s="343" t="str">
        <f t="shared" si="65"/>
        <v/>
      </c>
      <c r="L860" s="343" t="str">
        <f>IF(A860="","",COUNTIFS(D.Composição!$A:$A,$A860,D.Composição!$M:$M,"Dep"))</f>
        <v/>
      </c>
      <c r="M860" s="343" t="str">
        <f>IF(A860="","",COUNTIFS(D.Composição!$A:$A,$A860,D.Composição!$F:$F,"Sim"))</f>
        <v/>
      </c>
      <c r="N860" s="343" t="str">
        <f t="shared" si="66"/>
        <v/>
      </c>
      <c r="O860" s="332" t="str">
        <f>IF(A860="","",VLOOKUP(A860,D.Composição!A2904:F8610,5,FALSE))</f>
        <v/>
      </c>
      <c r="P860" s="343" t="str">
        <f t="shared" si="67"/>
        <v/>
      </c>
      <c r="Q860" s="344" t="str">
        <f t="shared" si="68"/>
        <v/>
      </c>
      <c r="R860" s="345" t="str">
        <f t="shared" si="69"/>
        <v/>
      </c>
      <c r="S860" s="343" t="str">
        <f>IF(H860="","",IF(R860&gt;=4*auxiliar!$K$2,"Não elegível",IF(R860&lt;4*auxiliar!$K$2,"Elegível","")))</f>
        <v/>
      </c>
      <c r="T860" s="338"/>
      <c r="U860" s="325"/>
      <c r="V860" s="325"/>
      <c r="W860" s="335"/>
      <c r="X860" s="336" t="str">
        <f>IF(Table8[[#This Row],[Código do agregado '[Entidade']]]="","",IF(OR(AND(A860="",A860&lt;&gt;""),(AND(A860&lt;&gt;"",OR(B860="",D860="",I860="",T860="",U860="")))),"NÃO",IF(AND(A860&lt;&gt;"",J860=0),"Faltam membros","sim")))</f>
        <v/>
      </c>
    </row>
    <row r="861" spans="1:24" x14ac:dyDescent="0.25">
      <c r="A861" s="337"/>
      <c r="B861" s="338"/>
      <c r="C861" s="339">
        <f>IFERROR(VLOOKUP(B861,A.Núcleos!$B:$C,2,FALSE),"")</f>
        <v>0</v>
      </c>
      <c r="D861" s="346"/>
      <c r="E861" s="238"/>
      <c r="F861" s="337"/>
      <c r="G861" s="341" t="str">
        <f>IF(Table8[[#This Row],[Código da Candidatura]]="","",CONCATENATE(VLOOKUP(Table8[[#This Row],[Código da Candidatura]],Table13[[Cód.]:[Latitude]],3,FALSE)," - ",VLOOKUP(Table8[[#This Row],[Código da Candidatura]],Table13[[Cód.]:[Latitude]],6,FALSE)))</f>
        <v/>
      </c>
      <c r="H861" s="339" t="str">
        <f>IF(A861="","",CONCATENATE("1D.",Entrada!$K$8,".",auxiliar!A83,".",Table8[[#This Row],[Código da Candidatura]]))</f>
        <v/>
      </c>
      <c r="I861" s="342" t="str">
        <f>IF(A861="","",SUMIF(D.Composição!A$2825:A$8530,A861,D.Composição!G$5:G$8530))</f>
        <v/>
      </c>
      <c r="J861" s="343" t="str">
        <f>IF(A861="","",COUNTIF(D.Composição!$A:$A,$A861))</f>
        <v/>
      </c>
      <c r="K861" s="343" t="str">
        <f t="shared" si="65"/>
        <v/>
      </c>
      <c r="L861" s="343" t="str">
        <f>IF(A861="","",COUNTIFS(D.Composição!$A:$A,$A861,D.Composição!$M:$M,"Dep"))</f>
        <v/>
      </c>
      <c r="M861" s="343" t="str">
        <f>IF(A861="","",COUNTIFS(D.Composição!$A:$A,$A861,D.Composição!$F:$F,"Sim"))</f>
        <v/>
      </c>
      <c r="N861" s="343" t="str">
        <f t="shared" si="66"/>
        <v/>
      </c>
      <c r="O861" s="332" t="str">
        <f>IF(A861="","",VLOOKUP(A861,D.Composição!A2905:F8611,5,FALSE))</f>
        <v/>
      </c>
      <c r="P861" s="343" t="str">
        <f t="shared" si="67"/>
        <v/>
      </c>
      <c r="Q861" s="344" t="str">
        <f t="shared" si="68"/>
        <v/>
      </c>
      <c r="R861" s="345" t="str">
        <f t="shared" si="69"/>
        <v/>
      </c>
      <c r="S861" s="343" t="str">
        <f>IF(H861="","",IF(R861&gt;=4*auxiliar!$K$2,"Não elegível",IF(R861&lt;4*auxiliar!$K$2,"Elegível","")))</f>
        <v/>
      </c>
      <c r="T861" s="338"/>
      <c r="U861" s="325"/>
      <c r="V861" s="325"/>
      <c r="W861" s="335"/>
      <c r="X861" s="336" t="str">
        <f>IF(Table8[[#This Row],[Código do agregado '[Entidade']]]="","",IF(OR(AND(A861="",A861&lt;&gt;""),(AND(A861&lt;&gt;"",OR(B861="",D861="",I861="",T861="",U861="")))),"NÃO",IF(AND(A861&lt;&gt;"",J861=0),"Faltam membros","sim")))</f>
        <v/>
      </c>
    </row>
    <row r="862" spans="1:24" x14ac:dyDescent="0.25">
      <c r="A862" s="337"/>
      <c r="B862" s="338"/>
      <c r="C862" s="339">
        <f>IFERROR(VLOOKUP(B862,A.Núcleos!$B:$C,2,FALSE),"")</f>
        <v>0</v>
      </c>
      <c r="D862" s="346"/>
      <c r="E862" s="238"/>
      <c r="F862" s="337"/>
      <c r="G862" s="341" t="str">
        <f>IF(Table8[[#This Row],[Código da Candidatura]]="","",CONCATENATE(VLOOKUP(Table8[[#This Row],[Código da Candidatura]],Table13[[Cód.]:[Latitude]],3,FALSE)," - ",VLOOKUP(Table8[[#This Row],[Código da Candidatura]],Table13[[Cód.]:[Latitude]],6,FALSE)))</f>
        <v/>
      </c>
      <c r="H862" s="339" t="str">
        <f>IF(A862="","",CONCATENATE("1D.",Entrada!$K$8,".",auxiliar!A84,".",Table8[[#This Row],[Código da Candidatura]]))</f>
        <v/>
      </c>
      <c r="I862" s="342" t="str">
        <f>IF(A862="","",SUMIF(D.Composição!A$2825:A$8530,A862,D.Composição!G$5:G$8530))</f>
        <v/>
      </c>
      <c r="J862" s="343" t="str">
        <f>IF(A862="","",COUNTIF(D.Composição!$A:$A,$A862))</f>
        <v/>
      </c>
      <c r="K862" s="343" t="str">
        <f t="shared" si="65"/>
        <v/>
      </c>
      <c r="L862" s="343" t="str">
        <f>IF(A862="","",COUNTIFS(D.Composição!$A:$A,$A862,D.Composição!$M:$M,"Dep"))</f>
        <v/>
      </c>
      <c r="M862" s="343" t="str">
        <f>IF(A862="","",COUNTIFS(D.Composição!$A:$A,$A862,D.Composição!$F:$F,"Sim"))</f>
        <v/>
      </c>
      <c r="N862" s="343" t="str">
        <f t="shared" si="66"/>
        <v/>
      </c>
      <c r="O862" s="332" t="str">
        <f>IF(A862="","",VLOOKUP(A862,D.Composição!A2906:F8612,5,FALSE))</f>
        <v/>
      </c>
      <c r="P862" s="343" t="str">
        <f t="shared" si="67"/>
        <v/>
      </c>
      <c r="Q862" s="344" t="str">
        <f t="shared" si="68"/>
        <v/>
      </c>
      <c r="R862" s="345" t="str">
        <f t="shared" si="69"/>
        <v/>
      </c>
      <c r="S862" s="343" t="str">
        <f>IF(H862="","",IF(R862&gt;=4*auxiliar!$K$2,"Não elegível",IF(R862&lt;4*auxiliar!$K$2,"Elegível","")))</f>
        <v/>
      </c>
      <c r="T862" s="338"/>
      <c r="U862" s="325"/>
      <c r="V862" s="325"/>
      <c r="W862" s="335"/>
      <c r="X862" s="336" t="str">
        <f>IF(Table8[[#This Row],[Código do agregado '[Entidade']]]="","",IF(OR(AND(A862="",A862&lt;&gt;""),(AND(A862&lt;&gt;"",OR(B862="",D862="",I862="",T862="",U862="")))),"NÃO",IF(AND(A862&lt;&gt;"",J862=0),"Faltam membros","sim")))</f>
        <v/>
      </c>
    </row>
    <row r="863" spans="1:24" x14ac:dyDescent="0.25">
      <c r="A863" s="337"/>
      <c r="B863" s="338"/>
      <c r="C863" s="339">
        <f>IFERROR(VLOOKUP(B863,A.Núcleos!$B:$C,2,FALSE),"")</f>
        <v>0</v>
      </c>
      <c r="D863" s="346"/>
      <c r="E863" s="238"/>
      <c r="F863" s="337"/>
      <c r="G863" s="341" t="str">
        <f>IF(Table8[[#This Row],[Código da Candidatura]]="","",CONCATENATE(VLOOKUP(Table8[[#This Row],[Código da Candidatura]],Table13[[Cód.]:[Latitude]],3,FALSE)," - ",VLOOKUP(Table8[[#This Row],[Código da Candidatura]],Table13[[Cód.]:[Latitude]],6,FALSE)))</f>
        <v/>
      </c>
      <c r="H863" s="339" t="str">
        <f>IF(A863="","",CONCATENATE("1D.",Entrada!$K$8,".",auxiliar!A85,".",Table8[[#This Row],[Código da Candidatura]]))</f>
        <v/>
      </c>
      <c r="I863" s="342" t="str">
        <f>IF(A863="","",SUMIF(D.Composição!A$2825:A$8530,A863,D.Composição!G$5:G$8530))</f>
        <v/>
      </c>
      <c r="J863" s="343" t="str">
        <f>IF(A863="","",COUNTIF(D.Composição!$A:$A,$A863))</f>
        <v/>
      </c>
      <c r="K863" s="343" t="str">
        <f t="shared" si="65"/>
        <v/>
      </c>
      <c r="L863" s="343" t="str">
        <f>IF(A863="","",COUNTIFS(D.Composição!$A:$A,$A863,D.Composição!$M:$M,"Dep"))</f>
        <v/>
      </c>
      <c r="M863" s="343" t="str">
        <f>IF(A863="","",COUNTIFS(D.Composição!$A:$A,$A863,D.Composição!$F:$F,"Sim"))</f>
        <v/>
      </c>
      <c r="N863" s="343" t="str">
        <f t="shared" si="66"/>
        <v/>
      </c>
      <c r="O863" s="332" t="str">
        <f>IF(A863="","",VLOOKUP(A863,D.Composição!A2907:F8613,5,FALSE))</f>
        <v/>
      </c>
      <c r="P863" s="343" t="str">
        <f t="shared" si="67"/>
        <v/>
      </c>
      <c r="Q863" s="344" t="str">
        <f t="shared" si="68"/>
        <v/>
      </c>
      <c r="R863" s="345" t="str">
        <f t="shared" si="69"/>
        <v/>
      </c>
      <c r="S863" s="343" t="str">
        <f>IF(H863="","",IF(R863&gt;=4*auxiliar!$K$2,"Não elegível",IF(R863&lt;4*auxiliar!$K$2,"Elegível","")))</f>
        <v/>
      </c>
      <c r="T863" s="338"/>
      <c r="U863" s="325"/>
      <c r="V863" s="325"/>
      <c r="W863" s="335"/>
      <c r="X863" s="336" t="str">
        <f>IF(Table8[[#This Row],[Código do agregado '[Entidade']]]="","",IF(OR(AND(A863="",A863&lt;&gt;""),(AND(A863&lt;&gt;"",OR(B863="",D863="",I863="",T863="",U863="")))),"NÃO",IF(AND(A863&lt;&gt;"",J863=0),"Faltam membros","sim")))</f>
        <v/>
      </c>
    </row>
    <row r="864" spans="1:24" x14ac:dyDescent="0.25">
      <c r="A864" s="337"/>
      <c r="B864" s="338"/>
      <c r="C864" s="339">
        <f>IFERROR(VLOOKUP(B864,A.Núcleos!$B:$C,2,FALSE),"")</f>
        <v>0</v>
      </c>
      <c r="D864" s="346"/>
      <c r="E864" s="238"/>
      <c r="F864" s="337"/>
      <c r="G864" s="341" t="str">
        <f>IF(Table8[[#This Row],[Código da Candidatura]]="","",CONCATENATE(VLOOKUP(Table8[[#This Row],[Código da Candidatura]],Table13[[Cód.]:[Latitude]],3,FALSE)," - ",VLOOKUP(Table8[[#This Row],[Código da Candidatura]],Table13[[Cód.]:[Latitude]],6,FALSE)))</f>
        <v/>
      </c>
      <c r="H864" s="339" t="str">
        <f>IF(A864="","",CONCATENATE("1D.",Entrada!$K$8,".",auxiliar!A86,".",Table8[[#This Row],[Código da Candidatura]]))</f>
        <v/>
      </c>
      <c r="I864" s="342" t="str">
        <f>IF(A864="","",SUMIF(D.Composição!A$2825:A$8530,A864,D.Composição!G$5:G$8530))</f>
        <v/>
      </c>
      <c r="J864" s="343" t="str">
        <f>IF(A864="","",COUNTIF(D.Composição!$A:$A,$A864))</f>
        <v/>
      </c>
      <c r="K864" s="343" t="str">
        <f t="shared" si="65"/>
        <v/>
      </c>
      <c r="L864" s="343" t="str">
        <f>IF(A864="","",COUNTIFS(D.Composição!$A:$A,$A864,D.Composição!$M:$M,"Dep"))</f>
        <v/>
      </c>
      <c r="M864" s="343" t="str">
        <f>IF(A864="","",COUNTIFS(D.Composição!$A:$A,$A864,D.Composição!$F:$F,"Sim"))</f>
        <v/>
      </c>
      <c r="N864" s="343" t="str">
        <f t="shared" si="66"/>
        <v/>
      </c>
      <c r="O864" s="332" t="str">
        <f>IF(A864="","",VLOOKUP(A864,D.Composição!A2908:F8614,5,FALSE))</f>
        <v/>
      </c>
      <c r="P864" s="343" t="str">
        <f t="shared" si="67"/>
        <v/>
      </c>
      <c r="Q864" s="344" t="str">
        <f t="shared" si="68"/>
        <v/>
      </c>
      <c r="R864" s="345" t="str">
        <f t="shared" si="69"/>
        <v/>
      </c>
      <c r="S864" s="343" t="str">
        <f>IF(H864="","",IF(R864&gt;=4*auxiliar!$K$2,"Não elegível",IF(R864&lt;4*auxiliar!$K$2,"Elegível","")))</f>
        <v/>
      </c>
      <c r="T864" s="338"/>
      <c r="U864" s="325"/>
      <c r="V864" s="325"/>
      <c r="W864" s="335"/>
      <c r="X864" s="336" t="str">
        <f>IF(Table8[[#This Row],[Código do agregado '[Entidade']]]="","",IF(OR(AND(A864="",A864&lt;&gt;""),(AND(A864&lt;&gt;"",OR(B864="",D864="",I864="",T864="",U864="")))),"NÃO",IF(AND(A864&lt;&gt;"",J864=0),"Faltam membros","sim")))</f>
        <v/>
      </c>
    </row>
    <row r="865" spans="1:24" x14ac:dyDescent="0.25">
      <c r="A865" s="337"/>
      <c r="B865" s="338"/>
      <c r="C865" s="339">
        <f>IFERROR(VLOOKUP(B865,A.Núcleos!$B:$C,2,FALSE),"")</f>
        <v>0</v>
      </c>
      <c r="D865" s="346"/>
      <c r="E865" s="238"/>
      <c r="F865" s="337"/>
      <c r="G865" s="341" t="str">
        <f>IF(Table8[[#This Row],[Código da Candidatura]]="","",CONCATENATE(VLOOKUP(Table8[[#This Row],[Código da Candidatura]],Table13[[Cód.]:[Latitude]],3,FALSE)," - ",VLOOKUP(Table8[[#This Row],[Código da Candidatura]],Table13[[Cód.]:[Latitude]],6,FALSE)))</f>
        <v/>
      </c>
      <c r="H865" s="339" t="str">
        <f>IF(A865="","",CONCATENATE("1D.",Entrada!$K$8,".",auxiliar!A87,".",Table8[[#This Row],[Código da Candidatura]]))</f>
        <v/>
      </c>
      <c r="I865" s="342" t="str">
        <f>IF(A865="","",SUMIF(D.Composição!A$2825:A$8530,A865,D.Composição!G$5:G$8530))</f>
        <v/>
      </c>
      <c r="J865" s="343" t="str">
        <f>IF(A865="","",COUNTIF(D.Composição!$A:$A,$A865))</f>
        <v/>
      </c>
      <c r="K865" s="343" t="str">
        <f t="shared" si="65"/>
        <v/>
      </c>
      <c r="L865" s="343" t="str">
        <f>IF(A865="","",COUNTIFS(D.Composição!$A:$A,$A865,D.Composição!$M:$M,"Dep"))</f>
        <v/>
      </c>
      <c r="M865" s="343" t="str">
        <f>IF(A865="","",COUNTIFS(D.Composição!$A:$A,$A865,D.Composição!$F:$F,"Sim"))</f>
        <v/>
      </c>
      <c r="N865" s="343" t="str">
        <f t="shared" si="66"/>
        <v/>
      </c>
      <c r="O865" s="332" t="str">
        <f>IF(A865="","",VLOOKUP(A865,D.Composição!A2909:F8615,5,FALSE))</f>
        <v/>
      </c>
      <c r="P865" s="343" t="str">
        <f t="shared" si="67"/>
        <v/>
      </c>
      <c r="Q865" s="344" t="str">
        <f t="shared" si="68"/>
        <v/>
      </c>
      <c r="R865" s="345" t="str">
        <f t="shared" si="69"/>
        <v/>
      </c>
      <c r="S865" s="343" t="str">
        <f>IF(H865="","",IF(R865&gt;=4*auxiliar!$K$2,"Não elegível",IF(R865&lt;4*auxiliar!$K$2,"Elegível","")))</f>
        <v/>
      </c>
      <c r="T865" s="338"/>
      <c r="U865" s="325"/>
      <c r="V865" s="325"/>
      <c r="W865" s="335"/>
      <c r="X865" s="336" t="str">
        <f>IF(Table8[[#This Row],[Código do agregado '[Entidade']]]="","",IF(OR(AND(A865="",A865&lt;&gt;""),(AND(A865&lt;&gt;"",OR(B865="",D865="",I865="",T865="",U865="")))),"NÃO",IF(AND(A865&lt;&gt;"",J865=0),"Faltam membros","sim")))</f>
        <v/>
      </c>
    </row>
    <row r="866" spans="1:24" x14ac:dyDescent="0.25">
      <c r="A866" s="337"/>
      <c r="B866" s="338"/>
      <c r="C866" s="339">
        <f>IFERROR(VLOOKUP(B866,A.Núcleos!$B:$C,2,FALSE),"")</f>
        <v>0</v>
      </c>
      <c r="D866" s="346"/>
      <c r="E866" s="238"/>
      <c r="F866" s="337"/>
      <c r="G866" s="341" t="str">
        <f>IF(Table8[[#This Row],[Código da Candidatura]]="","",CONCATENATE(VLOOKUP(Table8[[#This Row],[Código da Candidatura]],Table13[[Cód.]:[Latitude]],3,FALSE)," - ",VLOOKUP(Table8[[#This Row],[Código da Candidatura]],Table13[[Cód.]:[Latitude]],6,FALSE)))</f>
        <v/>
      </c>
      <c r="H866" s="339" t="str">
        <f>IF(A866="","",CONCATENATE("1D.",Entrada!$K$8,".",auxiliar!A88,".",Table8[[#This Row],[Código da Candidatura]]))</f>
        <v/>
      </c>
      <c r="I866" s="342" t="str">
        <f>IF(A866="","",SUMIF(D.Composição!A$2825:A$8530,A866,D.Composição!G$5:G$8530))</f>
        <v/>
      </c>
      <c r="J866" s="343" t="str">
        <f>IF(A866="","",COUNTIF(D.Composição!$A:$A,$A866))</f>
        <v/>
      </c>
      <c r="K866" s="343" t="str">
        <f t="shared" si="65"/>
        <v/>
      </c>
      <c r="L866" s="343" t="str">
        <f>IF(A866="","",COUNTIFS(D.Composição!$A:$A,$A866,D.Composição!$M:$M,"Dep"))</f>
        <v/>
      </c>
      <c r="M866" s="343" t="str">
        <f>IF(A866="","",COUNTIFS(D.Composição!$A:$A,$A866,D.Composição!$F:$F,"Sim"))</f>
        <v/>
      </c>
      <c r="N866" s="343" t="str">
        <f t="shared" si="66"/>
        <v/>
      </c>
      <c r="O866" s="332" t="str">
        <f>IF(A866="","",VLOOKUP(A866,D.Composição!A2910:F8616,5,FALSE))</f>
        <v/>
      </c>
      <c r="P866" s="343" t="str">
        <f t="shared" si="67"/>
        <v/>
      </c>
      <c r="Q866" s="344" t="str">
        <f t="shared" si="68"/>
        <v/>
      </c>
      <c r="R866" s="345" t="str">
        <f t="shared" si="69"/>
        <v/>
      </c>
      <c r="S866" s="343" t="str">
        <f>IF(H866="","",IF(R866&gt;=4*auxiliar!$K$2,"Não elegível",IF(R866&lt;4*auxiliar!$K$2,"Elegível","")))</f>
        <v/>
      </c>
      <c r="T866" s="338"/>
      <c r="U866" s="325"/>
      <c r="V866" s="325"/>
      <c r="W866" s="335"/>
      <c r="X866" s="336" t="str">
        <f>IF(Table8[[#This Row],[Código do agregado '[Entidade']]]="","",IF(OR(AND(A866="",A866&lt;&gt;""),(AND(A866&lt;&gt;"",OR(B866="",D866="",I866="",T866="",U866="")))),"NÃO",IF(AND(A866&lt;&gt;"",J866=0),"Faltam membros","sim")))</f>
        <v/>
      </c>
    </row>
    <row r="867" spans="1:24" x14ac:dyDescent="0.25">
      <c r="A867" s="337"/>
      <c r="B867" s="338"/>
      <c r="C867" s="339">
        <f>IFERROR(VLOOKUP(B867,A.Núcleos!$B:$C,2,FALSE),"")</f>
        <v>0</v>
      </c>
      <c r="D867" s="346"/>
      <c r="E867" s="238"/>
      <c r="F867" s="337"/>
      <c r="G867" s="341" t="str">
        <f>IF(Table8[[#This Row],[Código da Candidatura]]="","",CONCATENATE(VLOOKUP(Table8[[#This Row],[Código da Candidatura]],Table13[[Cód.]:[Latitude]],3,FALSE)," - ",VLOOKUP(Table8[[#This Row],[Código da Candidatura]],Table13[[Cód.]:[Latitude]],6,FALSE)))</f>
        <v/>
      </c>
      <c r="H867" s="339" t="str">
        <f>IF(A867="","",CONCATENATE("1D.",Entrada!$K$8,".",auxiliar!A89,".",Table8[[#This Row],[Código da Candidatura]]))</f>
        <v/>
      </c>
      <c r="I867" s="342" t="str">
        <f>IF(A867="","",SUMIF(D.Composição!A$2825:A$8530,A867,D.Composição!G$5:G$8530))</f>
        <v/>
      </c>
      <c r="J867" s="343" t="str">
        <f>IF(A867="","",COUNTIF(D.Composição!$A:$A,$A867))</f>
        <v/>
      </c>
      <c r="K867" s="343" t="str">
        <f t="shared" si="65"/>
        <v/>
      </c>
      <c r="L867" s="343" t="str">
        <f>IF(A867="","",COUNTIFS(D.Composição!$A:$A,$A867,D.Composição!$M:$M,"Dep"))</f>
        <v/>
      </c>
      <c r="M867" s="343" t="str">
        <f>IF(A867="","",COUNTIFS(D.Composição!$A:$A,$A867,D.Composição!$F:$F,"Sim"))</f>
        <v/>
      </c>
      <c r="N867" s="343" t="str">
        <f t="shared" si="66"/>
        <v/>
      </c>
      <c r="O867" s="332" t="str">
        <f>IF(A867="","",VLOOKUP(A867,D.Composição!A2911:F8617,5,FALSE))</f>
        <v/>
      </c>
      <c r="P867" s="343" t="str">
        <f t="shared" si="67"/>
        <v/>
      </c>
      <c r="Q867" s="344" t="str">
        <f t="shared" si="68"/>
        <v/>
      </c>
      <c r="R867" s="345" t="str">
        <f t="shared" si="69"/>
        <v/>
      </c>
      <c r="S867" s="343" t="str">
        <f>IF(H867="","",IF(R867&gt;=4*auxiliar!$K$2,"Não elegível",IF(R867&lt;4*auxiliar!$K$2,"Elegível","")))</f>
        <v/>
      </c>
      <c r="T867" s="338"/>
      <c r="U867" s="325"/>
      <c r="V867" s="325"/>
      <c r="W867" s="335"/>
      <c r="X867" s="336" t="str">
        <f>IF(Table8[[#This Row],[Código do agregado '[Entidade']]]="","",IF(OR(AND(A867="",A867&lt;&gt;""),(AND(A867&lt;&gt;"",OR(B867="",D867="",I867="",T867="",U867="")))),"NÃO",IF(AND(A867&lt;&gt;"",J867=0),"Faltam membros","sim")))</f>
        <v/>
      </c>
    </row>
    <row r="868" spans="1:24" x14ac:dyDescent="0.25">
      <c r="A868" s="337"/>
      <c r="B868" s="338"/>
      <c r="C868" s="339">
        <f>IFERROR(VLOOKUP(B868,A.Núcleos!$B:$C,2,FALSE),"")</f>
        <v>0</v>
      </c>
      <c r="D868" s="346"/>
      <c r="E868" s="238"/>
      <c r="F868" s="337"/>
      <c r="G868" s="341" t="str">
        <f>IF(Table8[[#This Row],[Código da Candidatura]]="","",CONCATENATE(VLOOKUP(Table8[[#This Row],[Código da Candidatura]],Table13[[Cód.]:[Latitude]],3,FALSE)," - ",VLOOKUP(Table8[[#This Row],[Código da Candidatura]],Table13[[Cód.]:[Latitude]],6,FALSE)))</f>
        <v/>
      </c>
      <c r="H868" s="339" t="str">
        <f>IF(A868="","",CONCATENATE("1D.",Entrada!$K$8,".",auxiliar!A90,".",Table8[[#This Row],[Código da Candidatura]]))</f>
        <v/>
      </c>
      <c r="I868" s="342" t="str">
        <f>IF(A868="","",SUMIF(D.Composição!A$2825:A$8530,A868,D.Composição!G$5:G$8530))</f>
        <v/>
      </c>
      <c r="J868" s="343" t="str">
        <f>IF(A868="","",COUNTIF(D.Composição!$A:$A,$A868))</f>
        <v/>
      </c>
      <c r="K868" s="343" t="str">
        <f t="shared" si="65"/>
        <v/>
      </c>
      <c r="L868" s="343" t="str">
        <f>IF(A868="","",COUNTIFS(D.Composição!$A:$A,$A868,D.Composição!$M:$M,"Dep"))</f>
        <v/>
      </c>
      <c r="M868" s="343" t="str">
        <f>IF(A868="","",COUNTIFS(D.Composição!$A:$A,$A868,D.Composição!$F:$F,"Sim"))</f>
        <v/>
      </c>
      <c r="N868" s="343" t="str">
        <f t="shared" si="66"/>
        <v/>
      </c>
      <c r="O868" s="332" t="str">
        <f>IF(A868="","",VLOOKUP(A868,D.Composição!A2912:F8618,5,FALSE))</f>
        <v/>
      </c>
      <c r="P868" s="343" t="str">
        <f t="shared" si="67"/>
        <v/>
      </c>
      <c r="Q868" s="344" t="str">
        <f t="shared" si="68"/>
        <v/>
      </c>
      <c r="R868" s="345" t="str">
        <f t="shared" si="69"/>
        <v/>
      </c>
      <c r="S868" s="343" t="str">
        <f>IF(H868="","",IF(R868&gt;=4*auxiliar!$K$2,"Não elegível",IF(R868&lt;4*auxiliar!$K$2,"Elegível","")))</f>
        <v/>
      </c>
      <c r="T868" s="338"/>
      <c r="U868" s="325"/>
      <c r="V868" s="325"/>
      <c r="W868" s="335"/>
      <c r="X868" s="336" t="str">
        <f>IF(Table8[[#This Row],[Código do agregado '[Entidade']]]="","",IF(OR(AND(A868="",A868&lt;&gt;""),(AND(A868&lt;&gt;"",OR(B868="",D868="",I868="",T868="",U868="")))),"NÃO",IF(AND(A868&lt;&gt;"",J868=0),"Faltam membros","sim")))</f>
        <v/>
      </c>
    </row>
    <row r="869" spans="1:24" x14ac:dyDescent="0.25">
      <c r="A869" s="337"/>
      <c r="B869" s="338"/>
      <c r="C869" s="339">
        <f>IFERROR(VLOOKUP(B869,A.Núcleos!$B:$C,2,FALSE),"")</f>
        <v>0</v>
      </c>
      <c r="D869" s="346"/>
      <c r="E869" s="238"/>
      <c r="F869" s="337"/>
      <c r="G869" s="341" t="str">
        <f>IF(Table8[[#This Row],[Código da Candidatura]]="","",CONCATENATE(VLOOKUP(Table8[[#This Row],[Código da Candidatura]],Table13[[Cód.]:[Latitude]],3,FALSE)," - ",VLOOKUP(Table8[[#This Row],[Código da Candidatura]],Table13[[Cód.]:[Latitude]],6,FALSE)))</f>
        <v/>
      </c>
      <c r="H869" s="339" t="str">
        <f>IF(A869="","",CONCATENATE("1D.",Entrada!$K$8,".",auxiliar!A91,".",Table8[[#This Row],[Código da Candidatura]]))</f>
        <v/>
      </c>
      <c r="I869" s="342" t="str">
        <f>IF(A869="","",SUMIF(D.Composição!A$2825:A$8530,A869,D.Composição!G$5:G$8530))</f>
        <v/>
      </c>
      <c r="J869" s="343" t="str">
        <f>IF(A869="","",COUNTIF(D.Composição!$A:$A,$A869))</f>
        <v/>
      </c>
      <c r="K869" s="343" t="str">
        <f t="shared" si="65"/>
        <v/>
      </c>
      <c r="L869" s="343" t="str">
        <f>IF(A869="","",COUNTIFS(D.Composição!$A:$A,$A869,D.Composição!$M:$M,"Dep"))</f>
        <v/>
      </c>
      <c r="M869" s="343" t="str">
        <f>IF(A869="","",COUNTIFS(D.Composição!$A:$A,$A869,D.Composição!$F:$F,"Sim"))</f>
        <v/>
      </c>
      <c r="N869" s="343" t="str">
        <f t="shared" si="66"/>
        <v/>
      </c>
      <c r="O869" s="332" t="str">
        <f>IF(A869="","",VLOOKUP(A869,D.Composição!A2913:F8619,5,FALSE))</f>
        <v/>
      </c>
      <c r="P869" s="343" t="str">
        <f t="shared" si="67"/>
        <v/>
      </c>
      <c r="Q869" s="344" t="str">
        <f t="shared" si="68"/>
        <v/>
      </c>
      <c r="R869" s="345" t="str">
        <f t="shared" si="69"/>
        <v/>
      </c>
      <c r="S869" s="343" t="str">
        <f>IF(H869="","",IF(R869&gt;=4*auxiliar!$K$2,"Não elegível",IF(R869&lt;4*auxiliar!$K$2,"Elegível","")))</f>
        <v/>
      </c>
      <c r="T869" s="338"/>
      <c r="U869" s="325"/>
      <c r="V869" s="325"/>
      <c r="W869" s="335"/>
      <c r="X869" s="336" t="str">
        <f>IF(Table8[[#This Row],[Código do agregado '[Entidade']]]="","",IF(OR(AND(A869="",A869&lt;&gt;""),(AND(A869&lt;&gt;"",OR(B869="",D869="",I869="",T869="",U869="")))),"NÃO",IF(AND(A869&lt;&gt;"",J869=0),"Faltam membros","sim")))</f>
        <v/>
      </c>
    </row>
    <row r="870" spans="1:24" x14ac:dyDescent="0.25">
      <c r="A870" s="337"/>
      <c r="B870" s="338"/>
      <c r="C870" s="339">
        <f>IFERROR(VLOOKUP(B870,A.Núcleos!$B:$C,2,FALSE),"")</f>
        <v>0</v>
      </c>
      <c r="D870" s="346"/>
      <c r="E870" s="238"/>
      <c r="F870" s="337"/>
      <c r="G870" s="341" t="str">
        <f>IF(Table8[[#This Row],[Código da Candidatura]]="","",CONCATENATE(VLOOKUP(Table8[[#This Row],[Código da Candidatura]],Table13[[Cód.]:[Latitude]],3,FALSE)," - ",VLOOKUP(Table8[[#This Row],[Código da Candidatura]],Table13[[Cód.]:[Latitude]],6,FALSE)))</f>
        <v/>
      </c>
      <c r="H870" s="339" t="str">
        <f>IF(A870="","",CONCATENATE("1D.",Entrada!$K$8,".",auxiliar!A92,".",Table8[[#This Row],[Código da Candidatura]]))</f>
        <v/>
      </c>
      <c r="I870" s="342" t="str">
        <f>IF(A870="","",SUMIF(D.Composição!A$2825:A$8530,A870,D.Composição!G$5:G$8530))</f>
        <v/>
      </c>
      <c r="J870" s="343" t="str">
        <f>IF(A870="","",COUNTIF(D.Composição!$A:$A,$A870))</f>
        <v/>
      </c>
      <c r="K870" s="343" t="str">
        <f t="shared" si="65"/>
        <v/>
      </c>
      <c r="L870" s="343" t="str">
        <f>IF(A870="","",COUNTIFS(D.Composição!$A:$A,$A870,D.Composição!$M:$M,"Dep"))</f>
        <v/>
      </c>
      <c r="M870" s="343" t="str">
        <f>IF(A870="","",COUNTIFS(D.Composição!$A:$A,$A870,D.Composição!$F:$F,"Sim"))</f>
        <v/>
      </c>
      <c r="N870" s="343" t="str">
        <f t="shared" si="66"/>
        <v/>
      </c>
      <c r="O870" s="332" t="str">
        <f>IF(A870="","",VLOOKUP(A870,D.Composição!A2914:F8620,5,FALSE))</f>
        <v/>
      </c>
      <c r="P870" s="343" t="str">
        <f t="shared" si="67"/>
        <v/>
      </c>
      <c r="Q870" s="344" t="str">
        <f t="shared" si="68"/>
        <v/>
      </c>
      <c r="R870" s="345" t="str">
        <f t="shared" si="69"/>
        <v/>
      </c>
      <c r="S870" s="343" t="str">
        <f>IF(H870="","",IF(R870&gt;=4*auxiliar!$K$2,"Não elegível",IF(R870&lt;4*auxiliar!$K$2,"Elegível","")))</f>
        <v/>
      </c>
      <c r="T870" s="338"/>
      <c r="U870" s="325"/>
      <c r="V870" s="325"/>
      <c r="W870" s="335"/>
      <c r="X870" s="336" t="str">
        <f>IF(Table8[[#This Row],[Código do agregado '[Entidade']]]="","",IF(OR(AND(A870="",A870&lt;&gt;""),(AND(A870&lt;&gt;"",OR(B870="",D870="",I870="",T870="",U870="")))),"NÃO",IF(AND(A870&lt;&gt;"",J870=0),"Faltam membros","sim")))</f>
        <v/>
      </c>
    </row>
    <row r="871" spans="1:24" x14ac:dyDescent="0.25">
      <c r="A871" s="337"/>
      <c r="B871" s="338"/>
      <c r="C871" s="339">
        <f>IFERROR(VLOOKUP(B871,A.Núcleos!$B:$C,2,FALSE),"")</f>
        <v>0</v>
      </c>
      <c r="D871" s="346"/>
      <c r="E871" s="238"/>
      <c r="F871" s="337"/>
      <c r="G871" s="341" t="str">
        <f>IF(Table8[[#This Row],[Código da Candidatura]]="","",CONCATENATE(VLOOKUP(Table8[[#This Row],[Código da Candidatura]],Table13[[Cód.]:[Latitude]],3,FALSE)," - ",VLOOKUP(Table8[[#This Row],[Código da Candidatura]],Table13[[Cód.]:[Latitude]],6,FALSE)))</f>
        <v/>
      </c>
      <c r="H871" s="339" t="str">
        <f>IF(A871="","",CONCATENATE("1D.",Entrada!$K$8,".",auxiliar!A93,".",Table8[[#This Row],[Código da Candidatura]]))</f>
        <v/>
      </c>
      <c r="I871" s="342" t="str">
        <f>IF(A871="","",SUMIF(D.Composição!A$2825:A$8530,A871,D.Composição!G$5:G$8530))</f>
        <v/>
      </c>
      <c r="J871" s="343" t="str">
        <f>IF(A871="","",COUNTIF(D.Composição!$A:$A,$A871))</f>
        <v/>
      </c>
      <c r="K871" s="343" t="str">
        <f t="shared" si="65"/>
        <v/>
      </c>
      <c r="L871" s="343" t="str">
        <f>IF(A871="","",COUNTIFS(D.Composição!$A:$A,$A871,D.Composição!$M:$M,"Dep"))</f>
        <v/>
      </c>
      <c r="M871" s="343" t="str">
        <f>IF(A871="","",COUNTIFS(D.Composição!$A:$A,$A871,D.Composição!$F:$F,"Sim"))</f>
        <v/>
      </c>
      <c r="N871" s="343" t="str">
        <f t="shared" si="66"/>
        <v/>
      </c>
      <c r="O871" s="332" t="str">
        <f>IF(A871="","",VLOOKUP(A871,D.Composição!A2915:F8621,5,FALSE))</f>
        <v/>
      </c>
      <c r="P871" s="343" t="str">
        <f t="shared" si="67"/>
        <v/>
      </c>
      <c r="Q871" s="344" t="str">
        <f t="shared" si="68"/>
        <v/>
      </c>
      <c r="R871" s="345" t="str">
        <f t="shared" si="69"/>
        <v/>
      </c>
      <c r="S871" s="343" t="str">
        <f>IF(H871="","",IF(R871&gt;=4*auxiliar!$K$2,"Não elegível",IF(R871&lt;4*auxiliar!$K$2,"Elegível","")))</f>
        <v/>
      </c>
      <c r="T871" s="338"/>
      <c r="U871" s="325"/>
      <c r="V871" s="325"/>
      <c r="W871" s="335"/>
      <c r="X871" s="336" t="str">
        <f>IF(Table8[[#This Row],[Código do agregado '[Entidade']]]="","",IF(OR(AND(A871="",A871&lt;&gt;""),(AND(A871&lt;&gt;"",OR(B871="",D871="",I871="",T871="",U871="")))),"NÃO",IF(AND(A871&lt;&gt;"",J871=0),"Faltam membros","sim")))</f>
        <v/>
      </c>
    </row>
    <row r="872" spans="1:24" x14ac:dyDescent="0.25">
      <c r="A872" s="337"/>
      <c r="B872" s="338"/>
      <c r="C872" s="339">
        <f>IFERROR(VLOOKUP(B872,A.Núcleos!$B:$C,2,FALSE),"")</f>
        <v>0</v>
      </c>
      <c r="D872" s="346"/>
      <c r="E872" s="238"/>
      <c r="F872" s="337"/>
      <c r="G872" s="341" t="str">
        <f>IF(Table8[[#This Row],[Código da Candidatura]]="","",CONCATENATE(VLOOKUP(Table8[[#This Row],[Código da Candidatura]],Table13[[Cód.]:[Latitude]],3,FALSE)," - ",VLOOKUP(Table8[[#This Row],[Código da Candidatura]],Table13[[Cód.]:[Latitude]],6,FALSE)))</f>
        <v/>
      </c>
      <c r="H872" s="339" t="str">
        <f>IF(A872="","",CONCATENATE("1D.",Entrada!$K$8,".",auxiliar!A94,".",Table8[[#This Row],[Código da Candidatura]]))</f>
        <v/>
      </c>
      <c r="I872" s="342" t="str">
        <f>IF(A872="","",SUMIF(D.Composição!A$2825:A$8530,A872,D.Composição!G$5:G$8530))</f>
        <v/>
      </c>
      <c r="J872" s="343" t="str">
        <f>IF(A872="","",COUNTIF(D.Composição!$A:$A,$A872))</f>
        <v/>
      </c>
      <c r="K872" s="343" t="str">
        <f t="shared" si="65"/>
        <v/>
      </c>
      <c r="L872" s="343" t="str">
        <f>IF(A872="","",COUNTIFS(D.Composição!$A:$A,$A872,D.Composição!$M:$M,"Dep"))</f>
        <v/>
      </c>
      <c r="M872" s="343" t="str">
        <f>IF(A872="","",COUNTIFS(D.Composição!$A:$A,$A872,D.Composição!$F:$F,"Sim"))</f>
        <v/>
      </c>
      <c r="N872" s="343" t="str">
        <f t="shared" si="66"/>
        <v/>
      </c>
      <c r="O872" s="332" t="str">
        <f>IF(A872="","",VLOOKUP(A872,D.Composição!A2916:F8622,5,FALSE))</f>
        <v/>
      </c>
      <c r="P872" s="343" t="str">
        <f t="shared" si="67"/>
        <v/>
      </c>
      <c r="Q872" s="344" t="str">
        <f t="shared" si="68"/>
        <v/>
      </c>
      <c r="R872" s="345" t="str">
        <f t="shared" si="69"/>
        <v/>
      </c>
      <c r="S872" s="343" t="str">
        <f>IF(H872="","",IF(R872&gt;=4*auxiliar!$K$2,"Não elegível",IF(R872&lt;4*auxiliar!$K$2,"Elegível","")))</f>
        <v/>
      </c>
      <c r="T872" s="338"/>
      <c r="U872" s="325"/>
      <c r="V872" s="325"/>
      <c r="W872" s="335"/>
      <c r="X872" s="336" t="str">
        <f>IF(Table8[[#This Row],[Código do agregado '[Entidade']]]="","",IF(OR(AND(A872="",A872&lt;&gt;""),(AND(A872&lt;&gt;"",OR(B872="",D872="",I872="",T872="",U872="")))),"NÃO",IF(AND(A872&lt;&gt;"",J872=0),"Faltam membros","sim")))</f>
        <v/>
      </c>
    </row>
    <row r="873" spans="1:24" x14ac:dyDescent="0.25">
      <c r="A873" s="337"/>
      <c r="B873" s="338"/>
      <c r="C873" s="339">
        <f>IFERROR(VLOOKUP(B873,A.Núcleos!$B:$C,2,FALSE),"")</f>
        <v>0</v>
      </c>
      <c r="D873" s="346"/>
      <c r="E873" s="238"/>
      <c r="F873" s="337"/>
      <c r="G873" s="341" t="str">
        <f>IF(Table8[[#This Row],[Código da Candidatura]]="","",CONCATENATE(VLOOKUP(Table8[[#This Row],[Código da Candidatura]],Table13[[Cód.]:[Latitude]],3,FALSE)," - ",VLOOKUP(Table8[[#This Row],[Código da Candidatura]],Table13[[Cód.]:[Latitude]],6,FALSE)))</f>
        <v/>
      </c>
      <c r="H873" s="339" t="str">
        <f>IF(A873="","",CONCATENATE("1D.",Entrada!$K$8,".",auxiliar!A95,".",Table8[[#This Row],[Código da Candidatura]]))</f>
        <v/>
      </c>
      <c r="I873" s="342" t="str">
        <f>IF(A873="","",SUMIF(D.Composição!A$2825:A$8530,A873,D.Composição!G$5:G$8530))</f>
        <v/>
      </c>
      <c r="J873" s="343" t="str">
        <f>IF(A873="","",COUNTIF(D.Composição!$A:$A,$A873))</f>
        <v/>
      </c>
      <c r="K873" s="343" t="str">
        <f t="shared" si="65"/>
        <v/>
      </c>
      <c r="L873" s="343" t="str">
        <f>IF(A873="","",COUNTIFS(D.Composição!$A:$A,$A873,D.Composição!$M:$M,"Dep"))</f>
        <v/>
      </c>
      <c r="M873" s="343" t="str">
        <f>IF(A873="","",COUNTIFS(D.Composição!$A:$A,$A873,D.Composição!$F:$F,"Sim"))</f>
        <v/>
      </c>
      <c r="N873" s="343" t="str">
        <f t="shared" si="66"/>
        <v/>
      </c>
      <c r="O873" s="332" t="str">
        <f>IF(A873="","",VLOOKUP(A873,D.Composição!A2917:F8623,5,FALSE))</f>
        <v/>
      </c>
      <c r="P873" s="343" t="str">
        <f t="shared" si="67"/>
        <v/>
      </c>
      <c r="Q873" s="344" t="str">
        <f t="shared" si="68"/>
        <v/>
      </c>
      <c r="R873" s="345" t="str">
        <f t="shared" si="69"/>
        <v/>
      </c>
      <c r="S873" s="343" t="str">
        <f>IF(H873="","",IF(R873&gt;=4*auxiliar!$K$2,"Não elegível",IF(R873&lt;4*auxiliar!$K$2,"Elegível","")))</f>
        <v/>
      </c>
      <c r="T873" s="338"/>
      <c r="U873" s="325"/>
      <c r="V873" s="325"/>
      <c r="W873" s="335"/>
      <c r="X873" s="336" t="str">
        <f>IF(Table8[[#This Row],[Código do agregado '[Entidade']]]="","",IF(OR(AND(A873="",A873&lt;&gt;""),(AND(A873&lt;&gt;"",OR(B873="",D873="",I873="",T873="",U873="")))),"NÃO",IF(AND(A873&lt;&gt;"",J873=0),"Faltam membros","sim")))</f>
        <v/>
      </c>
    </row>
    <row r="874" spans="1:24" x14ac:dyDescent="0.25">
      <c r="A874" s="337"/>
      <c r="B874" s="338"/>
      <c r="C874" s="339">
        <f>IFERROR(VLOOKUP(B874,A.Núcleos!$B:$C,2,FALSE),"")</f>
        <v>0</v>
      </c>
      <c r="D874" s="346"/>
      <c r="E874" s="238"/>
      <c r="F874" s="337"/>
      <c r="G874" s="341" t="str">
        <f>IF(Table8[[#This Row],[Código da Candidatura]]="","",CONCATENATE(VLOOKUP(Table8[[#This Row],[Código da Candidatura]],Table13[[Cód.]:[Latitude]],3,FALSE)," - ",VLOOKUP(Table8[[#This Row],[Código da Candidatura]],Table13[[Cód.]:[Latitude]],6,FALSE)))</f>
        <v/>
      </c>
      <c r="H874" s="339" t="str">
        <f>IF(A874="","",CONCATENATE("1D.",Entrada!$K$8,".",auxiliar!A96,".",Table8[[#This Row],[Código da Candidatura]]))</f>
        <v/>
      </c>
      <c r="I874" s="342" t="str">
        <f>IF(A874="","",SUMIF(D.Composição!A$2825:A$8530,A874,D.Composição!G$5:G$8530))</f>
        <v/>
      </c>
      <c r="J874" s="343" t="str">
        <f>IF(A874="","",COUNTIF(D.Composição!$A:$A,$A874))</f>
        <v/>
      </c>
      <c r="K874" s="343" t="str">
        <f t="shared" si="65"/>
        <v/>
      </c>
      <c r="L874" s="343" t="str">
        <f>IF(A874="","",COUNTIFS(D.Composição!$A:$A,$A874,D.Composição!$M:$M,"Dep"))</f>
        <v/>
      </c>
      <c r="M874" s="343" t="str">
        <f>IF(A874="","",COUNTIFS(D.Composição!$A:$A,$A874,D.Composição!$F:$F,"Sim"))</f>
        <v/>
      </c>
      <c r="N874" s="343" t="str">
        <f t="shared" si="66"/>
        <v/>
      </c>
      <c r="O874" s="332" t="str">
        <f>IF(A874="","",VLOOKUP(A874,D.Composição!A2918:F8624,5,FALSE))</f>
        <v/>
      </c>
      <c r="P874" s="343" t="str">
        <f t="shared" si="67"/>
        <v/>
      </c>
      <c r="Q874" s="344" t="str">
        <f t="shared" si="68"/>
        <v/>
      </c>
      <c r="R874" s="345" t="str">
        <f t="shared" si="69"/>
        <v/>
      </c>
      <c r="S874" s="343" t="str">
        <f>IF(H874="","",IF(R874&gt;=4*auxiliar!$K$2,"Não elegível",IF(R874&lt;4*auxiliar!$K$2,"Elegível","")))</f>
        <v/>
      </c>
      <c r="T874" s="338"/>
      <c r="U874" s="325"/>
      <c r="V874" s="325"/>
      <c r="W874" s="335"/>
      <c r="X874" s="336" t="str">
        <f>IF(Table8[[#This Row],[Código do agregado '[Entidade']]]="","",IF(OR(AND(A874="",A874&lt;&gt;""),(AND(A874&lt;&gt;"",OR(B874="",D874="",I874="",T874="",U874="")))),"NÃO",IF(AND(A874&lt;&gt;"",J874=0),"Faltam membros","sim")))</f>
        <v/>
      </c>
    </row>
    <row r="875" spans="1:24" x14ac:dyDescent="0.25">
      <c r="A875" s="337"/>
      <c r="B875" s="338"/>
      <c r="C875" s="339">
        <f>IFERROR(VLOOKUP(B875,A.Núcleos!$B:$C,2,FALSE),"")</f>
        <v>0</v>
      </c>
      <c r="D875" s="346"/>
      <c r="E875" s="238"/>
      <c r="F875" s="337"/>
      <c r="G875" s="341" t="str">
        <f>IF(Table8[[#This Row],[Código da Candidatura]]="","",CONCATENATE(VLOOKUP(Table8[[#This Row],[Código da Candidatura]],Table13[[Cód.]:[Latitude]],3,FALSE)," - ",VLOOKUP(Table8[[#This Row],[Código da Candidatura]],Table13[[Cód.]:[Latitude]],6,FALSE)))</f>
        <v/>
      </c>
      <c r="H875" s="339" t="str">
        <f>IF(A875="","",CONCATENATE("1D.",Entrada!$K$8,".",auxiliar!A97,".",Table8[[#This Row],[Código da Candidatura]]))</f>
        <v/>
      </c>
      <c r="I875" s="342" t="str">
        <f>IF(A875="","",SUMIF(D.Composição!A$2825:A$8530,A875,D.Composição!G$5:G$8530))</f>
        <v/>
      </c>
      <c r="J875" s="343" t="str">
        <f>IF(A875="","",COUNTIF(D.Composição!$A:$A,$A875))</f>
        <v/>
      </c>
      <c r="K875" s="343" t="str">
        <f t="shared" si="65"/>
        <v/>
      </c>
      <c r="L875" s="343" t="str">
        <f>IF(A875="","",COUNTIFS(D.Composição!$A:$A,$A875,D.Composição!$M:$M,"Dep"))</f>
        <v/>
      </c>
      <c r="M875" s="343" t="str">
        <f>IF(A875="","",COUNTIFS(D.Composição!$A:$A,$A875,D.Composição!$F:$F,"Sim"))</f>
        <v/>
      </c>
      <c r="N875" s="343" t="str">
        <f t="shared" si="66"/>
        <v/>
      </c>
      <c r="O875" s="332" t="str">
        <f>IF(A875="","",VLOOKUP(A875,D.Composição!A2919:F8625,5,FALSE))</f>
        <v/>
      </c>
      <c r="P875" s="343" t="str">
        <f t="shared" si="67"/>
        <v/>
      </c>
      <c r="Q875" s="344" t="str">
        <f t="shared" si="68"/>
        <v/>
      </c>
      <c r="R875" s="345" t="str">
        <f t="shared" si="69"/>
        <v/>
      </c>
      <c r="S875" s="343" t="str">
        <f>IF(H875="","",IF(R875&gt;=4*auxiliar!$K$2,"Não elegível",IF(R875&lt;4*auxiliar!$K$2,"Elegível","")))</f>
        <v/>
      </c>
      <c r="T875" s="338"/>
      <c r="U875" s="325"/>
      <c r="V875" s="325"/>
      <c r="W875" s="335"/>
      <c r="X875" s="336" t="str">
        <f>IF(Table8[[#This Row],[Código do agregado '[Entidade']]]="","",IF(OR(AND(A875="",A875&lt;&gt;""),(AND(A875&lt;&gt;"",OR(B875="",D875="",I875="",T875="",U875="")))),"NÃO",IF(AND(A875&lt;&gt;"",J875=0),"Faltam membros","sim")))</f>
        <v/>
      </c>
    </row>
    <row r="876" spans="1:24" x14ac:dyDescent="0.25">
      <c r="A876" s="337"/>
      <c r="B876" s="338"/>
      <c r="C876" s="339">
        <f>IFERROR(VLOOKUP(B876,A.Núcleos!$B:$C,2,FALSE),"")</f>
        <v>0</v>
      </c>
      <c r="D876" s="346"/>
      <c r="E876" s="238"/>
      <c r="F876" s="337"/>
      <c r="G876" s="341" t="str">
        <f>IF(Table8[[#This Row],[Código da Candidatura]]="","",CONCATENATE(VLOOKUP(Table8[[#This Row],[Código da Candidatura]],Table13[[Cód.]:[Latitude]],3,FALSE)," - ",VLOOKUP(Table8[[#This Row],[Código da Candidatura]],Table13[[Cód.]:[Latitude]],6,FALSE)))</f>
        <v/>
      </c>
      <c r="H876" s="339" t="str">
        <f>IF(A876="","",CONCATENATE("1D.",Entrada!$K$8,".",auxiliar!A98,".",Table8[[#This Row],[Código da Candidatura]]))</f>
        <v/>
      </c>
      <c r="I876" s="342" t="str">
        <f>IF(A876="","",SUMIF(D.Composição!A$2825:A$8530,A876,D.Composição!G$5:G$8530))</f>
        <v/>
      </c>
      <c r="J876" s="343" t="str">
        <f>IF(A876="","",COUNTIF(D.Composição!$A:$A,$A876))</f>
        <v/>
      </c>
      <c r="K876" s="343" t="str">
        <f t="shared" si="65"/>
        <v/>
      </c>
      <c r="L876" s="343" t="str">
        <f>IF(A876="","",COUNTIFS(D.Composição!$A:$A,$A876,D.Composição!$M:$M,"Dep"))</f>
        <v/>
      </c>
      <c r="M876" s="343" t="str">
        <f>IF(A876="","",COUNTIFS(D.Composição!$A:$A,$A876,D.Composição!$F:$F,"Sim"))</f>
        <v/>
      </c>
      <c r="N876" s="343" t="str">
        <f t="shared" si="66"/>
        <v/>
      </c>
      <c r="O876" s="332" t="str">
        <f>IF(A876="","",VLOOKUP(A876,D.Composição!A2920:F8626,5,FALSE))</f>
        <v/>
      </c>
      <c r="P876" s="343" t="str">
        <f t="shared" si="67"/>
        <v/>
      </c>
      <c r="Q876" s="344" t="str">
        <f t="shared" si="68"/>
        <v/>
      </c>
      <c r="R876" s="345" t="str">
        <f t="shared" si="69"/>
        <v/>
      </c>
      <c r="S876" s="343" t="str">
        <f>IF(H876="","",IF(R876&gt;=4*auxiliar!$K$2,"Não elegível",IF(R876&lt;4*auxiliar!$K$2,"Elegível","")))</f>
        <v/>
      </c>
      <c r="T876" s="338"/>
      <c r="U876" s="325"/>
      <c r="V876" s="325"/>
      <c r="W876" s="335"/>
      <c r="X876" s="336" t="str">
        <f>IF(Table8[[#This Row],[Código do agregado '[Entidade']]]="","",IF(OR(AND(A876="",A876&lt;&gt;""),(AND(A876&lt;&gt;"",OR(B876="",D876="",I876="",T876="",U876="")))),"NÃO",IF(AND(A876&lt;&gt;"",J876=0),"Faltam membros","sim")))</f>
        <v/>
      </c>
    </row>
    <row r="877" spans="1:24" x14ac:dyDescent="0.25">
      <c r="A877" s="337"/>
      <c r="B877" s="338"/>
      <c r="C877" s="339">
        <f>IFERROR(VLOOKUP(B877,A.Núcleos!$B:$C,2,FALSE),"")</f>
        <v>0</v>
      </c>
      <c r="D877" s="346"/>
      <c r="E877" s="238"/>
      <c r="F877" s="337"/>
      <c r="G877" s="341" t="str">
        <f>IF(Table8[[#This Row],[Código da Candidatura]]="","",CONCATENATE(VLOOKUP(Table8[[#This Row],[Código da Candidatura]],Table13[[Cód.]:[Latitude]],3,FALSE)," - ",VLOOKUP(Table8[[#This Row],[Código da Candidatura]],Table13[[Cód.]:[Latitude]],6,FALSE)))</f>
        <v/>
      </c>
      <c r="H877" s="339" t="str">
        <f>IF(A877="","",CONCATENATE("1D.",Entrada!$K$8,".",auxiliar!A99,".",Table8[[#This Row],[Código da Candidatura]]))</f>
        <v/>
      </c>
      <c r="I877" s="342" t="str">
        <f>IF(A877="","",SUMIF(D.Composição!A$2825:A$8530,A877,D.Composição!G$5:G$8530))</f>
        <v/>
      </c>
      <c r="J877" s="343" t="str">
        <f>IF(A877="","",COUNTIF(D.Composição!$A:$A,$A877))</f>
        <v/>
      </c>
      <c r="K877" s="343" t="str">
        <f t="shared" si="65"/>
        <v/>
      </c>
      <c r="L877" s="343" t="str">
        <f>IF(A877="","",COUNTIFS(D.Composição!$A:$A,$A877,D.Composição!$M:$M,"Dep"))</f>
        <v/>
      </c>
      <c r="M877" s="343" t="str">
        <f>IF(A877="","",COUNTIFS(D.Composição!$A:$A,$A877,D.Composição!$F:$F,"Sim"))</f>
        <v/>
      </c>
      <c r="N877" s="343" t="str">
        <f t="shared" si="66"/>
        <v/>
      </c>
      <c r="O877" s="332" t="str">
        <f>IF(A877="","",VLOOKUP(A877,D.Composição!A2921:F8627,5,FALSE))</f>
        <v/>
      </c>
      <c r="P877" s="343" t="str">
        <f t="shared" si="67"/>
        <v/>
      </c>
      <c r="Q877" s="344" t="str">
        <f t="shared" si="68"/>
        <v/>
      </c>
      <c r="R877" s="345" t="str">
        <f t="shared" si="69"/>
        <v/>
      </c>
      <c r="S877" s="343" t="str">
        <f>IF(H877="","",IF(R877&gt;=4*auxiliar!$K$2,"Não elegível",IF(R877&lt;4*auxiliar!$K$2,"Elegível","")))</f>
        <v/>
      </c>
      <c r="T877" s="338"/>
      <c r="U877" s="325"/>
      <c r="V877" s="325"/>
      <c r="W877" s="335"/>
      <c r="X877" s="336" t="str">
        <f>IF(Table8[[#This Row],[Código do agregado '[Entidade']]]="","",IF(OR(AND(A877="",A877&lt;&gt;""),(AND(A877&lt;&gt;"",OR(B877="",D877="",I877="",T877="",U877="")))),"NÃO",IF(AND(A877&lt;&gt;"",J877=0),"Faltam membros","sim")))</f>
        <v/>
      </c>
    </row>
    <row r="878" spans="1:24" x14ac:dyDescent="0.25">
      <c r="A878" s="337"/>
      <c r="B878" s="338"/>
      <c r="C878" s="339">
        <f>IFERROR(VLOOKUP(B878,A.Núcleos!$B:$C,2,FALSE),"")</f>
        <v>0</v>
      </c>
      <c r="D878" s="346"/>
      <c r="E878" s="238"/>
      <c r="F878" s="337"/>
      <c r="G878" s="341" t="str">
        <f>IF(Table8[[#This Row],[Código da Candidatura]]="","",CONCATENATE(VLOOKUP(Table8[[#This Row],[Código da Candidatura]],Table13[[Cód.]:[Latitude]],3,FALSE)," - ",VLOOKUP(Table8[[#This Row],[Código da Candidatura]],Table13[[Cód.]:[Latitude]],6,FALSE)))</f>
        <v/>
      </c>
      <c r="H878" s="339" t="str">
        <f>IF(A878="","",CONCATENATE("1D.",Entrada!$K$8,".",auxiliar!A100,".",Table8[[#This Row],[Código da Candidatura]]))</f>
        <v/>
      </c>
      <c r="I878" s="342" t="str">
        <f>IF(A878="","",SUMIF(D.Composição!A$2825:A$8530,A878,D.Composição!G$5:G$8530))</f>
        <v/>
      </c>
      <c r="J878" s="343" t="str">
        <f>IF(A878="","",COUNTIF(D.Composição!$A:$A,$A878))</f>
        <v/>
      </c>
      <c r="K878" s="343" t="str">
        <f t="shared" si="65"/>
        <v/>
      </c>
      <c r="L878" s="343" t="str">
        <f>IF(A878="","",COUNTIFS(D.Composição!$A:$A,$A878,D.Composição!$M:$M,"Dep"))</f>
        <v/>
      </c>
      <c r="M878" s="343" t="str">
        <f>IF(A878="","",COUNTIFS(D.Composição!$A:$A,$A878,D.Composição!$F:$F,"Sim"))</f>
        <v/>
      </c>
      <c r="N878" s="343" t="str">
        <f t="shared" si="66"/>
        <v/>
      </c>
      <c r="O878" s="332" t="str">
        <f>IF(A878="","",VLOOKUP(A878,D.Composição!A2922:F8628,5,FALSE))</f>
        <v/>
      </c>
      <c r="P878" s="343" t="str">
        <f t="shared" si="67"/>
        <v/>
      </c>
      <c r="Q878" s="344" t="str">
        <f t="shared" si="68"/>
        <v/>
      </c>
      <c r="R878" s="345" t="str">
        <f t="shared" si="69"/>
        <v/>
      </c>
      <c r="S878" s="343" t="str">
        <f>IF(H878="","",IF(R878&gt;=4*auxiliar!$K$2,"Não elegível",IF(R878&lt;4*auxiliar!$K$2,"Elegível","")))</f>
        <v/>
      </c>
      <c r="T878" s="338"/>
      <c r="U878" s="325"/>
      <c r="V878" s="325"/>
      <c r="W878" s="335"/>
      <c r="X878" s="336" t="str">
        <f>IF(Table8[[#This Row],[Código do agregado '[Entidade']]]="","",IF(OR(AND(A878="",A878&lt;&gt;""),(AND(A878&lt;&gt;"",OR(B878="",D878="",I878="",T878="",U878="")))),"NÃO",IF(AND(A878&lt;&gt;"",J878=0),"Faltam membros","sim")))</f>
        <v/>
      </c>
    </row>
    <row r="879" spans="1:24" x14ac:dyDescent="0.25">
      <c r="A879" s="337"/>
      <c r="B879" s="338"/>
      <c r="C879" s="339">
        <f>IFERROR(VLOOKUP(B879,A.Núcleos!$B:$C,2,FALSE),"")</f>
        <v>0</v>
      </c>
      <c r="D879" s="346"/>
      <c r="E879" s="238"/>
      <c r="F879" s="337"/>
      <c r="G879" s="341" t="str">
        <f>IF(Table8[[#This Row],[Código da Candidatura]]="","",CONCATENATE(VLOOKUP(Table8[[#This Row],[Código da Candidatura]],Table13[[Cód.]:[Latitude]],3,FALSE)," - ",VLOOKUP(Table8[[#This Row],[Código da Candidatura]],Table13[[Cód.]:[Latitude]],6,FALSE)))</f>
        <v/>
      </c>
      <c r="H879" s="339" t="str">
        <f>IF(A879="","",CONCATENATE("1D.",Entrada!$K$8,".",auxiliar!A101,".",Table8[[#This Row],[Código da Candidatura]]))</f>
        <v/>
      </c>
      <c r="I879" s="342" t="str">
        <f>IF(A879="","",SUMIF(D.Composição!A$2825:A$8530,A879,D.Composição!G$5:G$8530))</f>
        <v/>
      </c>
      <c r="J879" s="343" t="str">
        <f>IF(A879="","",COUNTIF(D.Composição!$A:$A,$A879))</f>
        <v/>
      </c>
      <c r="K879" s="343" t="str">
        <f t="shared" si="65"/>
        <v/>
      </c>
      <c r="L879" s="343" t="str">
        <f>IF(A879="","",COUNTIFS(D.Composição!$A:$A,$A879,D.Composição!$M:$M,"Dep"))</f>
        <v/>
      </c>
      <c r="M879" s="343" t="str">
        <f>IF(A879="","",COUNTIFS(D.Composição!$A:$A,$A879,D.Composição!$F:$F,"Sim"))</f>
        <v/>
      </c>
      <c r="N879" s="343" t="str">
        <f t="shared" si="66"/>
        <v/>
      </c>
      <c r="O879" s="332" t="str">
        <f>IF(A879="","",VLOOKUP(A879,D.Composição!A2923:F8629,5,FALSE))</f>
        <v/>
      </c>
      <c r="P879" s="343" t="str">
        <f t="shared" si="67"/>
        <v/>
      </c>
      <c r="Q879" s="344" t="str">
        <f t="shared" si="68"/>
        <v/>
      </c>
      <c r="R879" s="345" t="str">
        <f t="shared" si="69"/>
        <v/>
      </c>
      <c r="S879" s="343" t="str">
        <f>IF(H879="","",IF(R879&gt;=4*auxiliar!$K$2,"Não elegível",IF(R879&lt;4*auxiliar!$K$2,"Elegível","")))</f>
        <v/>
      </c>
      <c r="T879" s="338"/>
      <c r="U879" s="325"/>
      <c r="V879" s="325"/>
      <c r="W879" s="335"/>
      <c r="X879" s="336" t="str">
        <f>IF(Table8[[#This Row],[Código do agregado '[Entidade']]]="","",IF(OR(AND(A879="",A879&lt;&gt;""),(AND(A879&lt;&gt;"",OR(B879="",D879="",I879="",T879="",U879="")))),"NÃO",IF(AND(A879&lt;&gt;"",J879=0),"Faltam membros","sim")))</f>
        <v/>
      </c>
    </row>
    <row r="880" spans="1:24" x14ac:dyDescent="0.25">
      <c r="A880" s="337"/>
      <c r="B880" s="338"/>
      <c r="C880" s="339">
        <f>IFERROR(VLOOKUP(B880,A.Núcleos!$B:$C,2,FALSE),"")</f>
        <v>0</v>
      </c>
      <c r="D880" s="346"/>
      <c r="E880" s="238"/>
      <c r="F880" s="337"/>
      <c r="G880" s="341" t="str">
        <f>IF(Table8[[#This Row],[Código da Candidatura]]="","",CONCATENATE(VLOOKUP(Table8[[#This Row],[Código da Candidatura]],Table13[[Cód.]:[Latitude]],3,FALSE)," - ",VLOOKUP(Table8[[#This Row],[Código da Candidatura]],Table13[[Cód.]:[Latitude]],6,FALSE)))</f>
        <v/>
      </c>
      <c r="H880" s="339" t="str">
        <f>IF(A880="","",CONCATENATE("1D.",Entrada!$K$8,".",auxiliar!A102,".",Table8[[#This Row],[Código da Candidatura]]))</f>
        <v/>
      </c>
      <c r="I880" s="342" t="str">
        <f>IF(A880="","",SUMIF(D.Composição!A$2825:A$8530,A880,D.Composição!G$5:G$8530))</f>
        <v/>
      </c>
      <c r="J880" s="343" t="str">
        <f>IF(A880="","",COUNTIF(D.Composição!$A:$A,$A880))</f>
        <v/>
      </c>
      <c r="K880" s="343" t="str">
        <f t="shared" si="65"/>
        <v/>
      </c>
      <c r="L880" s="343" t="str">
        <f>IF(A880="","",COUNTIFS(D.Composição!$A:$A,$A880,D.Composição!$M:$M,"Dep"))</f>
        <v/>
      </c>
      <c r="M880" s="343" t="str">
        <f>IF(A880="","",COUNTIFS(D.Composição!$A:$A,$A880,D.Composição!$F:$F,"Sim"))</f>
        <v/>
      </c>
      <c r="N880" s="343" t="str">
        <f t="shared" si="66"/>
        <v/>
      </c>
      <c r="O880" s="332" t="str">
        <f>IF(A880="","",VLOOKUP(A880,D.Composição!A2924:F8630,5,FALSE))</f>
        <v/>
      </c>
      <c r="P880" s="343" t="str">
        <f t="shared" si="67"/>
        <v/>
      </c>
      <c r="Q880" s="344" t="str">
        <f t="shared" si="68"/>
        <v/>
      </c>
      <c r="R880" s="345" t="str">
        <f t="shared" si="69"/>
        <v/>
      </c>
      <c r="S880" s="343" t="str">
        <f>IF(H880="","",IF(R880&gt;=4*auxiliar!$K$2,"Não elegível",IF(R880&lt;4*auxiliar!$K$2,"Elegível","")))</f>
        <v/>
      </c>
      <c r="T880" s="338"/>
      <c r="U880" s="325"/>
      <c r="V880" s="325"/>
      <c r="W880" s="335"/>
      <c r="X880" s="336" t="str">
        <f>IF(Table8[[#This Row],[Código do agregado '[Entidade']]]="","",IF(OR(AND(A880="",A880&lt;&gt;""),(AND(A880&lt;&gt;"",OR(B880="",D880="",I880="",T880="",U880="")))),"NÃO",IF(AND(A880&lt;&gt;"",J880=0),"Faltam membros","sim")))</f>
        <v/>
      </c>
    </row>
    <row r="881" spans="1:24" x14ac:dyDescent="0.25">
      <c r="A881" s="337"/>
      <c r="B881" s="338"/>
      <c r="C881" s="339">
        <f>IFERROR(VLOOKUP(B881,A.Núcleos!$B:$C,2,FALSE),"")</f>
        <v>0</v>
      </c>
      <c r="D881" s="346"/>
      <c r="E881" s="238"/>
      <c r="F881" s="337"/>
      <c r="G881" s="341" t="str">
        <f>IF(Table8[[#This Row],[Código da Candidatura]]="","",CONCATENATE(VLOOKUP(Table8[[#This Row],[Código da Candidatura]],Table13[[Cód.]:[Latitude]],3,FALSE)," - ",VLOOKUP(Table8[[#This Row],[Código da Candidatura]],Table13[[Cód.]:[Latitude]],6,FALSE)))</f>
        <v/>
      </c>
      <c r="H881" s="339" t="str">
        <f>IF(A881="","",CONCATENATE("1D.",Entrada!$K$8,".",auxiliar!A103,".",Table8[[#This Row],[Código da Candidatura]]))</f>
        <v/>
      </c>
      <c r="I881" s="342" t="str">
        <f>IF(A881="","",SUMIF(D.Composição!A$2825:A$8530,A881,D.Composição!G$5:G$8530))</f>
        <v/>
      </c>
      <c r="J881" s="343" t="str">
        <f>IF(A881="","",COUNTIF(D.Composição!$A:$A,$A881))</f>
        <v/>
      </c>
      <c r="K881" s="343" t="str">
        <f t="shared" si="65"/>
        <v/>
      </c>
      <c r="L881" s="343" t="str">
        <f>IF(A881="","",COUNTIFS(D.Composição!$A:$A,$A881,D.Composição!$M:$M,"Dep"))</f>
        <v/>
      </c>
      <c r="M881" s="343" t="str">
        <f>IF(A881="","",COUNTIFS(D.Composição!$A:$A,$A881,D.Composição!$F:$F,"Sim"))</f>
        <v/>
      </c>
      <c r="N881" s="343" t="str">
        <f t="shared" si="66"/>
        <v/>
      </c>
      <c r="O881" s="332" t="str">
        <f>IF(A881="","",VLOOKUP(A881,D.Composição!A2925:F8631,5,FALSE))</f>
        <v/>
      </c>
      <c r="P881" s="343" t="str">
        <f t="shared" si="67"/>
        <v/>
      </c>
      <c r="Q881" s="344" t="str">
        <f t="shared" si="68"/>
        <v/>
      </c>
      <c r="R881" s="345" t="str">
        <f t="shared" si="69"/>
        <v/>
      </c>
      <c r="S881" s="343" t="str">
        <f>IF(H881="","",IF(R881&gt;=4*auxiliar!$K$2,"Não elegível",IF(R881&lt;4*auxiliar!$K$2,"Elegível","")))</f>
        <v/>
      </c>
      <c r="T881" s="338"/>
      <c r="U881" s="325"/>
      <c r="V881" s="325"/>
      <c r="W881" s="335"/>
      <c r="X881" s="336" t="str">
        <f>IF(Table8[[#This Row],[Código do agregado '[Entidade']]]="","",IF(OR(AND(A881="",A881&lt;&gt;""),(AND(A881&lt;&gt;"",OR(B881="",D881="",I881="",T881="",U881="")))),"NÃO",IF(AND(A881&lt;&gt;"",J881=0),"Faltam membros","sim")))</f>
        <v/>
      </c>
    </row>
    <row r="882" spans="1:24" x14ac:dyDescent="0.25">
      <c r="A882" s="337"/>
      <c r="B882" s="338"/>
      <c r="C882" s="339">
        <f>IFERROR(VLOOKUP(B882,A.Núcleos!$B:$C,2,FALSE),"")</f>
        <v>0</v>
      </c>
      <c r="D882" s="346"/>
      <c r="E882" s="238"/>
      <c r="F882" s="337"/>
      <c r="G882" s="341" t="str">
        <f>IF(Table8[[#This Row],[Código da Candidatura]]="","",CONCATENATE(VLOOKUP(Table8[[#This Row],[Código da Candidatura]],Table13[[Cód.]:[Latitude]],3,FALSE)," - ",VLOOKUP(Table8[[#This Row],[Código da Candidatura]],Table13[[Cód.]:[Latitude]],6,FALSE)))</f>
        <v/>
      </c>
      <c r="H882" s="339" t="str">
        <f>IF(A882="","",CONCATENATE("1D.",Entrada!$K$8,".",auxiliar!A104,".",Table8[[#This Row],[Código da Candidatura]]))</f>
        <v/>
      </c>
      <c r="I882" s="342" t="str">
        <f>IF(A882="","",SUMIF(D.Composição!A$2825:A$8530,A882,D.Composição!G$5:G$8530))</f>
        <v/>
      </c>
      <c r="J882" s="343" t="str">
        <f>IF(A882="","",COUNTIF(D.Composição!$A:$A,$A882))</f>
        <v/>
      </c>
      <c r="K882" s="343" t="str">
        <f t="shared" si="65"/>
        <v/>
      </c>
      <c r="L882" s="343" t="str">
        <f>IF(A882="","",COUNTIFS(D.Composição!$A:$A,$A882,D.Composição!$M:$M,"Dep"))</f>
        <v/>
      </c>
      <c r="M882" s="343" t="str">
        <f>IF(A882="","",COUNTIFS(D.Composição!$A:$A,$A882,D.Composição!$F:$F,"Sim"))</f>
        <v/>
      </c>
      <c r="N882" s="343" t="str">
        <f t="shared" si="66"/>
        <v/>
      </c>
      <c r="O882" s="332" t="str">
        <f>IF(A882="","",VLOOKUP(A882,D.Composição!A2926:F8632,5,FALSE))</f>
        <v/>
      </c>
      <c r="P882" s="343" t="str">
        <f t="shared" si="67"/>
        <v/>
      </c>
      <c r="Q882" s="344" t="str">
        <f t="shared" si="68"/>
        <v/>
      </c>
      <c r="R882" s="345" t="str">
        <f t="shared" si="69"/>
        <v/>
      </c>
      <c r="S882" s="343" t="str">
        <f>IF(H882="","",IF(R882&gt;=4*auxiliar!$K$2,"Não elegível",IF(R882&lt;4*auxiliar!$K$2,"Elegível","")))</f>
        <v/>
      </c>
      <c r="T882" s="338"/>
      <c r="U882" s="325"/>
      <c r="V882" s="325"/>
      <c r="W882" s="335"/>
      <c r="X882" s="336" t="str">
        <f>IF(Table8[[#This Row],[Código do agregado '[Entidade']]]="","",IF(OR(AND(A882="",A882&lt;&gt;""),(AND(A882&lt;&gt;"",OR(B882="",D882="",I882="",T882="",U882="")))),"NÃO",IF(AND(A882&lt;&gt;"",J882=0),"Faltam membros","sim")))</f>
        <v/>
      </c>
    </row>
    <row r="883" spans="1:24" x14ac:dyDescent="0.25">
      <c r="A883" s="337"/>
      <c r="B883" s="338"/>
      <c r="C883" s="339">
        <f>IFERROR(VLOOKUP(B883,A.Núcleos!$B:$C,2,FALSE),"")</f>
        <v>0</v>
      </c>
      <c r="D883" s="346"/>
      <c r="E883" s="238"/>
      <c r="F883" s="337"/>
      <c r="G883" s="341" t="str">
        <f>IF(Table8[[#This Row],[Código da Candidatura]]="","",CONCATENATE(VLOOKUP(Table8[[#This Row],[Código da Candidatura]],Table13[[Cód.]:[Latitude]],3,FALSE)," - ",VLOOKUP(Table8[[#This Row],[Código da Candidatura]],Table13[[Cód.]:[Latitude]],6,FALSE)))</f>
        <v/>
      </c>
      <c r="H883" s="339" t="str">
        <f>IF(A883="","",CONCATENATE("1D.",Entrada!$K$8,".",auxiliar!A105,".",Table8[[#This Row],[Código da Candidatura]]))</f>
        <v/>
      </c>
      <c r="I883" s="342" t="str">
        <f>IF(A883="","",SUMIF(D.Composição!A$2825:A$8530,A883,D.Composição!G$5:G$8530))</f>
        <v/>
      </c>
      <c r="J883" s="343" t="str">
        <f>IF(A883="","",COUNTIF(D.Composição!$A:$A,$A883))</f>
        <v/>
      </c>
      <c r="K883" s="343" t="str">
        <f t="shared" si="65"/>
        <v/>
      </c>
      <c r="L883" s="343" t="str">
        <f>IF(A883="","",COUNTIFS(D.Composição!$A:$A,$A883,D.Composição!$M:$M,"Dep"))</f>
        <v/>
      </c>
      <c r="M883" s="343" t="str">
        <f>IF(A883="","",COUNTIFS(D.Composição!$A:$A,$A883,D.Composição!$F:$F,"Sim"))</f>
        <v/>
      </c>
      <c r="N883" s="343" t="str">
        <f t="shared" si="66"/>
        <v/>
      </c>
      <c r="O883" s="332" t="str">
        <f>IF(A883="","",VLOOKUP(A883,D.Composição!A2927:F8633,5,FALSE))</f>
        <v/>
      </c>
      <c r="P883" s="343" t="str">
        <f t="shared" si="67"/>
        <v/>
      </c>
      <c r="Q883" s="344" t="str">
        <f t="shared" si="68"/>
        <v/>
      </c>
      <c r="R883" s="345" t="str">
        <f t="shared" si="69"/>
        <v/>
      </c>
      <c r="S883" s="343" t="str">
        <f>IF(H883="","",IF(R883&gt;=4*auxiliar!$K$2,"Não elegível",IF(R883&lt;4*auxiliar!$K$2,"Elegível","")))</f>
        <v/>
      </c>
      <c r="T883" s="338"/>
      <c r="U883" s="325"/>
      <c r="V883" s="325"/>
      <c r="W883" s="335"/>
      <c r="X883" s="336" t="str">
        <f>IF(Table8[[#This Row],[Código do agregado '[Entidade']]]="","",IF(OR(AND(A883="",A883&lt;&gt;""),(AND(A883&lt;&gt;"",OR(B883="",D883="",I883="",T883="",U883="")))),"NÃO",IF(AND(A883&lt;&gt;"",J883=0),"Faltam membros","sim")))</f>
        <v/>
      </c>
    </row>
    <row r="884" spans="1:24" x14ac:dyDescent="0.25">
      <c r="A884" s="337"/>
      <c r="B884" s="338"/>
      <c r="C884" s="339">
        <f>IFERROR(VLOOKUP(B884,A.Núcleos!$B:$C,2,FALSE),"")</f>
        <v>0</v>
      </c>
      <c r="D884" s="346"/>
      <c r="E884" s="238"/>
      <c r="F884" s="337"/>
      <c r="G884" s="341" t="str">
        <f>IF(Table8[[#This Row],[Código da Candidatura]]="","",CONCATENATE(VLOOKUP(Table8[[#This Row],[Código da Candidatura]],Table13[[Cód.]:[Latitude]],3,FALSE)," - ",VLOOKUP(Table8[[#This Row],[Código da Candidatura]],Table13[[Cód.]:[Latitude]],6,FALSE)))</f>
        <v/>
      </c>
      <c r="H884" s="339" t="str">
        <f>IF(A884="","",CONCATENATE("1D.",Entrada!$K$8,".",auxiliar!A106,".",Table8[[#This Row],[Código da Candidatura]]))</f>
        <v/>
      </c>
      <c r="I884" s="342" t="str">
        <f>IF(A884="","",SUMIF(D.Composição!A$2825:A$8530,A884,D.Composição!G$5:G$8530))</f>
        <v/>
      </c>
      <c r="J884" s="343" t="str">
        <f>IF(A884="","",COUNTIF(D.Composição!$A:$A,$A884))</f>
        <v/>
      </c>
      <c r="K884" s="343" t="str">
        <f t="shared" si="65"/>
        <v/>
      </c>
      <c r="L884" s="343" t="str">
        <f>IF(A884="","",COUNTIFS(D.Composição!$A:$A,$A884,D.Composição!$M:$M,"Dep"))</f>
        <v/>
      </c>
      <c r="M884" s="343" t="str">
        <f>IF(A884="","",COUNTIFS(D.Composição!$A:$A,$A884,D.Composição!$F:$F,"Sim"))</f>
        <v/>
      </c>
      <c r="N884" s="343" t="str">
        <f t="shared" si="66"/>
        <v/>
      </c>
      <c r="O884" s="332" t="str">
        <f>IF(A884="","",VLOOKUP(A884,D.Composição!A2928:F8634,5,FALSE))</f>
        <v/>
      </c>
      <c r="P884" s="343" t="str">
        <f t="shared" si="67"/>
        <v/>
      </c>
      <c r="Q884" s="344" t="str">
        <f t="shared" si="68"/>
        <v/>
      </c>
      <c r="R884" s="345" t="str">
        <f t="shared" si="69"/>
        <v/>
      </c>
      <c r="S884" s="343" t="str">
        <f>IF(H884="","",IF(R884&gt;=4*auxiliar!$K$2,"Não elegível",IF(R884&lt;4*auxiliar!$K$2,"Elegível","")))</f>
        <v/>
      </c>
      <c r="T884" s="338"/>
      <c r="U884" s="325"/>
      <c r="V884" s="325"/>
      <c r="W884" s="335"/>
      <c r="X884" s="336" t="str">
        <f>IF(Table8[[#This Row],[Código do agregado '[Entidade']]]="","",IF(OR(AND(A884="",A884&lt;&gt;""),(AND(A884&lt;&gt;"",OR(B884="",D884="",I884="",T884="",U884="")))),"NÃO",IF(AND(A884&lt;&gt;"",J884=0),"Faltam membros","sim")))</f>
        <v/>
      </c>
    </row>
    <row r="885" spans="1:24" x14ac:dyDescent="0.25">
      <c r="A885" s="337"/>
      <c r="B885" s="338"/>
      <c r="C885" s="339">
        <f>IFERROR(VLOOKUP(B885,A.Núcleos!$B:$C,2,FALSE),"")</f>
        <v>0</v>
      </c>
      <c r="D885" s="346"/>
      <c r="E885" s="238"/>
      <c r="F885" s="337"/>
      <c r="G885" s="341" t="str">
        <f>IF(Table8[[#This Row],[Código da Candidatura]]="","",CONCATENATE(VLOOKUP(Table8[[#This Row],[Código da Candidatura]],Table13[[Cód.]:[Latitude]],3,FALSE)," - ",VLOOKUP(Table8[[#This Row],[Código da Candidatura]],Table13[[Cód.]:[Latitude]],6,FALSE)))</f>
        <v/>
      </c>
      <c r="H885" s="339" t="str">
        <f>IF(A885="","",CONCATENATE("1D.",Entrada!$K$8,".",auxiliar!A107,".",Table8[[#This Row],[Código da Candidatura]]))</f>
        <v/>
      </c>
      <c r="I885" s="342" t="str">
        <f>IF(A885="","",SUMIF(D.Composição!A$2825:A$8530,A885,D.Composição!G$5:G$8530))</f>
        <v/>
      </c>
      <c r="J885" s="343" t="str">
        <f>IF(A885="","",COUNTIF(D.Composição!$A:$A,$A885))</f>
        <v/>
      </c>
      <c r="K885" s="343" t="str">
        <f t="shared" si="65"/>
        <v/>
      </c>
      <c r="L885" s="343" t="str">
        <f>IF(A885="","",COUNTIFS(D.Composição!$A:$A,$A885,D.Composição!$M:$M,"Dep"))</f>
        <v/>
      </c>
      <c r="M885" s="343" t="str">
        <f>IF(A885="","",COUNTIFS(D.Composição!$A:$A,$A885,D.Composição!$F:$F,"Sim"))</f>
        <v/>
      </c>
      <c r="N885" s="343" t="str">
        <f t="shared" si="66"/>
        <v/>
      </c>
      <c r="O885" s="332" t="str">
        <f>IF(A885="","",VLOOKUP(A885,D.Composição!A2929:F8635,5,FALSE))</f>
        <v/>
      </c>
      <c r="P885" s="343" t="str">
        <f t="shared" si="67"/>
        <v/>
      </c>
      <c r="Q885" s="344" t="str">
        <f t="shared" si="68"/>
        <v/>
      </c>
      <c r="R885" s="345" t="str">
        <f t="shared" si="69"/>
        <v/>
      </c>
      <c r="S885" s="343" t="str">
        <f>IF(H885="","",IF(R885&gt;=4*auxiliar!$K$2,"Não elegível",IF(R885&lt;4*auxiliar!$K$2,"Elegível","")))</f>
        <v/>
      </c>
      <c r="T885" s="338"/>
      <c r="U885" s="325"/>
      <c r="V885" s="325"/>
      <c r="W885" s="335"/>
      <c r="X885" s="336" t="str">
        <f>IF(Table8[[#This Row],[Código do agregado '[Entidade']]]="","",IF(OR(AND(A885="",A885&lt;&gt;""),(AND(A885&lt;&gt;"",OR(B885="",D885="",I885="",T885="",U885="")))),"NÃO",IF(AND(A885&lt;&gt;"",J885=0),"Faltam membros","sim")))</f>
        <v/>
      </c>
    </row>
    <row r="886" spans="1:24" x14ac:dyDescent="0.25">
      <c r="A886" s="337"/>
      <c r="B886" s="338"/>
      <c r="C886" s="339">
        <f>IFERROR(VLOOKUP(B886,A.Núcleos!$B:$C,2,FALSE),"")</f>
        <v>0</v>
      </c>
      <c r="D886" s="346"/>
      <c r="E886" s="238"/>
      <c r="F886" s="337"/>
      <c r="G886" s="341" t="str">
        <f>IF(Table8[[#This Row],[Código da Candidatura]]="","",CONCATENATE(VLOOKUP(Table8[[#This Row],[Código da Candidatura]],Table13[[Cód.]:[Latitude]],3,FALSE)," - ",VLOOKUP(Table8[[#This Row],[Código da Candidatura]],Table13[[Cód.]:[Latitude]],6,FALSE)))</f>
        <v/>
      </c>
      <c r="H886" s="339" t="str">
        <f>IF(A886="","",CONCATENATE("1D.",Entrada!$K$8,".",auxiliar!A108,".",Table8[[#This Row],[Código da Candidatura]]))</f>
        <v/>
      </c>
      <c r="I886" s="342" t="str">
        <f>IF(A886="","",SUMIF(D.Composição!A$2825:A$8530,A886,D.Composição!G$5:G$8530))</f>
        <v/>
      </c>
      <c r="J886" s="343" t="str">
        <f>IF(A886="","",COUNTIF(D.Composição!$A:$A,$A886))</f>
        <v/>
      </c>
      <c r="K886" s="343" t="str">
        <f t="shared" si="65"/>
        <v/>
      </c>
      <c r="L886" s="343" t="str">
        <f>IF(A886="","",COUNTIFS(D.Composição!$A:$A,$A886,D.Composição!$M:$M,"Dep"))</f>
        <v/>
      </c>
      <c r="M886" s="343" t="str">
        <f>IF(A886="","",COUNTIFS(D.Composição!$A:$A,$A886,D.Composição!$F:$F,"Sim"))</f>
        <v/>
      </c>
      <c r="N886" s="343" t="str">
        <f t="shared" si="66"/>
        <v/>
      </c>
      <c r="O886" s="332" t="str">
        <f>IF(A886="","",VLOOKUP(A886,D.Composição!A2930:F8636,5,FALSE))</f>
        <v/>
      </c>
      <c r="P886" s="343" t="str">
        <f t="shared" si="67"/>
        <v/>
      </c>
      <c r="Q886" s="344" t="str">
        <f t="shared" si="68"/>
        <v/>
      </c>
      <c r="R886" s="345" t="str">
        <f t="shared" si="69"/>
        <v/>
      </c>
      <c r="S886" s="343" t="str">
        <f>IF(H886="","",IF(R886&gt;=4*auxiliar!$K$2,"Não elegível",IF(R886&lt;4*auxiliar!$K$2,"Elegível","")))</f>
        <v/>
      </c>
      <c r="T886" s="338"/>
      <c r="U886" s="325"/>
      <c r="V886" s="325"/>
      <c r="W886" s="335"/>
      <c r="X886" s="336" t="str">
        <f>IF(Table8[[#This Row],[Código do agregado '[Entidade']]]="","",IF(OR(AND(A886="",A886&lt;&gt;""),(AND(A886&lt;&gt;"",OR(B886="",D886="",I886="",T886="",U886="")))),"NÃO",IF(AND(A886&lt;&gt;"",J886=0),"Faltam membros","sim")))</f>
        <v/>
      </c>
    </row>
    <row r="887" spans="1:24" x14ac:dyDescent="0.25">
      <c r="A887" s="337"/>
      <c r="B887" s="338"/>
      <c r="C887" s="339">
        <f>IFERROR(VLOOKUP(B887,A.Núcleos!$B:$C,2,FALSE),"")</f>
        <v>0</v>
      </c>
      <c r="D887" s="346"/>
      <c r="E887" s="238"/>
      <c r="F887" s="337"/>
      <c r="G887" s="341" t="str">
        <f>IF(Table8[[#This Row],[Código da Candidatura]]="","",CONCATENATE(VLOOKUP(Table8[[#This Row],[Código da Candidatura]],Table13[[Cód.]:[Latitude]],3,FALSE)," - ",VLOOKUP(Table8[[#This Row],[Código da Candidatura]],Table13[[Cód.]:[Latitude]],6,FALSE)))</f>
        <v/>
      </c>
      <c r="H887" s="339" t="str">
        <f>IF(A887="","",CONCATENATE("1D.",Entrada!$K$8,".",auxiliar!A109,".",Table8[[#This Row],[Código da Candidatura]]))</f>
        <v/>
      </c>
      <c r="I887" s="342" t="str">
        <f>IF(A887="","",SUMIF(D.Composição!A$2825:A$8530,A887,D.Composição!G$5:G$8530))</f>
        <v/>
      </c>
      <c r="J887" s="343" t="str">
        <f>IF(A887="","",COUNTIF(D.Composição!$A:$A,$A887))</f>
        <v/>
      </c>
      <c r="K887" s="343" t="str">
        <f t="shared" si="65"/>
        <v/>
      </c>
      <c r="L887" s="343" t="str">
        <f>IF(A887="","",COUNTIFS(D.Composição!$A:$A,$A887,D.Composição!$M:$M,"Dep"))</f>
        <v/>
      </c>
      <c r="M887" s="343" t="str">
        <f>IF(A887="","",COUNTIFS(D.Composição!$A:$A,$A887,D.Composição!$F:$F,"Sim"))</f>
        <v/>
      </c>
      <c r="N887" s="343" t="str">
        <f t="shared" si="66"/>
        <v/>
      </c>
      <c r="O887" s="332" t="str">
        <f>IF(A887="","",VLOOKUP(A887,D.Composição!A2931:F8637,5,FALSE))</f>
        <v/>
      </c>
      <c r="P887" s="343" t="str">
        <f t="shared" si="67"/>
        <v/>
      </c>
      <c r="Q887" s="344" t="str">
        <f t="shared" si="68"/>
        <v/>
      </c>
      <c r="R887" s="345" t="str">
        <f t="shared" si="69"/>
        <v/>
      </c>
      <c r="S887" s="343" t="str">
        <f>IF(H887="","",IF(R887&gt;=4*auxiliar!$K$2,"Não elegível",IF(R887&lt;4*auxiliar!$K$2,"Elegível","")))</f>
        <v/>
      </c>
      <c r="T887" s="338"/>
      <c r="U887" s="325"/>
      <c r="V887" s="325"/>
      <c r="W887" s="335"/>
      <c r="X887" s="336" t="str">
        <f>IF(Table8[[#This Row],[Código do agregado '[Entidade']]]="","",IF(OR(AND(A887="",A887&lt;&gt;""),(AND(A887&lt;&gt;"",OR(B887="",D887="",I887="",T887="",U887="")))),"NÃO",IF(AND(A887&lt;&gt;"",J887=0),"Faltam membros","sim")))</f>
        <v/>
      </c>
    </row>
    <row r="888" spans="1:24" x14ac:dyDescent="0.25">
      <c r="A888" s="337"/>
      <c r="B888" s="338"/>
      <c r="C888" s="339">
        <f>IFERROR(VLOOKUP(B888,A.Núcleos!$B:$C,2,FALSE),"")</f>
        <v>0</v>
      </c>
      <c r="D888" s="346"/>
      <c r="E888" s="238"/>
      <c r="F888" s="337"/>
      <c r="G888" s="341" t="str">
        <f>IF(Table8[[#This Row],[Código da Candidatura]]="","",CONCATENATE(VLOOKUP(Table8[[#This Row],[Código da Candidatura]],Table13[[Cód.]:[Latitude]],3,FALSE)," - ",VLOOKUP(Table8[[#This Row],[Código da Candidatura]],Table13[[Cód.]:[Latitude]],6,FALSE)))</f>
        <v/>
      </c>
      <c r="H888" s="339" t="str">
        <f>IF(A888="","",CONCATENATE("1D.",Entrada!$K$8,".",auxiliar!A110,".",Table8[[#This Row],[Código da Candidatura]]))</f>
        <v/>
      </c>
      <c r="I888" s="342" t="str">
        <f>IF(A888="","",SUMIF(D.Composição!A$2825:A$8530,A888,D.Composição!G$5:G$8530))</f>
        <v/>
      </c>
      <c r="J888" s="343" t="str">
        <f>IF(A888="","",COUNTIF(D.Composição!$A:$A,$A888))</f>
        <v/>
      </c>
      <c r="K888" s="343" t="str">
        <f t="shared" si="65"/>
        <v/>
      </c>
      <c r="L888" s="343" t="str">
        <f>IF(A888="","",COUNTIFS(D.Composição!$A:$A,$A888,D.Composição!$M:$M,"Dep"))</f>
        <v/>
      </c>
      <c r="M888" s="343" t="str">
        <f>IF(A888="","",COUNTIFS(D.Composição!$A:$A,$A888,D.Composição!$F:$F,"Sim"))</f>
        <v/>
      </c>
      <c r="N888" s="343" t="str">
        <f t="shared" si="66"/>
        <v/>
      </c>
      <c r="O888" s="332" t="str">
        <f>IF(A888="","",VLOOKUP(A888,D.Composição!A2932:F8638,5,FALSE))</f>
        <v/>
      </c>
      <c r="P888" s="343" t="str">
        <f t="shared" si="67"/>
        <v/>
      </c>
      <c r="Q888" s="344" t="str">
        <f t="shared" si="68"/>
        <v/>
      </c>
      <c r="R888" s="345" t="str">
        <f t="shared" si="69"/>
        <v/>
      </c>
      <c r="S888" s="343" t="str">
        <f>IF(H888="","",IF(R888&gt;=4*auxiliar!$K$2,"Não elegível",IF(R888&lt;4*auxiliar!$K$2,"Elegível","")))</f>
        <v/>
      </c>
      <c r="T888" s="338"/>
      <c r="U888" s="325"/>
      <c r="V888" s="325"/>
      <c r="W888" s="335"/>
      <c r="X888" s="336" t="str">
        <f>IF(Table8[[#This Row],[Código do agregado '[Entidade']]]="","",IF(OR(AND(A888="",A888&lt;&gt;""),(AND(A888&lt;&gt;"",OR(B888="",D888="",I888="",T888="",U888="")))),"NÃO",IF(AND(A888&lt;&gt;"",J888=0),"Faltam membros","sim")))</f>
        <v/>
      </c>
    </row>
    <row r="889" spans="1:24" x14ac:dyDescent="0.25">
      <c r="A889" s="337"/>
      <c r="B889" s="338"/>
      <c r="C889" s="339">
        <f>IFERROR(VLOOKUP(B889,A.Núcleos!$B:$C,2,FALSE),"")</f>
        <v>0</v>
      </c>
      <c r="D889" s="346"/>
      <c r="E889" s="238"/>
      <c r="F889" s="337"/>
      <c r="G889" s="341" t="str">
        <f>IF(Table8[[#This Row],[Código da Candidatura]]="","",CONCATENATE(VLOOKUP(Table8[[#This Row],[Código da Candidatura]],Table13[[Cód.]:[Latitude]],3,FALSE)," - ",VLOOKUP(Table8[[#This Row],[Código da Candidatura]],Table13[[Cód.]:[Latitude]],6,FALSE)))</f>
        <v/>
      </c>
      <c r="H889" s="339" t="str">
        <f>IF(A889="","",CONCATENATE("1D.",Entrada!$K$8,".",auxiliar!A111,".",Table8[[#This Row],[Código da Candidatura]]))</f>
        <v/>
      </c>
      <c r="I889" s="342" t="str">
        <f>IF(A889="","",SUMIF(D.Composição!A$2825:A$8530,A889,D.Composição!G$5:G$8530))</f>
        <v/>
      </c>
      <c r="J889" s="343" t="str">
        <f>IF(A889="","",COUNTIF(D.Composição!$A:$A,$A889))</f>
        <v/>
      </c>
      <c r="K889" s="343" t="str">
        <f t="shared" si="65"/>
        <v/>
      </c>
      <c r="L889" s="343" t="str">
        <f>IF(A889="","",COUNTIFS(D.Composição!$A:$A,$A889,D.Composição!$M:$M,"Dep"))</f>
        <v/>
      </c>
      <c r="M889" s="343" t="str">
        <f>IF(A889="","",COUNTIFS(D.Composição!$A:$A,$A889,D.Composição!$F:$F,"Sim"))</f>
        <v/>
      </c>
      <c r="N889" s="343" t="str">
        <f t="shared" si="66"/>
        <v/>
      </c>
      <c r="O889" s="332" t="str">
        <f>IF(A889="","",VLOOKUP(A889,D.Composição!A2933:F8639,5,FALSE))</f>
        <v/>
      </c>
      <c r="P889" s="343" t="str">
        <f t="shared" si="67"/>
        <v/>
      </c>
      <c r="Q889" s="344" t="str">
        <f t="shared" si="68"/>
        <v/>
      </c>
      <c r="R889" s="345" t="str">
        <f t="shared" si="69"/>
        <v/>
      </c>
      <c r="S889" s="343" t="str">
        <f>IF(H889="","",IF(R889&gt;=4*auxiliar!$K$2,"Não elegível",IF(R889&lt;4*auxiliar!$K$2,"Elegível","")))</f>
        <v/>
      </c>
      <c r="T889" s="338"/>
      <c r="U889" s="325"/>
      <c r="V889" s="325"/>
      <c r="W889" s="335"/>
      <c r="X889" s="336" t="str">
        <f>IF(Table8[[#This Row],[Código do agregado '[Entidade']]]="","",IF(OR(AND(A889="",A889&lt;&gt;""),(AND(A889&lt;&gt;"",OR(B889="",D889="",I889="",T889="",U889="")))),"NÃO",IF(AND(A889&lt;&gt;"",J889=0),"Faltam membros","sim")))</f>
        <v/>
      </c>
    </row>
    <row r="890" spans="1:24" x14ac:dyDescent="0.25">
      <c r="A890" s="337"/>
      <c r="B890" s="338"/>
      <c r="C890" s="339">
        <f>IFERROR(VLOOKUP(B890,A.Núcleos!$B:$C,2,FALSE),"")</f>
        <v>0</v>
      </c>
      <c r="D890" s="346"/>
      <c r="E890" s="238"/>
      <c r="F890" s="337"/>
      <c r="G890" s="341" t="str">
        <f>IF(Table8[[#This Row],[Código da Candidatura]]="","",CONCATENATE(VLOOKUP(Table8[[#This Row],[Código da Candidatura]],Table13[[Cód.]:[Latitude]],3,FALSE)," - ",VLOOKUP(Table8[[#This Row],[Código da Candidatura]],Table13[[Cód.]:[Latitude]],6,FALSE)))</f>
        <v/>
      </c>
      <c r="H890" s="339" t="str">
        <f>IF(A890="","",CONCATENATE("1D.",Entrada!$K$8,".",auxiliar!A112,".",Table8[[#This Row],[Código da Candidatura]]))</f>
        <v/>
      </c>
      <c r="I890" s="342" t="str">
        <f>IF(A890="","",SUMIF(D.Composição!A$2825:A$8530,A890,D.Composição!G$5:G$8530))</f>
        <v/>
      </c>
      <c r="J890" s="343" t="str">
        <f>IF(A890="","",COUNTIF(D.Composição!$A:$A,$A890))</f>
        <v/>
      </c>
      <c r="K890" s="343" t="str">
        <f t="shared" si="65"/>
        <v/>
      </c>
      <c r="L890" s="343" t="str">
        <f>IF(A890="","",COUNTIFS(D.Composição!$A:$A,$A890,D.Composição!$M:$M,"Dep"))</f>
        <v/>
      </c>
      <c r="M890" s="343" t="str">
        <f>IF(A890="","",COUNTIFS(D.Composição!$A:$A,$A890,D.Composição!$F:$F,"Sim"))</f>
        <v/>
      </c>
      <c r="N890" s="343" t="str">
        <f t="shared" si="66"/>
        <v/>
      </c>
      <c r="O890" s="332" t="str">
        <f>IF(A890="","",VLOOKUP(A890,D.Composição!A2934:F8640,5,FALSE))</f>
        <v/>
      </c>
      <c r="P890" s="343" t="str">
        <f t="shared" si="67"/>
        <v/>
      </c>
      <c r="Q890" s="344" t="str">
        <f t="shared" si="68"/>
        <v/>
      </c>
      <c r="R890" s="345" t="str">
        <f t="shared" si="69"/>
        <v/>
      </c>
      <c r="S890" s="343" t="str">
        <f>IF(H890="","",IF(R890&gt;=4*auxiliar!$K$2,"Não elegível",IF(R890&lt;4*auxiliar!$K$2,"Elegível","")))</f>
        <v/>
      </c>
      <c r="T890" s="338"/>
      <c r="U890" s="325"/>
      <c r="V890" s="325"/>
      <c r="W890" s="335"/>
      <c r="X890" s="336" t="str">
        <f>IF(Table8[[#This Row],[Código do agregado '[Entidade']]]="","",IF(OR(AND(A890="",A890&lt;&gt;""),(AND(A890&lt;&gt;"",OR(B890="",D890="",I890="",T890="",U890="")))),"NÃO",IF(AND(A890&lt;&gt;"",J890=0),"Faltam membros","sim")))</f>
        <v/>
      </c>
    </row>
    <row r="891" spans="1:24" x14ac:dyDescent="0.25">
      <c r="A891" s="337"/>
      <c r="B891" s="338"/>
      <c r="C891" s="339">
        <f>IFERROR(VLOOKUP(B891,A.Núcleos!$B:$C,2,FALSE),"")</f>
        <v>0</v>
      </c>
      <c r="D891" s="346"/>
      <c r="E891" s="238"/>
      <c r="F891" s="337"/>
      <c r="G891" s="341" t="str">
        <f>IF(Table8[[#This Row],[Código da Candidatura]]="","",CONCATENATE(VLOOKUP(Table8[[#This Row],[Código da Candidatura]],Table13[[Cód.]:[Latitude]],3,FALSE)," - ",VLOOKUP(Table8[[#This Row],[Código da Candidatura]],Table13[[Cód.]:[Latitude]],6,FALSE)))</f>
        <v/>
      </c>
      <c r="H891" s="339" t="str">
        <f>IF(A891="","",CONCATENATE("1D.",Entrada!$K$8,".",auxiliar!A113,".",Table8[[#This Row],[Código da Candidatura]]))</f>
        <v/>
      </c>
      <c r="I891" s="342" t="str">
        <f>IF(A891="","",SUMIF(D.Composição!A$2825:A$8530,A891,D.Composição!G$5:G$8530))</f>
        <v/>
      </c>
      <c r="J891" s="343" t="str">
        <f>IF(A891="","",COUNTIF(D.Composição!$A:$A,$A891))</f>
        <v/>
      </c>
      <c r="K891" s="343" t="str">
        <f t="shared" si="65"/>
        <v/>
      </c>
      <c r="L891" s="343" t="str">
        <f>IF(A891="","",COUNTIFS(D.Composição!$A:$A,$A891,D.Composição!$M:$M,"Dep"))</f>
        <v/>
      </c>
      <c r="M891" s="343" t="str">
        <f>IF(A891="","",COUNTIFS(D.Composição!$A:$A,$A891,D.Composição!$F:$F,"Sim"))</f>
        <v/>
      </c>
      <c r="N891" s="343" t="str">
        <f t="shared" si="66"/>
        <v/>
      </c>
      <c r="O891" s="332" t="str">
        <f>IF(A891="","",VLOOKUP(A891,D.Composição!A2935:F8641,5,FALSE))</f>
        <v/>
      </c>
      <c r="P891" s="343" t="str">
        <f t="shared" si="67"/>
        <v/>
      </c>
      <c r="Q891" s="344" t="str">
        <f t="shared" si="68"/>
        <v/>
      </c>
      <c r="R891" s="345" t="str">
        <f t="shared" si="69"/>
        <v/>
      </c>
      <c r="S891" s="343" t="str">
        <f>IF(H891="","",IF(R891&gt;=4*auxiliar!$K$2,"Não elegível",IF(R891&lt;4*auxiliar!$K$2,"Elegível","")))</f>
        <v/>
      </c>
      <c r="T891" s="338"/>
      <c r="U891" s="325"/>
      <c r="V891" s="325"/>
      <c r="W891" s="335"/>
      <c r="X891" s="336" t="str">
        <f>IF(Table8[[#This Row],[Código do agregado '[Entidade']]]="","",IF(OR(AND(A891="",A891&lt;&gt;""),(AND(A891&lt;&gt;"",OR(B891="",D891="",I891="",T891="",U891="")))),"NÃO",IF(AND(A891&lt;&gt;"",J891=0),"Faltam membros","sim")))</f>
        <v/>
      </c>
    </row>
    <row r="892" spans="1:24" x14ac:dyDescent="0.25">
      <c r="A892" s="337"/>
      <c r="B892" s="338"/>
      <c r="C892" s="339">
        <f>IFERROR(VLOOKUP(B892,A.Núcleos!$B:$C,2,FALSE),"")</f>
        <v>0</v>
      </c>
      <c r="D892" s="346"/>
      <c r="E892" s="238"/>
      <c r="F892" s="337"/>
      <c r="G892" s="341" t="str">
        <f>IF(Table8[[#This Row],[Código da Candidatura]]="","",CONCATENATE(VLOOKUP(Table8[[#This Row],[Código da Candidatura]],Table13[[Cód.]:[Latitude]],3,FALSE)," - ",VLOOKUP(Table8[[#This Row],[Código da Candidatura]],Table13[[Cód.]:[Latitude]],6,FALSE)))</f>
        <v/>
      </c>
      <c r="H892" s="339" t="str">
        <f>IF(A892="","",CONCATENATE("1D.",Entrada!$K$8,".",auxiliar!A114,".",Table8[[#This Row],[Código da Candidatura]]))</f>
        <v/>
      </c>
      <c r="I892" s="342" t="str">
        <f>IF(A892="","",SUMIF(D.Composição!A$2825:A$8530,A892,D.Composição!G$5:G$8530))</f>
        <v/>
      </c>
      <c r="J892" s="343" t="str">
        <f>IF(A892="","",COUNTIF(D.Composição!$A:$A,$A892))</f>
        <v/>
      </c>
      <c r="K892" s="343" t="str">
        <f t="shared" si="65"/>
        <v/>
      </c>
      <c r="L892" s="343" t="str">
        <f>IF(A892="","",COUNTIFS(D.Composição!$A:$A,$A892,D.Composição!$M:$M,"Dep"))</f>
        <v/>
      </c>
      <c r="M892" s="343" t="str">
        <f>IF(A892="","",COUNTIFS(D.Composição!$A:$A,$A892,D.Composição!$F:$F,"Sim"))</f>
        <v/>
      </c>
      <c r="N892" s="343" t="str">
        <f t="shared" si="66"/>
        <v/>
      </c>
      <c r="O892" s="332" t="str">
        <f>IF(A892="","",VLOOKUP(A892,D.Composição!A2936:F8642,5,FALSE))</f>
        <v/>
      </c>
      <c r="P892" s="343" t="str">
        <f t="shared" si="67"/>
        <v/>
      </c>
      <c r="Q892" s="344" t="str">
        <f t="shared" si="68"/>
        <v/>
      </c>
      <c r="R892" s="345" t="str">
        <f t="shared" si="69"/>
        <v/>
      </c>
      <c r="S892" s="343" t="str">
        <f>IF(H892="","",IF(R892&gt;=4*auxiliar!$K$2,"Não elegível",IF(R892&lt;4*auxiliar!$K$2,"Elegível","")))</f>
        <v/>
      </c>
      <c r="T892" s="338"/>
      <c r="U892" s="325"/>
      <c r="V892" s="325"/>
      <c r="W892" s="335"/>
      <c r="X892" s="336" t="str">
        <f>IF(Table8[[#This Row],[Código do agregado '[Entidade']]]="","",IF(OR(AND(A892="",A892&lt;&gt;""),(AND(A892&lt;&gt;"",OR(B892="",D892="",I892="",T892="",U892="")))),"NÃO",IF(AND(A892&lt;&gt;"",J892=0),"Faltam membros","sim")))</f>
        <v/>
      </c>
    </row>
    <row r="893" spans="1:24" x14ac:dyDescent="0.25">
      <c r="A893" s="337"/>
      <c r="B893" s="338"/>
      <c r="C893" s="339">
        <f>IFERROR(VLOOKUP(B893,A.Núcleos!$B:$C,2,FALSE),"")</f>
        <v>0</v>
      </c>
      <c r="D893" s="346"/>
      <c r="E893" s="238"/>
      <c r="F893" s="337"/>
      <c r="G893" s="341" t="str">
        <f>IF(Table8[[#This Row],[Código da Candidatura]]="","",CONCATENATE(VLOOKUP(Table8[[#This Row],[Código da Candidatura]],Table13[[Cód.]:[Latitude]],3,FALSE)," - ",VLOOKUP(Table8[[#This Row],[Código da Candidatura]],Table13[[Cód.]:[Latitude]],6,FALSE)))</f>
        <v/>
      </c>
      <c r="H893" s="339" t="str">
        <f>IF(A893="","",CONCATENATE("1D.",Entrada!$K$8,".",auxiliar!A115,".",Table8[[#This Row],[Código da Candidatura]]))</f>
        <v/>
      </c>
      <c r="I893" s="342" t="str">
        <f>IF(A893="","",SUMIF(D.Composição!A$2825:A$8530,A893,D.Composição!G$5:G$8530))</f>
        <v/>
      </c>
      <c r="J893" s="343" t="str">
        <f>IF(A893="","",COUNTIF(D.Composição!$A:$A,$A893))</f>
        <v/>
      </c>
      <c r="K893" s="343" t="str">
        <f t="shared" si="65"/>
        <v/>
      </c>
      <c r="L893" s="343" t="str">
        <f>IF(A893="","",COUNTIFS(D.Composição!$A:$A,$A893,D.Composição!$M:$M,"Dep"))</f>
        <v/>
      </c>
      <c r="M893" s="343" t="str">
        <f>IF(A893="","",COUNTIFS(D.Composição!$A:$A,$A893,D.Composição!$F:$F,"Sim"))</f>
        <v/>
      </c>
      <c r="N893" s="343" t="str">
        <f t="shared" si="66"/>
        <v/>
      </c>
      <c r="O893" s="332" t="str">
        <f>IF(A893="","",VLOOKUP(A893,D.Composição!A2937:F8643,5,FALSE))</f>
        <v/>
      </c>
      <c r="P893" s="343" t="str">
        <f t="shared" si="67"/>
        <v/>
      </c>
      <c r="Q893" s="344" t="str">
        <f t="shared" si="68"/>
        <v/>
      </c>
      <c r="R893" s="345" t="str">
        <f t="shared" si="69"/>
        <v/>
      </c>
      <c r="S893" s="343" t="str">
        <f>IF(H893="","",IF(R893&gt;=4*auxiliar!$K$2,"Não elegível",IF(R893&lt;4*auxiliar!$K$2,"Elegível","")))</f>
        <v/>
      </c>
      <c r="T893" s="338"/>
      <c r="U893" s="325"/>
      <c r="V893" s="325"/>
      <c r="W893" s="335"/>
      <c r="X893" s="336" t="str">
        <f>IF(Table8[[#This Row],[Código do agregado '[Entidade']]]="","",IF(OR(AND(A893="",A893&lt;&gt;""),(AND(A893&lt;&gt;"",OR(B893="",D893="",I893="",T893="",U893="")))),"NÃO",IF(AND(A893&lt;&gt;"",J893=0),"Faltam membros","sim")))</f>
        <v/>
      </c>
    </row>
    <row r="894" spans="1:24" x14ac:dyDescent="0.25">
      <c r="A894" s="337"/>
      <c r="B894" s="338"/>
      <c r="C894" s="339">
        <f>IFERROR(VLOOKUP(B894,A.Núcleos!$B:$C,2,FALSE),"")</f>
        <v>0</v>
      </c>
      <c r="D894" s="346"/>
      <c r="E894" s="238"/>
      <c r="F894" s="337"/>
      <c r="G894" s="341" t="str">
        <f>IF(Table8[[#This Row],[Código da Candidatura]]="","",CONCATENATE(VLOOKUP(Table8[[#This Row],[Código da Candidatura]],Table13[[Cód.]:[Latitude]],3,FALSE)," - ",VLOOKUP(Table8[[#This Row],[Código da Candidatura]],Table13[[Cód.]:[Latitude]],6,FALSE)))</f>
        <v/>
      </c>
      <c r="H894" s="339" t="str">
        <f>IF(A894="","",CONCATENATE("1D.",Entrada!$K$8,".",auxiliar!A116,".",Table8[[#This Row],[Código da Candidatura]]))</f>
        <v/>
      </c>
      <c r="I894" s="342" t="str">
        <f>IF(A894="","",SUMIF(D.Composição!A$2825:A$8530,A894,D.Composição!G$5:G$8530))</f>
        <v/>
      </c>
      <c r="J894" s="343" t="str">
        <f>IF(A894="","",COUNTIF(D.Composição!$A:$A,$A894))</f>
        <v/>
      </c>
      <c r="K894" s="343" t="str">
        <f t="shared" si="65"/>
        <v/>
      </c>
      <c r="L894" s="343" t="str">
        <f>IF(A894="","",COUNTIFS(D.Composição!$A:$A,$A894,D.Composição!$M:$M,"Dep"))</f>
        <v/>
      </c>
      <c r="M894" s="343" t="str">
        <f>IF(A894="","",COUNTIFS(D.Composição!$A:$A,$A894,D.Composição!$F:$F,"Sim"))</f>
        <v/>
      </c>
      <c r="N894" s="343" t="str">
        <f t="shared" si="66"/>
        <v/>
      </c>
      <c r="O894" s="332" t="str">
        <f>IF(A894="","",VLOOKUP(A894,D.Composição!A2938:F8644,5,FALSE))</f>
        <v/>
      </c>
      <c r="P894" s="343" t="str">
        <f t="shared" si="67"/>
        <v/>
      </c>
      <c r="Q894" s="344" t="str">
        <f t="shared" si="68"/>
        <v/>
      </c>
      <c r="R894" s="345" t="str">
        <f t="shared" si="69"/>
        <v/>
      </c>
      <c r="S894" s="343" t="str">
        <f>IF(H894="","",IF(R894&gt;=4*auxiliar!$K$2,"Não elegível",IF(R894&lt;4*auxiliar!$K$2,"Elegível","")))</f>
        <v/>
      </c>
      <c r="T894" s="338"/>
      <c r="U894" s="325"/>
      <c r="V894" s="325"/>
      <c r="W894" s="335"/>
      <c r="X894" s="336" t="str">
        <f>IF(Table8[[#This Row],[Código do agregado '[Entidade']]]="","",IF(OR(AND(A894="",A894&lt;&gt;""),(AND(A894&lt;&gt;"",OR(B894="",D894="",I894="",T894="",U894="")))),"NÃO",IF(AND(A894&lt;&gt;"",J894=0),"Faltam membros","sim")))</f>
        <v/>
      </c>
    </row>
    <row r="895" spans="1:24" x14ac:dyDescent="0.25">
      <c r="A895" s="337"/>
      <c r="B895" s="338"/>
      <c r="C895" s="339">
        <f>IFERROR(VLOOKUP(B895,A.Núcleos!$B:$C,2,FALSE),"")</f>
        <v>0</v>
      </c>
      <c r="D895" s="346"/>
      <c r="E895" s="238"/>
      <c r="F895" s="337"/>
      <c r="G895" s="341" t="str">
        <f>IF(Table8[[#This Row],[Código da Candidatura]]="","",CONCATENATE(VLOOKUP(Table8[[#This Row],[Código da Candidatura]],Table13[[Cód.]:[Latitude]],3,FALSE)," - ",VLOOKUP(Table8[[#This Row],[Código da Candidatura]],Table13[[Cód.]:[Latitude]],6,FALSE)))</f>
        <v/>
      </c>
      <c r="H895" s="339" t="str">
        <f>IF(A895="","",CONCATENATE("1D.",Entrada!$K$8,".",auxiliar!A117,".",Table8[[#This Row],[Código da Candidatura]]))</f>
        <v/>
      </c>
      <c r="I895" s="342" t="str">
        <f>IF(A895="","",SUMIF(D.Composição!A$2825:A$8530,A895,D.Composição!G$5:G$8530))</f>
        <v/>
      </c>
      <c r="J895" s="343" t="str">
        <f>IF(A895="","",COUNTIF(D.Composição!$A:$A,$A895))</f>
        <v/>
      </c>
      <c r="K895" s="343" t="str">
        <f t="shared" si="65"/>
        <v/>
      </c>
      <c r="L895" s="343" t="str">
        <f>IF(A895="","",COUNTIFS(D.Composição!$A:$A,$A895,D.Composição!$M:$M,"Dep"))</f>
        <v/>
      </c>
      <c r="M895" s="343" t="str">
        <f>IF(A895="","",COUNTIFS(D.Composição!$A:$A,$A895,D.Composição!$F:$F,"Sim"))</f>
        <v/>
      </c>
      <c r="N895" s="343" t="str">
        <f t="shared" si="66"/>
        <v/>
      </c>
      <c r="O895" s="332" t="str">
        <f>IF(A895="","",VLOOKUP(A895,D.Composição!A2939:F8645,5,FALSE))</f>
        <v/>
      </c>
      <c r="P895" s="343" t="str">
        <f t="shared" si="67"/>
        <v/>
      </c>
      <c r="Q895" s="344" t="str">
        <f t="shared" si="68"/>
        <v/>
      </c>
      <c r="R895" s="345" t="str">
        <f t="shared" si="69"/>
        <v/>
      </c>
      <c r="S895" s="343" t="str">
        <f>IF(H895="","",IF(R895&gt;=4*auxiliar!$K$2,"Não elegível",IF(R895&lt;4*auxiliar!$K$2,"Elegível","")))</f>
        <v/>
      </c>
      <c r="T895" s="338"/>
      <c r="U895" s="325"/>
      <c r="V895" s="325"/>
      <c r="W895" s="335"/>
      <c r="X895" s="336" t="str">
        <f>IF(Table8[[#This Row],[Código do agregado '[Entidade']]]="","",IF(OR(AND(A895="",A895&lt;&gt;""),(AND(A895&lt;&gt;"",OR(B895="",D895="",I895="",T895="",U895="")))),"NÃO",IF(AND(A895&lt;&gt;"",J895=0),"Faltam membros","sim")))</f>
        <v/>
      </c>
    </row>
    <row r="896" spans="1:24" x14ac:dyDescent="0.25">
      <c r="A896" s="337"/>
      <c r="B896" s="338"/>
      <c r="C896" s="339">
        <f>IFERROR(VLOOKUP(B896,A.Núcleos!$B:$C,2,FALSE),"")</f>
        <v>0</v>
      </c>
      <c r="D896" s="346"/>
      <c r="E896" s="238"/>
      <c r="F896" s="337"/>
      <c r="G896" s="341" t="str">
        <f>IF(Table8[[#This Row],[Código da Candidatura]]="","",CONCATENATE(VLOOKUP(Table8[[#This Row],[Código da Candidatura]],Table13[[Cód.]:[Latitude]],3,FALSE)," - ",VLOOKUP(Table8[[#This Row],[Código da Candidatura]],Table13[[Cód.]:[Latitude]],6,FALSE)))</f>
        <v/>
      </c>
      <c r="H896" s="339" t="str">
        <f>IF(A896="","",CONCATENATE("1D.",Entrada!$K$8,".",auxiliar!A118,".",Table8[[#This Row],[Código da Candidatura]]))</f>
        <v/>
      </c>
      <c r="I896" s="342" t="str">
        <f>IF(A896="","",SUMIF(D.Composição!A$2825:A$8530,A896,D.Composição!G$5:G$8530))</f>
        <v/>
      </c>
      <c r="J896" s="343" t="str">
        <f>IF(A896="","",COUNTIF(D.Composição!$A:$A,$A896))</f>
        <v/>
      </c>
      <c r="K896" s="343" t="str">
        <f t="shared" si="65"/>
        <v/>
      </c>
      <c r="L896" s="343" t="str">
        <f>IF(A896="","",COUNTIFS(D.Composição!$A:$A,$A896,D.Composição!$M:$M,"Dep"))</f>
        <v/>
      </c>
      <c r="M896" s="343" t="str">
        <f>IF(A896="","",COUNTIFS(D.Composição!$A:$A,$A896,D.Composição!$F:$F,"Sim"))</f>
        <v/>
      </c>
      <c r="N896" s="343" t="str">
        <f t="shared" si="66"/>
        <v/>
      </c>
      <c r="O896" s="332" t="str">
        <f>IF(A896="","",VLOOKUP(A896,D.Composição!A2940:F8646,5,FALSE))</f>
        <v/>
      </c>
      <c r="P896" s="343" t="str">
        <f t="shared" si="67"/>
        <v/>
      </c>
      <c r="Q896" s="344" t="str">
        <f t="shared" si="68"/>
        <v/>
      </c>
      <c r="R896" s="345" t="str">
        <f t="shared" si="69"/>
        <v/>
      </c>
      <c r="S896" s="343" t="str">
        <f>IF(H896="","",IF(R896&gt;=4*auxiliar!$K$2,"Não elegível",IF(R896&lt;4*auxiliar!$K$2,"Elegível","")))</f>
        <v/>
      </c>
      <c r="T896" s="338"/>
      <c r="U896" s="325"/>
      <c r="V896" s="325"/>
      <c r="W896" s="335"/>
      <c r="X896" s="336" t="str">
        <f>IF(Table8[[#This Row],[Código do agregado '[Entidade']]]="","",IF(OR(AND(A896="",A896&lt;&gt;""),(AND(A896&lt;&gt;"",OR(B896="",D896="",I896="",T896="",U896="")))),"NÃO",IF(AND(A896&lt;&gt;"",J896=0),"Faltam membros","sim")))</f>
        <v/>
      </c>
    </row>
    <row r="897" spans="1:24" x14ac:dyDescent="0.25">
      <c r="A897" s="337"/>
      <c r="B897" s="338"/>
      <c r="C897" s="339">
        <f>IFERROR(VLOOKUP(B897,A.Núcleos!$B:$C,2,FALSE),"")</f>
        <v>0</v>
      </c>
      <c r="D897" s="346"/>
      <c r="E897" s="238"/>
      <c r="F897" s="337"/>
      <c r="G897" s="341" t="str">
        <f>IF(Table8[[#This Row],[Código da Candidatura]]="","",CONCATENATE(VLOOKUP(Table8[[#This Row],[Código da Candidatura]],Table13[[Cód.]:[Latitude]],3,FALSE)," - ",VLOOKUP(Table8[[#This Row],[Código da Candidatura]],Table13[[Cód.]:[Latitude]],6,FALSE)))</f>
        <v/>
      </c>
      <c r="H897" s="339" t="str">
        <f>IF(A897="","",CONCATENATE("1D.",Entrada!$K$8,".",auxiliar!A119,".",Table8[[#This Row],[Código da Candidatura]]))</f>
        <v/>
      </c>
      <c r="I897" s="342" t="str">
        <f>IF(A897="","",SUMIF(D.Composição!A$2825:A$8530,A897,D.Composição!G$5:G$8530))</f>
        <v/>
      </c>
      <c r="J897" s="343" t="str">
        <f>IF(A897="","",COUNTIF(D.Composição!$A:$A,$A897))</f>
        <v/>
      </c>
      <c r="K897" s="343" t="str">
        <f t="shared" si="65"/>
        <v/>
      </c>
      <c r="L897" s="343" t="str">
        <f>IF(A897="","",COUNTIFS(D.Composição!$A:$A,$A897,D.Composição!$M:$M,"Dep"))</f>
        <v/>
      </c>
      <c r="M897" s="343" t="str">
        <f>IF(A897="","",COUNTIFS(D.Composição!$A:$A,$A897,D.Composição!$F:$F,"Sim"))</f>
        <v/>
      </c>
      <c r="N897" s="343" t="str">
        <f t="shared" si="66"/>
        <v/>
      </c>
      <c r="O897" s="332" t="str">
        <f>IF(A897="","",VLOOKUP(A897,D.Composição!A2941:F8647,5,FALSE))</f>
        <v/>
      </c>
      <c r="P897" s="343" t="str">
        <f t="shared" si="67"/>
        <v/>
      </c>
      <c r="Q897" s="344" t="str">
        <f t="shared" si="68"/>
        <v/>
      </c>
      <c r="R897" s="345" t="str">
        <f t="shared" si="69"/>
        <v/>
      </c>
      <c r="S897" s="343" t="str">
        <f>IF(H897="","",IF(R897&gt;=4*auxiliar!$K$2,"Não elegível",IF(R897&lt;4*auxiliar!$K$2,"Elegível","")))</f>
        <v/>
      </c>
      <c r="T897" s="338"/>
      <c r="U897" s="325"/>
      <c r="V897" s="325"/>
      <c r="W897" s="335"/>
      <c r="X897" s="336" t="str">
        <f>IF(Table8[[#This Row],[Código do agregado '[Entidade']]]="","",IF(OR(AND(A897="",A897&lt;&gt;""),(AND(A897&lt;&gt;"",OR(B897="",D897="",I897="",T897="",U897="")))),"NÃO",IF(AND(A897&lt;&gt;"",J897=0),"Faltam membros","sim")))</f>
        <v/>
      </c>
    </row>
    <row r="898" spans="1:24" x14ac:dyDescent="0.25">
      <c r="A898" s="337"/>
      <c r="B898" s="338"/>
      <c r="C898" s="339">
        <f>IFERROR(VLOOKUP(B898,A.Núcleos!$B:$C,2,FALSE),"")</f>
        <v>0</v>
      </c>
      <c r="D898" s="346"/>
      <c r="E898" s="238"/>
      <c r="F898" s="337"/>
      <c r="G898" s="341" t="str">
        <f>IF(Table8[[#This Row],[Código da Candidatura]]="","",CONCATENATE(VLOOKUP(Table8[[#This Row],[Código da Candidatura]],Table13[[Cód.]:[Latitude]],3,FALSE)," - ",VLOOKUP(Table8[[#This Row],[Código da Candidatura]],Table13[[Cód.]:[Latitude]],6,FALSE)))</f>
        <v/>
      </c>
      <c r="H898" s="339" t="str">
        <f>IF(A898="","",CONCATENATE("1D.",Entrada!$K$8,".",auxiliar!A120,".",Table8[[#This Row],[Código da Candidatura]]))</f>
        <v/>
      </c>
      <c r="I898" s="342" t="str">
        <f>IF(A898="","",SUMIF(D.Composição!A$2825:A$8530,A898,D.Composição!G$5:G$8530))</f>
        <v/>
      </c>
      <c r="J898" s="343" t="str">
        <f>IF(A898="","",COUNTIF(D.Composição!$A:$A,$A898))</f>
        <v/>
      </c>
      <c r="K898" s="343" t="str">
        <f t="shared" si="65"/>
        <v/>
      </c>
      <c r="L898" s="343" t="str">
        <f>IF(A898="","",COUNTIFS(D.Composição!$A:$A,$A898,D.Composição!$M:$M,"Dep"))</f>
        <v/>
      </c>
      <c r="M898" s="343" t="str">
        <f>IF(A898="","",COUNTIFS(D.Composição!$A:$A,$A898,D.Composição!$F:$F,"Sim"))</f>
        <v/>
      </c>
      <c r="N898" s="343" t="str">
        <f t="shared" si="66"/>
        <v/>
      </c>
      <c r="O898" s="332" t="str">
        <f>IF(A898="","",VLOOKUP(A898,D.Composição!A2942:F8648,5,FALSE))</f>
        <v/>
      </c>
      <c r="P898" s="343" t="str">
        <f t="shared" si="67"/>
        <v/>
      </c>
      <c r="Q898" s="344" t="str">
        <f t="shared" si="68"/>
        <v/>
      </c>
      <c r="R898" s="345" t="str">
        <f t="shared" si="69"/>
        <v/>
      </c>
      <c r="S898" s="343" t="str">
        <f>IF(H898="","",IF(R898&gt;=4*auxiliar!$K$2,"Não elegível",IF(R898&lt;4*auxiliar!$K$2,"Elegível","")))</f>
        <v/>
      </c>
      <c r="T898" s="338"/>
      <c r="U898" s="325"/>
      <c r="V898" s="325"/>
      <c r="W898" s="335"/>
      <c r="X898" s="336" t="str">
        <f>IF(Table8[[#This Row],[Código do agregado '[Entidade']]]="","",IF(OR(AND(A898="",A898&lt;&gt;""),(AND(A898&lt;&gt;"",OR(B898="",D898="",I898="",T898="",U898="")))),"NÃO",IF(AND(A898&lt;&gt;"",J898=0),"Faltam membros","sim")))</f>
        <v/>
      </c>
    </row>
    <row r="899" spans="1:24" x14ac:dyDescent="0.25">
      <c r="A899" s="337"/>
      <c r="B899" s="338"/>
      <c r="C899" s="339">
        <f>IFERROR(VLOOKUP(B899,A.Núcleos!$B:$C,2,FALSE),"")</f>
        <v>0</v>
      </c>
      <c r="D899" s="346"/>
      <c r="E899" s="238"/>
      <c r="F899" s="337"/>
      <c r="G899" s="341" t="str">
        <f>IF(Table8[[#This Row],[Código da Candidatura]]="","",CONCATENATE(VLOOKUP(Table8[[#This Row],[Código da Candidatura]],Table13[[Cód.]:[Latitude]],3,FALSE)," - ",VLOOKUP(Table8[[#This Row],[Código da Candidatura]],Table13[[Cód.]:[Latitude]],6,FALSE)))</f>
        <v/>
      </c>
      <c r="H899" s="339" t="str">
        <f>IF(A899="","",CONCATENATE("1D.",Entrada!$K$8,".",auxiliar!A121,".",Table8[[#This Row],[Código da Candidatura]]))</f>
        <v/>
      </c>
      <c r="I899" s="342" t="str">
        <f>IF(A899="","",SUMIF(D.Composição!A$2825:A$8530,A899,D.Composição!G$5:G$8530))</f>
        <v/>
      </c>
      <c r="J899" s="343" t="str">
        <f>IF(A899="","",COUNTIF(D.Composição!$A:$A,$A899))</f>
        <v/>
      </c>
      <c r="K899" s="343" t="str">
        <f t="shared" si="65"/>
        <v/>
      </c>
      <c r="L899" s="343" t="str">
        <f>IF(A899="","",COUNTIFS(D.Composição!$A:$A,$A899,D.Composição!$M:$M,"Dep"))</f>
        <v/>
      </c>
      <c r="M899" s="343" t="str">
        <f>IF(A899="","",COUNTIFS(D.Composição!$A:$A,$A899,D.Composição!$F:$F,"Sim"))</f>
        <v/>
      </c>
      <c r="N899" s="343" t="str">
        <f t="shared" si="66"/>
        <v/>
      </c>
      <c r="O899" s="332" t="str">
        <f>IF(A899="","",VLOOKUP(A899,D.Composição!A2943:F8649,5,FALSE))</f>
        <v/>
      </c>
      <c r="P899" s="343" t="str">
        <f t="shared" si="67"/>
        <v/>
      </c>
      <c r="Q899" s="344" t="str">
        <f t="shared" si="68"/>
        <v/>
      </c>
      <c r="R899" s="345" t="str">
        <f t="shared" si="69"/>
        <v/>
      </c>
      <c r="S899" s="343" t="str">
        <f>IF(H899="","",IF(R899&gt;=4*auxiliar!$K$2,"Não elegível",IF(R899&lt;4*auxiliar!$K$2,"Elegível","")))</f>
        <v/>
      </c>
      <c r="T899" s="338"/>
      <c r="U899" s="325"/>
      <c r="V899" s="325"/>
      <c r="W899" s="335"/>
      <c r="X899" s="336" t="str">
        <f>IF(Table8[[#This Row],[Código do agregado '[Entidade']]]="","",IF(OR(AND(A899="",A899&lt;&gt;""),(AND(A899&lt;&gt;"",OR(B899="",D899="",I899="",T899="",U899="")))),"NÃO",IF(AND(A899&lt;&gt;"",J899=0),"Faltam membros","sim")))</f>
        <v/>
      </c>
    </row>
    <row r="900" spans="1:24" x14ac:dyDescent="0.25">
      <c r="A900" s="337"/>
      <c r="B900" s="338"/>
      <c r="C900" s="339">
        <f>IFERROR(VLOOKUP(B900,A.Núcleos!$B:$C,2,FALSE),"")</f>
        <v>0</v>
      </c>
      <c r="D900" s="346"/>
      <c r="E900" s="238"/>
      <c r="F900" s="337"/>
      <c r="G900" s="341" t="str">
        <f>IF(Table8[[#This Row],[Código da Candidatura]]="","",CONCATENATE(VLOOKUP(Table8[[#This Row],[Código da Candidatura]],Table13[[Cód.]:[Latitude]],3,FALSE)," - ",VLOOKUP(Table8[[#This Row],[Código da Candidatura]],Table13[[Cód.]:[Latitude]],6,FALSE)))</f>
        <v/>
      </c>
      <c r="H900" s="339" t="str">
        <f>IF(A900="","",CONCATENATE("1D.",Entrada!$K$8,".",auxiliar!A122,".",Table8[[#This Row],[Código da Candidatura]]))</f>
        <v/>
      </c>
      <c r="I900" s="342" t="str">
        <f>IF(A900="","",SUMIF(D.Composição!A$2825:A$8530,A900,D.Composição!G$5:G$8530))</f>
        <v/>
      </c>
      <c r="J900" s="343" t="str">
        <f>IF(A900="","",COUNTIF(D.Composição!$A:$A,$A900))</f>
        <v/>
      </c>
      <c r="K900" s="343" t="str">
        <f t="shared" si="65"/>
        <v/>
      </c>
      <c r="L900" s="343" t="str">
        <f>IF(A900="","",COUNTIFS(D.Composição!$A:$A,$A900,D.Composição!$M:$M,"Dep"))</f>
        <v/>
      </c>
      <c r="M900" s="343" t="str">
        <f>IF(A900="","",COUNTIFS(D.Composição!$A:$A,$A900,D.Composição!$F:$F,"Sim"))</f>
        <v/>
      </c>
      <c r="N900" s="343" t="str">
        <f t="shared" si="66"/>
        <v/>
      </c>
      <c r="O900" s="332" t="str">
        <f>IF(A900="","",VLOOKUP(A900,D.Composição!A2944:F8650,5,FALSE))</f>
        <v/>
      </c>
      <c r="P900" s="343" t="str">
        <f t="shared" si="67"/>
        <v/>
      </c>
      <c r="Q900" s="344" t="str">
        <f t="shared" si="68"/>
        <v/>
      </c>
      <c r="R900" s="345" t="str">
        <f t="shared" si="69"/>
        <v/>
      </c>
      <c r="S900" s="343" t="str">
        <f>IF(H900="","",IF(R900&gt;=4*auxiliar!$K$2,"Não elegível",IF(R900&lt;4*auxiliar!$K$2,"Elegível","")))</f>
        <v/>
      </c>
      <c r="T900" s="338"/>
      <c r="U900" s="325"/>
      <c r="V900" s="325"/>
      <c r="W900" s="335"/>
      <c r="X900" s="336" t="str">
        <f>IF(Table8[[#This Row],[Código do agregado '[Entidade']]]="","",IF(OR(AND(A900="",A900&lt;&gt;""),(AND(A900&lt;&gt;"",OR(B900="",D900="",I900="",T900="",U900="")))),"NÃO",IF(AND(A900&lt;&gt;"",J900=0),"Faltam membros","sim")))</f>
        <v/>
      </c>
    </row>
    <row r="901" spans="1:24" x14ac:dyDescent="0.25">
      <c r="A901" s="337"/>
      <c r="B901" s="338"/>
      <c r="C901" s="339">
        <f>IFERROR(VLOOKUP(B901,A.Núcleos!$B:$C,2,FALSE),"")</f>
        <v>0</v>
      </c>
      <c r="D901" s="346"/>
      <c r="E901" s="238"/>
      <c r="F901" s="337"/>
      <c r="G901" s="341" t="str">
        <f>IF(Table8[[#This Row],[Código da Candidatura]]="","",CONCATENATE(VLOOKUP(Table8[[#This Row],[Código da Candidatura]],Table13[[Cód.]:[Latitude]],3,FALSE)," - ",VLOOKUP(Table8[[#This Row],[Código da Candidatura]],Table13[[Cód.]:[Latitude]],6,FALSE)))</f>
        <v/>
      </c>
      <c r="H901" s="339" t="str">
        <f>IF(A901="","",CONCATENATE("1D.",Entrada!$K$8,".",auxiliar!A123,".",Table8[[#This Row],[Código da Candidatura]]))</f>
        <v/>
      </c>
      <c r="I901" s="342" t="str">
        <f>IF(A901="","",SUMIF(D.Composição!A$2825:A$8530,A901,D.Composição!G$5:G$8530))</f>
        <v/>
      </c>
      <c r="J901" s="343" t="str">
        <f>IF(A901="","",COUNTIF(D.Composição!$A:$A,$A901))</f>
        <v/>
      </c>
      <c r="K901" s="343" t="str">
        <f t="shared" ref="K901:K964" si="70">IF(H901="","",MAX(J901-L901-1,0))</f>
        <v/>
      </c>
      <c r="L901" s="343" t="str">
        <f>IF(A901="","",COUNTIFS(D.Composição!$A:$A,$A901,D.Composição!$M:$M,"Dep"))</f>
        <v/>
      </c>
      <c r="M901" s="343" t="str">
        <f>IF(A901="","",COUNTIFS(D.Composição!$A:$A,$A901,D.Composição!$F:$F,"Sim"))</f>
        <v/>
      </c>
      <c r="N901" s="343" t="str">
        <f t="shared" ref="N901:N964" si="71">IF(H901="","",IF(AND(J901-L901=1,J901&gt;1.5),"Sim","Não"))</f>
        <v/>
      </c>
      <c r="O901" s="332" t="str">
        <f>IF(A901="","",VLOOKUP(A901,D.Composição!A2945:F8651,5,FALSE))</f>
        <v/>
      </c>
      <c r="P901" s="343" t="str">
        <f t="shared" ref="P901:P964" si="72">IF(A901="","",IF(AND(J901=1,O901&gt;65),"Sim","Não"))</f>
        <v/>
      </c>
      <c r="Q901" s="344" t="str">
        <f t="shared" ref="Q901:Q964" si="73">IF(A901="","",IF(P901="Sim",1.25,IF(N901="Não",1+0.7*K901+0.25*L901+0.25*M901,IF(N901="Sim",1+0.7*K901+0.5*L901+0.25*M901,""))))</f>
        <v/>
      </c>
      <c r="R901" s="345" t="str">
        <f t="shared" ref="R901:R964" si="74">IF(H901="","",I901/12/Q901)</f>
        <v/>
      </c>
      <c r="S901" s="343" t="str">
        <f>IF(H901="","",IF(R901&gt;=4*auxiliar!$K$2,"Não elegível",IF(R901&lt;4*auxiliar!$K$2,"Elegível","")))</f>
        <v/>
      </c>
      <c r="T901" s="338"/>
      <c r="U901" s="325"/>
      <c r="V901" s="325"/>
      <c r="W901" s="335"/>
      <c r="X901" s="336" t="str">
        <f>IF(Table8[[#This Row],[Código do agregado '[Entidade']]]="","",IF(OR(AND(A901="",A901&lt;&gt;""),(AND(A901&lt;&gt;"",OR(B901="",D901="",I901="",T901="",U901="")))),"NÃO",IF(AND(A901&lt;&gt;"",J901=0),"Faltam membros","sim")))</f>
        <v/>
      </c>
    </row>
    <row r="902" spans="1:24" x14ac:dyDescent="0.25">
      <c r="A902" s="337"/>
      <c r="B902" s="338"/>
      <c r="C902" s="339">
        <f>IFERROR(VLOOKUP(B902,A.Núcleos!$B:$C,2,FALSE),"")</f>
        <v>0</v>
      </c>
      <c r="D902" s="346"/>
      <c r="E902" s="238"/>
      <c r="F902" s="337"/>
      <c r="G902" s="341" t="str">
        <f>IF(Table8[[#This Row],[Código da Candidatura]]="","",CONCATENATE(VLOOKUP(Table8[[#This Row],[Código da Candidatura]],Table13[[Cód.]:[Latitude]],3,FALSE)," - ",VLOOKUP(Table8[[#This Row],[Código da Candidatura]],Table13[[Cód.]:[Latitude]],6,FALSE)))</f>
        <v/>
      </c>
      <c r="H902" s="339" t="str">
        <f>IF(A902="","",CONCATENATE("1D.",Entrada!$K$8,".",auxiliar!A124,".",Table8[[#This Row],[Código da Candidatura]]))</f>
        <v/>
      </c>
      <c r="I902" s="342" t="str">
        <f>IF(A902="","",SUMIF(D.Composição!A$2825:A$8530,A902,D.Composição!G$5:G$8530))</f>
        <v/>
      </c>
      <c r="J902" s="343" t="str">
        <f>IF(A902="","",COUNTIF(D.Composição!$A:$A,$A902))</f>
        <v/>
      </c>
      <c r="K902" s="343" t="str">
        <f t="shared" si="70"/>
        <v/>
      </c>
      <c r="L902" s="343" t="str">
        <f>IF(A902="","",COUNTIFS(D.Composição!$A:$A,$A902,D.Composição!$M:$M,"Dep"))</f>
        <v/>
      </c>
      <c r="M902" s="343" t="str">
        <f>IF(A902="","",COUNTIFS(D.Composição!$A:$A,$A902,D.Composição!$F:$F,"Sim"))</f>
        <v/>
      </c>
      <c r="N902" s="343" t="str">
        <f t="shared" si="71"/>
        <v/>
      </c>
      <c r="O902" s="332" t="str">
        <f>IF(A902="","",VLOOKUP(A902,D.Composição!A2946:F8652,5,FALSE))</f>
        <v/>
      </c>
      <c r="P902" s="343" t="str">
        <f t="shared" si="72"/>
        <v/>
      </c>
      <c r="Q902" s="344" t="str">
        <f t="shared" si="73"/>
        <v/>
      </c>
      <c r="R902" s="345" t="str">
        <f t="shared" si="74"/>
        <v/>
      </c>
      <c r="S902" s="343" t="str">
        <f>IF(H902="","",IF(R902&gt;=4*auxiliar!$K$2,"Não elegível",IF(R902&lt;4*auxiliar!$K$2,"Elegível","")))</f>
        <v/>
      </c>
      <c r="T902" s="338"/>
      <c r="U902" s="325"/>
      <c r="V902" s="325"/>
      <c r="W902" s="335"/>
      <c r="X902" s="336" t="str">
        <f>IF(Table8[[#This Row],[Código do agregado '[Entidade']]]="","",IF(OR(AND(A902="",A902&lt;&gt;""),(AND(A902&lt;&gt;"",OR(B902="",D902="",I902="",T902="",U902="")))),"NÃO",IF(AND(A902&lt;&gt;"",J902=0),"Faltam membros","sim")))</f>
        <v/>
      </c>
    </row>
    <row r="903" spans="1:24" x14ac:dyDescent="0.25">
      <c r="A903" s="337"/>
      <c r="B903" s="338"/>
      <c r="C903" s="339">
        <f>IFERROR(VLOOKUP(B903,A.Núcleos!$B:$C,2,FALSE),"")</f>
        <v>0</v>
      </c>
      <c r="D903" s="346"/>
      <c r="E903" s="238"/>
      <c r="F903" s="337"/>
      <c r="G903" s="341" t="str">
        <f>IF(Table8[[#This Row],[Código da Candidatura]]="","",CONCATENATE(VLOOKUP(Table8[[#This Row],[Código da Candidatura]],Table13[[Cód.]:[Latitude]],3,FALSE)," - ",VLOOKUP(Table8[[#This Row],[Código da Candidatura]],Table13[[Cód.]:[Latitude]],6,FALSE)))</f>
        <v/>
      </c>
      <c r="H903" s="339" t="str">
        <f>IF(A903="","",CONCATENATE("1D.",Entrada!$K$8,".",auxiliar!A125,".",Table8[[#This Row],[Código da Candidatura]]))</f>
        <v/>
      </c>
      <c r="I903" s="342" t="str">
        <f>IF(A903="","",SUMIF(D.Composição!A$2825:A$8530,A903,D.Composição!G$5:G$8530))</f>
        <v/>
      </c>
      <c r="J903" s="343" t="str">
        <f>IF(A903="","",COUNTIF(D.Composição!$A:$A,$A903))</f>
        <v/>
      </c>
      <c r="K903" s="343" t="str">
        <f t="shared" si="70"/>
        <v/>
      </c>
      <c r="L903" s="343" t="str">
        <f>IF(A903="","",COUNTIFS(D.Composição!$A:$A,$A903,D.Composição!$M:$M,"Dep"))</f>
        <v/>
      </c>
      <c r="M903" s="343" t="str">
        <f>IF(A903="","",COUNTIFS(D.Composição!$A:$A,$A903,D.Composição!$F:$F,"Sim"))</f>
        <v/>
      </c>
      <c r="N903" s="343" t="str">
        <f t="shared" si="71"/>
        <v/>
      </c>
      <c r="O903" s="332" t="str">
        <f>IF(A903="","",VLOOKUP(A903,D.Composição!A2947:F8653,5,FALSE))</f>
        <v/>
      </c>
      <c r="P903" s="343" t="str">
        <f t="shared" si="72"/>
        <v/>
      </c>
      <c r="Q903" s="344" t="str">
        <f t="shared" si="73"/>
        <v/>
      </c>
      <c r="R903" s="345" t="str">
        <f t="shared" si="74"/>
        <v/>
      </c>
      <c r="S903" s="343" t="str">
        <f>IF(H903="","",IF(R903&gt;=4*auxiliar!$K$2,"Não elegível",IF(R903&lt;4*auxiliar!$K$2,"Elegível","")))</f>
        <v/>
      </c>
      <c r="T903" s="338"/>
      <c r="U903" s="325"/>
      <c r="V903" s="325"/>
      <c r="W903" s="335"/>
      <c r="X903" s="336" t="str">
        <f>IF(Table8[[#This Row],[Código do agregado '[Entidade']]]="","",IF(OR(AND(A903="",A903&lt;&gt;""),(AND(A903&lt;&gt;"",OR(B903="",D903="",I903="",T903="",U903="")))),"NÃO",IF(AND(A903&lt;&gt;"",J903=0),"Faltam membros","sim")))</f>
        <v/>
      </c>
    </row>
    <row r="904" spans="1:24" x14ac:dyDescent="0.25">
      <c r="A904" s="337"/>
      <c r="B904" s="338"/>
      <c r="C904" s="339">
        <f>IFERROR(VLOOKUP(B904,A.Núcleos!$B:$C,2,FALSE),"")</f>
        <v>0</v>
      </c>
      <c r="D904" s="346"/>
      <c r="E904" s="238"/>
      <c r="F904" s="337"/>
      <c r="G904" s="341" t="str">
        <f>IF(Table8[[#This Row],[Código da Candidatura]]="","",CONCATENATE(VLOOKUP(Table8[[#This Row],[Código da Candidatura]],Table13[[Cód.]:[Latitude]],3,FALSE)," - ",VLOOKUP(Table8[[#This Row],[Código da Candidatura]],Table13[[Cód.]:[Latitude]],6,FALSE)))</f>
        <v/>
      </c>
      <c r="H904" s="339" t="str">
        <f>IF(A904="","",CONCATENATE("1D.",Entrada!$K$8,".",auxiliar!A126,".",Table8[[#This Row],[Código da Candidatura]]))</f>
        <v/>
      </c>
      <c r="I904" s="342" t="str">
        <f>IF(A904="","",SUMIF(D.Composição!A$2825:A$8530,A904,D.Composição!G$5:G$8530))</f>
        <v/>
      </c>
      <c r="J904" s="343" t="str">
        <f>IF(A904="","",COUNTIF(D.Composição!$A:$A,$A904))</f>
        <v/>
      </c>
      <c r="K904" s="343" t="str">
        <f t="shared" si="70"/>
        <v/>
      </c>
      <c r="L904" s="343" t="str">
        <f>IF(A904="","",COUNTIFS(D.Composição!$A:$A,$A904,D.Composição!$M:$M,"Dep"))</f>
        <v/>
      </c>
      <c r="M904" s="343" t="str">
        <f>IF(A904="","",COUNTIFS(D.Composição!$A:$A,$A904,D.Composição!$F:$F,"Sim"))</f>
        <v/>
      </c>
      <c r="N904" s="343" t="str">
        <f t="shared" si="71"/>
        <v/>
      </c>
      <c r="O904" s="332" t="str">
        <f>IF(A904="","",VLOOKUP(A904,D.Composição!A2948:F8654,5,FALSE))</f>
        <v/>
      </c>
      <c r="P904" s="343" t="str">
        <f t="shared" si="72"/>
        <v/>
      </c>
      <c r="Q904" s="344" t="str">
        <f t="shared" si="73"/>
        <v/>
      </c>
      <c r="R904" s="345" t="str">
        <f t="shared" si="74"/>
        <v/>
      </c>
      <c r="S904" s="343" t="str">
        <f>IF(H904="","",IF(R904&gt;=4*auxiliar!$K$2,"Não elegível",IF(R904&lt;4*auxiliar!$K$2,"Elegível","")))</f>
        <v/>
      </c>
      <c r="T904" s="338"/>
      <c r="U904" s="325"/>
      <c r="V904" s="325"/>
      <c r="W904" s="335"/>
      <c r="X904" s="336" t="str">
        <f>IF(Table8[[#This Row],[Código do agregado '[Entidade']]]="","",IF(OR(AND(A904="",A904&lt;&gt;""),(AND(A904&lt;&gt;"",OR(B904="",D904="",I904="",T904="",U904="")))),"NÃO",IF(AND(A904&lt;&gt;"",J904=0),"Faltam membros","sim")))</f>
        <v/>
      </c>
    </row>
    <row r="905" spans="1:24" x14ac:dyDescent="0.25">
      <c r="A905" s="337"/>
      <c r="B905" s="338"/>
      <c r="C905" s="339">
        <f>IFERROR(VLOOKUP(B905,A.Núcleos!$B:$C,2,FALSE),"")</f>
        <v>0</v>
      </c>
      <c r="D905" s="346"/>
      <c r="E905" s="238"/>
      <c r="F905" s="337"/>
      <c r="G905" s="341" t="str">
        <f>IF(Table8[[#This Row],[Código da Candidatura]]="","",CONCATENATE(VLOOKUP(Table8[[#This Row],[Código da Candidatura]],Table13[[Cód.]:[Latitude]],3,FALSE)," - ",VLOOKUP(Table8[[#This Row],[Código da Candidatura]],Table13[[Cód.]:[Latitude]],6,FALSE)))</f>
        <v/>
      </c>
      <c r="H905" s="339" t="str">
        <f>IF(A905="","",CONCATENATE("1D.",Entrada!$K$8,".",auxiliar!A127,".",Table8[[#This Row],[Código da Candidatura]]))</f>
        <v/>
      </c>
      <c r="I905" s="342" t="str">
        <f>IF(A905="","",SUMIF(D.Composição!A$2825:A$8530,A905,D.Composição!G$5:G$8530))</f>
        <v/>
      </c>
      <c r="J905" s="343" t="str">
        <f>IF(A905="","",COUNTIF(D.Composição!$A:$A,$A905))</f>
        <v/>
      </c>
      <c r="K905" s="343" t="str">
        <f t="shared" si="70"/>
        <v/>
      </c>
      <c r="L905" s="343" t="str">
        <f>IF(A905="","",COUNTIFS(D.Composição!$A:$A,$A905,D.Composição!$M:$M,"Dep"))</f>
        <v/>
      </c>
      <c r="M905" s="343" t="str">
        <f>IF(A905="","",COUNTIFS(D.Composição!$A:$A,$A905,D.Composição!$F:$F,"Sim"))</f>
        <v/>
      </c>
      <c r="N905" s="343" t="str">
        <f t="shared" si="71"/>
        <v/>
      </c>
      <c r="O905" s="332" t="str">
        <f>IF(A905="","",VLOOKUP(A905,D.Composição!A2949:F8655,5,FALSE))</f>
        <v/>
      </c>
      <c r="P905" s="343" t="str">
        <f t="shared" si="72"/>
        <v/>
      </c>
      <c r="Q905" s="344" t="str">
        <f t="shared" si="73"/>
        <v/>
      </c>
      <c r="R905" s="345" t="str">
        <f t="shared" si="74"/>
        <v/>
      </c>
      <c r="S905" s="343" t="str">
        <f>IF(H905="","",IF(R905&gt;=4*auxiliar!$K$2,"Não elegível",IF(R905&lt;4*auxiliar!$K$2,"Elegível","")))</f>
        <v/>
      </c>
      <c r="T905" s="338"/>
      <c r="U905" s="325"/>
      <c r="V905" s="325"/>
      <c r="W905" s="335"/>
      <c r="X905" s="336" t="str">
        <f>IF(Table8[[#This Row],[Código do agregado '[Entidade']]]="","",IF(OR(AND(A905="",A905&lt;&gt;""),(AND(A905&lt;&gt;"",OR(B905="",D905="",I905="",T905="",U905="")))),"NÃO",IF(AND(A905&lt;&gt;"",J905=0),"Faltam membros","sim")))</f>
        <v/>
      </c>
    </row>
    <row r="906" spans="1:24" x14ac:dyDescent="0.25">
      <c r="A906" s="337"/>
      <c r="B906" s="338"/>
      <c r="C906" s="339">
        <f>IFERROR(VLOOKUP(B906,A.Núcleos!$B:$C,2,FALSE),"")</f>
        <v>0</v>
      </c>
      <c r="D906" s="346"/>
      <c r="E906" s="238"/>
      <c r="F906" s="337"/>
      <c r="G906" s="341" t="str">
        <f>IF(Table8[[#This Row],[Código da Candidatura]]="","",CONCATENATE(VLOOKUP(Table8[[#This Row],[Código da Candidatura]],Table13[[Cód.]:[Latitude]],3,FALSE)," - ",VLOOKUP(Table8[[#This Row],[Código da Candidatura]],Table13[[Cód.]:[Latitude]],6,FALSE)))</f>
        <v/>
      </c>
      <c r="H906" s="339" t="str">
        <f>IF(A906="","",CONCATENATE("1D.",Entrada!$K$8,".",auxiliar!A128,".",Table8[[#This Row],[Código da Candidatura]]))</f>
        <v/>
      </c>
      <c r="I906" s="342" t="str">
        <f>IF(A906="","",SUMIF(D.Composição!A$2825:A$8530,A906,D.Composição!G$5:G$8530))</f>
        <v/>
      </c>
      <c r="J906" s="343" t="str">
        <f>IF(A906="","",COUNTIF(D.Composição!$A:$A,$A906))</f>
        <v/>
      </c>
      <c r="K906" s="343" t="str">
        <f t="shared" si="70"/>
        <v/>
      </c>
      <c r="L906" s="343" t="str">
        <f>IF(A906="","",COUNTIFS(D.Composição!$A:$A,$A906,D.Composição!$M:$M,"Dep"))</f>
        <v/>
      </c>
      <c r="M906" s="343" t="str">
        <f>IF(A906="","",COUNTIFS(D.Composição!$A:$A,$A906,D.Composição!$F:$F,"Sim"))</f>
        <v/>
      </c>
      <c r="N906" s="343" t="str">
        <f t="shared" si="71"/>
        <v/>
      </c>
      <c r="O906" s="332" t="str">
        <f>IF(A906="","",VLOOKUP(A906,D.Composição!A2950:F8656,5,FALSE))</f>
        <v/>
      </c>
      <c r="P906" s="343" t="str">
        <f t="shared" si="72"/>
        <v/>
      </c>
      <c r="Q906" s="344" t="str">
        <f t="shared" si="73"/>
        <v/>
      </c>
      <c r="R906" s="345" t="str">
        <f t="shared" si="74"/>
        <v/>
      </c>
      <c r="S906" s="343" t="str">
        <f>IF(H906="","",IF(R906&gt;=4*auxiliar!$K$2,"Não elegível",IF(R906&lt;4*auxiliar!$K$2,"Elegível","")))</f>
        <v/>
      </c>
      <c r="T906" s="338"/>
      <c r="U906" s="325"/>
      <c r="V906" s="325"/>
      <c r="W906" s="335"/>
      <c r="X906" s="336" t="str">
        <f>IF(Table8[[#This Row],[Código do agregado '[Entidade']]]="","",IF(OR(AND(A906="",A906&lt;&gt;""),(AND(A906&lt;&gt;"",OR(B906="",D906="",I906="",T906="",U906="")))),"NÃO",IF(AND(A906&lt;&gt;"",J906=0),"Faltam membros","sim")))</f>
        <v/>
      </c>
    </row>
    <row r="907" spans="1:24" x14ac:dyDescent="0.25">
      <c r="A907" s="337"/>
      <c r="B907" s="338"/>
      <c r="C907" s="339">
        <f>IFERROR(VLOOKUP(B907,A.Núcleos!$B:$C,2,FALSE),"")</f>
        <v>0</v>
      </c>
      <c r="D907" s="346"/>
      <c r="E907" s="238"/>
      <c r="F907" s="337"/>
      <c r="G907" s="341" t="str">
        <f>IF(Table8[[#This Row],[Código da Candidatura]]="","",CONCATENATE(VLOOKUP(Table8[[#This Row],[Código da Candidatura]],Table13[[Cód.]:[Latitude]],3,FALSE)," - ",VLOOKUP(Table8[[#This Row],[Código da Candidatura]],Table13[[Cód.]:[Latitude]],6,FALSE)))</f>
        <v/>
      </c>
      <c r="H907" s="339" t="str">
        <f>IF(A907="","",CONCATENATE("1D.",Entrada!$K$8,".",auxiliar!A129,".",Table8[[#This Row],[Código da Candidatura]]))</f>
        <v/>
      </c>
      <c r="I907" s="342" t="str">
        <f>IF(A907="","",SUMIF(D.Composição!A$2825:A$8530,A907,D.Composição!G$5:G$8530))</f>
        <v/>
      </c>
      <c r="J907" s="343" t="str">
        <f>IF(A907="","",COUNTIF(D.Composição!$A:$A,$A907))</f>
        <v/>
      </c>
      <c r="K907" s="343" t="str">
        <f t="shared" si="70"/>
        <v/>
      </c>
      <c r="L907" s="343" t="str">
        <f>IF(A907="","",COUNTIFS(D.Composição!$A:$A,$A907,D.Composição!$M:$M,"Dep"))</f>
        <v/>
      </c>
      <c r="M907" s="343" t="str">
        <f>IF(A907="","",COUNTIFS(D.Composição!$A:$A,$A907,D.Composição!$F:$F,"Sim"))</f>
        <v/>
      </c>
      <c r="N907" s="343" t="str">
        <f t="shared" si="71"/>
        <v/>
      </c>
      <c r="O907" s="332" t="str">
        <f>IF(A907="","",VLOOKUP(A907,D.Composição!A2951:F8657,5,FALSE))</f>
        <v/>
      </c>
      <c r="P907" s="343" t="str">
        <f t="shared" si="72"/>
        <v/>
      </c>
      <c r="Q907" s="344" t="str">
        <f t="shared" si="73"/>
        <v/>
      </c>
      <c r="R907" s="345" t="str">
        <f t="shared" si="74"/>
        <v/>
      </c>
      <c r="S907" s="343" t="str">
        <f>IF(H907="","",IF(R907&gt;=4*auxiliar!$K$2,"Não elegível",IF(R907&lt;4*auxiliar!$K$2,"Elegível","")))</f>
        <v/>
      </c>
      <c r="T907" s="338"/>
      <c r="U907" s="325"/>
      <c r="V907" s="325"/>
      <c r="W907" s="335"/>
      <c r="X907" s="336" t="str">
        <f>IF(Table8[[#This Row],[Código do agregado '[Entidade']]]="","",IF(OR(AND(A907="",A907&lt;&gt;""),(AND(A907&lt;&gt;"",OR(B907="",D907="",I907="",T907="",U907="")))),"NÃO",IF(AND(A907&lt;&gt;"",J907=0),"Faltam membros","sim")))</f>
        <v/>
      </c>
    </row>
    <row r="908" spans="1:24" x14ac:dyDescent="0.25">
      <c r="A908" s="337"/>
      <c r="B908" s="338"/>
      <c r="C908" s="339">
        <f>IFERROR(VLOOKUP(B908,A.Núcleos!$B:$C,2,FALSE),"")</f>
        <v>0</v>
      </c>
      <c r="D908" s="346"/>
      <c r="E908" s="238"/>
      <c r="F908" s="337"/>
      <c r="G908" s="341" t="str">
        <f>IF(Table8[[#This Row],[Código da Candidatura]]="","",CONCATENATE(VLOOKUP(Table8[[#This Row],[Código da Candidatura]],Table13[[Cód.]:[Latitude]],3,FALSE)," - ",VLOOKUP(Table8[[#This Row],[Código da Candidatura]],Table13[[Cód.]:[Latitude]],6,FALSE)))</f>
        <v/>
      </c>
      <c r="H908" s="339" t="str">
        <f>IF(A908="","",CONCATENATE("1D.",Entrada!$K$8,".",auxiliar!A130,".",Table8[[#This Row],[Código da Candidatura]]))</f>
        <v/>
      </c>
      <c r="I908" s="342" t="str">
        <f>IF(A908="","",SUMIF(D.Composição!A$2825:A$8530,A908,D.Composição!G$5:G$8530))</f>
        <v/>
      </c>
      <c r="J908" s="343" t="str">
        <f>IF(A908="","",COUNTIF(D.Composição!$A:$A,$A908))</f>
        <v/>
      </c>
      <c r="K908" s="343" t="str">
        <f t="shared" si="70"/>
        <v/>
      </c>
      <c r="L908" s="343" t="str">
        <f>IF(A908="","",COUNTIFS(D.Composição!$A:$A,$A908,D.Composição!$M:$M,"Dep"))</f>
        <v/>
      </c>
      <c r="M908" s="343" t="str">
        <f>IF(A908="","",COUNTIFS(D.Composição!$A:$A,$A908,D.Composição!$F:$F,"Sim"))</f>
        <v/>
      </c>
      <c r="N908" s="343" t="str">
        <f t="shared" si="71"/>
        <v/>
      </c>
      <c r="O908" s="332" t="str">
        <f>IF(A908="","",VLOOKUP(A908,D.Composição!A2952:F8658,5,FALSE))</f>
        <v/>
      </c>
      <c r="P908" s="343" t="str">
        <f t="shared" si="72"/>
        <v/>
      </c>
      <c r="Q908" s="344" t="str">
        <f t="shared" si="73"/>
        <v/>
      </c>
      <c r="R908" s="345" t="str">
        <f t="shared" si="74"/>
        <v/>
      </c>
      <c r="S908" s="343" t="str">
        <f>IF(H908="","",IF(R908&gt;=4*auxiliar!$K$2,"Não elegível",IF(R908&lt;4*auxiliar!$K$2,"Elegível","")))</f>
        <v/>
      </c>
      <c r="T908" s="338"/>
      <c r="U908" s="325"/>
      <c r="V908" s="325"/>
      <c r="W908" s="335"/>
      <c r="X908" s="336" t="str">
        <f>IF(Table8[[#This Row],[Código do agregado '[Entidade']]]="","",IF(OR(AND(A908="",A908&lt;&gt;""),(AND(A908&lt;&gt;"",OR(B908="",D908="",I908="",T908="",U908="")))),"NÃO",IF(AND(A908&lt;&gt;"",J908=0),"Faltam membros","sim")))</f>
        <v/>
      </c>
    </row>
    <row r="909" spans="1:24" x14ac:dyDescent="0.25">
      <c r="A909" s="337"/>
      <c r="B909" s="338"/>
      <c r="C909" s="339">
        <f>IFERROR(VLOOKUP(B909,A.Núcleos!$B:$C,2,FALSE),"")</f>
        <v>0</v>
      </c>
      <c r="D909" s="346"/>
      <c r="E909" s="238"/>
      <c r="F909" s="337"/>
      <c r="G909" s="341" t="str">
        <f>IF(Table8[[#This Row],[Código da Candidatura]]="","",CONCATENATE(VLOOKUP(Table8[[#This Row],[Código da Candidatura]],Table13[[Cód.]:[Latitude]],3,FALSE)," - ",VLOOKUP(Table8[[#This Row],[Código da Candidatura]],Table13[[Cód.]:[Latitude]],6,FALSE)))</f>
        <v/>
      </c>
      <c r="H909" s="339" t="str">
        <f>IF(A909="","",CONCATENATE("1D.",Entrada!$K$8,".",auxiliar!A131,".",Table8[[#This Row],[Código da Candidatura]]))</f>
        <v/>
      </c>
      <c r="I909" s="342" t="str">
        <f>IF(A909="","",SUMIF(D.Composição!A$2825:A$8530,A909,D.Composição!G$5:G$8530))</f>
        <v/>
      </c>
      <c r="J909" s="343" t="str">
        <f>IF(A909="","",COUNTIF(D.Composição!$A:$A,$A909))</f>
        <v/>
      </c>
      <c r="K909" s="343" t="str">
        <f t="shared" si="70"/>
        <v/>
      </c>
      <c r="L909" s="343" t="str">
        <f>IF(A909="","",COUNTIFS(D.Composição!$A:$A,$A909,D.Composição!$M:$M,"Dep"))</f>
        <v/>
      </c>
      <c r="M909" s="343" t="str">
        <f>IF(A909="","",COUNTIFS(D.Composição!$A:$A,$A909,D.Composição!$F:$F,"Sim"))</f>
        <v/>
      </c>
      <c r="N909" s="343" t="str">
        <f t="shared" si="71"/>
        <v/>
      </c>
      <c r="O909" s="332" t="str">
        <f>IF(A909="","",VLOOKUP(A909,D.Composição!A2953:F8659,5,FALSE))</f>
        <v/>
      </c>
      <c r="P909" s="343" t="str">
        <f t="shared" si="72"/>
        <v/>
      </c>
      <c r="Q909" s="344" t="str">
        <f t="shared" si="73"/>
        <v/>
      </c>
      <c r="R909" s="345" t="str">
        <f t="shared" si="74"/>
        <v/>
      </c>
      <c r="S909" s="343" t="str">
        <f>IF(H909="","",IF(R909&gt;=4*auxiliar!$K$2,"Não elegível",IF(R909&lt;4*auxiliar!$K$2,"Elegível","")))</f>
        <v/>
      </c>
      <c r="T909" s="338"/>
      <c r="U909" s="325"/>
      <c r="V909" s="325"/>
      <c r="W909" s="335"/>
      <c r="X909" s="336" t="str">
        <f>IF(Table8[[#This Row],[Código do agregado '[Entidade']]]="","",IF(OR(AND(A909="",A909&lt;&gt;""),(AND(A909&lt;&gt;"",OR(B909="",D909="",I909="",T909="",U909="")))),"NÃO",IF(AND(A909&lt;&gt;"",J909=0),"Faltam membros","sim")))</f>
        <v/>
      </c>
    </row>
    <row r="910" spans="1:24" x14ac:dyDescent="0.25">
      <c r="A910" s="337"/>
      <c r="B910" s="338"/>
      <c r="C910" s="339">
        <f>IFERROR(VLOOKUP(B910,A.Núcleos!$B:$C,2,FALSE),"")</f>
        <v>0</v>
      </c>
      <c r="D910" s="346"/>
      <c r="E910" s="238"/>
      <c r="F910" s="337"/>
      <c r="G910" s="341" t="str">
        <f>IF(Table8[[#This Row],[Código da Candidatura]]="","",CONCATENATE(VLOOKUP(Table8[[#This Row],[Código da Candidatura]],Table13[[Cód.]:[Latitude]],3,FALSE)," - ",VLOOKUP(Table8[[#This Row],[Código da Candidatura]],Table13[[Cód.]:[Latitude]],6,FALSE)))</f>
        <v/>
      </c>
      <c r="H910" s="339" t="str">
        <f>IF(A910="","",CONCATENATE("1D.",Entrada!$K$8,".",auxiliar!A132,".",Table8[[#This Row],[Código da Candidatura]]))</f>
        <v/>
      </c>
      <c r="I910" s="342" t="str">
        <f>IF(A910="","",SUMIF(D.Composição!A$2825:A$8530,A910,D.Composição!G$5:G$8530))</f>
        <v/>
      </c>
      <c r="J910" s="343" t="str">
        <f>IF(A910="","",COUNTIF(D.Composição!$A:$A,$A910))</f>
        <v/>
      </c>
      <c r="K910" s="343" t="str">
        <f t="shared" si="70"/>
        <v/>
      </c>
      <c r="L910" s="343" t="str">
        <f>IF(A910="","",COUNTIFS(D.Composição!$A:$A,$A910,D.Composição!$M:$M,"Dep"))</f>
        <v/>
      </c>
      <c r="M910" s="343" t="str">
        <f>IF(A910="","",COUNTIFS(D.Composição!$A:$A,$A910,D.Composição!$F:$F,"Sim"))</f>
        <v/>
      </c>
      <c r="N910" s="343" t="str">
        <f t="shared" si="71"/>
        <v/>
      </c>
      <c r="O910" s="332" t="str">
        <f>IF(A910="","",VLOOKUP(A910,D.Composição!A2954:F8660,5,FALSE))</f>
        <v/>
      </c>
      <c r="P910" s="343" t="str">
        <f t="shared" si="72"/>
        <v/>
      </c>
      <c r="Q910" s="344" t="str">
        <f t="shared" si="73"/>
        <v/>
      </c>
      <c r="R910" s="345" t="str">
        <f t="shared" si="74"/>
        <v/>
      </c>
      <c r="S910" s="343" t="str">
        <f>IF(H910="","",IF(R910&gt;=4*auxiliar!$K$2,"Não elegível",IF(R910&lt;4*auxiliar!$K$2,"Elegível","")))</f>
        <v/>
      </c>
      <c r="T910" s="338"/>
      <c r="U910" s="325"/>
      <c r="V910" s="325"/>
      <c r="W910" s="335"/>
      <c r="X910" s="336" t="str">
        <f>IF(Table8[[#This Row],[Código do agregado '[Entidade']]]="","",IF(OR(AND(A910="",A910&lt;&gt;""),(AND(A910&lt;&gt;"",OR(B910="",D910="",I910="",T910="",U910="")))),"NÃO",IF(AND(A910&lt;&gt;"",J910=0),"Faltam membros","sim")))</f>
        <v/>
      </c>
    </row>
    <row r="911" spans="1:24" x14ac:dyDescent="0.25">
      <c r="A911" s="337"/>
      <c r="B911" s="338"/>
      <c r="C911" s="339">
        <f>IFERROR(VLOOKUP(B911,A.Núcleos!$B:$C,2,FALSE),"")</f>
        <v>0</v>
      </c>
      <c r="D911" s="346"/>
      <c r="E911" s="238"/>
      <c r="F911" s="337"/>
      <c r="G911" s="341" t="str">
        <f>IF(Table8[[#This Row],[Código da Candidatura]]="","",CONCATENATE(VLOOKUP(Table8[[#This Row],[Código da Candidatura]],Table13[[Cód.]:[Latitude]],3,FALSE)," - ",VLOOKUP(Table8[[#This Row],[Código da Candidatura]],Table13[[Cód.]:[Latitude]],6,FALSE)))</f>
        <v/>
      </c>
      <c r="H911" s="339" t="str">
        <f>IF(A911="","",CONCATENATE("1D.",Entrada!$K$8,".",auxiliar!A133,".",Table8[[#This Row],[Código da Candidatura]]))</f>
        <v/>
      </c>
      <c r="I911" s="342" t="str">
        <f>IF(A911="","",SUMIF(D.Composição!A$2825:A$8530,A911,D.Composição!G$5:G$8530))</f>
        <v/>
      </c>
      <c r="J911" s="343" t="str">
        <f>IF(A911="","",COUNTIF(D.Composição!$A:$A,$A911))</f>
        <v/>
      </c>
      <c r="K911" s="343" t="str">
        <f t="shared" si="70"/>
        <v/>
      </c>
      <c r="L911" s="343" t="str">
        <f>IF(A911="","",COUNTIFS(D.Composição!$A:$A,$A911,D.Composição!$M:$M,"Dep"))</f>
        <v/>
      </c>
      <c r="M911" s="343" t="str">
        <f>IF(A911="","",COUNTIFS(D.Composição!$A:$A,$A911,D.Composição!$F:$F,"Sim"))</f>
        <v/>
      </c>
      <c r="N911" s="343" t="str">
        <f t="shared" si="71"/>
        <v/>
      </c>
      <c r="O911" s="332" t="str">
        <f>IF(A911="","",VLOOKUP(A911,D.Composição!A2955:F8661,5,FALSE))</f>
        <v/>
      </c>
      <c r="P911" s="343" t="str">
        <f t="shared" si="72"/>
        <v/>
      </c>
      <c r="Q911" s="344" t="str">
        <f t="shared" si="73"/>
        <v/>
      </c>
      <c r="R911" s="345" t="str">
        <f t="shared" si="74"/>
        <v/>
      </c>
      <c r="S911" s="343" t="str">
        <f>IF(H911="","",IF(R911&gt;=4*auxiliar!$K$2,"Não elegível",IF(R911&lt;4*auxiliar!$K$2,"Elegível","")))</f>
        <v/>
      </c>
      <c r="T911" s="338"/>
      <c r="U911" s="325"/>
      <c r="V911" s="325"/>
      <c r="W911" s="335"/>
      <c r="X911" s="336" t="str">
        <f>IF(Table8[[#This Row],[Código do agregado '[Entidade']]]="","",IF(OR(AND(A911="",A911&lt;&gt;""),(AND(A911&lt;&gt;"",OR(B911="",D911="",I911="",T911="",U911="")))),"NÃO",IF(AND(A911&lt;&gt;"",J911=0),"Faltam membros","sim")))</f>
        <v/>
      </c>
    </row>
    <row r="912" spans="1:24" x14ac:dyDescent="0.25">
      <c r="A912" s="337"/>
      <c r="B912" s="338"/>
      <c r="C912" s="339">
        <f>IFERROR(VLOOKUP(B912,A.Núcleos!$B:$C,2,FALSE),"")</f>
        <v>0</v>
      </c>
      <c r="D912" s="346"/>
      <c r="E912" s="238"/>
      <c r="F912" s="337"/>
      <c r="G912" s="341" t="str">
        <f>IF(Table8[[#This Row],[Código da Candidatura]]="","",CONCATENATE(VLOOKUP(Table8[[#This Row],[Código da Candidatura]],Table13[[Cód.]:[Latitude]],3,FALSE)," - ",VLOOKUP(Table8[[#This Row],[Código da Candidatura]],Table13[[Cód.]:[Latitude]],6,FALSE)))</f>
        <v/>
      </c>
      <c r="H912" s="339" t="str">
        <f>IF(A912="","",CONCATENATE("1D.",Entrada!$K$8,".",auxiliar!A134,".",Table8[[#This Row],[Código da Candidatura]]))</f>
        <v/>
      </c>
      <c r="I912" s="342" t="str">
        <f>IF(A912="","",SUMIF(D.Composição!A$2825:A$8530,A912,D.Composição!G$5:G$8530))</f>
        <v/>
      </c>
      <c r="J912" s="343" t="str">
        <f>IF(A912="","",COUNTIF(D.Composição!$A:$A,$A912))</f>
        <v/>
      </c>
      <c r="K912" s="343" t="str">
        <f t="shared" si="70"/>
        <v/>
      </c>
      <c r="L912" s="343" t="str">
        <f>IF(A912="","",COUNTIFS(D.Composição!$A:$A,$A912,D.Composição!$M:$M,"Dep"))</f>
        <v/>
      </c>
      <c r="M912" s="343" t="str">
        <f>IF(A912="","",COUNTIFS(D.Composição!$A:$A,$A912,D.Composição!$F:$F,"Sim"))</f>
        <v/>
      </c>
      <c r="N912" s="343" t="str">
        <f t="shared" si="71"/>
        <v/>
      </c>
      <c r="O912" s="332" t="str">
        <f>IF(A912="","",VLOOKUP(A912,D.Composição!A2956:F8662,5,FALSE))</f>
        <v/>
      </c>
      <c r="P912" s="343" t="str">
        <f t="shared" si="72"/>
        <v/>
      </c>
      <c r="Q912" s="344" t="str">
        <f t="shared" si="73"/>
        <v/>
      </c>
      <c r="R912" s="345" t="str">
        <f t="shared" si="74"/>
        <v/>
      </c>
      <c r="S912" s="343" t="str">
        <f>IF(H912="","",IF(R912&gt;=4*auxiliar!$K$2,"Não elegível",IF(R912&lt;4*auxiliar!$K$2,"Elegível","")))</f>
        <v/>
      </c>
      <c r="T912" s="338"/>
      <c r="U912" s="325"/>
      <c r="V912" s="325"/>
      <c r="W912" s="335"/>
      <c r="X912" s="336" t="str">
        <f>IF(Table8[[#This Row],[Código do agregado '[Entidade']]]="","",IF(OR(AND(A912="",A912&lt;&gt;""),(AND(A912&lt;&gt;"",OR(B912="",D912="",I912="",T912="",U912="")))),"NÃO",IF(AND(A912&lt;&gt;"",J912=0),"Faltam membros","sim")))</f>
        <v/>
      </c>
    </row>
    <row r="913" spans="1:24" x14ac:dyDescent="0.25">
      <c r="A913" s="337"/>
      <c r="B913" s="338"/>
      <c r="C913" s="339">
        <f>IFERROR(VLOOKUP(B913,A.Núcleos!$B:$C,2,FALSE),"")</f>
        <v>0</v>
      </c>
      <c r="D913" s="346"/>
      <c r="E913" s="238"/>
      <c r="F913" s="337"/>
      <c r="G913" s="341" t="str">
        <f>IF(Table8[[#This Row],[Código da Candidatura]]="","",CONCATENATE(VLOOKUP(Table8[[#This Row],[Código da Candidatura]],Table13[[Cód.]:[Latitude]],3,FALSE)," - ",VLOOKUP(Table8[[#This Row],[Código da Candidatura]],Table13[[Cód.]:[Latitude]],6,FALSE)))</f>
        <v/>
      </c>
      <c r="H913" s="339" t="str">
        <f>IF(A913="","",CONCATENATE("1D.",Entrada!$K$8,".",auxiliar!A135,".",Table8[[#This Row],[Código da Candidatura]]))</f>
        <v/>
      </c>
      <c r="I913" s="342" t="str">
        <f>IF(A913="","",SUMIF(D.Composição!A$2825:A$8530,A913,D.Composição!G$5:G$8530))</f>
        <v/>
      </c>
      <c r="J913" s="343" t="str">
        <f>IF(A913="","",COUNTIF(D.Composição!$A:$A,$A913))</f>
        <v/>
      </c>
      <c r="K913" s="343" t="str">
        <f t="shared" si="70"/>
        <v/>
      </c>
      <c r="L913" s="343" t="str">
        <f>IF(A913="","",COUNTIFS(D.Composição!$A:$A,$A913,D.Composição!$M:$M,"Dep"))</f>
        <v/>
      </c>
      <c r="M913" s="343" t="str">
        <f>IF(A913="","",COUNTIFS(D.Composição!$A:$A,$A913,D.Composição!$F:$F,"Sim"))</f>
        <v/>
      </c>
      <c r="N913" s="343" t="str">
        <f t="shared" si="71"/>
        <v/>
      </c>
      <c r="O913" s="332" t="str">
        <f>IF(A913="","",VLOOKUP(A913,D.Composição!A2957:F8663,5,FALSE))</f>
        <v/>
      </c>
      <c r="P913" s="343" t="str">
        <f t="shared" si="72"/>
        <v/>
      </c>
      <c r="Q913" s="344" t="str">
        <f t="shared" si="73"/>
        <v/>
      </c>
      <c r="R913" s="345" t="str">
        <f t="shared" si="74"/>
        <v/>
      </c>
      <c r="S913" s="343" t="str">
        <f>IF(H913="","",IF(R913&gt;=4*auxiliar!$K$2,"Não elegível",IF(R913&lt;4*auxiliar!$K$2,"Elegível","")))</f>
        <v/>
      </c>
      <c r="T913" s="338"/>
      <c r="U913" s="325"/>
      <c r="V913" s="325"/>
      <c r="W913" s="335"/>
      <c r="X913" s="336" t="str">
        <f>IF(Table8[[#This Row],[Código do agregado '[Entidade']]]="","",IF(OR(AND(A913="",A913&lt;&gt;""),(AND(A913&lt;&gt;"",OR(B913="",D913="",I913="",T913="",U913="")))),"NÃO",IF(AND(A913&lt;&gt;"",J913=0),"Faltam membros","sim")))</f>
        <v/>
      </c>
    </row>
    <row r="914" spans="1:24" x14ac:dyDescent="0.25">
      <c r="A914" s="337"/>
      <c r="B914" s="338"/>
      <c r="C914" s="339">
        <f>IFERROR(VLOOKUP(B914,A.Núcleos!$B:$C,2,FALSE),"")</f>
        <v>0</v>
      </c>
      <c r="D914" s="346"/>
      <c r="E914" s="238"/>
      <c r="F914" s="337"/>
      <c r="G914" s="341" t="str">
        <f>IF(Table8[[#This Row],[Código da Candidatura]]="","",CONCATENATE(VLOOKUP(Table8[[#This Row],[Código da Candidatura]],Table13[[Cód.]:[Latitude]],3,FALSE)," - ",VLOOKUP(Table8[[#This Row],[Código da Candidatura]],Table13[[Cód.]:[Latitude]],6,FALSE)))</f>
        <v/>
      </c>
      <c r="H914" s="339" t="str">
        <f>IF(A914="","",CONCATENATE("1D.",Entrada!$K$8,".",auxiliar!A136,".",Table8[[#This Row],[Código da Candidatura]]))</f>
        <v/>
      </c>
      <c r="I914" s="342" t="str">
        <f>IF(A914="","",SUMIF(D.Composição!A$2825:A$8530,A914,D.Composição!G$5:G$8530))</f>
        <v/>
      </c>
      <c r="J914" s="343" t="str">
        <f>IF(A914="","",COUNTIF(D.Composição!$A:$A,$A914))</f>
        <v/>
      </c>
      <c r="K914" s="343" t="str">
        <f t="shared" si="70"/>
        <v/>
      </c>
      <c r="L914" s="343" t="str">
        <f>IF(A914="","",COUNTIFS(D.Composição!$A:$A,$A914,D.Composição!$M:$M,"Dep"))</f>
        <v/>
      </c>
      <c r="M914" s="343" t="str">
        <f>IF(A914="","",COUNTIFS(D.Composição!$A:$A,$A914,D.Composição!$F:$F,"Sim"))</f>
        <v/>
      </c>
      <c r="N914" s="343" t="str">
        <f t="shared" si="71"/>
        <v/>
      </c>
      <c r="O914" s="332" t="str">
        <f>IF(A914="","",VLOOKUP(A914,D.Composição!A2958:F8664,5,FALSE))</f>
        <v/>
      </c>
      <c r="P914" s="343" t="str">
        <f t="shared" si="72"/>
        <v/>
      </c>
      <c r="Q914" s="344" t="str">
        <f t="shared" si="73"/>
        <v/>
      </c>
      <c r="R914" s="345" t="str">
        <f t="shared" si="74"/>
        <v/>
      </c>
      <c r="S914" s="343" t="str">
        <f>IF(H914="","",IF(R914&gt;=4*auxiliar!$K$2,"Não elegível",IF(R914&lt;4*auxiliar!$K$2,"Elegível","")))</f>
        <v/>
      </c>
      <c r="T914" s="338"/>
      <c r="U914" s="325"/>
      <c r="V914" s="325"/>
      <c r="W914" s="335"/>
      <c r="X914" s="336" t="str">
        <f>IF(Table8[[#This Row],[Código do agregado '[Entidade']]]="","",IF(OR(AND(A914="",A914&lt;&gt;""),(AND(A914&lt;&gt;"",OR(B914="",D914="",I914="",T914="",U914="")))),"NÃO",IF(AND(A914&lt;&gt;"",J914=0),"Faltam membros","sim")))</f>
        <v/>
      </c>
    </row>
    <row r="915" spans="1:24" x14ac:dyDescent="0.25">
      <c r="A915" s="337"/>
      <c r="B915" s="338"/>
      <c r="C915" s="339">
        <f>IFERROR(VLOOKUP(B915,A.Núcleos!$B:$C,2,FALSE),"")</f>
        <v>0</v>
      </c>
      <c r="D915" s="346"/>
      <c r="E915" s="238"/>
      <c r="F915" s="337"/>
      <c r="G915" s="341" t="str">
        <f>IF(Table8[[#This Row],[Código da Candidatura]]="","",CONCATENATE(VLOOKUP(Table8[[#This Row],[Código da Candidatura]],Table13[[Cód.]:[Latitude]],3,FALSE)," - ",VLOOKUP(Table8[[#This Row],[Código da Candidatura]],Table13[[Cód.]:[Latitude]],6,FALSE)))</f>
        <v/>
      </c>
      <c r="H915" s="339" t="str">
        <f>IF(A915="","",CONCATENATE("1D.",Entrada!$K$8,".",auxiliar!A137,".",Table8[[#This Row],[Código da Candidatura]]))</f>
        <v/>
      </c>
      <c r="I915" s="342" t="str">
        <f>IF(A915="","",SUMIF(D.Composição!A$2825:A$8530,A915,D.Composição!G$5:G$8530))</f>
        <v/>
      </c>
      <c r="J915" s="343" t="str">
        <f>IF(A915="","",COUNTIF(D.Composição!$A:$A,$A915))</f>
        <v/>
      </c>
      <c r="K915" s="343" t="str">
        <f t="shared" si="70"/>
        <v/>
      </c>
      <c r="L915" s="343" t="str">
        <f>IF(A915="","",COUNTIFS(D.Composição!$A:$A,$A915,D.Composição!$M:$M,"Dep"))</f>
        <v/>
      </c>
      <c r="M915" s="343" t="str">
        <f>IF(A915="","",COUNTIFS(D.Composição!$A:$A,$A915,D.Composição!$F:$F,"Sim"))</f>
        <v/>
      </c>
      <c r="N915" s="343" t="str">
        <f t="shared" si="71"/>
        <v/>
      </c>
      <c r="O915" s="332" t="str">
        <f>IF(A915="","",VLOOKUP(A915,D.Composição!A2959:F8665,5,FALSE))</f>
        <v/>
      </c>
      <c r="P915" s="343" t="str">
        <f t="shared" si="72"/>
        <v/>
      </c>
      <c r="Q915" s="344" t="str">
        <f t="shared" si="73"/>
        <v/>
      </c>
      <c r="R915" s="345" t="str">
        <f t="shared" si="74"/>
        <v/>
      </c>
      <c r="S915" s="343" t="str">
        <f>IF(H915="","",IF(R915&gt;=4*auxiliar!$K$2,"Não elegível",IF(R915&lt;4*auxiliar!$K$2,"Elegível","")))</f>
        <v/>
      </c>
      <c r="T915" s="338"/>
      <c r="U915" s="325"/>
      <c r="V915" s="325"/>
      <c r="W915" s="335"/>
      <c r="X915" s="336" t="str">
        <f>IF(Table8[[#This Row],[Código do agregado '[Entidade']]]="","",IF(OR(AND(A915="",A915&lt;&gt;""),(AND(A915&lt;&gt;"",OR(B915="",D915="",I915="",T915="",U915="")))),"NÃO",IF(AND(A915&lt;&gt;"",J915=0),"Faltam membros","sim")))</f>
        <v/>
      </c>
    </row>
    <row r="916" spans="1:24" x14ac:dyDescent="0.25">
      <c r="A916" s="337"/>
      <c r="B916" s="338"/>
      <c r="C916" s="339">
        <f>IFERROR(VLOOKUP(B916,A.Núcleos!$B:$C,2,FALSE),"")</f>
        <v>0</v>
      </c>
      <c r="D916" s="346"/>
      <c r="E916" s="238"/>
      <c r="F916" s="337"/>
      <c r="G916" s="341" t="str">
        <f>IF(Table8[[#This Row],[Código da Candidatura]]="","",CONCATENATE(VLOOKUP(Table8[[#This Row],[Código da Candidatura]],Table13[[Cód.]:[Latitude]],3,FALSE)," - ",VLOOKUP(Table8[[#This Row],[Código da Candidatura]],Table13[[Cód.]:[Latitude]],6,FALSE)))</f>
        <v/>
      </c>
      <c r="H916" s="339" t="str">
        <f>IF(A916="","",CONCATENATE("1D.",Entrada!$K$8,".",auxiliar!A138,".",Table8[[#This Row],[Código da Candidatura]]))</f>
        <v/>
      </c>
      <c r="I916" s="342" t="str">
        <f>IF(A916="","",SUMIF(D.Composição!A$2825:A$8530,A916,D.Composição!G$5:G$8530))</f>
        <v/>
      </c>
      <c r="J916" s="343" t="str">
        <f>IF(A916="","",COUNTIF(D.Composição!$A:$A,$A916))</f>
        <v/>
      </c>
      <c r="K916" s="343" t="str">
        <f t="shared" si="70"/>
        <v/>
      </c>
      <c r="L916" s="343" t="str">
        <f>IF(A916="","",COUNTIFS(D.Composição!$A:$A,$A916,D.Composição!$M:$M,"Dep"))</f>
        <v/>
      </c>
      <c r="M916" s="343" t="str">
        <f>IF(A916="","",COUNTIFS(D.Composição!$A:$A,$A916,D.Composição!$F:$F,"Sim"))</f>
        <v/>
      </c>
      <c r="N916" s="343" t="str">
        <f t="shared" si="71"/>
        <v/>
      </c>
      <c r="O916" s="332" t="str">
        <f>IF(A916="","",VLOOKUP(A916,D.Composição!A2960:F8666,5,FALSE))</f>
        <v/>
      </c>
      <c r="P916" s="343" t="str">
        <f t="shared" si="72"/>
        <v/>
      </c>
      <c r="Q916" s="344" t="str">
        <f t="shared" si="73"/>
        <v/>
      </c>
      <c r="R916" s="345" t="str">
        <f t="shared" si="74"/>
        <v/>
      </c>
      <c r="S916" s="343" t="str">
        <f>IF(H916="","",IF(R916&gt;=4*auxiliar!$K$2,"Não elegível",IF(R916&lt;4*auxiliar!$K$2,"Elegível","")))</f>
        <v/>
      </c>
      <c r="T916" s="338"/>
      <c r="U916" s="325"/>
      <c r="V916" s="325"/>
      <c r="W916" s="335"/>
      <c r="X916" s="336" t="str">
        <f>IF(Table8[[#This Row],[Código do agregado '[Entidade']]]="","",IF(OR(AND(A916="",A916&lt;&gt;""),(AND(A916&lt;&gt;"",OR(B916="",D916="",I916="",T916="",U916="")))),"NÃO",IF(AND(A916&lt;&gt;"",J916=0),"Faltam membros","sim")))</f>
        <v/>
      </c>
    </row>
    <row r="917" spans="1:24" x14ac:dyDescent="0.25">
      <c r="A917" s="337"/>
      <c r="B917" s="338"/>
      <c r="C917" s="339">
        <f>IFERROR(VLOOKUP(B917,A.Núcleos!$B:$C,2,FALSE),"")</f>
        <v>0</v>
      </c>
      <c r="D917" s="346"/>
      <c r="E917" s="238"/>
      <c r="F917" s="337"/>
      <c r="G917" s="341" t="str">
        <f>IF(Table8[[#This Row],[Código da Candidatura]]="","",CONCATENATE(VLOOKUP(Table8[[#This Row],[Código da Candidatura]],Table13[[Cód.]:[Latitude]],3,FALSE)," - ",VLOOKUP(Table8[[#This Row],[Código da Candidatura]],Table13[[Cód.]:[Latitude]],6,FALSE)))</f>
        <v/>
      </c>
      <c r="H917" s="339" t="str">
        <f>IF(A917="","",CONCATENATE("1D.",Entrada!$K$8,".",auxiliar!A139,".",Table8[[#This Row],[Código da Candidatura]]))</f>
        <v/>
      </c>
      <c r="I917" s="342" t="str">
        <f>IF(A917="","",SUMIF(D.Composição!A$2825:A$8530,A917,D.Composição!G$5:G$8530))</f>
        <v/>
      </c>
      <c r="J917" s="343" t="str">
        <f>IF(A917="","",COUNTIF(D.Composição!$A:$A,$A917))</f>
        <v/>
      </c>
      <c r="K917" s="343" t="str">
        <f t="shared" si="70"/>
        <v/>
      </c>
      <c r="L917" s="343" t="str">
        <f>IF(A917="","",COUNTIFS(D.Composição!$A:$A,$A917,D.Composição!$M:$M,"Dep"))</f>
        <v/>
      </c>
      <c r="M917" s="343" t="str">
        <f>IF(A917="","",COUNTIFS(D.Composição!$A:$A,$A917,D.Composição!$F:$F,"Sim"))</f>
        <v/>
      </c>
      <c r="N917" s="343" t="str">
        <f t="shared" si="71"/>
        <v/>
      </c>
      <c r="O917" s="332" t="str">
        <f>IF(A917="","",VLOOKUP(A917,D.Composição!A2961:F8667,5,FALSE))</f>
        <v/>
      </c>
      <c r="P917" s="343" t="str">
        <f t="shared" si="72"/>
        <v/>
      </c>
      <c r="Q917" s="344" t="str">
        <f t="shared" si="73"/>
        <v/>
      </c>
      <c r="R917" s="345" t="str">
        <f t="shared" si="74"/>
        <v/>
      </c>
      <c r="S917" s="343" t="str">
        <f>IF(H917="","",IF(R917&gt;=4*auxiliar!$K$2,"Não elegível",IF(R917&lt;4*auxiliar!$K$2,"Elegível","")))</f>
        <v/>
      </c>
      <c r="T917" s="338"/>
      <c r="U917" s="325"/>
      <c r="V917" s="325"/>
      <c r="W917" s="335"/>
      <c r="X917" s="336" t="str">
        <f>IF(Table8[[#This Row],[Código do agregado '[Entidade']]]="","",IF(OR(AND(A917="",A917&lt;&gt;""),(AND(A917&lt;&gt;"",OR(B917="",D917="",I917="",T917="",U917="")))),"NÃO",IF(AND(A917&lt;&gt;"",J917=0),"Faltam membros","sim")))</f>
        <v/>
      </c>
    </row>
    <row r="918" spans="1:24" x14ac:dyDescent="0.25">
      <c r="A918" s="337"/>
      <c r="B918" s="338"/>
      <c r="C918" s="339">
        <f>IFERROR(VLOOKUP(B918,A.Núcleos!$B:$C,2,FALSE),"")</f>
        <v>0</v>
      </c>
      <c r="D918" s="346"/>
      <c r="E918" s="238"/>
      <c r="F918" s="337"/>
      <c r="G918" s="341" t="str">
        <f>IF(Table8[[#This Row],[Código da Candidatura]]="","",CONCATENATE(VLOOKUP(Table8[[#This Row],[Código da Candidatura]],Table13[[Cód.]:[Latitude]],3,FALSE)," - ",VLOOKUP(Table8[[#This Row],[Código da Candidatura]],Table13[[Cód.]:[Latitude]],6,FALSE)))</f>
        <v/>
      </c>
      <c r="H918" s="339" t="str">
        <f>IF(A918="","",CONCATENATE("1D.",Entrada!$K$8,".",auxiliar!A140,".",Table8[[#This Row],[Código da Candidatura]]))</f>
        <v/>
      </c>
      <c r="I918" s="342" t="str">
        <f>IF(A918="","",SUMIF(D.Composição!A$2825:A$8530,A918,D.Composição!G$5:G$8530))</f>
        <v/>
      </c>
      <c r="J918" s="343" t="str">
        <f>IF(A918="","",COUNTIF(D.Composição!$A:$A,$A918))</f>
        <v/>
      </c>
      <c r="K918" s="343" t="str">
        <f t="shared" si="70"/>
        <v/>
      </c>
      <c r="L918" s="343" t="str">
        <f>IF(A918="","",COUNTIFS(D.Composição!$A:$A,$A918,D.Composição!$M:$M,"Dep"))</f>
        <v/>
      </c>
      <c r="M918" s="343" t="str">
        <f>IF(A918="","",COUNTIFS(D.Composição!$A:$A,$A918,D.Composição!$F:$F,"Sim"))</f>
        <v/>
      </c>
      <c r="N918" s="343" t="str">
        <f t="shared" si="71"/>
        <v/>
      </c>
      <c r="O918" s="332" t="str">
        <f>IF(A918="","",VLOOKUP(A918,D.Composição!A2962:F8668,5,FALSE))</f>
        <v/>
      </c>
      <c r="P918" s="343" t="str">
        <f t="shared" si="72"/>
        <v/>
      </c>
      <c r="Q918" s="344" t="str">
        <f t="shared" si="73"/>
        <v/>
      </c>
      <c r="R918" s="345" t="str">
        <f t="shared" si="74"/>
        <v/>
      </c>
      <c r="S918" s="343" t="str">
        <f>IF(H918="","",IF(R918&gt;=4*auxiliar!$K$2,"Não elegível",IF(R918&lt;4*auxiliar!$K$2,"Elegível","")))</f>
        <v/>
      </c>
      <c r="T918" s="338"/>
      <c r="U918" s="325"/>
      <c r="V918" s="325"/>
      <c r="W918" s="335"/>
      <c r="X918" s="336" t="str">
        <f>IF(Table8[[#This Row],[Código do agregado '[Entidade']]]="","",IF(OR(AND(A918="",A918&lt;&gt;""),(AND(A918&lt;&gt;"",OR(B918="",D918="",I918="",T918="",U918="")))),"NÃO",IF(AND(A918&lt;&gt;"",J918=0),"Faltam membros","sim")))</f>
        <v/>
      </c>
    </row>
    <row r="919" spans="1:24" x14ac:dyDescent="0.25">
      <c r="A919" s="337"/>
      <c r="B919" s="338"/>
      <c r="C919" s="339">
        <f>IFERROR(VLOOKUP(B919,A.Núcleos!$B:$C,2,FALSE),"")</f>
        <v>0</v>
      </c>
      <c r="D919" s="346"/>
      <c r="E919" s="238"/>
      <c r="F919" s="337"/>
      <c r="G919" s="341" t="str">
        <f>IF(Table8[[#This Row],[Código da Candidatura]]="","",CONCATENATE(VLOOKUP(Table8[[#This Row],[Código da Candidatura]],Table13[[Cód.]:[Latitude]],3,FALSE)," - ",VLOOKUP(Table8[[#This Row],[Código da Candidatura]],Table13[[Cód.]:[Latitude]],6,FALSE)))</f>
        <v/>
      </c>
      <c r="H919" s="339" t="str">
        <f>IF(A919="","",CONCATENATE("1D.",Entrada!$K$8,".",auxiliar!A141,".",Table8[[#This Row],[Código da Candidatura]]))</f>
        <v/>
      </c>
      <c r="I919" s="342" t="str">
        <f>IF(A919="","",SUMIF(D.Composição!A$2825:A$8530,A919,D.Composição!G$5:G$8530))</f>
        <v/>
      </c>
      <c r="J919" s="343" t="str">
        <f>IF(A919="","",COUNTIF(D.Composição!$A:$A,$A919))</f>
        <v/>
      </c>
      <c r="K919" s="343" t="str">
        <f t="shared" si="70"/>
        <v/>
      </c>
      <c r="L919" s="343" t="str">
        <f>IF(A919="","",COUNTIFS(D.Composição!$A:$A,$A919,D.Composição!$M:$M,"Dep"))</f>
        <v/>
      </c>
      <c r="M919" s="343" t="str">
        <f>IF(A919="","",COUNTIFS(D.Composição!$A:$A,$A919,D.Composição!$F:$F,"Sim"))</f>
        <v/>
      </c>
      <c r="N919" s="343" t="str">
        <f t="shared" si="71"/>
        <v/>
      </c>
      <c r="O919" s="332" t="str">
        <f>IF(A919="","",VLOOKUP(A919,D.Composição!A2963:F8669,5,FALSE))</f>
        <v/>
      </c>
      <c r="P919" s="343" t="str">
        <f t="shared" si="72"/>
        <v/>
      </c>
      <c r="Q919" s="344" t="str">
        <f t="shared" si="73"/>
        <v/>
      </c>
      <c r="R919" s="345" t="str">
        <f t="shared" si="74"/>
        <v/>
      </c>
      <c r="S919" s="343" t="str">
        <f>IF(H919="","",IF(R919&gt;=4*auxiliar!$K$2,"Não elegível",IF(R919&lt;4*auxiliar!$K$2,"Elegível","")))</f>
        <v/>
      </c>
      <c r="T919" s="338"/>
      <c r="U919" s="325"/>
      <c r="V919" s="325"/>
      <c r="W919" s="335"/>
      <c r="X919" s="336" t="str">
        <f>IF(Table8[[#This Row],[Código do agregado '[Entidade']]]="","",IF(OR(AND(A919="",A919&lt;&gt;""),(AND(A919&lt;&gt;"",OR(B919="",D919="",I919="",T919="",U919="")))),"NÃO",IF(AND(A919&lt;&gt;"",J919=0),"Faltam membros","sim")))</f>
        <v/>
      </c>
    </row>
    <row r="920" spans="1:24" x14ac:dyDescent="0.25">
      <c r="A920" s="337"/>
      <c r="B920" s="338"/>
      <c r="C920" s="339">
        <f>IFERROR(VLOOKUP(B920,A.Núcleos!$B:$C,2,FALSE),"")</f>
        <v>0</v>
      </c>
      <c r="D920" s="346"/>
      <c r="E920" s="238"/>
      <c r="F920" s="337"/>
      <c r="G920" s="341" t="str">
        <f>IF(Table8[[#This Row],[Código da Candidatura]]="","",CONCATENATE(VLOOKUP(Table8[[#This Row],[Código da Candidatura]],Table13[[Cód.]:[Latitude]],3,FALSE)," - ",VLOOKUP(Table8[[#This Row],[Código da Candidatura]],Table13[[Cód.]:[Latitude]],6,FALSE)))</f>
        <v/>
      </c>
      <c r="H920" s="339" t="str">
        <f>IF(A920="","",CONCATENATE("1D.",Entrada!$K$8,".",auxiliar!A142,".",Table8[[#This Row],[Código da Candidatura]]))</f>
        <v/>
      </c>
      <c r="I920" s="342" t="str">
        <f>IF(A920="","",SUMIF(D.Composição!A$2825:A$8530,A920,D.Composição!G$5:G$8530))</f>
        <v/>
      </c>
      <c r="J920" s="343" t="str">
        <f>IF(A920="","",COUNTIF(D.Composição!$A:$A,$A920))</f>
        <v/>
      </c>
      <c r="K920" s="343" t="str">
        <f t="shared" si="70"/>
        <v/>
      </c>
      <c r="L920" s="343" t="str">
        <f>IF(A920="","",COUNTIFS(D.Composição!$A:$A,$A920,D.Composição!$M:$M,"Dep"))</f>
        <v/>
      </c>
      <c r="M920" s="343" t="str">
        <f>IF(A920="","",COUNTIFS(D.Composição!$A:$A,$A920,D.Composição!$F:$F,"Sim"))</f>
        <v/>
      </c>
      <c r="N920" s="343" t="str">
        <f t="shared" si="71"/>
        <v/>
      </c>
      <c r="O920" s="332" t="str">
        <f>IF(A920="","",VLOOKUP(A920,D.Composição!A2964:F8670,5,FALSE))</f>
        <v/>
      </c>
      <c r="P920" s="343" t="str">
        <f t="shared" si="72"/>
        <v/>
      </c>
      <c r="Q920" s="344" t="str">
        <f t="shared" si="73"/>
        <v/>
      </c>
      <c r="R920" s="345" t="str">
        <f t="shared" si="74"/>
        <v/>
      </c>
      <c r="S920" s="343" t="str">
        <f>IF(H920="","",IF(R920&gt;=4*auxiliar!$K$2,"Não elegível",IF(R920&lt;4*auxiliar!$K$2,"Elegível","")))</f>
        <v/>
      </c>
      <c r="T920" s="338"/>
      <c r="U920" s="325"/>
      <c r="V920" s="325"/>
      <c r="W920" s="335"/>
      <c r="X920" s="336" t="str">
        <f>IF(Table8[[#This Row],[Código do agregado '[Entidade']]]="","",IF(OR(AND(A920="",A920&lt;&gt;""),(AND(A920&lt;&gt;"",OR(B920="",D920="",I920="",T920="",U920="")))),"NÃO",IF(AND(A920&lt;&gt;"",J920=0),"Faltam membros","sim")))</f>
        <v/>
      </c>
    </row>
    <row r="921" spans="1:24" x14ac:dyDescent="0.25">
      <c r="A921" s="337"/>
      <c r="B921" s="338"/>
      <c r="C921" s="339">
        <f>IFERROR(VLOOKUP(B921,A.Núcleos!$B:$C,2,FALSE),"")</f>
        <v>0</v>
      </c>
      <c r="D921" s="346"/>
      <c r="E921" s="238"/>
      <c r="F921" s="337"/>
      <c r="G921" s="341" t="str">
        <f>IF(Table8[[#This Row],[Código da Candidatura]]="","",CONCATENATE(VLOOKUP(Table8[[#This Row],[Código da Candidatura]],Table13[[Cód.]:[Latitude]],3,FALSE)," - ",VLOOKUP(Table8[[#This Row],[Código da Candidatura]],Table13[[Cód.]:[Latitude]],6,FALSE)))</f>
        <v/>
      </c>
      <c r="H921" s="339" t="str">
        <f>IF(A921="","",CONCATENATE("1D.",Entrada!$K$8,".",auxiliar!A143,".",Table8[[#This Row],[Código da Candidatura]]))</f>
        <v/>
      </c>
      <c r="I921" s="342" t="str">
        <f>IF(A921="","",SUMIF(D.Composição!A$2825:A$8530,A921,D.Composição!G$5:G$8530))</f>
        <v/>
      </c>
      <c r="J921" s="343" t="str">
        <f>IF(A921="","",COUNTIF(D.Composição!$A:$A,$A921))</f>
        <v/>
      </c>
      <c r="K921" s="343" t="str">
        <f t="shared" si="70"/>
        <v/>
      </c>
      <c r="L921" s="343" t="str">
        <f>IF(A921="","",COUNTIFS(D.Composição!$A:$A,$A921,D.Composição!$M:$M,"Dep"))</f>
        <v/>
      </c>
      <c r="M921" s="343" t="str">
        <f>IF(A921="","",COUNTIFS(D.Composição!$A:$A,$A921,D.Composição!$F:$F,"Sim"))</f>
        <v/>
      </c>
      <c r="N921" s="343" t="str">
        <f t="shared" si="71"/>
        <v/>
      </c>
      <c r="O921" s="332" t="str">
        <f>IF(A921="","",VLOOKUP(A921,D.Composição!A2965:F8671,5,FALSE))</f>
        <v/>
      </c>
      <c r="P921" s="343" t="str">
        <f t="shared" si="72"/>
        <v/>
      </c>
      <c r="Q921" s="344" t="str">
        <f t="shared" si="73"/>
        <v/>
      </c>
      <c r="R921" s="345" t="str">
        <f t="shared" si="74"/>
        <v/>
      </c>
      <c r="S921" s="343" t="str">
        <f>IF(H921="","",IF(R921&gt;=4*auxiliar!$K$2,"Não elegível",IF(R921&lt;4*auxiliar!$K$2,"Elegível","")))</f>
        <v/>
      </c>
      <c r="T921" s="338"/>
      <c r="U921" s="325"/>
      <c r="V921" s="325"/>
      <c r="W921" s="335"/>
      <c r="X921" s="336" t="str">
        <f>IF(Table8[[#This Row],[Código do agregado '[Entidade']]]="","",IF(OR(AND(A921="",A921&lt;&gt;""),(AND(A921&lt;&gt;"",OR(B921="",D921="",I921="",T921="",U921="")))),"NÃO",IF(AND(A921&lt;&gt;"",J921=0),"Faltam membros","sim")))</f>
        <v/>
      </c>
    </row>
    <row r="922" spans="1:24" x14ac:dyDescent="0.25">
      <c r="A922" s="337"/>
      <c r="B922" s="338"/>
      <c r="C922" s="339">
        <f>IFERROR(VLOOKUP(B922,A.Núcleos!$B:$C,2,FALSE),"")</f>
        <v>0</v>
      </c>
      <c r="D922" s="346"/>
      <c r="E922" s="238"/>
      <c r="F922" s="337"/>
      <c r="G922" s="341" t="str">
        <f>IF(Table8[[#This Row],[Código da Candidatura]]="","",CONCATENATE(VLOOKUP(Table8[[#This Row],[Código da Candidatura]],Table13[[Cód.]:[Latitude]],3,FALSE)," - ",VLOOKUP(Table8[[#This Row],[Código da Candidatura]],Table13[[Cód.]:[Latitude]],6,FALSE)))</f>
        <v/>
      </c>
      <c r="H922" s="339" t="str">
        <f>IF(A922="","",CONCATENATE("1D.",Entrada!$K$8,".",auxiliar!A144,".",Table8[[#This Row],[Código da Candidatura]]))</f>
        <v/>
      </c>
      <c r="I922" s="342" t="str">
        <f>IF(A922="","",SUMIF(D.Composição!A$2825:A$8530,A922,D.Composição!G$5:G$8530))</f>
        <v/>
      </c>
      <c r="J922" s="343" t="str">
        <f>IF(A922="","",COUNTIF(D.Composição!$A:$A,$A922))</f>
        <v/>
      </c>
      <c r="K922" s="343" t="str">
        <f t="shared" si="70"/>
        <v/>
      </c>
      <c r="L922" s="343" t="str">
        <f>IF(A922="","",COUNTIFS(D.Composição!$A:$A,$A922,D.Composição!$M:$M,"Dep"))</f>
        <v/>
      </c>
      <c r="M922" s="343" t="str">
        <f>IF(A922="","",COUNTIFS(D.Composição!$A:$A,$A922,D.Composição!$F:$F,"Sim"))</f>
        <v/>
      </c>
      <c r="N922" s="343" t="str">
        <f t="shared" si="71"/>
        <v/>
      </c>
      <c r="O922" s="332" t="str">
        <f>IF(A922="","",VLOOKUP(A922,D.Composição!A2966:F8672,5,FALSE))</f>
        <v/>
      </c>
      <c r="P922" s="343" t="str">
        <f t="shared" si="72"/>
        <v/>
      </c>
      <c r="Q922" s="344" t="str">
        <f t="shared" si="73"/>
        <v/>
      </c>
      <c r="R922" s="345" t="str">
        <f t="shared" si="74"/>
        <v/>
      </c>
      <c r="S922" s="343" t="str">
        <f>IF(H922="","",IF(R922&gt;=4*auxiliar!$K$2,"Não elegível",IF(R922&lt;4*auxiliar!$K$2,"Elegível","")))</f>
        <v/>
      </c>
      <c r="T922" s="338"/>
      <c r="U922" s="325"/>
      <c r="V922" s="325"/>
      <c r="W922" s="335"/>
      <c r="X922" s="336" t="str">
        <f>IF(Table8[[#This Row],[Código do agregado '[Entidade']]]="","",IF(OR(AND(A922="",A922&lt;&gt;""),(AND(A922&lt;&gt;"",OR(B922="",D922="",I922="",T922="",U922="")))),"NÃO",IF(AND(A922&lt;&gt;"",J922=0),"Faltam membros","sim")))</f>
        <v/>
      </c>
    </row>
    <row r="923" spans="1:24" x14ac:dyDescent="0.25">
      <c r="A923" s="337"/>
      <c r="B923" s="338"/>
      <c r="C923" s="339">
        <f>IFERROR(VLOOKUP(B923,A.Núcleos!$B:$C,2,FALSE),"")</f>
        <v>0</v>
      </c>
      <c r="D923" s="346"/>
      <c r="E923" s="238"/>
      <c r="F923" s="337"/>
      <c r="G923" s="341" t="str">
        <f>IF(Table8[[#This Row],[Código da Candidatura]]="","",CONCATENATE(VLOOKUP(Table8[[#This Row],[Código da Candidatura]],Table13[[Cód.]:[Latitude]],3,FALSE)," - ",VLOOKUP(Table8[[#This Row],[Código da Candidatura]],Table13[[Cód.]:[Latitude]],6,FALSE)))</f>
        <v/>
      </c>
      <c r="H923" s="339" t="str">
        <f>IF(A923="","",CONCATENATE("1D.",Entrada!$K$8,".",auxiliar!A145,".",Table8[[#This Row],[Código da Candidatura]]))</f>
        <v/>
      </c>
      <c r="I923" s="342" t="str">
        <f>IF(A923="","",SUMIF(D.Composição!A$2825:A$8530,A923,D.Composição!G$5:G$8530))</f>
        <v/>
      </c>
      <c r="J923" s="343" t="str">
        <f>IF(A923="","",COUNTIF(D.Composição!$A:$A,$A923))</f>
        <v/>
      </c>
      <c r="K923" s="343" t="str">
        <f t="shared" si="70"/>
        <v/>
      </c>
      <c r="L923" s="343" t="str">
        <f>IF(A923="","",COUNTIFS(D.Composição!$A:$A,$A923,D.Composição!$M:$M,"Dep"))</f>
        <v/>
      </c>
      <c r="M923" s="343" t="str">
        <f>IF(A923="","",COUNTIFS(D.Composição!$A:$A,$A923,D.Composição!$F:$F,"Sim"))</f>
        <v/>
      </c>
      <c r="N923" s="343" t="str">
        <f t="shared" si="71"/>
        <v/>
      </c>
      <c r="O923" s="332" t="str">
        <f>IF(A923="","",VLOOKUP(A923,D.Composição!A2967:F8673,5,FALSE))</f>
        <v/>
      </c>
      <c r="P923" s="343" t="str">
        <f t="shared" si="72"/>
        <v/>
      </c>
      <c r="Q923" s="344" t="str">
        <f t="shared" si="73"/>
        <v/>
      </c>
      <c r="R923" s="345" t="str">
        <f t="shared" si="74"/>
        <v/>
      </c>
      <c r="S923" s="343" t="str">
        <f>IF(H923="","",IF(R923&gt;=4*auxiliar!$K$2,"Não elegível",IF(R923&lt;4*auxiliar!$K$2,"Elegível","")))</f>
        <v/>
      </c>
      <c r="T923" s="338"/>
      <c r="U923" s="325"/>
      <c r="V923" s="325"/>
      <c r="W923" s="335"/>
      <c r="X923" s="336" t="str">
        <f>IF(Table8[[#This Row],[Código do agregado '[Entidade']]]="","",IF(OR(AND(A923="",A923&lt;&gt;""),(AND(A923&lt;&gt;"",OR(B923="",D923="",I923="",T923="",U923="")))),"NÃO",IF(AND(A923&lt;&gt;"",J923=0),"Faltam membros","sim")))</f>
        <v/>
      </c>
    </row>
    <row r="924" spans="1:24" x14ac:dyDescent="0.25">
      <c r="A924" s="337"/>
      <c r="B924" s="338"/>
      <c r="C924" s="339">
        <f>IFERROR(VLOOKUP(B924,A.Núcleos!$B:$C,2,FALSE),"")</f>
        <v>0</v>
      </c>
      <c r="D924" s="346"/>
      <c r="E924" s="238"/>
      <c r="F924" s="337"/>
      <c r="G924" s="341" t="str">
        <f>IF(Table8[[#This Row],[Código da Candidatura]]="","",CONCATENATE(VLOOKUP(Table8[[#This Row],[Código da Candidatura]],Table13[[Cód.]:[Latitude]],3,FALSE)," - ",VLOOKUP(Table8[[#This Row],[Código da Candidatura]],Table13[[Cód.]:[Latitude]],6,FALSE)))</f>
        <v/>
      </c>
      <c r="H924" s="339" t="str">
        <f>IF(A924="","",CONCATENATE("1D.",Entrada!$K$8,".",auxiliar!A146,".",Table8[[#This Row],[Código da Candidatura]]))</f>
        <v/>
      </c>
      <c r="I924" s="342" t="str">
        <f>IF(A924="","",SUMIF(D.Composição!A$2825:A$8530,A924,D.Composição!G$5:G$8530))</f>
        <v/>
      </c>
      <c r="J924" s="343" t="str">
        <f>IF(A924="","",COUNTIF(D.Composição!$A:$A,$A924))</f>
        <v/>
      </c>
      <c r="K924" s="343" t="str">
        <f t="shared" si="70"/>
        <v/>
      </c>
      <c r="L924" s="343" t="str">
        <f>IF(A924="","",COUNTIFS(D.Composição!$A:$A,$A924,D.Composição!$M:$M,"Dep"))</f>
        <v/>
      </c>
      <c r="M924" s="343" t="str">
        <f>IF(A924="","",COUNTIFS(D.Composição!$A:$A,$A924,D.Composição!$F:$F,"Sim"))</f>
        <v/>
      </c>
      <c r="N924" s="343" t="str">
        <f t="shared" si="71"/>
        <v/>
      </c>
      <c r="O924" s="332" t="str">
        <f>IF(A924="","",VLOOKUP(A924,D.Composição!A2968:F8674,5,FALSE))</f>
        <v/>
      </c>
      <c r="P924" s="343" t="str">
        <f t="shared" si="72"/>
        <v/>
      </c>
      <c r="Q924" s="344" t="str">
        <f t="shared" si="73"/>
        <v/>
      </c>
      <c r="R924" s="345" t="str">
        <f t="shared" si="74"/>
        <v/>
      </c>
      <c r="S924" s="343" t="str">
        <f>IF(H924="","",IF(R924&gt;=4*auxiliar!$K$2,"Não elegível",IF(R924&lt;4*auxiliar!$K$2,"Elegível","")))</f>
        <v/>
      </c>
      <c r="T924" s="338"/>
      <c r="U924" s="325"/>
      <c r="V924" s="325"/>
      <c r="W924" s="335"/>
      <c r="X924" s="336" t="str">
        <f>IF(Table8[[#This Row],[Código do agregado '[Entidade']]]="","",IF(OR(AND(A924="",A924&lt;&gt;""),(AND(A924&lt;&gt;"",OR(B924="",D924="",I924="",T924="",U924="")))),"NÃO",IF(AND(A924&lt;&gt;"",J924=0),"Faltam membros","sim")))</f>
        <v/>
      </c>
    </row>
    <row r="925" spans="1:24" x14ac:dyDescent="0.25">
      <c r="A925" s="337"/>
      <c r="B925" s="338"/>
      <c r="C925" s="339">
        <f>IFERROR(VLOOKUP(B925,A.Núcleos!$B:$C,2,FALSE),"")</f>
        <v>0</v>
      </c>
      <c r="D925" s="346"/>
      <c r="E925" s="238"/>
      <c r="F925" s="337"/>
      <c r="G925" s="341" t="str">
        <f>IF(Table8[[#This Row],[Código da Candidatura]]="","",CONCATENATE(VLOOKUP(Table8[[#This Row],[Código da Candidatura]],Table13[[Cód.]:[Latitude]],3,FALSE)," - ",VLOOKUP(Table8[[#This Row],[Código da Candidatura]],Table13[[Cód.]:[Latitude]],6,FALSE)))</f>
        <v/>
      </c>
      <c r="H925" s="339" t="str">
        <f>IF(A925="","",CONCATENATE("1D.",Entrada!$K$8,".",auxiliar!A147,".",Table8[[#This Row],[Código da Candidatura]]))</f>
        <v/>
      </c>
      <c r="I925" s="342" t="str">
        <f>IF(A925="","",SUMIF(D.Composição!A$2825:A$8530,A925,D.Composição!G$5:G$8530))</f>
        <v/>
      </c>
      <c r="J925" s="343" t="str">
        <f>IF(A925="","",COUNTIF(D.Composição!$A:$A,$A925))</f>
        <v/>
      </c>
      <c r="K925" s="343" t="str">
        <f t="shared" si="70"/>
        <v/>
      </c>
      <c r="L925" s="343" t="str">
        <f>IF(A925="","",COUNTIFS(D.Composição!$A:$A,$A925,D.Composição!$M:$M,"Dep"))</f>
        <v/>
      </c>
      <c r="M925" s="343" t="str">
        <f>IF(A925="","",COUNTIFS(D.Composição!$A:$A,$A925,D.Composição!$F:$F,"Sim"))</f>
        <v/>
      </c>
      <c r="N925" s="343" t="str">
        <f t="shared" si="71"/>
        <v/>
      </c>
      <c r="O925" s="332" t="str">
        <f>IF(A925="","",VLOOKUP(A925,D.Composição!A2969:F8675,5,FALSE))</f>
        <v/>
      </c>
      <c r="P925" s="343" t="str">
        <f t="shared" si="72"/>
        <v/>
      </c>
      <c r="Q925" s="344" t="str">
        <f t="shared" si="73"/>
        <v/>
      </c>
      <c r="R925" s="345" t="str">
        <f t="shared" si="74"/>
        <v/>
      </c>
      <c r="S925" s="343" t="str">
        <f>IF(H925="","",IF(R925&gt;=4*auxiliar!$K$2,"Não elegível",IF(R925&lt;4*auxiliar!$K$2,"Elegível","")))</f>
        <v/>
      </c>
      <c r="T925" s="338"/>
      <c r="U925" s="325"/>
      <c r="V925" s="325"/>
      <c r="W925" s="335"/>
      <c r="X925" s="336" t="str">
        <f>IF(Table8[[#This Row],[Código do agregado '[Entidade']]]="","",IF(OR(AND(A925="",A925&lt;&gt;""),(AND(A925&lt;&gt;"",OR(B925="",D925="",I925="",T925="",U925="")))),"NÃO",IF(AND(A925&lt;&gt;"",J925=0),"Faltam membros","sim")))</f>
        <v/>
      </c>
    </row>
    <row r="926" spans="1:24" x14ac:dyDescent="0.25">
      <c r="A926" s="337"/>
      <c r="B926" s="338"/>
      <c r="C926" s="339">
        <f>IFERROR(VLOOKUP(B926,A.Núcleos!$B:$C,2,FALSE),"")</f>
        <v>0</v>
      </c>
      <c r="D926" s="346"/>
      <c r="E926" s="238"/>
      <c r="F926" s="337"/>
      <c r="G926" s="341" t="str">
        <f>IF(Table8[[#This Row],[Código da Candidatura]]="","",CONCATENATE(VLOOKUP(Table8[[#This Row],[Código da Candidatura]],Table13[[Cód.]:[Latitude]],3,FALSE)," - ",VLOOKUP(Table8[[#This Row],[Código da Candidatura]],Table13[[Cód.]:[Latitude]],6,FALSE)))</f>
        <v/>
      </c>
      <c r="H926" s="339" t="str">
        <f>IF(A926="","",CONCATENATE("1D.",Entrada!$K$8,".",auxiliar!A148,".",Table8[[#This Row],[Código da Candidatura]]))</f>
        <v/>
      </c>
      <c r="I926" s="342" t="str">
        <f>IF(A926="","",SUMIF(D.Composição!A$2825:A$8530,A926,D.Composição!G$5:G$8530))</f>
        <v/>
      </c>
      <c r="J926" s="343" t="str">
        <f>IF(A926="","",COUNTIF(D.Composição!$A:$A,$A926))</f>
        <v/>
      </c>
      <c r="K926" s="343" t="str">
        <f t="shared" si="70"/>
        <v/>
      </c>
      <c r="L926" s="343" t="str">
        <f>IF(A926="","",COUNTIFS(D.Composição!$A:$A,$A926,D.Composição!$M:$M,"Dep"))</f>
        <v/>
      </c>
      <c r="M926" s="343" t="str">
        <f>IF(A926="","",COUNTIFS(D.Composição!$A:$A,$A926,D.Composição!$F:$F,"Sim"))</f>
        <v/>
      </c>
      <c r="N926" s="343" t="str">
        <f t="shared" si="71"/>
        <v/>
      </c>
      <c r="O926" s="332" t="str">
        <f>IF(A926="","",VLOOKUP(A926,D.Composição!A2970:F8676,5,FALSE))</f>
        <v/>
      </c>
      <c r="P926" s="343" t="str">
        <f t="shared" si="72"/>
        <v/>
      </c>
      <c r="Q926" s="344" t="str">
        <f t="shared" si="73"/>
        <v/>
      </c>
      <c r="R926" s="345" t="str">
        <f t="shared" si="74"/>
        <v/>
      </c>
      <c r="S926" s="343" t="str">
        <f>IF(H926="","",IF(R926&gt;=4*auxiliar!$K$2,"Não elegível",IF(R926&lt;4*auxiliar!$K$2,"Elegível","")))</f>
        <v/>
      </c>
      <c r="T926" s="338"/>
      <c r="U926" s="325"/>
      <c r="V926" s="325"/>
      <c r="W926" s="335"/>
      <c r="X926" s="336" t="str">
        <f>IF(Table8[[#This Row],[Código do agregado '[Entidade']]]="","",IF(OR(AND(A926="",A926&lt;&gt;""),(AND(A926&lt;&gt;"",OR(B926="",D926="",I926="",T926="",U926="")))),"NÃO",IF(AND(A926&lt;&gt;"",J926=0),"Faltam membros","sim")))</f>
        <v/>
      </c>
    </row>
    <row r="927" spans="1:24" x14ac:dyDescent="0.25">
      <c r="A927" s="337"/>
      <c r="B927" s="338"/>
      <c r="C927" s="339">
        <f>IFERROR(VLOOKUP(B927,A.Núcleos!$B:$C,2,FALSE),"")</f>
        <v>0</v>
      </c>
      <c r="D927" s="346"/>
      <c r="E927" s="238"/>
      <c r="F927" s="337"/>
      <c r="G927" s="341" t="str">
        <f>IF(Table8[[#This Row],[Código da Candidatura]]="","",CONCATENATE(VLOOKUP(Table8[[#This Row],[Código da Candidatura]],Table13[[Cód.]:[Latitude]],3,FALSE)," - ",VLOOKUP(Table8[[#This Row],[Código da Candidatura]],Table13[[Cód.]:[Latitude]],6,FALSE)))</f>
        <v/>
      </c>
      <c r="H927" s="339" t="str">
        <f>IF(A927="","",CONCATENATE("1D.",Entrada!$K$8,".",auxiliar!A149,".",Table8[[#This Row],[Código da Candidatura]]))</f>
        <v/>
      </c>
      <c r="I927" s="342" t="str">
        <f>IF(A927="","",SUMIF(D.Composição!A$2825:A$8530,A927,D.Composição!G$5:G$8530))</f>
        <v/>
      </c>
      <c r="J927" s="343" t="str">
        <f>IF(A927="","",COUNTIF(D.Composição!$A:$A,$A927))</f>
        <v/>
      </c>
      <c r="K927" s="343" t="str">
        <f t="shared" si="70"/>
        <v/>
      </c>
      <c r="L927" s="343" t="str">
        <f>IF(A927="","",COUNTIFS(D.Composição!$A:$A,$A927,D.Composição!$M:$M,"Dep"))</f>
        <v/>
      </c>
      <c r="M927" s="343" t="str">
        <f>IF(A927="","",COUNTIFS(D.Composição!$A:$A,$A927,D.Composição!$F:$F,"Sim"))</f>
        <v/>
      </c>
      <c r="N927" s="343" t="str">
        <f t="shared" si="71"/>
        <v/>
      </c>
      <c r="O927" s="332" t="str">
        <f>IF(A927="","",VLOOKUP(A927,D.Composição!A2971:F8677,5,FALSE))</f>
        <v/>
      </c>
      <c r="P927" s="343" t="str">
        <f t="shared" si="72"/>
        <v/>
      </c>
      <c r="Q927" s="344" t="str">
        <f t="shared" si="73"/>
        <v/>
      </c>
      <c r="R927" s="345" t="str">
        <f t="shared" si="74"/>
        <v/>
      </c>
      <c r="S927" s="343" t="str">
        <f>IF(H927="","",IF(R927&gt;=4*auxiliar!$K$2,"Não elegível",IF(R927&lt;4*auxiliar!$K$2,"Elegível","")))</f>
        <v/>
      </c>
      <c r="T927" s="338"/>
      <c r="U927" s="325"/>
      <c r="V927" s="325"/>
      <c r="W927" s="335"/>
      <c r="X927" s="336" t="str">
        <f>IF(Table8[[#This Row],[Código do agregado '[Entidade']]]="","",IF(OR(AND(A927="",A927&lt;&gt;""),(AND(A927&lt;&gt;"",OR(B927="",D927="",I927="",T927="",U927="")))),"NÃO",IF(AND(A927&lt;&gt;"",J927=0),"Faltam membros","sim")))</f>
        <v/>
      </c>
    </row>
    <row r="928" spans="1:24" x14ac:dyDescent="0.25">
      <c r="A928" s="337"/>
      <c r="B928" s="338"/>
      <c r="C928" s="339">
        <f>IFERROR(VLOOKUP(B928,A.Núcleos!$B:$C,2,FALSE),"")</f>
        <v>0</v>
      </c>
      <c r="D928" s="346"/>
      <c r="E928" s="238"/>
      <c r="F928" s="337"/>
      <c r="G928" s="341" t="str">
        <f>IF(Table8[[#This Row],[Código da Candidatura]]="","",CONCATENATE(VLOOKUP(Table8[[#This Row],[Código da Candidatura]],Table13[[Cód.]:[Latitude]],3,FALSE)," - ",VLOOKUP(Table8[[#This Row],[Código da Candidatura]],Table13[[Cód.]:[Latitude]],6,FALSE)))</f>
        <v/>
      </c>
      <c r="H928" s="339" t="str">
        <f>IF(A928="","",CONCATENATE("1D.",Entrada!$K$8,".",auxiliar!A150,".",Table8[[#This Row],[Código da Candidatura]]))</f>
        <v/>
      </c>
      <c r="I928" s="342" t="str">
        <f>IF(A928="","",SUMIF(D.Composição!A$2825:A$8530,A928,D.Composição!G$5:G$8530))</f>
        <v/>
      </c>
      <c r="J928" s="343" t="str">
        <f>IF(A928="","",COUNTIF(D.Composição!$A:$A,$A928))</f>
        <v/>
      </c>
      <c r="K928" s="343" t="str">
        <f t="shared" si="70"/>
        <v/>
      </c>
      <c r="L928" s="343" t="str">
        <f>IF(A928="","",COUNTIFS(D.Composição!$A:$A,$A928,D.Composição!$M:$M,"Dep"))</f>
        <v/>
      </c>
      <c r="M928" s="343" t="str">
        <f>IF(A928="","",COUNTIFS(D.Composição!$A:$A,$A928,D.Composição!$F:$F,"Sim"))</f>
        <v/>
      </c>
      <c r="N928" s="343" t="str">
        <f t="shared" si="71"/>
        <v/>
      </c>
      <c r="O928" s="332" t="str">
        <f>IF(A928="","",VLOOKUP(A928,D.Composição!A2972:F8678,5,FALSE))</f>
        <v/>
      </c>
      <c r="P928" s="343" t="str">
        <f t="shared" si="72"/>
        <v/>
      </c>
      <c r="Q928" s="344" t="str">
        <f t="shared" si="73"/>
        <v/>
      </c>
      <c r="R928" s="345" t="str">
        <f t="shared" si="74"/>
        <v/>
      </c>
      <c r="S928" s="343" t="str">
        <f>IF(H928="","",IF(R928&gt;=4*auxiliar!$K$2,"Não elegível",IF(R928&lt;4*auxiliar!$K$2,"Elegível","")))</f>
        <v/>
      </c>
      <c r="T928" s="338"/>
      <c r="U928" s="325"/>
      <c r="V928" s="325"/>
      <c r="W928" s="335"/>
      <c r="X928" s="336" t="str">
        <f>IF(Table8[[#This Row],[Código do agregado '[Entidade']]]="","",IF(OR(AND(A928="",A928&lt;&gt;""),(AND(A928&lt;&gt;"",OR(B928="",D928="",I928="",T928="",U928="")))),"NÃO",IF(AND(A928&lt;&gt;"",J928=0),"Faltam membros","sim")))</f>
        <v/>
      </c>
    </row>
    <row r="929" spans="1:24" x14ac:dyDescent="0.25">
      <c r="A929" s="337"/>
      <c r="B929" s="338"/>
      <c r="C929" s="339">
        <f>IFERROR(VLOOKUP(B929,A.Núcleos!$B:$C,2,FALSE),"")</f>
        <v>0</v>
      </c>
      <c r="D929" s="346"/>
      <c r="E929" s="238"/>
      <c r="F929" s="337"/>
      <c r="G929" s="341" t="str">
        <f>IF(Table8[[#This Row],[Código da Candidatura]]="","",CONCATENATE(VLOOKUP(Table8[[#This Row],[Código da Candidatura]],Table13[[Cód.]:[Latitude]],3,FALSE)," - ",VLOOKUP(Table8[[#This Row],[Código da Candidatura]],Table13[[Cód.]:[Latitude]],6,FALSE)))</f>
        <v/>
      </c>
      <c r="H929" s="339" t="str">
        <f>IF(A929="","",CONCATENATE("1D.",Entrada!$K$8,".",auxiliar!A151,".",Table8[[#This Row],[Código da Candidatura]]))</f>
        <v/>
      </c>
      <c r="I929" s="342" t="str">
        <f>IF(A929="","",SUMIF(D.Composição!A$2825:A$8530,A929,D.Composição!G$5:G$8530))</f>
        <v/>
      </c>
      <c r="J929" s="343" t="str">
        <f>IF(A929="","",COUNTIF(D.Composição!$A:$A,$A929))</f>
        <v/>
      </c>
      <c r="K929" s="343" t="str">
        <f t="shared" si="70"/>
        <v/>
      </c>
      <c r="L929" s="343" t="str">
        <f>IF(A929="","",COUNTIFS(D.Composição!$A:$A,$A929,D.Composição!$M:$M,"Dep"))</f>
        <v/>
      </c>
      <c r="M929" s="343" t="str">
        <f>IF(A929="","",COUNTIFS(D.Composição!$A:$A,$A929,D.Composição!$F:$F,"Sim"))</f>
        <v/>
      </c>
      <c r="N929" s="343" t="str">
        <f t="shared" si="71"/>
        <v/>
      </c>
      <c r="O929" s="332" t="str">
        <f>IF(A929="","",VLOOKUP(A929,D.Composição!A2973:F8679,5,FALSE))</f>
        <v/>
      </c>
      <c r="P929" s="343" t="str">
        <f t="shared" si="72"/>
        <v/>
      </c>
      <c r="Q929" s="344" t="str">
        <f t="shared" si="73"/>
        <v/>
      </c>
      <c r="R929" s="345" t="str">
        <f t="shared" si="74"/>
        <v/>
      </c>
      <c r="S929" s="343" t="str">
        <f>IF(H929="","",IF(R929&gt;=4*auxiliar!$K$2,"Não elegível",IF(R929&lt;4*auxiliar!$K$2,"Elegível","")))</f>
        <v/>
      </c>
      <c r="T929" s="338"/>
      <c r="U929" s="325"/>
      <c r="V929" s="325"/>
      <c r="W929" s="335"/>
      <c r="X929" s="336" t="str">
        <f>IF(Table8[[#This Row],[Código do agregado '[Entidade']]]="","",IF(OR(AND(A929="",A929&lt;&gt;""),(AND(A929&lt;&gt;"",OR(B929="",D929="",I929="",T929="",U929="")))),"NÃO",IF(AND(A929&lt;&gt;"",J929=0),"Faltam membros","sim")))</f>
        <v/>
      </c>
    </row>
    <row r="930" spans="1:24" x14ac:dyDescent="0.25">
      <c r="A930" s="337"/>
      <c r="B930" s="338"/>
      <c r="C930" s="339">
        <f>IFERROR(VLOOKUP(B930,A.Núcleos!$B:$C,2,FALSE),"")</f>
        <v>0</v>
      </c>
      <c r="D930" s="346"/>
      <c r="E930" s="238"/>
      <c r="F930" s="337"/>
      <c r="G930" s="341" t="str">
        <f>IF(Table8[[#This Row],[Código da Candidatura]]="","",CONCATENATE(VLOOKUP(Table8[[#This Row],[Código da Candidatura]],Table13[[Cód.]:[Latitude]],3,FALSE)," - ",VLOOKUP(Table8[[#This Row],[Código da Candidatura]],Table13[[Cód.]:[Latitude]],6,FALSE)))</f>
        <v/>
      </c>
      <c r="H930" s="339" t="str">
        <f>IF(A930="","",CONCATENATE("1D.",Entrada!$K$8,".",auxiliar!A152,".",Table8[[#This Row],[Código da Candidatura]]))</f>
        <v/>
      </c>
      <c r="I930" s="342" t="str">
        <f>IF(A930="","",SUMIF(D.Composição!A$2825:A$8530,A930,D.Composição!G$5:G$8530))</f>
        <v/>
      </c>
      <c r="J930" s="343" t="str">
        <f>IF(A930="","",COUNTIF(D.Composição!$A:$A,$A930))</f>
        <v/>
      </c>
      <c r="K930" s="343" t="str">
        <f t="shared" si="70"/>
        <v/>
      </c>
      <c r="L930" s="343" t="str">
        <f>IF(A930="","",COUNTIFS(D.Composição!$A:$A,$A930,D.Composição!$M:$M,"Dep"))</f>
        <v/>
      </c>
      <c r="M930" s="343" t="str">
        <f>IF(A930="","",COUNTIFS(D.Composição!$A:$A,$A930,D.Composição!$F:$F,"Sim"))</f>
        <v/>
      </c>
      <c r="N930" s="343" t="str">
        <f t="shared" si="71"/>
        <v/>
      </c>
      <c r="O930" s="332" t="str">
        <f>IF(A930="","",VLOOKUP(A930,D.Composição!A2974:F8680,5,FALSE))</f>
        <v/>
      </c>
      <c r="P930" s="343" t="str">
        <f t="shared" si="72"/>
        <v/>
      </c>
      <c r="Q930" s="344" t="str">
        <f t="shared" si="73"/>
        <v/>
      </c>
      <c r="R930" s="345" t="str">
        <f t="shared" si="74"/>
        <v/>
      </c>
      <c r="S930" s="343" t="str">
        <f>IF(H930="","",IF(R930&gt;=4*auxiliar!$K$2,"Não elegível",IF(R930&lt;4*auxiliar!$K$2,"Elegível","")))</f>
        <v/>
      </c>
      <c r="T930" s="338"/>
      <c r="U930" s="325"/>
      <c r="V930" s="325"/>
      <c r="W930" s="335"/>
      <c r="X930" s="336" t="str">
        <f>IF(Table8[[#This Row],[Código do agregado '[Entidade']]]="","",IF(OR(AND(A930="",A930&lt;&gt;""),(AND(A930&lt;&gt;"",OR(B930="",D930="",I930="",T930="",U930="")))),"NÃO",IF(AND(A930&lt;&gt;"",J930=0),"Faltam membros","sim")))</f>
        <v/>
      </c>
    </row>
    <row r="931" spans="1:24" x14ac:dyDescent="0.25">
      <c r="A931" s="337"/>
      <c r="B931" s="338"/>
      <c r="C931" s="339">
        <f>IFERROR(VLOOKUP(B931,A.Núcleos!$B:$C,2,FALSE),"")</f>
        <v>0</v>
      </c>
      <c r="D931" s="346"/>
      <c r="E931" s="238"/>
      <c r="F931" s="337"/>
      <c r="G931" s="341" t="str">
        <f>IF(Table8[[#This Row],[Código da Candidatura]]="","",CONCATENATE(VLOOKUP(Table8[[#This Row],[Código da Candidatura]],Table13[[Cód.]:[Latitude]],3,FALSE)," - ",VLOOKUP(Table8[[#This Row],[Código da Candidatura]],Table13[[Cód.]:[Latitude]],6,FALSE)))</f>
        <v/>
      </c>
      <c r="H931" s="339" t="str">
        <f>IF(A931="","",CONCATENATE("1D.",Entrada!$K$8,".",auxiliar!A153,".",Table8[[#This Row],[Código da Candidatura]]))</f>
        <v/>
      </c>
      <c r="I931" s="342" t="str">
        <f>IF(A931="","",SUMIF(D.Composição!A$2825:A$8530,A931,D.Composição!G$5:G$8530))</f>
        <v/>
      </c>
      <c r="J931" s="343" t="str">
        <f>IF(A931="","",COUNTIF(D.Composição!$A:$A,$A931))</f>
        <v/>
      </c>
      <c r="K931" s="343" t="str">
        <f t="shared" si="70"/>
        <v/>
      </c>
      <c r="L931" s="343" t="str">
        <f>IF(A931="","",COUNTIFS(D.Composição!$A:$A,$A931,D.Composição!$M:$M,"Dep"))</f>
        <v/>
      </c>
      <c r="M931" s="343" t="str">
        <f>IF(A931="","",COUNTIFS(D.Composição!$A:$A,$A931,D.Composição!$F:$F,"Sim"))</f>
        <v/>
      </c>
      <c r="N931" s="343" t="str">
        <f t="shared" si="71"/>
        <v/>
      </c>
      <c r="O931" s="332" t="str">
        <f>IF(A931="","",VLOOKUP(A931,D.Composição!A2975:F8681,5,FALSE))</f>
        <v/>
      </c>
      <c r="P931" s="343" t="str">
        <f t="shared" si="72"/>
        <v/>
      </c>
      <c r="Q931" s="344" t="str">
        <f t="shared" si="73"/>
        <v/>
      </c>
      <c r="R931" s="345" t="str">
        <f t="shared" si="74"/>
        <v/>
      </c>
      <c r="S931" s="343" t="str">
        <f>IF(H931="","",IF(R931&gt;=4*auxiliar!$K$2,"Não elegível",IF(R931&lt;4*auxiliar!$K$2,"Elegível","")))</f>
        <v/>
      </c>
      <c r="T931" s="338"/>
      <c r="U931" s="325"/>
      <c r="V931" s="325"/>
      <c r="W931" s="335"/>
      <c r="X931" s="336" t="str">
        <f>IF(Table8[[#This Row],[Código do agregado '[Entidade']]]="","",IF(OR(AND(A931="",A931&lt;&gt;""),(AND(A931&lt;&gt;"",OR(B931="",D931="",I931="",T931="",U931="")))),"NÃO",IF(AND(A931&lt;&gt;"",J931=0),"Faltam membros","sim")))</f>
        <v/>
      </c>
    </row>
    <row r="932" spans="1:24" x14ac:dyDescent="0.25">
      <c r="A932" s="337"/>
      <c r="B932" s="338"/>
      <c r="C932" s="339">
        <f>IFERROR(VLOOKUP(B932,A.Núcleos!$B:$C,2,FALSE),"")</f>
        <v>0</v>
      </c>
      <c r="D932" s="346"/>
      <c r="E932" s="238"/>
      <c r="F932" s="337"/>
      <c r="G932" s="341" t="str">
        <f>IF(Table8[[#This Row],[Código da Candidatura]]="","",CONCATENATE(VLOOKUP(Table8[[#This Row],[Código da Candidatura]],Table13[[Cód.]:[Latitude]],3,FALSE)," - ",VLOOKUP(Table8[[#This Row],[Código da Candidatura]],Table13[[Cód.]:[Latitude]],6,FALSE)))</f>
        <v/>
      </c>
      <c r="H932" s="339" t="str">
        <f>IF(A932="","",CONCATENATE("1D.",Entrada!$K$8,".",auxiliar!A154,".",Table8[[#This Row],[Código da Candidatura]]))</f>
        <v/>
      </c>
      <c r="I932" s="342" t="str">
        <f>IF(A932="","",SUMIF(D.Composição!A$2825:A$8530,A932,D.Composição!G$5:G$8530))</f>
        <v/>
      </c>
      <c r="J932" s="343" t="str">
        <f>IF(A932="","",COUNTIF(D.Composição!$A:$A,$A932))</f>
        <v/>
      </c>
      <c r="K932" s="343" t="str">
        <f t="shared" si="70"/>
        <v/>
      </c>
      <c r="L932" s="343" t="str">
        <f>IF(A932="","",COUNTIFS(D.Composição!$A:$A,$A932,D.Composição!$M:$M,"Dep"))</f>
        <v/>
      </c>
      <c r="M932" s="343" t="str">
        <f>IF(A932="","",COUNTIFS(D.Composição!$A:$A,$A932,D.Composição!$F:$F,"Sim"))</f>
        <v/>
      </c>
      <c r="N932" s="343" t="str">
        <f t="shared" si="71"/>
        <v/>
      </c>
      <c r="O932" s="332" t="str">
        <f>IF(A932="","",VLOOKUP(A932,D.Composição!A2976:F8682,5,FALSE))</f>
        <v/>
      </c>
      <c r="P932" s="343" t="str">
        <f t="shared" si="72"/>
        <v/>
      </c>
      <c r="Q932" s="344" t="str">
        <f t="shared" si="73"/>
        <v/>
      </c>
      <c r="R932" s="345" t="str">
        <f t="shared" si="74"/>
        <v/>
      </c>
      <c r="S932" s="343" t="str">
        <f>IF(H932="","",IF(R932&gt;=4*auxiliar!$K$2,"Não elegível",IF(R932&lt;4*auxiliar!$K$2,"Elegível","")))</f>
        <v/>
      </c>
      <c r="T932" s="338"/>
      <c r="U932" s="325"/>
      <c r="V932" s="325"/>
      <c r="W932" s="335"/>
      <c r="X932" s="336" t="str">
        <f>IF(Table8[[#This Row],[Código do agregado '[Entidade']]]="","",IF(OR(AND(A932="",A932&lt;&gt;""),(AND(A932&lt;&gt;"",OR(B932="",D932="",I932="",T932="",U932="")))),"NÃO",IF(AND(A932&lt;&gt;"",J932=0),"Faltam membros","sim")))</f>
        <v/>
      </c>
    </row>
    <row r="933" spans="1:24" x14ac:dyDescent="0.25">
      <c r="A933" s="337"/>
      <c r="B933" s="338"/>
      <c r="C933" s="339">
        <f>IFERROR(VLOOKUP(B933,A.Núcleos!$B:$C,2,FALSE),"")</f>
        <v>0</v>
      </c>
      <c r="D933" s="346"/>
      <c r="E933" s="238"/>
      <c r="F933" s="337"/>
      <c r="G933" s="341" t="str">
        <f>IF(Table8[[#This Row],[Código da Candidatura]]="","",CONCATENATE(VLOOKUP(Table8[[#This Row],[Código da Candidatura]],Table13[[Cód.]:[Latitude]],3,FALSE)," - ",VLOOKUP(Table8[[#This Row],[Código da Candidatura]],Table13[[Cód.]:[Latitude]],6,FALSE)))</f>
        <v/>
      </c>
      <c r="H933" s="339" t="str">
        <f>IF(A933="","",CONCATENATE("1D.",Entrada!$K$8,".",auxiliar!A155,".",Table8[[#This Row],[Código da Candidatura]]))</f>
        <v/>
      </c>
      <c r="I933" s="342" t="str">
        <f>IF(A933="","",SUMIF(D.Composição!A$2825:A$8530,A933,D.Composição!G$5:G$8530))</f>
        <v/>
      </c>
      <c r="J933" s="343" t="str">
        <f>IF(A933="","",COUNTIF(D.Composição!$A:$A,$A933))</f>
        <v/>
      </c>
      <c r="K933" s="343" t="str">
        <f t="shared" si="70"/>
        <v/>
      </c>
      <c r="L933" s="343" t="str">
        <f>IF(A933="","",COUNTIFS(D.Composição!$A:$A,$A933,D.Composição!$M:$M,"Dep"))</f>
        <v/>
      </c>
      <c r="M933" s="343" t="str">
        <f>IF(A933="","",COUNTIFS(D.Composição!$A:$A,$A933,D.Composição!$F:$F,"Sim"))</f>
        <v/>
      </c>
      <c r="N933" s="343" t="str">
        <f t="shared" si="71"/>
        <v/>
      </c>
      <c r="O933" s="332" t="str">
        <f>IF(A933="","",VLOOKUP(A933,D.Composição!A2977:F8683,5,FALSE))</f>
        <v/>
      </c>
      <c r="P933" s="343" t="str">
        <f t="shared" si="72"/>
        <v/>
      </c>
      <c r="Q933" s="344" t="str">
        <f t="shared" si="73"/>
        <v/>
      </c>
      <c r="R933" s="345" t="str">
        <f t="shared" si="74"/>
        <v/>
      </c>
      <c r="S933" s="343" t="str">
        <f>IF(H933="","",IF(R933&gt;=4*auxiliar!$K$2,"Não elegível",IF(R933&lt;4*auxiliar!$K$2,"Elegível","")))</f>
        <v/>
      </c>
      <c r="T933" s="338"/>
      <c r="U933" s="325"/>
      <c r="V933" s="325"/>
      <c r="W933" s="335"/>
      <c r="X933" s="336" t="str">
        <f>IF(Table8[[#This Row],[Código do agregado '[Entidade']]]="","",IF(OR(AND(A933="",A933&lt;&gt;""),(AND(A933&lt;&gt;"",OR(B933="",D933="",I933="",T933="",U933="")))),"NÃO",IF(AND(A933&lt;&gt;"",J933=0),"Faltam membros","sim")))</f>
        <v/>
      </c>
    </row>
    <row r="934" spans="1:24" x14ac:dyDescent="0.25">
      <c r="A934" s="337"/>
      <c r="B934" s="338"/>
      <c r="C934" s="339">
        <f>IFERROR(VLOOKUP(B934,A.Núcleos!$B:$C,2,FALSE),"")</f>
        <v>0</v>
      </c>
      <c r="D934" s="346"/>
      <c r="E934" s="238"/>
      <c r="F934" s="337"/>
      <c r="G934" s="341" t="str">
        <f>IF(Table8[[#This Row],[Código da Candidatura]]="","",CONCATENATE(VLOOKUP(Table8[[#This Row],[Código da Candidatura]],Table13[[Cód.]:[Latitude]],3,FALSE)," - ",VLOOKUP(Table8[[#This Row],[Código da Candidatura]],Table13[[Cód.]:[Latitude]],6,FALSE)))</f>
        <v/>
      </c>
      <c r="H934" s="339" t="str">
        <f>IF(A934="","",CONCATENATE("1D.",Entrada!$K$8,".",auxiliar!A156,".",Table8[[#This Row],[Código da Candidatura]]))</f>
        <v/>
      </c>
      <c r="I934" s="342" t="str">
        <f>IF(A934="","",SUMIF(D.Composição!A$2825:A$8530,A934,D.Composição!G$5:G$8530))</f>
        <v/>
      </c>
      <c r="J934" s="343" t="str">
        <f>IF(A934="","",COUNTIF(D.Composição!$A:$A,$A934))</f>
        <v/>
      </c>
      <c r="K934" s="343" t="str">
        <f t="shared" si="70"/>
        <v/>
      </c>
      <c r="L934" s="343" t="str">
        <f>IF(A934="","",COUNTIFS(D.Composição!$A:$A,$A934,D.Composição!$M:$M,"Dep"))</f>
        <v/>
      </c>
      <c r="M934" s="343" t="str">
        <f>IF(A934="","",COUNTIFS(D.Composição!$A:$A,$A934,D.Composição!$F:$F,"Sim"))</f>
        <v/>
      </c>
      <c r="N934" s="343" t="str">
        <f t="shared" si="71"/>
        <v/>
      </c>
      <c r="O934" s="332" t="str">
        <f>IF(A934="","",VLOOKUP(A934,D.Composição!A2978:F8684,5,FALSE))</f>
        <v/>
      </c>
      <c r="P934" s="343" t="str">
        <f t="shared" si="72"/>
        <v/>
      </c>
      <c r="Q934" s="344" t="str">
        <f t="shared" si="73"/>
        <v/>
      </c>
      <c r="R934" s="345" t="str">
        <f t="shared" si="74"/>
        <v/>
      </c>
      <c r="S934" s="343" t="str">
        <f>IF(H934="","",IF(R934&gt;=4*auxiliar!$K$2,"Não elegível",IF(R934&lt;4*auxiliar!$K$2,"Elegível","")))</f>
        <v/>
      </c>
      <c r="T934" s="338"/>
      <c r="U934" s="325"/>
      <c r="V934" s="325"/>
      <c r="W934" s="335"/>
      <c r="X934" s="336" t="str">
        <f>IF(Table8[[#This Row],[Código do agregado '[Entidade']]]="","",IF(OR(AND(A934="",A934&lt;&gt;""),(AND(A934&lt;&gt;"",OR(B934="",D934="",I934="",T934="",U934="")))),"NÃO",IF(AND(A934&lt;&gt;"",J934=0),"Faltam membros","sim")))</f>
        <v/>
      </c>
    </row>
    <row r="935" spans="1:24" x14ac:dyDescent="0.25">
      <c r="A935" s="337"/>
      <c r="B935" s="338"/>
      <c r="C935" s="339">
        <f>IFERROR(VLOOKUP(B935,A.Núcleos!$B:$C,2,FALSE),"")</f>
        <v>0</v>
      </c>
      <c r="D935" s="346"/>
      <c r="E935" s="238"/>
      <c r="F935" s="337"/>
      <c r="G935" s="341" t="str">
        <f>IF(Table8[[#This Row],[Código da Candidatura]]="","",CONCATENATE(VLOOKUP(Table8[[#This Row],[Código da Candidatura]],Table13[[Cód.]:[Latitude]],3,FALSE)," - ",VLOOKUP(Table8[[#This Row],[Código da Candidatura]],Table13[[Cód.]:[Latitude]],6,FALSE)))</f>
        <v/>
      </c>
      <c r="H935" s="339" t="str">
        <f>IF(A935="","",CONCATENATE("1D.",Entrada!$K$8,".",auxiliar!A157,".",Table8[[#This Row],[Código da Candidatura]]))</f>
        <v/>
      </c>
      <c r="I935" s="342" t="str">
        <f>IF(A935="","",SUMIF(D.Composição!A$2825:A$8530,A935,D.Composição!G$5:G$8530))</f>
        <v/>
      </c>
      <c r="J935" s="343" t="str">
        <f>IF(A935="","",COUNTIF(D.Composição!$A:$A,$A935))</f>
        <v/>
      </c>
      <c r="K935" s="343" t="str">
        <f t="shared" si="70"/>
        <v/>
      </c>
      <c r="L935" s="343" t="str">
        <f>IF(A935="","",COUNTIFS(D.Composição!$A:$A,$A935,D.Composição!$M:$M,"Dep"))</f>
        <v/>
      </c>
      <c r="M935" s="343" t="str">
        <f>IF(A935="","",COUNTIFS(D.Composição!$A:$A,$A935,D.Composição!$F:$F,"Sim"))</f>
        <v/>
      </c>
      <c r="N935" s="343" t="str">
        <f t="shared" si="71"/>
        <v/>
      </c>
      <c r="O935" s="332" t="str">
        <f>IF(A935="","",VLOOKUP(A935,D.Composição!A2979:F8685,5,FALSE))</f>
        <v/>
      </c>
      <c r="P935" s="343" t="str">
        <f t="shared" si="72"/>
        <v/>
      </c>
      <c r="Q935" s="344" t="str">
        <f t="shared" si="73"/>
        <v/>
      </c>
      <c r="R935" s="345" t="str">
        <f t="shared" si="74"/>
        <v/>
      </c>
      <c r="S935" s="343" t="str">
        <f>IF(H935="","",IF(R935&gt;=4*auxiliar!$K$2,"Não elegível",IF(R935&lt;4*auxiliar!$K$2,"Elegível","")))</f>
        <v/>
      </c>
      <c r="T935" s="338"/>
      <c r="U935" s="325"/>
      <c r="V935" s="325"/>
      <c r="W935" s="335"/>
      <c r="X935" s="336" t="str">
        <f>IF(Table8[[#This Row],[Código do agregado '[Entidade']]]="","",IF(OR(AND(A935="",A935&lt;&gt;""),(AND(A935&lt;&gt;"",OR(B935="",D935="",I935="",T935="",U935="")))),"NÃO",IF(AND(A935&lt;&gt;"",J935=0),"Faltam membros","sim")))</f>
        <v/>
      </c>
    </row>
    <row r="936" spans="1:24" x14ac:dyDescent="0.25">
      <c r="A936" s="337"/>
      <c r="B936" s="338"/>
      <c r="C936" s="339">
        <f>IFERROR(VLOOKUP(B936,A.Núcleos!$B:$C,2,FALSE),"")</f>
        <v>0</v>
      </c>
      <c r="D936" s="346"/>
      <c r="E936" s="238"/>
      <c r="F936" s="337"/>
      <c r="G936" s="341" t="str">
        <f>IF(Table8[[#This Row],[Código da Candidatura]]="","",CONCATENATE(VLOOKUP(Table8[[#This Row],[Código da Candidatura]],Table13[[Cód.]:[Latitude]],3,FALSE)," - ",VLOOKUP(Table8[[#This Row],[Código da Candidatura]],Table13[[Cód.]:[Latitude]],6,FALSE)))</f>
        <v/>
      </c>
      <c r="H936" s="339" t="str">
        <f>IF(A936="","",CONCATENATE("1D.",Entrada!$K$8,".",auxiliar!A158,".",Table8[[#This Row],[Código da Candidatura]]))</f>
        <v/>
      </c>
      <c r="I936" s="342" t="str">
        <f>IF(A936="","",SUMIF(D.Composição!A$2825:A$8530,A936,D.Composição!G$5:G$8530))</f>
        <v/>
      </c>
      <c r="J936" s="343" t="str">
        <f>IF(A936="","",COUNTIF(D.Composição!$A:$A,$A936))</f>
        <v/>
      </c>
      <c r="K936" s="343" t="str">
        <f t="shared" si="70"/>
        <v/>
      </c>
      <c r="L936" s="343" t="str">
        <f>IF(A936="","",COUNTIFS(D.Composição!$A:$A,$A936,D.Composição!$M:$M,"Dep"))</f>
        <v/>
      </c>
      <c r="M936" s="343" t="str">
        <f>IF(A936="","",COUNTIFS(D.Composição!$A:$A,$A936,D.Composição!$F:$F,"Sim"))</f>
        <v/>
      </c>
      <c r="N936" s="343" t="str">
        <f t="shared" si="71"/>
        <v/>
      </c>
      <c r="O936" s="332" t="str">
        <f>IF(A936="","",VLOOKUP(A936,D.Composição!A2980:F8686,5,FALSE))</f>
        <v/>
      </c>
      <c r="P936" s="343" t="str">
        <f t="shared" si="72"/>
        <v/>
      </c>
      <c r="Q936" s="344" t="str">
        <f t="shared" si="73"/>
        <v/>
      </c>
      <c r="R936" s="345" t="str">
        <f t="shared" si="74"/>
        <v/>
      </c>
      <c r="S936" s="343" t="str">
        <f>IF(H936="","",IF(R936&gt;=4*auxiliar!$K$2,"Não elegível",IF(R936&lt;4*auxiliar!$K$2,"Elegível","")))</f>
        <v/>
      </c>
      <c r="T936" s="338"/>
      <c r="U936" s="325"/>
      <c r="V936" s="325"/>
      <c r="W936" s="335"/>
      <c r="X936" s="336" t="str">
        <f>IF(Table8[[#This Row],[Código do agregado '[Entidade']]]="","",IF(OR(AND(A936="",A936&lt;&gt;""),(AND(A936&lt;&gt;"",OR(B936="",D936="",I936="",T936="",U936="")))),"NÃO",IF(AND(A936&lt;&gt;"",J936=0),"Faltam membros","sim")))</f>
        <v/>
      </c>
    </row>
    <row r="937" spans="1:24" x14ac:dyDescent="0.25">
      <c r="A937" s="337"/>
      <c r="B937" s="338"/>
      <c r="C937" s="339">
        <f>IFERROR(VLOOKUP(B937,A.Núcleos!$B:$C,2,FALSE),"")</f>
        <v>0</v>
      </c>
      <c r="D937" s="346"/>
      <c r="E937" s="238"/>
      <c r="F937" s="337"/>
      <c r="G937" s="341" t="str">
        <f>IF(Table8[[#This Row],[Código da Candidatura]]="","",CONCATENATE(VLOOKUP(Table8[[#This Row],[Código da Candidatura]],Table13[[Cód.]:[Latitude]],3,FALSE)," - ",VLOOKUP(Table8[[#This Row],[Código da Candidatura]],Table13[[Cód.]:[Latitude]],6,FALSE)))</f>
        <v/>
      </c>
      <c r="H937" s="339" t="str">
        <f>IF(A937="","",CONCATENATE("1D.",Entrada!$K$8,".",auxiliar!A159,".",Table8[[#This Row],[Código da Candidatura]]))</f>
        <v/>
      </c>
      <c r="I937" s="342" t="str">
        <f>IF(A937="","",SUMIF(D.Composição!A$2825:A$8530,A937,D.Composição!G$5:G$8530))</f>
        <v/>
      </c>
      <c r="J937" s="343" t="str">
        <f>IF(A937="","",COUNTIF(D.Composição!$A:$A,$A937))</f>
        <v/>
      </c>
      <c r="K937" s="343" t="str">
        <f t="shared" si="70"/>
        <v/>
      </c>
      <c r="L937" s="343" t="str">
        <f>IF(A937="","",COUNTIFS(D.Composição!$A:$A,$A937,D.Composição!$M:$M,"Dep"))</f>
        <v/>
      </c>
      <c r="M937" s="343" t="str">
        <f>IF(A937="","",COUNTIFS(D.Composição!$A:$A,$A937,D.Composição!$F:$F,"Sim"))</f>
        <v/>
      </c>
      <c r="N937" s="343" t="str">
        <f t="shared" si="71"/>
        <v/>
      </c>
      <c r="O937" s="332" t="str">
        <f>IF(A937="","",VLOOKUP(A937,D.Composição!A2981:F8687,5,FALSE))</f>
        <v/>
      </c>
      <c r="P937" s="343" t="str">
        <f t="shared" si="72"/>
        <v/>
      </c>
      <c r="Q937" s="344" t="str">
        <f t="shared" si="73"/>
        <v/>
      </c>
      <c r="R937" s="345" t="str">
        <f t="shared" si="74"/>
        <v/>
      </c>
      <c r="S937" s="343" t="str">
        <f>IF(H937="","",IF(R937&gt;=4*auxiliar!$K$2,"Não elegível",IF(R937&lt;4*auxiliar!$K$2,"Elegível","")))</f>
        <v/>
      </c>
      <c r="T937" s="338"/>
      <c r="U937" s="325"/>
      <c r="V937" s="325"/>
      <c r="W937" s="335"/>
      <c r="X937" s="336" t="str">
        <f>IF(Table8[[#This Row],[Código do agregado '[Entidade']]]="","",IF(OR(AND(A937="",A937&lt;&gt;""),(AND(A937&lt;&gt;"",OR(B937="",D937="",I937="",T937="",U937="")))),"NÃO",IF(AND(A937&lt;&gt;"",J937=0),"Faltam membros","sim")))</f>
        <v/>
      </c>
    </row>
    <row r="938" spans="1:24" x14ac:dyDescent="0.25">
      <c r="A938" s="337"/>
      <c r="B938" s="338"/>
      <c r="C938" s="339">
        <f>IFERROR(VLOOKUP(B938,A.Núcleos!$B:$C,2,FALSE),"")</f>
        <v>0</v>
      </c>
      <c r="D938" s="346"/>
      <c r="E938" s="238"/>
      <c r="F938" s="337"/>
      <c r="G938" s="341" t="str">
        <f>IF(Table8[[#This Row],[Código da Candidatura]]="","",CONCATENATE(VLOOKUP(Table8[[#This Row],[Código da Candidatura]],Table13[[Cód.]:[Latitude]],3,FALSE)," - ",VLOOKUP(Table8[[#This Row],[Código da Candidatura]],Table13[[Cód.]:[Latitude]],6,FALSE)))</f>
        <v/>
      </c>
      <c r="H938" s="339" t="str">
        <f>IF(A938="","",CONCATENATE("1D.",Entrada!$K$8,".",auxiliar!A160,".",Table8[[#This Row],[Código da Candidatura]]))</f>
        <v/>
      </c>
      <c r="I938" s="342" t="str">
        <f>IF(A938="","",SUMIF(D.Composição!A$2825:A$8530,A938,D.Composição!G$5:G$8530))</f>
        <v/>
      </c>
      <c r="J938" s="343" t="str">
        <f>IF(A938="","",COUNTIF(D.Composição!$A:$A,$A938))</f>
        <v/>
      </c>
      <c r="K938" s="343" t="str">
        <f t="shared" si="70"/>
        <v/>
      </c>
      <c r="L938" s="343" t="str">
        <f>IF(A938="","",COUNTIFS(D.Composição!$A:$A,$A938,D.Composição!$M:$M,"Dep"))</f>
        <v/>
      </c>
      <c r="M938" s="343" t="str">
        <f>IF(A938="","",COUNTIFS(D.Composição!$A:$A,$A938,D.Composição!$F:$F,"Sim"))</f>
        <v/>
      </c>
      <c r="N938" s="343" t="str">
        <f t="shared" si="71"/>
        <v/>
      </c>
      <c r="O938" s="332" t="str">
        <f>IF(A938="","",VLOOKUP(A938,D.Composição!A2982:F8688,5,FALSE))</f>
        <v/>
      </c>
      <c r="P938" s="343" t="str">
        <f t="shared" si="72"/>
        <v/>
      </c>
      <c r="Q938" s="344" t="str">
        <f t="shared" si="73"/>
        <v/>
      </c>
      <c r="R938" s="345" t="str">
        <f t="shared" si="74"/>
        <v/>
      </c>
      <c r="S938" s="343" t="str">
        <f>IF(H938="","",IF(R938&gt;=4*auxiliar!$K$2,"Não elegível",IF(R938&lt;4*auxiliar!$K$2,"Elegível","")))</f>
        <v/>
      </c>
      <c r="T938" s="338"/>
      <c r="U938" s="325"/>
      <c r="V938" s="325"/>
      <c r="W938" s="335"/>
      <c r="X938" s="336" t="str">
        <f>IF(Table8[[#This Row],[Código do agregado '[Entidade']]]="","",IF(OR(AND(A938="",A938&lt;&gt;""),(AND(A938&lt;&gt;"",OR(B938="",D938="",I938="",T938="",U938="")))),"NÃO",IF(AND(A938&lt;&gt;"",J938=0),"Faltam membros","sim")))</f>
        <v/>
      </c>
    </row>
    <row r="939" spans="1:24" x14ac:dyDescent="0.25">
      <c r="A939" s="337"/>
      <c r="B939" s="338"/>
      <c r="C939" s="339">
        <f>IFERROR(VLOOKUP(B939,A.Núcleos!$B:$C,2,FALSE),"")</f>
        <v>0</v>
      </c>
      <c r="D939" s="346"/>
      <c r="E939" s="238"/>
      <c r="F939" s="337"/>
      <c r="G939" s="341" t="str">
        <f>IF(Table8[[#This Row],[Código da Candidatura]]="","",CONCATENATE(VLOOKUP(Table8[[#This Row],[Código da Candidatura]],Table13[[Cód.]:[Latitude]],3,FALSE)," - ",VLOOKUP(Table8[[#This Row],[Código da Candidatura]],Table13[[Cód.]:[Latitude]],6,FALSE)))</f>
        <v/>
      </c>
      <c r="H939" s="339" t="str">
        <f>IF(A939="","",CONCATENATE("1D.",Entrada!$K$8,".",auxiliar!A161,".",Table8[[#This Row],[Código da Candidatura]]))</f>
        <v/>
      </c>
      <c r="I939" s="342" t="str">
        <f>IF(A939="","",SUMIF(D.Composição!A$2825:A$8530,A939,D.Composição!G$5:G$8530))</f>
        <v/>
      </c>
      <c r="J939" s="343" t="str">
        <f>IF(A939="","",COUNTIF(D.Composição!$A:$A,$A939))</f>
        <v/>
      </c>
      <c r="K939" s="343" t="str">
        <f t="shared" si="70"/>
        <v/>
      </c>
      <c r="L939" s="343" t="str">
        <f>IF(A939="","",COUNTIFS(D.Composição!$A:$A,$A939,D.Composição!$M:$M,"Dep"))</f>
        <v/>
      </c>
      <c r="M939" s="343" t="str">
        <f>IF(A939="","",COUNTIFS(D.Composição!$A:$A,$A939,D.Composição!$F:$F,"Sim"))</f>
        <v/>
      </c>
      <c r="N939" s="343" t="str">
        <f t="shared" si="71"/>
        <v/>
      </c>
      <c r="O939" s="332" t="str">
        <f>IF(A939="","",VLOOKUP(A939,D.Composição!A2983:F8689,5,FALSE))</f>
        <v/>
      </c>
      <c r="P939" s="343" t="str">
        <f t="shared" si="72"/>
        <v/>
      </c>
      <c r="Q939" s="344" t="str">
        <f t="shared" si="73"/>
        <v/>
      </c>
      <c r="R939" s="345" t="str">
        <f t="shared" si="74"/>
        <v/>
      </c>
      <c r="S939" s="343" t="str">
        <f>IF(H939="","",IF(R939&gt;=4*auxiliar!$K$2,"Não elegível",IF(R939&lt;4*auxiliar!$K$2,"Elegível","")))</f>
        <v/>
      </c>
      <c r="T939" s="338"/>
      <c r="U939" s="325"/>
      <c r="V939" s="325"/>
      <c r="W939" s="335"/>
      <c r="X939" s="336" t="str">
        <f>IF(Table8[[#This Row],[Código do agregado '[Entidade']]]="","",IF(OR(AND(A939="",A939&lt;&gt;""),(AND(A939&lt;&gt;"",OR(B939="",D939="",I939="",T939="",U939="")))),"NÃO",IF(AND(A939&lt;&gt;"",J939=0),"Faltam membros","sim")))</f>
        <v/>
      </c>
    </row>
    <row r="940" spans="1:24" x14ac:dyDescent="0.25">
      <c r="A940" s="337"/>
      <c r="B940" s="338"/>
      <c r="C940" s="339">
        <f>IFERROR(VLOOKUP(B940,A.Núcleos!$B:$C,2,FALSE),"")</f>
        <v>0</v>
      </c>
      <c r="D940" s="346"/>
      <c r="E940" s="238"/>
      <c r="F940" s="337"/>
      <c r="G940" s="341" t="str">
        <f>IF(Table8[[#This Row],[Código da Candidatura]]="","",CONCATENATE(VLOOKUP(Table8[[#This Row],[Código da Candidatura]],Table13[[Cód.]:[Latitude]],3,FALSE)," - ",VLOOKUP(Table8[[#This Row],[Código da Candidatura]],Table13[[Cód.]:[Latitude]],6,FALSE)))</f>
        <v/>
      </c>
      <c r="H940" s="339" t="str">
        <f>IF(A940="","",CONCATENATE("1D.",Entrada!$K$8,".",auxiliar!A162,".",Table8[[#This Row],[Código da Candidatura]]))</f>
        <v/>
      </c>
      <c r="I940" s="342" t="str">
        <f>IF(A940="","",SUMIF(D.Composição!A$2825:A$8530,A940,D.Composição!G$5:G$8530))</f>
        <v/>
      </c>
      <c r="J940" s="343" t="str">
        <f>IF(A940="","",COUNTIF(D.Composição!$A:$A,$A940))</f>
        <v/>
      </c>
      <c r="K940" s="343" t="str">
        <f t="shared" si="70"/>
        <v/>
      </c>
      <c r="L940" s="343" t="str">
        <f>IF(A940="","",COUNTIFS(D.Composição!$A:$A,$A940,D.Composição!$M:$M,"Dep"))</f>
        <v/>
      </c>
      <c r="M940" s="343" t="str">
        <f>IF(A940="","",COUNTIFS(D.Composição!$A:$A,$A940,D.Composição!$F:$F,"Sim"))</f>
        <v/>
      </c>
      <c r="N940" s="343" t="str">
        <f t="shared" si="71"/>
        <v/>
      </c>
      <c r="O940" s="332" t="str">
        <f>IF(A940="","",VLOOKUP(A940,D.Composição!A2984:F8690,5,FALSE))</f>
        <v/>
      </c>
      <c r="P940" s="343" t="str">
        <f t="shared" si="72"/>
        <v/>
      </c>
      <c r="Q940" s="344" t="str">
        <f t="shared" si="73"/>
        <v/>
      </c>
      <c r="R940" s="345" t="str">
        <f t="shared" si="74"/>
        <v/>
      </c>
      <c r="S940" s="343" t="str">
        <f>IF(H940="","",IF(R940&gt;=4*auxiliar!$K$2,"Não elegível",IF(R940&lt;4*auxiliar!$K$2,"Elegível","")))</f>
        <v/>
      </c>
      <c r="T940" s="338"/>
      <c r="U940" s="325"/>
      <c r="V940" s="325"/>
      <c r="W940" s="335"/>
      <c r="X940" s="336" t="str">
        <f>IF(Table8[[#This Row],[Código do agregado '[Entidade']]]="","",IF(OR(AND(A940="",A940&lt;&gt;""),(AND(A940&lt;&gt;"",OR(B940="",D940="",I940="",T940="",U940="")))),"NÃO",IF(AND(A940&lt;&gt;"",J940=0),"Faltam membros","sim")))</f>
        <v/>
      </c>
    </row>
    <row r="941" spans="1:24" x14ac:dyDescent="0.25">
      <c r="A941" s="337"/>
      <c r="B941" s="338"/>
      <c r="C941" s="339">
        <f>IFERROR(VLOOKUP(B941,A.Núcleos!$B:$C,2,FALSE),"")</f>
        <v>0</v>
      </c>
      <c r="D941" s="346"/>
      <c r="E941" s="238"/>
      <c r="F941" s="337"/>
      <c r="G941" s="341" t="str">
        <f>IF(Table8[[#This Row],[Código da Candidatura]]="","",CONCATENATE(VLOOKUP(Table8[[#This Row],[Código da Candidatura]],Table13[[Cód.]:[Latitude]],3,FALSE)," - ",VLOOKUP(Table8[[#This Row],[Código da Candidatura]],Table13[[Cód.]:[Latitude]],6,FALSE)))</f>
        <v/>
      </c>
      <c r="H941" s="339" t="str">
        <f>IF(A941="","",CONCATENATE("1D.",Entrada!$K$8,".",auxiliar!A163,".",Table8[[#This Row],[Código da Candidatura]]))</f>
        <v/>
      </c>
      <c r="I941" s="342" t="str">
        <f>IF(A941="","",SUMIF(D.Composição!A$2825:A$8530,A941,D.Composição!G$5:G$8530))</f>
        <v/>
      </c>
      <c r="J941" s="343" t="str">
        <f>IF(A941="","",COUNTIF(D.Composição!$A:$A,$A941))</f>
        <v/>
      </c>
      <c r="K941" s="343" t="str">
        <f t="shared" si="70"/>
        <v/>
      </c>
      <c r="L941" s="343" t="str">
        <f>IF(A941="","",COUNTIFS(D.Composição!$A:$A,$A941,D.Composição!$M:$M,"Dep"))</f>
        <v/>
      </c>
      <c r="M941" s="343" t="str">
        <f>IF(A941="","",COUNTIFS(D.Composição!$A:$A,$A941,D.Composição!$F:$F,"Sim"))</f>
        <v/>
      </c>
      <c r="N941" s="343" t="str">
        <f t="shared" si="71"/>
        <v/>
      </c>
      <c r="O941" s="332" t="str">
        <f>IF(A941="","",VLOOKUP(A941,D.Composição!A2985:F8691,5,FALSE))</f>
        <v/>
      </c>
      <c r="P941" s="343" t="str">
        <f t="shared" si="72"/>
        <v/>
      </c>
      <c r="Q941" s="344" t="str">
        <f t="shared" si="73"/>
        <v/>
      </c>
      <c r="R941" s="345" t="str">
        <f t="shared" si="74"/>
        <v/>
      </c>
      <c r="S941" s="343" t="str">
        <f>IF(H941="","",IF(R941&gt;=4*auxiliar!$K$2,"Não elegível",IF(R941&lt;4*auxiliar!$K$2,"Elegível","")))</f>
        <v/>
      </c>
      <c r="T941" s="338"/>
      <c r="U941" s="325"/>
      <c r="V941" s="325"/>
      <c r="W941" s="335"/>
      <c r="X941" s="336" t="str">
        <f>IF(Table8[[#This Row],[Código do agregado '[Entidade']]]="","",IF(OR(AND(A941="",A941&lt;&gt;""),(AND(A941&lt;&gt;"",OR(B941="",D941="",I941="",T941="",U941="")))),"NÃO",IF(AND(A941&lt;&gt;"",J941=0),"Faltam membros","sim")))</f>
        <v/>
      </c>
    </row>
    <row r="942" spans="1:24" x14ac:dyDescent="0.25">
      <c r="A942" s="337"/>
      <c r="B942" s="338"/>
      <c r="C942" s="339">
        <f>IFERROR(VLOOKUP(B942,A.Núcleos!$B:$C,2,FALSE),"")</f>
        <v>0</v>
      </c>
      <c r="D942" s="346"/>
      <c r="E942" s="238"/>
      <c r="F942" s="337"/>
      <c r="G942" s="341" t="str">
        <f>IF(Table8[[#This Row],[Código da Candidatura]]="","",CONCATENATE(VLOOKUP(Table8[[#This Row],[Código da Candidatura]],Table13[[Cód.]:[Latitude]],3,FALSE)," - ",VLOOKUP(Table8[[#This Row],[Código da Candidatura]],Table13[[Cód.]:[Latitude]],6,FALSE)))</f>
        <v/>
      </c>
      <c r="H942" s="339" t="str">
        <f>IF(A942="","",CONCATENATE("1D.",Entrada!$K$8,".",auxiliar!A164,".",Table8[[#This Row],[Código da Candidatura]]))</f>
        <v/>
      </c>
      <c r="I942" s="342" t="str">
        <f>IF(A942="","",SUMIF(D.Composição!A$2825:A$8530,A942,D.Composição!G$5:G$8530))</f>
        <v/>
      </c>
      <c r="J942" s="343" t="str">
        <f>IF(A942="","",COUNTIF(D.Composição!$A:$A,$A942))</f>
        <v/>
      </c>
      <c r="K942" s="343" t="str">
        <f t="shared" si="70"/>
        <v/>
      </c>
      <c r="L942" s="343" t="str">
        <f>IF(A942="","",COUNTIFS(D.Composição!$A:$A,$A942,D.Composição!$M:$M,"Dep"))</f>
        <v/>
      </c>
      <c r="M942" s="343" t="str">
        <f>IF(A942="","",COUNTIFS(D.Composição!$A:$A,$A942,D.Composição!$F:$F,"Sim"))</f>
        <v/>
      </c>
      <c r="N942" s="343" t="str">
        <f t="shared" si="71"/>
        <v/>
      </c>
      <c r="O942" s="332" t="str">
        <f>IF(A942="","",VLOOKUP(A942,D.Composição!A2986:F8692,5,FALSE))</f>
        <v/>
      </c>
      <c r="P942" s="343" t="str">
        <f t="shared" si="72"/>
        <v/>
      </c>
      <c r="Q942" s="344" t="str">
        <f t="shared" si="73"/>
        <v/>
      </c>
      <c r="R942" s="345" t="str">
        <f t="shared" si="74"/>
        <v/>
      </c>
      <c r="S942" s="343" t="str">
        <f>IF(H942="","",IF(R942&gt;=4*auxiliar!$K$2,"Não elegível",IF(R942&lt;4*auxiliar!$K$2,"Elegível","")))</f>
        <v/>
      </c>
      <c r="T942" s="338"/>
      <c r="U942" s="325"/>
      <c r="V942" s="325"/>
      <c r="W942" s="335"/>
      <c r="X942" s="336" t="str">
        <f>IF(Table8[[#This Row],[Código do agregado '[Entidade']]]="","",IF(OR(AND(A942="",A942&lt;&gt;""),(AND(A942&lt;&gt;"",OR(B942="",D942="",I942="",T942="",U942="")))),"NÃO",IF(AND(A942&lt;&gt;"",J942=0),"Faltam membros","sim")))</f>
        <v/>
      </c>
    </row>
    <row r="943" spans="1:24" x14ac:dyDescent="0.25">
      <c r="A943" s="337"/>
      <c r="B943" s="338"/>
      <c r="C943" s="339">
        <f>IFERROR(VLOOKUP(B943,A.Núcleos!$B:$C,2,FALSE),"")</f>
        <v>0</v>
      </c>
      <c r="D943" s="346"/>
      <c r="E943" s="238"/>
      <c r="F943" s="337"/>
      <c r="G943" s="341" t="str">
        <f>IF(Table8[[#This Row],[Código da Candidatura]]="","",CONCATENATE(VLOOKUP(Table8[[#This Row],[Código da Candidatura]],Table13[[Cód.]:[Latitude]],3,FALSE)," - ",VLOOKUP(Table8[[#This Row],[Código da Candidatura]],Table13[[Cód.]:[Latitude]],6,FALSE)))</f>
        <v/>
      </c>
      <c r="H943" s="339" t="str">
        <f>IF(A943="","",CONCATENATE("1D.",Entrada!$K$8,".",auxiliar!A165,".",Table8[[#This Row],[Código da Candidatura]]))</f>
        <v/>
      </c>
      <c r="I943" s="342" t="str">
        <f>IF(A943="","",SUMIF(D.Composição!A$2825:A$8530,A943,D.Composição!G$5:G$8530))</f>
        <v/>
      </c>
      <c r="J943" s="343" t="str">
        <f>IF(A943="","",COUNTIF(D.Composição!$A:$A,$A943))</f>
        <v/>
      </c>
      <c r="K943" s="343" t="str">
        <f t="shared" si="70"/>
        <v/>
      </c>
      <c r="L943" s="343" t="str">
        <f>IF(A943="","",COUNTIFS(D.Composição!$A:$A,$A943,D.Composição!$M:$M,"Dep"))</f>
        <v/>
      </c>
      <c r="M943" s="343" t="str">
        <f>IF(A943="","",COUNTIFS(D.Composição!$A:$A,$A943,D.Composição!$F:$F,"Sim"))</f>
        <v/>
      </c>
      <c r="N943" s="343" t="str">
        <f t="shared" si="71"/>
        <v/>
      </c>
      <c r="O943" s="332" t="str">
        <f>IF(A943="","",VLOOKUP(A943,D.Composição!A2987:F8693,5,FALSE))</f>
        <v/>
      </c>
      <c r="P943" s="343" t="str">
        <f t="shared" si="72"/>
        <v/>
      </c>
      <c r="Q943" s="344" t="str">
        <f t="shared" si="73"/>
        <v/>
      </c>
      <c r="R943" s="345" t="str">
        <f t="shared" si="74"/>
        <v/>
      </c>
      <c r="S943" s="343" t="str">
        <f>IF(H943="","",IF(R943&gt;=4*auxiliar!$K$2,"Não elegível",IF(R943&lt;4*auxiliar!$K$2,"Elegível","")))</f>
        <v/>
      </c>
      <c r="T943" s="338"/>
      <c r="U943" s="325"/>
      <c r="V943" s="325"/>
      <c r="W943" s="335"/>
      <c r="X943" s="336" t="str">
        <f>IF(Table8[[#This Row],[Código do agregado '[Entidade']]]="","",IF(OR(AND(A943="",A943&lt;&gt;""),(AND(A943&lt;&gt;"",OR(B943="",D943="",I943="",T943="",U943="")))),"NÃO",IF(AND(A943&lt;&gt;"",J943=0),"Faltam membros","sim")))</f>
        <v/>
      </c>
    </row>
    <row r="944" spans="1:24" x14ac:dyDescent="0.25">
      <c r="A944" s="337"/>
      <c r="B944" s="338"/>
      <c r="C944" s="339">
        <f>IFERROR(VLOOKUP(B944,A.Núcleos!$B:$C,2,FALSE),"")</f>
        <v>0</v>
      </c>
      <c r="D944" s="346"/>
      <c r="E944" s="238"/>
      <c r="F944" s="337"/>
      <c r="G944" s="341" t="str">
        <f>IF(Table8[[#This Row],[Código da Candidatura]]="","",CONCATENATE(VLOOKUP(Table8[[#This Row],[Código da Candidatura]],Table13[[Cód.]:[Latitude]],3,FALSE)," - ",VLOOKUP(Table8[[#This Row],[Código da Candidatura]],Table13[[Cód.]:[Latitude]],6,FALSE)))</f>
        <v/>
      </c>
      <c r="H944" s="339" t="str">
        <f>IF(A944="","",CONCATENATE("1D.",Entrada!$K$8,".",auxiliar!A166,".",Table8[[#This Row],[Código da Candidatura]]))</f>
        <v/>
      </c>
      <c r="I944" s="342" t="str">
        <f>IF(A944="","",SUMIF(D.Composição!A$2825:A$8530,A944,D.Composição!G$5:G$8530))</f>
        <v/>
      </c>
      <c r="J944" s="343" t="str">
        <f>IF(A944="","",COUNTIF(D.Composição!$A:$A,$A944))</f>
        <v/>
      </c>
      <c r="K944" s="343" t="str">
        <f t="shared" si="70"/>
        <v/>
      </c>
      <c r="L944" s="343" t="str">
        <f>IF(A944="","",COUNTIFS(D.Composição!$A:$A,$A944,D.Composição!$M:$M,"Dep"))</f>
        <v/>
      </c>
      <c r="M944" s="343" t="str">
        <f>IF(A944="","",COUNTIFS(D.Composição!$A:$A,$A944,D.Composição!$F:$F,"Sim"))</f>
        <v/>
      </c>
      <c r="N944" s="343" t="str">
        <f t="shared" si="71"/>
        <v/>
      </c>
      <c r="O944" s="332" t="str">
        <f>IF(A944="","",VLOOKUP(A944,D.Composição!A2988:F8694,5,FALSE))</f>
        <v/>
      </c>
      <c r="P944" s="343" t="str">
        <f t="shared" si="72"/>
        <v/>
      </c>
      <c r="Q944" s="344" t="str">
        <f t="shared" si="73"/>
        <v/>
      </c>
      <c r="R944" s="345" t="str">
        <f t="shared" si="74"/>
        <v/>
      </c>
      <c r="S944" s="343" t="str">
        <f>IF(H944="","",IF(R944&gt;=4*auxiliar!$K$2,"Não elegível",IF(R944&lt;4*auxiliar!$K$2,"Elegível","")))</f>
        <v/>
      </c>
      <c r="T944" s="338"/>
      <c r="U944" s="325"/>
      <c r="V944" s="325"/>
      <c r="W944" s="335"/>
      <c r="X944" s="336" t="str">
        <f>IF(Table8[[#This Row],[Código do agregado '[Entidade']]]="","",IF(OR(AND(A944="",A944&lt;&gt;""),(AND(A944&lt;&gt;"",OR(B944="",D944="",I944="",T944="",U944="")))),"NÃO",IF(AND(A944&lt;&gt;"",J944=0),"Faltam membros","sim")))</f>
        <v/>
      </c>
    </row>
    <row r="945" spans="1:24" x14ac:dyDescent="0.25">
      <c r="A945" s="337"/>
      <c r="B945" s="338"/>
      <c r="C945" s="339">
        <f>IFERROR(VLOOKUP(B945,A.Núcleos!$B:$C,2,FALSE),"")</f>
        <v>0</v>
      </c>
      <c r="D945" s="346"/>
      <c r="E945" s="238"/>
      <c r="F945" s="337"/>
      <c r="G945" s="341" t="str">
        <f>IF(Table8[[#This Row],[Código da Candidatura]]="","",CONCATENATE(VLOOKUP(Table8[[#This Row],[Código da Candidatura]],Table13[[Cód.]:[Latitude]],3,FALSE)," - ",VLOOKUP(Table8[[#This Row],[Código da Candidatura]],Table13[[Cód.]:[Latitude]],6,FALSE)))</f>
        <v/>
      </c>
      <c r="H945" s="339" t="str">
        <f>IF(A945="","",CONCATENATE("1D.",Entrada!$K$8,".",auxiliar!A167,".",Table8[[#This Row],[Código da Candidatura]]))</f>
        <v/>
      </c>
      <c r="I945" s="342" t="str">
        <f>IF(A945="","",SUMIF(D.Composição!A$2825:A$8530,A945,D.Composição!G$5:G$8530))</f>
        <v/>
      </c>
      <c r="J945" s="343" t="str">
        <f>IF(A945="","",COUNTIF(D.Composição!$A:$A,$A945))</f>
        <v/>
      </c>
      <c r="K945" s="343" t="str">
        <f t="shared" si="70"/>
        <v/>
      </c>
      <c r="L945" s="343" t="str">
        <f>IF(A945="","",COUNTIFS(D.Composição!$A:$A,$A945,D.Composição!$M:$M,"Dep"))</f>
        <v/>
      </c>
      <c r="M945" s="343" t="str">
        <f>IF(A945="","",COUNTIFS(D.Composição!$A:$A,$A945,D.Composição!$F:$F,"Sim"))</f>
        <v/>
      </c>
      <c r="N945" s="343" t="str">
        <f t="shared" si="71"/>
        <v/>
      </c>
      <c r="O945" s="332" t="str">
        <f>IF(A945="","",VLOOKUP(A945,D.Composição!A2989:F8695,5,FALSE))</f>
        <v/>
      </c>
      <c r="P945" s="343" t="str">
        <f t="shared" si="72"/>
        <v/>
      </c>
      <c r="Q945" s="344" t="str">
        <f t="shared" si="73"/>
        <v/>
      </c>
      <c r="R945" s="345" t="str">
        <f t="shared" si="74"/>
        <v/>
      </c>
      <c r="S945" s="343" t="str">
        <f>IF(H945="","",IF(R945&gt;=4*auxiliar!$K$2,"Não elegível",IF(R945&lt;4*auxiliar!$K$2,"Elegível","")))</f>
        <v/>
      </c>
      <c r="T945" s="338"/>
      <c r="U945" s="325"/>
      <c r="V945" s="325"/>
      <c r="W945" s="335"/>
      <c r="X945" s="336" t="str">
        <f>IF(Table8[[#This Row],[Código do agregado '[Entidade']]]="","",IF(OR(AND(A945="",A945&lt;&gt;""),(AND(A945&lt;&gt;"",OR(B945="",D945="",I945="",T945="",U945="")))),"NÃO",IF(AND(A945&lt;&gt;"",J945=0),"Faltam membros","sim")))</f>
        <v/>
      </c>
    </row>
    <row r="946" spans="1:24" x14ac:dyDescent="0.25">
      <c r="A946" s="337"/>
      <c r="B946" s="338"/>
      <c r="C946" s="339">
        <f>IFERROR(VLOOKUP(B946,A.Núcleos!$B:$C,2,FALSE),"")</f>
        <v>0</v>
      </c>
      <c r="D946" s="346"/>
      <c r="E946" s="238"/>
      <c r="F946" s="337"/>
      <c r="G946" s="341" t="str">
        <f>IF(Table8[[#This Row],[Código da Candidatura]]="","",CONCATENATE(VLOOKUP(Table8[[#This Row],[Código da Candidatura]],Table13[[Cód.]:[Latitude]],3,FALSE)," - ",VLOOKUP(Table8[[#This Row],[Código da Candidatura]],Table13[[Cód.]:[Latitude]],6,FALSE)))</f>
        <v/>
      </c>
      <c r="H946" s="339" t="str">
        <f>IF(A946="","",CONCATENATE("1D.",Entrada!$K$8,".",auxiliar!A168,".",Table8[[#This Row],[Código da Candidatura]]))</f>
        <v/>
      </c>
      <c r="I946" s="342" t="str">
        <f>IF(A946="","",SUMIF(D.Composição!A$2825:A$8530,A946,D.Composição!G$5:G$8530))</f>
        <v/>
      </c>
      <c r="J946" s="343" t="str">
        <f>IF(A946="","",COUNTIF(D.Composição!$A:$A,$A946))</f>
        <v/>
      </c>
      <c r="K946" s="343" t="str">
        <f t="shared" si="70"/>
        <v/>
      </c>
      <c r="L946" s="343" t="str">
        <f>IF(A946="","",COUNTIFS(D.Composição!$A:$A,$A946,D.Composição!$M:$M,"Dep"))</f>
        <v/>
      </c>
      <c r="M946" s="343" t="str">
        <f>IF(A946="","",COUNTIFS(D.Composição!$A:$A,$A946,D.Composição!$F:$F,"Sim"))</f>
        <v/>
      </c>
      <c r="N946" s="343" t="str">
        <f t="shared" si="71"/>
        <v/>
      </c>
      <c r="O946" s="332" t="str">
        <f>IF(A946="","",VLOOKUP(A946,D.Composição!A2990:F8696,5,FALSE))</f>
        <v/>
      </c>
      <c r="P946" s="343" t="str">
        <f t="shared" si="72"/>
        <v/>
      </c>
      <c r="Q946" s="344" t="str">
        <f t="shared" si="73"/>
        <v/>
      </c>
      <c r="R946" s="345" t="str">
        <f t="shared" si="74"/>
        <v/>
      </c>
      <c r="S946" s="343" t="str">
        <f>IF(H946="","",IF(R946&gt;=4*auxiliar!$K$2,"Não elegível",IF(R946&lt;4*auxiliar!$K$2,"Elegível","")))</f>
        <v/>
      </c>
      <c r="T946" s="338"/>
      <c r="U946" s="325"/>
      <c r="V946" s="325"/>
      <c r="W946" s="335"/>
      <c r="X946" s="336" t="str">
        <f>IF(Table8[[#This Row],[Código do agregado '[Entidade']]]="","",IF(OR(AND(A946="",A946&lt;&gt;""),(AND(A946&lt;&gt;"",OR(B946="",D946="",I946="",T946="",U946="")))),"NÃO",IF(AND(A946&lt;&gt;"",J946=0),"Faltam membros","sim")))</f>
        <v/>
      </c>
    </row>
    <row r="947" spans="1:24" x14ac:dyDescent="0.25">
      <c r="A947" s="337"/>
      <c r="B947" s="338"/>
      <c r="C947" s="339">
        <f>IFERROR(VLOOKUP(B947,A.Núcleos!$B:$C,2,FALSE),"")</f>
        <v>0</v>
      </c>
      <c r="D947" s="346"/>
      <c r="E947" s="238"/>
      <c r="F947" s="337"/>
      <c r="G947" s="341" t="str">
        <f>IF(Table8[[#This Row],[Código da Candidatura]]="","",CONCATENATE(VLOOKUP(Table8[[#This Row],[Código da Candidatura]],Table13[[Cód.]:[Latitude]],3,FALSE)," - ",VLOOKUP(Table8[[#This Row],[Código da Candidatura]],Table13[[Cód.]:[Latitude]],6,FALSE)))</f>
        <v/>
      </c>
      <c r="H947" s="339" t="str">
        <f>IF(A947="","",CONCATENATE("1D.",Entrada!$K$8,".",auxiliar!A169,".",Table8[[#This Row],[Código da Candidatura]]))</f>
        <v/>
      </c>
      <c r="I947" s="342" t="str">
        <f>IF(A947="","",SUMIF(D.Composição!A$2825:A$8530,A947,D.Composição!G$5:G$8530))</f>
        <v/>
      </c>
      <c r="J947" s="343" t="str">
        <f>IF(A947="","",COUNTIF(D.Composição!$A:$A,$A947))</f>
        <v/>
      </c>
      <c r="K947" s="343" t="str">
        <f t="shared" si="70"/>
        <v/>
      </c>
      <c r="L947" s="343" t="str">
        <f>IF(A947="","",COUNTIFS(D.Composição!$A:$A,$A947,D.Composição!$M:$M,"Dep"))</f>
        <v/>
      </c>
      <c r="M947" s="343" t="str">
        <f>IF(A947="","",COUNTIFS(D.Composição!$A:$A,$A947,D.Composição!$F:$F,"Sim"))</f>
        <v/>
      </c>
      <c r="N947" s="343" t="str">
        <f t="shared" si="71"/>
        <v/>
      </c>
      <c r="O947" s="332" t="str">
        <f>IF(A947="","",VLOOKUP(A947,D.Composição!A2991:F8697,5,FALSE))</f>
        <v/>
      </c>
      <c r="P947" s="343" t="str">
        <f t="shared" si="72"/>
        <v/>
      </c>
      <c r="Q947" s="344" t="str">
        <f t="shared" si="73"/>
        <v/>
      </c>
      <c r="R947" s="345" t="str">
        <f t="shared" si="74"/>
        <v/>
      </c>
      <c r="S947" s="343" t="str">
        <f>IF(H947="","",IF(R947&gt;=4*auxiliar!$K$2,"Não elegível",IF(R947&lt;4*auxiliar!$K$2,"Elegível","")))</f>
        <v/>
      </c>
      <c r="T947" s="338"/>
      <c r="U947" s="325"/>
      <c r="V947" s="325"/>
      <c r="W947" s="335"/>
      <c r="X947" s="336" t="str">
        <f>IF(Table8[[#This Row],[Código do agregado '[Entidade']]]="","",IF(OR(AND(A947="",A947&lt;&gt;""),(AND(A947&lt;&gt;"",OR(B947="",D947="",I947="",T947="",U947="")))),"NÃO",IF(AND(A947&lt;&gt;"",J947=0),"Faltam membros","sim")))</f>
        <v/>
      </c>
    </row>
    <row r="948" spans="1:24" x14ac:dyDescent="0.25">
      <c r="A948" s="337"/>
      <c r="B948" s="338"/>
      <c r="C948" s="339">
        <f>IFERROR(VLOOKUP(B948,A.Núcleos!$B:$C,2,FALSE),"")</f>
        <v>0</v>
      </c>
      <c r="D948" s="346"/>
      <c r="E948" s="238"/>
      <c r="F948" s="337"/>
      <c r="G948" s="341" t="str">
        <f>IF(Table8[[#This Row],[Código da Candidatura]]="","",CONCATENATE(VLOOKUP(Table8[[#This Row],[Código da Candidatura]],Table13[[Cód.]:[Latitude]],3,FALSE)," - ",VLOOKUP(Table8[[#This Row],[Código da Candidatura]],Table13[[Cód.]:[Latitude]],6,FALSE)))</f>
        <v/>
      </c>
      <c r="H948" s="339" t="str">
        <f>IF(A948="","",CONCATENATE("1D.",Entrada!$K$8,".",auxiliar!A170,".",Table8[[#This Row],[Código da Candidatura]]))</f>
        <v/>
      </c>
      <c r="I948" s="342" t="str">
        <f>IF(A948="","",SUMIF(D.Composição!A$2825:A$8530,A948,D.Composição!G$5:G$8530))</f>
        <v/>
      </c>
      <c r="J948" s="343" t="str">
        <f>IF(A948="","",COUNTIF(D.Composição!$A:$A,$A948))</f>
        <v/>
      </c>
      <c r="K948" s="343" t="str">
        <f t="shared" si="70"/>
        <v/>
      </c>
      <c r="L948" s="343" t="str">
        <f>IF(A948="","",COUNTIFS(D.Composição!$A:$A,$A948,D.Composição!$M:$M,"Dep"))</f>
        <v/>
      </c>
      <c r="M948" s="343" t="str">
        <f>IF(A948="","",COUNTIFS(D.Composição!$A:$A,$A948,D.Composição!$F:$F,"Sim"))</f>
        <v/>
      </c>
      <c r="N948" s="343" t="str">
        <f t="shared" si="71"/>
        <v/>
      </c>
      <c r="O948" s="332" t="str">
        <f>IF(A948="","",VLOOKUP(A948,D.Composição!A2992:F8698,5,FALSE))</f>
        <v/>
      </c>
      <c r="P948" s="343" t="str">
        <f t="shared" si="72"/>
        <v/>
      </c>
      <c r="Q948" s="344" t="str">
        <f t="shared" si="73"/>
        <v/>
      </c>
      <c r="R948" s="345" t="str">
        <f t="shared" si="74"/>
        <v/>
      </c>
      <c r="S948" s="343" t="str">
        <f>IF(H948="","",IF(R948&gt;=4*auxiliar!$K$2,"Não elegível",IF(R948&lt;4*auxiliar!$K$2,"Elegível","")))</f>
        <v/>
      </c>
      <c r="T948" s="338"/>
      <c r="U948" s="325"/>
      <c r="V948" s="325"/>
      <c r="W948" s="335"/>
      <c r="X948" s="336" t="str">
        <f>IF(Table8[[#This Row],[Código do agregado '[Entidade']]]="","",IF(OR(AND(A948="",A948&lt;&gt;""),(AND(A948&lt;&gt;"",OR(B948="",D948="",I948="",T948="",U948="")))),"NÃO",IF(AND(A948&lt;&gt;"",J948=0),"Faltam membros","sim")))</f>
        <v/>
      </c>
    </row>
    <row r="949" spans="1:24" x14ac:dyDescent="0.25">
      <c r="A949" s="337"/>
      <c r="B949" s="338"/>
      <c r="C949" s="339">
        <f>IFERROR(VLOOKUP(B949,A.Núcleos!$B:$C,2,FALSE),"")</f>
        <v>0</v>
      </c>
      <c r="D949" s="346"/>
      <c r="E949" s="238"/>
      <c r="F949" s="337"/>
      <c r="G949" s="341" t="str">
        <f>IF(Table8[[#This Row],[Código da Candidatura]]="","",CONCATENATE(VLOOKUP(Table8[[#This Row],[Código da Candidatura]],Table13[[Cód.]:[Latitude]],3,FALSE)," - ",VLOOKUP(Table8[[#This Row],[Código da Candidatura]],Table13[[Cód.]:[Latitude]],6,FALSE)))</f>
        <v/>
      </c>
      <c r="H949" s="339" t="str">
        <f>IF(A949="","",CONCATENATE("1D.",Entrada!$K$8,".",auxiliar!A171,".",Table8[[#This Row],[Código da Candidatura]]))</f>
        <v/>
      </c>
      <c r="I949" s="342" t="str">
        <f>IF(A949="","",SUMIF(D.Composição!A$2825:A$8530,A949,D.Composição!G$5:G$8530))</f>
        <v/>
      </c>
      <c r="J949" s="343" t="str">
        <f>IF(A949="","",COUNTIF(D.Composição!$A:$A,$A949))</f>
        <v/>
      </c>
      <c r="K949" s="343" t="str">
        <f t="shared" si="70"/>
        <v/>
      </c>
      <c r="L949" s="343" t="str">
        <f>IF(A949="","",COUNTIFS(D.Composição!$A:$A,$A949,D.Composição!$M:$M,"Dep"))</f>
        <v/>
      </c>
      <c r="M949" s="343" t="str">
        <f>IF(A949="","",COUNTIFS(D.Composição!$A:$A,$A949,D.Composição!$F:$F,"Sim"))</f>
        <v/>
      </c>
      <c r="N949" s="343" t="str">
        <f t="shared" si="71"/>
        <v/>
      </c>
      <c r="O949" s="332" t="str">
        <f>IF(A949="","",VLOOKUP(A949,D.Composição!A2993:F8699,5,FALSE))</f>
        <v/>
      </c>
      <c r="P949" s="343" t="str">
        <f t="shared" si="72"/>
        <v/>
      </c>
      <c r="Q949" s="344" t="str">
        <f t="shared" si="73"/>
        <v/>
      </c>
      <c r="R949" s="345" t="str">
        <f t="shared" si="74"/>
        <v/>
      </c>
      <c r="S949" s="343" t="str">
        <f>IF(H949="","",IF(R949&gt;=4*auxiliar!$K$2,"Não elegível",IF(R949&lt;4*auxiliar!$K$2,"Elegível","")))</f>
        <v/>
      </c>
      <c r="T949" s="338"/>
      <c r="U949" s="325"/>
      <c r="V949" s="325"/>
      <c r="W949" s="335"/>
      <c r="X949" s="336" t="str">
        <f>IF(Table8[[#This Row],[Código do agregado '[Entidade']]]="","",IF(OR(AND(A949="",A949&lt;&gt;""),(AND(A949&lt;&gt;"",OR(B949="",D949="",I949="",T949="",U949="")))),"NÃO",IF(AND(A949&lt;&gt;"",J949=0),"Faltam membros","sim")))</f>
        <v/>
      </c>
    </row>
    <row r="950" spans="1:24" x14ac:dyDescent="0.25">
      <c r="A950" s="337"/>
      <c r="B950" s="338"/>
      <c r="C950" s="339">
        <f>IFERROR(VLOOKUP(B950,A.Núcleos!$B:$C,2,FALSE),"")</f>
        <v>0</v>
      </c>
      <c r="D950" s="346"/>
      <c r="E950" s="238"/>
      <c r="F950" s="337"/>
      <c r="G950" s="341" t="str">
        <f>IF(Table8[[#This Row],[Código da Candidatura]]="","",CONCATENATE(VLOOKUP(Table8[[#This Row],[Código da Candidatura]],Table13[[Cód.]:[Latitude]],3,FALSE)," - ",VLOOKUP(Table8[[#This Row],[Código da Candidatura]],Table13[[Cód.]:[Latitude]],6,FALSE)))</f>
        <v/>
      </c>
      <c r="H950" s="339" t="str">
        <f>IF(A950="","",CONCATENATE("1D.",Entrada!$K$8,".",auxiliar!A172,".",Table8[[#This Row],[Código da Candidatura]]))</f>
        <v/>
      </c>
      <c r="I950" s="342" t="str">
        <f>IF(A950="","",SUMIF(D.Composição!A$2825:A$8530,A950,D.Composição!G$5:G$8530))</f>
        <v/>
      </c>
      <c r="J950" s="343" t="str">
        <f>IF(A950="","",COUNTIF(D.Composição!$A:$A,$A950))</f>
        <v/>
      </c>
      <c r="K950" s="343" t="str">
        <f t="shared" si="70"/>
        <v/>
      </c>
      <c r="L950" s="343" t="str">
        <f>IF(A950="","",COUNTIFS(D.Composição!$A:$A,$A950,D.Composição!$M:$M,"Dep"))</f>
        <v/>
      </c>
      <c r="M950" s="343" t="str">
        <f>IF(A950="","",COUNTIFS(D.Composição!$A:$A,$A950,D.Composição!$F:$F,"Sim"))</f>
        <v/>
      </c>
      <c r="N950" s="343" t="str">
        <f t="shared" si="71"/>
        <v/>
      </c>
      <c r="O950" s="332" t="str">
        <f>IF(A950="","",VLOOKUP(A950,D.Composição!A2994:F8700,5,FALSE))</f>
        <v/>
      </c>
      <c r="P950" s="343" t="str">
        <f t="shared" si="72"/>
        <v/>
      </c>
      <c r="Q950" s="344" t="str">
        <f t="shared" si="73"/>
        <v/>
      </c>
      <c r="R950" s="345" t="str">
        <f t="shared" si="74"/>
        <v/>
      </c>
      <c r="S950" s="343" t="str">
        <f>IF(H950="","",IF(R950&gt;=4*auxiliar!$K$2,"Não elegível",IF(R950&lt;4*auxiliar!$K$2,"Elegível","")))</f>
        <v/>
      </c>
      <c r="T950" s="338"/>
      <c r="U950" s="325"/>
      <c r="V950" s="325"/>
      <c r="W950" s="335"/>
      <c r="X950" s="336" t="str">
        <f>IF(Table8[[#This Row],[Código do agregado '[Entidade']]]="","",IF(OR(AND(A950="",A950&lt;&gt;""),(AND(A950&lt;&gt;"",OR(B950="",D950="",I950="",T950="",U950="")))),"NÃO",IF(AND(A950&lt;&gt;"",J950=0),"Faltam membros","sim")))</f>
        <v/>
      </c>
    </row>
    <row r="951" spans="1:24" x14ac:dyDescent="0.25">
      <c r="A951" s="337"/>
      <c r="B951" s="338"/>
      <c r="C951" s="339">
        <f>IFERROR(VLOOKUP(B951,A.Núcleos!$B:$C,2,FALSE),"")</f>
        <v>0</v>
      </c>
      <c r="D951" s="346"/>
      <c r="E951" s="238"/>
      <c r="F951" s="337"/>
      <c r="G951" s="341" t="str">
        <f>IF(Table8[[#This Row],[Código da Candidatura]]="","",CONCATENATE(VLOOKUP(Table8[[#This Row],[Código da Candidatura]],Table13[[Cód.]:[Latitude]],3,FALSE)," - ",VLOOKUP(Table8[[#This Row],[Código da Candidatura]],Table13[[Cód.]:[Latitude]],6,FALSE)))</f>
        <v/>
      </c>
      <c r="H951" s="339" t="str">
        <f>IF(A951="","",CONCATENATE("1D.",Entrada!$K$8,".",auxiliar!A173,".",Table8[[#This Row],[Código da Candidatura]]))</f>
        <v/>
      </c>
      <c r="I951" s="342" t="str">
        <f>IF(A951="","",SUMIF(D.Composição!A$2825:A$8530,A951,D.Composição!G$5:G$8530))</f>
        <v/>
      </c>
      <c r="J951" s="343" t="str">
        <f>IF(A951="","",COUNTIF(D.Composição!$A:$A,$A951))</f>
        <v/>
      </c>
      <c r="K951" s="343" t="str">
        <f t="shared" si="70"/>
        <v/>
      </c>
      <c r="L951" s="343" t="str">
        <f>IF(A951="","",COUNTIFS(D.Composição!$A:$A,$A951,D.Composição!$M:$M,"Dep"))</f>
        <v/>
      </c>
      <c r="M951" s="343" t="str">
        <f>IF(A951="","",COUNTIFS(D.Composição!$A:$A,$A951,D.Composição!$F:$F,"Sim"))</f>
        <v/>
      </c>
      <c r="N951" s="343" t="str">
        <f t="shared" si="71"/>
        <v/>
      </c>
      <c r="O951" s="332" t="str">
        <f>IF(A951="","",VLOOKUP(A951,D.Composição!A2995:F8701,5,FALSE))</f>
        <v/>
      </c>
      <c r="P951" s="343" t="str">
        <f t="shared" si="72"/>
        <v/>
      </c>
      <c r="Q951" s="344" t="str">
        <f t="shared" si="73"/>
        <v/>
      </c>
      <c r="R951" s="345" t="str">
        <f t="shared" si="74"/>
        <v/>
      </c>
      <c r="S951" s="343" t="str">
        <f>IF(H951="","",IF(R951&gt;=4*auxiliar!$K$2,"Não elegível",IF(R951&lt;4*auxiliar!$K$2,"Elegível","")))</f>
        <v/>
      </c>
      <c r="T951" s="338"/>
      <c r="U951" s="325"/>
      <c r="V951" s="325"/>
      <c r="W951" s="335"/>
      <c r="X951" s="336" t="str">
        <f>IF(Table8[[#This Row],[Código do agregado '[Entidade']]]="","",IF(OR(AND(A951="",A951&lt;&gt;""),(AND(A951&lt;&gt;"",OR(B951="",D951="",I951="",T951="",U951="")))),"NÃO",IF(AND(A951&lt;&gt;"",J951=0),"Faltam membros","sim")))</f>
        <v/>
      </c>
    </row>
    <row r="952" spans="1:24" x14ac:dyDescent="0.25">
      <c r="A952" s="337"/>
      <c r="B952" s="338"/>
      <c r="C952" s="339">
        <f>IFERROR(VLOOKUP(B952,A.Núcleos!$B:$C,2,FALSE),"")</f>
        <v>0</v>
      </c>
      <c r="D952" s="346"/>
      <c r="E952" s="238"/>
      <c r="F952" s="337"/>
      <c r="G952" s="341" t="str">
        <f>IF(Table8[[#This Row],[Código da Candidatura]]="","",CONCATENATE(VLOOKUP(Table8[[#This Row],[Código da Candidatura]],Table13[[Cód.]:[Latitude]],3,FALSE)," - ",VLOOKUP(Table8[[#This Row],[Código da Candidatura]],Table13[[Cód.]:[Latitude]],6,FALSE)))</f>
        <v/>
      </c>
      <c r="H952" s="339" t="str">
        <f>IF(A952="","",CONCATENATE("1D.",Entrada!$K$8,".",auxiliar!A174,".",Table8[[#This Row],[Código da Candidatura]]))</f>
        <v/>
      </c>
      <c r="I952" s="342" t="str">
        <f>IF(A952="","",SUMIF(D.Composição!A$2825:A$8530,A952,D.Composição!G$5:G$8530))</f>
        <v/>
      </c>
      <c r="J952" s="343" t="str">
        <f>IF(A952="","",COUNTIF(D.Composição!$A:$A,$A952))</f>
        <v/>
      </c>
      <c r="K952" s="343" t="str">
        <f t="shared" si="70"/>
        <v/>
      </c>
      <c r="L952" s="343" t="str">
        <f>IF(A952="","",COUNTIFS(D.Composição!$A:$A,$A952,D.Composição!$M:$M,"Dep"))</f>
        <v/>
      </c>
      <c r="M952" s="343" t="str">
        <f>IF(A952="","",COUNTIFS(D.Composição!$A:$A,$A952,D.Composição!$F:$F,"Sim"))</f>
        <v/>
      </c>
      <c r="N952" s="343" t="str">
        <f t="shared" si="71"/>
        <v/>
      </c>
      <c r="O952" s="332" t="str">
        <f>IF(A952="","",VLOOKUP(A952,D.Composição!A2996:F8702,5,FALSE))</f>
        <v/>
      </c>
      <c r="P952" s="343" t="str">
        <f t="shared" si="72"/>
        <v/>
      </c>
      <c r="Q952" s="344" t="str">
        <f t="shared" si="73"/>
        <v/>
      </c>
      <c r="R952" s="345" t="str">
        <f t="shared" si="74"/>
        <v/>
      </c>
      <c r="S952" s="343" t="str">
        <f>IF(H952="","",IF(R952&gt;=4*auxiliar!$K$2,"Não elegível",IF(R952&lt;4*auxiliar!$K$2,"Elegível","")))</f>
        <v/>
      </c>
      <c r="T952" s="338"/>
      <c r="U952" s="325"/>
      <c r="V952" s="325"/>
      <c r="W952" s="335"/>
      <c r="X952" s="336" t="str">
        <f>IF(Table8[[#This Row],[Código do agregado '[Entidade']]]="","",IF(OR(AND(A952="",A952&lt;&gt;""),(AND(A952&lt;&gt;"",OR(B952="",D952="",I952="",T952="",U952="")))),"NÃO",IF(AND(A952&lt;&gt;"",J952=0),"Faltam membros","sim")))</f>
        <v/>
      </c>
    </row>
    <row r="953" spans="1:24" x14ac:dyDescent="0.25">
      <c r="A953" s="337"/>
      <c r="B953" s="338"/>
      <c r="C953" s="339">
        <f>IFERROR(VLOOKUP(B953,A.Núcleos!$B:$C,2,FALSE),"")</f>
        <v>0</v>
      </c>
      <c r="D953" s="346"/>
      <c r="E953" s="238"/>
      <c r="F953" s="337"/>
      <c r="G953" s="341" t="str">
        <f>IF(Table8[[#This Row],[Código da Candidatura]]="","",CONCATENATE(VLOOKUP(Table8[[#This Row],[Código da Candidatura]],Table13[[Cód.]:[Latitude]],3,FALSE)," - ",VLOOKUP(Table8[[#This Row],[Código da Candidatura]],Table13[[Cód.]:[Latitude]],6,FALSE)))</f>
        <v/>
      </c>
      <c r="H953" s="339" t="str">
        <f>IF(A953="","",CONCATENATE("1D.",Entrada!$K$8,".",auxiliar!A175,".",Table8[[#This Row],[Código da Candidatura]]))</f>
        <v/>
      </c>
      <c r="I953" s="342" t="str">
        <f>IF(A953="","",SUMIF(D.Composição!A$2825:A$8530,A953,D.Composição!G$5:G$8530))</f>
        <v/>
      </c>
      <c r="J953" s="343" t="str">
        <f>IF(A953="","",COUNTIF(D.Composição!$A:$A,$A953))</f>
        <v/>
      </c>
      <c r="K953" s="343" t="str">
        <f t="shared" si="70"/>
        <v/>
      </c>
      <c r="L953" s="343" t="str">
        <f>IF(A953="","",COUNTIFS(D.Composição!$A:$A,$A953,D.Composição!$M:$M,"Dep"))</f>
        <v/>
      </c>
      <c r="M953" s="343" t="str">
        <f>IF(A953="","",COUNTIFS(D.Composição!$A:$A,$A953,D.Composição!$F:$F,"Sim"))</f>
        <v/>
      </c>
      <c r="N953" s="343" t="str">
        <f t="shared" si="71"/>
        <v/>
      </c>
      <c r="O953" s="332" t="str">
        <f>IF(A953="","",VLOOKUP(A953,D.Composição!A2997:F8703,5,FALSE))</f>
        <v/>
      </c>
      <c r="P953" s="343" t="str">
        <f t="shared" si="72"/>
        <v/>
      </c>
      <c r="Q953" s="344" t="str">
        <f t="shared" si="73"/>
        <v/>
      </c>
      <c r="R953" s="345" t="str">
        <f t="shared" si="74"/>
        <v/>
      </c>
      <c r="S953" s="343" t="str">
        <f>IF(H953="","",IF(R953&gt;=4*auxiliar!$K$2,"Não elegível",IF(R953&lt;4*auxiliar!$K$2,"Elegível","")))</f>
        <v/>
      </c>
      <c r="T953" s="338"/>
      <c r="U953" s="325"/>
      <c r="V953" s="325"/>
      <c r="W953" s="335"/>
      <c r="X953" s="336" t="str">
        <f>IF(Table8[[#This Row],[Código do agregado '[Entidade']]]="","",IF(OR(AND(A953="",A953&lt;&gt;""),(AND(A953&lt;&gt;"",OR(B953="",D953="",I953="",T953="",U953="")))),"NÃO",IF(AND(A953&lt;&gt;"",J953=0),"Faltam membros","sim")))</f>
        <v/>
      </c>
    </row>
    <row r="954" spans="1:24" x14ac:dyDescent="0.25">
      <c r="A954" s="337"/>
      <c r="B954" s="338"/>
      <c r="C954" s="339">
        <f>IFERROR(VLOOKUP(B954,A.Núcleos!$B:$C,2,FALSE),"")</f>
        <v>0</v>
      </c>
      <c r="D954" s="346"/>
      <c r="E954" s="238"/>
      <c r="F954" s="337"/>
      <c r="G954" s="341" t="str">
        <f>IF(Table8[[#This Row],[Código da Candidatura]]="","",CONCATENATE(VLOOKUP(Table8[[#This Row],[Código da Candidatura]],Table13[[Cód.]:[Latitude]],3,FALSE)," - ",VLOOKUP(Table8[[#This Row],[Código da Candidatura]],Table13[[Cód.]:[Latitude]],6,FALSE)))</f>
        <v/>
      </c>
      <c r="H954" s="339" t="str">
        <f>IF(A954="","",CONCATENATE("1D.",Entrada!$K$8,".",auxiliar!A176,".",Table8[[#This Row],[Código da Candidatura]]))</f>
        <v/>
      </c>
      <c r="I954" s="342" t="str">
        <f>IF(A954="","",SUMIF(D.Composição!A$2825:A$8530,A954,D.Composição!G$5:G$8530))</f>
        <v/>
      </c>
      <c r="J954" s="343" t="str">
        <f>IF(A954="","",COUNTIF(D.Composição!$A:$A,$A954))</f>
        <v/>
      </c>
      <c r="K954" s="343" t="str">
        <f t="shared" si="70"/>
        <v/>
      </c>
      <c r="L954" s="343" t="str">
        <f>IF(A954="","",COUNTIFS(D.Composição!$A:$A,$A954,D.Composição!$M:$M,"Dep"))</f>
        <v/>
      </c>
      <c r="M954" s="343" t="str">
        <f>IF(A954="","",COUNTIFS(D.Composição!$A:$A,$A954,D.Composição!$F:$F,"Sim"))</f>
        <v/>
      </c>
      <c r="N954" s="343" t="str">
        <f t="shared" si="71"/>
        <v/>
      </c>
      <c r="O954" s="332" t="str">
        <f>IF(A954="","",VLOOKUP(A954,D.Composição!A2998:F8704,5,FALSE))</f>
        <v/>
      </c>
      <c r="P954" s="343" t="str">
        <f t="shared" si="72"/>
        <v/>
      </c>
      <c r="Q954" s="344" t="str">
        <f t="shared" si="73"/>
        <v/>
      </c>
      <c r="R954" s="345" t="str">
        <f t="shared" si="74"/>
        <v/>
      </c>
      <c r="S954" s="343" t="str">
        <f>IF(H954="","",IF(R954&gt;=4*auxiliar!$K$2,"Não elegível",IF(R954&lt;4*auxiliar!$K$2,"Elegível","")))</f>
        <v/>
      </c>
      <c r="T954" s="338"/>
      <c r="U954" s="325"/>
      <c r="V954" s="325"/>
      <c r="W954" s="335"/>
      <c r="X954" s="336" t="str">
        <f>IF(Table8[[#This Row],[Código do agregado '[Entidade']]]="","",IF(OR(AND(A954="",A954&lt;&gt;""),(AND(A954&lt;&gt;"",OR(B954="",D954="",I954="",T954="",U954="")))),"NÃO",IF(AND(A954&lt;&gt;"",J954=0),"Faltam membros","sim")))</f>
        <v/>
      </c>
    </row>
    <row r="955" spans="1:24" x14ac:dyDescent="0.25">
      <c r="A955" s="337"/>
      <c r="B955" s="338"/>
      <c r="C955" s="339">
        <f>IFERROR(VLOOKUP(B955,A.Núcleos!$B:$C,2,FALSE),"")</f>
        <v>0</v>
      </c>
      <c r="D955" s="346"/>
      <c r="E955" s="238"/>
      <c r="F955" s="337"/>
      <c r="G955" s="341" t="str">
        <f>IF(Table8[[#This Row],[Código da Candidatura]]="","",CONCATENATE(VLOOKUP(Table8[[#This Row],[Código da Candidatura]],Table13[[Cód.]:[Latitude]],3,FALSE)," - ",VLOOKUP(Table8[[#This Row],[Código da Candidatura]],Table13[[Cód.]:[Latitude]],6,FALSE)))</f>
        <v/>
      </c>
      <c r="H955" s="339" t="str">
        <f>IF(A955="","",CONCATENATE("1D.",Entrada!$K$8,".",auxiliar!A177,".",Table8[[#This Row],[Código da Candidatura]]))</f>
        <v/>
      </c>
      <c r="I955" s="342" t="str">
        <f>IF(A955="","",SUMIF(D.Composição!A$2825:A$8530,A955,D.Composição!G$5:G$8530))</f>
        <v/>
      </c>
      <c r="J955" s="343" t="str">
        <f>IF(A955="","",COUNTIF(D.Composição!$A:$A,$A955))</f>
        <v/>
      </c>
      <c r="K955" s="343" t="str">
        <f t="shared" si="70"/>
        <v/>
      </c>
      <c r="L955" s="343" t="str">
        <f>IF(A955="","",COUNTIFS(D.Composição!$A:$A,$A955,D.Composição!$M:$M,"Dep"))</f>
        <v/>
      </c>
      <c r="M955" s="343" t="str">
        <f>IF(A955="","",COUNTIFS(D.Composição!$A:$A,$A955,D.Composição!$F:$F,"Sim"))</f>
        <v/>
      </c>
      <c r="N955" s="343" t="str">
        <f t="shared" si="71"/>
        <v/>
      </c>
      <c r="O955" s="332" t="str">
        <f>IF(A955="","",VLOOKUP(A955,D.Composição!A2999:F8705,5,FALSE))</f>
        <v/>
      </c>
      <c r="P955" s="343" t="str">
        <f t="shared" si="72"/>
        <v/>
      </c>
      <c r="Q955" s="344" t="str">
        <f t="shared" si="73"/>
        <v/>
      </c>
      <c r="R955" s="345" t="str">
        <f t="shared" si="74"/>
        <v/>
      </c>
      <c r="S955" s="343" t="str">
        <f>IF(H955="","",IF(R955&gt;=4*auxiliar!$K$2,"Não elegível",IF(R955&lt;4*auxiliar!$K$2,"Elegível","")))</f>
        <v/>
      </c>
      <c r="T955" s="338"/>
      <c r="U955" s="325"/>
      <c r="V955" s="325"/>
      <c r="W955" s="335"/>
      <c r="X955" s="336" t="str">
        <f>IF(Table8[[#This Row],[Código do agregado '[Entidade']]]="","",IF(OR(AND(A955="",A955&lt;&gt;""),(AND(A955&lt;&gt;"",OR(B955="",D955="",I955="",T955="",U955="")))),"NÃO",IF(AND(A955&lt;&gt;"",J955=0),"Faltam membros","sim")))</f>
        <v/>
      </c>
    </row>
    <row r="956" spans="1:24" x14ac:dyDescent="0.25">
      <c r="A956" s="337"/>
      <c r="B956" s="338"/>
      <c r="C956" s="339">
        <f>IFERROR(VLOOKUP(B956,A.Núcleos!$B:$C,2,FALSE),"")</f>
        <v>0</v>
      </c>
      <c r="D956" s="346"/>
      <c r="E956" s="238"/>
      <c r="F956" s="337"/>
      <c r="G956" s="341" t="str">
        <f>IF(Table8[[#This Row],[Código da Candidatura]]="","",CONCATENATE(VLOOKUP(Table8[[#This Row],[Código da Candidatura]],Table13[[Cód.]:[Latitude]],3,FALSE)," - ",VLOOKUP(Table8[[#This Row],[Código da Candidatura]],Table13[[Cód.]:[Latitude]],6,FALSE)))</f>
        <v/>
      </c>
      <c r="H956" s="339" t="str">
        <f>IF(A956="","",CONCATENATE("1D.",Entrada!$K$8,".",auxiliar!A178,".",Table8[[#This Row],[Código da Candidatura]]))</f>
        <v/>
      </c>
      <c r="I956" s="342" t="str">
        <f>IF(A956="","",SUMIF(D.Composição!A$2825:A$8530,A956,D.Composição!G$5:G$8530))</f>
        <v/>
      </c>
      <c r="J956" s="343" t="str">
        <f>IF(A956="","",COUNTIF(D.Composição!$A:$A,$A956))</f>
        <v/>
      </c>
      <c r="K956" s="343" t="str">
        <f t="shared" si="70"/>
        <v/>
      </c>
      <c r="L956" s="343" t="str">
        <f>IF(A956="","",COUNTIFS(D.Composição!$A:$A,$A956,D.Composição!$M:$M,"Dep"))</f>
        <v/>
      </c>
      <c r="M956" s="343" t="str">
        <f>IF(A956="","",COUNTIFS(D.Composição!$A:$A,$A956,D.Composição!$F:$F,"Sim"))</f>
        <v/>
      </c>
      <c r="N956" s="343" t="str">
        <f t="shared" si="71"/>
        <v/>
      </c>
      <c r="O956" s="332" t="str">
        <f>IF(A956="","",VLOOKUP(A956,D.Composição!A3000:F8706,5,FALSE))</f>
        <v/>
      </c>
      <c r="P956" s="343" t="str">
        <f t="shared" si="72"/>
        <v/>
      </c>
      <c r="Q956" s="344" t="str">
        <f t="shared" si="73"/>
        <v/>
      </c>
      <c r="R956" s="345" t="str">
        <f t="shared" si="74"/>
        <v/>
      </c>
      <c r="S956" s="343" t="str">
        <f>IF(H956="","",IF(R956&gt;=4*auxiliar!$K$2,"Não elegível",IF(R956&lt;4*auxiliar!$K$2,"Elegível","")))</f>
        <v/>
      </c>
      <c r="T956" s="338"/>
      <c r="U956" s="325"/>
      <c r="V956" s="325"/>
      <c r="W956" s="335"/>
      <c r="X956" s="336" t="str">
        <f>IF(Table8[[#This Row],[Código do agregado '[Entidade']]]="","",IF(OR(AND(A956="",A956&lt;&gt;""),(AND(A956&lt;&gt;"",OR(B956="",D956="",I956="",T956="",U956="")))),"NÃO",IF(AND(A956&lt;&gt;"",J956=0),"Faltam membros","sim")))</f>
        <v/>
      </c>
    </row>
    <row r="957" spans="1:24" x14ac:dyDescent="0.25">
      <c r="A957" s="337"/>
      <c r="B957" s="338"/>
      <c r="C957" s="339">
        <f>IFERROR(VLOOKUP(B957,A.Núcleos!$B:$C,2,FALSE),"")</f>
        <v>0</v>
      </c>
      <c r="D957" s="346"/>
      <c r="E957" s="238"/>
      <c r="F957" s="337"/>
      <c r="G957" s="341" t="str">
        <f>IF(Table8[[#This Row],[Código da Candidatura]]="","",CONCATENATE(VLOOKUP(Table8[[#This Row],[Código da Candidatura]],Table13[[Cód.]:[Latitude]],3,FALSE)," - ",VLOOKUP(Table8[[#This Row],[Código da Candidatura]],Table13[[Cód.]:[Latitude]],6,FALSE)))</f>
        <v/>
      </c>
      <c r="H957" s="339" t="str">
        <f>IF(A957="","",CONCATENATE("1D.",Entrada!$K$8,".",auxiliar!A179,".",Table8[[#This Row],[Código da Candidatura]]))</f>
        <v/>
      </c>
      <c r="I957" s="342" t="str">
        <f>IF(A957="","",SUMIF(D.Composição!A$2825:A$8530,A957,D.Composição!G$5:G$8530))</f>
        <v/>
      </c>
      <c r="J957" s="343" t="str">
        <f>IF(A957="","",COUNTIF(D.Composição!$A:$A,$A957))</f>
        <v/>
      </c>
      <c r="K957" s="343" t="str">
        <f t="shared" si="70"/>
        <v/>
      </c>
      <c r="L957" s="343" t="str">
        <f>IF(A957="","",COUNTIFS(D.Composição!$A:$A,$A957,D.Composição!$M:$M,"Dep"))</f>
        <v/>
      </c>
      <c r="M957" s="343" t="str">
        <f>IF(A957="","",COUNTIFS(D.Composição!$A:$A,$A957,D.Composição!$F:$F,"Sim"))</f>
        <v/>
      </c>
      <c r="N957" s="343" t="str">
        <f t="shared" si="71"/>
        <v/>
      </c>
      <c r="O957" s="332" t="str">
        <f>IF(A957="","",VLOOKUP(A957,D.Composição!A3001:F8707,5,FALSE))</f>
        <v/>
      </c>
      <c r="P957" s="343" t="str">
        <f t="shared" si="72"/>
        <v/>
      </c>
      <c r="Q957" s="344" t="str">
        <f t="shared" si="73"/>
        <v/>
      </c>
      <c r="R957" s="345" t="str">
        <f t="shared" si="74"/>
        <v/>
      </c>
      <c r="S957" s="343" t="str">
        <f>IF(H957="","",IF(R957&gt;=4*auxiliar!$K$2,"Não elegível",IF(R957&lt;4*auxiliar!$K$2,"Elegível","")))</f>
        <v/>
      </c>
      <c r="T957" s="338"/>
      <c r="U957" s="325"/>
      <c r="V957" s="325"/>
      <c r="W957" s="335"/>
      <c r="X957" s="336" t="str">
        <f>IF(Table8[[#This Row],[Código do agregado '[Entidade']]]="","",IF(OR(AND(A957="",A957&lt;&gt;""),(AND(A957&lt;&gt;"",OR(B957="",D957="",I957="",T957="",U957="")))),"NÃO",IF(AND(A957&lt;&gt;"",J957=0),"Faltam membros","sim")))</f>
        <v/>
      </c>
    </row>
    <row r="958" spans="1:24" x14ac:dyDescent="0.25">
      <c r="A958" s="337"/>
      <c r="B958" s="338"/>
      <c r="C958" s="339">
        <f>IFERROR(VLOOKUP(B958,A.Núcleos!$B:$C,2,FALSE),"")</f>
        <v>0</v>
      </c>
      <c r="D958" s="346"/>
      <c r="E958" s="238"/>
      <c r="F958" s="337"/>
      <c r="G958" s="341" t="str">
        <f>IF(Table8[[#This Row],[Código da Candidatura]]="","",CONCATENATE(VLOOKUP(Table8[[#This Row],[Código da Candidatura]],Table13[[Cód.]:[Latitude]],3,FALSE)," - ",VLOOKUP(Table8[[#This Row],[Código da Candidatura]],Table13[[Cód.]:[Latitude]],6,FALSE)))</f>
        <v/>
      </c>
      <c r="H958" s="339" t="str">
        <f>IF(A958="","",CONCATENATE("1D.",Entrada!$K$8,".",auxiliar!A180,".",Table8[[#This Row],[Código da Candidatura]]))</f>
        <v/>
      </c>
      <c r="I958" s="342" t="str">
        <f>IF(A958="","",SUMIF(D.Composição!A$2825:A$8530,A958,D.Composição!G$5:G$8530))</f>
        <v/>
      </c>
      <c r="J958" s="343" t="str">
        <f>IF(A958="","",COUNTIF(D.Composição!$A:$A,$A958))</f>
        <v/>
      </c>
      <c r="K958" s="343" t="str">
        <f t="shared" si="70"/>
        <v/>
      </c>
      <c r="L958" s="343" t="str">
        <f>IF(A958="","",COUNTIFS(D.Composição!$A:$A,$A958,D.Composição!$M:$M,"Dep"))</f>
        <v/>
      </c>
      <c r="M958" s="343" t="str">
        <f>IF(A958="","",COUNTIFS(D.Composição!$A:$A,$A958,D.Composição!$F:$F,"Sim"))</f>
        <v/>
      </c>
      <c r="N958" s="343" t="str">
        <f t="shared" si="71"/>
        <v/>
      </c>
      <c r="O958" s="332" t="str">
        <f>IF(A958="","",VLOOKUP(A958,D.Composição!A3002:F8708,5,FALSE))</f>
        <v/>
      </c>
      <c r="P958" s="343" t="str">
        <f t="shared" si="72"/>
        <v/>
      </c>
      <c r="Q958" s="344" t="str">
        <f t="shared" si="73"/>
        <v/>
      </c>
      <c r="R958" s="345" t="str">
        <f t="shared" si="74"/>
        <v/>
      </c>
      <c r="S958" s="343" t="str">
        <f>IF(H958="","",IF(R958&gt;=4*auxiliar!$K$2,"Não elegível",IF(R958&lt;4*auxiliar!$K$2,"Elegível","")))</f>
        <v/>
      </c>
      <c r="T958" s="338"/>
      <c r="U958" s="325"/>
      <c r="V958" s="325"/>
      <c r="W958" s="335"/>
      <c r="X958" s="336" t="str">
        <f>IF(Table8[[#This Row],[Código do agregado '[Entidade']]]="","",IF(OR(AND(A958="",A958&lt;&gt;""),(AND(A958&lt;&gt;"",OR(B958="",D958="",I958="",T958="",U958="")))),"NÃO",IF(AND(A958&lt;&gt;"",J958=0),"Faltam membros","sim")))</f>
        <v/>
      </c>
    </row>
    <row r="959" spans="1:24" x14ac:dyDescent="0.25">
      <c r="A959" s="337"/>
      <c r="B959" s="338"/>
      <c r="C959" s="339">
        <f>IFERROR(VLOOKUP(B959,A.Núcleos!$B:$C,2,FALSE),"")</f>
        <v>0</v>
      </c>
      <c r="D959" s="346"/>
      <c r="E959" s="238"/>
      <c r="F959" s="337"/>
      <c r="G959" s="341" t="str">
        <f>IF(Table8[[#This Row],[Código da Candidatura]]="","",CONCATENATE(VLOOKUP(Table8[[#This Row],[Código da Candidatura]],Table13[[Cód.]:[Latitude]],3,FALSE)," - ",VLOOKUP(Table8[[#This Row],[Código da Candidatura]],Table13[[Cód.]:[Latitude]],6,FALSE)))</f>
        <v/>
      </c>
      <c r="H959" s="339" t="str">
        <f>IF(A959="","",CONCATENATE("1D.",Entrada!$K$8,".",auxiliar!A181,".",Table8[[#This Row],[Código da Candidatura]]))</f>
        <v/>
      </c>
      <c r="I959" s="342" t="str">
        <f>IF(A959="","",SUMIF(D.Composição!A$2825:A$8530,A959,D.Composição!G$5:G$8530))</f>
        <v/>
      </c>
      <c r="J959" s="343" t="str">
        <f>IF(A959="","",COUNTIF(D.Composição!$A:$A,$A959))</f>
        <v/>
      </c>
      <c r="K959" s="343" t="str">
        <f t="shared" si="70"/>
        <v/>
      </c>
      <c r="L959" s="343" t="str">
        <f>IF(A959="","",COUNTIFS(D.Composição!$A:$A,$A959,D.Composição!$M:$M,"Dep"))</f>
        <v/>
      </c>
      <c r="M959" s="343" t="str">
        <f>IF(A959="","",COUNTIFS(D.Composição!$A:$A,$A959,D.Composição!$F:$F,"Sim"))</f>
        <v/>
      </c>
      <c r="N959" s="343" t="str">
        <f t="shared" si="71"/>
        <v/>
      </c>
      <c r="O959" s="332" t="str">
        <f>IF(A959="","",VLOOKUP(A959,D.Composição!A3003:F8709,5,FALSE))</f>
        <v/>
      </c>
      <c r="P959" s="343" t="str">
        <f t="shared" si="72"/>
        <v/>
      </c>
      <c r="Q959" s="344" t="str">
        <f t="shared" si="73"/>
        <v/>
      </c>
      <c r="R959" s="345" t="str">
        <f t="shared" si="74"/>
        <v/>
      </c>
      <c r="S959" s="343" t="str">
        <f>IF(H959="","",IF(R959&gt;=4*auxiliar!$K$2,"Não elegível",IF(R959&lt;4*auxiliar!$K$2,"Elegível","")))</f>
        <v/>
      </c>
      <c r="T959" s="338"/>
      <c r="U959" s="325"/>
      <c r="V959" s="325"/>
      <c r="W959" s="335"/>
      <c r="X959" s="336" t="str">
        <f>IF(Table8[[#This Row],[Código do agregado '[Entidade']]]="","",IF(OR(AND(A959="",A959&lt;&gt;""),(AND(A959&lt;&gt;"",OR(B959="",D959="",I959="",T959="",U959="")))),"NÃO",IF(AND(A959&lt;&gt;"",J959=0),"Faltam membros","sim")))</f>
        <v/>
      </c>
    </row>
    <row r="960" spans="1:24" x14ac:dyDescent="0.25">
      <c r="A960" s="337"/>
      <c r="B960" s="338"/>
      <c r="C960" s="339">
        <f>IFERROR(VLOOKUP(B960,A.Núcleos!$B:$C,2,FALSE),"")</f>
        <v>0</v>
      </c>
      <c r="D960" s="346"/>
      <c r="E960" s="238"/>
      <c r="F960" s="337"/>
      <c r="G960" s="341" t="str">
        <f>IF(Table8[[#This Row],[Código da Candidatura]]="","",CONCATENATE(VLOOKUP(Table8[[#This Row],[Código da Candidatura]],Table13[[Cód.]:[Latitude]],3,FALSE)," - ",VLOOKUP(Table8[[#This Row],[Código da Candidatura]],Table13[[Cód.]:[Latitude]],6,FALSE)))</f>
        <v/>
      </c>
      <c r="H960" s="339" t="str">
        <f>IF(A960="","",CONCATENATE("1D.",Entrada!$K$8,".",auxiliar!A182,".",Table8[[#This Row],[Código da Candidatura]]))</f>
        <v/>
      </c>
      <c r="I960" s="342" t="str">
        <f>IF(A960="","",SUMIF(D.Composição!A$2825:A$8530,A960,D.Composição!G$5:G$8530))</f>
        <v/>
      </c>
      <c r="J960" s="343" t="str">
        <f>IF(A960="","",COUNTIF(D.Composição!$A:$A,$A960))</f>
        <v/>
      </c>
      <c r="K960" s="343" t="str">
        <f t="shared" si="70"/>
        <v/>
      </c>
      <c r="L960" s="343" t="str">
        <f>IF(A960="","",COUNTIFS(D.Composição!$A:$A,$A960,D.Composição!$M:$M,"Dep"))</f>
        <v/>
      </c>
      <c r="M960" s="343" t="str">
        <f>IF(A960="","",COUNTIFS(D.Composição!$A:$A,$A960,D.Composição!$F:$F,"Sim"))</f>
        <v/>
      </c>
      <c r="N960" s="343" t="str">
        <f t="shared" si="71"/>
        <v/>
      </c>
      <c r="O960" s="332" t="str">
        <f>IF(A960="","",VLOOKUP(A960,D.Composição!A3004:F8710,5,FALSE))</f>
        <v/>
      </c>
      <c r="P960" s="343" t="str">
        <f t="shared" si="72"/>
        <v/>
      </c>
      <c r="Q960" s="344" t="str">
        <f t="shared" si="73"/>
        <v/>
      </c>
      <c r="R960" s="345" t="str">
        <f t="shared" si="74"/>
        <v/>
      </c>
      <c r="S960" s="343" t="str">
        <f>IF(H960="","",IF(R960&gt;=4*auxiliar!$K$2,"Não elegível",IF(R960&lt;4*auxiliar!$K$2,"Elegível","")))</f>
        <v/>
      </c>
      <c r="T960" s="338"/>
      <c r="U960" s="325"/>
      <c r="V960" s="325"/>
      <c r="W960" s="335"/>
      <c r="X960" s="336" t="str">
        <f>IF(Table8[[#This Row],[Código do agregado '[Entidade']]]="","",IF(OR(AND(A960="",A960&lt;&gt;""),(AND(A960&lt;&gt;"",OR(B960="",D960="",I960="",T960="",U960="")))),"NÃO",IF(AND(A960&lt;&gt;"",J960=0),"Faltam membros","sim")))</f>
        <v/>
      </c>
    </row>
    <row r="961" spans="1:31" x14ac:dyDescent="0.25">
      <c r="A961" s="337"/>
      <c r="B961" s="338"/>
      <c r="C961" s="339">
        <f>IFERROR(VLOOKUP(B961,A.Núcleos!$B:$C,2,FALSE),"")</f>
        <v>0</v>
      </c>
      <c r="D961" s="346"/>
      <c r="E961" s="238"/>
      <c r="F961" s="337"/>
      <c r="G961" s="341" t="str">
        <f>IF(Table8[[#This Row],[Código da Candidatura]]="","",CONCATENATE(VLOOKUP(Table8[[#This Row],[Código da Candidatura]],Table13[[Cód.]:[Latitude]],3,FALSE)," - ",VLOOKUP(Table8[[#This Row],[Código da Candidatura]],Table13[[Cód.]:[Latitude]],6,FALSE)))</f>
        <v/>
      </c>
      <c r="H961" s="339" t="str">
        <f>IF(A961="","",CONCATENATE("1D.",Entrada!$K$8,".",auxiliar!A183,".",Table8[[#This Row],[Código da Candidatura]]))</f>
        <v/>
      </c>
      <c r="I961" s="342" t="str">
        <f>IF(A961="","",SUMIF(D.Composição!A$2825:A$8530,A961,D.Composição!G$5:G$8530))</f>
        <v/>
      </c>
      <c r="J961" s="343" t="str">
        <f>IF(A961="","",COUNTIF(D.Composição!$A:$A,$A961))</f>
        <v/>
      </c>
      <c r="K961" s="343" t="str">
        <f t="shared" si="70"/>
        <v/>
      </c>
      <c r="L961" s="343" t="str">
        <f>IF(A961="","",COUNTIFS(D.Composição!$A:$A,$A961,D.Composição!$M:$M,"Dep"))</f>
        <v/>
      </c>
      <c r="M961" s="343" t="str">
        <f>IF(A961="","",COUNTIFS(D.Composição!$A:$A,$A961,D.Composição!$F:$F,"Sim"))</f>
        <v/>
      </c>
      <c r="N961" s="343" t="str">
        <f t="shared" si="71"/>
        <v/>
      </c>
      <c r="O961" s="332" t="str">
        <f>IF(A961="","",VLOOKUP(A961,D.Composição!A3005:F8711,5,FALSE))</f>
        <v/>
      </c>
      <c r="P961" s="343" t="str">
        <f t="shared" si="72"/>
        <v/>
      </c>
      <c r="Q961" s="344" t="str">
        <f t="shared" si="73"/>
        <v/>
      </c>
      <c r="R961" s="345" t="str">
        <f t="shared" si="74"/>
        <v/>
      </c>
      <c r="S961" s="343" t="str">
        <f>IF(H961="","",IF(R961&gt;=4*auxiliar!$K$2,"Não elegível",IF(R961&lt;4*auxiliar!$K$2,"Elegível","")))</f>
        <v/>
      </c>
      <c r="T961" s="338"/>
      <c r="U961" s="325"/>
      <c r="V961" s="325"/>
      <c r="W961" s="335"/>
      <c r="X961" s="336" t="str">
        <f>IF(Table8[[#This Row],[Código do agregado '[Entidade']]]="","",IF(OR(AND(A961="",A961&lt;&gt;""),(AND(A961&lt;&gt;"",OR(B961="",D961="",I961="",T961="",U961="")))),"NÃO",IF(AND(A961&lt;&gt;"",J961=0),"Faltam membros","sim")))</f>
        <v/>
      </c>
    </row>
    <row r="962" spans="1:31" x14ac:dyDescent="0.25">
      <c r="A962" s="337"/>
      <c r="B962" s="338"/>
      <c r="C962" s="339">
        <f>IFERROR(VLOOKUP(B962,A.Núcleos!$B:$C,2,FALSE),"")</f>
        <v>0</v>
      </c>
      <c r="D962" s="346"/>
      <c r="E962" s="238"/>
      <c r="F962" s="337"/>
      <c r="G962" s="341" t="str">
        <f>IF(Table8[[#This Row],[Código da Candidatura]]="","",CONCATENATE(VLOOKUP(Table8[[#This Row],[Código da Candidatura]],Table13[[Cód.]:[Latitude]],3,FALSE)," - ",VLOOKUP(Table8[[#This Row],[Código da Candidatura]],Table13[[Cód.]:[Latitude]],6,FALSE)))</f>
        <v/>
      </c>
      <c r="H962" s="339" t="str">
        <f>IF(A962="","",CONCATENATE("1D.",Entrada!$K$8,".",auxiliar!A184,".",Table8[[#This Row],[Código da Candidatura]]))</f>
        <v/>
      </c>
      <c r="I962" s="342" t="str">
        <f>IF(A962="","",SUMIF(D.Composição!A$2825:A$8530,A962,D.Composição!G$5:G$8530))</f>
        <v/>
      </c>
      <c r="J962" s="343" t="str">
        <f>IF(A962="","",COUNTIF(D.Composição!$A:$A,$A962))</f>
        <v/>
      </c>
      <c r="K962" s="343" t="str">
        <f t="shared" si="70"/>
        <v/>
      </c>
      <c r="L962" s="343" t="str">
        <f>IF(A962="","",COUNTIFS(D.Composição!$A:$A,$A962,D.Composição!$M:$M,"Dep"))</f>
        <v/>
      </c>
      <c r="M962" s="343" t="str">
        <f>IF(A962="","",COUNTIFS(D.Composição!$A:$A,$A962,D.Composição!$F:$F,"Sim"))</f>
        <v/>
      </c>
      <c r="N962" s="343" t="str">
        <f t="shared" si="71"/>
        <v/>
      </c>
      <c r="O962" s="332" t="str">
        <f>IF(A962="","",VLOOKUP(A962,D.Composição!A3006:F8712,5,FALSE))</f>
        <v/>
      </c>
      <c r="P962" s="343" t="str">
        <f t="shared" si="72"/>
        <v/>
      </c>
      <c r="Q962" s="344" t="str">
        <f t="shared" si="73"/>
        <v/>
      </c>
      <c r="R962" s="345" t="str">
        <f t="shared" si="74"/>
        <v/>
      </c>
      <c r="S962" s="343" t="str">
        <f>IF(H962="","",IF(R962&gt;=4*auxiliar!$K$2,"Não elegível",IF(R962&lt;4*auxiliar!$K$2,"Elegível","")))</f>
        <v/>
      </c>
      <c r="T962" s="338"/>
      <c r="U962" s="325"/>
      <c r="V962" s="325"/>
      <c r="W962" s="335"/>
      <c r="X962" s="336" t="str">
        <f>IF(Table8[[#This Row],[Código do agregado '[Entidade']]]="","",IF(OR(AND(A962="",A962&lt;&gt;""),(AND(A962&lt;&gt;"",OR(B962="",D962="",I962="",T962="",U962="")))),"NÃO",IF(AND(A962&lt;&gt;"",J962=0),"Faltam membros","sim")))</f>
        <v/>
      </c>
    </row>
    <row r="963" spans="1:31" x14ac:dyDescent="0.25">
      <c r="A963" s="337"/>
      <c r="B963" s="338"/>
      <c r="C963" s="339">
        <f>IFERROR(VLOOKUP(B963,A.Núcleos!$B:$C,2,FALSE),"")</f>
        <v>0</v>
      </c>
      <c r="D963" s="346"/>
      <c r="E963" s="238"/>
      <c r="F963" s="337"/>
      <c r="G963" s="341" t="str">
        <f>IF(Table8[[#This Row],[Código da Candidatura]]="","",CONCATENATE(VLOOKUP(Table8[[#This Row],[Código da Candidatura]],Table13[[Cód.]:[Latitude]],3,FALSE)," - ",VLOOKUP(Table8[[#This Row],[Código da Candidatura]],Table13[[Cód.]:[Latitude]],6,FALSE)))</f>
        <v/>
      </c>
      <c r="H963" s="339" t="str">
        <f>IF(A963="","",CONCATENATE("1D.",Entrada!$K$8,".",auxiliar!A185,".",Table8[[#This Row],[Código da Candidatura]]))</f>
        <v/>
      </c>
      <c r="I963" s="342" t="str">
        <f>IF(A963="","",SUMIF(D.Composição!A$2825:A$8530,A963,D.Composição!G$5:G$8530))</f>
        <v/>
      </c>
      <c r="J963" s="343" t="str">
        <f>IF(A963="","",COUNTIF(D.Composição!$A:$A,$A963))</f>
        <v/>
      </c>
      <c r="K963" s="343" t="str">
        <f t="shared" si="70"/>
        <v/>
      </c>
      <c r="L963" s="343" t="str">
        <f>IF(A963="","",COUNTIFS(D.Composição!$A:$A,$A963,D.Composição!$M:$M,"Dep"))</f>
        <v/>
      </c>
      <c r="M963" s="343" t="str">
        <f>IF(A963="","",COUNTIFS(D.Composição!$A:$A,$A963,D.Composição!$F:$F,"Sim"))</f>
        <v/>
      </c>
      <c r="N963" s="343" t="str">
        <f t="shared" si="71"/>
        <v/>
      </c>
      <c r="O963" s="332" t="str">
        <f>IF(A963="","",VLOOKUP(A963,D.Composição!A3007:F8713,5,FALSE))</f>
        <v/>
      </c>
      <c r="P963" s="343" t="str">
        <f t="shared" si="72"/>
        <v/>
      </c>
      <c r="Q963" s="344" t="str">
        <f t="shared" si="73"/>
        <v/>
      </c>
      <c r="R963" s="345" t="str">
        <f t="shared" si="74"/>
        <v/>
      </c>
      <c r="S963" s="343" t="str">
        <f>IF(H963="","",IF(R963&gt;=4*auxiliar!$K$2,"Não elegível",IF(R963&lt;4*auxiliar!$K$2,"Elegível","")))</f>
        <v/>
      </c>
      <c r="T963" s="338"/>
      <c r="U963" s="325"/>
      <c r="V963" s="325"/>
      <c r="W963" s="335"/>
      <c r="X963" s="336" t="str">
        <f>IF(Table8[[#This Row],[Código do agregado '[Entidade']]]="","",IF(OR(AND(A963="",A963&lt;&gt;""),(AND(A963&lt;&gt;"",OR(B963="",D963="",I963="",T963="",U963="")))),"NÃO",IF(AND(A963&lt;&gt;"",J963=0),"Faltam membros","sim")))</f>
        <v/>
      </c>
    </row>
    <row r="964" spans="1:31" x14ac:dyDescent="0.25">
      <c r="A964" s="337"/>
      <c r="B964" s="338"/>
      <c r="C964" s="339">
        <f>IFERROR(VLOOKUP(B964,A.Núcleos!$B:$C,2,FALSE),"")</f>
        <v>0</v>
      </c>
      <c r="D964" s="346"/>
      <c r="E964" s="238"/>
      <c r="F964" s="337"/>
      <c r="G964" s="341" t="str">
        <f>IF(Table8[[#This Row],[Código da Candidatura]]="","",CONCATENATE(VLOOKUP(Table8[[#This Row],[Código da Candidatura]],Table13[[Cód.]:[Latitude]],3,FALSE)," - ",VLOOKUP(Table8[[#This Row],[Código da Candidatura]],Table13[[Cód.]:[Latitude]],6,FALSE)))</f>
        <v/>
      </c>
      <c r="H964" s="339" t="str">
        <f>IF(A964="","",CONCATENATE("1D.",Entrada!$K$8,".",auxiliar!A186,".",Table8[[#This Row],[Código da Candidatura]]))</f>
        <v/>
      </c>
      <c r="I964" s="342" t="str">
        <f>IF(A964="","",SUMIF(D.Composição!A$2825:A$8530,A964,D.Composição!G$5:G$8530))</f>
        <v/>
      </c>
      <c r="J964" s="343" t="str">
        <f>IF(A964="","",COUNTIF(D.Composição!$A:$A,$A964))</f>
        <v/>
      </c>
      <c r="K964" s="343" t="str">
        <f t="shared" si="70"/>
        <v/>
      </c>
      <c r="L964" s="343" t="str">
        <f>IF(A964="","",COUNTIFS(D.Composição!$A:$A,$A964,D.Composição!$M:$M,"Dep"))</f>
        <v/>
      </c>
      <c r="M964" s="343" t="str">
        <f>IF(A964="","",COUNTIFS(D.Composição!$A:$A,$A964,D.Composição!$F:$F,"Sim"))</f>
        <v/>
      </c>
      <c r="N964" s="343" t="str">
        <f t="shared" si="71"/>
        <v/>
      </c>
      <c r="O964" s="332" t="str">
        <f>IF(A964="","",VLOOKUP(A964,D.Composição!A3008:F8714,5,FALSE))</f>
        <v/>
      </c>
      <c r="P964" s="343" t="str">
        <f t="shared" si="72"/>
        <v/>
      </c>
      <c r="Q964" s="344" t="str">
        <f t="shared" si="73"/>
        <v/>
      </c>
      <c r="R964" s="345" t="str">
        <f t="shared" si="74"/>
        <v/>
      </c>
      <c r="S964" s="343" t="str">
        <f>IF(H964="","",IF(R964&gt;=4*auxiliar!$K$2,"Não elegível",IF(R964&lt;4*auxiliar!$K$2,"Elegível","")))</f>
        <v/>
      </c>
      <c r="T964" s="338"/>
      <c r="U964" s="325"/>
      <c r="V964" s="325"/>
      <c r="W964" s="335"/>
      <c r="X964" s="336" t="str">
        <f>IF(Table8[[#This Row],[Código do agregado '[Entidade']]]="","",IF(OR(AND(A964="",A964&lt;&gt;""),(AND(A964&lt;&gt;"",OR(B964="",D964="",I964="",T964="",U964="")))),"NÃO",IF(AND(A964&lt;&gt;"",J964=0),"Faltam membros","sim")))</f>
        <v/>
      </c>
    </row>
    <row r="965" spans="1:31" x14ac:dyDescent="0.25">
      <c r="A965" s="311"/>
      <c r="B965" s="312"/>
      <c r="C965" s="313">
        <f>IFERROR(VLOOKUP(B965,A.Núcleos!$B:$C,2,FALSE),"")</f>
        <v>0</v>
      </c>
      <c r="D965" s="314"/>
      <c r="E965" s="315"/>
      <c r="F965" s="311"/>
      <c r="G965" s="316" t="str">
        <f>IF(Table8[[#This Row],[Código da Candidatura]]="","",CONCATENATE(VLOOKUP(Table8[[#This Row],[Código da Candidatura]],Table13[[Cód.]:[Latitude]],3,FALSE)," - ",VLOOKUP(Table8[[#This Row],[Código da Candidatura]],Table13[[Cód.]:[Latitude]],6,FALSE)))</f>
        <v/>
      </c>
      <c r="H965" s="313" t="str">
        <f>IF(A965="","",CONCATENATE("1D.",Entrada!$K$8,".",auxiliar!A187,".",Table8[[#This Row],[Código da Candidatura]]))</f>
        <v/>
      </c>
      <c r="I965" s="317" t="str">
        <f>IF(A965="","",SUMIF(D.Composição!A$2825:A$8530,A965,D.Composição!G$5:G$8530))</f>
        <v/>
      </c>
      <c r="J965" s="318" t="str">
        <f>IF(A965="","",COUNTIF(D.Composição!$A:$A,$A965))</f>
        <v/>
      </c>
      <c r="K965" s="318" t="str">
        <f t="shared" ref="K965:K1028" si="75">IF(H965="","",MAX(J965-L965-1,0))</f>
        <v/>
      </c>
      <c r="L965" s="318" t="str">
        <f>IF(A965="","",COUNTIFS(D.Composição!$A:$A,$A965,D.Composição!$M:$M,"Dep"))</f>
        <v/>
      </c>
      <c r="M965" s="318" t="str">
        <f>IF(A965="","",COUNTIFS(D.Composição!$A:$A,$A965,D.Composição!$F:$F,"Sim"))</f>
        <v/>
      </c>
      <c r="N965" s="318" t="str">
        <f t="shared" ref="N965:N1028" si="76">IF(H965="","",IF(AND(J965-L965=1,J965&gt;1.5),"Sim","Não"))</f>
        <v/>
      </c>
      <c r="O965" s="318" t="str">
        <f>IF(A965="","",VLOOKUP(A965,D.Composição!A3009:F8715,5,FALSE))</f>
        <v/>
      </c>
      <c r="P965" s="318" t="str">
        <f t="shared" ref="P965:P1028" si="77">IF(A965="","",IF(AND(J965=1,O965&gt;65),"Sim","Não"))</f>
        <v/>
      </c>
      <c r="Q965" s="319" t="str">
        <f t="shared" ref="Q965:Q1028" si="78">IF(A965="","",IF(P965="Sim",1.25,IF(N965="Não",1+0.7*K965+0.25*L965+0.25*M965,IF(N965="Sim",1+0.7*K965+0.5*L965+0.25*M965,""))))</f>
        <v/>
      </c>
      <c r="R965" s="320" t="str">
        <f t="shared" ref="R965:R1028" si="79">IF(H965="","",I965/12/Q965)</f>
        <v/>
      </c>
      <c r="S965" s="320" t="str">
        <f>IF(H965="","",IF(R965&gt;=4*auxiliar!$K$2,"Não elegível",IF(R965&lt;4*auxiliar!$K$2,"Elegível","")))</f>
        <v/>
      </c>
      <c r="T965" s="312"/>
      <c r="U965" s="325"/>
      <c r="V965" s="325"/>
      <c r="W965" s="335"/>
      <c r="X965" s="336" t="str">
        <f>IF(Table8[[#This Row],[Código do agregado '[Entidade']]]="","",IF(OR(AND(A965="",A965&lt;&gt;""),(AND(A965&lt;&gt;"",OR(B965="",D965="",I965="",T965="",U965="")))),"NÃO",IF(AND(A965&lt;&gt;"",J965=0),"Faltam membros","sim")))</f>
        <v/>
      </c>
      <c r="AA965" s="323"/>
      <c r="AB965" s="406"/>
      <c r="AC965" s="406"/>
      <c r="AD965" s="323"/>
      <c r="AE965" s="323"/>
    </row>
    <row r="966" spans="1:31" x14ac:dyDescent="0.25">
      <c r="A966" s="337"/>
      <c r="B966" s="338"/>
      <c r="C966" s="339">
        <f>IFERROR(VLOOKUP(B966,A.Núcleos!$B:$C,2,FALSE),"")</f>
        <v>0</v>
      </c>
      <c r="D966" s="340"/>
      <c r="E966" s="328"/>
      <c r="F966" s="337"/>
      <c r="G966" s="341" t="str">
        <f>IF(Table8[[#This Row],[Código da Candidatura]]="","",CONCATENATE(VLOOKUP(Table8[[#This Row],[Código da Candidatura]],Table13[[Cód.]:[Latitude]],3,FALSE)," - ",VLOOKUP(Table8[[#This Row],[Código da Candidatura]],Table13[[Cód.]:[Latitude]],6,FALSE)))</f>
        <v/>
      </c>
      <c r="H966" s="339" t="str">
        <f>IF(A966="","",CONCATENATE("1D.",Entrada!$K$8,".",auxiliar!A188,".",Table8[[#This Row],[Código da Candidatura]]))</f>
        <v/>
      </c>
      <c r="I966" s="342" t="str">
        <f>IF(A966="","",SUMIF(D.Composição!A$2825:A$8530,A966,D.Composição!G$5:G$8530))</f>
        <v/>
      </c>
      <c r="J966" s="343" t="str">
        <f>IF(A966="","",COUNTIF(D.Composição!$A:$A,$A966))</f>
        <v/>
      </c>
      <c r="K966" s="343" t="str">
        <f t="shared" si="75"/>
        <v/>
      </c>
      <c r="L966" s="343" t="str">
        <f>IF(A966="","",COUNTIFS(D.Composição!$A:$A,$A966,D.Composição!$M:$M,"Dep"))</f>
        <v/>
      </c>
      <c r="M966" s="343" t="str">
        <f>IF(A966="","",COUNTIFS(D.Composição!$A:$A,$A966,D.Composição!$F:$F,"Sim"))</f>
        <v/>
      </c>
      <c r="N966" s="343" t="str">
        <f t="shared" si="76"/>
        <v/>
      </c>
      <c r="O966" s="332" t="str">
        <f>IF(A966="","",VLOOKUP(A966,D.Composição!A3010:F8716,5,FALSE))</f>
        <v/>
      </c>
      <c r="P966" s="343" t="str">
        <f t="shared" si="77"/>
        <v/>
      </c>
      <c r="Q966" s="344" t="str">
        <f t="shared" si="78"/>
        <v/>
      </c>
      <c r="R966" s="345" t="str">
        <f t="shared" si="79"/>
        <v/>
      </c>
      <c r="S966" s="345" t="str">
        <f>IF(H966="","",IF(R966&gt;=4*auxiliar!$K$2,"Não elegível",IF(R966&lt;4*auxiliar!$K$2,"Elegível","")))</f>
        <v/>
      </c>
      <c r="T966" s="338"/>
      <c r="U966" s="325"/>
      <c r="V966" s="325"/>
      <c r="W966" s="335"/>
      <c r="X966" s="336" t="str">
        <f>IF(Table8[[#This Row],[Código do agregado '[Entidade']]]="","",IF(OR(AND(A966="",A966&lt;&gt;""),(AND(A966&lt;&gt;"",OR(B966="",D966="",I966="",T966="",U966="")))),"NÃO",IF(AND(A966&lt;&gt;"",J966=0),"Faltam membros","sim")))</f>
        <v/>
      </c>
      <c r="AA966" s="323"/>
      <c r="AB966" s="406"/>
      <c r="AC966" s="406"/>
      <c r="AD966" s="323"/>
      <c r="AE966" s="323"/>
    </row>
    <row r="967" spans="1:31" x14ac:dyDescent="0.25">
      <c r="A967" s="337"/>
      <c r="B967" s="338"/>
      <c r="C967" s="339">
        <f>IFERROR(VLOOKUP(B967,A.Núcleos!$B:$C,2,FALSE),"")</f>
        <v>0</v>
      </c>
      <c r="D967" s="340"/>
      <c r="E967" s="328"/>
      <c r="F967" s="337"/>
      <c r="G967" s="341" t="str">
        <f>IF(Table8[[#This Row],[Código da Candidatura]]="","",CONCATENATE(VLOOKUP(Table8[[#This Row],[Código da Candidatura]],Table13[[Cód.]:[Latitude]],3,FALSE)," - ",VLOOKUP(Table8[[#This Row],[Código da Candidatura]],Table13[[Cód.]:[Latitude]],6,FALSE)))</f>
        <v/>
      </c>
      <c r="H967" s="339" t="str">
        <f>IF(A967="","",CONCATENATE("1D.",Entrada!$K$8,".",auxiliar!A189,".",Table8[[#This Row],[Código da Candidatura]]))</f>
        <v/>
      </c>
      <c r="I967" s="342" t="str">
        <f>IF(A967="","",SUMIF(D.Composição!A$2825:A$8530,A967,D.Composição!G$5:G$8530))</f>
        <v/>
      </c>
      <c r="J967" s="343" t="str">
        <f>IF(A967="","",COUNTIF(D.Composição!$A:$A,$A967))</f>
        <v/>
      </c>
      <c r="K967" s="343" t="str">
        <f t="shared" si="75"/>
        <v/>
      </c>
      <c r="L967" s="343" t="str">
        <f>IF(A967="","",COUNTIFS(D.Composição!$A:$A,$A967,D.Composição!$M:$M,"Dep"))</f>
        <v/>
      </c>
      <c r="M967" s="343" t="str">
        <f>IF(A967="","",COUNTIFS(D.Composição!$A:$A,$A967,D.Composição!$F:$F,"Sim"))</f>
        <v/>
      </c>
      <c r="N967" s="343" t="str">
        <f t="shared" si="76"/>
        <v/>
      </c>
      <c r="O967" s="332" t="str">
        <f>IF(A967="","",VLOOKUP(A967,D.Composição!A3011:F8717,5,FALSE))</f>
        <v/>
      </c>
      <c r="P967" s="343" t="str">
        <f t="shared" si="77"/>
        <v/>
      </c>
      <c r="Q967" s="344" t="str">
        <f t="shared" si="78"/>
        <v/>
      </c>
      <c r="R967" s="345" t="str">
        <f t="shared" si="79"/>
        <v/>
      </c>
      <c r="S967" s="345" t="str">
        <f>IF(H967="","",IF(R967&gt;=4*auxiliar!$K$2,"Não elegível",IF(R967&lt;4*auxiliar!$K$2,"Elegível","")))</f>
        <v/>
      </c>
      <c r="T967" s="338"/>
      <c r="U967" s="325"/>
      <c r="V967" s="325"/>
      <c r="W967" s="335"/>
      <c r="X967" s="336" t="str">
        <f>IF(Table8[[#This Row],[Código do agregado '[Entidade']]]="","",IF(OR(AND(A967="",A967&lt;&gt;""),(AND(A967&lt;&gt;"",OR(B967="",D967="",I967="",T967="",U967="")))),"NÃO",IF(AND(A967&lt;&gt;"",J967=0),"Faltam membros","sim")))</f>
        <v/>
      </c>
      <c r="AA967" s="323"/>
      <c r="AB967" s="405"/>
      <c r="AC967" s="405"/>
      <c r="AD967" s="323"/>
      <c r="AE967" s="323"/>
    </row>
    <row r="968" spans="1:31" x14ac:dyDescent="0.25">
      <c r="A968" s="337"/>
      <c r="B968" s="338"/>
      <c r="C968" s="339">
        <f>IFERROR(VLOOKUP(B968,A.Núcleos!$B:$C,2,FALSE),"")</f>
        <v>0</v>
      </c>
      <c r="D968" s="340"/>
      <c r="E968" s="328"/>
      <c r="F968" s="337"/>
      <c r="G968" s="341" t="str">
        <f>IF(Table8[[#This Row],[Código da Candidatura]]="","",CONCATENATE(VLOOKUP(Table8[[#This Row],[Código da Candidatura]],Table13[[Cód.]:[Latitude]],3,FALSE)," - ",VLOOKUP(Table8[[#This Row],[Código da Candidatura]],Table13[[Cód.]:[Latitude]],6,FALSE)))</f>
        <v/>
      </c>
      <c r="H968" s="339" t="str">
        <f>IF(A968="","",CONCATENATE("1D.",Entrada!$K$8,".",auxiliar!A190,".",Table8[[#This Row],[Código da Candidatura]]))</f>
        <v/>
      </c>
      <c r="I968" s="342" t="str">
        <f>IF(A968="","",SUMIF(D.Composição!A$2825:A$8530,A968,D.Composição!G$5:G$8530))</f>
        <v/>
      </c>
      <c r="J968" s="343" t="str">
        <f>IF(A968="","",COUNTIF(D.Composição!$A:$A,$A968))</f>
        <v/>
      </c>
      <c r="K968" s="343" t="str">
        <f t="shared" si="75"/>
        <v/>
      </c>
      <c r="L968" s="343" t="str">
        <f>IF(A968="","",COUNTIFS(D.Composição!$A:$A,$A968,D.Composição!$M:$M,"Dep"))</f>
        <v/>
      </c>
      <c r="M968" s="343" t="str">
        <f>IF(A968="","",COUNTIFS(D.Composição!$A:$A,$A968,D.Composição!$F:$F,"Sim"))</f>
        <v/>
      </c>
      <c r="N968" s="343" t="str">
        <f t="shared" si="76"/>
        <v/>
      </c>
      <c r="O968" s="332" t="str">
        <f>IF(A968="","",VLOOKUP(A968,D.Composição!A3012:F8718,5,FALSE))</f>
        <v/>
      </c>
      <c r="P968" s="343" t="str">
        <f t="shared" si="77"/>
        <v/>
      </c>
      <c r="Q968" s="344" t="str">
        <f t="shared" si="78"/>
        <v/>
      </c>
      <c r="R968" s="345" t="str">
        <f t="shared" si="79"/>
        <v/>
      </c>
      <c r="S968" s="345" t="str">
        <f>IF(H968="","",IF(R968&gt;=4*auxiliar!$K$2,"Não elegível",IF(R968&lt;4*auxiliar!$K$2,"Elegível","")))</f>
        <v/>
      </c>
      <c r="T968" s="338"/>
      <c r="U968" s="325"/>
      <c r="V968" s="325"/>
      <c r="W968" s="335"/>
      <c r="X968" s="336" t="str">
        <f>IF(Table8[[#This Row],[Código do agregado '[Entidade']]]="","",IF(OR(AND(A968="",A968&lt;&gt;""),(AND(A968&lt;&gt;"",OR(B968="",D968="",I968="",T968="",U968="")))),"NÃO",IF(AND(A968&lt;&gt;"",J968=0),"Faltam membros","sim")))</f>
        <v/>
      </c>
      <c r="AA968" s="323"/>
      <c r="AB968" s="405"/>
      <c r="AC968" s="405"/>
      <c r="AD968" s="323"/>
      <c r="AE968" s="323"/>
    </row>
    <row r="969" spans="1:31" x14ac:dyDescent="0.25">
      <c r="A969" s="337"/>
      <c r="B969" s="338"/>
      <c r="C969" s="339">
        <f>IFERROR(VLOOKUP(B969,A.Núcleos!$B:$C,2,FALSE),"")</f>
        <v>0</v>
      </c>
      <c r="D969" s="340"/>
      <c r="E969" s="328"/>
      <c r="F969" s="337"/>
      <c r="G969" s="341" t="str">
        <f>IF(Table8[[#This Row],[Código da Candidatura]]="","",CONCATENATE(VLOOKUP(Table8[[#This Row],[Código da Candidatura]],Table13[[Cód.]:[Latitude]],3,FALSE)," - ",VLOOKUP(Table8[[#This Row],[Código da Candidatura]],Table13[[Cód.]:[Latitude]],6,FALSE)))</f>
        <v/>
      </c>
      <c r="H969" s="339" t="str">
        <f>IF(A969="","",CONCATENATE("1D.",Entrada!$K$8,".",auxiliar!A191,".",Table8[[#This Row],[Código da Candidatura]]))</f>
        <v/>
      </c>
      <c r="I969" s="342" t="str">
        <f>IF(A969="","",SUMIF(D.Composição!A$2825:A$8530,A969,D.Composição!G$5:G$8530))</f>
        <v/>
      </c>
      <c r="J969" s="343" t="str">
        <f>IF(A969="","",COUNTIF(D.Composição!$A:$A,$A969))</f>
        <v/>
      </c>
      <c r="K969" s="343" t="str">
        <f t="shared" si="75"/>
        <v/>
      </c>
      <c r="L969" s="343" t="str">
        <f>IF(A969="","",COUNTIFS(D.Composição!$A:$A,$A969,D.Composição!$M:$M,"Dep"))</f>
        <v/>
      </c>
      <c r="M969" s="343" t="str">
        <f>IF(A969="","",COUNTIFS(D.Composição!$A:$A,$A969,D.Composição!$F:$F,"Sim"))</f>
        <v/>
      </c>
      <c r="N969" s="343" t="str">
        <f t="shared" si="76"/>
        <v/>
      </c>
      <c r="O969" s="332" t="str">
        <f>IF(A969="","",VLOOKUP(A969,D.Composição!A3013:F8719,5,FALSE))</f>
        <v/>
      </c>
      <c r="P969" s="343" t="str">
        <f t="shared" si="77"/>
        <v/>
      </c>
      <c r="Q969" s="344" t="str">
        <f t="shared" si="78"/>
        <v/>
      </c>
      <c r="R969" s="345" t="str">
        <f t="shared" si="79"/>
        <v/>
      </c>
      <c r="S969" s="345" t="str">
        <f>IF(H969="","",IF(R969&gt;=4*auxiliar!$K$2,"Não elegível",IF(R969&lt;4*auxiliar!$K$2,"Elegível","")))</f>
        <v/>
      </c>
      <c r="T969" s="338"/>
      <c r="U969" s="325"/>
      <c r="V969" s="325"/>
      <c r="W969" s="335"/>
      <c r="X969" s="336" t="str">
        <f>IF(Table8[[#This Row],[Código do agregado '[Entidade']]]="","",IF(OR(AND(A969="",A969&lt;&gt;""),(AND(A969&lt;&gt;"",OR(B969="",D969="",I969="",T969="",U969="")))),"NÃO",IF(AND(A969&lt;&gt;"",J969=0),"Faltam membros","sim")))</f>
        <v/>
      </c>
      <c r="AA969" s="323"/>
      <c r="AB969" s="323"/>
      <c r="AC969" s="323"/>
      <c r="AD969" s="323"/>
      <c r="AE969" s="323"/>
    </row>
    <row r="970" spans="1:31" x14ac:dyDescent="0.25">
      <c r="A970" s="337"/>
      <c r="B970" s="338"/>
      <c r="C970" s="339">
        <f>IFERROR(VLOOKUP(B970,A.Núcleos!$B:$C,2,FALSE),"")</f>
        <v>0</v>
      </c>
      <c r="D970" s="340"/>
      <c r="E970" s="328"/>
      <c r="F970" s="337"/>
      <c r="G970" s="341" t="str">
        <f>IF(Table8[[#This Row],[Código da Candidatura]]="","",CONCATENATE(VLOOKUP(Table8[[#This Row],[Código da Candidatura]],Table13[[Cód.]:[Latitude]],3,FALSE)," - ",VLOOKUP(Table8[[#This Row],[Código da Candidatura]],Table13[[Cód.]:[Latitude]],6,FALSE)))</f>
        <v/>
      </c>
      <c r="H970" s="339" t="str">
        <f>IF(A970="","",CONCATENATE("1D.",Entrada!$K$8,".",auxiliar!A192,".",Table8[[#This Row],[Código da Candidatura]]))</f>
        <v/>
      </c>
      <c r="I970" s="342" t="str">
        <f>IF(A970="","",SUMIF(D.Composição!A$2825:A$8530,A970,D.Composição!G$5:G$8530))</f>
        <v/>
      </c>
      <c r="J970" s="343" t="str">
        <f>IF(A970="","",COUNTIF(D.Composição!$A:$A,$A970))</f>
        <v/>
      </c>
      <c r="K970" s="343" t="str">
        <f t="shared" si="75"/>
        <v/>
      </c>
      <c r="L970" s="343" t="str">
        <f>IF(A970="","",COUNTIFS(D.Composição!$A:$A,$A970,D.Composição!$M:$M,"Dep"))</f>
        <v/>
      </c>
      <c r="M970" s="343" t="str">
        <f>IF(A970="","",COUNTIFS(D.Composição!$A:$A,$A970,D.Composição!$F:$F,"Sim"))</f>
        <v/>
      </c>
      <c r="N970" s="343" t="str">
        <f t="shared" si="76"/>
        <v/>
      </c>
      <c r="O970" s="332" t="str">
        <f>IF(A970="","",VLOOKUP(A970,D.Composição!A3014:F8720,5,FALSE))</f>
        <v/>
      </c>
      <c r="P970" s="343" t="str">
        <f t="shared" si="77"/>
        <v/>
      </c>
      <c r="Q970" s="344" t="str">
        <f t="shared" si="78"/>
        <v/>
      </c>
      <c r="R970" s="345" t="str">
        <f t="shared" si="79"/>
        <v/>
      </c>
      <c r="S970" s="345" t="str">
        <f>IF(H970="","",IF(R970&gt;=4*auxiliar!$K$2,"Não elegível",IF(R970&lt;4*auxiliar!$K$2,"Elegível","")))</f>
        <v/>
      </c>
      <c r="T970" s="338"/>
      <c r="U970" s="325"/>
      <c r="V970" s="325"/>
      <c r="W970" s="335"/>
      <c r="X970" s="336" t="str">
        <f>IF(Table8[[#This Row],[Código do agregado '[Entidade']]]="","",IF(OR(AND(A970="",A970&lt;&gt;""),(AND(A970&lt;&gt;"",OR(B970="",D970="",I970="",T970="",U970="")))),"NÃO",IF(AND(A970&lt;&gt;"",J970=0),"Faltam membros","sim")))</f>
        <v/>
      </c>
      <c r="AA970" s="323"/>
      <c r="AB970" s="323"/>
      <c r="AC970" s="323"/>
      <c r="AD970" s="323"/>
      <c r="AE970" s="323"/>
    </row>
    <row r="971" spans="1:31" x14ac:dyDescent="0.25">
      <c r="A971" s="337"/>
      <c r="B971" s="338"/>
      <c r="C971" s="339">
        <f>IFERROR(VLOOKUP(B971,A.Núcleos!$B:$C,2,FALSE),"")</f>
        <v>0</v>
      </c>
      <c r="D971" s="340"/>
      <c r="E971" s="328"/>
      <c r="F971" s="337"/>
      <c r="G971" s="341" t="str">
        <f>IF(Table8[[#This Row],[Código da Candidatura]]="","",CONCATENATE(VLOOKUP(Table8[[#This Row],[Código da Candidatura]],Table13[[Cód.]:[Latitude]],3,FALSE)," - ",VLOOKUP(Table8[[#This Row],[Código da Candidatura]],Table13[[Cód.]:[Latitude]],6,FALSE)))</f>
        <v/>
      </c>
      <c r="H971" s="339" t="str">
        <f>IF(A971="","",CONCATENATE("1D.",Entrada!$K$8,".",auxiliar!A193,".",Table8[[#This Row],[Código da Candidatura]]))</f>
        <v/>
      </c>
      <c r="I971" s="342" t="str">
        <f>IF(A971="","",SUMIF(D.Composição!A$2825:A$8530,A971,D.Composição!G$5:G$8530))</f>
        <v/>
      </c>
      <c r="J971" s="343" t="str">
        <f>IF(A971="","",COUNTIF(D.Composição!$A:$A,$A971))</f>
        <v/>
      </c>
      <c r="K971" s="343" t="str">
        <f t="shared" si="75"/>
        <v/>
      </c>
      <c r="L971" s="343" t="str">
        <f>IF(A971="","",COUNTIFS(D.Composição!$A:$A,$A971,D.Composição!$M:$M,"Dep"))</f>
        <v/>
      </c>
      <c r="M971" s="343" t="str">
        <f>IF(A971="","",COUNTIFS(D.Composição!$A:$A,$A971,D.Composição!$F:$F,"Sim"))</f>
        <v/>
      </c>
      <c r="N971" s="343" t="str">
        <f t="shared" si="76"/>
        <v/>
      </c>
      <c r="O971" s="332" t="str">
        <f>IF(A971="","",VLOOKUP(A971,D.Composição!A3015:F8721,5,FALSE))</f>
        <v/>
      </c>
      <c r="P971" s="343" t="str">
        <f t="shared" si="77"/>
        <v/>
      </c>
      <c r="Q971" s="344" t="str">
        <f t="shared" si="78"/>
        <v/>
      </c>
      <c r="R971" s="345" t="str">
        <f t="shared" si="79"/>
        <v/>
      </c>
      <c r="S971" s="345" t="str">
        <f>IF(H971="","",IF(R971&gt;=4*auxiliar!$K$2,"Não elegível",IF(R971&lt;4*auxiliar!$K$2,"Elegível","")))</f>
        <v/>
      </c>
      <c r="T971" s="338"/>
      <c r="U971" s="325"/>
      <c r="V971" s="325"/>
      <c r="W971" s="335"/>
      <c r="X971" s="336" t="str">
        <f>IF(Table8[[#This Row],[Código do agregado '[Entidade']]]="","",IF(OR(AND(A971="",A971&lt;&gt;""),(AND(A971&lt;&gt;"",OR(B971="",D971="",I971="",T971="",U971="")))),"NÃO",IF(AND(A971&lt;&gt;"",J971=0),"Faltam membros","sim")))</f>
        <v/>
      </c>
      <c r="AA971" s="323"/>
      <c r="AB971" s="323"/>
      <c r="AC971" s="323"/>
      <c r="AD971" s="323"/>
      <c r="AE971" s="323"/>
    </row>
    <row r="972" spans="1:31" x14ac:dyDescent="0.25">
      <c r="A972" s="337"/>
      <c r="B972" s="338"/>
      <c r="C972" s="339">
        <f>IFERROR(VLOOKUP(B972,A.Núcleos!$B:$C,2,FALSE),"")</f>
        <v>0</v>
      </c>
      <c r="D972" s="340"/>
      <c r="E972" s="328"/>
      <c r="F972" s="337"/>
      <c r="G972" s="341" t="str">
        <f>IF(Table8[[#This Row],[Código da Candidatura]]="","",CONCATENATE(VLOOKUP(Table8[[#This Row],[Código da Candidatura]],Table13[[Cód.]:[Latitude]],3,FALSE)," - ",VLOOKUP(Table8[[#This Row],[Código da Candidatura]],Table13[[Cód.]:[Latitude]],6,FALSE)))</f>
        <v/>
      </c>
      <c r="H972" s="339" t="str">
        <f>IF(A972="","",CONCATENATE("1D.",Entrada!$K$8,".",auxiliar!A194,".",Table8[[#This Row],[Código da Candidatura]]))</f>
        <v/>
      </c>
      <c r="I972" s="342" t="str">
        <f>IF(A972="","",SUMIF(D.Composição!A$2825:A$8530,A972,D.Composição!G$5:G$8530))</f>
        <v/>
      </c>
      <c r="J972" s="343" t="str">
        <f>IF(A972="","",COUNTIF(D.Composição!$A:$A,$A972))</f>
        <v/>
      </c>
      <c r="K972" s="343" t="str">
        <f t="shared" si="75"/>
        <v/>
      </c>
      <c r="L972" s="343" t="str">
        <f>IF(A972="","",COUNTIFS(D.Composição!$A:$A,$A972,D.Composição!$M:$M,"Dep"))</f>
        <v/>
      </c>
      <c r="M972" s="343" t="str">
        <f>IF(A972="","",COUNTIFS(D.Composição!$A:$A,$A972,D.Composição!$F:$F,"Sim"))</f>
        <v/>
      </c>
      <c r="N972" s="343" t="str">
        <f t="shared" si="76"/>
        <v/>
      </c>
      <c r="O972" s="332" t="str">
        <f>IF(A972="","",VLOOKUP(A972,D.Composição!A3016:F8722,5,FALSE))</f>
        <v/>
      </c>
      <c r="P972" s="343" t="str">
        <f t="shared" si="77"/>
        <v/>
      </c>
      <c r="Q972" s="344" t="str">
        <f t="shared" si="78"/>
        <v/>
      </c>
      <c r="R972" s="345" t="str">
        <f t="shared" si="79"/>
        <v/>
      </c>
      <c r="S972" s="345" t="str">
        <f>IF(H972="","",IF(R972&gt;=4*auxiliar!$K$2,"Não elegível",IF(R972&lt;4*auxiliar!$K$2,"Elegível","")))</f>
        <v/>
      </c>
      <c r="T972" s="338"/>
      <c r="U972" s="325"/>
      <c r="V972" s="325"/>
      <c r="W972" s="335"/>
      <c r="X972" s="336" t="str">
        <f>IF(Table8[[#This Row],[Código do agregado '[Entidade']]]="","",IF(OR(AND(A972="",A972&lt;&gt;""),(AND(A972&lt;&gt;"",OR(B972="",D972="",I972="",T972="",U972="")))),"NÃO",IF(AND(A972&lt;&gt;"",J972=0),"Faltam membros","sim")))</f>
        <v/>
      </c>
      <c r="AA972" s="323"/>
      <c r="AB972" s="323"/>
      <c r="AC972" s="323"/>
      <c r="AD972" s="323"/>
      <c r="AE972" s="323"/>
    </row>
    <row r="973" spans="1:31" x14ac:dyDescent="0.25">
      <c r="A973" s="337"/>
      <c r="B973" s="338"/>
      <c r="C973" s="339">
        <f>IFERROR(VLOOKUP(B973,A.Núcleos!$B:$C,2,FALSE),"")</f>
        <v>0</v>
      </c>
      <c r="D973" s="340"/>
      <c r="E973" s="328"/>
      <c r="F973" s="337"/>
      <c r="G973" s="341" t="str">
        <f>IF(Table8[[#This Row],[Código da Candidatura]]="","",CONCATENATE(VLOOKUP(Table8[[#This Row],[Código da Candidatura]],Table13[[Cód.]:[Latitude]],3,FALSE)," - ",VLOOKUP(Table8[[#This Row],[Código da Candidatura]],Table13[[Cód.]:[Latitude]],6,FALSE)))</f>
        <v/>
      </c>
      <c r="H973" s="339" t="str">
        <f>IF(A973="","",CONCATENATE("1D.",Entrada!$K$8,".",auxiliar!A195,".",Table8[[#This Row],[Código da Candidatura]]))</f>
        <v/>
      </c>
      <c r="I973" s="342" t="str">
        <f>IF(A973="","",SUMIF(D.Composição!A$2825:A$8530,A973,D.Composição!G$5:G$8530))</f>
        <v/>
      </c>
      <c r="J973" s="343" t="str">
        <f>IF(A973="","",COUNTIF(D.Composição!$A:$A,$A973))</f>
        <v/>
      </c>
      <c r="K973" s="343" t="str">
        <f t="shared" si="75"/>
        <v/>
      </c>
      <c r="L973" s="343" t="str">
        <f>IF(A973="","",COUNTIFS(D.Composição!$A:$A,$A973,D.Composição!$M:$M,"Dep"))</f>
        <v/>
      </c>
      <c r="M973" s="343" t="str">
        <f>IF(A973="","",COUNTIFS(D.Composição!$A:$A,$A973,D.Composição!$F:$F,"Sim"))</f>
        <v/>
      </c>
      <c r="N973" s="343" t="str">
        <f t="shared" si="76"/>
        <v/>
      </c>
      <c r="O973" s="332" t="str">
        <f>IF(A973="","",VLOOKUP(A973,D.Composição!A3017:F8723,5,FALSE))</f>
        <v/>
      </c>
      <c r="P973" s="343" t="str">
        <f t="shared" si="77"/>
        <v/>
      </c>
      <c r="Q973" s="344" t="str">
        <f t="shared" si="78"/>
        <v/>
      </c>
      <c r="R973" s="345" t="str">
        <f t="shared" si="79"/>
        <v/>
      </c>
      <c r="S973" s="345" t="str">
        <f>IF(H973="","",IF(R973&gt;=4*auxiliar!$K$2,"Não elegível",IF(R973&lt;4*auxiliar!$K$2,"Elegível","")))</f>
        <v/>
      </c>
      <c r="T973" s="338"/>
      <c r="U973" s="325"/>
      <c r="V973" s="325"/>
      <c r="W973" s="335"/>
      <c r="X973" s="336" t="str">
        <f>IF(Table8[[#This Row],[Código do agregado '[Entidade']]]="","",IF(OR(AND(A973="",A973&lt;&gt;""),(AND(A973&lt;&gt;"",OR(B973="",D973="",I973="",T973="",U973="")))),"NÃO",IF(AND(A973&lt;&gt;"",J973=0),"Faltam membros","sim")))</f>
        <v/>
      </c>
      <c r="AA973" s="323"/>
      <c r="AB973" s="323"/>
      <c r="AC973" s="323"/>
      <c r="AD973" s="323"/>
      <c r="AE973" s="323"/>
    </row>
    <row r="974" spans="1:31" x14ac:dyDescent="0.25">
      <c r="A974" s="337"/>
      <c r="B974" s="338"/>
      <c r="C974" s="339">
        <f>IFERROR(VLOOKUP(B974,A.Núcleos!$B:$C,2,FALSE),"")</f>
        <v>0</v>
      </c>
      <c r="D974" s="340"/>
      <c r="E974" s="328"/>
      <c r="F974" s="337"/>
      <c r="G974" s="341" t="str">
        <f>IF(Table8[[#This Row],[Código da Candidatura]]="","",CONCATENATE(VLOOKUP(Table8[[#This Row],[Código da Candidatura]],Table13[[Cód.]:[Latitude]],3,FALSE)," - ",VLOOKUP(Table8[[#This Row],[Código da Candidatura]],Table13[[Cód.]:[Latitude]],6,FALSE)))</f>
        <v/>
      </c>
      <c r="H974" s="339" t="str">
        <f>IF(A974="","",CONCATENATE("1D.",Entrada!$K$8,".",auxiliar!A196,".",Table8[[#This Row],[Código da Candidatura]]))</f>
        <v/>
      </c>
      <c r="I974" s="342" t="str">
        <f>IF(A974="","",SUMIF(D.Composição!A$2825:A$8530,A974,D.Composição!G$5:G$8530))</f>
        <v/>
      </c>
      <c r="J974" s="343" t="str">
        <f>IF(A974="","",COUNTIF(D.Composição!$A:$A,$A974))</f>
        <v/>
      </c>
      <c r="K974" s="343" t="str">
        <f t="shared" si="75"/>
        <v/>
      </c>
      <c r="L974" s="343" t="str">
        <f>IF(A974="","",COUNTIFS(D.Composição!$A:$A,$A974,D.Composição!$M:$M,"Dep"))</f>
        <v/>
      </c>
      <c r="M974" s="343" t="str">
        <f>IF(A974="","",COUNTIFS(D.Composição!$A:$A,$A974,D.Composição!$F:$F,"Sim"))</f>
        <v/>
      </c>
      <c r="N974" s="343" t="str">
        <f t="shared" si="76"/>
        <v/>
      </c>
      <c r="O974" s="332" t="str">
        <f>IF(A974="","",VLOOKUP(A974,D.Composição!A3018:F8724,5,FALSE))</f>
        <v/>
      </c>
      <c r="P974" s="343" t="str">
        <f t="shared" si="77"/>
        <v/>
      </c>
      <c r="Q974" s="344" t="str">
        <f t="shared" si="78"/>
        <v/>
      </c>
      <c r="R974" s="345" t="str">
        <f t="shared" si="79"/>
        <v/>
      </c>
      <c r="S974" s="345" t="str">
        <f>IF(H974="","",IF(R974&gt;=4*auxiliar!$K$2,"Não elegível",IF(R974&lt;4*auxiliar!$K$2,"Elegível","")))</f>
        <v/>
      </c>
      <c r="T974" s="338"/>
      <c r="U974" s="325"/>
      <c r="V974" s="325"/>
      <c r="W974" s="335"/>
      <c r="X974" s="336" t="str">
        <f>IF(Table8[[#This Row],[Código do agregado '[Entidade']]]="","",IF(OR(AND(A974="",A974&lt;&gt;""),(AND(A974&lt;&gt;"",OR(B974="",D974="",I974="",T974="",U974="")))),"NÃO",IF(AND(A974&lt;&gt;"",J974=0),"Faltam membros","sim")))</f>
        <v/>
      </c>
      <c r="AA974" s="323"/>
      <c r="AB974" s="323"/>
      <c r="AC974" s="323"/>
      <c r="AD974" s="323"/>
      <c r="AE974" s="323"/>
    </row>
    <row r="975" spans="1:31" x14ac:dyDescent="0.25">
      <c r="A975" s="337"/>
      <c r="B975" s="338"/>
      <c r="C975" s="339">
        <f>IFERROR(VLOOKUP(B975,A.Núcleos!$B:$C,2,FALSE),"")</f>
        <v>0</v>
      </c>
      <c r="D975" s="340"/>
      <c r="E975" s="328"/>
      <c r="F975" s="337"/>
      <c r="G975" s="341" t="str">
        <f>IF(Table8[[#This Row],[Código da Candidatura]]="","",CONCATENATE(VLOOKUP(Table8[[#This Row],[Código da Candidatura]],Table13[[Cód.]:[Latitude]],3,FALSE)," - ",VLOOKUP(Table8[[#This Row],[Código da Candidatura]],Table13[[Cód.]:[Latitude]],6,FALSE)))</f>
        <v/>
      </c>
      <c r="H975" s="339" t="str">
        <f>IF(A975="","",CONCATENATE("1D.",Entrada!$K$8,".",auxiliar!A197,".",Table8[[#This Row],[Código da Candidatura]]))</f>
        <v/>
      </c>
      <c r="I975" s="342" t="str">
        <f>IF(A975="","",SUMIF(D.Composição!A$2825:A$8530,A975,D.Composição!G$5:G$8530))</f>
        <v/>
      </c>
      <c r="J975" s="343" t="str">
        <f>IF(A975="","",COUNTIF(D.Composição!$A:$A,$A975))</f>
        <v/>
      </c>
      <c r="K975" s="343" t="str">
        <f t="shared" si="75"/>
        <v/>
      </c>
      <c r="L975" s="343" t="str">
        <f>IF(A975="","",COUNTIFS(D.Composição!$A:$A,$A975,D.Composição!$M:$M,"Dep"))</f>
        <v/>
      </c>
      <c r="M975" s="343" t="str">
        <f>IF(A975="","",COUNTIFS(D.Composição!$A:$A,$A975,D.Composição!$F:$F,"Sim"))</f>
        <v/>
      </c>
      <c r="N975" s="343" t="str">
        <f t="shared" si="76"/>
        <v/>
      </c>
      <c r="O975" s="332" t="str">
        <f>IF(A975="","",VLOOKUP(A975,D.Composição!A3019:F8725,5,FALSE))</f>
        <v/>
      </c>
      <c r="P975" s="343" t="str">
        <f t="shared" si="77"/>
        <v/>
      </c>
      <c r="Q975" s="344" t="str">
        <f t="shared" si="78"/>
        <v/>
      </c>
      <c r="R975" s="345" t="str">
        <f t="shared" si="79"/>
        <v/>
      </c>
      <c r="S975" s="345" t="str">
        <f>IF(H975="","",IF(R975&gt;=4*auxiliar!$K$2,"Não elegível",IF(R975&lt;4*auxiliar!$K$2,"Elegível","")))</f>
        <v/>
      </c>
      <c r="T975" s="338"/>
      <c r="U975" s="325"/>
      <c r="V975" s="325"/>
      <c r="W975" s="335"/>
      <c r="X975" s="336" t="str">
        <f>IF(Table8[[#This Row],[Código do agregado '[Entidade']]]="","",IF(OR(AND(A975="",A975&lt;&gt;""),(AND(A975&lt;&gt;"",OR(B975="",D975="",I975="",T975="",U975="")))),"NÃO",IF(AND(A975&lt;&gt;"",J975=0),"Faltam membros","sim")))</f>
        <v/>
      </c>
      <c r="AA975" s="323"/>
      <c r="AB975" s="323"/>
      <c r="AC975" s="323"/>
      <c r="AD975" s="323"/>
      <c r="AE975" s="323"/>
    </row>
    <row r="976" spans="1:31" x14ac:dyDescent="0.25">
      <c r="A976" s="337"/>
      <c r="B976" s="338"/>
      <c r="C976" s="339">
        <f>IFERROR(VLOOKUP(B976,A.Núcleos!$B:$C,2,FALSE),"")</f>
        <v>0</v>
      </c>
      <c r="D976" s="340"/>
      <c r="E976" s="328"/>
      <c r="F976" s="337"/>
      <c r="G976" s="341" t="str">
        <f>IF(Table8[[#This Row],[Código da Candidatura]]="","",CONCATENATE(VLOOKUP(Table8[[#This Row],[Código da Candidatura]],Table13[[Cód.]:[Latitude]],3,FALSE)," - ",VLOOKUP(Table8[[#This Row],[Código da Candidatura]],Table13[[Cód.]:[Latitude]],6,FALSE)))</f>
        <v/>
      </c>
      <c r="H976" s="339" t="str">
        <f>IF(A976="","",CONCATENATE("1D.",Entrada!$K$8,".",auxiliar!A198,".",Table8[[#This Row],[Código da Candidatura]]))</f>
        <v/>
      </c>
      <c r="I976" s="342" t="str">
        <f>IF(A976="","",SUMIF(D.Composição!A$2825:A$8530,A976,D.Composição!G$5:G$8530))</f>
        <v/>
      </c>
      <c r="J976" s="343" t="str">
        <f>IF(A976="","",COUNTIF(D.Composição!$A:$A,$A976))</f>
        <v/>
      </c>
      <c r="K976" s="343" t="str">
        <f t="shared" si="75"/>
        <v/>
      </c>
      <c r="L976" s="343" t="str">
        <f>IF(A976="","",COUNTIFS(D.Composição!$A:$A,$A976,D.Composição!$M:$M,"Dep"))</f>
        <v/>
      </c>
      <c r="M976" s="343" t="str">
        <f>IF(A976="","",COUNTIFS(D.Composição!$A:$A,$A976,D.Composição!$F:$F,"Sim"))</f>
        <v/>
      </c>
      <c r="N976" s="343" t="str">
        <f t="shared" si="76"/>
        <v/>
      </c>
      <c r="O976" s="332" t="str">
        <f>IF(A976="","",VLOOKUP(A976,D.Composição!A3020:F8726,5,FALSE))</f>
        <v/>
      </c>
      <c r="P976" s="343" t="str">
        <f t="shared" si="77"/>
        <v/>
      </c>
      <c r="Q976" s="344" t="str">
        <f t="shared" si="78"/>
        <v/>
      </c>
      <c r="R976" s="345" t="str">
        <f t="shared" si="79"/>
        <v/>
      </c>
      <c r="S976" s="345" t="str">
        <f>IF(H976="","",IF(R976&gt;=4*auxiliar!$K$2,"Não elegível",IF(R976&lt;4*auxiliar!$K$2,"Elegível","")))</f>
        <v/>
      </c>
      <c r="T976" s="338"/>
      <c r="U976" s="325"/>
      <c r="V976" s="325"/>
      <c r="W976" s="335"/>
      <c r="X976" s="336" t="str">
        <f>IF(Table8[[#This Row],[Código do agregado '[Entidade']]]="","",IF(OR(AND(A976="",A976&lt;&gt;""),(AND(A976&lt;&gt;"",OR(B976="",D976="",I976="",T976="",U976="")))),"NÃO",IF(AND(A976&lt;&gt;"",J976=0),"Faltam membros","sim")))</f>
        <v/>
      </c>
    </row>
    <row r="977" spans="1:24" x14ac:dyDescent="0.25">
      <c r="A977" s="337"/>
      <c r="B977" s="338"/>
      <c r="C977" s="339">
        <f>IFERROR(VLOOKUP(B977,A.Núcleos!$B:$C,2,FALSE),"")</f>
        <v>0</v>
      </c>
      <c r="D977" s="340"/>
      <c r="E977" s="328"/>
      <c r="F977" s="337"/>
      <c r="G977" s="341" t="str">
        <f>IF(Table8[[#This Row],[Código da Candidatura]]="","",CONCATENATE(VLOOKUP(Table8[[#This Row],[Código da Candidatura]],Table13[[Cód.]:[Latitude]],3,FALSE)," - ",VLOOKUP(Table8[[#This Row],[Código da Candidatura]],Table13[[Cód.]:[Latitude]],6,FALSE)))</f>
        <v/>
      </c>
      <c r="H977" s="339" t="str">
        <f>IF(A977="","",CONCATENATE("1D.",Entrada!$K$8,".",auxiliar!A199,".",Table8[[#This Row],[Código da Candidatura]]))</f>
        <v/>
      </c>
      <c r="I977" s="342" t="str">
        <f>IF(A977="","",SUMIF(D.Composição!A$2825:A$8530,A977,D.Composição!G$5:G$8530))</f>
        <v/>
      </c>
      <c r="J977" s="343" t="str">
        <f>IF(A977="","",COUNTIF(D.Composição!$A:$A,$A977))</f>
        <v/>
      </c>
      <c r="K977" s="343" t="str">
        <f t="shared" si="75"/>
        <v/>
      </c>
      <c r="L977" s="343" t="str">
        <f>IF(A977="","",COUNTIFS(D.Composição!$A:$A,$A977,D.Composição!$M:$M,"Dep"))</f>
        <v/>
      </c>
      <c r="M977" s="343" t="str">
        <f>IF(A977="","",COUNTIFS(D.Composição!$A:$A,$A977,D.Composição!$F:$F,"Sim"))</f>
        <v/>
      </c>
      <c r="N977" s="343" t="str">
        <f t="shared" si="76"/>
        <v/>
      </c>
      <c r="O977" s="332" t="str">
        <f>IF(A977="","",VLOOKUP(A977,D.Composição!A3021:F8727,5,FALSE))</f>
        <v/>
      </c>
      <c r="P977" s="343" t="str">
        <f t="shared" si="77"/>
        <v/>
      </c>
      <c r="Q977" s="344" t="str">
        <f t="shared" si="78"/>
        <v/>
      </c>
      <c r="R977" s="345" t="str">
        <f t="shared" si="79"/>
        <v/>
      </c>
      <c r="S977" s="345" t="str">
        <f>IF(H977="","",IF(R977&gt;=4*auxiliar!$K$2,"Não elegível",IF(R977&lt;4*auxiliar!$K$2,"Elegível","")))</f>
        <v/>
      </c>
      <c r="T977" s="338"/>
      <c r="U977" s="325"/>
      <c r="V977" s="325"/>
      <c r="W977" s="335"/>
      <c r="X977" s="336" t="str">
        <f>IF(Table8[[#This Row],[Código do agregado '[Entidade']]]="","",IF(OR(AND(A977="",A977&lt;&gt;""),(AND(A977&lt;&gt;"",OR(B977="",D977="",I977="",T977="",U977="")))),"NÃO",IF(AND(A977&lt;&gt;"",J977=0),"Faltam membros","sim")))</f>
        <v/>
      </c>
    </row>
    <row r="978" spans="1:24" x14ac:dyDescent="0.25">
      <c r="A978" s="337"/>
      <c r="B978" s="338"/>
      <c r="C978" s="339">
        <f>IFERROR(VLOOKUP(B978,A.Núcleos!$B:$C,2,FALSE),"")</f>
        <v>0</v>
      </c>
      <c r="D978" s="340"/>
      <c r="E978" s="328"/>
      <c r="F978" s="337"/>
      <c r="G978" s="341" t="str">
        <f>IF(Table8[[#This Row],[Código da Candidatura]]="","",CONCATENATE(VLOOKUP(Table8[[#This Row],[Código da Candidatura]],Table13[[Cód.]:[Latitude]],3,FALSE)," - ",VLOOKUP(Table8[[#This Row],[Código da Candidatura]],Table13[[Cód.]:[Latitude]],6,FALSE)))</f>
        <v/>
      </c>
      <c r="H978" s="339" t="str">
        <f>IF(A978="","",CONCATENATE("1D.",Entrada!$K$8,".",auxiliar!A200,".",Table8[[#This Row],[Código da Candidatura]]))</f>
        <v/>
      </c>
      <c r="I978" s="342" t="str">
        <f>IF(A978="","",SUMIF(D.Composição!A$2825:A$8530,A978,D.Composição!G$5:G$8530))</f>
        <v/>
      </c>
      <c r="J978" s="343" t="str">
        <f>IF(A978="","",COUNTIF(D.Composição!$A:$A,$A978))</f>
        <v/>
      </c>
      <c r="K978" s="343" t="str">
        <f t="shared" si="75"/>
        <v/>
      </c>
      <c r="L978" s="343" t="str">
        <f>IF(A978="","",COUNTIFS(D.Composição!$A:$A,$A978,D.Composição!$M:$M,"Dep"))</f>
        <v/>
      </c>
      <c r="M978" s="343" t="str">
        <f>IF(A978="","",COUNTIFS(D.Composição!$A:$A,$A978,D.Composição!$F:$F,"Sim"))</f>
        <v/>
      </c>
      <c r="N978" s="343" t="str">
        <f t="shared" si="76"/>
        <v/>
      </c>
      <c r="O978" s="332" t="str">
        <f>IF(A978="","",VLOOKUP(A978,D.Composição!A3022:F8728,5,FALSE))</f>
        <v/>
      </c>
      <c r="P978" s="343" t="str">
        <f t="shared" si="77"/>
        <v/>
      </c>
      <c r="Q978" s="344" t="str">
        <f t="shared" si="78"/>
        <v/>
      </c>
      <c r="R978" s="345" t="str">
        <f t="shared" si="79"/>
        <v/>
      </c>
      <c r="S978" s="345" t="str">
        <f>IF(H978="","",IF(R978&gt;=4*auxiliar!$K$2,"Não elegível",IF(R978&lt;4*auxiliar!$K$2,"Elegível","")))</f>
        <v/>
      </c>
      <c r="T978" s="338"/>
      <c r="U978" s="325"/>
      <c r="V978" s="325"/>
      <c r="W978" s="335"/>
      <c r="X978" s="336" t="str">
        <f>IF(Table8[[#This Row],[Código do agregado '[Entidade']]]="","",IF(OR(AND(A978="",A978&lt;&gt;""),(AND(A978&lt;&gt;"",OR(B978="",D978="",I978="",T978="",U978="")))),"NÃO",IF(AND(A978&lt;&gt;"",J978=0),"Faltam membros","sim")))</f>
        <v/>
      </c>
    </row>
    <row r="979" spans="1:24" x14ac:dyDescent="0.25">
      <c r="A979" s="337"/>
      <c r="B979" s="338"/>
      <c r="C979" s="339">
        <f>IFERROR(VLOOKUP(B979,A.Núcleos!$B:$C,2,FALSE),"")</f>
        <v>0</v>
      </c>
      <c r="D979" s="340"/>
      <c r="E979" s="328"/>
      <c r="F979" s="337"/>
      <c r="G979" s="341" t="str">
        <f>IF(Table8[[#This Row],[Código da Candidatura]]="","",CONCATENATE(VLOOKUP(Table8[[#This Row],[Código da Candidatura]],Table13[[Cód.]:[Latitude]],3,FALSE)," - ",VLOOKUP(Table8[[#This Row],[Código da Candidatura]],Table13[[Cód.]:[Latitude]],6,FALSE)))</f>
        <v/>
      </c>
      <c r="H979" s="339" t="str">
        <f>IF(A979="","",CONCATENATE("1D.",Entrada!$K$8,".",auxiliar!A201,".",Table8[[#This Row],[Código da Candidatura]]))</f>
        <v/>
      </c>
      <c r="I979" s="342" t="str">
        <f>IF(A979="","",SUMIF(D.Composição!A$2825:A$8530,A979,D.Composição!G$5:G$8530))</f>
        <v/>
      </c>
      <c r="J979" s="343" t="str">
        <f>IF(A979="","",COUNTIF(D.Composição!$A:$A,$A979))</f>
        <v/>
      </c>
      <c r="K979" s="343" t="str">
        <f t="shared" si="75"/>
        <v/>
      </c>
      <c r="L979" s="343" t="str">
        <f>IF(A979="","",COUNTIFS(D.Composição!$A:$A,$A979,D.Composição!$M:$M,"Dep"))</f>
        <v/>
      </c>
      <c r="M979" s="343" t="str">
        <f>IF(A979="","",COUNTIFS(D.Composição!$A:$A,$A979,D.Composição!$F:$F,"Sim"))</f>
        <v/>
      </c>
      <c r="N979" s="343" t="str">
        <f t="shared" si="76"/>
        <v/>
      </c>
      <c r="O979" s="332" t="str">
        <f>IF(A979="","",VLOOKUP(A979,D.Composição!A3023:F8729,5,FALSE))</f>
        <v/>
      </c>
      <c r="P979" s="343" t="str">
        <f t="shared" si="77"/>
        <v/>
      </c>
      <c r="Q979" s="344" t="str">
        <f t="shared" si="78"/>
        <v/>
      </c>
      <c r="R979" s="345" t="str">
        <f t="shared" si="79"/>
        <v/>
      </c>
      <c r="S979" s="345" t="str">
        <f>IF(H979="","",IF(R979&gt;=4*auxiliar!$K$2,"Não elegível",IF(R979&lt;4*auxiliar!$K$2,"Elegível","")))</f>
        <v/>
      </c>
      <c r="T979" s="338"/>
      <c r="U979" s="325"/>
      <c r="V979" s="325"/>
      <c r="W979" s="335"/>
      <c r="X979" s="336" t="str">
        <f>IF(Table8[[#This Row],[Código do agregado '[Entidade']]]="","",IF(OR(AND(A979="",A979&lt;&gt;""),(AND(A979&lt;&gt;"",OR(B979="",D979="",I979="",T979="",U979="")))),"NÃO",IF(AND(A979&lt;&gt;"",J979=0),"Faltam membros","sim")))</f>
        <v/>
      </c>
    </row>
    <row r="980" spans="1:24" x14ac:dyDescent="0.25">
      <c r="A980" s="337"/>
      <c r="B980" s="338"/>
      <c r="C980" s="339">
        <f>IFERROR(VLOOKUP(B980,A.Núcleos!$B:$C,2,FALSE),"")</f>
        <v>0</v>
      </c>
      <c r="D980" s="340"/>
      <c r="E980" s="328"/>
      <c r="F980" s="337"/>
      <c r="G980" s="341" t="str">
        <f>IF(Table8[[#This Row],[Código da Candidatura]]="","",CONCATENATE(VLOOKUP(Table8[[#This Row],[Código da Candidatura]],Table13[[Cód.]:[Latitude]],3,FALSE)," - ",VLOOKUP(Table8[[#This Row],[Código da Candidatura]],Table13[[Cód.]:[Latitude]],6,FALSE)))</f>
        <v/>
      </c>
      <c r="H980" s="339" t="str">
        <f>IF(A980="","",CONCATENATE("1D.",Entrada!$K$8,".",auxiliar!A202,".",Table8[[#This Row],[Código da Candidatura]]))</f>
        <v/>
      </c>
      <c r="I980" s="342" t="str">
        <f>IF(A980="","",SUMIF(D.Composição!A$2825:A$8530,A980,D.Composição!G$5:G$8530))</f>
        <v/>
      </c>
      <c r="J980" s="343" t="str">
        <f>IF(A980="","",COUNTIF(D.Composição!$A:$A,$A980))</f>
        <v/>
      </c>
      <c r="K980" s="343" t="str">
        <f t="shared" si="75"/>
        <v/>
      </c>
      <c r="L980" s="343" t="str">
        <f>IF(A980="","",COUNTIFS(D.Composição!$A:$A,$A980,D.Composição!$M:$M,"Dep"))</f>
        <v/>
      </c>
      <c r="M980" s="343" t="str">
        <f>IF(A980="","",COUNTIFS(D.Composição!$A:$A,$A980,D.Composição!$F:$F,"Sim"))</f>
        <v/>
      </c>
      <c r="N980" s="343" t="str">
        <f t="shared" si="76"/>
        <v/>
      </c>
      <c r="O980" s="332" t="str">
        <f>IF(A980="","",VLOOKUP(A980,D.Composição!A3024:F8730,5,FALSE))</f>
        <v/>
      </c>
      <c r="P980" s="343" t="str">
        <f t="shared" si="77"/>
        <v/>
      </c>
      <c r="Q980" s="344" t="str">
        <f t="shared" si="78"/>
        <v/>
      </c>
      <c r="R980" s="345" t="str">
        <f t="shared" si="79"/>
        <v/>
      </c>
      <c r="S980" s="345" t="str">
        <f>IF(H980="","",IF(R980&gt;=4*auxiliar!$K$2,"Não elegível",IF(R980&lt;4*auxiliar!$K$2,"Elegível","")))</f>
        <v/>
      </c>
      <c r="T980" s="338"/>
      <c r="U980" s="325"/>
      <c r="V980" s="325"/>
      <c r="W980" s="335"/>
      <c r="X980" s="336" t="str">
        <f>IF(Table8[[#This Row],[Código do agregado '[Entidade']]]="","",IF(OR(AND(A980="",A980&lt;&gt;""),(AND(A980&lt;&gt;"",OR(B980="",D980="",I980="",T980="",U980="")))),"NÃO",IF(AND(A980&lt;&gt;"",J980=0),"Faltam membros","sim")))</f>
        <v/>
      </c>
    </row>
    <row r="981" spans="1:24" x14ac:dyDescent="0.25">
      <c r="A981" s="337"/>
      <c r="B981" s="338"/>
      <c r="C981" s="339">
        <f>IFERROR(VLOOKUP(B981,A.Núcleos!$B:$C,2,FALSE),"")</f>
        <v>0</v>
      </c>
      <c r="D981" s="340"/>
      <c r="E981" s="328"/>
      <c r="F981" s="337"/>
      <c r="G981" s="341" t="str">
        <f>IF(Table8[[#This Row],[Código da Candidatura]]="","",CONCATENATE(VLOOKUP(Table8[[#This Row],[Código da Candidatura]],Table13[[Cód.]:[Latitude]],3,FALSE)," - ",VLOOKUP(Table8[[#This Row],[Código da Candidatura]],Table13[[Cód.]:[Latitude]],6,FALSE)))</f>
        <v/>
      </c>
      <c r="H981" s="339" t="str">
        <f>IF(A981="","",CONCATENATE("1D.",Entrada!$K$8,".",auxiliar!A203,".",Table8[[#This Row],[Código da Candidatura]]))</f>
        <v/>
      </c>
      <c r="I981" s="342" t="str">
        <f>IF(A981="","",SUMIF(D.Composição!A$2825:A$8530,A981,D.Composição!G$5:G$8530))</f>
        <v/>
      </c>
      <c r="J981" s="343" t="str">
        <f>IF(A981="","",COUNTIF(D.Composição!$A:$A,$A981))</f>
        <v/>
      </c>
      <c r="K981" s="343" t="str">
        <f t="shared" si="75"/>
        <v/>
      </c>
      <c r="L981" s="343" t="str">
        <f>IF(A981="","",COUNTIFS(D.Composição!$A:$A,$A981,D.Composição!$M:$M,"Dep"))</f>
        <v/>
      </c>
      <c r="M981" s="343" t="str">
        <f>IF(A981="","",COUNTIFS(D.Composição!$A:$A,$A981,D.Composição!$F:$F,"Sim"))</f>
        <v/>
      </c>
      <c r="N981" s="343" t="str">
        <f t="shared" si="76"/>
        <v/>
      </c>
      <c r="O981" s="332" t="str">
        <f>IF(A981="","",VLOOKUP(A981,D.Composição!A3025:F8731,5,FALSE))</f>
        <v/>
      </c>
      <c r="P981" s="343" t="str">
        <f t="shared" si="77"/>
        <v/>
      </c>
      <c r="Q981" s="344" t="str">
        <f t="shared" si="78"/>
        <v/>
      </c>
      <c r="R981" s="345" t="str">
        <f t="shared" si="79"/>
        <v/>
      </c>
      <c r="S981" s="345" t="str">
        <f>IF(H981="","",IF(R981&gt;=4*auxiliar!$K$2,"Não elegível",IF(R981&lt;4*auxiliar!$K$2,"Elegível","")))</f>
        <v/>
      </c>
      <c r="T981" s="338"/>
      <c r="U981" s="325"/>
      <c r="V981" s="325"/>
      <c r="W981" s="335"/>
      <c r="X981" s="336" t="str">
        <f>IF(Table8[[#This Row],[Código do agregado '[Entidade']]]="","",IF(OR(AND(A981="",A981&lt;&gt;""),(AND(A981&lt;&gt;"",OR(B981="",D981="",I981="",T981="",U981="")))),"NÃO",IF(AND(A981&lt;&gt;"",J981=0),"Faltam membros","sim")))</f>
        <v/>
      </c>
    </row>
    <row r="982" spans="1:24" x14ac:dyDescent="0.25">
      <c r="A982" s="337"/>
      <c r="B982" s="338"/>
      <c r="C982" s="339">
        <f>IFERROR(VLOOKUP(B982,A.Núcleos!$B:$C,2,FALSE),"")</f>
        <v>0</v>
      </c>
      <c r="D982" s="340"/>
      <c r="E982" s="328"/>
      <c r="F982" s="337"/>
      <c r="G982" s="341" t="str">
        <f>IF(Table8[[#This Row],[Código da Candidatura]]="","",CONCATENATE(VLOOKUP(Table8[[#This Row],[Código da Candidatura]],Table13[[Cód.]:[Latitude]],3,FALSE)," - ",VLOOKUP(Table8[[#This Row],[Código da Candidatura]],Table13[[Cód.]:[Latitude]],6,FALSE)))</f>
        <v/>
      </c>
      <c r="H982" s="339" t="str">
        <f>IF(A982="","",CONCATENATE("1D.",Entrada!$K$8,".",auxiliar!A204,".",Table8[[#This Row],[Código da Candidatura]]))</f>
        <v/>
      </c>
      <c r="I982" s="342" t="str">
        <f>IF(A982="","",SUMIF(D.Composição!A$2825:A$8530,A982,D.Composição!G$5:G$8530))</f>
        <v/>
      </c>
      <c r="J982" s="343" t="str">
        <f>IF(A982="","",COUNTIF(D.Composição!$A:$A,$A982))</f>
        <v/>
      </c>
      <c r="K982" s="343" t="str">
        <f t="shared" si="75"/>
        <v/>
      </c>
      <c r="L982" s="343" t="str">
        <f>IF(A982="","",COUNTIFS(D.Composição!$A:$A,$A982,D.Composição!$M:$M,"Dep"))</f>
        <v/>
      </c>
      <c r="M982" s="343" t="str">
        <f>IF(A982="","",COUNTIFS(D.Composição!$A:$A,$A982,D.Composição!$F:$F,"Sim"))</f>
        <v/>
      </c>
      <c r="N982" s="343" t="str">
        <f t="shared" si="76"/>
        <v/>
      </c>
      <c r="O982" s="332" t="str">
        <f>IF(A982="","",VLOOKUP(A982,D.Composição!A3026:F8732,5,FALSE))</f>
        <v/>
      </c>
      <c r="P982" s="343" t="str">
        <f t="shared" si="77"/>
        <v/>
      </c>
      <c r="Q982" s="344" t="str">
        <f t="shared" si="78"/>
        <v/>
      </c>
      <c r="R982" s="345" t="str">
        <f t="shared" si="79"/>
        <v/>
      </c>
      <c r="S982" s="345" t="str">
        <f>IF(H982="","",IF(R982&gt;=4*auxiliar!$K$2,"Não elegível",IF(R982&lt;4*auxiliar!$K$2,"Elegível","")))</f>
        <v/>
      </c>
      <c r="T982" s="338"/>
      <c r="U982" s="325"/>
      <c r="V982" s="325"/>
      <c r="W982" s="335"/>
      <c r="X982" s="336" t="str">
        <f>IF(Table8[[#This Row],[Código do agregado '[Entidade']]]="","",IF(OR(AND(A982="",A982&lt;&gt;""),(AND(A982&lt;&gt;"",OR(B982="",D982="",I982="",T982="",U982="")))),"NÃO",IF(AND(A982&lt;&gt;"",J982=0),"Faltam membros","sim")))</f>
        <v/>
      </c>
    </row>
    <row r="983" spans="1:24" x14ac:dyDescent="0.25">
      <c r="A983" s="337"/>
      <c r="B983" s="338"/>
      <c r="C983" s="339">
        <f>IFERROR(VLOOKUP(B983,A.Núcleos!$B:$C,2,FALSE),"")</f>
        <v>0</v>
      </c>
      <c r="D983" s="340"/>
      <c r="E983" s="328"/>
      <c r="F983" s="337"/>
      <c r="G983" s="341" t="str">
        <f>IF(Table8[[#This Row],[Código da Candidatura]]="","",CONCATENATE(VLOOKUP(Table8[[#This Row],[Código da Candidatura]],Table13[[Cód.]:[Latitude]],3,FALSE)," - ",VLOOKUP(Table8[[#This Row],[Código da Candidatura]],Table13[[Cód.]:[Latitude]],6,FALSE)))</f>
        <v/>
      </c>
      <c r="H983" s="339" t="str">
        <f>IF(A983="","",CONCATENATE("1D.",Entrada!$K$8,".",auxiliar!A205,".",Table8[[#This Row],[Código da Candidatura]]))</f>
        <v/>
      </c>
      <c r="I983" s="342" t="str">
        <f>IF(A983="","",SUMIF(D.Composição!A$2825:A$8530,A983,D.Composição!G$5:G$8530))</f>
        <v/>
      </c>
      <c r="J983" s="343" t="str">
        <f>IF(A983="","",COUNTIF(D.Composição!$A:$A,$A983))</f>
        <v/>
      </c>
      <c r="K983" s="343" t="str">
        <f t="shared" si="75"/>
        <v/>
      </c>
      <c r="L983" s="343" t="str">
        <f>IF(A983="","",COUNTIFS(D.Composição!$A:$A,$A983,D.Composição!$M:$M,"Dep"))</f>
        <v/>
      </c>
      <c r="M983" s="343" t="str">
        <f>IF(A983="","",COUNTIFS(D.Composição!$A:$A,$A983,D.Composição!$F:$F,"Sim"))</f>
        <v/>
      </c>
      <c r="N983" s="343" t="str">
        <f t="shared" si="76"/>
        <v/>
      </c>
      <c r="O983" s="332" t="str">
        <f>IF(A983="","",VLOOKUP(A983,D.Composição!A3027:F8733,5,FALSE))</f>
        <v/>
      </c>
      <c r="P983" s="343" t="str">
        <f t="shared" si="77"/>
        <v/>
      </c>
      <c r="Q983" s="344" t="str">
        <f t="shared" si="78"/>
        <v/>
      </c>
      <c r="R983" s="345" t="str">
        <f t="shared" si="79"/>
        <v/>
      </c>
      <c r="S983" s="345" t="str">
        <f>IF(H983="","",IF(R983&gt;=4*auxiliar!$K$2,"Não elegível",IF(R983&lt;4*auxiliar!$K$2,"Elegível","")))</f>
        <v/>
      </c>
      <c r="T983" s="338"/>
      <c r="U983" s="325"/>
      <c r="V983" s="325"/>
      <c r="W983" s="335"/>
      <c r="X983" s="336" t="str">
        <f>IF(Table8[[#This Row],[Código do agregado '[Entidade']]]="","",IF(OR(AND(A983="",A983&lt;&gt;""),(AND(A983&lt;&gt;"",OR(B983="",D983="",I983="",T983="",U983="")))),"NÃO",IF(AND(A983&lt;&gt;"",J983=0),"Faltam membros","sim")))</f>
        <v/>
      </c>
    </row>
    <row r="984" spans="1:24" x14ac:dyDescent="0.25">
      <c r="A984" s="337"/>
      <c r="B984" s="338"/>
      <c r="C984" s="339">
        <f>IFERROR(VLOOKUP(B984,A.Núcleos!$B:$C,2,FALSE),"")</f>
        <v>0</v>
      </c>
      <c r="D984" s="340"/>
      <c r="E984" s="328"/>
      <c r="F984" s="337"/>
      <c r="G984" s="341" t="str">
        <f>IF(Table8[[#This Row],[Código da Candidatura]]="","",CONCATENATE(VLOOKUP(Table8[[#This Row],[Código da Candidatura]],Table13[[Cód.]:[Latitude]],3,FALSE)," - ",VLOOKUP(Table8[[#This Row],[Código da Candidatura]],Table13[[Cód.]:[Latitude]],6,FALSE)))</f>
        <v/>
      </c>
      <c r="H984" s="339" t="str">
        <f>IF(A984="","",CONCATENATE("1D.",Entrada!$K$8,".",auxiliar!A206,".",Table8[[#This Row],[Código da Candidatura]]))</f>
        <v/>
      </c>
      <c r="I984" s="342" t="str">
        <f>IF(A984="","",SUMIF(D.Composição!A$2825:A$8530,A984,D.Composição!G$5:G$8530))</f>
        <v/>
      </c>
      <c r="J984" s="343" t="str">
        <f>IF(A984="","",COUNTIF(D.Composição!$A:$A,$A984))</f>
        <v/>
      </c>
      <c r="K984" s="343" t="str">
        <f t="shared" si="75"/>
        <v/>
      </c>
      <c r="L984" s="343" t="str">
        <f>IF(A984="","",COUNTIFS(D.Composição!$A:$A,$A984,D.Composição!$M:$M,"Dep"))</f>
        <v/>
      </c>
      <c r="M984" s="343" t="str">
        <f>IF(A984="","",COUNTIFS(D.Composição!$A:$A,$A984,D.Composição!$F:$F,"Sim"))</f>
        <v/>
      </c>
      <c r="N984" s="343" t="str">
        <f t="shared" si="76"/>
        <v/>
      </c>
      <c r="O984" s="332" t="str">
        <f>IF(A984="","",VLOOKUP(A984,D.Composição!A3028:F8734,5,FALSE))</f>
        <v/>
      </c>
      <c r="P984" s="343" t="str">
        <f t="shared" si="77"/>
        <v/>
      </c>
      <c r="Q984" s="344" t="str">
        <f t="shared" si="78"/>
        <v/>
      </c>
      <c r="R984" s="345" t="str">
        <f t="shared" si="79"/>
        <v/>
      </c>
      <c r="S984" s="345" t="str">
        <f>IF(H984="","",IF(R984&gt;=4*auxiliar!$K$2,"Não elegível",IF(R984&lt;4*auxiliar!$K$2,"Elegível","")))</f>
        <v/>
      </c>
      <c r="T984" s="338"/>
      <c r="U984" s="325"/>
      <c r="V984" s="325"/>
      <c r="W984" s="335"/>
      <c r="X984" s="336" t="str">
        <f>IF(Table8[[#This Row],[Código do agregado '[Entidade']]]="","",IF(OR(AND(A984="",A984&lt;&gt;""),(AND(A984&lt;&gt;"",OR(B984="",D984="",I984="",T984="",U984="")))),"NÃO",IF(AND(A984&lt;&gt;"",J984=0),"Faltam membros","sim")))</f>
        <v/>
      </c>
    </row>
    <row r="985" spans="1:24" x14ac:dyDescent="0.25">
      <c r="A985" s="337"/>
      <c r="B985" s="338"/>
      <c r="C985" s="339">
        <f>IFERROR(VLOOKUP(B985,A.Núcleos!$B:$C,2,FALSE),"")</f>
        <v>0</v>
      </c>
      <c r="D985" s="340"/>
      <c r="E985" s="328"/>
      <c r="F985" s="337"/>
      <c r="G985" s="341" t="str">
        <f>IF(Table8[[#This Row],[Código da Candidatura]]="","",CONCATENATE(VLOOKUP(Table8[[#This Row],[Código da Candidatura]],Table13[[Cód.]:[Latitude]],3,FALSE)," - ",VLOOKUP(Table8[[#This Row],[Código da Candidatura]],Table13[[Cód.]:[Latitude]],6,FALSE)))</f>
        <v/>
      </c>
      <c r="H985" s="339" t="str">
        <f>IF(A985="","",CONCATENATE("1D.",Entrada!$K$8,".",auxiliar!A207,".",Table8[[#This Row],[Código da Candidatura]]))</f>
        <v/>
      </c>
      <c r="I985" s="342" t="str">
        <f>IF(A985="","",SUMIF(D.Composição!A$2825:A$8530,A985,D.Composição!G$5:G$8530))</f>
        <v/>
      </c>
      <c r="J985" s="343" t="str">
        <f>IF(A985="","",COUNTIF(D.Composição!$A:$A,$A985))</f>
        <v/>
      </c>
      <c r="K985" s="343" t="str">
        <f t="shared" si="75"/>
        <v/>
      </c>
      <c r="L985" s="343" t="str">
        <f>IF(A985="","",COUNTIFS(D.Composição!$A:$A,$A985,D.Composição!$M:$M,"Dep"))</f>
        <v/>
      </c>
      <c r="M985" s="343" t="str">
        <f>IF(A985="","",COUNTIFS(D.Composição!$A:$A,$A985,D.Composição!$F:$F,"Sim"))</f>
        <v/>
      </c>
      <c r="N985" s="343" t="str">
        <f t="shared" si="76"/>
        <v/>
      </c>
      <c r="O985" s="332" t="str">
        <f>IF(A985="","",VLOOKUP(A985,D.Composição!A3029:F8735,5,FALSE))</f>
        <v/>
      </c>
      <c r="P985" s="343" t="str">
        <f t="shared" si="77"/>
        <v/>
      </c>
      <c r="Q985" s="344" t="str">
        <f t="shared" si="78"/>
        <v/>
      </c>
      <c r="R985" s="345" t="str">
        <f t="shared" si="79"/>
        <v/>
      </c>
      <c r="S985" s="343" t="str">
        <f>IF(H985="","",IF(R985&gt;=4*auxiliar!$K$2,"Não elegível",IF(R985&lt;4*auxiliar!$K$2,"Elegível","")))</f>
        <v/>
      </c>
      <c r="T985" s="338"/>
      <c r="U985" s="325"/>
      <c r="V985" s="325"/>
      <c r="W985" s="335"/>
      <c r="X985" s="336" t="str">
        <f>IF(Table8[[#This Row],[Código do agregado '[Entidade']]]="","",IF(OR(AND(A985="",A985&lt;&gt;""),(AND(A985&lt;&gt;"",OR(B985="",D985="",I985="",T985="",U985="")))),"NÃO",IF(AND(A985&lt;&gt;"",J985=0),"Faltam membros","sim")))</f>
        <v/>
      </c>
    </row>
    <row r="986" spans="1:24" x14ac:dyDescent="0.25">
      <c r="A986" s="337"/>
      <c r="B986" s="338"/>
      <c r="C986" s="339">
        <f>IFERROR(VLOOKUP(B986,A.Núcleos!$B:$C,2,FALSE),"")</f>
        <v>0</v>
      </c>
      <c r="D986" s="340"/>
      <c r="E986" s="328"/>
      <c r="F986" s="337"/>
      <c r="G986" s="341" t="str">
        <f>IF(Table8[[#This Row],[Código da Candidatura]]="","",CONCATENATE(VLOOKUP(Table8[[#This Row],[Código da Candidatura]],Table13[[Cód.]:[Latitude]],3,FALSE)," - ",VLOOKUP(Table8[[#This Row],[Código da Candidatura]],Table13[[Cód.]:[Latitude]],6,FALSE)))</f>
        <v/>
      </c>
      <c r="H986" s="339" t="str">
        <f>IF(A986="","",CONCATENATE("1D.",Entrada!$K$8,".",auxiliar!A208,".",Table8[[#This Row],[Código da Candidatura]]))</f>
        <v/>
      </c>
      <c r="I986" s="342" t="str">
        <f>IF(A986="","",SUMIF(D.Composição!A$2825:A$8530,A986,D.Composição!G$5:G$8530))</f>
        <v/>
      </c>
      <c r="J986" s="343" t="str">
        <f>IF(A986="","",COUNTIF(D.Composição!$A:$A,$A986))</f>
        <v/>
      </c>
      <c r="K986" s="343" t="str">
        <f t="shared" si="75"/>
        <v/>
      </c>
      <c r="L986" s="343" t="str">
        <f>IF(A986="","",COUNTIFS(D.Composição!$A:$A,$A986,D.Composição!$M:$M,"Dep"))</f>
        <v/>
      </c>
      <c r="M986" s="343" t="str">
        <f>IF(A986="","",COUNTIFS(D.Composição!$A:$A,$A986,D.Composição!$F:$F,"Sim"))</f>
        <v/>
      </c>
      <c r="N986" s="343" t="str">
        <f t="shared" si="76"/>
        <v/>
      </c>
      <c r="O986" s="332" t="str">
        <f>IF(A986="","",VLOOKUP(A986,D.Composição!A3030:F8736,5,FALSE))</f>
        <v/>
      </c>
      <c r="P986" s="343" t="str">
        <f t="shared" si="77"/>
        <v/>
      </c>
      <c r="Q986" s="344" t="str">
        <f t="shared" si="78"/>
        <v/>
      </c>
      <c r="R986" s="345" t="str">
        <f t="shared" si="79"/>
        <v/>
      </c>
      <c r="S986" s="343" t="str">
        <f>IF(H986="","",IF(R986&gt;=4*auxiliar!$K$2,"Não elegível",IF(R986&lt;4*auxiliar!$K$2,"Elegível","")))</f>
        <v/>
      </c>
      <c r="T986" s="338"/>
      <c r="U986" s="325"/>
      <c r="V986" s="325"/>
      <c r="W986" s="335"/>
      <c r="X986" s="336" t="str">
        <f>IF(Table8[[#This Row],[Código do agregado '[Entidade']]]="","",IF(OR(AND(A986="",A986&lt;&gt;""),(AND(A986&lt;&gt;"",OR(B986="",D986="",I986="",T986="",U986="")))),"NÃO",IF(AND(A986&lt;&gt;"",J986=0),"Faltam membros","sim")))</f>
        <v/>
      </c>
    </row>
    <row r="987" spans="1:24" x14ac:dyDescent="0.25">
      <c r="A987" s="337"/>
      <c r="B987" s="338"/>
      <c r="C987" s="339">
        <f>IFERROR(VLOOKUP(B987,A.Núcleos!$B:$C,2,FALSE),"")</f>
        <v>0</v>
      </c>
      <c r="D987" s="340"/>
      <c r="E987" s="328"/>
      <c r="F987" s="337"/>
      <c r="G987" s="341" t="str">
        <f>IF(Table8[[#This Row],[Código da Candidatura]]="","",CONCATENATE(VLOOKUP(Table8[[#This Row],[Código da Candidatura]],Table13[[Cód.]:[Latitude]],3,FALSE)," - ",VLOOKUP(Table8[[#This Row],[Código da Candidatura]],Table13[[Cód.]:[Latitude]],6,FALSE)))</f>
        <v/>
      </c>
      <c r="H987" s="339" t="str">
        <f>IF(A987="","",CONCATENATE("1D.",Entrada!$K$8,".",auxiliar!A209,".",Table8[[#This Row],[Código da Candidatura]]))</f>
        <v/>
      </c>
      <c r="I987" s="342" t="str">
        <f>IF(A987="","",SUMIF(D.Composição!A$2825:A$8530,A987,D.Composição!G$5:G$8530))</f>
        <v/>
      </c>
      <c r="J987" s="343" t="str">
        <f>IF(A987="","",COUNTIF(D.Composição!$A:$A,$A987))</f>
        <v/>
      </c>
      <c r="K987" s="343" t="str">
        <f t="shared" si="75"/>
        <v/>
      </c>
      <c r="L987" s="343" t="str">
        <f>IF(A987="","",COUNTIFS(D.Composição!$A:$A,$A987,D.Composição!$M:$M,"Dep"))</f>
        <v/>
      </c>
      <c r="M987" s="343" t="str">
        <f>IF(A987="","",COUNTIFS(D.Composição!$A:$A,$A987,D.Composição!$F:$F,"Sim"))</f>
        <v/>
      </c>
      <c r="N987" s="343" t="str">
        <f t="shared" si="76"/>
        <v/>
      </c>
      <c r="O987" s="332" t="str">
        <f>IF(A987="","",VLOOKUP(A987,D.Composição!A3031:F8737,5,FALSE))</f>
        <v/>
      </c>
      <c r="P987" s="343" t="str">
        <f t="shared" si="77"/>
        <v/>
      </c>
      <c r="Q987" s="344" t="str">
        <f t="shared" si="78"/>
        <v/>
      </c>
      <c r="R987" s="345" t="str">
        <f t="shared" si="79"/>
        <v/>
      </c>
      <c r="S987" s="343" t="str">
        <f>IF(H987="","",IF(R987&gt;=4*auxiliar!$K$2,"Não elegível",IF(R987&lt;4*auxiliar!$K$2,"Elegível","")))</f>
        <v/>
      </c>
      <c r="T987" s="338"/>
      <c r="U987" s="325"/>
      <c r="V987" s="325"/>
      <c r="W987" s="335"/>
      <c r="X987" s="336" t="str">
        <f>IF(Table8[[#This Row],[Código do agregado '[Entidade']]]="","",IF(OR(AND(A987="",A987&lt;&gt;""),(AND(A987&lt;&gt;"",OR(B987="",D987="",I987="",T987="",U987="")))),"NÃO",IF(AND(A987&lt;&gt;"",J987=0),"Faltam membros","sim")))</f>
        <v/>
      </c>
    </row>
    <row r="988" spans="1:24" x14ac:dyDescent="0.25">
      <c r="A988" s="337"/>
      <c r="B988" s="338"/>
      <c r="C988" s="339">
        <f>IFERROR(VLOOKUP(B988,A.Núcleos!$B:$C,2,FALSE),"")</f>
        <v>0</v>
      </c>
      <c r="D988" s="340"/>
      <c r="E988" s="328"/>
      <c r="F988" s="337"/>
      <c r="G988" s="341" t="str">
        <f>IF(Table8[[#This Row],[Código da Candidatura]]="","",CONCATENATE(VLOOKUP(Table8[[#This Row],[Código da Candidatura]],Table13[[Cód.]:[Latitude]],3,FALSE)," - ",VLOOKUP(Table8[[#This Row],[Código da Candidatura]],Table13[[Cód.]:[Latitude]],6,FALSE)))</f>
        <v/>
      </c>
      <c r="H988" s="339" t="str">
        <f>IF(A988="","",CONCATENATE("1D.",Entrada!$K$8,".",auxiliar!A210,".",Table8[[#This Row],[Código da Candidatura]]))</f>
        <v/>
      </c>
      <c r="I988" s="342" t="str">
        <f>IF(A988="","",SUMIF(D.Composição!A$2825:A$8530,A988,D.Composição!G$5:G$8530))</f>
        <v/>
      </c>
      <c r="J988" s="343" t="str">
        <f>IF(A988="","",COUNTIF(D.Composição!$A:$A,$A988))</f>
        <v/>
      </c>
      <c r="K988" s="343" t="str">
        <f t="shared" si="75"/>
        <v/>
      </c>
      <c r="L988" s="343" t="str">
        <f>IF(A988="","",COUNTIFS(D.Composição!$A:$A,$A988,D.Composição!$M:$M,"Dep"))</f>
        <v/>
      </c>
      <c r="M988" s="343" t="str">
        <f>IF(A988="","",COUNTIFS(D.Composição!$A:$A,$A988,D.Composição!$F:$F,"Sim"))</f>
        <v/>
      </c>
      <c r="N988" s="343" t="str">
        <f t="shared" si="76"/>
        <v/>
      </c>
      <c r="O988" s="332" t="str">
        <f>IF(A988="","",VLOOKUP(A988,D.Composição!A3032:F8738,5,FALSE))</f>
        <v/>
      </c>
      <c r="P988" s="343" t="str">
        <f t="shared" si="77"/>
        <v/>
      </c>
      <c r="Q988" s="344" t="str">
        <f t="shared" si="78"/>
        <v/>
      </c>
      <c r="R988" s="345" t="str">
        <f t="shared" si="79"/>
        <v/>
      </c>
      <c r="S988" s="343" t="str">
        <f>IF(H988="","",IF(R988&gt;=4*auxiliar!$K$2,"Não elegível",IF(R988&lt;4*auxiliar!$K$2,"Elegível","")))</f>
        <v/>
      </c>
      <c r="T988" s="338"/>
      <c r="U988" s="325"/>
      <c r="V988" s="325"/>
      <c r="W988" s="335"/>
      <c r="X988" s="336" t="str">
        <f>IF(Table8[[#This Row],[Código do agregado '[Entidade']]]="","",IF(OR(AND(A988="",A988&lt;&gt;""),(AND(A988&lt;&gt;"",OR(B988="",D988="",I988="",T988="",U988="")))),"NÃO",IF(AND(A988&lt;&gt;"",J988=0),"Faltam membros","sim")))</f>
        <v/>
      </c>
    </row>
    <row r="989" spans="1:24" x14ac:dyDescent="0.25">
      <c r="A989" s="337"/>
      <c r="B989" s="338"/>
      <c r="C989" s="339">
        <f>IFERROR(VLOOKUP(B989,A.Núcleos!$B:$C,2,FALSE),"")</f>
        <v>0</v>
      </c>
      <c r="D989" s="340"/>
      <c r="E989" s="328"/>
      <c r="F989" s="337"/>
      <c r="G989" s="341" t="str">
        <f>IF(Table8[[#This Row],[Código da Candidatura]]="","",CONCATENATE(VLOOKUP(Table8[[#This Row],[Código da Candidatura]],Table13[[Cód.]:[Latitude]],3,FALSE)," - ",VLOOKUP(Table8[[#This Row],[Código da Candidatura]],Table13[[Cód.]:[Latitude]],6,FALSE)))</f>
        <v/>
      </c>
      <c r="H989" s="339" t="str">
        <f>IF(A989="","",CONCATENATE("1D.",Entrada!$K$8,".",auxiliar!A211,".",Table8[[#This Row],[Código da Candidatura]]))</f>
        <v/>
      </c>
      <c r="I989" s="342" t="str">
        <f>IF(A989="","",SUMIF(D.Composição!A$2825:A$8530,A989,D.Composição!G$5:G$8530))</f>
        <v/>
      </c>
      <c r="J989" s="343" t="str">
        <f>IF(A989="","",COUNTIF(D.Composição!$A:$A,$A989))</f>
        <v/>
      </c>
      <c r="K989" s="343" t="str">
        <f t="shared" si="75"/>
        <v/>
      </c>
      <c r="L989" s="343" t="str">
        <f>IF(A989="","",COUNTIFS(D.Composição!$A:$A,$A989,D.Composição!$M:$M,"Dep"))</f>
        <v/>
      </c>
      <c r="M989" s="343" t="str">
        <f>IF(A989="","",COUNTIFS(D.Composição!$A:$A,$A989,D.Composição!$F:$F,"Sim"))</f>
        <v/>
      </c>
      <c r="N989" s="343" t="str">
        <f t="shared" si="76"/>
        <v/>
      </c>
      <c r="O989" s="332" t="str">
        <f>IF(A989="","",VLOOKUP(A989,D.Composição!A3033:F8739,5,FALSE))</f>
        <v/>
      </c>
      <c r="P989" s="343" t="str">
        <f t="shared" si="77"/>
        <v/>
      </c>
      <c r="Q989" s="344" t="str">
        <f t="shared" si="78"/>
        <v/>
      </c>
      <c r="R989" s="345" t="str">
        <f t="shared" si="79"/>
        <v/>
      </c>
      <c r="S989" s="343" t="str">
        <f>IF(H989="","",IF(R989&gt;=4*auxiliar!$K$2,"Não elegível",IF(R989&lt;4*auxiliar!$K$2,"Elegível","")))</f>
        <v/>
      </c>
      <c r="T989" s="338"/>
      <c r="U989" s="325"/>
      <c r="V989" s="325"/>
      <c r="W989" s="335"/>
      <c r="X989" s="336" t="str">
        <f>IF(Table8[[#This Row],[Código do agregado '[Entidade']]]="","",IF(OR(AND(A989="",A989&lt;&gt;""),(AND(A989&lt;&gt;"",OR(B989="",D989="",I989="",T989="",U989="")))),"NÃO",IF(AND(A989&lt;&gt;"",J989=0),"Faltam membros","sim")))</f>
        <v/>
      </c>
    </row>
    <row r="990" spans="1:24" x14ac:dyDescent="0.25">
      <c r="A990" s="337"/>
      <c r="B990" s="338"/>
      <c r="C990" s="339">
        <f>IFERROR(VLOOKUP(B990,A.Núcleos!$B:$C,2,FALSE),"")</f>
        <v>0</v>
      </c>
      <c r="D990" s="340"/>
      <c r="E990" s="328"/>
      <c r="F990" s="337"/>
      <c r="G990" s="341" t="str">
        <f>IF(Table8[[#This Row],[Código da Candidatura]]="","",CONCATENATE(VLOOKUP(Table8[[#This Row],[Código da Candidatura]],Table13[[Cód.]:[Latitude]],3,FALSE)," - ",VLOOKUP(Table8[[#This Row],[Código da Candidatura]],Table13[[Cód.]:[Latitude]],6,FALSE)))</f>
        <v/>
      </c>
      <c r="H990" s="339" t="str">
        <f>IF(A990="","",CONCATENATE("1D.",Entrada!$K$8,".",auxiliar!A212,".",Table8[[#This Row],[Código da Candidatura]]))</f>
        <v/>
      </c>
      <c r="I990" s="342" t="str">
        <f>IF(A990="","",SUMIF(D.Composição!A$2825:A$8530,A990,D.Composição!G$5:G$8530))</f>
        <v/>
      </c>
      <c r="J990" s="343" t="str">
        <f>IF(A990="","",COUNTIF(D.Composição!$A:$A,$A990))</f>
        <v/>
      </c>
      <c r="K990" s="343" t="str">
        <f t="shared" si="75"/>
        <v/>
      </c>
      <c r="L990" s="343" t="str">
        <f>IF(A990="","",COUNTIFS(D.Composição!$A:$A,$A990,D.Composição!$M:$M,"Dep"))</f>
        <v/>
      </c>
      <c r="M990" s="343" t="str">
        <f>IF(A990="","",COUNTIFS(D.Composição!$A:$A,$A990,D.Composição!$F:$F,"Sim"))</f>
        <v/>
      </c>
      <c r="N990" s="343" t="str">
        <f t="shared" si="76"/>
        <v/>
      </c>
      <c r="O990" s="332" t="str">
        <f>IF(A990="","",VLOOKUP(A990,D.Composição!A3034:F8740,5,FALSE))</f>
        <v/>
      </c>
      <c r="P990" s="343" t="str">
        <f t="shared" si="77"/>
        <v/>
      </c>
      <c r="Q990" s="344" t="str">
        <f t="shared" si="78"/>
        <v/>
      </c>
      <c r="R990" s="345" t="str">
        <f t="shared" si="79"/>
        <v/>
      </c>
      <c r="S990" s="343" t="str">
        <f>IF(H990="","",IF(R990&gt;=4*auxiliar!$K$2,"Não elegível",IF(R990&lt;4*auxiliar!$K$2,"Elegível","")))</f>
        <v/>
      </c>
      <c r="T990" s="338"/>
      <c r="U990" s="325"/>
      <c r="V990" s="325"/>
      <c r="W990" s="335"/>
      <c r="X990" s="336" t="str">
        <f>IF(Table8[[#This Row],[Código do agregado '[Entidade']]]="","",IF(OR(AND(A990="",A990&lt;&gt;""),(AND(A990&lt;&gt;"",OR(B990="",D990="",I990="",T990="",U990="")))),"NÃO",IF(AND(A990&lt;&gt;"",J990=0),"Faltam membros","sim")))</f>
        <v/>
      </c>
    </row>
    <row r="991" spans="1:24" x14ac:dyDescent="0.25">
      <c r="A991" s="337"/>
      <c r="B991" s="338"/>
      <c r="C991" s="339">
        <f>IFERROR(VLOOKUP(B991,A.Núcleos!$B:$C,2,FALSE),"")</f>
        <v>0</v>
      </c>
      <c r="D991" s="340"/>
      <c r="E991" s="328"/>
      <c r="F991" s="337"/>
      <c r="G991" s="341" t="str">
        <f>IF(Table8[[#This Row],[Código da Candidatura]]="","",CONCATENATE(VLOOKUP(Table8[[#This Row],[Código da Candidatura]],Table13[[Cód.]:[Latitude]],3,FALSE)," - ",VLOOKUP(Table8[[#This Row],[Código da Candidatura]],Table13[[Cód.]:[Latitude]],6,FALSE)))</f>
        <v/>
      </c>
      <c r="H991" s="339" t="str">
        <f>IF(A991="","",CONCATENATE("1D.",Entrada!$K$8,".",auxiliar!A213,".",Table8[[#This Row],[Código da Candidatura]]))</f>
        <v/>
      </c>
      <c r="I991" s="342" t="str">
        <f>IF(A991="","",SUMIF(D.Composição!A$2825:A$8530,A991,D.Composição!G$5:G$8530))</f>
        <v/>
      </c>
      <c r="J991" s="343" t="str">
        <f>IF(A991="","",COUNTIF(D.Composição!$A:$A,$A991))</f>
        <v/>
      </c>
      <c r="K991" s="343" t="str">
        <f t="shared" si="75"/>
        <v/>
      </c>
      <c r="L991" s="343" t="str">
        <f>IF(A991="","",COUNTIFS(D.Composição!$A:$A,$A991,D.Composição!$M:$M,"Dep"))</f>
        <v/>
      </c>
      <c r="M991" s="343" t="str">
        <f>IF(A991="","",COUNTIFS(D.Composição!$A:$A,$A991,D.Composição!$F:$F,"Sim"))</f>
        <v/>
      </c>
      <c r="N991" s="343" t="str">
        <f t="shared" si="76"/>
        <v/>
      </c>
      <c r="O991" s="332" t="str">
        <f>IF(A991="","",VLOOKUP(A991,D.Composição!A3035:F8741,5,FALSE))</f>
        <v/>
      </c>
      <c r="P991" s="343" t="str">
        <f t="shared" si="77"/>
        <v/>
      </c>
      <c r="Q991" s="344" t="str">
        <f t="shared" si="78"/>
        <v/>
      </c>
      <c r="R991" s="345" t="str">
        <f t="shared" si="79"/>
        <v/>
      </c>
      <c r="S991" s="343" t="str">
        <f>IF(H991="","",IF(R991&gt;=4*auxiliar!$K$2,"Não elegível",IF(R991&lt;4*auxiliar!$K$2,"Elegível","")))</f>
        <v/>
      </c>
      <c r="T991" s="338"/>
      <c r="U991" s="325"/>
      <c r="V991" s="325"/>
      <c r="W991" s="335"/>
      <c r="X991" s="336" t="str">
        <f>IF(Table8[[#This Row],[Código do agregado '[Entidade']]]="","",IF(OR(AND(A991="",A991&lt;&gt;""),(AND(A991&lt;&gt;"",OR(B991="",D991="",I991="",T991="",U991="")))),"NÃO",IF(AND(A991&lt;&gt;"",J991=0),"Faltam membros","sim")))</f>
        <v/>
      </c>
    </row>
    <row r="992" spans="1:24" x14ac:dyDescent="0.25">
      <c r="A992" s="337"/>
      <c r="B992" s="338"/>
      <c r="C992" s="339">
        <f>IFERROR(VLOOKUP(B992,A.Núcleos!$B:$C,2,FALSE),"")</f>
        <v>0</v>
      </c>
      <c r="D992" s="340"/>
      <c r="E992" s="328"/>
      <c r="F992" s="337"/>
      <c r="G992" s="341" t="str">
        <f>IF(Table8[[#This Row],[Código da Candidatura]]="","",CONCATENATE(VLOOKUP(Table8[[#This Row],[Código da Candidatura]],Table13[[Cód.]:[Latitude]],3,FALSE)," - ",VLOOKUP(Table8[[#This Row],[Código da Candidatura]],Table13[[Cód.]:[Latitude]],6,FALSE)))</f>
        <v/>
      </c>
      <c r="H992" s="339" t="str">
        <f>IF(A992="","",CONCATENATE("1D.",Entrada!$K$8,".",auxiliar!A214,".",Table8[[#This Row],[Código da Candidatura]]))</f>
        <v/>
      </c>
      <c r="I992" s="342" t="str">
        <f>IF(A992="","",SUMIF(D.Composição!A$2825:A$8530,A992,D.Composição!G$5:G$8530))</f>
        <v/>
      </c>
      <c r="J992" s="343" t="str">
        <f>IF(A992="","",COUNTIF(D.Composição!$A:$A,$A992))</f>
        <v/>
      </c>
      <c r="K992" s="343" t="str">
        <f t="shared" si="75"/>
        <v/>
      </c>
      <c r="L992" s="343" t="str">
        <f>IF(A992="","",COUNTIFS(D.Composição!$A:$A,$A992,D.Composição!$M:$M,"Dep"))</f>
        <v/>
      </c>
      <c r="M992" s="343" t="str">
        <f>IF(A992="","",COUNTIFS(D.Composição!$A:$A,$A992,D.Composição!$F:$F,"Sim"))</f>
        <v/>
      </c>
      <c r="N992" s="343" t="str">
        <f t="shared" si="76"/>
        <v/>
      </c>
      <c r="O992" s="332" t="str">
        <f>IF(A992="","",VLOOKUP(A992,D.Composição!A3036:F8742,5,FALSE))</f>
        <v/>
      </c>
      <c r="P992" s="343" t="str">
        <f t="shared" si="77"/>
        <v/>
      </c>
      <c r="Q992" s="344" t="str">
        <f t="shared" si="78"/>
        <v/>
      </c>
      <c r="R992" s="345" t="str">
        <f t="shared" si="79"/>
        <v/>
      </c>
      <c r="S992" s="343" t="str">
        <f>IF(H992="","",IF(R992&gt;=4*auxiliar!$K$2,"Não elegível",IF(R992&lt;4*auxiliar!$K$2,"Elegível","")))</f>
        <v/>
      </c>
      <c r="T992" s="338"/>
      <c r="U992" s="325"/>
      <c r="V992" s="325"/>
      <c r="W992" s="335"/>
      <c r="X992" s="336" t="str">
        <f>IF(Table8[[#This Row],[Código do agregado '[Entidade']]]="","",IF(OR(AND(A992="",A992&lt;&gt;""),(AND(A992&lt;&gt;"",OR(B992="",D992="",I992="",T992="",U992="")))),"NÃO",IF(AND(A992&lt;&gt;"",J992=0),"Faltam membros","sim")))</f>
        <v/>
      </c>
    </row>
    <row r="993" spans="1:24" x14ac:dyDescent="0.25">
      <c r="A993" s="337"/>
      <c r="B993" s="338"/>
      <c r="C993" s="339">
        <f>IFERROR(VLOOKUP(B993,A.Núcleos!$B:$C,2,FALSE),"")</f>
        <v>0</v>
      </c>
      <c r="D993" s="340"/>
      <c r="E993" s="328"/>
      <c r="F993" s="337"/>
      <c r="G993" s="341" t="str">
        <f>IF(Table8[[#This Row],[Código da Candidatura]]="","",CONCATENATE(VLOOKUP(Table8[[#This Row],[Código da Candidatura]],Table13[[Cód.]:[Latitude]],3,FALSE)," - ",VLOOKUP(Table8[[#This Row],[Código da Candidatura]],Table13[[Cód.]:[Latitude]],6,FALSE)))</f>
        <v/>
      </c>
      <c r="H993" s="339" t="str">
        <f>IF(A993="","",CONCATENATE("1D.",Entrada!$K$8,".",auxiliar!A215,".",Table8[[#This Row],[Código da Candidatura]]))</f>
        <v/>
      </c>
      <c r="I993" s="342" t="str">
        <f>IF(A993="","",SUMIF(D.Composição!A$2825:A$8530,A993,D.Composição!G$5:G$8530))</f>
        <v/>
      </c>
      <c r="J993" s="343" t="str">
        <f>IF(A993="","",COUNTIF(D.Composição!$A:$A,$A993))</f>
        <v/>
      </c>
      <c r="K993" s="343" t="str">
        <f t="shared" si="75"/>
        <v/>
      </c>
      <c r="L993" s="343" t="str">
        <f>IF(A993="","",COUNTIFS(D.Composição!$A:$A,$A993,D.Composição!$M:$M,"Dep"))</f>
        <v/>
      </c>
      <c r="M993" s="343" t="str">
        <f>IF(A993="","",COUNTIFS(D.Composição!$A:$A,$A993,D.Composição!$F:$F,"Sim"))</f>
        <v/>
      </c>
      <c r="N993" s="343" t="str">
        <f t="shared" si="76"/>
        <v/>
      </c>
      <c r="O993" s="332" t="str">
        <f>IF(A993="","",VLOOKUP(A993,D.Composição!A3037:F8743,5,FALSE))</f>
        <v/>
      </c>
      <c r="P993" s="343" t="str">
        <f t="shared" si="77"/>
        <v/>
      </c>
      <c r="Q993" s="344" t="str">
        <f t="shared" si="78"/>
        <v/>
      </c>
      <c r="R993" s="345" t="str">
        <f t="shared" si="79"/>
        <v/>
      </c>
      <c r="S993" s="343" t="str">
        <f>IF(H993="","",IF(R993&gt;=4*auxiliar!$K$2,"Não elegível",IF(R993&lt;4*auxiliar!$K$2,"Elegível","")))</f>
        <v/>
      </c>
      <c r="T993" s="338"/>
      <c r="U993" s="325"/>
      <c r="V993" s="325"/>
      <c r="W993" s="335"/>
      <c r="X993" s="336" t="str">
        <f>IF(Table8[[#This Row],[Código do agregado '[Entidade']]]="","",IF(OR(AND(A993="",A993&lt;&gt;""),(AND(A993&lt;&gt;"",OR(B993="",D993="",I993="",T993="",U993="")))),"NÃO",IF(AND(A993&lt;&gt;"",J993=0),"Faltam membros","sim")))</f>
        <v/>
      </c>
    </row>
    <row r="994" spans="1:24" x14ac:dyDescent="0.25">
      <c r="A994" s="337"/>
      <c r="B994" s="338"/>
      <c r="C994" s="339">
        <f>IFERROR(VLOOKUP(B994,A.Núcleos!$B:$C,2,FALSE),"")</f>
        <v>0</v>
      </c>
      <c r="D994" s="340"/>
      <c r="E994" s="328"/>
      <c r="F994" s="337"/>
      <c r="G994" s="341" t="str">
        <f>IF(Table8[[#This Row],[Código da Candidatura]]="","",CONCATENATE(VLOOKUP(Table8[[#This Row],[Código da Candidatura]],Table13[[Cód.]:[Latitude]],3,FALSE)," - ",VLOOKUP(Table8[[#This Row],[Código da Candidatura]],Table13[[Cód.]:[Latitude]],6,FALSE)))</f>
        <v/>
      </c>
      <c r="H994" s="339" t="str">
        <f>IF(A994="","",CONCATENATE("1D.",Entrada!$K$8,".",auxiliar!A216,".",Table8[[#This Row],[Código da Candidatura]]))</f>
        <v/>
      </c>
      <c r="I994" s="342" t="str">
        <f>IF(A994="","",SUMIF(D.Composição!A$2825:A$8530,A994,D.Composição!G$5:G$8530))</f>
        <v/>
      </c>
      <c r="J994" s="343" t="str">
        <f>IF(A994="","",COUNTIF(D.Composição!$A:$A,$A994))</f>
        <v/>
      </c>
      <c r="K994" s="343" t="str">
        <f t="shared" si="75"/>
        <v/>
      </c>
      <c r="L994" s="343" t="str">
        <f>IF(A994="","",COUNTIFS(D.Composição!$A:$A,$A994,D.Composição!$M:$M,"Dep"))</f>
        <v/>
      </c>
      <c r="M994" s="343" t="str">
        <f>IF(A994="","",COUNTIFS(D.Composição!$A:$A,$A994,D.Composição!$F:$F,"Sim"))</f>
        <v/>
      </c>
      <c r="N994" s="343" t="str">
        <f t="shared" si="76"/>
        <v/>
      </c>
      <c r="O994" s="332" t="str">
        <f>IF(A994="","",VLOOKUP(A994,D.Composição!A3038:F8744,5,FALSE))</f>
        <v/>
      </c>
      <c r="P994" s="343" t="str">
        <f t="shared" si="77"/>
        <v/>
      </c>
      <c r="Q994" s="344" t="str">
        <f t="shared" si="78"/>
        <v/>
      </c>
      <c r="R994" s="345" t="str">
        <f t="shared" si="79"/>
        <v/>
      </c>
      <c r="S994" s="343" t="str">
        <f>IF(H994="","",IF(R994&gt;=4*auxiliar!$K$2,"Não elegível",IF(R994&lt;4*auxiliar!$K$2,"Elegível","")))</f>
        <v/>
      </c>
      <c r="T994" s="338"/>
      <c r="U994" s="325"/>
      <c r="V994" s="325"/>
      <c r="W994" s="335"/>
      <c r="X994" s="336" t="str">
        <f>IF(Table8[[#This Row],[Código do agregado '[Entidade']]]="","",IF(OR(AND(A994="",A994&lt;&gt;""),(AND(A994&lt;&gt;"",OR(B994="",D994="",I994="",T994="",U994="")))),"NÃO",IF(AND(A994&lt;&gt;"",J994=0),"Faltam membros","sim")))</f>
        <v/>
      </c>
    </row>
    <row r="995" spans="1:24" x14ac:dyDescent="0.25">
      <c r="A995" s="337"/>
      <c r="B995" s="338"/>
      <c r="C995" s="339">
        <f>IFERROR(VLOOKUP(B995,A.Núcleos!$B:$C,2,FALSE),"")</f>
        <v>0</v>
      </c>
      <c r="D995" s="340"/>
      <c r="E995" s="328"/>
      <c r="F995" s="337"/>
      <c r="G995" s="341" t="str">
        <f>IF(Table8[[#This Row],[Código da Candidatura]]="","",CONCATENATE(VLOOKUP(Table8[[#This Row],[Código da Candidatura]],Table13[[Cód.]:[Latitude]],3,FALSE)," - ",VLOOKUP(Table8[[#This Row],[Código da Candidatura]],Table13[[Cód.]:[Latitude]],6,FALSE)))</f>
        <v/>
      </c>
      <c r="H995" s="339" t="str">
        <f>IF(A995="","",CONCATENATE("1D.",Entrada!$K$8,".",auxiliar!A217,".",Table8[[#This Row],[Código da Candidatura]]))</f>
        <v/>
      </c>
      <c r="I995" s="342" t="str">
        <f>IF(A995="","",SUMIF(D.Composição!A$2825:A$8530,A995,D.Composição!G$5:G$8530))</f>
        <v/>
      </c>
      <c r="J995" s="343" t="str">
        <f>IF(A995="","",COUNTIF(D.Composição!$A:$A,$A995))</f>
        <v/>
      </c>
      <c r="K995" s="343" t="str">
        <f t="shared" si="75"/>
        <v/>
      </c>
      <c r="L995" s="343" t="str">
        <f>IF(A995="","",COUNTIFS(D.Composição!$A:$A,$A995,D.Composição!$M:$M,"Dep"))</f>
        <v/>
      </c>
      <c r="M995" s="343" t="str">
        <f>IF(A995="","",COUNTIFS(D.Composição!$A:$A,$A995,D.Composição!$F:$F,"Sim"))</f>
        <v/>
      </c>
      <c r="N995" s="343" t="str">
        <f t="shared" si="76"/>
        <v/>
      </c>
      <c r="O995" s="332" t="str">
        <f>IF(A995="","",VLOOKUP(A995,D.Composição!A3039:F8745,5,FALSE))</f>
        <v/>
      </c>
      <c r="P995" s="343" t="str">
        <f t="shared" si="77"/>
        <v/>
      </c>
      <c r="Q995" s="344" t="str">
        <f t="shared" si="78"/>
        <v/>
      </c>
      <c r="R995" s="345" t="str">
        <f t="shared" si="79"/>
        <v/>
      </c>
      <c r="S995" s="343" t="str">
        <f>IF(H995="","",IF(R995&gt;=4*auxiliar!$K$2,"Não elegível",IF(R995&lt;4*auxiliar!$K$2,"Elegível","")))</f>
        <v/>
      </c>
      <c r="T995" s="338"/>
      <c r="U995" s="325"/>
      <c r="V995" s="325"/>
      <c r="W995" s="335"/>
      <c r="X995" s="336" t="str">
        <f>IF(Table8[[#This Row],[Código do agregado '[Entidade']]]="","",IF(OR(AND(A995="",A995&lt;&gt;""),(AND(A995&lt;&gt;"",OR(B995="",D995="",I995="",T995="",U995="")))),"NÃO",IF(AND(A995&lt;&gt;"",J995=0),"Faltam membros","sim")))</f>
        <v/>
      </c>
    </row>
    <row r="996" spans="1:24" x14ac:dyDescent="0.25">
      <c r="A996" s="337"/>
      <c r="B996" s="338"/>
      <c r="C996" s="339">
        <f>IFERROR(VLOOKUP(B996,A.Núcleos!$B:$C,2,FALSE),"")</f>
        <v>0</v>
      </c>
      <c r="D996" s="340"/>
      <c r="E996" s="328"/>
      <c r="F996" s="337"/>
      <c r="G996" s="341" t="str">
        <f>IF(Table8[[#This Row],[Código da Candidatura]]="","",CONCATENATE(VLOOKUP(Table8[[#This Row],[Código da Candidatura]],Table13[[Cód.]:[Latitude]],3,FALSE)," - ",VLOOKUP(Table8[[#This Row],[Código da Candidatura]],Table13[[Cód.]:[Latitude]],6,FALSE)))</f>
        <v/>
      </c>
      <c r="H996" s="339" t="str">
        <f>IF(A996="","",CONCATENATE("1D.",Entrada!$K$8,".",auxiliar!A218,".",Table8[[#This Row],[Código da Candidatura]]))</f>
        <v/>
      </c>
      <c r="I996" s="342" t="str">
        <f>IF(A996="","",SUMIF(D.Composição!A$2825:A$8530,A996,D.Composição!G$5:G$8530))</f>
        <v/>
      </c>
      <c r="J996" s="343" t="str">
        <f>IF(A996="","",COUNTIF(D.Composição!$A:$A,$A996))</f>
        <v/>
      </c>
      <c r="K996" s="343" t="str">
        <f t="shared" si="75"/>
        <v/>
      </c>
      <c r="L996" s="343" t="str">
        <f>IF(A996="","",COUNTIFS(D.Composição!$A:$A,$A996,D.Composição!$M:$M,"Dep"))</f>
        <v/>
      </c>
      <c r="M996" s="343" t="str">
        <f>IF(A996="","",COUNTIFS(D.Composição!$A:$A,$A996,D.Composição!$F:$F,"Sim"))</f>
        <v/>
      </c>
      <c r="N996" s="343" t="str">
        <f t="shared" si="76"/>
        <v/>
      </c>
      <c r="O996" s="332" t="str">
        <f>IF(A996="","",VLOOKUP(A996,D.Composição!A3040:F8746,5,FALSE))</f>
        <v/>
      </c>
      <c r="P996" s="343" t="str">
        <f t="shared" si="77"/>
        <v/>
      </c>
      <c r="Q996" s="344" t="str">
        <f t="shared" si="78"/>
        <v/>
      </c>
      <c r="R996" s="345" t="str">
        <f t="shared" si="79"/>
        <v/>
      </c>
      <c r="S996" s="343" t="str">
        <f>IF(H996="","",IF(R996&gt;=4*auxiliar!$K$2,"Não elegível",IF(R996&lt;4*auxiliar!$K$2,"Elegível","")))</f>
        <v/>
      </c>
      <c r="T996" s="338"/>
      <c r="U996" s="325"/>
      <c r="V996" s="325"/>
      <c r="W996" s="335"/>
      <c r="X996" s="336" t="str">
        <f>IF(Table8[[#This Row],[Código do agregado '[Entidade']]]="","",IF(OR(AND(A996="",A996&lt;&gt;""),(AND(A996&lt;&gt;"",OR(B996="",D996="",I996="",T996="",U996="")))),"NÃO",IF(AND(A996&lt;&gt;"",J996=0),"Faltam membros","sim")))</f>
        <v/>
      </c>
    </row>
    <row r="997" spans="1:24" x14ac:dyDescent="0.25">
      <c r="A997" s="337"/>
      <c r="B997" s="338"/>
      <c r="C997" s="339">
        <f>IFERROR(VLOOKUP(B997,A.Núcleos!$B:$C,2,FALSE),"")</f>
        <v>0</v>
      </c>
      <c r="D997" s="340"/>
      <c r="E997" s="328"/>
      <c r="F997" s="337"/>
      <c r="G997" s="341" t="str">
        <f>IF(Table8[[#This Row],[Código da Candidatura]]="","",CONCATENATE(VLOOKUP(Table8[[#This Row],[Código da Candidatura]],Table13[[Cód.]:[Latitude]],3,FALSE)," - ",VLOOKUP(Table8[[#This Row],[Código da Candidatura]],Table13[[Cód.]:[Latitude]],6,FALSE)))</f>
        <v/>
      </c>
      <c r="H997" s="339" t="str">
        <f>IF(A997="","",CONCATENATE("1D.",Entrada!$K$8,".",auxiliar!A219,".",Table8[[#This Row],[Código da Candidatura]]))</f>
        <v/>
      </c>
      <c r="I997" s="342" t="str">
        <f>IF(A997="","",SUMIF(D.Composição!A$2825:A$8530,A997,D.Composição!G$5:G$8530))</f>
        <v/>
      </c>
      <c r="J997" s="343" t="str">
        <f>IF(A997="","",COUNTIF(D.Composição!$A:$A,$A997))</f>
        <v/>
      </c>
      <c r="K997" s="343" t="str">
        <f t="shared" si="75"/>
        <v/>
      </c>
      <c r="L997" s="343" t="str">
        <f>IF(A997="","",COUNTIFS(D.Composição!$A:$A,$A997,D.Composição!$M:$M,"Dep"))</f>
        <v/>
      </c>
      <c r="M997" s="343" t="str">
        <f>IF(A997="","",COUNTIFS(D.Composição!$A:$A,$A997,D.Composição!$F:$F,"Sim"))</f>
        <v/>
      </c>
      <c r="N997" s="343" t="str">
        <f t="shared" si="76"/>
        <v/>
      </c>
      <c r="O997" s="332" t="str">
        <f>IF(A997="","",VLOOKUP(A997,D.Composição!A3041:F8747,5,FALSE))</f>
        <v/>
      </c>
      <c r="P997" s="343" t="str">
        <f t="shared" si="77"/>
        <v/>
      </c>
      <c r="Q997" s="344" t="str">
        <f t="shared" si="78"/>
        <v/>
      </c>
      <c r="R997" s="345" t="str">
        <f t="shared" si="79"/>
        <v/>
      </c>
      <c r="S997" s="343" t="str">
        <f>IF(H997="","",IF(R997&gt;=4*auxiliar!$K$2,"Não elegível",IF(R997&lt;4*auxiliar!$K$2,"Elegível","")))</f>
        <v/>
      </c>
      <c r="T997" s="338"/>
      <c r="U997" s="325"/>
      <c r="V997" s="325"/>
      <c r="W997" s="335"/>
      <c r="X997" s="336" t="str">
        <f>IF(Table8[[#This Row],[Código do agregado '[Entidade']]]="","",IF(OR(AND(A997="",A997&lt;&gt;""),(AND(A997&lt;&gt;"",OR(B997="",D997="",I997="",T997="",U997="")))),"NÃO",IF(AND(A997&lt;&gt;"",J997=0),"Faltam membros","sim")))</f>
        <v/>
      </c>
    </row>
    <row r="998" spans="1:24" x14ac:dyDescent="0.25">
      <c r="A998" s="337"/>
      <c r="B998" s="338"/>
      <c r="C998" s="339">
        <f>IFERROR(VLOOKUP(B998,A.Núcleos!$B:$C,2,FALSE),"")</f>
        <v>0</v>
      </c>
      <c r="D998" s="340"/>
      <c r="E998" s="328"/>
      <c r="F998" s="337"/>
      <c r="G998" s="341" t="str">
        <f>IF(Table8[[#This Row],[Código da Candidatura]]="","",CONCATENATE(VLOOKUP(Table8[[#This Row],[Código da Candidatura]],Table13[[Cód.]:[Latitude]],3,FALSE)," - ",VLOOKUP(Table8[[#This Row],[Código da Candidatura]],Table13[[Cód.]:[Latitude]],6,FALSE)))</f>
        <v/>
      </c>
      <c r="H998" s="339" t="str">
        <f>IF(A998="","",CONCATENATE("1D.",Entrada!$K$8,".",auxiliar!A220,".",Table8[[#This Row],[Código da Candidatura]]))</f>
        <v/>
      </c>
      <c r="I998" s="342" t="str">
        <f>IF(A998="","",SUMIF(D.Composição!A$2825:A$8530,A998,D.Composição!G$5:G$8530))</f>
        <v/>
      </c>
      <c r="J998" s="343" t="str">
        <f>IF(A998="","",COUNTIF(D.Composição!$A:$A,$A998))</f>
        <v/>
      </c>
      <c r="K998" s="343" t="str">
        <f t="shared" si="75"/>
        <v/>
      </c>
      <c r="L998" s="343" t="str">
        <f>IF(A998="","",COUNTIFS(D.Composição!$A:$A,$A998,D.Composição!$M:$M,"Dep"))</f>
        <v/>
      </c>
      <c r="M998" s="343" t="str">
        <f>IF(A998="","",COUNTIFS(D.Composição!$A:$A,$A998,D.Composição!$F:$F,"Sim"))</f>
        <v/>
      </c>
      <c r="N998" s="343" t="str">
        <f t="shared" si="76"/>
        <v/>
      </c>
      <c r="O998" s="332" t="str">
        <f>IF(A998="","",VLOOKUP(A998,D.Composição!A3042:F8748,5,FALSE))</f>
        <v/>
      </c>
      <c r="P998" s="343" t="str">
        <f t="shared" si="77"/>
        <v/>
      </c>
      <c r="Q998" s="344" t="str">
        <f t="shared" si="78"/>
        <v/>
      </c>
      <c r="R998" s="345" t="str">
        <f t="shared" si="79"/>
        <v/>
      </c>
      <c r="S998" s="343" t="str">
        <f>IF(H998="","",IF(R998&gt;=4*auxiliar!$K$2,"Não elegível",IF(R998&lt;4*auxiliar!$K$2,"Elegível","")))</f>
        <v/>
      </c>
      <c r="T998" s="338"/>
      <c r="U998" s="325"/>
      <c r="V998" s="325"/>
      <c r="W998" s="335"/>
      <c r="X998" s="336" t="str">
        <f>IF(Table8[[#This Row],[Código do agregado '[Entidade']]]="","",IF(OR(AND(A998="",A998&lt;&gt;""),(AND(A998&lt;&gt;"",OR(B998="",D998="",I998="",T998="",U998="")))),"NÃO",IF(AND(A998&lt;&gt;"",J998=0),"Faltam membros","sim")))</f>
        <v/>
      </c>
    </row>
    <row r="999" spans="1:24" x14ac:dyDescent="0.25">
      <c r="A999" s="337"/>
      <c r="B999" s="338"/>
      <c r="C999" s="339">
        <f>IFERROR(VLOOKUP(B999,A.Núcleos!$B:$C,2,FALSE),"")</f>
        <v>0</v>
      </c>
      <c r="D999" s="340"/>
      <c r="E999" s="328"/>
      <c r="F999" s="337"/>
      <c r="G999" s="341" t="str">
        <f>IF(Table8[[#This Row],[Código da Candidatura]]="","",CONCATENATE(VLOOKUP(Table8[[#This Row],[Código da Candidatura]],Table13[[Cód.]:[Latitude]],3,FALSE)," - ",VLOOKUP(Table8[[#This Row],[Código da Candidatura]],Table13[[Cód.]:[Latitude]],6,FALSE)))</f>
        <v/>
      </c>
      <c r="H999" s="339" t="str">
        <f>IF(A999="","",CONCATENATE("1D.",Entrada!$K$8,".",auxiliar!A221,".",Table8[[#This Row],[Código da Candidatura]]))</f>
        <v/>
      </c>
      <c r="I999" s="342" t="str">
        <f>IF(A999="","",SUMIF(D.Composição!A$2825:A$8530,A999,D.Composição!G$5:G$8530))</f>
        <v/>
      </c>
      <c r="J999" s="343" t="str">
        <f>IF(A999="","",COUNTIF(D.Composição!$A:$A,$A999))</f>
        <v/>
      </c>
      <c r="K999" s="343" t="str">
        <f t="shared" si="75"/>
        <v/>
      </c>
      <c r="L999" s="343" t="str">
        <f>IF(A999="","",COUNTIFS(D.Composição!$A:$A,$A999,D.Composição!$M:$M,"Dep"))</f>
        <v/>
      </c>
      <c r="M999" s="343" t="str">
        <f>IF(A999="","",COUNTIFS(D.Composição!$A:$A,$A999,D.Composição!$F:$F,"Sim"))</f>
        <v/>
      </c>
      <c r="N999" s="343" t="str">
        <f t="shared" si="76"/>
        <v/>
      </c>
      <c r="O999" s="332" t="str">
        <f>IF(A999="","",VLOOKUP(A999,D.Composição!A3043:F8749,5,FALSE))</f>
        <v/>
      </c>
      <c r="P999" s="343" t="str">
        <f t="shared" si="77"/>
        <v/>
      </c>
      <c r="Q999" s="344" t="str">
        <f t="shared" si="78"/>
        <v/>
      </c>
      <c r="R999" s="345" t="str">
        <f t="shared" si="79"/>
        <v/>
      </c>
      <c r="S999" s="343" t="str">
        <f>IF(H999="","",IF(R999&gt;=4*auxiliar!$K$2,"Não elegível",IF(R999&lt;4*auxiliar!$K$2,"Elegível","")))</f>
        <v/>
      </c>
      <c r="T999" s="338"/>
      <c r="U999" s="325"/>
      <c r="V999" s="325"/>
      <c r="W999" s="335"/>
      <c r="X999" s="336" t="str">
        <f>IF(Table8[[#This Row],[Código do agregado '[Entidade']]]="","",IF(OR(AND(A999="",A999&lt;&gt;""),(AND(A999&lt;&gt;"",OR(B999="",D999="",I999="",T999="",U999="")))),"NÃO",IF(AND(A999&lt;&gt;"",J999=0),"Faltam membros","sim")))</f>
        <v/>
      </c>
    </row>
    <row r="1000" spans="1:24" x14ac:dyDescent="0.25">
      <c r="A1000" s="337"/>
      <c r="B1000" s="338"/>
      <c r="C1000" s="339">
        <f>IFERROR(VLOOKUP(B1000,A.Núcleos!$B:$C,2,FALSE),"")</f>
        <v>0</v>
      </c>
      <c r="D1000" s="340"/>
      <c r="E1000" s="328"/>
      <c r="F1000" s="337"/>
      <c r="G1000" s="341" t="str">
        <f>IF(Table8[[#This Row],[Código da Candidatura]]="","",CONCATENATE(VLOOKUP(Table8[[#This Row],[Código da Candidatura]],Table13[[Cód.]:[Latitude]],3,FALSE)," - ",VLOOKUP(Table8[[#This Row],[Código da Candidatura]],Table13[[Cód.]:[Latitude]],6,FALSE)))</f>
        <v/>
      </c>
      <c r="H1000" s="339" t="str">
        <f>IF(A1000="","",CONCATENATE("1D.",Entrada!$K$8,".",auxiliar!A222,".",Table8[[#This Row],[Código da Candidatura]]))</f>
        <v/>
      </c>
      <c r="I1000" s="342" t="str">
        <f>IF(A1000="","",SUMIF(D.Composição!A$2825:A$8530,A1000,D.Composição!G$5:G$8530))</f>
        <v/>
      </c>
      <c r="J1000" s="343" t="str">
        <f>IF(A1000="","",COUNTIF(D.Composição!$A:$A,$A1000))</f>
        <v/>
      </c>
      <c r="K1000" s="343" t="str">
        <f t="shared" si="75"/>
        <v/>
      </c>
      <c r="L1000" s="343" t="str">
        <f>IF(A1000="","",COUNTIFS(D.Composição!$A:$A,$A1000,D.Composição!$M:$M,"Dep"))</f>
        <v/>
      </c>
      <c r="M1000" s="343" t="str">
        <f>IF(A1000="","",COUNTIFS(D.Composição!$A:$A,$A1000,D.Composição!$F:$F,"Sim"))</f>
        <v/>
      </c>
      <c r="N1000" s="343" t="str">
        <f t="shared" si="76"/>
        <v/>
      </c>
      <c r="O1000" s="332" t="str">
        <f>IF(A1000="","",VLOOKUP(A1000,D.Composição!A3044:F8750,5,FALSE))</f>
        <v/>
      </c>
      <c r="P1000" s="343" t="str">
        <f t="shared" si="77"/>
        <v/>
      </c>
      <c r="Q1000" s="344" t="str">
        <f t="shared" si="78"/>
        <v/>
      </c>
      <c r="R1000" s="345" t="str">
        <f t="shared" si="79"/>
        <v/>
      </c>
      <c r="S1000" s="343" t="str">
        <f>IF(H1000="","",IF(R1000&gt;=4*auxiliar!$K$2,"Não elegível",IF(R1000&lt;4*auxiliar!$K$2,"Elegível","")))</f>
        <v/>
      </c>
      <c r="T1000" s="338"/>
      <c r="U1000" s="325"/>
      <c r="V1000" s="325"/>
      <c r="W1000" s="335"/>
      <c r="X1000" s="336" t="str">
        <f>IF(Table8[[#This Row],[Código do agregado '[Entidade']]]="","",IF(OR(AND(A1000="",A1000&lt;&gt;""),(AND(A1000&lt;&gt;"",OR(B1000="",D1000="",I1000="",T1000="",U1000="")))),"NÃO",IF(AND(A1000&lt;&gt;"",J1000=0),"Faltam membros","sim")))</f>
        <v/>
      </c>
    </row>
    <row r="1001" spans="1:24" x14ac:dyDescent="0.25">
      <c r="A1001" s="337"/>
      <c r="B1001" s="338"/>
      <c r="C1001" s="339">
        <f>IFERROR(VLOOKUP(B1001,A.Núcleos!$B:$C,2,FALSE),"")</f>
        <v>0</v>
      </c>
      <c r="D1001" s="340"/>
      <c r="E1001" s="328"/>
      <c r="F1001" s="337"/>
      <c r="G1001" s="341" t="str">
        <f>IF(Table8[[#This Row],[Código da Candidatura]]="","",CONCATENATE(VLOOKUP(Table8[[#This Row],[Código da Candidatura]],Table13[[Cód.]:[Latitude]],3,FALSE)," - ",VLOOKUP(Table8[[#This Row],[Código da Candidatura]],Table13[[Cód.]:[Latitude]],6,FALSE)))</f>
        <v/>
      </c>
      <c r="H1001" s="339" t="str">
        <f>IF(A1001="","",CONCATENATE("1D.",Entrada!$K$8,".",auxiliar!A223,".",Table8[[#This Row],[Código da Candidatura]]))</f>
        <v/>
      </c>
      <c r="I1001" s="342" t="str">
        <f>IF(A1001="","",SUMIF(D.Composição!A$2825:A$8530,A1001,D.Composição!G$5:G$8530))</f>
        <v/>
      </c>
      <c r="J1001" s="343" t="str">
        <f>IF(A1001="","",COUNTIF(D.Composição!$A:$A,$A1001))</f>
        <v/>
      </c>
      <c r="K1001" s="343" t="str">
        <f t="shared" si="75"/>
        <v/>
      </c>
      <c r="L1001" s="343" t="str">
        <f>IF(A1001="","",COUNTIFS(D.Composição!$A:$A,$A1001,D.Composição!$M:$M,"Dep"))</f>
        <v/>
      </c>
      <c r="M1001" s="343" t="str">
        <f>IF(A1001="","",COUNTIFS(D.Composição!$A:$A,$A1001,D.Composição!$F:$F,"Sim"))</f>
        <v/>
      </c>
      <c r="N1001" s="343" t="str">
        <f t="shared" si="76"/>
        <v/>
      </c>
      <c r="O1001" s="332" t="str">
        <f>IF(A1001="","",VLOOKUP(A1001,D.Composição!A3045:F8751,5,FALSE))</f>
        <v/>
      </c>
      <c r="P1001" s="343" t="str">
        <f t="shared" si="77"/>
        <v/>
      </c>
      <c r="Q1001" s="344" t="str">
        <f t="shared" si="78"/>
        <v/>
      </c>
      <c r="R1001" s="345" t="str">
        <f t="shared" si="79"/>
        <v/>
      </c>
      <c r="S1001" s="343" t="str">
        <f>IF(H1001="","",IF(R1001&gt;=4*auxiliar!$K$2,"Não elegível",IF(R1001&lt;4*auxiliar!$K$2,"Elegível","")))</f>
        <v/>
      </c>
      <c r="T1001" s="338"/>
      <c r="U1001" s="325"/>
      <c r="V1001" s="325"/>
      <c r="W1001" s="335"/>
      <c r="X1001" s="336" t="str">
        <f>IF(Table8[[#This Row],[Código do agregado '[Entidade']]]="","",IF(OR(AND(A1001="",A1001&lt;&gt;""),(AND(A1001&lt;&gt;"",OR(B1001="",D1001="",I1001="",T1001="",U1001="")))),"NÃO",IF(AND(A1001&lt;&gt;"",J1001=0),"Faltam membros","sim")))</f>
        <v/>
      </c>
    </row>
    <row r="1002" spans="1:24" x14ac:dyDescent="0.25">
      <c r="A1002" s="337"/>
      <c r="B1002" s="338"/>
      <c r="C1002" s="339">
        <f>IFERROR(VLOOKUP(B1002,A.Núcleos!$B:$C,2,FALSE),"")</f>
        <v>0</v>
      </c>
      <c r="D1002" s="340"/>
      <c r="E1002" s="328"/>
      <c r="F1002" s="337"/>
      <c r="G1002" s="341" t="str">
        <f>IF(Table8[[#This Row],[Código da Candidatura]]="","",CONCATENATE(VLOOKUP(Table8[[#This Row],[Código da Candidatura]],Table13[[Cód.]:[Latitude]],3,FALSE)," - ",VLOOKUP(Table8[[#This Row],[Código da Candidatura]],Table13[[Cód.]:[Latitude]],6,FALSE)))</f>
        <v/>
      </c>
      <c r="H1002" s="339" t="str">
        <f>IF(A1002="","",CONCATENATE("1D.",Entrada!$K$8,".",auxiliar!A224,".",Table8[[#This Row],[Código da Candidatura]]))</f>
        <v/>
      </c>
      <c r="I1002" s="342" t="str">
        <f>IF(A1002="","",SUMIF(D.Composição!A$2825:A$8530,A1002,D.Composição!G$5:G$8530))</f>
        <v/>
      </c>
      <c r="J1002" s="343" t="str">
        <f>IF(A1002="","",COUNTIF(D.Composição!$A:$A,$A1002))</f>
        <v/>
      </c>
      <c r="K1002" s="343" t="str">
        <f t="shared" si="75"/>
        <v/>
      </c>
      <c r="L1002" s="343" t="str">
        <f>IF(A1002="","",COUNTIFS(D.Composição!$A:$A,$A1002,D.Composição!$M:$M,"Dep"))</f>
        <v/>
      </c>
      <c r="M1002" s="343" t="str">
        <f>IF(A1002="","",COUNTIFS(D.Composição!$A:$A,$A1002,D.Composição!$F:$F,"Sim"))</f>
        <v/>
      </c>
      <c r="N1002" s="343" t="str">
        <f t="shared" si="76"/>
        <v/>
      </c>
      <c r="O1002" s="332" t="str">
        <f>IF(A1002="","",VLOOKUP(A1002,D.Composição!A3046:F8752,5,FALSE))</f>
        <v/>
      </c>
      <c r="P1002" s="343" t="str">
        <f t="shared" si="77"/>
        <v/>
      </c>
      <c r="Q1002" s="344" t="str">
        <f t="shared" si="78"/>
        <v/>
      </c>
      <c r="R1002" s="345" t="str">
        <f t="shared" si="79"/>
        <v/>
      </c>
      <c r="S1002" s="343" t="str">
        <f>IF(H1002="","",IF(R1002&gt;=4*auxiliar!$K$2,"Não elegível",IF(R1002&lt;4*auxiliar!$K$2,"Elegível","")))</f>
        <v/>
      </c>
      <c r="T1002" s="338"/>
      <c r="U1002" s="325"/>
      <c r="V1002" s="325"/>
      <c r="W1002" s="335"/>
      <c r="X1002" s="336" t="str">
        <f>IF(Table8[[#This Row],[Código do agregado '[Entidade']]]="","",IF(OR(AND(A1002="",A1002&lt;&gt;""),(AND(A1002&lt;&gt;"",OR(B1002="",D1002="",I1002="",T1002="",U1002="")))),"NÃO",IF(AND(A1002&lt;&gt;"",J1002=0),"Faltam membros","sim")))</f>
        <v/>
      </c>
    </row>
    <row r="1003" spans="1:24" x14ac:dyDescent="0.25">
      <c r="A1003" s="337"/>
      <c r="B1003" s="338"/>
      <c r="C1003" s="339">
        <f>IFERROR(VLOOKUP(B1003,A.Núcleos!$B:$C,2,FALSE),"")</f>
        <v>0</v>
      </c>
      <c r="D1003" s="340"/>
      <c r="E1003" s="328"/>
      <c r="F1003" s="337"/>
      <c r="G1003" s="341" t="str">
        <f>IF(Table8[[#This Row],[Código da Candidatura]]="","",CONCATENATE(VLOOKUP(Table8[[#This Row],[Código da Candidatura]],Table13[[Cód.]:[Latitude]],3,FALSE)," - ",VLOOKUP(Table8[[#This Row],[Código da Candidatura]],Table13[[Cód.]:[Latitude]],6,FALSE)))</f>
        <v/>
      </c>
      <c r="H1003" s="339" t="str">
        <f>IF(A1003="","",CONCATENATE("1D.",Entrada!$K$8,".",auxiliar!A225,".",Table8[[#This Row],[Código da Candidatura]]))</f>
        <v/>
      </c>
      <c r="I1003" s="342" t="str">
        <f>IF(A1003="","",SUMIF(D.Composição!A$2825:A$8530,A1003,D.Composição!G$5:G$8530))</f>
        <v/>
      </c>
      <c r="J1003" s="343" t="str">
        <f>IF(A1003="","",COUNTIF(D.Composição!$A:$A,$A1003))</f>
        <v/>
      </c>
      <c r="K1003" s="343" t="str">
        <f t="shared" si="75"/>
        <v/>
      </c>
      <c r="L1003" s="343" t="str">
        <f>IF(A1003="","",COUNTIFS(D.Composição!$A:$A,$A1003,D.Composição!$M:$M,"Dep"))</f>
        <v/>
      </c>
      <c r="M1003" s="343" t="str">
        <f>IF(A1003="","",COUNTIFS(D.Composição!$A:$A,$A1003,D.Composição!$F:$F,"Sim"))</f>
        <v/>
      </c>
      <c r="N1003" s="343" t="str">
        <f t="shared" si="76"/>
        <v/>
      </c>
      <c r="O1003" s="332" t="str">
        <f>IF(A1003="","",VLOOKUP(A1003,D.Composição!A3047:F8753,5,FALSE))</f>
        <v/>
      </c>
      <c r="P1003" s="343" t="str">
        <f t="shared" si="77"/>
        <v/>
      </c>
      <c r="Q1003" s="344" t="str">
        <f t="shared" si="78"/>
        <v/>
      </c>
      <c r="R1003" s="345" t="str">
        <f t="shared" si="79"/>
        <v/>
      </c>
      <c r="S1003" s="343" t="str">
        <f>IF(H1003="","",IF(R1003&gt;=4*auxiliar!$K$2,"Não elegível",IF(R1003&lt;4*auxiliar!$K$2,"Elegível","")))</f>
        <v/>
      </c>
      <c r="T1003" s="338"/>
      <c r="U1003" s="325"/>
      <c r="V1003" s="325"/>
      <c r="W1003" s="335"/>
      <c r="X1003" s="336" t="str">
        <f>IF(Table8[[#This Row],[Código do agregado '[Entidade']]]="","",IF(OR(AND(A1003="",A1003&lt;&gt;""),(AND(A1003&lt;&gt;"",OR(B1003="",D1003="",I1003="",T1003="",U1003="")))),"NÃO",IF(AND(A1003&lt;&gt;"",J1003=0),"Faltam membros","sim")))</f>
        <v/>
      </c>
    </row>
    <row r="1004" spans="1:24" x14ac:dyDescent="0.25">
      <c r="A1004" s="337"/>
      <c r="B1004" s="338"/>
      <c r="C1004" s="339">
        <f>IFERROR(VLOOKUP(B1004,A.Núcleos!$B:$C,2,FALSE),"")</f>
        <v>0</v>
      </c>
      <c r="D1004" s="340"/>
      <c r="E1004" s="328"/>
      <c r="F1004" s="337"/>
      <c r="G1004" s="341" t="str">
        <f>IF(Table8[[#This Row],[Código da Candidatura]]="","",CONCATENATE(VLOOKUP(Table8[[#This Row],[Código da Candidatura]],Table13[[Cód.]:[Latitude]],3,FALSE)," - ",VLOOKUP(Table8[[#This Row],[Código da Candidatura]],Table13[[Cód.]:[Latitude]],6,FALSE)))</f>
        <v/>
      </c>
      <c r="H1004" s="339" t="str">
        <f>IF(A1004="","",CONCATENATE("1D.",Entrada!$K$8,".",auxiliar!A226,".",Table8[[#This Row],[Código da Candidatura]]))</f>
        <v/>
      </c>
      <c r="I1004" s="342" t="str">
        <f>IF(A1004="","",SUMIF(D.Composição!A$2825:A$8530,A1004,D.Composição!G$5:G$8530))</f>
        <v/>
      </c>
      <c r="J1004" s="343" t="str">
        <f>IF(A1004="","",COUNTIF(D.Composição!$A:$A,$A1004))</f>
        <v/>
      </c>
      <c r="K1004" s="343" t="str">
        <f t="shared" si="75"/>
        <v/>
      </c>
      <c r="L1004" s="343" t="str">
        <f>IF(A1004="","",COUNTIFS(D.Composição!$A:$A,$A1004,D.Composição!$M:$M,"Dep"))</f>
        <v/>
      </c>
      <c r="M1004" s="343" t="str">
        <f>IF(A1004="","",COUNTIFS(D.Composição!$A:$A,$A1004,D.Composição!$F:$F,"Sim"))</f>
        <v/>
      </c>
      <c r="N1004" s="343" t="str">
        <f t="shared" si="76"/>
        <v/>
      </c>
      <c r="O1004" s="332" t="str">
        <f>IF(A1004="","",VLOOKUP(A1004,D.Composição!A3048:F8754,5,FALSE))</f>
        <v/>
      </c>
      <c r="P1004" s="343" t="str">
        <f t="shared" si="77"/>
        <v/>
      </c>
      <c r="Q1004" s="344" t="str">
        <f t="shared" si="78"/>
        <v/>
      </c>
      <c r="R1004" s="345" t="str">
        <f t="shared" si="79"/>
        <v/>
      </c>
      <c r="S1004" s="343" t="str">
        <f>IF(H1004="","",IF(R1004&gt;=4*auxiliar!$K$2,"Não elegível",IF(R1004&lt;4*auxiliar!$K$2,"Elegível","")))</f>
        <v/>
      </c>
      <c r="T1004" s="338"/>
      <c r="U1004" s="325"/>
      <c r="V1004" s="325"/>
      <c r="W1004" s="335"/>
      <c r="X1004" s="336" t="str">
        <f>IF(Table8[[#This Row],[Código do agregado '[Entidade']]]="","",IF(OR(AND(A1004="",A1004&lt;&gt;""),(AND(A1004&lt;&gt;"",OR(B1004="",D1004="",I1004="",T1004="",U1004="")))),"NÃO",IF(AND(A1004&lt;&gt;"",J1004=0),"Faltam membros","sim")))</f>
        <v/>
      </c>
    </row>
    <row r="1005" spans="1:24" x14ac:dyDescent="0.25">
      <c r="A1005" s="337"/>
      <c r="B1005" s="338"/>
      <c r="C1005" s="339">
        <f>IFERROR(VLOOKUP(B1005,A.Núcleos!$B:$C,2,FALSE),"")</f>
        <v>0</v>
      </c>
      <c r="D1005" s="340"/>
      <c r="E1005" s="328"/>
      <c r="F1005" s="337"/>
      <c r="G1005" s="341" t="str">
        <f>IF(Table8[[#This Row],[Código da Candidatura]]="","",CONCATENATE(VLOOKUP(Table8[[#This Row],[Código da Candidatura]],Table13[[Cód.]:[Latitude]],3,FALSE)," - ",VLOOKUP(Table8[[#This Row],[Código da Candidatura]],Table13[[Cód.]:[Latitude]],6,FALSE)))</f>
        <v/>
      </c>
      <c r="H1005" s="339" t="str">
        <f>IF(A1005="","",CONCATENATE("1D.",Entrada!$K$8,".",auxiliar!A227,".",Table8[[#This Row],[Código da Candidatura]]))</f>
        <v/>
      </c>
      <c r="I1005" s="342" t="str">
        <f>IF(A1005="","",SUMIF(D.Composição!A$2825:A$8530,A1005,D.Composição!G$5:G$8530))</f>
        <v/>
      </c>
      <c r="J1005" s="343" t="str">
        <f>IF(A1005="","",COUNTIF(D.Composição!$A:$A,$A1005))</f>
        <v/>
      </c>
      <c r="K1005" s="343" t="str">
        <f t="shared" si="75"/>
        <v/>
      </c>
      <c r="L1005" s="343" t="str">
        <f>IF(A1005="","",COUNTIFS(D.Composição!$A:$A,$A1005,D.Composição!$M:$M,"Dep"))</f>
        <v/>
      </c>
      <c r="M1005" s="343" t="str">
        <f>IF(A1005="","",COUNTIFS(D.Composição!$A:$A,$A1005,D.Composição!$F:$F,"Sim"))</f>
        <v/>
      </c>
      <c r="N1005" s="343" t="str">
        <f t="shared" si="76"/>
        <v/>
      </c>
      <c r="O1005" s="332" t="str">
        <f>IF(A1005="","",VLOOKUP(A1005,D.Composição!A3049:F8755,5,FALSE))</f>
        <v/>
      </c>
      <c r="P1005" s="343" t="str">
        <f t="shared" si="77"/>
        <v/>
      </c>
      <c r="Q1005" s="344" t="str">
        <f t="shared" si="78"/>
        <v/>
      </c>
      <c r="R1005" s="345" t="str">
        <f t="shared" si="79"/>
        <v/>
      </c>
      <c r="S1005" s="343" t="str">
        <f>IF(H1005="","",IF(R1005&gt;=4*auxiliar!$K$2,"Não elegível",IF(R1005&lt;4*auxiliar!$K$2,"Elegível","")))</f>
        <v/>
      </c>
      <c r="T1005" s="338"/>
      <c r="U1005" s="325"/>
      <c r="V1005" s="325"/>
      <c r="W1005" s="335"/>
      <c r="X1005" s="336" t="str">
        <f>IF(Table8[[#This Row],[Código do agregado '[Entidade']]]="","",IF(OR(AND(A1005="",A1005&lt;&gt;""),(AND(A1005&lt;&gt;"",OR(B1005="",D1005="",I1005="",T1005="",U1005="")))),"NÃO",IF(AND(A1005&lt;&gt;"",J1005=0),"Faltam membros","sim")))</f>
        <v/>
      </c>
    </row>
    <row r="1006" spans="1:24" x14ac:dyDescent="0.25">
      <c r="A1006" s="337"/>
      <c r="B1006" s="338"/>
      <c r="C1006" s="339">
        <f>IFERROR(VLOOKUP(B1006,A.Núcleos!$B:$C,2,FALSE),"")</f>
        <v>0</v>
      </c>
      <c r="D1006" s="340"/>
      <c r="E1006" s="328"/>
      <c r="F1006" s="337"/>
      <c r="G1006" s="341" t="str">
        <f>IF(Table8[[#This Row],[Código da Candidatura]]="","",CONCATENATE(VLOOKUP(Table8[[#This Row],[Código da Candidatura]],Table13[[Cód.]:[Latitude]],3,FALSE)," - ",VLOOKUP(Table8[[#This Row],[Código da Candidatura]],Table13[[Cód.]:[Latitude]],6,FALSE)))</f>
        <v/>
      </c>
      <c r="H1006" s="339" t="str">
        <f>IF(A1006="","",CONCATENATE("1D.",Entrada!$K$8,".",auxiliar!A228,".",Table8[[#This Row],[Código da Candidatura]]))</f>
        <v/>
      </c>
      <c r="I1006" s="342" t="str">
        <f>IF(A1006="","",SUMIF(D.Composição!A$2825:A$8530,A1006,D.Composição!G$5:G$8530))</f>
        <v/>
      </c>
      <c r="J1006" s="343" t="str">
        <f>IF(A1006="","",COUNTIF(D.Composição!$A:$A,$A1006))</f>
        <v/>
      </c>
      <c r="K1006" s="343" t="str">
        <f t="shared" si="75"/>
        <v/>
      </c>
      <c r="L1006" s="343" t="str">
        <f>IF(A1006="","",COUNTIFS(D.Composição!$A:$A,$A1006,D.Composição!$M:$M,"Dep"))</f>
        <v/>
      </c>
      <c r="M1006" s="343" t="str">
        <f>IF(A1006="","",COUNTIFS(D.Composição!$A:$A,$A1006,D.Composição!$F:$F,"Sim"))</f>
        <v/>
      </c>
      <c r="N1006" s="343" t="str">
        <f t="shared" si="76"/>
        <v/>
      </c>
      <c r="O1006" s="332" t="str">
        <f>IF(A1006="","",VLOOKUP(A1006,D.Composição!A3050:F8756,5,FALSE))</f>
        <v/>
      </c>
      <c r="P1006" s="343" t="str">
        <f t="shared" si="77"/>
        <v/>
      </c>
      <c r="Q1006" s="344" t="str">
        <f t="shared" si="78"/>
        <v/>
      </c>
      <c r="R1006" s="345" t="str">
        <f t="shared" si="79"/>
        <v/>
      </c>
      <c r="S1006" s="343" t="str">
        <f>IF(H1006="","",IF(R1006&gt;=4*auxiliar!$K$2,"Não elegível",IF(R1006&lt;4*auxiliar!$K$2,"Elegível","")))</f>
        <v/>
      </c>
      <c r="T1006" s="338"/>
      <c r="U1006" s="325"/>
      <c r="V1006" s="325"/>
      <c r="W1006" s="335"/>
      <c r="X1006" s="336" t="str">
        <f>IF(Table8[[#This Row],[Código do agregado '[Entidade']]]="","",IF(OR(AND(A1006="",A1006&lt;&gt;""),(AND(A1006&lt;&gt;"",OR(B1006="",D1006="",I1006="",T1006="",U1006="")))),"NÃO",IF(AND(A1006&lt;&gt;"",J1006=0),"Faltam membros","sim")))</f>
        <v/>
      </c>
    </row>
    <row r="1007" spans="1:24" x14ac:dyDescent="0.25">
      <c r="A1007" s="337"/>
      <c r="B1007" s="338"/>
      <c r="C1007" s="339">
        <f>IFERROR(VLOOKUP(B1007,A.Núcleos!$B:$C,2,FALSE),"")</f>
        <v>0</v>
      </c>
      <c r="D1007" s="340"/>
      <c r="E1007" s="328"/>
      <c r="F1007" s="337"/>
      <c r="G1007" s="341" t="str">
        <f>IF(Table8[[#This Row],[Código da Candidatura]]="","",CONCATENATE(VLOOKUP(Table8[[#This Row],[Código da Candidatura]],Table13[[Cód.]:[Latitude]],3,FALSE)," - ",VLOOKUP(Table8[[#This Row],[Código da Candidatura]],Table13[[Cód.]:[Latitude]],6,FALSE)))</f>
        <v/>
      </c>
      <c r="H1007" s="339" t="str">
        <f>IF(A1007="","",CONCATENATE("1D.",Entrada!$K$8,".",auxiliar!A229,".",Table8[[#This Row],[Código da Candidatura]]))</f>
        <v/>
      </c>
      <c r="I1007" s="342" t="str">
        <f>IF(A1007="","",SUMIF(D.Composição!A$2825:A$8530,A1007,D.Composição!G$5:G$8530))</f>
        <v/>
      </c>
      <c r="J1007" s="343" t="str">
        <f>IF(A1007="","",COUNTIF(D.Composição!$A:$A,$A1007))</f>
        <v/>
      </c>
      <c r="K1007" s="343" t="str">
        <f t="shared" si="75"/>
        <v/>
      </c>
      <c r="L1007" s="343" t="str">
        <f>IF(A1007="","",COUNTIFS(D.Composição!$A:$A,$A1007,D.Composição!$M:$M,"Dep"))</f>
        <v/>
      </c>
      <c r="M1007" s="343" t="str">
        <f>IF(A1007="","",COUNTIFS(D.Composição!$A:$A,$A1007,D.Composição!$F:$F,"Sim"))</f>
        <v/>
      </c>
      <c r="N1007" s="343" t="str">
        <f t="shared" si="76"/>
        <v/>
      </c>
      <c r="O1007" s="332" t="str">
        <f>IF(A1007="","",VLOOKUP(A1007,D.Composição!A3051:F8757,5,FALSE))</f>
        <v/>
      </c>
      <c r="P1007" s="343" t="str">
        <f t="shared" si="77"/>
        <v/>
      </c>
      <c r="Q1007" s="344" t="str">
        <f t="shared" si="78"/>
        <v/>
      </c>
      <c r="R1007" s="345" t="str">
        <f t="shared" si="79"/>
        <v/>
      </c>
      <c r="S1007" s="343" t="str">
        <f>IF(H1007="","",IF(R1007&gt;=4*auxiliar!$K$2,"Não elegível",IF(R1007&lt;4*auxiliar!$K$2,"Elegível","")))</f>
        <v/>
      </c>
      <c r="T1007" s="338"/>
      <c r="U1007" s="325"/>
      <c r="V1007" s="325"/>
      <c r="W1007" s="335"/>
      <c r="X1007" s="336" t="str">
        <f>IF(Table8[[#This Row],[Código do agregado '[Entidade']]]="","",IF(OR(AND(A1007="",A1007&lt;&gt;""),(AND(A1007&lt;&gt;"",OR(B1007="",D1007="",I1007="",T1007="",U1007="")))),"NÃO",IF(AND(A1007&lt;&gt;"",J1007=0),"Faltam membros","sim")))</f>
        <v/>
      </c>
    </row>
    <row r="1008" spans="1:24" x14ac:dyDescent="0.25">
      <c r="A1008" s="337"/>
      <c r="B1008" s="338"/>
      <c r="C1008" s="339">
        <f>IFERROR(VLOOKUP(B1008,A.Núcleos!$B:$C,2,FALSE),"")</f>
        <v>0</v>
      </c>
      <c r="D1008" s="340"/>
      <c r="E1008" s="328"/>
      <c r="F1008" s="337"/>
      <c r="G1008" s="341" t="str">
        <f>IF(Table8[[#This Row],[Código da Candidatura]]="","",CONCATENATE(VLOOKUP(Table8[[#This Row],[Código da Candidatura]],Table13[[Cód.]:[Latitude]],3,FALSE)," - ",VLOOKUP(Table8[[#This Row],[Código da Candidatura]],Table13[[Cód.]:[Latitude]],6,FALSE)))</f>
        <v/>
      </c>
      <c r="H1008" s="339" t="str">
        <f>IF(A1008="","",CONCATENATE("1D.",Entrada!$K$8,".",auxiliar!A230,".",Table8[[#This Row],[Código da Candidatura]]))</f>
        <v/>
      </c>
      <c r="I1008" s="342" t="str">
        <f>IF(A1008="","",SUMIF(D.Composição!A$2825:A$8530,A1008,D.Composição!G$5:G$8530))</f>
        <v/>
      </c>
      <c r="J1008" s="343" t="str">
        <f>IF(A1008="","",COUNTIF(D.Composição!$A:$A,$A1008))</f>
        <v/>
      </c>
      <c r="K1008" s="343" t="str">
        <f t="shared" si="75"/>
        <v/>
      </c>
      <c r="L1008" s="343" t="str">
        <f>IF(A1008="","",COUNTIFS(D.Composição!$A:$A,$A1008,D.Composição!$M:$M,"Dep"))</f>
        <v/>
      </c>
      <c r="M1008" s="343" t="str">
        <f>IF(A1008="","",COUNTIFS(D.Composição!$A:$A,$A1008,D.Composição!$F:$F,"Sim"))</f>
        <v/>
      </c>
      <c r="N1008" s="343" t="str">
        <f t="shared" si="76"/>
        <v/>
      </c>
      <c r="O1008" s="332" t="str">
        <f>IF(A1008="","",VLOOKUP(A1008,D.Composição!A3052:F8758,5,FALSE))</f>
        <v/>
      </c>
      <c r="P1008" s="343" t="str">
        <f t="shared" si="77"/>
        <v/>
      </c>
      <c r="Q1008" s="344" t="str">
        <f t="shared" si="78"/>
        <v/>
      </c>
      <c r="R1008" s="345" t="str">
        <f t="shared" si="79"/>
        <v/>
      </c>
      <c r="S1008" s="343" t="str">
        <f>IF(H1008="","",IF(R1008&gt;=4*auxiliar!$K$2,"Não elegível",IF(R1008&lt;4*auxiliar!$K$2,"Elegível","")))</f>
        <v/>
      </c>
      <c r="T1008" s="338"/>
      <c r="U1008" s="325"/>
      <c r="V1008" s="325"/>
      <c r="W1008" s="335"/>
      <c r="X1008" s="336" t="str">
        <f>IF(Table8[[#This Row],[Código do agregado '[Entidade']]]="","",IF(OR(AND(A1008="",A1008&lt;&gt;""),(AND(A1008&lt;&gt;"",OR(B1008="",D1008="",I1008="",T1008="",U1008="")))),"NÃO",IF(AND(A1008&lt;&gt;"",J1008=0),"Faltam membros","sim")))</f>
        <v/>
      </c>
    </row>
    <row r="1009" spans="1:24" x14ac:dyDescent="0.25">
      <c r="A1009" s="337"/>
      <c r="B1009" s="338"/>
      <c r="C1009" s="339">
        <f>IFERROR(VLOOKUP(B1009,A.Núcleos!$B:$C,2,FALSE),"")</f>
        <v>0</v>
      </c>
      <c r="D1009" s="340"/>
      <c r="E1009" s="328"/>
      <c r="F1009" s="337"/>
      <c r="G1009" s="341" t="str">
        <f>IF(Table8[[#This Row],[Código da Candidatura]]="","",CONCATENATE(VLOOKUP(Table8[[#This Row],[Código da Candidatura]],Table13[[Cód.]:[Latitude]],3,FALSE)," - ",VLOOKUP(Table8[[#This Row],[Código da Candidatura]],Table13[[Cód.]:[Latitude]],6,FALSE)))</f>
        <v/>
      </c>
      <c r="H1009" s="339" t="str">
        <f>IF(A1009="","",CONCATENATE("1D.",Entrada!$K$8,".",auxiliar!A231,".",Table8[[#This Row],[Código da Candidatura]]))</f>
        <v/>
      </c>
      <c r="I1009" s="342" t="str">
        <f>IF(A1009="","",SUMIF(D.Composição!A$2825:A$8530,A1009,D.Composição!G$5:G$8530))</f>
        <v/>
      </c>
      <c r="J1009" s="343" t="str">
        <f>IF(A1009="","",COUNTIF(D.Composição!$A:$A,$A1009))</f>
        <v/>
      </c>
      <c r="K1009" s="343" t="str">
        <f t="shared" si="75"/>
        <v/>
      </c>
      <c r="L1009" s="343" t="str">
        <f>IF(A1009="","",COUNTIFS(D.Composição!$A:$A,$A1009,D.Composição!$M:$M,"Dep"))</f>
        <v/>
      </c>
      <c r="M1009" s="343" t="str">
        <f>IF(A1009="","",COUNTIFS(D.Composição!$A:$A,$A1009,D.Composição!$F:$F,"Sim"))</f>
        <v/>
      </c>
      <c r="N1009" s="343" t="str">
        <f t="shared" si="76"/>
        <v/>
      </c>
      <c r="O1009" s="332" t="str">
        <f>IF(A1009="","",VLOOKUP(A1009,D.Composição!A3053:F8759,5,FALSE))</f>
        <v/>
      </c>
      <c r="P1009" s="343" t="str">
        <f t="shared" si="77"/>
        <v/>
      </c>
      <c r="Q1009" s="344" t="str">
        <f t="shared" si="78"/>
        <v/>
      </c>
      <c r="R1009" s="345" t="str">
        <f t="shared" si="79"/>
        <v/>
      </c>
      <c r="S1009" s="343" t="str">
        <f>IF(H1009="","",IF(R1009&gt;=4*auxiliar!$K$2,"Não elegível",IF(R1009&lt;4*auxiliar!$K$2,"Elegível","")))</f>
        <v/>
      </c>
      <c r="T1009" s="338"/>
      <c r="U1009" s="325"/>
      <c r="V1009" s="325"/>
      <c r="W1009" s="335"/>
      <c r="X1009" s="336" t="str">
        <f>IF(Table8[[#This Row],[Código do agregado '[Entidade']]]="","",IF(OR(AND(A1009="",A1009&lt;&gt;""),(AND(A1009&lt;&gt;"",OR(B1009="",D1009="",I1009="",T1009="",U1009="")))),"NÃO",IF(AND(A1009&lt;&gt;"",J1009=0),"Faltam membros","sim")))</f>
        <v/>
      </c>
    </row>
    <row r="1010" spans="1:24" x14ac:dyDescent="0.25">
      <c r="A1010" s="337"/>
      <c r="B1010" s="338"/>
      <c r="C1010" s="339">
        <f>IFERROR(VLOOKUP(B1010,A.Núcleos!$B:$C,2,FALSE),"")</f>
        <v>0</v>
      </c>
      <c r="D1010" s="340"/>
      <c r="E1010" s="328"/>
      <c r="F1010" s="337"/>
      <c r="G1010" s="341" t="str">
        <f>IF(Table8[[#This Row],[Código da Candidatura]]="","",CONCATENATE(VLOOKUP(Table8[[#This Row],[Código da Candidatura]],Table13[[Cód.]:[Latitude]],3,FALSE)," - ",VLOOKUP(Table8[[#This Row],[Código da Candidatura]],Table13[[Cód.]:[Latitude]],6,FALSE)))</f>
        <v/>
      </c>
      <c r="H1010" s="339" t="str">
        <f>IF(A1010="","",CONCATENATE("1D.",Entrada!$K$8,".",auxiliar!A232,".",Table8[[#This Row],[Código da Candidatura]]))</f>
        <v/>
      </c>
      <c r="I1010" s="342" t="str">
        <f>IF(A1010="","",SUMIF(D.Composição!A$2825:A$8530,A1010,D.Composição!G$5:G$8530))</f>
        <v/>
      </c>
      <c r="J1010" s="343" t="str">
        <f>IF(A1010="","",COUNTIF(D.Composição!$A:$A,$A1010))</f>
        <v/>
      </c>
      <c r="K1010" s="343" t="str">
        <f t="shared" si="75"/>
        <v/>
      </c>
      <c r="L1010" s="343" t="str">
        <f>IF(A1010="","",COUNTIFS(D.Composição!$A:$A,$A1010,D.Composição!$M:$M,"Dep"))</f>
        <v/>
      </c>
      <c r="M1010" s="343" t="str">
        <f>IF(A1010="","",COUNTIFS(D.Composição!$A:$A,$A1010,D.Composição!$F:$F,"Sim"))</f>
        <v/>
      </c>
      <c r="N1010" s="343" t="str">
        <f t="shared" si="76"/>
        <v/>
      </c>
      <c r="O1010" s="332" t="str">
        <f>IF(A1010="","",VLOOKUP(A1010,D.Composição!A3054:F8760,5,FALSE))</f>
        <v/>
      </c>
      <c r="P1010" s="343" t="str">
        <f t="shared" si="77"/>
        <v/>
      </c>
      <c r="Q1010" s="344" t="str">
        <f t="shared" si="78"/>
        <v/>
      </c>
      <c r="R1010" s="345" t="str">
        <f t="shared" si="79"/>
        <v/>
      </c>
      <c r="S1010" s="343" t="str">
        <f>IF(H1010="","",IF(R1010&gt;=4*auxiliar!$K$2,"Não elegível",IF(R1010&lt;4*auxiliar!$K$2,"Elegível","")))</f>
        <v/>
      </c>
      <c r="T1010" s="338"/>
      <c r="U1010" s="325"/>
      <c r="V1010" s="325"/>
      <c r="W1010" s="335"/>
      <c r="X1010" s="336" t="str">
        <f>IF(Table8[[#This Row],[Código do agregado '[Entidade']]]="","",IF(OR(AND(A1010="",A1010&lt;&gt;""),(AND(A1010&lt;&gt;"",OR(B1010="",D1010="",I1010="",T1010="",U1010="")))),"NÃO",IF(AND(A1010&lt;&gt;"",J1010=0),"Faltam membros","sim")))</f>
        <v/>
      </c>
    </row>
    <row r="1011" spans="1:24" x14ac:dyDescent="0.25">
      <c r="A1011" s="337"/>
      <c r="B1011" s="338"/>
      <c r="C1011" s="339">
        <f>IFERROR(VLOOKUP(B1011,A.Núcleos!$B:$C,2,FALSE),"")</f>
        <v>0</v>
      </c>
      <c r="D1011" s="340"/>
      <c r="E1011" s="328"/>
      <c r="F1011" s="337"/>
      <c r="G1011" s="341" t="str">
        <f>IF(Table8[[#This Row],[Código da Candidatura]]="","",CONCATENATE(VLOOKUP(Table8[[#This Row],[Código da Candidatura]],Table13[[Cód.]:[Latitude]],3,FALSE)," - ",VLOOKUP(Table8[[#This Row],[Código da Candidatura]],Table13[[Cód.]:[Latitude]],6,FALSE)))</f>
        <v/>
      </c>
      <c r="H1011" s="339" t="str">
        <f>IF(A1011="","",CONCATENATE("1D.",Entrada!$K$8,".",auxiliar!A233,".",Table8[[#This Row],[Código da Candidatura]]))</f>
        <v/>
      </c>
      <c r="I1011" s="342" t="str">
        <f>IF(A1011="","",SUMIF(D.Composição!A$2825:A$8530,A1011,D.Composição!G$5:G$8530))</f>
        <v/>
      </c>
      <c r="J1011" s="343" t="str">
        <f>IF(A1011="","",COUNTIF(D.Composição!$A:$A,$A1011))</f>
        <v/>
      </c>
      <c r="K1011" s="343" t="str">
        <f t="shared" si="75"/>
        <v/>
      </c>
      <c r="L1011" s="343" t="str">
        <f>IF(A1011="","",COUNTIFS(D.Composição!$A:$A,$A1011,D.Composição!$M:$M,"Dep"))</f>
        <v/>
      </c>
      <c r="M1011" s="343" t="str">
        <f>IF(A1011="","",COUNTIFS(D.Composição!$A:$A,$A1011,D.Composição!$F:$F,"Sim"))</f>
        <v/>
      </c>
      <c r="N1011" s="343" t="str">
        <f t="shared" si="76"/>
        <v/>
      </c>
      <c r="O1011" s="332" t="str">
        <f>IF(A1011="","",VLOOKUP(A1011,D.Composição!A3055:F8761,5,FALSE))</f>
        <v/>
      </c>
      <c r="P1011" s="343" t="str">
        <f t="shared" si="77"/>
        <v/>
      </c>
      <c r="Q1011" s="344" t="str">
        <f t="shared" si="78"/>
        <v/>
      </c>
      <c r="R1011" s="345" t="str">
        <f t="shared" si="79"/>
        <v/>
      </c>
      <c r="S1011" s="343" t="str">
        <f>IF(H1011="","",IF(R1011&gt;=4*auxiliar!$K$2,"Não elegível",IF(R1011&lt;4*auxiliar!$K$2,"Elegível","")))</f>
        <v/>
      </c>
      <c r="T1011" s="338"/>
      <c r="U1011" s="325"/>
      <c r="V1011" s="325"/>
      <c r="W1011" s="335"/>
      <c r="X1011" s="336" t="str">
        <f>IF(Table8[[#This Row],[Código do agregado '[Entidade']]]="","",IF(OR(AND(A1011="",A1011&lt;&gt;""),(AND(A1011&lt;&gt;"",OR(B1011="",D1011="",I1011="",T1011="",U1011="")))),"NÃO",IF(AND(A1011&lt;&gt;"",J1011=0),"Faltam membros","sim")))</f>
        <v/>
      </c>
    </row>
    <row r="1012" spans="1:24" x14ac:dyDescent="0.25">
      <c r="A1012" s="337"/>
      <c r="B1012" s="338"/>
      <c r="C1012" s="339">
        <f>IFERROR(VLOOKUP(B1012,A.Núcleos!$B:$C,2,FALSE),"")</f>
        <v>0</v>
      </c>
      <c r="D1012" s="340"/>
      <c r="E1012" s="328"/>
      <c r="F1012" s="337"/>
      <c r="G1012" s="341" t="str">
        <f>IF(Table8[[#This Row],[Código da Candidatura]]="","",CONCATENATE(VLOOKUP(Table8[[#This Row],[Código da Candidatura]],Table13[[Cód.]:[Latitude]],3,FALSE)," - ",VLOOKUP(Table8[[#This Row],[Código da Candidatura]],Table13[[Cód.]:[Latitude]],6,FALSE)))</f>
        <v/>
      </c>
      <c r="H1012" s="339" t="str">
        <f>IF(A1012="","",CONCATENATE("1D.",Entrada!$K$8,".",auxiliar!A234,".",Table8[[#This Row],[Código da Candidatura]]))</f>
        <v/>
      </c>
      <c r="I1012" s="342" t="str">
        <f>IF(A1012="","",SUMIF(D.Composição!A$2825:A$8530,A1012,D.Composição!G$5:G$8530))</f>
        <v/>
      </c>
      <c r="J1012" s="343" t="str">
        <f>IF(A1012="","",COUNTIF(D.Composição!$A:$A,$A1012))</f>
        <v/>
      </c>
      <c r="K1012" s="343" t="str">
        <f t="shared" si="75"/>
        <v/>
      </c>
      <c r="L1012" s="343" t="str">
        <f>IF(A1012="","",COUNTIFS(D.Composição!$A:$A,$A1012,D.Composição!$M:$M,"Dep"))</f>
        <v/>
      </c>
      <c r="M1012" s="343" t="str">
        <f>IF(A1012="","",COUNTIFS(D.Composição!$A:$A,$A1012,D.Composição!$F:$F,"Sim"))</f>
        <v/>
      </c>
      <c r="N1012" s="343" t="str">
        <f t="shared" si="76"/>
        <v/>
      </c>
      <c r="O1012" s="332" t="str">
        <f>IF(A1012="","",VLOOKUP(A1012,D.Composição!A3056:F8762,5,FALSE))</f>
        <v/>
      </c>
      <c r="P1012" s="343" t="str">
        <f t="shared" si="77"/>
        <v/>
      </c>
      <c r="Q1012" s="344" t="str">
        <f t="shared" si="78"/>
        <v/>
      </c>
      <c r="R1012" s="345" t="str">
        <f t="shared" si="79"/>
        <v/>
      </c>
      <c r="S1012" s="343" t="str">
        <f>IF(H1012="","",IF(R1012&gt;=4*auxiliar!$K$2,"Não elegível",IF(R1012&lt;4*auxiliar!$K$2,"Elegível","")))</f>
        <v/>
      </c>
      <c r="T1012" s="338"/>
      <c r="U1012" s="325"/>
      <c r="V1012" s="325"/>
      <c r="W1012" s="335"/>
      <c r="X1012" s="336" t="str">
        <f>IF(Table8[[#This Row],[Código do agregado '[Entidade']]]="","",IF(OR(AND(A1012="",A1012&lt;&gt;""),(AND(A1012&lt;&gt;"",OR(B1012="",D1012="",I1012="",T1012="",U1012="")))),"NÃO",IF(AND(A1012&lt;&gt;"",J1012=0),"Faltam membros","sim")))</f>
        <v/>
      </c>
    </row>
    <row r="1013" spans="1:24" x14ac:dyDescent="0.25">
      <c r="A1013" s="337"/>
      <c r="B1013" s="338"/>
      <c r="C1013" s="339">
        <f>IFERROR(VLOOKUP(B1013,A.Núcleos!$B:$C,2,FALSE),"")</f>
        <v>0</v>
      </c>
      <c r="D1013" s="340"/>
      <c r="E1013" s="328"/>
      <c r="F1013" s="337"/>
      <c r="G1013" s="341" t="str">
        <f>IF(Table8[[#This Row],[Código da Candidatura]]="","",CONCATENATE(VLOOKUP(Table8[[#This Row],[Código da Candidatura]],Table13[[Cód.]:[Latitude]],3,FALSE)," - ",VLOOKUP(Table8[[#This Row],[Código da Candidatura]],Table13[[Cód.]:[Latitude]],6,FALSE)))</f>
        <v/>
      </c>
      <c r="H1013" s="339" t="str">
        <f>IF(A1013="","",CONCATENATE("1D.",Entrada!$K$8,".",auxiliar!A235,".",Table8[[#This Row],[Código da Candidatura]]))</f>
        <v/>
      </c>
      <c r="I1013" s="342" t="str">
        <f>IF(A1013="","",SUMIF(D.Composição!A$2825:A$8530,A1013,D.Composição!G$5:G$8530))</f>
        <v/>
      </c>
      <c r="J1013" s="343" t="str">
        <f>IF(A1013="","",COUNTIF(D.Composição!$A:$A,$A1013))</f>
        <v/>
      </c>
      <c r="K1013" s="343" t="str">
        <f t="shared" si="75"/>
        <v/>
      </c>
      <c r="L1013" s="343" t="str">
        <f>IF(A1013="","",COUNTIFS(D.Composição!$A:$A,$A1013,D.Composição!$M:$M,"Dep"))</f>
        <v/>
      </c>
      <c r="M1013" s="343" t="str">
        <f>IF(A1013="","",COUNTIFS(D.Composição!$A:$A,$A1013,D.Composição!$F:$F,"Sim"))</f>
        <v/>
      </c>
      <c r="N1013" s="343" t="str">
        <f t="shared" si="76"/>
        <v/>
      </c>
      <c r="O1013" s="332" t="str">
        <f>IF(A1013="","",VLOOKUP(A1013,D.Composição!A3057:F8763,5,FALSE))</f>
        <v/>
      </c>
      <c r="P1013" s="343" t="str">
        <f t="shared" si="77"/>
        <v/>
      </c>
      <c r="Q1013" s="344" t="str">
        <f t="shared" si="78"/>
        <v/>
      </c>
      <c r="R1013" s="345" t="str">
        <f t="shared" si="79"/>
        <v/>
      </c>
      <c r="S1013" s="343" t="str">
        <f>IF(H1013="","",IF(R1013&gt;=4*auxiliar!$K$2,"Não elegível",IF(R1013&lt;4*auxiliar!$K$2,"Elegível","")))</f>
        <v/>
      </c>
      <c r="T1013" s="338"/>
      <c r="U1013" s="325"/>
      <c r="V1013" s="325"/>
      <c r="W1013" s="335"/>
      <c r="X1013" s="336" t="str">
        <f>IF(Table8[[#This Row],[Código do agregado '[Entidade']]]="","",IF(OR(AND(A1013="",A1013&lt;&gt;""),(AND(A1013&lt;&gt;"",OR(B1013="",D1013="",I1013="",T1013="",U1013="")))),"NÃO",IF(AND(A1013&lt;&gt;"",J1013=0),"Faltam membros","sim")))</f>
        <v/>
      </c>
    </row>
    <row r="1014" spans="1:24" x14ac:dyDescent="0.25">
      <c r="A1014" s="337"/>
      <c r="B1014" s="338"/>
      <c r="C1014" s="339">
        <f>IFERROR(VLOOKUP(B1014,A.Núcleos!$B:$C,2,FALSE),"")</f>
        <v>0</v>
      </c>
      <c r="D1014" s="340"/>
      <c r="E1014" s="328"/>
      <c r="F1014" s="337"/>
      <c r="G1014" s="341" t="str">
        <f>IF(Table8[[#This Row],[Código da Candidatura]]="","",CONCATENATE(VLOOKUP(Table8[[#This Row],[Código da Candidatura]],Table13[[Cód.]:[Latitude]],3,FALSE)," - ",VLOOKUP(Table8[[#This Row],[Código da Candidatura]],Table13[[Cód.]:[Latitude]],6,FALSE)))</f>
        <v/>
      </c>
      <c r="H1014" s="339" t="str">
        <f>IF(A1014="","",CONCATENATE("1D.",Entrada!$K$8,".",auxiliar!A236,".",Table8[[#This Row],[Código da Candidatura]]))</f>
        <v/>
      </c>
      <c r="I1014" s="342" t="str">
        <f>IF(A1014="","",SUMIF(D.Composição!A$2825:A$8530,A1014,D.Composição!G$5:G$8530))</f>
        <v/>
      </c>
      <c r="J1014" s="343" t="str">
        <f>IF(A1014="","",COUNTIF(D.Composição!$A:$A,$A1014))</f>
        <v/>
      </c>
      <c r="K1014" s="343" t="str">
        <f t="shared" si="75"/>
        <v/>
      </c>
      <c r="L1014" s="343" t="str">
        <f>IF(A1014="","",COUNTIFS(D.Composição!$A:$A,$A1014,D.Composição!$M:$M,"Dep"))</f>
        <v/>
      </c>
      <c r="M1014" s="343" t="str">
        <f>IF(A1014="","",COUNTIFS(D.Composição!$A:$A,$A1014,D.Composição!$F:$F,"Sim"))</f>
        <v/>
      </c>
      <c r="N1014" s="343" t="str">
        <f t="shared" si="76"/>
        <v/>
      </c>
      <c r="O1014" s="332" t="str">
        <f>IF(A1014="","",VLOOKUP(A1014,D.Composição!A3058:F8764,5,FALSE))</f>
        <v/>
      </c>
      <c r="P1014" s="343" t="str">
        <f t="shared" si="77"/>
        <v/>
      </c>
      <c r="Q1014" s="344" t="str">
        <f t="shared" si="78"/>
        <v/>
      </c>
      <c r="R1014" s="345" t="str">
        <f t="shared" si="79"/>
        <v/>
      </c>
      <c r="S1014" s="343" t="str">
        <f>IF(H1014="","",IF(R1014&gt;=4*auxiliar!$K$2,"Não elegível",IF(R1014&lt;4*auxiliar!$K$2,"Elegível","")))</f>
        <v/>
      </c>
      <c r="T1014" s="338"/>
      <c r="U1014" s="325"/>
      <c r="V1014" s="325"/>
      <c r="W1014" s="335"/>
      <c r="X1014" s="336" t="str">
        <f>IF(Table8[[#This Row],[Código do agregado '[Entidade']]]="","",IF(OR(AND(A1014="",A1014&lt;&gt;""),(AND(A1014&lt;&gt;"",OR(B1014="",D1014="",I1014="",T1014="",U1014="")))),"NÃO",IF(AND(A1014&lt;&gt;"",J1014=0),"Faltam membros","sim")))</f>
        <v/>
      </c>
    </row>
    <row r="1015" spans="1:24" x14ac:dyDescent="0.25">
      <c r="A1015" s="337"/>
      <c r="B1015" s="338"/>
      <c r="C1015" s="339">
        <f>IFERROR(VLOOKUP(B1015,A.Núcleos!$B:$C,2,FALSE),"")</f>
        <v>0</v>
      </c>
      <c r="D1015" s="340"/>
      <c r="E1015" s="328"/>
      <c r="F1015" s="337"/>
      <c r="G1015" s="341" t="str">
        <f>IF(Table8[[#This Row],[Código da Candidatura]]="","",CONCATENATE(VLOOKUP(Table8[[#This Row],[Código da Candidatura]],Table13[[Cód.]:[Latitude]],3,FALSE)," - ",VLOOKUP(Table8[[#This Row],[Código da Candidatura]],Table13[[Cód.]:[Latitude]],6,FALSE)))</f>
        <v/>
      </c>
      <c r="H1015" s="339" t="str">
        <f>IF(A1015="","",CONCATENATE("1D.",Entrada!$K$8,".",auxiliar!A237,".",Table8[[#This Row],[Código da Candidatura]]))</f>
        <v/>
      </c>
      <c r="I1015" s="342" t="str">
        <f>IF(A1015="","",SUMIF(D.Composição!A$2825:A$8530,A1015,D.Composição!G$5:G$8530))</f>
        <v/>
      </c>
      <c r="J1015" s="343" t="str">
        <f>IF(A1015="","",COUNTIF(D.Composição!$A:$A,$A1015))</f>
        <v/>
      </c>
      <c r="K1015" s="343" t="str">
        <f t="shared" si="75"/>
        <v/>
      </c>
      <c r="L1015" s="343" t="str">
        <f>IF(A1015="","",COUNTIFS(D.Composição!$A:$A,$A1015,D.Composição!$M:$M,"Dep"))</f>
        <v/>
      </c>
      <c r="M1015" s="343" t="str">
        <f>IF(A1015="","",COUNTIFS(D.Composição!$A:$A,$A1015,D.Composição!$F:$F,"Sim"))</f>
        <v/>
      </c>
      <c r="N1015" s="343" t="str">
        <f t="shared" si="76"/>
        <v/>
      </c>
      <c r="O1015" s="332" t="str">
        <f>IF(A1015="","",VLOOKUP(A1015,D.Composição!A3059:F8765,5,FALSE))</f>
        <v/>
      </c>
      <c r="P1015" s="343" t="str">
        <f t="shared" si="77"/>
        <v/>
      </c>
      <c r="Q1015" s="344" t="str">
        <f t="shared" si="78"/>
        <v/>
      </c>
      <c r="R1015" s="345" t="str">
        <f t="shared" si="79"/>
        <v/>
      </c>
      <c r="S1015" s="343" t="str">
        <f>IF(H1015="","",IF(R1015&gt;=4*auxiliar!$K$2,"Não elegível",IF(R1015&lt;4*auxiliar!$K$2,"Elegível","")))</f>
        <v/>
      </c>
      <c r="T1015" s="338"/>
      <c r="U1015" s="325"/>
      <c r="V1015" s="325"/>
      <c r="W1015" s="335"/>
      <c r="X1015" s="336" t="str">
        <f>IF(Table8[[#This Row],[Código do agregado '[Entidade']]]="","",IF(OR(AND(A1015="",A1015&lt;&gt;""),(AND(A1015&lt;&gt;"",OR(B1015="",D1015="",I1015="",T1015="",U1015="")))),"NÃO",IF(AND(A1015&lt;&gt;"",J1015=0),"Faltam membros","sim")))</f>
        <v/>
      </c>
    </row>
    <row r="1016" spans="1:24" x14ac:dyDescent="0.25">
      <c r="A1016" s="337"/>
      <c r="B1016" s="338"/>
      <c r="C1016" s="339">
        <f>IFERROR(VLOOKUP(B1016,A.Núcleos!$B:$C,2,FALSE),"")</f>
        <v>0</v>
      </c>
      <c r="D1016" s="340"/>
      <c r="E1016" s="328"/>
      <c r="F1016" s="337"/>
      <c r="G1016" s="341" t="str">
        <f>IF(Table8[[#This Row],[Código da Candidatura]]="","",CONCATENATE(VLOOKUP(Table8[[#This Row],[Código da Candidatura]],Table13[[Cód.]:[Latitude]],3,FALSE)," - ",VLOOKUP(Table8[[#This Row],[Código da Candidatura]],Table13[[Cód.]:[Latitude]],6,FALSE)))</f>
        <v/>
      </c>
      <c r="H1016" s="339" t="str">
        <f>IF(A1016="","",CONCATENATE("1D.",Entrada!$K$8,".",auxiliar!A238,".",Table8[[#This Row],[Código da Candidatura]]))</f>
        <v/>
      </c>
      <c r="I1016" s="342" t="str">
        <f>IF(A1016="","",SUMIF(D.Composição!A$2825:A$8530,A1016,D.Composição!G$5:G$8530))</f>
        <v/>
      </c>
      <c r="J1016" s="343" t="str">
        <f>IF(A1016="","",COUNTIF(D.Composição!$A:$A,$A1016))</f>
        <v/>
      </c>
      <c r="K1016" s="343" t="str">
        <f t="shared" si="75"/>
        <v/>
      </c>
      <c r="L1016" s="343" t="str">
        <f>IF(A1016="","",COUNTIFS(D.Composição!$A:$A,$A1016,D.Composição!$M:$M,"Dep"))</f>
        <v/>
      </c>
      <c r="M1016" s="343" t="str">
        <f>IF(A1016="","",COUNTIFS(D.Composição!$A:$A,$A1016,D.Composição!$F:$F,"Sim"))</f>
        <v/>
      </c>
      <c r="N1016" s="343" t="str">
        <f t="shared" si="76"/>
        <v/>
      </c>
      <c r="O1016" s="332" t="str">
        <f>IF(A1016="","",VLOOKUP(A1016,D.Composição!A3060:F8766,5,FALSE))</f>
        <v/>
      </c>
      <c r="P1016" s="343" t="str">
        <f t="shared" si="77"/>
        <v/>
      </c>
      <c r="Q1016" s="344" t="str">
        <f t="shared" si="78"/>
        <v/>
      </c>
      <c r="R1016" s="345" t="str">
        <f t="shared" si="79"/>
        <v/>
      </c>
      <c r="S1016" s="343" t="str">
        <f>IF(H1016="","",IF(R1016&gt;=4*auxiliar!$K$2,"Não elegível",IF(R1016&lt;4*auxiliar!$K$2,"Elegível","")))</f>
        <v/>
      </c>
      <c r="T1016" s="338"/>
      <c r="U1016" s="325"/>
      <c r="V1016" s="325"/>
      <c r="W1016" s="335"/>
      <c r="X1016" s="336" t="str">
        <f>IF(Table8[[#This Row],[Código do agregado '[Entidade']]]="","",IF(OR(AND(A1016="",A1016&lt;&gt;""),(AND(A1016&lt;&gt;"",OR(B1016="",D1016="",I1016="",T1016="",U1016="")))),"NÃO",IF(AND(A1016&lt;&gt;"",J1016=0),"Faltam membros","sim")))</f>
        <v/>
      </c>
    </row>
    <row r="1017" spans="1:24" x14ac:dyDescent="0.25">
      <c r="A1017" s="337"/>
      <c r="B1017" s="338"/>
      <c r="C1017" s="339">
        <f>IFERROR(VLOOKUP(B1017,A.Núcleos!$B:$C,2,FALSE),"")</f>
        <v>0</v>
      </c>
      <c r="D1017" s="346"/>
      <c r="E1017" s="238"/>
      <c r="F1017" s="337"/>
      <c r="G1017" s="341" t="str">
        <f>IF(Table8[[#This Row],[Código da Candidatura]]="","",CONCATENATE(VLOOKUP(Table8[[#This Row],[Código da Candidatura]],Table13[[Cód.]:[Latitude]],3,FALSE)," - ",VLOOKUP(Table8[[#This Row],[Código da Candidatura]],Table13[[Cód.]:[Latitude]],6,FALSE)))</f>
        <v/>
      </c>
      <c r="H1017" s="339" t="str">
        <f>IF(A1017="","",CONCATENATE("1D.",Entrada!$K$8,".",auxiliar!A239,".",Table8[[#This Row],[Código da Candidatura]]))</f>
        <v/>
      </c>
      <c r="I1017" s="342" t="str">
        <f>IF(A1017="","",SUMIF(D.Composição!A$2825:A$8530,A1017,D.Composição!G$5:G$8530))</f>
        <v/>
      </c>
      <c r="J1017" s="343" t="str">
        <f>IF(A1017="","",COUNTIF(D.Composição!$A:$A,$A1017))</f>
        <v/>
      </c>
      <c r="K1017" s="343" t="str">
        <f t="shared" si="75"/>
        <v/>
      </c>
      <c r="L1017" s="343" t="str">
        <f>IF(A1017="","",COUNTIFS(D.Composição!$A:$A,$A1017,D.Composição!$M:$M,"Dep"))</f>
        <v/>
      </c>
      <c r="M1017" s="343" t="str">
        <f>IF(A1017="","",COUNTIFS(D.Composição!$A:$A,$A1017,D.Composição!$F:$F,"Sim"))</f>
        <v/>
      </c>
      <c r="N1017" s="343" t="str">
        <f t="shared" si="76"/>
        <v/>
      </c>
      <c r="O1017" s="332" t="str">
        <f>IF(A1017="","",VLOOKUP(A1017,D.Composição!A3061:F8767,5,FALSE))</f>
        <v/>
      </c>
      <c r="P1017" s="343" t="str">
        <f t="shared" si="77"/>
        <v/>
      </c>
      <c r="Q1017" s="344" t="str">
        <f t="shared" si="78"/>
        <v/>
      </c>
      <c r="R1017" s="345" t="str">
        <f t="shared" si="79"/>
        <v/>
      </c>
      <c r="S1017" s="343" t="str">
        <f>IF(H1017="","",IF(R1017&gt;=4*auxiliar!$K$2,"Não elegível",IF(R1017&lt;4*auxiliar!$K$2,"Elegível","")))</f>
        <v/>
      </c>
      <c r="T1017" s="338"/>
      <c r="U1017" s="325"/>
      <c r="V1017" s="325"/>
      <c r="W1017" s="335"/>
      <c r="X1017" s="336" t="str">
        <f>IF(Table8[[#This Row],[Código do agregado '[Entidade']]]="","",IF(OR(AND(A1017="",A1017&lt;&gt;""),(AND(A1017&lt;&gt;"",OR(B1017="",D1017="",I1017="",T1017="",U1017="")))),"NÃO",IF(AND(A1017&lt;&gt;"",J1017=0),"Faltam membros","sim")))</f>
        <v/>
      </c>
    </row>
    <row r="1018" spans="1:24" x14ac:dyDescent="0.25">
      <c r="A1018" s="337"/>
      <c r="B1018" s="338"/>
      <c r="C1018" s="339">
        <f>IFERROR(VLOOKUP(B1018,A.Núcleos!$B:$C,2,FALSE),"")</f>
        <v>0</v>
      </c>
      <c r="D1018" s="346"/>
      <c r="E1018" s="238"/>
      <c r="F1018" s="337"/>
      <c r="G1018" s="341" t="str">
        <f>IF(Table8[[#This Row],[Código da Candidatura]]="","",CONCATENATE(VLOOKUP(Table8[[#This Row],[Código da Candidatura]],Table13[[Cód.]:[Latitude]],3,FALSE)," - ",VLOOKUP(Table8[[#This Row],[Código da Candidatura]],Table13[[Cód.]:[Latitude]],6,FALSE)))</f>
        <v/>
      </c>
      <c r="H1018" s="339" t="str">
        <f>IF(A1018="","",CONCATENATE("1D.",Entrada!$K$8,".",auxiliar!A240,".",Table8[[#This Row],[Código da Candidatura]]))</f>
        <v/>
      </c>
      <c r="I1018" s="342" t="str">
        <f>IF(A1018="","",SUMIF(D.Composição!A$2825:A$8530,A1018,D.Composição!G$5:G$8530))</f>
        <v/>
      </c>
      <c r="J1018" s="343" t="str">
        <f>IF(A1018="","",COUNTIF(D.Composição!$A:$A,$A1018))</f>
        <v/>
      </c>
      <c r="K1018" s="343" t="str">
        <f t="shared" si="75"/>
        <v/>
      </c>
      <c r="L1018" s="343" t="str">
        <f>IF(A1018="","",COUNTIFS(D.Composição!$A:$A,$A1018,D.Composição!$M:$M,"Dep"))</f>
        <v/>
      </c>
      <c r="M1018" s="343" t="str">
        <f>IF(A1018="","",COUNTIFS(D.Composição!$A:$A,$A1018,D.Composição!$F:$F,"Sim"))</f>
        <v/>
      </c>
      <c r="N1018" s="343" t="str">
        <f t="shared" si="76"/>
        <v/>
      </c>
      <c r="O1018" s="332" t="str">
        <f>IF(A1018="","",VLOOKUP(A1018,D.Composição!A3062:F8768,5,FALSE))</f>
        <v/>
      </c>
      <c r="P1018" s="343" t="str">
        <f t="shared" si="77"/>
        <v/>
      </c>
      <c r="Q1018" s="344" t="str">
        <f t="shared" si="78"/>
        <v/>
      </c>
      <c r="R1018" s="345" t="str">
        <f t="shared" si="79"/>
        <v/>
      </c>
      <c r="S1018" s="343" t="str">
        <f>IF(H1018="","",IF(R1018&gt;=4*auxiliar!$K$2,"Não elegível",IF(R1018&lt;4*auxiliar!$K$2,"Elegível","")))</f>
        <v/>
      </c>
      <c r="T1018" s="338"/>
      <c r="U1018" s="325"/>
      <c r="V1018" s="325"/>
      <c r="W1018" s="335"/>
      <c r="X1018" s="336" t="str">
        <f>IF(Table8[[#This Row],[Código do agregado '[Entidade']]]="","",IF(OR(AND(A1018="",A1018&lt;&gt;""),(AND(A1018&lt;&gt;"",OR(B1018="",D1018="",I1018="",T1018="",U1018="")))),"NÃO",IF(AND(A1018&lt;&gt;"",J1018=0),"Faltam membros","sim")))</f>
        <v/>
      </c>
    </row>
    <row r="1019" spans="1:24" x14ac:dyDescent="0.25">
      <c r="A1019" s="337"/>
      <c r="B1019" s="338"/>
      <c r="C1019" s="339">
        <f>IFERROR(VLOOKUP(B1019,A.Núcleos!$B:$C,2,FALSE),"")</f>
        <v>0</v>
      </c>
      <c r="D1019" s="346"/>
      <c r="E1019" s="238"/>
      <c r="F1019" s="337"/>
      <c r="G1019" s="341" t="str">
        <f>IF(Table8[[#This Row],[Código da Candidatura]]="","",CONCATENATE(VLOOKUP(Table8[[#This Row],[Código da Candidatura]],Table13[[Cód.]:[Latitude]],3,FALSE)," - ",VLOOKUP(Table8[[#This Row],[Código da Candidatura]],Table13[[Cód.]:[Latitude]],6,FALSE)))</f>
        <v/>
      </c>
      <c r="H1019" s="339" t="str">
        <f>IF(A1019="","",CONCATENATE("1D.",Entrada!$K$8,".",auxiliar!A241,".",Table8[[#This Row],[Código da Candidatura]]))</f>
        <v/>
      </c>
      <c r="I1019" s="342" t="str">
        <f>IF(A1019="","",SUMIF(D.Composição!A$2825:A$8530,A1019,D.Composição!G$5:G$8530))</f>
        <v/>
      </c>
      <c r="J1019" s="343" t="str">
        <f>IF(A1019="","",COUNTIF(D.Composição!$A:$A,$A1019))</f>
        <v/>
      </c>
      <c r="K1019" s="343" t="str">
        <f t="shared" si="75"/>
        <v/>
      </c>
      <c r="L1019" s="343" t="str">
        <f>IF(A1019="","",COUNTIFS(D.Composição!$A:$A,$A1019,D.Composição!$M:$M,"Dep"))</f>
        <v/>
      </c>
      <c r="M1019" s="343" t="str">
        <f>IF(A1019="","",COUNTIFS(D.Composição!$A:$A,$A1019,D.Composição!$F:$F,"Sim"))</f>
        <v/>
      </c>
      <c r="N1019" s="343" t="str">
        <f t="shared" si="76"/>
        <v/>
      </c>
      <c r="O1019" s="332" t="str">
        <f>IF(A1019="","",VLOOKUP(A1019,D.Composição!A3063:F8769,5,FALSE))</f>
        <v/>
      </c>
      <c r="P1019" s="343" t="str">
        <f t="shared" si="77"/>
        <v/>
      </c>
      <c r="Q1019" s="344" t="str">
        <f t="shared" si="78"/>
        <v/>
      </c>
      <c r="R1019" s="345" t="str">
        <f t="shared" si="79"/>
        <v/>
      </c>
      <c r="S1019" s="343" t="str">
        <f>IF(H1019="","",IF(R1019&gt;=4*auxiliar!$K$2,"Não elegível",IF(R1019&lt;4*auxiliar!$K$2,"Elegível","")))</f>
        <v/>
      </c>
      <c r="T1019" s="338"/>
      <c r="U1019" s="325"/>
      <c r="V1019" s="325"/>
      <c r="W1019" s="335"/>
      <c r="X1019" s="336" t="str">
        <f>IF(Table8[[#This Row],[Código do agregado '[Entidade']]]="","",IF(OR(AND(A1019="",A1019&lt;&gt;""),(AND(A1019&lt;&gt;"",OR(B1019="",D1019="",I1019="",T1019="",U1019="")))),"NÃO",IF(AND(A1019&lt;&gt;"",J1019=0),"Faltam membros","sim")))</f>
        <v/>
      </c>
    </row>
    <row r="1020" spans="1:24" x14ac:dyDescent="0.25">
      <c r="A1020" s="337"/>
      <c r="B1020" s="338"/>
      <c r="C1020" s="339">
        <f>IFERROR(VLOOKUP(B1020,A.Núcleos!$B:$C,2,FALSE),"")</f>
        <v>0</v>
      </c>
      <c r="D1020" s="346"/>
      <c r="E1020" s="238"/>
      <c r="F1020" s="337"/>
      <c r="G1020" s="341" t="str">
        <f>IF(Table8[[#This Row],[Código da Candidatura]]="","",CONCATENATE(VLOOKUP(Table8[[#This Row],[Código da Candidatura]],Table13[[Cód.]:[Latitude]],3,FALSE)," - ",VLOOKUP(Table8[[#This Row],[Código da Candidatura]],Table13[[Cód.]:[Latitude]],6,FALSE)))</f>
        <v/>
      </c>
      <c r="H1020" s="339" t="str">
        <f>IF(A1020="","",CONCATENATE("1D.",Entrada!$K$8,".",auxiliar!A242,".",Table8[[#This Row],[Código da Candidatura]]))</f>
        <v/>
      </c>
      <c r="I1020" s="342" t="str">
        <f>IF(A1020="","",SUMIF(D.Composição!A$2825:A$8530,A1020,D.Composição!G$5:G$8530))</f>
        <v/>
      </c>
      <c r="J1020" s="343" t="str">
        <f>IF(A1020="","",COUNTIF(D.Composição!$A:$A,$A1020))</f>
        <v/>
      </c>
      <c r="K1020" s="343" t="str">
        <f t="shared" si="75"/>
        <v/>
      </c>
      <c r="L1020" s="343" t="str">
        <f>IF(A1020="","",COUNTIFS(D.Composição!$A:$A,$A1020,D.Composição!$M:$M,"Dep"))</f>
        <v/>
      </c>
      <c r="M1020" s="343" t="str">
        <f>IF(A1020="","",COUNTIFS(D.Composição!$A:$A,$A1020,D.Composição!$F:$F,"Sim"))</f>
        <v/>
      </c>
      <c r="N1020" s="343" t="str">
        <f t="shared" si="76"/>
        <v/>
      </c>
      <c r="O1020" s="332" t="str">
        <f>IF(A1020="","",VLOOKUP(A1020,D.Composição!A3064:F8770,5,FALSE))</f>
        <v/>
      </c>
      <c r="P1020" s="343" t="str">
        <f t="shared" si="77"/>
        <v/>
      </c>
      <c r="Q1020" s="344" t="str">
        <f t="shared" si="78"/>
        <v/>
      </c>
      <c r="R1020" s="345" t="str">
        <f t="shared" si="79"/>
        <v/>
      </c>
      <c r="S1020" s="343" t="str">
        <f>IF(H1020="","",IF(R1020&gt;=4*auxiliar!$K$2,"Não elegível",IF(R1020&lt;4*auxiliar!$K$2,"Elegível","")))</f>
        <v/>
      </c>
      <c r="T1020" s="338"/>
      <c r="U1020" s="325"/>
      <c r="V1020" s="325"/>
      <c r="W1020" s="335"/>
      <c r="X1020" s="336" t="str">
        <f>IF(Table8[[#This Row],[Código do agregado '[Entidade']]]="","",IF(OR(AND(A1020="",A1020&lt;&gt;""),(AND(A1020&lt;&gt;"",OR(B1020="",D1020="",I1020="",T1020="",U1020="")))),"NÃO",IF(AND(A1020&lt;&gt;"",J1020=0),"Faltam membros","sim")))</f>
        <v/>
      </c>
    </row>
    <row r="1021" spans="1:24" x14ac:dyDescent="0.25">
      <c r="A1021" s="337"/>
      <c r="B1021" s="338"/>
      <c r="C1021" s="339">
        <f>IFERROR(VLOOKUP(B1021,A.Núcleos!$B:$C,2,FALSE),"")</f>
        <v>0</v>
      </c>
      <c r="D1021" s="346"/>
      <c r="E1021" s="238"/>
      <c r="F1021" s="337"/>
      <c r="G1021" s="341" t="str">
        <f>IF(Table8[[#This Row],[Código da Candidatura]]="","",CONCATENATE(VLOOKUP(Table8[[#This Row],[Código da Candidatura]],Table13[[Cód.]:[Latitude]],3,FALSE)," - ",VLOOKUP(Table8[[#This Row],[Código da Candidatura]],Table13[[Cód.]:[Latitude]],6,FALSE)))</f>
        <v/>
      </c>
      <c r="H1021" s="339" t="str">
        <f>IF(A1021="","",CONCATENATE("1D.",Entrada!$K$8,".",auxiliar!A243,".",Table8[[#This Row],[Código da Candidatura]]))</f>
        <v/>
      </c>
      <c r="I1021" s="342" t="str">
        <f>IF(A1021="","",SUMIF(D.Composição!A$2825:A$8530,A1021,D.Composição!G$5:G$8530))</f>
        <v/>
      </c>
      <c r="J1021" s="343" t="str">
        <f>IF(A1021="","",COUNTIF(D.Composição!$A:$A,$A1021))</f>
        <v/>
      </c>
      <c r="K1021" s="343" t="str">
        <f t="shared" si="75"/>
        <v/>
      </c>
      <c r="L1021" s="343" t="str">
        <f>IF(A1021="","",COUNTIFS(D.Composição!$A:$A,$A1021,D.Composição!$M:$M,"Dep"))</f>
        <v/>
      </c>
      <c r="M1021" s="343" t="str">
        <f>IF(A1021="","",COUNTIFS(D.Composição!$A:$A,$A1021,D.Composição!$F:$F,"Sim"))</f>
        <v/>
      </c>
      <c r="N1021" s="343" t="str">
        <f t="shared" si="76"/>
        <v/>
      </c>
      <c r="O1021" s="332" t="str">
        <f>IF(A1021="","",VLOOKUP(A1021,D.Composição!A3065:F8771,5,FALSE))</f>
        <v/>
      </c>
      <c r="P1021" s="343" t="str">
        <f t="shared" si="77"/>
        <v/>
      </c>
      <c r="Q1021" s="344" t="str">
        <f t="shared" si="78"/>
        <v/>
      </c>
      <c r="R1021" s="345" t="str">
        <f t="shared" si="79"/>
        <v/>
      </c>
      <c r="S1021" s="343" t="str">
        <f>IF(H1021="","",IF(R1021&gt;=4*auxiliar!$K$2,"Não elegível",IF(R1021&lt;4*auxiliar!$K$2,"Elegível","")))</f>
        <v/>
      </c>
      <c r="T1021" s="338"/>
      <c r="U1021" s="325"/>
      <c r="V1021" s="325"/>
      <c r="W1021" s="335"/>
      <c r="X1021" s="336" t="str">
        <f>IF(Table8[[#This Row],[Código do agregado '[Entidade']]]="","",IF(OR(AND(A1021="",A1021&lt;&gt;""),(AND(A1021&lt;&gt;"",OR(B1021="",D1021="",I1021="",T1021="",U1021="")))),"NÃO",IF(AND(A1021&lt;&gt;"",J1021=0),"Faltam membros","sim")))</f>
        <v/>
      </c>
    </row>
    <row r="1022" spans="1:24" x14ac:dyDescent="0.25">
      <c r="A1022" s="337"/>
      <c r="B1022" s="338"/>
      <c r="C1022" s="339">
        <f>IFERROR(VLOOKUP(B1022,A.Núcleos!$B:$C,2,FALSE),"")</f>
        <v>0</v>
      </c>
      <c r="D1022" s="346"/>
      <c r="E1022" s="238"/>
      <c r="F1022" s="337"/>
      <c r="G1022" s="341" t="str">
        <f>IF(Table8[[#This Row],[Código da Candidatura]]="","",CONCATENATE(VLOOKUP(Table8[[#This Row],[Código da Candidatura]],Table13[[Cód.]:[Latitude]],3,FALSE)," - ",VLOOKUP(Table8[[#This Row],[Código da Candidatura]],Table13[[Cód.]:[Latitude]],6,FALSE)))</f>
        <v/>
      </c>
      <c r="H1022" s="339" t="str">
        <f>IF(A1022="","",CONCATENATE("1D.",Entrada!$K$8,".",auxiliar!A244,".",Table8[[#This Row],[Código da Candidatura]]))</f>
        <v/>
      </c>
      <c r="I1022" s="342" t="str">
        <f>IF(A1022="","",SUMIF(D.Composição!A$2825:A$8530,A1022,D.Composição!G$5:G$8530))</f>
        <v/>
      </c>
      <c r="J1022" s="343" t="str">
        <f>IF(A1022="","",COUNTIF(D.Composição!$A:$A,$A1022))</f>
        <v/>
      </c>
      <c r="K1022" s="343" t="str">
        <f t="shared" si="75"/>
        <v/>
      </c>
      <c r="L1022" s="343" t="str">
        <f>IF(A1022="","",COUNTIFS(D.Composição!$A:$A,$A1022,D.Composição!$M:$M,"Dep"))</f>
        <v/>
      </c>
      <c r="M1022" s="343" t="str">
        <f>IF(A1022="","",COUNTIFS(D.Composição!$A:$A,$A1022,D.Composição!$F:$F,"Sim"))</f>
        <v/>
      </c>
      <c r="N1022" s="343" t="str">
        <f t="shared" si="76"/>
        <v/>
      </c>
      <c r="O1022" s="332" t="str">
        <f>IF(A1022="","",VLOOKUP(A1022,D.Composição!A3066:F8772,5,FALSE))</f>
        <v/>
      </c>
      <c r="P1022" s="343" t="str">
        <f t="shared" si="77"/>
        <v/>
      </c>
      <c r="Q1022" s="344" t="str">
        <f t="shared" si="78"/>
        <v/>
      </c>
      <c r="R1022" s="345" t="str">
        <f t="shared" si="79"/>
        <v/>
      </c>
      <c r="S1022" s="343" t="str">
        <f>IF(H1022="","",IF(R1022&gt;=4*auxiliar!$K$2,"Não elegível",IF(R1022&lt;4*auxiliar!$K$2,"Elegível","")))</f>
        <v/>
      </c>
      <c r="T1022" s="338"/>
      <c r="U1022" s="325"/>
      <c r="V1022" s="325"/>
      <c r="W1022" s="335"/>
      <c r="X1022" s="336" t="str">
        <f>IF(Table8[[#This Row],[Código do agregado '[Entidade']]]="","",IF(OR(AND(A1022="",A1022&lt;&gt;""),(AND(A1022&lt;&gt;"",OR(B1022="",D1022="",I1022="",T1022="",U1022="")))),"NÃO",IF(AND(A1022&lt;&gt;"",J1022=0),"Faltam membros","sim")))</f>
        <v/>
      </c>
    </row>
    <row r="1023" spans="1:24" x14ac:dyDescent="0.25">
      <c r="A1023" s="337"/>
      <c r="B1023" s="338"/>
      <c r="C1023" s="339">
        <f>IFERROR(VLOOKUP(B1023,A.Núcleos!$B:$C,2,FALSE),"")</f>
        <v>0</v>
      </c>
      <c r="D1023" s="346"/>
      <c r="E1023" s="238"/>
      <c r="F1023" s="337"/>
      <c r="G1023" s="341" t="str">
        <f>IF(Table8[[#This Row],[Código da Candidatura]]="","",CONCATENATE(VLOOKUP(Table8[[#This Row],[Código da Candidatura]],Table13[[Cód.]:[Latitude]],3,FALSE)," - ",VLOOKUP(Table8[[#This Row],[Código da Candidatura]],Table13[[Cód.]:[Latitude]],6,FALSE)))</f>
        <v/>
      </c>
      <c r="H1023" s="339" t="str">
        <f>IF(A1023="","",CONCATENATE("1D.",Entrada!$K$8,".",auxiliar!A245,".",Table8[[#This Row],[Código da Candidatura]]))</f>
        <v/>
      </c>
      <c r="I1023" s="342" t="str">
        <f>IF(A1023="","",SUMIF(D.Composição!A$2825:A$8530,A1023,D.Composição!G$5:G$8530))</f>
        <v/>
      </c>
      <c r="J1023" s="343" t="str">
        <f>IF(A1023="","",COUNTIF(D.Composição!$A:$A,$A1023))</f>
        <v/>
      </c>
      <c r="K1023" s="343" t="str">
        <f t="shared" si="75"/>
        <v/>
      </c>
      <c r="L1023" s="343" t="str">
        <f>IF(A1023="","",COUNTIFS(D.Composição!$A:$A,$A1023,D.Composição!$M:$M,"Dep"))</f>
        <v/>
      </c>
      <c r="M1023" s="343" t="str">
        <f>IF(A1023="","",COUNTIFS(D.Composição!$A:$A,$A1023,D.Composição!$F:$F,"Sim"))</f>
        <v/>
      </c>
      <c r="N1023" s="343" t="str">
        <f t="shared" si="76"/>
        <v/>
      </c>
      <c r="O1023" s="332" t="str">
        <f>IF(A1023="","",VLOOKUP(A1023,D.Composição!A3067:F8773,5,FALSE))</f>
        <v/>
      </c>
      <c r="P1023" s="343" t="str">
        <f t="shared" si="77"/>
        <v/>
      </c>
      <c r="Q1023" s="344" t="str">
        <f t="shared" si="78"/>
        <v/>
      </c>
      <c r="R1023" s="345" t="str">
        <f t="shared" si="79"/>
        <v/>
      </c>
      <c r="S1023" s="343" t="str">
        <f>IF(H1023="","",IF(R1023&gt;=4*auxiliar!$K$2,"Não elegível",IF(R1023&lt;4*auxiliar!$K$2,"Elegível","")))</f>
        <v/>
      </c>
      <c r="T1023" s="338"/>
      <c r="U1023" s="325"/>
      <c r="V1023" s="325"/>
      <c r="W1023" s="335"/>
      <c r="X1023" s="336" t="str">
        <f>IF(Table8[[#This Row],[Código do agregado '[Entidade']]]="","",IF(OR(AND(A1023="",A1023&lt;&gt;""),(AND(A1023&lt;&gt;"",OR(B1023="",D1023="",I1023="",T1023="",U1023="")))),"NÃO",IF(AND(A1023&lt;&gt;"",J1023=0),"Faltam membros","sim")))</f>
        <v/>
      </c>
    </row>
    <row r="1024" spans="1:24" x14ac:dyDescent="0.25">
      <c r="A1024" s="337"/>
      <c r="B1024" s="338"/>
      <c r="C1024" s="339">
        <f>IFERROR(VLOOKUP(B1024,A.Núcleos!$B:$C,2,FALSE),"")</f>
        <v>0</v>
      </c>
      <c r="D1024" s="346"/>
      <c r="E1024" s="238"/>
      <c r="F1024" s="337"/>
      <c r="G1024" s="341" t="str">
        <f>IF(Table8[[#This Row],[Código da Candidatura]]="","",CONCATENATE(VLOOKUP(Table8[[#This Row],[Código da Candidatura]],Table13[[Cód.]:[Latitude]],3,FALSE)," - ",VLOOKUP(Table8[[#This Row],[Código da Candidatura]],Table13[[Cód.]:[Latitude]],6,FALSE)))</f>
        <v/>
      </c>
      <c r="H1024" s="339" t="str">
        <f>IF(A1024="","",CONCATENATE("1D.",Entrada!$K$8,".",auxiliar!A246,".",Table8[[#This Row],[Código da Candidatura]]))</f>
        <v/>
      </c>
      <c r="I1024" s="342" t="str">
        <f>IF(A1024="","",SUMIF(D.Composição!A$2825:A$8530,A1024,D.Composição!G$5:G$8530))</f>
        <v/>
      </c>
      <c r="J1024" s="343" t="str">
        <f>IF(A1024="","",COUNTIF(D.Composição!$A:$A,$A1024))</f>
        <v/>
      </c>
      <c r="K1024" s="343" t="str">
        <f t="shared" si="75"/>
        <v/>
      </c>
      <c r="L1024" s="343" t="str">
        <f>IF(A1024="","",COUNTIFS(D.Composição!$A:$A,$A1024,D.Composição!$M:$M,"Dep"))</f>
        <v/>
      </c>
      <c r="M1024" s="343" t="str">
        <f>IF(A1024="","",COUNTIFS(D.Composição!$A:$A,$A1024,D.Composição!$F:$F,"Sim"))</f>
        <v/>
      </c>
      <c r="N1024" s="343" t="str">
        <f t="shared" si="76"/>
        <v/>
      </c>
      <c r="O1024" s="332" t="str">
        <f>IF(A1024="","",VLOOKUP(A1024,D.Composição!A3068:F8774,5,FALSE))</f>
        <v/>
      </c>
      <c r="P1024" s="343" t="str">
        <f t="shared" si="77"/>
        <v/>
      </c>
      <c r="Q1024" s="344" t="str">
        <f t="shared" si="78"/>
        <v/>
      </c>
      <c r="R1024" s="345" t="str">
        <f t="shared" si="79"/>
        <v/>
      </c>
      <c r="S1024" s="343" t="str">
        <f>IF(H1024="","",IF(R1024&gt;=4*auxiliar!$K$2,"Não elegível",IF(R1024&lt;4*auxiliar!$K$2,"Elegível","")))</f>
        <v/>
      </c>
      <c r="T1024" s="338"/>
      <c r="U1024" s="325"/>
      <c r="V1024" s="325"/>
      <c r="W1024" s="335"/>
      <c r="X1024" s="336" t="str">
        <f>IF(Table8[[#This Row],[Código do agregado '[Entidade']]]="","",IF(OR(AND(A1024="",A1024&lt;&gt;""),(AND(A1024&lt;&gt;"",OR(B1024="",D1024="",I1024="",T1024="",U1024="")))),"NÃO",IF(AND(A1024&lt;&gt;"",J1024=0),"Faltam membros","sim")))</f>
        <v/>
      </c>
    </row>
    <row r="1025" spans="1:24" x14ac:dyDescent="0.25">
      <c r="A1025" s="337"/>
      <c r="B1025" s="338"/>
      <c r="C1025" s="339">
        <f>IFERROR(VLOOKUP(B1025,A.Núcleos!$B:$C,2,FALSE),"")</f>
        <v>0</v>
      </c>
      <c r="D1025" s="346"/>
      <c r="E1025" s="238"/>
      <c r="F1025" s="337"/>
      <c r="G1025" s="341" t="str">
        <f>IF(Table8[[#This Row],[Código da Candidatura]]="","",CONCATENATE(VLOOKUP(Table8[[#This Row],[Código da Candidatura]],Table13[[Cód.]:[Latitude]],3,FALSE)," - ",VLOOKUP(Table8[[#This Row],[Código da Candidatura]],Table13[[Cód.]:[Latitude]],6,FALSE)))</f>
        <v/>
      </c>
      <c r="H1025" s="339" t="str">
        <f>IF(A1025="","",CONCATENATE("1D.",Entrada!$K$8,".",auxiliar!A247,".",Table8[[#This Row],[Código da Candidatura]]))</f>
        <v/>
      </c>
      <c r="I1025" s="342" t="str">
        <f>IF(A1025="","",SUMIF(D.Composição!A$2825:A$8530,A1025,D.Composição!G$5:G$8530))</f>
        <v/>
      </c>
      <c r="J1025" s="343" t="str">
        <f>IF(A1025="","",COUNTIF(D.Composição!$A:$A,$A1025))</f>
        <v/>
      </c>
      <c r="K1025" s="343" t="str">
        <f t="shared" si="75"/>
        <v/>
      </c>
      <c r="L1025" s="343" t="str">
        <f>IF(A1025="","",COUNTIFS(D.Composição!$A:$A,$A1025,D.Composição!$M:$M,"Dep"))</f>
        <v/>
      </c>
      <c r="M1025" s="343" t="str">
        <f>IF(A1025="","",COUNTIFS(D.Composição!$A:$A,$A1025,D.Composição!$F:$F,"Sim"))</f>
        <v/>
      </c>
      <c r="N1025" s="343" t="str">
        <f t="shared" si="76"/>
        <v/>
      </c>
      <c r="O1025" s="332" t="str">
        <f>IF(A1025="","",VLOOKUP(A1025,D.Composição!A3069:F8775,5,FALSE))</f>
        <v/>
      </c>
      <c r="P1025" s="343" t="str">
        <f t="shared" si="77"/>
        <v/>
      </c>
      <c r="Q1025" s="344" t="str">
        <f t="shared" si="78"/>
        <v/>
      </c>
      <c r="R1025" s="345" t="str">
        <f t="shared" si="79"/>
        <v/>
      </c>
      <c r="S1025" s="343" t="str">
        <f>IF(H1025="","",IF(R1025&gt;=4*auxiliar!$K$2,"Não elegível",IF(R1025&lt;4*auxiliar!$K$2,"Elegível","")))</f>
        <v/>
      </c>
      <c r="T1025" s="338"/>
      <c r="U1025" s="325"/>
      <c r="V1025" s="325"/>
      <c r="W1025" s="335"/>
      <c r="X1025" s="336" t="str">
        <f>IF(Table8[[#This Row],[Código do agregado '[Entidade']]]="","",IF(OR(AND(A1025="",A1025&lt;&gt;""),(AND(A1025&lt;&gt;"",OR(B1025="",D1025="",I1025="",T1025="",U1025="")))),"NÃO",IF(AND(A1025&lt;&gt;"",J1025=0),"Faltam membros","sim")))</f>
        <v/>
      </c>
    </row>
    <row r="1026" spans="1:24" x14ac:dyDescent="0.25">
      <c r="A1026" s="337"/>
      <c r="B1026" s="338"/>
      <c r="C1026" s="339">
        <f>IFERROR(VLOOKUP(B1026,A.Núcleos!$B:$C,2,FALSE),"")</f>
        <v>0</v>
      </c>
      <c r="D1026" s="346"/>
      <c r="E1026" s="238"/>
      <c r="F1026" s="337"/>
      <c r="G1026" s="341" t="str">
        <f>IF(Table8[[#This Row],[Código da Candidatura]]="","",CONCATENATE(VLOOKUP(Table8[[#This Row],[Código da Candidatura]],Table13[[Cód.]:[Latitude]],3,FALSE)," - ",VLOOKUP(Table8[[#This Row],[Código da Candidatura]],Table13[[Cód.]:[Latitude]],6,FALSE)))</f>
        <v/>
      </c>
      <c r="H1026" s="339" t="str">
        <f>IF(A1026="","",CONCATENATE("1D.",Entrada!$K$8,".",auxiliar!A248,".",Table8[[#This Row],[Código da Candidatura]]))</f>
        <v/>
      </c>
      <c r="I1026" s="342" t="str">
        <f>IF(A1026="","",SUMIF(D.Composição!A$2825:A$8530,A1026,D.Composição!G$5:G$8530))</f>
        <v/>
      </c>
      <c r="J1026" s="343" t="str">
        <f>IF(A1026="","",COUNTIF(D.Composição!$A:$A,$A1026))</f>
        <v/>
      </c>
      <c r="K1026" s="343" t="str">
        <f t="shared" si="75"/>
        <v/>
      </c>
      <c r="L1026" s="343" t="str">
        <f>IF(A1026="","",COUNTIFS(D.Composição!$A:$A,$A1026,D.Composição!$M:$M,"Dep"))</f>
        <v/>
      </c>
      <c r="M1026" s="343" t="str">
        <f>IF(A1026="","",COUNTIFS(D.Composição!$A:$A,$A1026,D.Composição!$F:$F,"Sim"))</f>
        <v/>
      </c>
      <c r="N1026" s="343" t="str">
        <f t="shared" si="76"/>
        <v/>
      </c>
      <c r="O1026" s="332" t="str">
        <f>IF(A1026="","",VLOOKUP(A1026,D.Composição!A3070:F8776,5,FALSE))</f>
        <v/>
      </c>
      <c r="P1026" s="343" t="str">
        <f t="shared" si="77"/>
        <v/>
      </c>
      <c r="Q1026" s="344" t="str">
        <f t="shared" si="78"/>
        <v/>
      </c>
      <c r="R1026" s="345" t="str">
        <f t="shared" si="79"/>
        <v/>
      </c>
      <c r="S1026" s="343" t="str">
        <f>IF(H1026="","",IF(R1026&gt;=4*auxiliar!$K$2,"Não elegível",IF(R1026&lt;4*auxiliar!$K$2,"Elegível","")))</f>
        <v/>
      </c>
      <c r="T1026" s="338"/>
      <c r="U1026" s="325"/>
      <c r="V1026" s="325"/>
      <c r="W1026" s="335"/>
      <c r="X1026" s="336" t="str">
        <f>IF(Table8[[#This Row],[Código do agregado '[Entidade']]]="","",IF(OR(AND(A1026="",A1026&lt;&gt;""),(AND(A1026&lt;&gt;"",OR(B1026="",D1026="",I1026="",T1026="",U1026="")))),"NÃO",IF(AND(A1026&lt;&gt;"",J1026=0),"Faltam membros","sim")))</f>
        <v/>
      </c>
    </row>
    <row r="1027" spans="1:24" x14ac:dyDescent="0.25">
      <c r="A1027" s="337"/>
      <c r="B1027" s="338"/>
      <c r="C1027" s="339">
        <f>IFERROR(VLOOKUP(B1027,A.Núcleos!$B:$C,2,FALSE),"")</f>
        <v>0</v>
      </c>
      <c r="D1027" s="346"/>
      <c r="E1027" s="238"/>
      <c r="F1027" s="337"/>
      <c r="G1027" s="341" t="str">
        <f>IF(Table8[[#This Row],[Código da Candidatura]]="","",CONCATENATE(VLOOKUP(Table8[[#This Row],[Código da Candidatura]],Table13[[Cód.]:[Latitude]],3,FALSE)," - ",VLOOKUP(Table8[[#This Row],[Código da Candidatura]],Table13[[Cód.]:[Latitude]],6,FALSE)))</f>
        <v/>
      </c>
      <c r="H1027" s="339" t="str">
        <f>IF(A1027="","",CONCATENATE("1D.",Entrada!$K$8,".",auxiliar!A249,".",Table8[[#This Row],[Código da Candidatura]]))</f>
        <v/>
      </c>
      <c r="I1027" s="342" t="str">
        <f>IF(A1027="","",SUMIF(D.Composição!A$2825:A$8530,A1027,D.Composição!G$5:G$8530))</f>
        <v/>
      </c>
      <c r="J1027" s="343" t="str">
        <f>IF(A1027="","",COUNTIF(D.Composição!$A:$A,$A1027))</f>
        <v/>
      </c>
      <c r="K1027" s="343" t="str">
        <f t="shared" si="75"/>
        <v/>
      </c>
      <c r="L1027" s="343" t="str">
        <f>IF(A1027="","",COUNTIFS(D.Composição!$A:$A,$A1027,D.Composição!$M:$M,"Dep"))</f>
        <v/>
      </c>
      <c r="M1027" s="343" t="str">
        <f>IF(A1027="","",COUNTIFS(D.Composição!$A:$A,$A1027,D.Composição!$F:$F,"Sim"))</f>
        <v/>
      </c>
      <c r="N1027" s="343" t="str">
        <f t="shared" si="76"/>
        <v/>
      </c>
      <c r="O1027" s="332" t="str">
        <f>IF(A1027="","",VLOOKUP(A1027,D.Composição!A3071:F8777,5,FALSE))</f>
        <v/>
      </c>
      <c r="P1027" s="343" t="str">
        <f t="shared" si="77"/>
        <v/>
      </c>
      <c r="Q1027" s="344" t="str">
        <f t="shared" si="78"/>
        <v/>
      </c>
      <c r="R1027" s="345" t="str">
        <f t="shared" si="79"/>
        <v/>
      </c>
      <c r="S1027" s="343" t="str">
        <f>IF(H1027="","",IF(R1027&gt;=4*auxiliar!$K$2,"Não elegível",IF(R1027&lt;4*auxiliar!$K$2,"Elegível","")))</f>
        <v/>
      </c>
      <c r="T1027" s="338"/>
      <c r="U1027" s="325"/>
      <c r="V1027" s="325"/>
      <c r="W1027" s="335"/>
      <c r="X1027" s="336" t="str">
        <f>IF(Table8[[#This Row],[Código do agregado '[Entidade']]]="","",IF(OR(AND(A1027="",A1027&lt;&gt;""),(AND(A1027&lt;&gt;"",OR(B1027="",D1027="",I1027="",T1027="",U1027="")))),"NÃO",IF(AND(A1027&lt;&gt;"",J1027=0),"Faltam membros","sim")))</f>
        <v/>
      </c>
    </row>
    <row r="1028" spans="1:24" x14ac:dyDescent="0.25">
      <c r="A1028" s="337"/>
      <c r="B1028" s="338"/>
      <c r="C1028" s="339">
        <f>IFERROR(VLOOKUP(B1028,A.Núcleos!$B:$C,2,FALSE),"")</f>
        <v>0</v>
      </c>
      <c r="D1028" s="346"/>
      <c r="E1028" s="238"/>
      <c r="F1028" s="337"/>
      <c r="G1028" s="341" t="str">
        <f>IF(Table8[[#This Row],[Código da Candidatura]]="","",CONCATENATE(VLOOKUP(Table8[[#This Row],[Código da Candidatura]],Table13[[Cód.]:[Latitude]],3,FALSE)," - ",VLOOKUP(Table8[[#This Row],[Código da Candidatura]],Table13[[Cód.]:[Latitude]],6,FALSE)))</f>
        <v/>
      </c>
      <c r="H1028" s="339" t="str">
        <f>IF(A1028="","",CONCATENATE("1D.",Entrada!$K$8,".",auxiliar!A250,".",Table8[[#This Row],[Código da Candidatura]]))</f>
        <v/>
      </c>
      <c r="I1028" s="342" t="str">
        <f>IF(A1028="","",SUMIF(D.Composição!A$2825:A$8530,A1028,D.Composição!G$5:G$8530))</f>
        <v/>
      </c>
      <c r="J1028" s="343" t="str">
        <f>IF(A1028="","",COUNTIF(D.Composição!$A:$A,$A1028))</f>
        <v/>
      </c>
      <c r="K1028" s="343" t="str">
        <f t="shared" si="75"/>
        <v/>
      </c>
      <c r="L1028" s="343" t="str">
        <f>IF(A1028="","",COUNTIFS(D.Composição!$A:$A,$A1028,D.Composição!$M:$M,"Dep"))</f>
        <v/>
      </c>
      <c r="M1028" s="343" t="str">
        <f>IF(A1028="","",COUNTIFS(D.Composição!$A:$A,$A1028,D.Composição!$F:$F,"Sim"))</f>
        <v/>
      </c>
      <c r="N1028" s="343" t="str">
        <f t="shared" si="76"/>
        <v/>
      </c>
      <c r="O1028" s="332" t="str">
        <f>IF(A1028="","",VLOOKUP(A1028,D.Composição!A3072:F8778,5,FALSE))</f>
        <v/>
      </c>
      <c r="P1028" s="343" t="str">
        <f t="shared" si="77"/>
        <v/>
      </c>
      <c r="Q1028" s="344" t="str">
        <f t="shared" si="78"/>
        <v/>
      </c>
      <c r="R1028" s="345" t="str">
        <f t="shared" si="79"/>
        <v/>
      </c>
      <c r="S1028" s="343" t="str">
        <f>IF(H1028="","",IF(R1028&gt;=4*auxiliar!$K$2,"Não elegível",IF(R1028&lt;4*auxiliar!$K$2,"Elegível","")))</f>
        <v/>
      </c>
      <c r="T1028" s="338"/>
      <c r="U1028" s="325"/>
      <c r="V1028" s="325"/>
      <c r="W1028" s="335"/>
      <c r="X1028" s="336" t="str">
        <f>IF(Table8[[#This Row],[Código do agregado '[Entidade']]]="","",IF(OR(AND(A1028="",A1028&lt;&gt;""),(AND(A1028&lt;&gt;"",OR(B1028="",D1028="",I1028="",T1028="",U1028="")))),"NÃO",IF(AND(A1028&lt;&gt;"",J1028=0),"Faltam membros","sim")))</f>
        <v/>
      </c>
    </row>
    <row r="1029" spans="1:24" x14ac:dyDescent="0.25">
      <c r="A1029" s="337"/>
      <c r="B1029" s="338"/>
      <c r="C1029" s="339">
        <f>IFERROR(VLOOKUP(B1029,A.Núcleos!$B:$C,2,FALSE),"")</f>
        <v>0</v>
      </c>
      <c r="D1029" s="346"/>
      <c r="E1029" s="238"/>
      <c r="F1029" s="337"/>
      <c r="G1029" s="341" t="str">
        <f>IF(Table8[[#This Row],[Código da Candidatura]]="","",CONCATENATE(VLOOKUP(Table8[[#This Row],[Código da Candidatura]],Table13[[Cód.]:[Latitude]],3,FALSE)," - ",VLOOKUP(Table8[[#This Row],[Código da Candidatura]],Table13[[Cód.]:[Latitude]],6,FALSE)))</f>
        <v/>
      </c>
      <c r="H1029" s="339" t="str">
        <f>IF(A1029="","",CONCATENATE("1D.",Entrada!$K$8,".",auxiliar!A251,".",Table8[[#This Row],[Código da Candidatura]]))</f>
        <v/>
      </c>
      <c r="I1029" s="342" t="str">
        <f>IF(A1029="","",SUMIF(D.Composição!A$2825:A$8530,A1029,D.Composição!G$5:G$8530))</f>
        <v/>
      </c>
      <c r="J1029" s="343" t="str">
        <f>IF(A1029="","",COUNTIF(D.Composição!$A:$A,$A1029))</f>
        <v/>
      </c>
      <c r="K1029" s="343" t="str">
        <f t="shared" ref="K1029:K1092" si="80">IF(H1029="","",MAX(J1029-L1029-1,0))</f>
        <v/>
      </c>
      <c r="L1029" s="343" t="str">
        <f>IF(A1029="","",COUNTIFS(D.Composição!$A:$A,$A1029,D.Composição!$M:$M,"Dep"))</f>
        <v/>
      </c>
      <c r="M1029" s="343" t="str">
        <f>IF(A1029="","",COUNTIFS(D.Composição!$A:$A,$A1029,D.Composição!$F:$F,"Sim"))</f>
        <v/>
      </c>
      <c r="N1029" s="343" t="str">
        <f t="shared" ref="N1029:N1092" si="81">IF(H1029="","",IF(AND(J1029-L1029=1,J1029&gt;1.5),"Sim","Não"))</f>
        <v/>
      </c>
      <c r="O1029" s="332" t="str">
        <f>IF(A1029="","",VLOOKUP(A1029,D.Composição!A3073:F8779,5,FALSE))</f>
        <v/>
      </c>
      <c r="P1029" s="343" t="str">
        <f t="shared" ref="P1029:P1092" si="82">IF(A1029="","",IF(AND(J1029=1,O1029&gt;65),"Sim","Não"))</f>
        <v/>
      </c>
      <c r="Q1029" s="344" t="str">
        <f t="shared" ref="Q1029:Q1092" si="83">IF(A1029="","",IF(P1029="Sim",1.25,IF(N1029="Não",1+0.7*K1029+0.25*L1029+0.25*M1029,IF(N1029="Sim",1+0.7*K1029+0.5*L1029+0.25*M1029,""))))</f>
        <v/>
      </c>
      <c r="R1029" s="345" t="str">
        <f t="shared" ref="R1029:R1092" si="84">IF(H1029="","",I1029/12/Q1029)</f>
        <v/>
      </c>
      <c r="S1029" s="343" t="str">
        <f>IF(H1029="","",IF(R1029&gt;=4*auxiliar!$K$2,"Não elegível",IF(R1029&lt;4*auxiliar!$K$2,"Elegível","")))</f>
        <v/>
      </c>
      <c r="T1029" s="338"/>
      <c r="U1029" s="325"/>
      <c r="V1029" s="325"/>
      <c r="W1029" s="335"/>
      <c r="X1029" s="336" t="str">
        <f>IF(Table8[[#This Row],[Código do agregado '[Entidade']]]="","",IF(OR(AND(A1029="",A1029&lt;&gt;""),(AND(A1029&lt;&gt;"",OR(B1029="",D1029="",I1029="",T1029="",U1029="")))),"NÃO",IF(AND(A1029&lt;&gt;"",J1029=0),"Faltam membros","sim")))</f>
        <v/>
      </c>
    </row>
    <row r="1030" spans="1:24" x14ac:dyDescent="0.25">
      <c r="A1030" s="337"/>
      <c r="B1030" s="338"/>
      <c r="C1030" s="339">
        <f>IFERROR(VLOOKUP(B1030,A.Núcleos!$B:$C,2,FALSE),"")</f>
        <v>0</v>
      </c>
      <c r="D1030" s="346"/>
      <c r="E1030" s="238"/>
      <c r="F1030" s="337"/>
      <c r="G1030" s="341" t="str">
        <f>IF(Table8[[#This Row],[Código da Candidatura]]="","",CONCATENATE(VLOOKUP(Table8[[#This Row],[Código da Candidatura]],Table13[[Cód.]:[Latitude]],3,FALSE)," - ",VLOOKUP(Table8[[#This Row],[Código da Candidatura]],Table13[[Cód.]:[Latitude]],6,FALSE)))</f>
        <v/>
      </c>
      <c r="H1030" s="339" t="str">
        <f>IF(A1030="","",CONCATENATE("1D.",Entrada!$K$8,".",auxiliar!A252,".",Table8[[#This Row],[Código da Candidatura]]))</f>
        <v/>
      </c>
      <c r="I1030" s="342" t="str">
        <f>IF(A1030="","",SUMIF(D.Composição!A$2825:A$8530,A1030,D.Composição!G$5:G$8530))</f>
        <v/>
      </c>
      <c r="J1030" s="343" t="str">
        <f>IF(A1030="","",COUNTIF(D.Composição!$A:$A,$A1030))</f>
        <v/>
      </c>
      <c r="K1030" s="343" t="str">
        <f t="shared" si="80"/>
        <v/>
      </c>
      <c r="L1030" s="343" t="str">
        <f>IF(A1030="","",COUNTIFS(D.Composição!$A:$A,$A1030,D.Composição!$M:$M,"Dep"))</f>
        <v/>
      </c>
      <c r="M1030" s="343" t="str">
        <f>IF(A1030="","",COUNTIFS(D.Composição!$A:$A,$A1030,D.Composição!$F:$F,"Sim"))</f>
        <v/>
      </c>
      <c r="N1030" s="343" t="str">
        <f t="shared" si="81"/>
        <v/>
      </c>
      <c r="O1030" s="332" t="str">
        <f>IF(A1030="","",VLOOKUP(A1030,D.Composição!A3074:F8780,5,FALSE))</f>
        <v/>
      </c>
      <c r="P1030" s="343" t="str">
        <f t="shared" si="82"/>
        <v/>
      </c>
      <c r="Q1030" s="344" t="str">
        <f t="shared" si="83"/>
        <v/>
      </c>
      <c r="R1030" s="345" t="str">
        <f t="shared" si="84"/>
        <v/>
      </c>
      <c r="S1030" s="343" t="str">
        <f>IF(H1030="","",IF(R1030&gt;=4*auxiliar!$K$2,"Não elegível",IF(R1030&lt;4*auxiliar!$K$2,"Elegível","")))</f>
        <v/>
      </c>
      <c r="T1030" s="338"/>
      <c r="U1030" s="325"/>
      <c r="V1030" s="325"/>
      <c r="W1030" s="335"/>
      <c r="X1030" s="336" t="str">
        <f>IF(Table8[[#This Row],[Código do agregado '[Entidade']]]="","",IF(OR(AND(A1030="",A1030&lt;&gt;""),(AND(A1030&lt;&gt;"",OR(B1030="",D1030="",I1030="",T1030="",U1030="")))),"NÃO",IF(AND(A1030&lt;&gt;"",J1030=0),"Faltam membros","sim")))</f>
        <v/>
      </c>
    </row>
    <row r="1031" spans="1:24" x14ac:dyDescent="0.25">
      <c r="A1031" s="337"/>
      <c r="B1031" s="338"/>
      <c r="C1031" s="339">
        <f>IFERROR(VLOOKUP(B1031,A.Núcleos!$B:$C,2,FALSE),"")</f>
        <v>0</v>
      </c>
      <c r="D1031" s="346"/>
      <c r="E1031" s="238"/>
      <c r="F1031" s="337"/>
      <c r="G1031" s="341" t="str">
        <f>IF(Table8[[#This Row],[Código da Candidatura]]="","",CONCATENATE(VLOOKUP(Table8[[#This Row],[Código da Candidatura]],Table13[[Cód.]:[Latitude]],3,FALSE)," - ",VLOOKUP(Table8[[#This Row],[Código da Candidatura]],Table13[[Cód.]:[Latitude]],6,FALSE)))</f>
        <v/>
      </c>
      <c r="H1031" s="339" t="str">
        <f>IF(A1031="","",CONCATENATE("1D.",Entrada!$K$8,".",auxiliar!A253,".",Table8[[#This Row],[Código da Candidatura]]))</f>
        <v/>
      </c>
      <c r="I1031" s="342" t="str">
        <f>IF(A1031="","",SUMIF(D.Composição!A$2825:A$8530,A1031,D.Composição!G$5:G$8530))</f>
        <v/>
      </c>
      <c r="J1031" s="343" t="str">
        <f>IF(A1031="","",COUNTIF(D.Composição!$A:$A,$A1031))</f>
        <v/>
      </c>
      <c r="K1031" s="343" t="str">
        <f t="shared" si="80"/>
        <v/>
      </c>
      <c r="L1031" s="343" t="str">
        <f>IF(A1031="","",COUNTIFS(D.Composição!$A:$A,$A1031,D.Composição!$M:$M,"Dep"))</f>
        <v/>
      </c>
      <c r="M1031" s="343" t="str">
        <f>IF(A1031="","",COUNTIFS(D.Composição!$A:$A,$A1031,D.Composição!$F:$F,"Sim"))</f>
        <v/>
      </c>
      <c r="N1031" s="343" t="str">
        <f t="shared" si="81"/>
        <v/>
      </c>
      <c r="O1031" s="332" t="str">
        <f>IF(A1031="","",VLOOKUP(A1031,D.Composição!A3075:F8781,5,FALSE))</f>
        <v/>
      </c>
      <c r="P1031" s="343" t="str">
        <f t="shared" si="82"/>
        <v/>
      </c>
      <c r="Q1031" s="344" t="str">
        <f t="shared" si="83"/>
        <v/>
      </c>
      <c r="R1031" s="345" t="str">
        <f t="shared" si="84"/>
        <v/>
      </c>
      <c r="S1031" s="343" t="str">
        <f>IF(H1031="","",IF(R1031&gt;=4*auxiliar!$K$2,"Não elegível",IF(R1031&lt;4*auxiliar!$K$2,"Elegível","")))</f>
        <v/>
      </c>
      <c r="T1031" s="338"/>
      <c r="U1031" s="325"/>
      <c r="V1031" s="325"/>
      <c r="W1031" s="335"/>
      <c r="X1031" s="336" t="str">
        <f>IF(Table8[[#This Row],[Código do agregado '[Entidade']]]="","",IF(OR(AND(A1031="",A1031&lt;&gt;""),(AND(A1031&lt;&gt;"",OR(B1031="",D1031="",I1031="",T1031="",U1031="")))),"NÃO",IF(AND(A1031&lt;&gt;"",J1031=0),"Faltam membros","sim")))</f>
        <v/>
      </c>
    </row>
    <row r="1032" spans="1:24" x14ac:dyDescent="0.25">
      <c r="A1032" s="337"/>
      <c r="B1032" s="338"/>
      <c r="C1032" s="339">
        <f>IFERROR(VLOOKUP(B1032,A.Núcleos!$B:$C,2,FALSE),"")</f>
        <v>0</v>
      </c>
      <c r="D1032" s="346"/>
      <c r="E1032" s="238"/>
      <c r="F1032" s="337"/>
      <c r="G1032" s="341" t="str">
        <f>IF(Table8[[#This Row],[Código da Candidatura]]="","",CONCATENATE(VLOOKUP(Table8[[#This Row],[Código da Candidatura]],Table13[[Cód.]:[Latitude]],3,FALSE)," - ",VLOOKUP(Table8[[#This Row],[Código da Candidatura]],Table13[[Cód.]:[Latitude]],6,FALSE)))</f>
        <v/>
      </c>
      <c r="H1032" s="339" t="str">
        <f>IF(A1032="","",CONCATENATE("1D.",Entrada!$K$8,".",auxiliar!A254,".",Table8[[#This Row],[Código da Candidatura]]))</f>
        <v/>
      </c>
      <c r="I1032" s="342" t="str">
        <f>IF(A1032="","",SUMIF(D.Composição!A$2825:A$8530,A1032,D.Composição!G$5:G$8530))</f>
        <v/>
      </c>
      <c r="J1032" s="343" t="str">
        <f>IF(A1032="","",COUNTIF(D.Composição!$A:$A,$A1032))</f>
        <v/>
      </c>
      <c r="K1032" s="343" t="str">
        <f t="shared" si="80"/>
        <v/>
      </c>
      <c r="L1032" s="343" t="str">
        <f>IF(A1032="","",COUNTIFS(D.Composição!$A:$A,$A1032,D.Composição!$M:$M,"Dep"))</f>
        <v/>
      </c>
      <c r="M1032" s="343" t="str">
        <f>IF(A1032="","",COUNTIFS(D.Composição!$A:$A,$A1032,D.Composição!$F:$F,"Sim"))</f>
        <v/>
      </c>
      <c r="N1032" s="343" t="str">
        <f t="shared" si="81"/>
        <v/>
      </c>
      <c r="O1032" s="332" t="str">
        <f>IF(A1032="","",VLOOKUP(A1032,D.Composição!A3076:F8782,5,FALSE))</f>
        <v/>
      </c>
      <c r="P1032" s="343" t="str">
        <f t="shared" si="82"/>
        <v/>
      </c>
      <c r="Q1032" s="344" t="str">
        <f t="shared" si="83"/>
        <v/>
      </c>
      <c r="R1032" s="345" t="str">
        <f t="shared" si="84"/>
        <v/>
      </c>
      <c r="S1032" s="343" t="str">
        <f>IF(H1032="","",IF(R1032&gt;=4*auxiliar!$K$2,"Não elegível",IF(R1032&lt;4*auxiliar!$K$2,"Elegível","")))</f>
        <v/>
      </c>
      <c r="T1032" s="338"/>
      <c r="U1032" s="325"/>
      <c r="V1032" s="325"/>
      <c r="W1032" s="335"/>
      <c r="X1032" s="336" t="str">
        <f>IF(Table8[[#This Row],[Código do agregado '[Entidade']]]="","",IF(OR(AND(A1032="",A1032&lt;&gt;""),(AND(A1032&lt;&gt;"",OR(B1032="",D1032="",I1032="",T1032="",U1032="")))),"NÃO",IF(AND(A1032&lt;&gt;"",J1032=0),"Faltam membros","sim")))</f>
        <v/>
      </c>
    </row>
    <row r="1033" spans="1:24" x14ac:dyDescent="0.25">
      <c r="A1033" s="337"/>
      <c r="B1033" s="338"/>
      <c r="C1033" s="339">
        <f>IFERROR(VLOOKUP(B1033,A.Núcleos!$B:$C,2,FALSE),"")</f>
        <v>0</v>
      </c>
      <c r="D1033" s="346"/>
      <c r="E1033" s="238"/>
      <c r="F1033" s="337"/>
      <c r="G1033" s="341" t="str">
        <f>IF(Table8[[#This Row],[Código da Candidatura]]="","",CONCATENATE(VLOOKUP(Table8[[#This Row],[Código da Candidatura]],Table13[[Cód.]:[Latitude]],3,FALSE)," - ",VLOOKUP(Table8[[#This Row],[Código da Candidatura]],Table13[[Cód.]:[Latitude]],6,FALSE)))</f>
        <v/>
      </c>
      <c r="H1033" s="339" t="str">
        <f>IF(A1033="","",CONCATENATE("1D.",Entrada!$K$8,".",auxiliar!A255,".",Table8[[#This Row],[Código da Candidatura]]))</f>
        <v/>
      </c>
      <c r="I1033" s="342" t="str">
        <f>IF(A1033="","",SUMIF(D.Composição!A$2825:A$8530,A1033,D.Composição!G$5:G$8530))</f>
        <v/>
      </c>
      <c r="J1033" s="343" t="str">
        <f>IF(A1033="","",COUNTIF(D.Composição!$A:$A,$A1033))</f>
        <v/>
      </c>
      <c r="K1033" s="343" t="str">
        <f t="shared" si="80"/>
        <v/>
      </c>
      <c r="L1033" s="343" t="str">
        <f>IF(A1033="","",COUNTIFS(D.Composição!$A:$A,$A1033,D.Composição!$M:$M,"Dep"))</f>
        <v/>
      </c>
      <c r="M1033" s="343" t="str">
        <f>IF(A1033="","",COUNTIFS(D.Composição!$A:$A,$A1033,D.Composição!$F:$F,"Sim"))</f>
        <v/>
      </c>
      <c r="N1033" s="343" t="str">
        <f t="shared" si="81"/>
        <v/>
      </c>
      <c r="O1033" s="332" t="str">
        <f>IF(A1033="","",VLOOKUP(A1033,D.Composição!A3077:F8783,5,FALSE))</f>
        <v/>
      </c>
      <c r="P1033" s="343" t="str">
        <f t="shared" si="82"/>
        <v/>
      </c>
      <c r="Q1033" s="344" t="str">
        <f t="shared" si="83"/>
        <v/>
      </c>
      <c r="R1033" s="345" t="str">
        <f t="shared" si="84"/>
        <v/>
      </c>
      <c r="S1033" s="343" t="str">
        <f>IF(H1033="","",IF(R1033&gt;=4*auxiliar!$K$2,"Não elegível",IF(R1033&lt;4*auxiliar!$K$2,"Elegível","")))</f>
        <v/>
      </c>
      <c r="T1033" s="338"/>
      <c r="U1033" s="325"/>
      <c r="V1033" s="325"/>
      <c r="W1033" s="335"/>
      <c r="X1033" s="336" t="str">
        <f>IF(Table8[[#This Row],[Código do agregado '[Entidade']]]="","",IF(OR(AND(A1033="",A1033&lt;&gt;""),(AND(A1033&lt;&gt;"",OR(B1033="",D1033="",I1033="",T1033="",U1033="")))),"NÃO",IF(AND(A1033&lt;&gt;"",J1033=0),"Faltam membros","sim")))</f>
        <v/>
      </c>
    </row>
    <row r="1034" spans="1:24" x14ac:dyDescent="0.25">
      <c r="A1034" s="337"/>
      <c r="B1034" s="338"/>
      <c r="C1034" s="339">
        <f>IFERROR(VLOOKUP(B1034,A.Núcleos!$B:$C,2,FALSE),"")</f>
        <v>0</v>
      </c>
      <c r="D1034" s="346"/>
      <c r="E1034" s="238"/>
      <c r="F1034" s="337"/>
      <c r="G1034" s="341" t="str">
        <f>IF(Table8[[#This Row],[Código da Candidatura]]="","",CONCATENATE(VLOOKUP(Table8[[#This Row],[Código da Candidatura]],Table13[[Cód.]:[Latitude]],3,FALSE)," - ",VLOOKUP(Table8[[#This Row],[Código da Candidatura]],Table13[[Cód.]:[Latitude]],6,FALSE)))</f>
        <v/>
      </c>
      <c r="H1034" s="339" t="str">
        <f>IF(A1034="","",CONCATENATE("1D.",Entrada!$K$8,".",auxiliar!A256,".",Table8[[#This Row],[Código da Candidatura]]))</f>
        <v/>
      </c>
      <c r="I1034" s="342" t="str">
        <f>IF(A1034="","",SUMIF(D.Composição!A$2825:A$8530,A1034,D.Composição!G$5:G$8530))</f>
        <v/>
      </c>
      <c r="J1034" s="343" t="str">
        <f>IF(A1034="","",COUNTIF(D.Composição!$A:$A,$A1034))</f>
        <v/>
      </c>
      <c r="K1034" s="343" t="str">
        <f t="shared" si="80"/>
        <v/>
      </c>
      <c r="L1034" s="343" t="str">
        <f>IF(A1034="","",COUNTIFS(D.Composição!$A:$A,$A1034,D.Composição!$M:$M,"Dep"))</f>
        <v/>
      </c>
      <c r="M1034" s="343" t="str">
        <f>IF(A1034="","",COUNTIFS(D.Composição!$A:$A,$A1034,D.Composição!$F:$F,"Sim"))</f>
        <v/>
      </c>
      <c r="N1034" s="343" t="str">
        <f t="shared" si="81"/>
        <v/>
      </c>
      <c r="O1034" s="332" t="str">
        <f>IF(A1034="","",VLOOKUP(A1034,D.Composição!A3078:F8784,5,FALSE))</f>
        <v/>
      </c>
      <c r="P1034" s="343" t="str">
        <f t="shared" si="82"/>
        <v/>
      </c>
      <c r="Q1034" s="344" t="str">
        <f t="shared" si="83"/>
        <v/>
      </c>
      <c r="R1034" s="345" t="str">
        <f t="shared" si="84"/>
        <v/>
      </c>
      <c r="S1034" s="343" t="str">
        <f>IF(H1034="","",IF(R1034&gt;=4*auxiliar!$K$2,"Não elegível",IF(R1034&lt;4*auxiliar!$K$2,"Elegível","")))</f>
        <v/>
      </c>
      <c r="T1034" s="338"/>
      <c r="U1034" s="325"/>
      <c r="V1034" s="325"/>
      <c r="W1034" s="335"/>
      <c r="X1034" s="336" t="str">
        <f>IF(Table8[[#This Row],[Código do agregado '[Entidade']]]="","",IF(OR(AND(A1034="",A1034&lt;&gt;""),(AND(A1034&lt;&gt;"",OR(B1034="",D1034="",I1034="",T1034="",U1034="")))),"NÃO",IF(AND(A1034&lt;&gt;"",J1034=0),"Faltam membros","sim")))</f>
        <v/>
      </c>
    </row>
    <row r="1035" spans="1:24" x14ac:dyDescent="0.25">
      <c r="A1035" s="337"/>
      <c r="B1035" s="338"/>
      <c r="C1035" s="339">
        <f>IFERROR(VLOOKUP(B1035,A.Núcleos!$B:$C,2,FALSE),"")</f>
        <v>0</v>
      </c>
      <c r="D1035" s="346"/>
      <c r="E1035" s="238"/>
      <c r="F1035" s="337"/>
      <c r="G1035" s="341" t="str">
        <f>IF(Table8[[#This Row],[Código da Candidatura]]="","",CONCATENATE(VLOOKUP(Table8[[#This Row],[Código da Candidatura]],Table13[[Cód.]:[Latitude]],3,FALSE)," - ",VLOOKUP(Table8[[#This Row],[Código da Candidatura]],Table13[[Cód.]:[Latitude]],6,FALSE)))</f>
        <v/>
      </c>
      <c r="H1035" s="339" t="str">
        <f>IF(A1035="","",CONCATENATE("1D.",Entrada!$K$8,".",auxiliar!A257,".",Table8[[#This Row],[Código da Candidatura]]))</f>
        <v/>
      </c>
      <c r="I1035" s="342" t="str">
        <f>IF(A1035="","",SUMIF(D.Composição!A$2825:A$8530,A1035,D.Composição!G$5:G$8530))</f>
        <v/>
      </c>
      <c r="J1035" s="343" t="str">
        <f>IF(A1035="","",COUNTIF(D.Composição!$A:$A,$A1035))</f>
        <v/>
      </c>
      <c r="K1035" s="343" t="str">
        <f t="shared" si="80"/>
        <v/>
      </c>
      <c r="L1035" s="343" t="str">
        <f>IF(A1035="","",COUNTIFS(D.Composição!$A:$A,$A1035,D.Composição!$M:$M,"Dep"))</f>
        <v/>
      </c>
      <c r="M1035" s="343" t="str">
        <f>IF(A1035="","",COUNTIFS(D.Composição!$A:$A,$A1035,D.Composição!$F:$F,"Sim"))</f>
        <v/>
      </c>
      <c r="N1035" s="343" t="str">
        <f t="shared" si="81"/>
        <v/>
      </c>
      <c r="O1035" s="332" t="str">
        <f>IF(A1035="","",VLOOKUP(A1035,D.Composição!A3079:F8785,5,FALSE))</f>
        <v/>
      </c>
      <c r="P1035" s="343" t="str">
        <f t="shared" si="82"/>
        <v/>
      </c>
      <c r="Q1035" s="344" t="str">
        <f t="shared" si="83"/>
        <v/>
      </c>
      <c r="R1035" s="345" t="str">
        <f t="shared" si="84"/>
        <v/>
      </c>
      <c r="S1035" s="343" t="str">
        <f>IF(H1035="","",IF(R1035&gt;=4*auxiliar!$K$2,"Não elegível",IF(R1035&lt;4*auxiliar!$K$2,"Elegível","")))</f>
        <v/>
      </c>
      <c r="T1035" s="338"/>
      <c r="U1035" s="325"/>
      <c r="V1035" s="325"/>
      <c r="W1035" s="335"/>
      <c r="X1035" s="336" t="str">
        <f>IF(Table8[[#This Row],[Código do agregado '[Entidade']]]="","",IF(OR(AND(A1035="",A1035&lt;&gt;""),(AND(A1035&lt;&gt;"",OR(B1035="",D1035="",I1035="",T1035="",U1035="")))),"NÃO",IF(AND(A1035&lt;&gt;"",J1035=0),"Faltam membros","sim")))</f>
        <v/>
      </c>
    </row>
    <row r="1036" spans="1:24" x14ac:dyDescent="0.25">
      <c r="A1036" s="337"/>
      <c r="B1036" s="338"/>
      <c r="C1036" s="339">
        <f>IFERROR(VLOOKUP(B1036,A.Núcleos!$B:$C,2,FALSE),"")</f>
        <v>0</v>
      </c>
      <c r="D1036" s="346"/>
      <c r="E1036" s="238"/>
      <c r="F1036" s="337"/>
      <c r="G1036" s="341" t="str">
        <f>IF(Table8[[#This Row],[Código da Candidatura]]="","",CONCATENATE(VLOOKUP(Table8[[#This Row],[Código da Candidatura]],Table13[[Cód.]:[Latitude]],3,FALSE)," - ",VLOOKUP(Table8[[#This Row],[Código da Candidatura]],Table13[[Cód.]:[Latitude]],6,FALSE)))</f>
        <v/>
      </c>
      <c r="H1036" s="339" t="str">
        <f>IF(A1036="","",CONCATENATE("1D.",Entrada!$K$8,".",auxiliar!A258,".",Table8[[#This Row],[Código da Candidatura]]))</f>
        <v/>
      </c>
      <c r="I1036" s="342" t="str">
        <f>IF(A1036="","",SUMIF(D.Composição!A$2825:A$8530,A1036,D.Composição!G$5:G$8530))</f>
        <v/>
      </c>
      <c r="J1036" s="343" t="str">
        <f>IF(A1036="","",COUNTIF(D.Composição!$A:$A,$A1036))</f>
        <v/>
      </c>
      <c r="K1036" s="343" t="str">
        <f t="shared" si="80"/>
        <v/>
      </c>
      <c r="L1036" s="343" t="str">
        <f>IF(A1036="","",COUNTIFS(D.Composição!$A:$A,$A1036,D.Composição!$M:$M,"Dep"))</f>
        <v/>
      </c>
      <c r="M1036" s="343" t="str">
        <f>IF(A1036="","",COUNTIFS(D.Composição!$A:$A,$A1036,D.Composição!$F:$F,"Sim"))</f>
        <v/>
      </c>
      <c r="N1036" s="343" t="str">
        <f t="shared" si="81"/>
        <v/>
      </c>
      <c r="O1036" s="332" t="str">
        <f>IF(A1036="","",VLOOKUP(A1036,D.Composição!A3080:F8786,5,FALSE))</f>
        <v/>
      </c>
      <c r="P1036" s="343" t="str">
        <f t="shared" si="82"/>
        <v/>
      </c>
      <c r="Q1036" s="344" t="str">
        <f t="shared" si="83"/>
        <v/>
      </c>
      <c r="R1036" s="345" t="str">
        <f t="shared" si="84"/>
        <v/>
      </c>
      <c r="S1036" s="343" t="str">
        <f>IF(H1036="","",IF(R1036&gt;=4*auxiliar!$K$2,"Não elegível",IF(R1036&lt;4*auxiliar!$K$2,"Elegível","")))</f>
        <v/>
      </c>
      <c r="T1036" s="338"/>
      <c r="U1036" s="325"/>
      <c r="V1036" s="325"/>
      <c r="W1036" s="335"/>
      <c r="X1036" s="336" t="str">
        <f>IF(Table8[[#This Row],[Código do agregado '[Entidade']]]="","",IF(OR(AND(A1036="",A1036&lt;&gt;""),(AND(A1036&lt;&gt;"",OR(B1036="",D1036="",I1036="",T1036="",U1036="")))),"NÃO",IF(AND(A1036&lt;&gt;"",J1036=0),"Faltam membros","sim")))</f>
        <v/>
      </c>
    </row>
    <row r="1037" spans="1:24" x14ac:dyDescent="0.25">
      <c r="A1037" s="337"/>
      <c r="B1037" s="338"/>
      <c r="C1037" s="339">
        <f>IFERROR(VLOOKUP(B1037,A.Núcleos!$B:$C,2,FALSE),"")</f>
        <v>0</v>
      </c>
      <c r="D1037" s="346"/>
      <c r="E1037" s="238"/>
      <c r="F1037" s="337"/>
      <c r="G1037" s="341" t="str">
        <f>IF(Table8[[#This Row],[Código da Candidatura]]="","",CONCATENATE(VLOOKUP(Table8[[#This Row],[Código da Candidatura]],Table13[[Cód.]:[Latitude]],3,FALSE)," - ",VLOOKUP(Table8[[#This Row],[Código da Candidatura]],Table13[[Cód.]:[Latitude]],6,FALSE)))</f>
        <v/>
      </c>
      <c r="H1037" s="339" t="str">
        <f>IF(A1037="","",CONCATENATE("1D.",Entrada!$K$8,".",auxiliar!A259,".",Table8[[#This Row],[Código da Candidatura]]))</f>
        <v/>
      </c>
      <c r="I1037" s="342" t="str">
        <f>IF(A1037="","",SUMIF(D.Composição!A$2825:A$8530,A1037,D.Composição!G$5:G$8530))</f>
        <v/>
      </c>
      <c r="J1037" s="343" t="str">
        <f>IF(A1037="","",COUNTIF(D.Composição!$A:$A,$A1037))</f>
        <v/>
      </c>
      <c r="K1037" s="343" t="str">
        <f t="shared" si="80"/>
        <v/>
      </c>
      <c r="L1037" s="343" t="str">
        <f>IF(A1037="","",COUNTIFS(D.Composição!$A:$A,$A1037,D.Composição!$M:$M,"Dep"))</f>
        <v/>
      </c>
      <c r="M1037" s="343" t="str">
        <f>IF(A1037="","",COUNTIFS(D.Composição!$A:$A,$A1037,D.Composição!$F:$F,"Sim"))</f>
        <v/>
      </c>
      <c r="N1037" s="343" t="str">
        <f t="shared" si="81"/>
        <v/>
      </c>
      <c r="O1037" s="332" t="str">
        <f>IF(A1037="","",VLOOKUP(A1037,D.Composição!A3081:F8787,5,FALSE))</f>
        <v/>
      </c>
      <c r="P1037" s="343" t="str">
        <f t="shared" si="82"/>
        <v/>
      </c>
      <c r="Q1037" s="344" t="str">
        <f t="shared" si="83"/>
        <v/>
      </c>
      <c r="R1037" s="345" t="str">
        <f t="shared" si="84"/>
        <v/>
      </c>
      <c r="S1037" s="343" t="str">
        <f>IF(H1037="","",IF(R1037&gt;=4*auxiliar!$K$2,"Não elegível",IF(R1037&lt;4*auxiliar!$K$2,"Elegível","")))</f>
        <v/>
      </c>
      <c r="T1037" s="338"/>
      <c r="U1037" s="325"/>
      <c r="V1037" s="325"/>
      <c r="W1037" s="335"/>
      <c r="X1037" s="336" t="str">
        <f>IF(Table8[[#This Row],[Código do agregado '[Entidade']]]="","",IF(OR(AND(A1037="",A1037&lt;&gt;""),(AND(A1037&lt;&gt;"",OR(B1037="",D1037="",I1037="",T1037="",U1037="")))),"NÃO",IF(AND(A1037&lt;&gt;"",J1037=0),"Faltam membros","sim")))</f>
        <v/>
      </c>
    </row>
    <row r="1038" spans="1:24" x14ac:dyDescent="0.25">
      <c r="A1038" s="337"/>
      <c r="B1038" s="338"/>
      <c r="C1038" s="339">
        <f>IFERROR(VLOOKUP(B1038,A.Núcleos!$B:$C,2,FALSE),"")</f>
        <v>0</v>
      </c>
      <c r="D1038" s="346"/>
      <c r="E1038" s="238"/>
      <c r="F1038" s="337"/>
      <c r="G1038" s="341" t="str">
        <f>IF(Table8[[#This Row],[Código da Candidatura]]="","",CONCATENATE(VLOOKUP(Table8[[#This Row],[Código da Candidatura]],Table13[[Cód.]:[Latitude]],3,FALSE)," - ",VLOOKUP(Table8[[#This Row],[Código da Candidatura]],Table13[[Cód.]:[Latitude]],6,FALSE)))</f>
        <v/>
      </c>
      <c r="H1038" s="339" t="str">
        <f>IF(A1038="","",CONCATENATE("1D.",Entrada!$K$8,".",auxiliar!A260,".",Table8[[#This Row],[Código da Candidatura]]))</f>
        <v/>
      </c>
      <c r="I1038" s="342" t="str">
        <f>IF(A1038="","",SUMIF(D.Composição!A$2825:A$8530,A1038,D.Composição!G$5:G$8530))</f>
        <v/>
      </c>
      <c r="J1038" s="343" t="str">
        <f>IF(A1038="","",COUNTIF(D.Composição!$A:$A,$A1038))</f>
        <v/>
      </c>
      <c r="K1038" s="343" t="str">
        <f t="shared" si="80"/>
        <v/>
      </c>
      <c r="L1038" s="343" t="str">
        <f>IF(A1038="","",COUNTIFS(D.Composição!$A:$A,$A1038,D.Composição!$M:$M,"Dep"))</f>
        <v/>
      </c>
      <c r="M1038" s="343" t="str">
        <f>IF(A1038="","",COUNTIFS(D.Composição!$A:$A,$A1038,D.Composição!$F:$F,"Sim"))</f>
        <v/>
      </c>
      <c r="N1038" s="343" t="str">
        <f t="shared" si="81"/>
        <v/>
      </c>
      <c r="O1038" s="332" t="str">
        <f>IF(A1038="","",VLOOKUP(A1038,D.Composição!A3082:F8788,5,FALSE))</f>
        <v/>
      </c>
      <c r="P1038" s="343" t="str">
        <f t="shared" si="82"/>
        <v/>
      </c>
      <c r="Q1038" s="344" t="str">
        <f t="shared" si="83"/>
        <v/>
      </c>
      <c r="R1038" s="345" t="str">
        <f t="shared" si="84"/>
        <v/>
      </c>
      <c r="S1038" s="343" t="str">
        <f>IF(H1038="","",IF(R1038&gt;=4*auxiliar!$K$2,"Não elegível",IF(R1038&lt;4*auxiliar!$K$2,"Elegível","")))</f>
        <v/>
      </c>
      <c r="T1038" s="338"/>
      <c r="U1038" s="325"/>
      <c r="V1038" s="325"/>
      <c r="W1038" s="335"/>
      <c r="X1038" s="336" t="str">
        <f>IF(Table8[[#This Row],[Código do agregado '[Entidade']]]="","",IF(OR(AND(A1038="",A1038&lt;&gt;""),(AND(A1038&lt;&gt;"",OR(B1038="",D1038="",I1038="",T1038="",U1038="")))),"NÃO",IF(AND(A1038&lt;&gt;"",J1038=0),"Faltam membros","sim")))</f>
        <v/>
      </c>
    </row>
    <row r="1039" spans="1:24" x14ac:dyDescent="0.25">
      <c r="A1039" s="337"/>
      <c r="B1039" s="338"/>
      <c r="C1039" s="339">
        <f>IFERROR(VLOOKUP(B1039,A.Núcleos!$B:$C,2,FALSE),"")</f>
        <v>0</v>
      </c>
      <c r="D1039" s="346"/>
      <c r="E1039" s="238"/>
      <c r="F1039" s="337"/>
      <c r="G1039" s="341" t="str">
        <f>IF(Table8[[#This Row],[Código da Candidatura]]="","",CONCATENATE(VLOOKUP(Table8[[#This Row],[Código da Candidatura]],Table13[[Cód.]:[Latitude]],3,FALSE)," - ",VLOOKUP(Table8[[#This Row],[Código da Candidatura]],Table13[[Cód.]:[Latitude]],6,FALSE)))</f>
        <v/>
      </c>
      <c r="H1039" s="339" t="str">
        <f>IF(A1039="","",CONCATENATE("1D.",Entrada!$K$8,".",auxiliar!A261,".",Table8[[#This Row],[Código da Candidatura]]))</f>
        <v/>
      </c>
      <c r="I1039" s="342" t="str">
        <f>IF(A1039="","",SUMIF(D.Composição!A$2825:A$8530,A1039,D.Composição!G$5:G$8530))</f>
        <v/>
      </c>
      <c r="J1039" s="343" t="str">
        <f>IF(A1039="","",COUNTIF(D.Composição!$A:$A,$A1039))</f>
        <v/>
      </c>
      <c r="K1039" s="343" t="str">
        <f t="shared" si="80"/>
        <v/>
      </c>
      <c r="L1039" s="343" t="str">
        <f>IF(A1039="","",COUNTIFS(D.Composição!$A:$A,$A1039,D.Composição!$M:$M,"Dep"))</f>
        <v/>
      </c>
      <c r="M1039" s="343" t="str">
        <f>IF(A1039="","",COUNTIFS(D.Composição!$A:$A,$A1039,D.Composição!$F:$F,"Sim"))</f>
        <v/>
      </c>
      <c r="N1039" s="343" t="str">
        <f t="shared" si="81"/>
        <v/>
      </c>
      <c r="O1039" s="332" t="str">
        <f>IF(A1039="","",VLOOKUP(A1039,D.Composição!A3083:F8789,5,FALSE))</f>
        <v/>
      </c>
      <c r="P1039" s="343" t="str">
        <f t="shared" si="82"/>
        <v/>
      </c>
      <c r="Q1039" s="344" t="str">
        <f t="shared" si="83"/>
        <v/>
      </c>
      <c r="R1039" s="345" t="str">
        <f t="shared" si="84"/>
        <v/>
      </c>
      <c r="S1039" s="343" t="str">
        <f>IF(H1039="","",IF(R1039&gt;=4*auxiliar!$K$2,"Não elegível",IF(R1039&lt;4*auxiliar!$K$2,"Elegível","")))</f>
        <v/>
      </c>
      <c r="T1039" s="338"/>
      <c r="U1039" s="325"/>
      <c r="V1039" s="325"/>
      <c r="W1039" s="335"/>
      <c r="X1039" s="336" t="str">
        <f>IF(Table8[[#This Row],[Código do agregado '[Entidade']]]="","",IF(OR(AND(A1039="",A1039&lt;&gt;""),(AND(A1039&lt;&gt;"",OR(B1039="",D1039="",I1039="",T1039="",U1039="")))),"NÃO",IF(AND(A1039&lt;&gt;"",J1039=0),"Faltam membros","sim")))</f>
        <v/>
      </c>
    </row>
    <row r="1040" spans="1:24" x14ac:dyDescent="0.25">
      <c r="A1040" s="337"/>
      <c r="B1040" s="338"/>
      <c r="C1040" s="339">
        <f>IFERROR(VLOOKUP(B1040,A.Núcleos!$B:$C,2,FALSE),"")</f>
        <v>0</v>
      </c>
      <c r="D1040" s="346"/>
      <c r="E1040" s="238"/>
      <c r="F1040" s="337"/>
      <c r="G1040" s="341" t="str">
        <f>IF(Table8[[#This Row],[Código da Candidatura]]="","",CONCATENATE(VLOOKUP(Table8[[#This Row],[Código da Candidatura]],Table13[[Cód.]:[Latitude]],3,FALSE)," - ",VLOOKUP(Table8[[#This Row],[Código da Candidatura]],Table13[[Cód.]:[Latitude]],6,FALSE)))</f>
        <v/>
      </c>
      <c r="H1040" s="339" t="str">
        <f>IF(A1040="","",CONCATENATE("1D.",Entrada!$K$8,".",auxiliar!A262,".",Table8[[#This Row],[Código da Candidatura]]))</f>
        <v/>
      </c>
      <c r="I1040" s="342" t="str">
        <f>IF(A1040="","",SUMIF(D.Composição!A$2825:A$8530,A1040,D.Composição!G$5:G$8530))</f>
        <v/>
      </c>
      <c r="J1040" s="343" t="str">
        <f>IF(A1040="","",COUNTIF(D.Composição!$A:$A,$A1040))</f>
        <v/>
      </c>
      <c r="K1040" s="343" t="str">
        <f t="shared" si="80"/>
        <v/>
      </c>
      <c r="L1040" s="343" t="str">
        <f>IF(A1040="","",COUNTIFS(D.Composição!$A:$A,$A1040,D.Composição!$M:$M,"Dep"))</f>
        <v/>
      </c>
      <c r="M1040" s="343" t="str">
        <f>IF(A1040="","",COUNTIFS(D.Composição!$A:$A,$A1040,D.Composição!$F:$F,"Sim"))</f>
        <v/>
      </c>
      <c r="N1040" s="343" t="str">
        <f t="shared" si="81"/>
        <v/>
      </c>
      <c r="O1040" s="332" t="str">
        <f>IF(A1040="","",VLOOKUP(A1040,D.Composição!A3084:F8790,5,FALSE))</f>
        <v/>
      </c>
      <c r="P1040" s="343" t="str">
        <f t="shared" si="82"/>
        <v/>
      </c>
      <c r="Q1040" s="344" t="str">
        <f t="shared" si="83"/>
        <v/>
      </c>
      <c r="R1040" s="345" t="str">
        <f t="shared" si="84"/>
        <v/>
      </c>
      <c r="S1040" s="343" t="str">
        <f>IF(H1040="","",IF(R1040&gt;=4*auxiliar!$K$2,"Não elegível",IF(R1040&lt;4*auxiliar!$K$2,"Elegível","")))</f>
        <v/>
      </c>
      <c r="T1040" s="338"/>
      <c r="U1040" s="325"/>
      <c r="V1040" s="325"/>
      <c r="W1040" s="335"/>
      <c r="X1040" s="336" t="str">
        <f>IF(Table8[[#This Row],[Código do agregado '[Entidade']]]="","",IF(OR(AND(A1040="",A1040&lt;&gt;""),(AND(A1040&lt;&gt;"",OR(B1040="",D1040="",I1040="",T1040="",U1040="")))),"NÃO",IF(AND(A1040&lt;&gt;"",J1040=0),"Faltam membros","sim")))</f>
        <v/>
      </c>
    </row>
    <row r="1041" spans="1:24" x14ac:dyDescent="0.25">
      <c r="A1041" s="337"/>
      <c r="B1041" s="338"/>
      <c r="C1041" s="339">
        <f>IFERROR(VLOOKUP(B1041,A.Núcleos!$B:$C,2,FALSE),"")</f>
        <v>0</v>
      </c>
      <c r="D1041" s="346"/>
      <c r="E1041" s="238"/>
      <c r="F1041" s="337"/>
      <c r="G1041" s="341" t="str">
        <f>IF(Table8[[#This Row],[Código da Candidatura]]="","",CONCATENATE(VLOOKUP(Table8[[#This Row],[Código da Candidatura]],Table13[[Cód.]:[Latitude]],3,FALSE)," - ",VLOOKUP(Table8[[#This Row],[Código da Candidatura]],Table13[[Cód.]:[Latitude]],6,FALSE)))</f>
        <v/>
      </c>
      <c r="H1041" s="339" t="str">
        <f>IF(A1041="","",CONCATENATE("1D.",Entrada!$K$8,".",auxiliar!A263,".",Table8[[#This Row],[Código da Candidatura]]))</f>
        <v/>
      </c>
      <c r="I1041" s="342" t="str">
        <f>IF(A1041="","",SUMIF(D.Composição!A$2825:A$8530,A1041,D.Composição!G$5:G$8530))</f>
        <v/>
      </c>
      <c r="J1041" s="343" t="str">
        <f>IF(A1041="","",COUNTIF(D.Composição!$A:$A,$A1041))</f>
        <v/>
      </c>
      <c r="K1041" s="343" t="str">
        <f t="shared" si="80"/>
        <v/>
      </c>
      <c r="L1041" s="343" t="str">
        <f>IF(A1041="","",COUNTIFS(D.Composição!$A:$A,$A1041,D.Composição!$M:$M,"Dep"))</f>
        <v/>
      </c>
      <c r="M1041" s="343" t="str">
        <f>IF(A1041="","",COUNTIFS(D.Composição!$A:$A,$A1041,D.Composição!$F:$F,"Sim"))</f>
        <v/>
      </c>
      <c r="N1041" s="343" t="str">
        <f t="shared" si="81"/>
        <v/>
      </c>
      <c r="O1041" s="332" t="str">
        <f>IF(A1041="","",VLOOKUP(A1041,D.Composição!A3085:F8791,5,FALSE))</f>
        <v/>
      </c>
      <c r="P1041" s="343" t="str">
        <f t="shared" si="82"/>
        <v/>
      </c>
      <c r="Q1041" s="344" t="str">
        <f t="shared" si="83"/>
        <v/>
      </c>
      <c r="R1041" s="345" t="str">
        <f t="shared" si="84"/>
        <v/>
      </c>
      <c r="S1041" s="343" t="str">
        <f>IF(H1041="","",IF(R1041&gt;=4*auxiliar!$K$2,"Não elegível",IF(R1041&lt;4*auxiliar!$K$2,"Elegível","")))</f>
        <v/>
      </c>
      <c r="T1041" s="338"/>
      <c r="U1041" s="325"/>
      <c r="V1041" s="325"/>
      <c r="W1041" s="335"/>
      <c r="X1041" s="336" t="str">
        <f>IF(Table8[[#This Row],[Código do agregado '[Entidade']]]="","",IF(OR(AND(A1041="",A1041&lt;&gt;""),(AND(A1041&lt;&gt;"",OR(B1041="",D1041="",I1041="",T1041="",U1041="")))),"NÃO",IF(AND(A1041&lt;&gt;"",J1041=0),"Faltam membros","sim")))</f>
        <v/>
      </c>
    </row>
    <row r="1042" spans="1:24" x14ac:dyDescent="0.25">
      <c r="A1042" s="337"/>
      <c r="B1042" s="338"/>
      <c r="C1042" s="339">
        <f>IFERROR(VLOOKUP(B1042,A.Núcleos!$B:$C,2,FALSE),"")</f>
        <v>0</v>
      </c>
      <c r="D1042" s="346"/>
      <c r="E1042" s="238"/>
      <c r="F1042" s="337"/>
      <c r="G1042" s="341" t="str">
        <f>IF(Table8[[#This Row],[Código da Candidatura]]="","",CONCATENATE(VLOOKUP(Table8[[#This Row],[Código da Candidatura]],Table13[[Cód.]:[Latitude]],3,FALSE)," - ",VLOOKUP(Table8[[#This Row],[Código da Candidatura]],Table13[[Cód.]:[Latitude]],6,FALSE)))</f>
        <v/>
      </c>
      <c r="H1042" s="339" t="str">
        <f>IF(A1042="","",CONCATENATE("1D.",Entrada!$K$8,".",auxiliar!A264,".",Table8[[#This Row],[Código da Candidatura]]))</f>
        <v/>
      </c>
      <c r="I1042" s="342" t="str">
        <f>IF(A1042="","",SUMIF(D.Composição!A$2825:A$8530,A1042,D.Composição!G$5:G$8530))</f>
        <v/>
      </c>
      <c r="J1042" s="343" t="str">
        <f>IF(A1042="","",COUNTIF(D.Composição!$A:$A,$A1042))</f>
        <v/>
      </c>
      <c r="K1042" s="343" t="str">
        <f t="shared" si="80"/>
        <v/>
      </c>
      <c r="L1042" s="343" t="str">
        <f>IF(A1042="","",COUNTIFS(D.Composição!$A:$A,$A1042,D.Composição!$M:$M,"Dep"))</f>
        <v/>
      </c>
      <c r="M1042" s="343" t="str">
        <f>IF(A1042="","",COUNTIFS(D.Composição!$A:$A,$A1042,D.Composição!$F:$F,"Sim"))</f>
        <v/>
      </c>
      <c r="N1042" s="343" t="str">
        <f t="shared" si="81"/>
        <v/>
      </c>
      <c r="O1042" s="332" t="str">
        <f>IF(A1042="","",VLOOKUP(A1042,D.Composição!A3086:F8792,5,FALSE))</f>
        <v/>
      </c>
      <c r="P1042" s="343" t="str">
        <f t="shared" si="82"/>
        <v/>
      </c>
      <c r="Q1042" s="344" t="str">
        <f t="shared" si="83"/>
        <v/>
      </c>
      <c r="R1042" s="345" t="str">
        <f t="shared" si="84"/>
        <v/>
      </c>
      <c r="S1042" s="343" t="str">
        <f>IF(H1042="","",IF(R1042&gt;=4*auxiliar!$K$2,"Não elegível",IF(R1042&lt;4*auxiliar!$K$2,"Elegível","")))</f>
        <v/>
      </c>
      <c r="T1042" s="338"/>
      <c r="U1042" s="325"/>
      <c r="V1042" s="325"/>
      <c r="W1042" s="335"/>
      <c r="X1042" s="336" t="str">
        <f>IF(Table8[[#This Row],[Código do agregado '[Entidade']]]="","",IF(OR(AND(A1042="",A1042&lt;&gt;""),(AND(A1042&lt;&gt;"",OR(B1042="",D1042="",I1042="",T1042="",U1042="")))),"NÃO",IF(AND(A1042&lt;&gt;"",J1042=0),"Faltam membros","sim")))</f>
        <v/>
      </c>
    </row>
    <row r="1043" spans="1:24" x14ac:dyDescent="0.25">
      <c r="A1043" s="337"/>
      <c r="B1043" s="338"/>
      <c r="C1043" s="339">
        <f>IFERROR(VLOOKUP(B1043,A.Núcleos!$B:$C,2,FALSE),"")</f>
        <v>0</v>
      </c>
      <c r="D1043" s="346"/>
      <c r="E1043" s="238"/>
      <c r="F1043" s="337"/>
      <c r="G1043" s="341" t="str">
        <f>IF(Table8[[#This Row],[Código da Candidatura]]="","",CONCATENATE(VLOOKUP(Table8[[#This Row],[Código da Candidatura]],Table13[[Cód.]:[Latitude]],3,FALSE)," - ",VLOOKUP(Table8[[#This Row],[Código da Candidatura]],Table13[[Cód.]:[Latitude]],6,FALSE)))</f>
        <v/>
      </c>
      <c r="H1043" s="339" t="str">
        <f>IF(A1043="","",CONCATENATE("1D.",Entrada!$K$8,".",auxiliar!A265,".",Table8[[#This Row],[Código da Candidatura]]))</f>
        <v/>
      </c>
      <c r="I1043" s="342" t="str">
        <f>IF(A1043="","",SUMIF(D.Composição!A$2825:A$8530,A1043,D.Composição!G$5:G$8530))</f>
        <v/>
      </c>
      <c r="J1043" s="343" t="str">
        <f>IF(A1043="","",COUNTIF(D.Composição!$A:$A,$A1043))</f>
        <v/>
      </c>
      <c r="K1043" s="343" t="str">
        <f t="shared" si="80"/>
        <v/>
      </c>
      <c r="L1043" s="343" t="str">
        <f>IF(A1043="","",COUNTIFS(D.Composição!$A:$A,$A1043,D.Composição!$M:$M,"Dep"))</f>
        <v/>
      </c>
      <c r="M1043" s="343" t="str">
        <f>IF(A1043="","",COUNTIFS(D.Composição!$A:$A,$A1043,D.Composição!$F:$F,"Sim"))</f>
        <v/>
      </c>
      <c r="N1043" s="343" t="str">
        <f t="shared" si="81"/>
        <v/>
      </c>
      <c r="O1043" s="332" t="str">
        <f>IF(A1043="","",VLOOKUP(A1043,D.Composição!A3087:F8793,5,FALSE))</f>
        <v/>
      </c>
      <c r="P1043" s="343" t="str">
        <f t="shared" si="82"/>
        <v/>
      </c>
      <c r="Q1043" s="344" t="str">
        <f t="shared" si="83"/>
        <v/>
      </c>
      <c r="R1043" s="345" t="str">
        <f t="shared" si="84"/>
        <v/>
      </c>
      <c r="S1043" s="343" t="str">
        <f>IF(H1043="","",IF(R1043&gt;=4*auxiliar!$K$2,"Não elegível",IF(R1043&lt;4*auxiliar!$K$2,"Elegível","")))</f>
        <v/>
      </c>
      <c r="T1043" s="338"/>
      <c r="U1043" s="325"/>
      <c r="V1043" s="325"/>
      <c r="W1043" s="335"/>
      <c r="X1043" s="336" t="str">
        <f>IF(Table8[[#This Row],[Código do agregado '[Entidade']]]="","",IF(OR(AND(A1043="",A1043&lt;&gt;""),(AND(A1043&lt;&gt;"",OR(B1043="",D1043="",I1043="",T1043="",U1043="")))),"NÃO",IF(AND(A1043&lt;&gt;"",J1043=0),"Faltam membros","sim")))</f>
        <v/>
      </c>
    </row>
    <row r="1044" spans="1:24" x14ac:dyDescent="0.25">
      <c r="A1044" s="337"/>
      <c r="B1044" s="338"/>
      <c r="C1044" s="339">
        <f>IFERROR(VLOOKUP(B1044,A.Núcleos!$B:$C,2,FALSE),"")</f>
        <v>0</v>
      </c>
      <c r="D1044" s="346"/>
      <c r="E1044" s="238"/>
      <c r="F1044" s="337"/>
      <c r="G1044" s="341" t="str">
        <f>IF(Table8[[#This Row],[Código da Candidatura]]="","",CONCATENATE(VLOOKUP(Table8[[#This Row],[Código da Candidatura]],Table13[[Cód.]:[Latitude]],3,FALSE)," - ",VLOOKUP(Table8[[#This Row],[Código da Candidatura]],Table13[[Cód.]:[Latitude]],6,FALSE)))</f>
        <v/>
      </c>
      <c r="H1044" s="339" t="str">
        <f>IF(A1044="","",CONCATENATE("1D.",Entrada!$K$8,".",auxiliar!A266,".",Table8[[#This Row],[Código da Candidatura]]))</f>
        <v/>
      </c>
      <c r="I1044" s="342" t="str">
        <f>IF(A1044="","",SUMIF(D.Composição!A$2825:A$8530,A1044,D.Composição!G$5:G$8530))</f>
        <v/>
      </c>
      <c r="J1044" s="343" t="str">
        <f>IF(A1044="","",COUNTIF(D.Composição!$A:$A,$A1044))</f>
        <v/>
      </c>
      <c r="K1044" s="343" t="str">
        <f t="shared" si="80"/>
        <v/>
      </c>
      <c r="L1044" s="343" t="str">
        <f>IF(A1044="","",COUNTIFS(D.Composição!$A:$A,$A1044,D.Composição!$M:$M,"Dep"))</f>
        <v/>
      </c>
      <c r="M1044" s="343" t="str">
        <f>IF(A1044="","",COUNTIFS(D.Composição!$A:$A,$A1044,D.Composição!$F:$F,"Sim"))</f>
        <v/>
      </c>
      <c r="N1044" s="343" t="str">
        <f t="shared" si="81"/>
        <v/>
      </c>
      <c r="O1044" s="332" t="str">
        <f>IF(A1044="","",VLOOKUP(A1044,D.Composição!A3088:F8794,5,FALSE))</f>
        <v/>
      </c>
      <c r="P1044" s="343" t="str">
        <f t="shared" si="82"/>
        <v/>
      </c>
      <c r="Q1044" s="344" t="str">
        <f t="shared" si="83"/>
        <v/>
      </c>
      <c r="R1044" s="345" t="str">
        <f t="shared" si="84"/>
        <v/>
      </c>
      <c r="S1044" s="343" t="str">
        <f>IF(H1044="","",IF(R1044&gt;=4*auxiliar!$K$2,"Não elegível",IF(R1044&lt;4*auxiliar!$K$2,"Elegível","")))</f>
        <v/>
      </c>
      <c r="T1044" s="338"/>
      <c r="U1044" s="325"/>
      <c r="V1044" s="325"/>
      <c r="W1044" s="335"/>
      <c r="X1044" s="336" t="str">
        <f>IF(Table8[[#This Row],[Código do agregado '[Entidade']]]="","",IF(OR(AND(A1044="",A1044&lt;&gt;""),(AND(A1044&lt;&gt;"",OR(B1044="",D1044="",I1044="",T1044="",U1044="")))),"NÃO",IF(AND(A1044&lt;&gt;"",J1044=0),"Faltam membros","sim")))</f>
        <v/>
      </c>
    </row>
    <row r="1045" spans="1:24" x14ac:dyDescent="0.25">
      <c r="A1045" s="337"/>
      <c r="B1045" s="338"/>
      <c r="C1045" s="339">
        <f>IFERROR(VLOOKUP(B1045,A.Núcleos!$B:$C,2,FALSE),"")</f>
        <v>0</v>
      </c>
      <c r="D1045" s="346"/>
      <c r="E1045" s="238"/>
      <c r="F1045" s="337"/>
      <c r="G1045" s="341" t="str">
        <f>IF(Table8[[#This Row],[Código da Candidatura]]="","",CONCATENATE(VLOOKUP(Table8[[#This Row],[Código da Candidatura]],Table13[[Cód.]:[Latitude]],3,FALSE)," - ",VLOOKUP(Table8[[#This Row],[Código da Candidatura]],Table13[[Cód.]:[Latitude]],6,FALSE)))</f>
        <v/>
      </c>
      <c r="H1045" s="339" t="str">
        <f>IF(A1045="","",CONCATENATE("1D.",Entrada!$K$8,".",auxiliar!A267,".",Table8[[#This Row],[Código da Candidatura]]))</f>
        <v/>
      </c>
      <c r="I1045" s="342" t="str">
        <f>IF(A1045="","",SUMIF(D.Composição!A$2825:A$8530,A1045,D.Composição!G$5:G$8530))</f>
        <v/>
      </c>
      <c r="J1045" s="343" t="str">
        <f>IF(A1045="","",COUNTIF(D.Composição!$A:$A,$A1045))</f>
        <v/>
      </c>
      <c r="K1045" s="343" t="str">
        <f t="shared" si="80"/>
        <v/>
      </c>
      <c r="L1045" s="343" t="str">
        <f>IF(A1045="","",COUNTIFS(D.Composição!$A:$A,$A1045,D.Composição!$M:$M,"Dep"))</f>
        <v/>
      </c>
      <c r="M1045" s="343" t="str">
        <f>IF(A1045="","",COUNTIFS(D.Composição!$A:$A,$A1045,D.Composição!$F:$F,"Sim"))</f>
        <v/>
      </c>
      <c r="N1045" s="343" t="str">
        <f t="shared" si="81"/>
        <v/>
      </c>
      <c r="O1045" s="332" t="str">
        <f>IF(A1045="","",VLOOKUP(A1045,D.Composição!A3089:F8795,5,FALSE))</f>
        <v/>
      </c>
      <c r="P1045" s="343" t="str">
        <f t="shared" si="82"/>
        <v/>
      </c>
      <c r="Q1045" s="344" t="str">
        <f t="shared" si="83"/>
        <v/>
      </c>
      <c r="R1045" s="345" t="str">
        <f t="shared" si="84"/>
        <v/>
      </c>
      <c r="S1045" s="343" t="str">
        <f>IF(H1045="","",IF(R1045&gt;=4*auxiliar!$K$2,"Não elegível",IF(R1045&lt;4*auxiliar!$K$2,"Elegível","")))</f>
        <v/>
      </c>
      <c r="T1045" s="338"/>
      <c r="U1045" s="325"/>
      <c r="V1045" s="325"/>
      <c r="W1045" s="335"/>
      <c r="X1045" s="336" t="str">
        <f>IF(Table8[[#This Row],[Código do agregado '[Entidade']]]="","",IF(OR(AND(A1045="",A1045&lt;&gt;""),(AND(A1045&lt;&gt;"",OR(B1045="",D1045="",I1045="",T1045="",U1045="")))),"NÃO",IF(AND(A1045&lt;&gt;"",J1045=0),"Faltam membros","sim")))</f>
        <v/>
      </c>
    </row>
    <row r="1046" spans="1:24" x14ac:dyDescent="0.25">
      <c r="A1046" s="337"/>
      <c r="B1046" s="338"/>
      <c r="C1046" s="339">
        <f>IFERROR(VLOOKUP(B1046,A.Núcleos!$B:$C,2,FALSE),"")</f>
        <v>0</v>
      </c>
      <c r="D1046" s="346"/>
      <c r="E1046" s="238"/>
      <c r="F1046" s="337"/>
      <c r="G1046" s="341" t="str">
        <f>IF(Table8[[#This Row],[Código da Candidatura]]="","",CONCATENATE(VLOOKUP(Table8[[#This Row],[Código da Candidatura]],Table13[[Cód.]:[Latitude]],3,FALSE)," - ",VLOOKUP(Table8[[#This Row],[Código da Candidatura]],Table13[[Cód.]:[Latitude]],6,FALSE)))</f>
        <v/>
      </c>
      <c r="H1046" s="339" t="str">
        <f>IF(A1046="","",CONCATENATE("1D.",Entrada!$K$8,".",auxiliar!A268,".",Table8[[#This Row],[Código da Candidatura]]))</f>
        <v/>
      </c>
      <c r="I1046" s="342" t="str">
        <f>IF(A1046="","",SUMIF(D.Composição!A$2825:A$8530,A1046,D.Composição!G$5:G$8530))</f>
        <v/>
      </c>
      <c r="J1046" s="343" t="str">
        <f>IF(A1046="","",COUNTIF(D.Composição!$A:$A,$A1046))</f>
        <v/>
      </c>
      <c r="K1046" s="343" t="str">
        <f t="shared" si="80"/>
        <v/>
      </c>
      <c r="L1046" s="343" t="str">
        <f>IF(A1046="","",COUNTIFS(D.Composição!$A:$A,$A1046,D.Composição!$M:$M,"Dep"))</f>
        <v/>
      </c>
      <c r="M1046" s="343" t="str">
        <f>IF(A1046="","",COUNTIFS(D.Composição!$A:$A,$A1046,D.Composição!$F:$F,"Sim"))</f>
        <v/>
      </c>
      <c r="N1046" s="343" t="str">
        <f t="shared" si="81"/>
        <v/>
      </c>
      <c r="O1046" s="332" t="str">
        <f>IF(A1046="","",VLOOKUP(A1046,D.Composição!A3090:F8796,5,FALSE))</f>
        <v/>
      </c>
      <c r="P1046" s="343" t="str">
        <f t="shared" si="82"/>
        <v/>
      </c>
      <c r="Q1046" s="344" t="str">
        <f t="shared" si="83"/>
        <v/>
      </c>
      <c r="R1046" s="345" t="str">
        <f t="shared" si="84"/>
        <v/>
      </c>
      <c r="S1046" s="343" t="str">
        <f>IF(H1046="","",IF(R1046&gt;=4*auxiliar!$K$2,"Não elegível",IF(R1046&lt;4*auxiliar!$K$2,"Elegível","")))</f>
        <v/>
      </c>
      <c r="T1046" s="338"/>
      <c r="U1046" s="325"/>
      <c r="V1046" s="325"/>
      <c r="W1046" s="335"/>
      <c r="X1046" s="336" t="str">
        <f>IF(Table8[[#This Row],[Código do agregado '[Entidade']]]="","",IF(OR(AND(A1046="",A1046&lt;&gt;""),(AND(A1046&lt;&gt;"",OR(B1046="",D1046="",I1046="",T1046="",U1046="")))),"NÃO",IF(AND(A1046&lt;&gt;"",J1046=0),"Faltam membros","sim")))</f>
        <v/>
      </c>
    </row>
    <row r="1047" spans="1:24" x14ac:dyDescent="0.25">
      <c r="A1047" s="337"/>
      <c r="B1047" s="338"/>
      <c r="C1047" s="339">
        <f>IFERROR(VLOOKUP(B1047,A.Núcleos!$B:$C,2,FALSE),"")</f>
        <v>0</v>
      </c>
      <c r="D1047" s="346"/>
      <c r="E1047" s="238"/>
      <c r="F1047" s="337"/>
      <c r="G1047" s="341" t="str">
        <f>IF(Table8[[#This Row],[Código da Candidatura]]="","",CONCATENATE(VLOOKUP(Table8[[#This Row],[Código da Candidatura]],Table13[[Cód.]:[Latitude]],3,FALSE)," - ",VLOOKUP(Table8[[#This Row],[Código da Candidatura]],Table13[[Cód.]:[Latitude]],6,FALSE)))</f>
        <v/>
      </c>
      <c r="H1047" s="339" t="str">
        <f>IF(A1047="","",CONCATENATE("1D.",Entrada!$K$8,".",auxiliar!A269,".",Table8[[#This Row],[Código da Candidatura]]))</f>
        <v/>
      </c>
      <c r="I1047" s="342" t="str">
        <f>IF(A1047="","",SUMIF(D.Composição!A$2825:A$8530,A1047,D.Composição!G$5:G$8530))</f>
        <v/>
      </c>
      <c r="J1047" s="343" t="str">
        <f>IF(A1047="","",COUNTIF(D.Composição!$A:$A,$A1047))</f>
        <v/>
      </c>
      <c r="K1047" s="343" t="str">
        <f t="shared" si="80"/>
        <v/>
      </c>
      <c r="L1047" s="343" t="str">
        <f>IF(A1047="","",COUNTIFS(D.Composição!$A:$A,$A1047,D.Composição!$M:$M,"Dep"))</f>
        <v/>
      </c>
      <c r="M1047" s="343" t="str">
        <f>IF(A1047="","",COUNTIFS(D.Composição!$A:$A,$A1047,D.Composição!$F:$F,"Sim"))</f>
        <v/>
      </c>
      <c r="N1047" s="343" t="str">
        <f t="shared" si="81"/>
        <v/>
      </c>
      <c r="O1047" s="332" t="str">
        <f>IF(A1047="","",VLOOKUP(A1047,D.Composição!A3091:F8797,5,FALSE))</f>
        <v/>
      </c>
      <c r="P1047" s="343" t="str">
        <f t="shared" si="82"/>
        <v/>
      </c>
      <c r="Q1047" s="344" t="str">
        <f t="shared" si="83"/>
        <v/>
      </c>
      <c r="R1047" s="345" t="str">
        <f t="shared" si="84"/>
        <v/>
      </c>
      <c r="S1047" s="343" t="str">
        <f>IF(H1047="","",IF(R1047&gt;=4*auxiliar!$K$2,"Não elegível",IF(R1047&lt;4*auxiliar!$K$2,"Elegível","")))</f>
        <v/>
      </c>
      <c r="T1047" s="338"/>
      <c r="U1047" s="325"/>
      <c r="V1047" s="325"/>
      <c r="W1047" s="335"/>
      <c r="X1047" s="336" t="str">
        <f>IF(Table8[[#This Row],[Código do agregado '[Entidade']]]="","",IF(OR(AND(A1047="",A1047&lt;&gt;""),(AND(A1047&lt;&gt;"",OR(B1047="",D1047="",I1047="",T1047="",U1047="")))),"NÃO",IF(AND(A1047&lt;&gt;"",J1047=0),"Faltam membros","sim")))</f>
        <v/>
      </c>
    </row>
    <row r="1048" spans="1:24" x14ac:dyDescent="0.25">
      <c r="A1048" s="337"/>
      <c r="B1048" s="338"/>
      <c r="C1048" s="339">
        <f>IFERROR(VLOOKUP(B1048,A.Núcleos!$B:$C,2,FALSE),"")</f>
        <v>0</v>
      </c>
      <c r="D1048" s="346"/>
      <c r="E1048" s="238"/>
      <c r="F1048" s="337"/>
      <c r="G1048" s="341" t="str">
        <f>IF(Table8[[#This Row],[Código da Candidatura]]="","",CONCATENATE(VLOOKUP(Table8[[#This Row],[Código da Candidatura]],Table13[[Cód.]:[Latitude]],3,FALSE)," - ",VLOOKUP(Table8[[#This Row],[Código da Candidatura]],Table13[[Cód.]:[Latitude]],6,FALSE)))</f>
        <v/>
      </c>
      <c r="H1048" s="339" t="str">
        <f>IF(A1048="","",CONCATENATE("1D.",Entrada!$K$8,".",auxiliar!A270,".",Table8[[#This Row],[Código da Candidatura]]))</f>
        <v/>
      </c>
      <c r="I1048" s="342" t="str">
        <f>IF(A1048="","",SUMIF(D.Composição!A$2825:A$8530,A1048,D.Composição!G$5:G$8530))</f>
        <v/>
      </c>
      <c r="J1048" s="343" t="str">
        <f>IF(A1048="","",COUNTIF(D.Composição!$A:$A,$A1048))</f>
        <v/>
      </c>
      <c r="K1048" s="343" t="str">
        <f t="shared" si="80"/>
        <v/>
      </c>
      <c r="L1048" s="343" t="str">
        <f>IF(A1048="","",COUNTIFS(D.Composição!$A:$A,$A1048,D.Composição!$M:$M,"Dep"))</f>
        <v/>
      </c>
      <c r="M1048" s="343" t="str">
        <f>IF(A1048="","",COUNTIFS(D.Composição!$A:$A,$A1048,D.Composição!$F:$F,"Sim"))</f>
        <v/>
      </c>
      <c r="N1048" s="343" t="str">
        <f t="shared" si="81"/>
        <v/>
      </c>
      <c r="O1048" s="332" t="str">
        <f>IF(A1048="","",VLOOKUP(A1048,D.Composição!A3092:F8798,5,FALSE))</f>
        <v/>
      </c>
      <c r="P1048" s="343" t="str">
        <f t="shared" si="82"/>
        <v/>
      </c>
      <c r="Q1048" s="344" t="str">
        <f t="shared" si="83"/>
        <v/>
      </c>
      <c r="R1048" s="345" t="str">
        <f t="shared" si="84"/>
        <v/>
      </c>
      <c r="S1048" s="343" t="str">
        <f>IF(H1048="","",IF(R1048&gt;=4*auxiliar!$K$2,"Não elegível",IF(R1048&lt;4*auxiliar!$K$2,"Elegível","")))</f>
        <v/>
      </c>
      <c r="T1048" s="338"/>
      <c r="U1048" s="325"/>
      <c r="V1048" s="325"/>
      <c r="W1048" s="335"/>
      <c r="X1048" s="336" t="str">
        <f>IF(Table8[[#This Row],[Código do agregado '[Entidade']]]="","",IF(OR(AND(A1048="",A1048&lt;&gt;""),(AND(A1048&lt;&gt;"",OR(B1048="",D1048="",I1048="",T1048="",U1048="")))),"NÃO",IF(AND(A1048&lt;&gt;"",J1048=0),"Faltam membros","sim")))</f>
        <v/>
      </c>
    </row>
    <row r="1049" spans="1:24" x14ac:dyDescent="0.25">
      <c r="A1049" s="337"/>
      <c r="B1049" s="338"/>
      <c r="C1049" s="339">
        <f>IFERROR(VLOOKUP(B1049,A.Núcleos!$B:$C,2,FALSE),"")</f>
        <v>0</v>
      </c>
      <c r="D1049" s="346"/>
      <c r="E1049" s="238"/>
      <c r="F1049" s="337"/>
      <c r="G1049" s="341" t="str">
        <f>IF(Table8[[#This Row],[Código da Candidatura]]="","",CONCATENATE(VLOOKUP(Table8[[#This Row],[Código da Candidatura]],Table13[[Cód.]:[Latitude]],3,FALSE)," - ",VLOOKUP(Table8[[#This Row],[Código da Candidatura]],Table13[[Cód.]:[Latitude]],6,FALSE)))</f>
        <v/>
      </c>
      <c r="H1049" s="339" t="str">
        <f>IF(A1049="","",CONCATENATE("1D.",Entrada!$K$8,".",auxiliar!A271,".",Table8[[#This Row],[Código da Candidatura]]))</f>
        <v/>
      </c>
      <c r="I1049" s="342" t="str">
        <f>IF(A1049="","",SUMIF(D.Composição!A$2825:A$8530,A1049,D.Composição!G$5:G$8530))</f>
        <v/>
      </c>
      <c r="J1049" s="343" t="str">
        <f>IF(A1049="","",COUNTIF(D.Composição!$A:$A,$A1049))</f>
        <v/>
      </c>
      <c r="K1049" s="343" t="str">
        <f t="shared" si="80"/>
        <v/>
      </c>
      <c r="L1049" s="343" t="str">
        <f>IF(A1049="","",COUNTIFS(D.Composição!$A:$A,$A1049,D.Composição!$M:$M,"Dep"))</f>
        <v/>
      </c>
      <c r="M1049" s="343" t="str">
        <f>IF(A1049="","",COUNTIFS(D.Composição!$A:$A,$A1049,D.Composição!$F:$F,"Sim"))</f>
        <v/>
      </c>
      <c r="N1049" s="343" t="str">
        <f t="shared" si="81"/>
        <v/>
      </c>
      <c r="O1049" s="332" t="str">
        <f>IF(A1049="","",VLOOKUP(A1049,D.Composição!A3093:F8799,5,FALSE))</f>
        <v/>
      </c>
      <c r="P1049" s="343" t="str">
        <f t="shared" si="82"/>
        <v/>
      </c>
      <c r="Q1049" s="344" t="str">
        <f t="shared" si="83"/>
        <v/>
      </c>
      <c r="R1049" s="345" t="str">
        <f t="shared" si="84"/>
        <v/>
      </c>
      <c r="S1049" s="343" t="str">
        <f>IF(H1049="","",IF(R1049&gt;=4*auxiliar!$K$2,"Não elegível",IF(R1049&lt;4*auxiliar!$K$2,"Elegível","")))</f>
        <v/>
      </c>
      <c r="T1049" s="338"/>
      <c r="U1049" s="325"/>
      <c r="V1049" s="325"/>
      <c r="W1049" s="335"/>
      <c r="X1049" s="336" t="str">
        <f>IF(Table8[[#This Row],[Código do agregado '[Entidade']]]="","",IF(OR(AND(A1049="",A1049&lt;&gt;""),(AND(A1049&lt;&gt;"",OR(B1049="",D1049="",I1049="",T1049="",U1049="")))),"NÃO",IF(AND(A1049&lt;&gt;"",J1049=0),"Faltam membros","sim")))</f>
        <v/>
      </c>
    </row>
    <row r="1050" spans="1:24" x14ac:dyDescent="0.25">
      <c r="A1050" s="337"/>
      <c r="B1050" s="338"/>
      <c r="C1050" s="339">
        <f>IFERROR(VLOOKUP(B1050,A.Núcleos!$B:$C,2,FALSE),"")</f>
        <v>0</v>
      </c>
      <c r="D1050" s="346"/>
      <c r="E1050" s="238"/>
      <c r="F1050" s="337"/>
      <c r="G1050" s="341" t="str">
        <f>IF(Table8[[#This Row],[Código da Candidatura]]="","",CONCATENATE(VLOOKUP(Table8[[#This Row],[Código da Candidatura]],Table13[[Cód.]:[Latitude]],3,FALSE)," - ",VLOOKUP(Table8[[#This Row],[Código da Candidatura]],Table13[[Cód.]:[Latitude]],6,FALSE)))</f>
        <v/>
      </c>
      <c r="H1050" s="339" t="str">
        <f>IF(A1050="","",CONCATENATE("1D.",Entrada!$K$8,".",auxiliar!A272,".",Table8[[#This Row],[Código da Candidatura]]))</f>
        <v/>
      </c>
      <c r="I1050" s="342" t="str">
        <f>IF(A1050="","",SUMIF(D.Composição!A$2825:A$8530,A1050,D.Composição!G$5:G$8530))</f>
        <v/>
      </c>
      <c r="J1050" s="343" t="str">
        <f>IF(A1050="","",COUNTIF(D.Composição!$A:$A,$A1050))</f>
        <v/>
      </c>
      <c r="K1050" s="343" t="str">
        <f t="shared" si="80"/>
        <v/>
      </c>
      <c r="L1050" s="343" t="str">
        <f>IF(A1050="","",COUNTIFS(D.Composição!$A:$A,$A1050,D.Composição!$M:$M,"Dep"))</f>
        <v/>
      </c>
      <c r="M1050" s="343" t="str">
        <f>IF(A1050="","",COUNTIFS(D.Composição!$A:$A,$A1050,D.Composição!$F:$F,"Sim"))</f>
        <v/>
      </c>
      <c r="N1050" s="343" t="str">
        <f t="shared" si="81"/>
        <v/>
      </c>
      <c r="O1050" s="332" t="str">
        <f>IF(A1050="","",VLOOKUP(A1050,D.Composição!A3094:F8800,5,FALSE))</f>
        <v/>
      </c>
      <c r="P1050" s="343" t="str">
        <f t="shared" si="82"/>
        <v/>
      </c>
      <c r="Q1050" s="344" t="str">
        <f t="shared" si="83"/>
        <v/>
      </c>
      <c r="R1050" s="345" t="str">
        <f t="shared" si="84"/>
        <v/>
      </c>
      <c r="S1050" s="343" t="str">
        <f>IF(H1050="","",IF(R1050&gt;=4*auxiliar!$K$2,"Não elegível",IF(R1050&lt;4*auxiliar!$K$2,"Elegível","")))</f>
        <v/>
      </c>
      <c r="T1050" s="338"/>
      <c r="U1050" s="325"/>
      <c r="V1050" s="325"/>
      <c r="W1050" s="335"/>
      <c r="X1050" s="336" t="str">
        <f>IF(Table8[[#This Row],[Código do agregado '[Entidade']]]="","",IF(OR(AND(A1050="",A1050&lt;&gt;""),(AND(A1050&lt;&gt;"",OR(B1050="",D1050="",I1050="",T1050="",U1050="")))),"NÃO",IF(AND(A1050&lt;&gt;"",J1050=0),"Faltam membros","sim")))</f>
        <v/>
      </c>
    </row>
    <row r="1051" spans="1:24" x14ac:dyDescent="0.25">
      <c r="A1051" s="337"/>
      <c r="B1051" s="338"/>
      <c r="C1051" s="339">
        <f>IFERROR(VLOOKUP(B1051,A.Núcleos!$B:$C,2,FALSE),"")</f>
        <v>0</v>
      </c>
      <c r="D1051" s="346"/>
      <c r="E1051" s="238"/>
      <c r="F1051" s="337"/>
      <c r="G1051" s="341" t="str">
        <f>IF(Table8[[#This Row],[Código da Candidatura]]="","",CONCATENATE(VLOOKUP(Table8[[#This Row],[Código da Candidatura]],Table13[[Cód.]:[Latitude]],3,FALSE)," - ",VLOOKUP(Table8[[#This Row],[Código da Candidatura]],Table13[[Cód.]:[Latitude]],6,FALSE)))</f>
        <v/>
      </c>
      <c r="H1051" s="339" t="str">
        <f>IF(A1051="","",CONCATENATE("1D.",Entrada!$K$8,".",auxiliar!A273,".",Table8[[#This Row],[Código da Candidatura]]))</f>
        <v/>
      </c>
      <c r="I1051" s="342" t="str">
        <f>IF(A1051="","",SUMIF(D.Composição!A$2825:A$8530,A1051,D.Composição!G$5:G$8530))</f>
        <v/>
      </c>
      <c r="J1051" s="343" t="str">
        <f>IF(A1051="","",COUNTIF(D.Composição!$A:$A,$A1051))</f>
        <v/>
      </c>
      <c r="K1051" s="343" t="str">
        <f t="shared" si="80"/>
        <v/>
      </c>
      <c r="L1051" s="343" t="str">
        <f>IF(A1051="","",COUNTIFS(D.Composição!$A:$A,$A1051,D.Composição!$M:$M,"Dep"))</f>
        <v/>
      </c>
      <c r="M1051" s="343" t="str">
        <f>IF(A1051="","",COUNTIFS(D.Composição!$A:$A,$A1051,D.Composição!$F:$F,"Sim"))</f>
        <v/>
      </c>
      <c r="N1051" s="343" t="str">
        <f t="shared" si="81"/>
        <v/>
      </c>
      <c r="O1051" s="332" t="str">
        <f>IF(A1051="","",VLOOKUP(A1051,D.Composição!A3095:F8801,5,FALSE))</f>
        <v/>
      </c>
      <c r="P1051" s="343" t="str">
        <f t="shared" si="82"/>
        <v/>
      </c>
      <c r="Q1051" s="344" t="str">
        <f t="shared" si="83"/>
        <v/>
      </c>
      <c r="R1051" s="345" t="str">
        <f t="shared" si="84"/>
        <v/>
      </c>
      <c r="S1051" s="343" t="str">
        <f>IF(H1051="","",IF(R1051&gt;=4*auxiliar!$K$2,"Não elegível",IF(R1051&lt;4*auxiliar!$K$2,"Elegível","")))</f>
        <v/>
      </c>
      <c r="T1051" s="338"/>
      <c r="U1051" s="325"/>
      <c r="V1051" s="325"/>
      <c r="W1051" s="335"/>
      <c r="X1051" s="336" t="str">
        <f>IF(Table8[[#This Row],[Código do agregado '[Entidade']]]="","",IF(OR(AND(A1051="",A1051&lt;&gt;""),(AND(A1051&lt;&gt;"",OR(B1051="",D1051="",I1051="",T1051="",U1051="")))),"NÃO",IF(AND(A1051&lt;&gt;"",J1051=0),"Faltam membros","sim")))</f>
        <v/>
      </c>
    </row>
    <row r="1052" spans="1:24" x14ac:dyDescent="0.25">
      <c r="A1052" s="337"/>
      <c r="B1052" s="338"/>
      <c r="C1052" s="339">
        <f>IFERROR(VLOOKUP(B1052,A.Núcleos!$B:$C,2,FALSE),"")</f>
        <v>0</v>
      </c>
      <c r="D1052" s="346"/>
      <c r="E1052" s="238"/>
      <c r="F1052" s="337"/>
      <c r="G1052" s="341" t="str">
        <f>IF(Table8[[#This Row],[Código da Candidatura]]="","",CONCATENATE(VLOOKUP(Table8[[#This Row],[Código da Candidatura]],Table13[[Cód.]:[Latitude]],3,FALSE)," - ",VLOOKUP(Table8[[#This Row],[Código da Candidatura]],Table13[[Cód.]:[Latitude]],6,FALSE)))</f>
        <v/>
      </c>
      <c r="H1052" s="339" t="str">
        <f>IF(A1052="","",CONCATENATE("1D.",Entrada!$K$8,".",auxiliar!A274,".",Table8[[#This Row],[Código da Candidatura]]))</f>
        <v/>
      </c>
      <c r="I1052" s="342" t="str">
        <f>IF(A1052="","",SUMIF(D.Composição!A$2825:A$8530,A1052,D.Composição!G$5:G$8530))</f>
        <v/>
      </c>
      <c r="J1052" s="343" t="str">
        <f>IF(A1052="","",COUNTIF(D.Composição!$A:$A,$A1052))</f>
        <v/>
      </c>
      <c r="K1052" s="343" t="str">
        <f t="shared" si="80"/>
        <v/>
      </c>
      <c r="L1052" s="343" t="str">
        <f>IF(A1052="","",COUNTIFS(D.Composição!$A:$A,$A1052,D.Composição!$M:$M,"Dep"))</f>
        <v/>
      </c>
      <c r="M1052" s="343" t="str">
        <f>IF(A1052="","",COUNTIFS(D.Composição!$A:$A,$A1052,D.Composição!$F:$F,"Sim"))</f>
        <v/>
      </c>
      <c r="N1052" s="343" t="str">
        <f t="shared" si="81"/>
        <v/>
      </c>
      <c r="O1052" s="332" t="str">
        <f>IF(A1052="","",VLOOKUP(A1052,D.Composição!A3096:F8802,5,FALSE))</f>
        <v/>
      </c>
      <c r="P1052" s="343" t="str">
        <f t="shared" si="82"/>
        <v/>
      </c>
      <c r="Q1052" s="344" t="str">
        <f t="shared" si="83"/>
        <v/>
      </c>
      <c r="R1052" s="345" t="str">
        <f t="shared" si="84"/>
        <v/>
      </c>
      <c r="S1052" s="343" t="str">
        <f>IF(H1052="","",IF(R1052&gt;=4*auxiliar!$K$2,"Não elegível",IF(R1052&lt;4*auxiliar!$K$2,"Elegível","")))</f>
        <v/>
      </c>
      <c r="T1052" s="338"/>
      <c r="U1052" s="325"/>
      <c r="V1052" s="325"/>
      <c r="W1052" s="335"/>
      <c r="X1052" s="336" t="str">
        <f>IF(Table8[[#This Row],[Código do agregado '[Entidade']]]="","",IF(OR(AND(A1052="",A1052&lt;&gt;""),(AND(A1052&lt;&gt;"",OR(B1052="",D1052="",I1052="",T1052="",U1052="")))),"NÃO",IF(AND(A1052&lt;&gt;"",J1052=0),"Faltam membros","sim")))</f>
        <v/>
      </c>
    </row>
    <row r="1053" spans="1:24" x14ac:dyDescent="0.25">
      <c r="A1053" s="337"/>
      <c r="B1053" s="338"/>
      <c r="C1053" s="339">
        <f>IFERROR(VLOOKUP(B1053,A.Núcleos!$B:$C,2,FALSE),"")</f>
        <v>0</v>
      </c>
      <c r="D1053" s="346"/>
      <c r="E1053" s="238"/>
      <c r="F1053" s="337"/>
      <c r="G1053" s="341" t="str">
        <f>IF(Table8[[#This Row],[Código da Candidatura]]="","",CONCATENATE(VLOOKUP(Table8[[#This Row],[Código da Candidatura]],Table13[[Cód.]:[Latitude]],3,FALSE)," - ",VLOOKUP(Table8[[#This Row],[Código da Candidatura]],Table13[[Cód.]:[Latitude]],6,FALSE)))</f>
        <v/>
      </c>
      <c r="H1053" s="339" t="str">
        <f>IF(A1053="","",CONCATENATE("1D.",Entrada!$K$8,".",auxiliar!A275,".",Table8[[#This Row],[Código da Candidatura]]))</f>
        <v/>
      </c>
      <c r="I1053" s="342" t="str">
        <f>IF(A1053="","",SUMIF(D.Composição!A$2825:A$8530,A1053,D.Composição!G$5:G$8530))</f>
        <v/>
      </c>
      <c r="J1053" s="343" t="str">
        <f>IF(A1053="","",COUNTIF(D.Composição!$A:$A,$A1053))</f>
        <v/>
      </c>
      <c r="K1053" s="343" t="str">
        <f t="shared" si="80"/>
        <v/>
      </c>
      <c r="L1053" s="343" t="str">
        <f>IF(A1053="","",COUNTIFS(D.Composição!$A:$A,$A1053,D.Composição!$M:$M,"Dep"))</f>
        <v/>
      </c>
      <c r="M1053" s="343" t="str">
        <f>IF(A1053="","",COUNTIFS(D.Composição!$A:$A,$A1053,D.Composição!$F:$F,"Sim"))</f>
        <v/>
      </c>
      <c r="N1053" s="343" t="str">
        <f t="shared" si="81"/>
        <v/>
      </c>
      <c r="O1053" s="332" t="str">
        <f>IF(A1053="","",VLOOKUP(A1053,D.Composição!A3097:F8803,5,FALSE))</f>
        <v/>
      </c>
      <c r="P1053" s="343" t="str">
        <f t="shared" si="82"/>
        <v/>
      </c>
      <c r="Q1053" s="344" t="str">
        <f t="shared" si="83"/>
        <v/>
      </c>
      <c r="R1053" s="345" t="str">
        <f t="shared" si="84"/>
        <v/>
      </c>
      <c r="S1053" s="343" t="str">
        <f>IF(H1053="","",IF(R1053&gt;=4*auxiliar!$K$2,"Não elegível",IF(R1053&lt;4*auxiliar!$K$2,"Elegível","")))</f>
        <v/>
      </c>
      <c r="T1053" s="338"/>
      <c r="U1053" s="325"/>
      <c r="V1053" s="325"/>
      <c r="W1053" s="335"/>
      <c r="X1053" s="336" t="str">
        <f>IF(Table8[[#This Row],[Código do agregado '[Entidade']]]="","",IF(OR(AND(A1053="",A1053&lt;&gt;""),(AND(A1053&lt;&gt;"",OR(B1053="",D1053="",I1053="",T1053="",U1053="")))),"NÃO",IF(AND(A1053&lt;&gt;"",J1053=0),"Faltam membros","sim")))</f>
        <v/>
      </c>
    </row>
    <row r="1054" spans="1:24" x14ac:dyDescent="0.25">
      <c r="A1054" s="337"/>
      <c r="B1054" s="338"/>
      <c r="C1054" s="339">
        <f>IFERROR(VLOOKUP(B1054,A.Núcleos!$B:$C,2,FALSE),"")</f>
        <v>0</v>
      </c>
      <c r="D1054" s="346"/>
      <c r="E1054" s="238"/>
      <c r="F1054" s="337"/>
      <c r="G1054" s="341" t="str">
        <f>IF(Table8[[#This Row],[Código da Candidatura]]="","",CONCATENATE(VLOOKUP(Table8[[#This Row],[Código da Candidatura]],Table13[[Cód.]:[Latitude]],3,FALSE)," - ",VLOOKUP(Table8[[#This Row],[Código da Candidatura]],Table13[[Cód.]:[Latitude]],6,FALSE)))</f>
        <v/>
      </c>
      <c r="H1054" s="339" t="str">
        <f>IF(A1054="","",CONCATENATE("1D.",Entrada!$K$8,".",auxiliar!A276,".",Table8[[#This Row],[Código da Candidatura]]))</f>
        <v/>
      </c>
      <c r="I1054" s="342" t="str">
        <f>IF(A1054="","",SUMIF(D.Composição!A$2825:A$8530,A1054,D.Composição!G$5:G$8530))</f>
        <v/>
      </c>
      <c r="J1054" s="343" t="str">
        <f>IF(A1054="","",COUNTIF(D.Composição!$A:$A,$A1054))</f>
        <v/>
      </c>
      <c r="K1054" s="343" t="str">
        <f t="shared" si="80"/>
        <v/>
      </c>
      <c r="L1054" s="343" t="str">
        <f>IF(A1054="","",COUNTIFS(D.Composição!$A:$A,$A1054,D.Composição!$M:$M,"Dep"))</f>
        <v/>
      </c>
      <c r="M1054" s="343" t="str">
        <f>IF(A1054="","",COUNTIFS(D.Composição!$A:$A,$A1054,D.Composição!$F:$F,"Sim"))</f>
        <v/>
      </c>
      <c r="N1054" s="343" t="str">
        <f t="shared" si="81"/>
        <v/>
      </c>
      <c r="O1054" s="332" t="str">
        <f>IF(A1054="","",VLOOKUP(A1054,D.Composição!A3098:F8804,5,FALSE))</f>
        <v/>
      </c>
      <c r="P1054" s="343" t="str">
        <f t="shared" si="82"/>
        <v/>
      </c>
      <c r="Q1054" s="344" t="str">
        <f t="shared" si="83"/>
        <v/>
      </c>
      <c r="R1054" s="345" t="str">
        <f t="shared" si="84"/>
        <v/>
      </c>
      <c r="S1054" s="343" t="str">
        <f>IF(H1054="","",IF(R1054&gt;=4*auxiliar!$K$2,"Não elegível",IF(R1054&lt;4*auxiliar!$K$2,"Elegível","")))</f>
        <v/>
      </c>
      <c r="T1054" s="338"/>
      <c r="U1054" s="325"/>
      <c r="V1054" s="325"/>
      <c r="W1054" s="335"/>
      <c r="X1054" s="336" t="str">
        <f>IF(Table8[[#This Row],[Código do agregado '[Entidade']]]="","",IF(OR(AND(A1054="",A1054&lt;&gt;""),(AND(A1054&lt;&gt;"",OR(B1054="",D1054="",I1054="",T1054="",U1054="")))),"NÃO",IF(AND(A1054&lt;&gt;"",J1054=0),"Faltam membros","sim")))</f>
        <v/>
      </c>
    </row>
    <row r="1055" spans="1:24" x14ac:dyDescent="0.25">
      <c r="A1055" s="337"/>
      <c r="B1055" s="338"/>
      <c r="C1055" s="339">
        <f>IFERROR(VLOOKUP(B1055,A.Núcleos!$B:$C,2,FALSE),"")</f>
        <v>0</v>
      </c>
      <c r="D1055" s="346"/>
      <c r="E1055" s="238"/>
      <c r="F1055" s="337"/>
      <c r="G1055" s="341" t="str">
        <f>IF(Table8[[#This Row],[Código da Candidatura]]="","",CONCATENATE(VLOOKUP(Table8[[#This Row],[Código da Candidatura]],Table13[[Cód.]:[Latitude]],3,FALSE)," - ",VLOOKUP(Table8[[#This Row],[Código da Candidatura]],Table13[[Cód.]:[Latitude]],6,FALSE)))</f>
        <v/>
      </c>
      <c r="H1055" s="339" t="str">
        <f>IF(A1055="","",CONCATENATE("1D.",Entrada!$K$8,".",auxiliar!A277,".",Table8[[#This Row],[Código da Candidatura]]))</f>
        <v/>
      </c>
      <c r="I1055" s="342" t="str">
        <f>IF(A1055="","",SUMIF(D.Composição!A$2825:A$8530,A1055,D.Composição!G$5:G$8530))</f>
        <v/>
      </c>
      <c r="J1055" s="343" t="str">
        <f>IF(A1055="","",COUNTIF(D.Composição!$A:$A,$A1055))</f>
        <v/>
      </c>
      <c r="K1055" s="343" t="str">
        <f t="shared" si="80"/>
        <v/>
      </c>
      <c r="L1055" s="343" t="str">
        <f>IF(A1055="","",COUNTIFS(D.Composição!$A:$A,$A1055,D.Composição!$M:$M,"Dep"))</f>
        <v/>
      </c>
      <c r="M1055" s="343" t="str">
        <f>IF(A1055="","",COUNTIFS(D.Composição!$A:$A,$A1055,D.Composição!$F:$F,"Sim"))</f>
        <v/>
      </c>
      <c r="N1055" s="343" t="str">
        <f t="shared" si="81"/>
        <v/>
      </c>
      <c r="O1055" s="332" t="str">
        <f>IF(A1055="","",VLOOKUP(A1055,D.Composição!A3099:F8805,5,FALSE))</f>
        <v/>
      </c>
      <c r="P1055" s="343" t="str">
        <f t="shared" si="82"/>
        <v/>
      </c>
      <c r="Q1055" s="344" t="str">
        <f t="shared" si="83"/>
        <v/>
      </c>
      <c r="R1055" s="345" t="str">
        <f t="shared" si="84"/>
        <v/>
      </c>
      <c r="S1055" s="343" t="str">
        <f>IF(H1055="","",IF(R1055&gt;=4*auxiliar!$K$2,"Não elegível",IF(R1055&lt;4*auxiliar!$K$2,"Elegível","")))</f>
        <v/>
      </c>
      <c r="T1055" s="338"/>
      <c r="U1055" s="325"/>
      <c r="V1055" s="325"/>
      <c r="W1055" s="335"/>
      <c r="X1055" s="336" t="str">
        <f>IF(Table8[[#This Row],[Código do agregado '[Entidade']]]="","",IF(OR(AND(A1055="",A1055&lt;&gt;""),(AND(A1055&lt;&gt;"",OR(B1055="",D1055="",I1055="",T1055="",U1055="")))),"NÃO",IF(AND(A1055&lt;&gt;"",J1055=0),"Faltam membros","sim")))</f>
        <v/>
      </c>
    </row>
    <row r="1056" spans="1:24" x14ac:dyDescent="0.25">
      <c r="A1056" s="337"/>
      <c r="B1056" s="338"/>
      <c r="C1056" s="339">
        <f>IFERROR(VLOOKUP(B1056,A.Núcleos!$B:$C,2,FALSE),"")</f>
        <v>0</v>
      </c>
      <c r="D1056" s="346"/>
      <c r="E1056" s="238"/>
      <c r="F1056" s="337"/>
      <c r="G1056" s="341" t="str">
        <f>IF(Table8[[#This Row],[Código da Candidatura]]="","",CONCATENATE(VLOOKUP(Table8[[#This Row],[Código da Candidatura]],Table13[[Cód.]:[Latitude]],3,FALSE)," - ",VLOOKUP(Table8[[#This Row],[Código da Candidatura]],Table13[[Cód.]:[Latitude]],6,FALSE)))</f>
        <v/>
      </c>
      <c r="H1056" s="339" t="str">
        <f>IF(A1056="","",CONCATENATE("1D.",Entrada!$K$8,".",auxiliar!A278,".",Table8[[#This Row],[Código da Candidatura]]))</f>
        <v/>
      </c>
      <c r="I1056" s="342" t="str">
        <f>IF(A1056="","",SUMIF(D.Composição!A$2825:A$8530,A1056,D.Composição!G$5:G$8530))</f>
        <v/>
      </c>
      <c r="J1056" s="343" t="str">
        <f>IF(A1056="","",COUNTIF(D.Composição!$A:$A,$A1056))</f>
        <v/>
      </c>
      <c r="K1056" s="343" t="str">
        <f t="shared" si="80"/>
        <v/>
      </c>
      <c r="L1056" s="343" t="str">
        <f>IF(A1056="","",COUNTIFS(D.Composição!$A:$A,$A1056,D.Composição!$M:$M,"Dep"))</f>
        <v/>
      </c>
      <c r="M1056" s="343" t="str">
        <f>IF(A1056="","",COUNTIFS(D.Composição!$A:$A,$A1056,D.Composição!$F:$F,"Sim"))</f>
        <v/>
      </c>
      <c r="N1056" s="343" t="str">
        <f t="shared" si="81"/>
        <v/>
      </c>
      <c r="O1056" s="332" t="str">
        <f>IF(A1056="","",VLOOKUP(A1056,D.Composição!A3100:F8806,5,FALSE))</f>
        <v/>
      </c>
      <c r="P1056" s="343" t="str">
        <f t="shared" si="82"/>
        <v/>
      </c>
      <c r="Q1056" s="344" t="str">
        <f t="shared" si="83"/>
        <v/>
      </c>
      <c r="R1056" s="345" t="str">
        <f t="shared" si="84"/>
        <v/>
      </c>
      <c r="S1056" s="343" t="str">
        <f>IF(H1056="","",IF(R1056&gt;=4*auxiliar!$K$2,"Não elegível",IF(R1056&lt;4*auxiliar!$K$2,"Elegível","")))</f>
        <v/>
      </c>
      <c r="T1056" s="338"/>
      <c r="U1056" s="325"/>
      <c r="V1056" s="325"/>
      <c r="W1056" s="335"/>
      <c r="X1056" s="336" t="str">
        <f>IF(Table8[[#This Row],[Código do agregado '[Entidade']]]="","",IF(OR(AND(A1056="",A1056&lt;&gt;""),(AND(A1056&lt;&gt;"",OR(B1056="",D1056="",I1056="",T1056="",U1056="")))),"NÃO",IF(AND(A1056&lt;&gt;"",J1056=0),"Faltam membros","sim")))</f>
        <v/>
      </c>
    </row>
    <row r="1057" spans="1:24" x14ac:dyDescent="0.25">
      <c r="A1057" s="337"/>
      <c r="B1057" s="338"/>
      <c r="C1057" s="339">
        <f>IFERROR(VLOOKUP(B1057,A.Núcleos!$B:$C,2,FALSE),"")</f>
        <v>0</v>
      </c>
      <c r="D1057" s="346"/>
      <c r="E1057" s="238"/>
      <c r="F1057" s="337"/>
      <c r="G1057" s="341" t="str">
        <f>IF(Table8[[#This Row],[Código da Candidatura]]="","",CONCATENATE(VLOOKUP(Table8[[#This Row],[Código da Candidatura]],Table13[[Cód.]:[Latitude]],3,FALSE)," - ",VLOOKUP(Table8[[#This Row],[Código da Candidatura]],Table13[[Cód.]:[Latitude]],6,FALSE)))</f>
        <v/>
      </c>
      <c r="H1057" s="339" t="str">
        <f>IF(A1057="","",CONCATENATE("1D.",Entrada!$K$8,".",auxiliar!A279,".",Table8[[#This Row],[Código da Candidatura]]))</f>
        <v/>
      </c>
      <c r="I1057" s="342" t="str">
        <f>IF(A1057="","",SUMIF(D.Composição!A$2825:A$8530,A1057,D.Composição!G$5:G$8530))</f>
        <v/>
      </c>
      <c r="J1057" s="343" t="str">
        <f>IF(A1057="","",COUNTIF(D.Composição!$A:$A,$A1057))</f>
        <v/>
      </c>
      <c r="K1057" s="343" t="str">
        <f t="shared" si="80"/>
        <v/>
      </c>
      <c r="L1057" s="343" t="str">
        <f>IF(A1057="","",COUNTIFS(D.Composição!$A:$A,$A1057,D.Composição!$M:$M,"Dep"))</f>
        <v/>
      </c>
      <c r="M1057" s="343" t="str">
        <f>IF(A1057="","",COUNTIFS(D.Composição!$A:$A,$A1057,D.Composição!$F:$F,"Sim"))</f>
        <v/>
      </c>
      <c r="N1057" s="343" t="str">
        <f t="shared" si="81"/>
        <v/>
      </c>
      <c r="O1057" s="332" t="str">
        <f>IF(A1057="","",VLOOKUP(A1057,D.Composição!A3101:F8807,5,FALSE))</f>
        <v/>
      </c>
      <c r="P1057" s="343" t="str">
        <f t="shared" si="82"/>
        <v/>
      </c>
      <c r="Q1057" s="344" t="str">
        <f t="shared" si="83"/>
        <v/>
      </c>
      <c r="R1057" s="345" t="str">
        <f t="shared" si="84"/>
        <v/>
      </c>
      <c r="S1057" s="343" t="str">
        <f>IF(H1057="","",IF(R1057&gt;=4*auxiliar!$K$2,"Não elegível",IF(R1057&lt;4*auxiliar!$K$2,"Elegível","")))</f>
        <v/>
      </c>
      <c r="T1057" s="338"/>
      <c r="U1057" s="325"/>
      <c r="V1057" s="325"/>
      <c r="W1057" s="335"/>
      <c r="X1057" s="336" t="str">
        <f>IF(Table8[[#This Row],[Código do agregado '[Entidade']]]="","",IF(OR(AND(A1057="",A1057&lt;&gt;""),(AND(A1057&lt;&gt;"",OR(B1057="",D1057="",I1057="",T1057="",U1057="")))),"NÃO",IF(AND(A1057&lt;&gt;"",J1057=0),"Faltam membros","sim")))</f>
        <v/>
      </c>
    </row>
    <row r="1058" spans="1:24" x14ac:dyDescent="0.25">
      <c r="A1058" s="337"/>
      <c r="B1058" s="338"/>
      <c r="C1058" s="339">
        <f>IFERROR(VLOOKUP(B1058,A.Núcleos!$B:$C,2,FALSE),"")</f>
        <v>0</v>
      </c>
      <c r="D1058" s="346"/>
      <c r="E1058" s="238"/>
      <c r="F1058" s="337"/>
      <c r="G1058" s="341" t="str">
        <f>IF(Table8[[#This Row],[Código da Candidatura]]="","",CONCATENATE(VLOOKUP(Table8[[#This Row],[Código da Candidatura]],Table13[[Cód.]:[Latitude]],3,FALSE)," - ",VLOOKUP(Table8[[#This Row],[Código da Candidatura]],Table13[[Cód.]:[Latitude]],6,FALSE)))</f>
        <v/>
      </c>
      <c r="H1058" s="339" t="str">
        <f>IF(A1058="","",CONCATENATE("1D.",Entrada!$K$8,".",auxiliar!A280,".",Table8[[#This Row],[Código da Candidatura]]))</f>
        <v/>
      </c>
      <c r="I1058" s="342" t="str">
        <f>IF(A1058="","",SUMIF(D.Composição!A$2825:A$8530,A1058,D.Composição!G$5:G$8530))</f>
        <v/>
      </c>
      <c r="J1058" s="343" t="str">
        <f>IF(A1058="","",COUNTIF(D.Composição!$A:$A,$A1058))</f>
        <v/>
      </c>
      <c r="K1058" s="343" t="str">
        <f t="shared" si="80"/>
        <v/>
      </c>
      <c r="L1058" s="343" t="str">
        <f>IF(A1058="","",COUNTIFS(D.Composição!$A:$A,$A1058,D.Composição!$M:$M,"Dep"))</f>
        <v/>
      </c>
      <c r="M1058" s="343" t="str">
        <f>IF(A1058="","",COUNTIFS(D.Composição!$A:$A,$A1058,D.Composição!$F:$F,"Sim"))</f>
        <v/>
      </c>
      <c r="N1058" s="343" t="str">
        <f t="shared" si="81"/>
        <v/>
      </c>
      <c r="O1058" s="332" t="str">
        <f>IF(A1058="","",VLOOKUP(A1058,D.Composição!A3102:F8808,5,FALSE))</f>
        <v/>
      </c>
      <c r="P1058" s="343" t="str">
        <f t="shared" si="82"/>
        <v/>
      </c>
      <c r="Q1058" s="344" t="str">
        <f t="shared" si="83"/>
        <v/>
      </c>
      <c r="R1058" s="345" t="str">
        <f t="shared" si="84"/>
        <v/>
      </c>
      <c r="S1058" s="343" t="str">
        <f>IF(H1058="","",IF(R1058&gt;=4*auxiliar!$K$2,"Não elegível",IF(R1058&lt;4*auxiliar!$K$2,"Elegível","")))</f>
        <v/>
      </c>
      <c r="T1058" s="338"/>
      <c r="U1058" s="325"/>
      <c r="V1058" s="325"/>
      <c r="W1058" s="335"/>
      <c r="X1058" s="336" t="str">
        <f>IF(Table8[[#This Row],[Código do agregado '[Entidade']]]="","",IF(OR(AND(A1058="",A1058&lt;&gt;""),(AND(A1058&lt;&gt;"",OR(B1058="",D1058="",I1058="",T1058="",U1058="")))),"NÃO",IF(AND(A1058&lt;&gt;"",J1058=0),"Faltam membros","sim")))</f>
        <v/>
      </c>
    </row>
    <row r="1059" spans="1:24" x14ac:dyDescent="0.25">
      <c r="A1059" s="337"/>
      <c r="B1059" s="338"/>
      <c r="C1059" s="339">
        <f>IFERROR(VLOOKUP(B1059,A.Núcleos!$B:$C,2,FALSE),"")</f>
        <v>0</v>
      </c>
      <c r="D1059" s="346"/>
      <c r="E1059" s="238"/>
      <c r="F1059" s="337"/>
      <c r="G1059" s="341" t="str">
        <f>IF(Table8[[#This Row],[Código da Candidatura]]="","",CONCATENATE(VLOOKUP(Table8[[#This Row],[Código da Candidatura]],Table13[[Cód.]:[Latitude]],3,FALSE)," - ",VLOOKUP(Table8[[#This Row],[Código da Candidatura]],Table13[[Cód.]:[Latitude]],6,FALSE)))</f>
        <v/>
      </c>
      <c r="H1059" s="339" t="str">
        <f>IF(A1059="","",CONCATENATE("1D.",Entrada!$K$8,".",auxiliar!A281,".",Table8[[#This Row],[Código da Candidatura]]))</f>
        <v/>
      </c>
      <c r="I1059" s="342" t="str">
        <f>IF(A1059="","",SUMIF(D.Composição!A$2825:A$8530,A1059,D.Composição!G$5:G$8530))</f>
        <v/>
      </c>
      <c r="J1059" s="343" t="str">
        <f>IF(A1059="","",COUNTIF(D.Composição!$A:$A,$A1059))</f>
        <v/>
      </c>
      <c r="K1059" s="343" t="str">
        <f t="shared" si="80"/>
        <v/>
      </c>
      <c r="L1059" s="343" t="str">
        <f>IF(A1059="","",COUNTIFS(D.Composição!$A:$A,$A1059,D.Composição!$M:$M,"Dep"))</f>
        <v/>
      </c>
      <c r="M1059" s="343" t="str">
        <f>IF(A1059="","",COUNTIFS(D.Composição!$A:$A,$A1059,D.Composição!$F:$F,"Sim"))</f>
        <v/>
      </c>
      <c r="N1059" s="343" t="str">
        <f t="shared" si="81"/>
        <v/>
      </c>
      <c r="O1059" s="332" t="str">
        <f>IF(A1059="","",VLOOKUP(A1059,D.Composição!A3103:F8809,5,FALSE))</f>
        <v/>
      </c>
      <c r="P1059" s="343" t="str">
        <f t="shared" si="82"/>
        <v/>
      </c>
      <c r="Q1059" s="344" t="str">
        <f t="shared" si="83"/>
        <v/>
      </c>
      <c r="R1059" s="345" t="str">
        <f t="shared" si="84"/>
        <v/>
      </c>
      <c r="S1059" s="343" t="str">
        <f>IF(H1059="","",IF(R1059&gt;=4*auxiliar!$K$2,"Não elegível",IF(R1059&lt;4*auxiliar!$K$2,"Elegível","")))</f>
        <v/>
      </c>
      <c r="T1059" s="338"/>
      <c r="U1059" s="325"/>
      <c r="V1059" s="325"/>
      <c r="W1059" s="335"/>
      <c r="X1059" s="336" t="str">
        <f>IF(Table8[[#This Row],[Código do agregado '[Entidade']]]="","",IF(OR(AND(A1059="",A1059&lt;&gt;""),(AND(A1059&lt;&gt;"",OR(B1059="",D1059="",I1059="",T1059="",U1059="")))),"NÃO",IF(AND(A1059&lt;&gt;"",J1059=0),"Faltam membros","sim")))</f>
        <v/>
      </c>
    </row>
    <row r="1060" spans="1:24" x14ac:dyDescent="0.25">
      <c r="A1060" s="337"/>
      <c r="B1060" s="338"/>
      <c r="C1060" s="339">
        <f>IFERROR(VLOOKUP(B1060,A.Núcleos!$B:$C,2,FALSE),"")</f>
        <v>0</v>
      </c>
      <c r="D1060" s="346"/>
      <c r="E1060" s="238"/>
      <c r="F1060" s="337"/>
      <c r="G1060" s="341" t="str">
        <f>IF(Table8[[#This Row],[Código da Candidatura]]="","",CONCATENATE(VLOOKUP(Table8[[#This Row],[Código da Candidatura]],Table13[[Cód.]:[Latitude]],3,FALSE)," - ",VLOOKUP(Table8[[#This Row],[Código da Candidatura]],Table13[[Cód.]:[Latitude]],6,FALSE)))</f>
        <v/>
      </c>
      <c r="H1060" s="339" t="str">
        <f>IF(A1060="","",CONCATENATE("1D.",Entrada!$K$8,".",auxiliar!A282,".",Table8[[#This Row],[Código da Candidatura]]))</f>
        <v/>
      </c>
      <c r="I1060" s="342" t="str">
        <f>IF(A1060="","",SUMIF(D.Composição!A$2825:A$8530,A1060,D.Composição!G$5:G$8530))</f>
        <v/>
      </c>
      <c r="J1060" s="343" t="str">
        <f>IF(A1060="","",COUNTIF(D.Composição!$A:$A,$A1060))</f>
        <v/>
      </c>
      <c r="K1060" s="343" t="str">
        <f t="shared" si="80"/>
        <v/>
      </c>
      <c r="L1060" s="343" t="str">
        <f>IF(A1060="","",COUNTIFS(D.Composição!$A:$A,$A1060,D.Composição!$M:$M,"Dep"))</f>
        <v/>
      </c>
      <c r="M1060" s="343" t="str">
        <f>IF(A1060="","",COUNTIFS(D.Composição!$A:$A,$A1060,D.Composição!$F:$F,"Sim"))</f>
        <v/>
      </c>
      <c r="N1060" s="343" t="str">
        <f t="shared" si="81"/>
        <v/>
      </c>
      <c r="O1060" s="332" t="str">
        <f>IF(A1060="","",VLOOKUP(A1060,D.Composição!A3104:F8810,5,FALSE))</f>
        <v/>
      </c>
      <c r="P1060" s="343" t="str">
        <f t="shared" si="82"/>
        <v/>
      </c>
      <c r="Q1060" s="344" t="str">
        <f t="shared" si="83"/>
        <v/>
      </c>
      <c r="R1060" s="345" t="str">
        <f t="shared" si="84"/>
        <v/>
      </c>
      <c r="S1060" s="343" t="str">
        <f>IF(H1060="","",IF(R1060&gt;=4*auxiliar!$K$2,"Não elegível",IF(R1060&lt;4*auxiliar!$K$2,"Elegível","")))</f>
        <v/>
      </c>
      <c r="T1060" s="338"/>
      <c r="U1060" s="325"/>
      <c r="V1060" s="325"/>
      <c r="W1060" s="335"/>
      <c r="X1060" s="336" t="str">
        <f>IF(Table8[[#This Row],[Código do agregado '[Entidade']]]="","",IF(OR(AND(A1060="",A1060&lt;&gt;""),(AND(A1060&lt;&gt;"",OR(B1060="",D1060="",I1060="",T1060="",U1060="")))),"NÃO",IF(AND(A1060&lt;&gt;"",J1060=0),"Faltam membros","sim")))</f>
        <v/>
      </c>
    </row>
    <row r="1061" spans="1:24" x14ac:dyDescent="0.25">
      <c r="A1061" s="337"/>
      <c r="B1061" s="338"/>
      <c r="C1061" s="339">
        <f>IFERROR(VLOOKUP(B1061,A.Núcleos!$B:$C,2,FALSE),"")</f>
        <v>0</v>
      </c>
      <c r="D1061" s="346"/>
      <c r="E1061" s="238"/>
      <c r="F1061" s="337"/>
      <c r="G1061" s="341" t="str">
        <f>IF(Table8[[#This Row],[Código da Candidatura]]="","",CONCATENATE(VLOOKUP(Table8[[#This Row],[Código da Candidatura]],Table13[[Cód.]:[Latitude]],3,FALSE)," - ",VLOOKUP(Table8[[#This Row],[Código da Candidatura]],Table13[[Cód.]:[Latitude]],6,FALSE)))</f>
        <v/>
      </c>
      <c r="H1061" s="339" t="str">
        <f>IF(A1061="","",CONCATENATE("1D.",Entrada!$K$8,".",auxiliar!A283,".",Table8[[#This Row],[Código da Candidatura]]))</f>
        <v/>
      </c>
      <c r="I1061" s="342" t="str">
        <f>IF(A1061="","",SUMIF(D.Composição!A$2825:A$8530,A1061,D.Composição!G$5:G$8530))</f>
        <v/>
      </c>
      <c r="J1061" s="343" t="str">
        <f>IF(A1061="","",COUNTIF(D.Composição!$A:$A,$A1061))</f>
        <v/>
      </c>
      <c r="K1061" s="343" t="str">
        <f t="shared" si="80"/>
        <v/>
      </c>
      <c r="L1061" s="343" t="str">
        <f>IF(A1061="","",COUNTIFS(D.Composição!$A:$A,$A1061,D.Composição!$M:$M,"Dep"))</f>
        <v/>
      </c>
      <c r="M1061" s="343" t="str">
        <f>IF(A1061="","",COUNTIFS(D.Composição!$A:$A,$A1061,D.Composição!$F:$F,"Sim"))</f>
        <v/>
      </c>
      <c r="N1061" s="343" t="str">
        <f t="shared" si="81"/>
        <v/>
      </c>
      <c r="O1061" s="332" t="str">
        <f>IF(A1061="","",VLOOKUP(A1061,D.Composição!A3105:F8811,5,FALSE))</f>
        <v/>
      </c>
      <c r="P1061" s="343" t="str">
        <f t="shared" si="82"/>
        <v/>
      </c>
      <c r="Q1061" s="344" t="str">
        <f t="shared" si="83"/>
        <v/>
      </c>
      <c r="R1061" s="345" t="str">
        <f t="shared" si="84"/>
        <v/>
      </c>
      <c r="S1061" s="343" t="str">
        <f>IF(H1061="","",IF(R1061&gt;=4*auxiliar!$K$2,"Não elegível",IF(R1061&lt;4*auxiliar!$K$2,"Elegível","")))</f>
        <v/>
      </c>
      <c r="T1061" s="338"/>
      <c r="U1061" s="325"/>
      <c r="V1061" s="325"/>
      <c r="W1061" s="335"/>
      <c r="X1061" s="336" t="str">
        <f>IF(Table8[[#This Row],[Código do agregado '[Entidade']]]="","",IF(OR(AND(A1061="",A1061&lt;&gt;""),(AND(A1061&lt;&gt;"",OR(B1061="",D1061="",I1061="",T1061="",U1061="")))),"NÃO",IF(AND(A1061&lt;&gt;"",J1061=0),"Faltam membros","sim")))</f>
        <v/>
      </c>
    </row>
    <row r="1062" spans="1:24" x14ac:dyDescent="0.25">
      <c r="A1062" s="337"/>
      <c r="B1062" s="338"/>
      <c r="C1062" s="339">
        <f>IFERROR(VLOOKUP(B1062,A.Núcleos!$B:$C,2,FALSE),"")</f>
        <v>0</v>
      </c>
      <c r="D1062" s="346"/>
      <c r="E1062" s="238"/>
      <c r="F1062" s="337"/>
      <c r="G1062" s="341" t="str">
        <f>IF(Table8[[#This Row],[Código da Candidatura]]="","",CONCATENATE(VLOOKUP(Table8[[#This Row],[Código da Candidatura]],Table13[[Cód.]:[Latitude]],3,FALSE)," - ",VLOOKUP(Table8[[#This Row],[Código da Candidatura]],Table13[[Cód.]:[Latitude]],6,FALSE)))</f>
        <v/>
      </c>
      <c r="H1062" s="339" t="str">
        <f>IF(A1062="","",CONCATENATE("1D.",Entrada!$K$8,".",auxiliar!A284,".",Table8[[#This Row],[Código da Candidatura]]))</f>
        <v/>
      </c>
      <c r="I1062" s="342" t="str">
        <f>IF(A1062="","",SUMIF(D.Composição!A$2825:A$8530,A1062,D.Composição!G$5:G$8530))</f>
        <v/>
      </c>
      <c r="J1062" s="343" t="str">
        <f>IF(A1062="","",COUNTIF(D.Composição!$A:$A,$A1062))</f>
        <v/>
      </c>
      <c r="K1062" s="343" t="str">
        <f t="shared" si="80"/>
        <v/>
      </c>
      <c r="L1062" s="343" t="str">
        <f>IF(A1062="","",COUNTIFS(D.Composição!$A:$A,$A1062,D.Composição!$M:$M,"Dep"))</f>
        <v/>
      </c>
      <c r="M1062" s="343" t="str">
        <f>IF(A1062="","",COUNTIFS(D.Composição!$A:$A,$A1062,D.Composição!$F:$F,"Sim"))</f>
        <v/>
      </c>
      <c r="N1062" s="343" t="str">
        <f t="shared" si="81"/>
        <v/>
      </c>
      <c r="O1062" s="332" t="str">
        <f>IF(A1062="","",VLOOKUP(A1062,D.Composição!A3106:F8812,5,FALSE))</f>
        <v/>
      </c>
      <c r="P1062" s="343" t="str">
        <f t="shared" si="82"/>
        <v/>
      </c>
      <c r="Q1062" s="344" t="str">
        <f t="shared" si="83"/>
        <v/>
      </c>
      <c r="R1062" s="345" t="str">
        <f t="shared" si="84"/>
        <v/>
      </c>
      <c r="S1062" s="343" t="str">
        <f>IF(H1062="","",IF(R1062&gt;=4*auxiliar!$K$2,"Não elegível",IF(R1062&lt;4*auxiliar!$K$2,"Elegível","")))</f>
        <v/>
      </c>
      <c r="T1062" s="338"/>
      <c r="U1062" s="325"/>
      <c r="V1062" s="325"/>
      <c r="W1062" s="335"/>
      <c r="X1062" s="336" t="str">
        <f>IF(Table8[[#This Row],[Código do agregado '[Entidade']]]="","",IF(OR(AND(A1062="",A1062&lt;&gt;""),(AND(A1062&lt;&gt;"",OR(B1062="",D1062="",I1062="",T1062="",U1062="")))),"NÃO",IF(AND(A1062&lt;&gt;"",J1062=0),"Faltam membros","sim")))</f>
        <v/>
      </c>
    </row>
    <row r="1063" spans="1:24" x14ac:dyDescent="0.25">
      <c r="A1063" s="337"/>
      <c r="B1063" s="338"/>
      <c r="C1063" s="339">
        <f>IFERROR(VLOOKUP(B1063,A.Núcleos!$B:$C,2,FALSE),"")</f>
        <v>0</v>
      </c>
      <c r="D1063" s="346"/>
      <c r="E1063" s="238"/>
      <c r="F1063" s="337"/>
      <c r="G1063" s="341" t="str">
        <f>IF(Table8[[#This Row],[Código da Candidatura]]="","",CONCATENATE(VLOOKUP(Table8[[#This Row],[Código da Candidatura]],Table13[[Cód.]:[Latitude]],3,FALSE)," - ",VLOOKUP(Table8[[#This Row],[Código da Candidatura]],Table13[[Cód.]:[Latitude]],6,FALSE)))</f>
        <v/>
      </c>
      <c r="H1063" s="339" t="str">
        <f>IF(A1063="","",CONCATENATE("1D.",Entrada!$K$8,".",auxiliar!A285,".",Table8[[#This Row],[Código da Candidatura]]))</f>
        <v/>
      </c>
      <c r="I1063" s="342" t="str">
        <f>IF(A1063="","",SUMIF(D.Composição!A$2825:A$8530,A1063,D.Composição!G$5:G$8530))</f>
        <v/>
      </c>
      <c r="J1063" s="343" t="str">
        <f>IF(A1063="","",COUNTIF(D.Composição!$A:$A,$A1063))</f>
        <v/>
      </c>
      <c r="K1063" s="343" t="str">
        <f t="shared" si="80"/>
        <v/>
      </c>
      <c r="L1063" s="343" t="str">
        <f>IF(A1063="","",COUNTIFS(D.Composição!$A:$A,$A1063,D.Composição!$M:$M,"Dep"))</f>
        <v/>
      </c>
      <c r="M1063" s="343" t="str">
        <f>IF(A1063="","",COUNTIFS(D.Composição!$A:$A,$A1063,D.Composição!$F:$F,"Sim"))</f>
        <v/>
      </c>
      <c r="N1063" s="343" t="str">
        <f t="shared" si="81"/>
        <v/>
      </c>
      <c r="O1063" s="332" t="str">
        <f>IF(A1063="","",VLOOKUP(A1063,D.Composição!A3107:F8813,5,FALSE))</f>
        <v/>
      </c>
      <c r="P1063" s="343" t="str">
        <f t="shared" si="82"/>
        <v/>
      </c>
      <c r="Q1063" s="344" t="str">
        <f t="shared" si="83"/>
        <v/>
      </c>
      <c r="R1063" s="345" t="str">
        <f t="shared" si="84"/>
        <v/>
      </c>
      <c r="S1063" s="343" t="str">
        <f>IF(H1063="","",IF(R1063&gt;=4*auxiliar!$K$2,"Não elegível",IF(R1063&lt;4*auxiliar!$K$2,"Elegível","")))</f>
        <v/>
      </c>
      <c r="T1063" s="338"/>
      <c r="U1063" s="325"/>
      <c r="V1063" s="325"/>
      <c r="W1063" s="335"/>
      <c r="X1063" s="336" t="str">
        <f>IF(Table8[[#This Row],[Código do agregado '[Entidade']]]="","",IF(OR(AND(A1063="",A1063&lt;&gt;""),(AND(A1063&lt;&gt;"",OR(B1063="",D1063="",I1063="",T1063="",U1063="")))),"NÃO",IF(AND(A1063&lt;&gt;"",J1063=0),"Faltam membros","sim")))</f>
        <v/>
      </c>
    </row>
    <row r="1064" spans="1:24" x14ac:dyDescent="0.25">
      <c r="A1064" s="337"/>
      <c r="B1064" s="338"/>
      <c r="C1064" s="339">
        <f>IFERROR(VLOOKUP(B1064,A.Núcleos!$B:$C,2,FALSE),"")</f>
        <v>0</v>
      </c>
      <c r="D1064" s="346"/>
      <c r="E1064" s="238"/>
      <c r="F1064" s="337"/>
      <c r="G1064" s="341" t="str">
        <f>IF(Table8[[#This Row],[Código da Candidatura]]="","",CONCATENATE(VLOOKUP(Table8[[#This Row],[Código da Candidatura]],Table13[[Cód.]:[Latitude]],3,FALSE)," - ",VLOOKUP(Table8[[#This Row],[Código da Candidatura]],Table13[[Cód.]:[Latitude]],6,FALSE)))</f>
        <v/>
      </c>
      <c r="H1064" s="339" t="str">
        <f>IF(A1064="","",CONCATENATE("1D.",Entrada!$K$8,".",auxiliar!A286,".",Table8[[#This Row],[Código da Candidatura]]))</f>
        <v/>
      </c>
      <c r="I1064" s="342" t="str">
        <f>IF(A1064="","",SUMIF(D.Composição!A$2825:A$8530,A1064,D.Composição!G$5:G$8530))</f>
        <v/>
      </c>
      <c r="J1064" s="343" t="str">
        <f>IF(A1064="","",COUNTIF(D.Composição!$A:$A,$A1064))</f>
        <v/>
      </c>
      <c r="K1064" s="343" t="str">
        <f t="shared" si="80"/>
        <v/>
      </c>
      <c r="L1064" s="343" t="str">
        <f>IF(A1064="","",COUNTIFS(D.Composição!$A:$A,$A1064,D.Composição!$M:$M,"Dep"))</f>
        <v/>
      </c>
      <c r="M1064" s="343" t="str">
        <f>IF(A1064="","",COUNTIFS(D.Composição!$A:$A,$A1064,D.Composição!$F:$F,"Sim"))</f>
        <v/>
      </c>
      <c r="N1064" s="343" t="str">
        <f t="shared" si="81"/>
        <v/>
      </c>
      <c r="O1064" s="332" t="str">
        <f>IF(A1064="","",VLOOKUP(A1064,D.Composição!A3108:F8814,5,FALSE))</f>
        <v/>
      </c>
      <c r="P1064" s="343" t="str">
        <f t="shared" si="82"/>
        <v/>
      </c>
      <c r="Q1064" s="344" t="str">
        <f t="shared" si="83"/>
        <v/>
      </c>
      <c r="R1064" s="345" t="str">
        <f t="shared" si="84"/>
        <v/>
      </c>
      <c r="S1064" s="343" t="str">
        <f>IF(H1064="","",IF(R1064&gt;=4*auxiliar!$K$2,"Não elegível",IF(R1064&lt;4*auxiliar!$K$2,"Elegível","")))</f>
        <v/>
      </c>
      <c r="T1064" s="338"/>
      <c r="U1064" s="325"/>
      <c r="V1064" s="325"/>
      <c r="W1064" s="335"/>
      <c r="X1064" s="336" t="str">
        <f>IF(Table8[[#This Row],[Código do agregado '[Entidade']]]="","",IF(OR(AND(A1064="",A1064&lt;&gt;""),(AND(A1064&lt;&gt;"",OR(B1064="",D1064="",I1064="",T1064="",U1064="")))),"NÃO",IF(AND(A1064&lt;&gt;"",J1064=0),"Faltam membros","sim")))</f>
        <v/>
      </c>
    </row>
    <row r="1065" spans="1:24" x14ac:dyDescent="0.25">
      <c r="A1065" s="337"/>
      <c r="B1065" s="338"/>
      <c r="C1065" s="339">
        <f>IFERROR(VLOOKUP(B1065,A.Núcleos!$B:$C,2,FALSE),"")</f>
        <v>0</v>
      </c>
      <c r="D1065" s="346"/>
      <c r="E1065" s="238"/>
      <c r="F1065" s="337"/>
      <c r="G1065" s="341" t="str">
        <f>IF(Table8[[#This Row],[Código da Candidatura]]="","",CONCATENATE(VLOOKUP(Table8[[#This Row],[Código da Candidatura]],Table13[[Cód.]:[Latitude]],3,FALSE)," - ",VLOOKUP(Table8[[#This Row],[Código da Candidatura]],Table13[[Cód.]:[Latitude]],6,FALSE)))</f>
        <v/>
      </c>
      <c r="H1065" s="339" t="str">
        <f>IF(A1065="","",CONCATENATE("1D.",Entrada!$K$8,".",auxiliar!A287,".",Table8[[#This Row],[Código da Candidatura]]))</f>
        <v/>
      </c>
      <c r="I1065" s="342" t="str">
        <f>IF(A1065="","",SUMIF(D.Composição!A$2825:A$8530,A1065,D.Composição!G$5:G$8530))</f>
        <v/>
      </c>
      <c r="J1065" s="343" t="str">
        <f>IF(A1065="","",COUNTIF(D.Composição!$A:$A,$A1065))</f>
        <v/>
      </c>
      <c r="K1065" s="343" t="str">
        <f t="shared" si="80"/>
        <v/>
      </c>
      <c r="L1065" s="343" t="str">
        <f>IF(A1065="","",COUNTIFS(D.Composição!$A:$A,$A1065,D.Composição!$M:$M,"Dep"))</f>
        <v/>
      </c>
      <c r="M1065" s="343" t="str">
        <f>IF(A1065="","",COUNTIFS(D.Composição!$A:$A,$A1065,D.Composição!$F:$F,"Sim"))</f>
        <v/>
      </c>
      <c r="N1065" s="343" t="str">
        <f t="shared" si="81"/>
        <v/>
      </c>
      <c r="O1065" s="332" t="str">
        <f>IF(A1065="","",VLOOKUP(A1065,D.Composição!A3109:F8815,5,FALSE))</f>
        <v/>
      </c>
      <c r="P1065" s="343" t="str">
        <f t="shared" si="82"/>
        <v/>
      </c>
      <c r="Q1065" s="344" t="str">
        <f t="shared" si="83"/>
        <v/>
      </c>
      <c r="R1065" s="345" t="str">
        <f t="shared" si="84"/>
        <v/>
      </c>
      <c r="S1065" s="343" t="str">
        <f>IF(H1065="","",IF(R1065&gt;=4*auxiliar!$K$2,"Não elegível",IF(R1065&lt;4*auxiliar!$K$2,"Elegível","")))</f>
        <v/>
      </c>
      <c r="T1065" s="338"/>
      <c r="U1065" s="325"/>
      <c r="V1065" s="325"/>
      <c r="W1065" s="335"/>
      <c r="X1065" s="336" t="str">
        <f>IF(Table8[[#This Row],[Código do agregado '[Entidade']]]="","",IF(OR(AND(A1065="",A1065&lt;&gt;""),(AND(A1065&lt;&gt;"",OR(B1065="",D1065="",I1065="",T1065="",U1065="")))),"NÃO",IF(AND(A1065&lt;&gt;"",J1065=0),"Faltam membros","sim")))</f>
        <v/>
      </c>
    </row>
    <row r="1066" spans="1:24" x14ac:dyDescent="0.25">
      <c r="A1066" s="337"/>
      <c r="B1066" s="338"/>
      <c r="C1066" s="339">
        <f>IFERROR(VLOOKUP(B1066,A.Núcleos!$B:$C,2,FALSE),"")</f>
        <v>0</v>
      </c>
      <c r="D1066" s="346"/>
      <c r="E1066" s="238"/>
      <c r="F1066" s="337"/>
      <c r="G1066" s="341" t="str">
        <f>IF(Table8[[#This Row],[Código da Candidatura]]="","",CONCATENATE(VLOOKUP(Table8[[#This Row],[Código da Candidatura]],Table13[[Cód.]:[Latitude]],3,FALSE)," - ",VLOOKUP(Table8[[#This Row],[Código da Candidatura]],Table13[[Cód.]:[Latitude]],6,FALSE)))</f>
        <v/>
      </c>
      <c r="H1066" s="339" t="str">
        <f>IF(A1066="","",CONCATENATE("1D.",Entrada!$K$8,".",auxiliar!A288,".",Table8[[#This Row],[Código da Candidatura]]))</f>
        <v/>
      </c>
      <c r="I1066" s="342" t="str">
        <f>IF(A1066="","",SUMIF(D.Composição!A$2825:A$8530,A1066,D.Composição!G$5:G$8530))</f>
        <v/>
      </c>
      <c r="J1066" s="343" t="str">
        <f>IF(A1066="","",COUNTIF(D.Composição!$A:$A,$A1066))</f>
        <v/>
      </c>
      <c r="K1066" s="343" t="str">
        <f t="shared" si="80"/>
        <v/>
      </c>
      <c r="L1066" s="343" t="str">
        <f>IF(A1066="","",COUNTIFS(D.Composição!$A:$A,$A1066,D.Composição!$M:$M,"Dep"))</f>
        <v/>
      </c>
      <c r="M1066" s="343" t="str">
        <f>IF(A1066="","",COUNTIFS(D.Composição!$A:$A,$A1066,D.Composição!$F:$F,"Sim"))</f>
        <v/>
      </c>
      <c r="N1066" s="343" t="str">
        <f t="shared" si="81"/>
        <v/>
      </c>
      <c r="O1066" s="332" t="str">
        <f>IF(A1066="","",VLOOKUP(A1066,D.Composição!A3110:F8816,5,FALSE))</f>
        <v/>
      </c>
      <c r="P1066" s="343" t="str">
        <f t="shared" si="82"/>
        <v/>
      </c>
      <c r="Q1066" s="344" t="str">
        <f t="shared" si="83"/>
        <v/>
      </c>
      <c r="R1066" s="345" t="str">
        <f t="shared" si="84"/>
        <v/>
      </c>
      <c r="S1066" s="343" t="str">
        <f>IF(H1066="","",IF(R1066&gt;=4*auxiliar!$K$2,"Não elegível",IF(R1066&lt;4*auxiliar!$K$2,"Elegível","")))</f>
        <v/>
      </c>
      <c r="T1066" s="338"/>
      <c r="U1066" s="325"/>
      <c r="V1066" s="325"/>
      <c r="W1066" s="335"/>
      <c r="X1066" s="336" t="str">
        <f>IF(Table8[[#This Row],[Código do agregado '[Entidade']]]="","",IF(OR(AND(A1066="",A1066&lt;&gt;""),(AND(A1066&lt;&gt;"",OR(B1066="",D1066="",I1066="",T1066="",U1066="")))),"NÃO",IF(AND(A1066&lt;&gt;"",J1066=0),"Faltam membros","sim")))</f>
        <v/>
      </c>
    </row>
    <row r="1067" spans="1:24" x14ac:dyDescent="0.25">
      <c r="A1067" s="337"/>
      <c r="B1067" s="338"/>
      <c r="C1067" s="339">
        <f>IFERROR(VLOOKUP(B1067,A.Núcleos!$B:$C,2,FALSE),"")</f>
        <v>0</v>
      </c>
      <c r="D1067" s="346"/>
      <c r="E1067" s="238"/>
      <c r="F1067" s="337"/>
      <c r="G1067" s="341" t="str">
        <f>IF(Table8[[#This Row],[Código da Candidatura]]="","",CONCATENATE(VLOOKUP(Table8[[#This Row],[Código da Candidatura]],Table13[[Cód.]:[Latitude]],3,FALSE)," - ",VLOOKUP(Table8[[#This Row],[Código da Candidatura]],Table13[[Cód.]:[Latitude]],6,FALSE)))</f>
        <v/>
      </c>
      <c r="H1067" s="339" t="str">
        <f>IF(A1067="","",CONCATENATE("1D.",Entrada!$K$8,".",auxiliar!A289,".",Table8[[#This Row],[Código da Candidatura]]))</f>
        <v/>
      </c>
      <c r="I1067" s="342" t="str">
        <f>IF(A1067="","",SUMIF(D.Composição!A$2825:A$8530,A1067,D.Composição!G$5:G$8530))</f>
        <v/>
      </c>
      <c r="J1067" s="343" t="str">
        <f>IF(A1067="","",COUNTIF(D.Composição!$A:$A,$A1067))</f>
        <v/>
      </c>
      <c r="K1067" s="343" t="str">
        <f t="shared" si="80"/>
        <v/>
      </c>
      <c r="L1067" s="343" t="str">
        <f>IF(A1067="","",COUNTIFS(D.Composição!$A:$A,$A1067,D.Composição!$M:$M,"Dep"))</f>
        <v/>
      </c>
      <c r="M1067" s="343" t="str">
        <f>IF(A1067="","",COUNTIFS(D.Composição!$A:$A,$A1067,D.Composição!$F:$F,"Sim"))</f>
        <v/>
      </c>
      <c r="N1067" s="343" t="str">
        <f t="shared" si="81"/>
        <v/>
      </c>
      <c r="O1067" s="332" t="str">
        <f>IF(A1067="","",VLOOKUP(A1067,D.Composição!A3111:F8817,5,FALSE))</f>
        <v/>
      </c>
      <c r="P1067" s="343" t="str">
        <f t="shared" si="82"/>
        <v/>
      </c>
      <c r="Q1067" s="344" t="str">
        <f t="shared" si="83"/>
        <v/>
      </c>
      <c r="R1067" s="345" t="str">
        <f t="shared" si="84"/>
        <v/>
      </c>
      <c r="S1067" s="343" t="str">
        <f>IF(H1067="","",IF(R1067&gt;=4*auxiliar!$K$2,"Não elegível",IF(R1067&lt;4*auxiliar!$K$2,"Elegível","")))</f>
        <v/>
      </c>
      <c r="T1067" s="338"/>
      <c r="U1067" s="325"/>
      <c r="V1067" s="325"/>
      <c r="W1067" s="335"/>
      <c r="X1067" s="336" t="str">
        <f>IF(Table8[[#This Row],[Código do agregado '[Entidade']]]="","",IF(OR(AND(A1067="",A1067&lt;&gt;""),(AND(A1067&lt;&gt;"",OR(B1067="",D1067="",I1067="",T1067="",U1067="")))),"NÃO",IF(AND(A1067&lt;&gt;"",J1067=0),"Faltam membros","sim")))</f>
        <v/>
      </c>
    </row>
    <row r="1068" spans="1:24" x14ac:dyDescent="0.25">
      <c r="A1068" s="337"/>
      <c r="B1068" s="338"/>
      <c r="C1068" s="339">
        <f>IFERROR(VLOOKUP(B1068,A.Núcleos!$B:$C,2,FALSE),"")</f>
        <v>0</v>
      </c>
      <c r="D1068" s="346"/>
      <c r="E1068" s="238"/>
      <c r="F1068" s="337"/>
      <c r="G1068" s="341" t="str">
        <f>IF(Table8[[#This Row],[Código da Candidatura]]="","",CONCATENATE(VLOOKUP(Table8[[#This Row],[Código da Candidatura]],Table13[[Cód.]:[Latitude]],3,FALSE)," - ",VLOOKUP(Table8[[#This Row],[Código da Candidatura]],Table13[[Cód.]:[Latitude]],6,FALSE)))</f>
        <v/>
      </c>
      <c r="H1068" s="339" t="str">
        <f>IF(A1068="","",CONCATENATE("1D.",Entrada!$K$8,".",auxiliar!A290,".",Table8[[#This Row],[Código da Candidatura]]))</f>
        <v/>
      </c>
      <c r="I1068" s="342" t="str">
        <f>IF(A1068="","",SUMIF(D.Composição!A$2825:A$8530,A1068,D.Composição!G$5:G$8530))</f>
        <v/>
      </c>
      <c r="J1068" s="343" t="str">
        <f>IF(A1068="","",COUNTIF(D.Composição!$A:$A,$A1068))</f>
        <v/>
      </c>
      <c r="K1068" s="343" t="str">
        <f t="shared" si="80"/>
        <v/>
      </c>
      <c r="L1068" s="343" t="str">
        <f>IF(A1068="","",COUNTIFS(D.Composição!$A:$A,$A1068,D.Composição!$M:$M,"Dep"))</f>
        <v/>
      </c>
      <c r="M1068" s="343" t="str">
        <f>IF(A1068="","",COUNTIFS(D.Composição!$A:$A,$A1068,D.Composição!$F:$F,"Sim"))</f>
        <v/>
      </c>
      <c r="N1068" s="343" t="str">
        <f t="shared" si="81"/>
        <v/>
      </c>
      <c r="O1068" s="332" t="str">
        <f>IF(A1068="","",VLOOKUP(A1068,D.Composição!A3112:F8818,5,FALSE))</f>
        <v/>
      </c>
      <c r="P1068" s="343" t="str">
        <f t="shared" si="82"/>
        <v/>
      </c>
      <c r="Q1068" s="344" t="str">
        <f t="shared" si="83"/>
        <v/>
      </c>
      <c r="R1068" s="345" t="str">
        <f t="shared" si="84"/>
        <v/>
      </c>
      <c r="S1068" s="343" t="str">
        <f>IF(H1068="","",IF(R1068&gt;=4*auxiliar!$K$2,"Não elegível",IF(R1068&lt;4*auxiliar!$K$2,"Elegível","")))</f>
        <v/>
      </c>
      <c r="T1068" s="338"/>
      <c r="U1068" s="325"/>
      <c r="V1068" s="325"/>
      <c r="W1068" s="335"/>
      <c r="X1068" s="336" t="str">
        <f>IF(Table8[[#This Row],[Código do agregado '[Entidade']]]="","",IF(OR(AND(A1068="",A1068&lt;&gt;""),(AND(A1068&lt;&gt;"",OR(B1068="",D1068="",I1068="",T1068="",U1068="")))),"NÃO",IF(AND(A1068&lt;&gt;"",J1068=0),"Faltam membros","sim")))</f>
        <v/>
      </c>
    </row>
    <row r="1069" spans="1:24" x14ac:dyDescent="0.25">
      <c r="A1069" s="337"/>
      <c r="B1069" s="338"/>
      <c r="C1069" s="339">
        <f>IFERROR(VLOOKUP(B1069,A.Núcleos!$B:$C,2,FALSE),"")</f>
        <v>0</v>
      </c>
      <c r="D1069" s="346"/>
      <c r="E1069" s="238"/>
      <c r="F1069" s="337"/>
      <c r="G1069" s="341" t="str">
        <f>IF(Table8[[#This Row],[Código da Candidatura]]="","",CONCATENATE(VLOOKUP(Table8[[#This Row],[Código da Candidatura]],Table13[[Cód.]:[Latitude]],3,FALSE)," - ",VLOOKUP(Table8[[#This Row],[Código da Candidatura]],Table13[[Cód.]:[Latitude]],6,FALSE)))</f>
        <v/>
      </c>
      <c r="H1069" s="339" t="str">
        <f>IF(A1069="","",CONCATENATE("1D.",Entrada!$K$8,".",auxiliar!A291,".",Table8[[#This Row],[Código da Candidatura]]))</f>
        <v/>
      </c>
      <c r="I1069" s="342" t="str">
        <f>IF(A1069="","",SUMIF(D.Composição!A$2825:A$8530,A1069,D.Composição!G$5:G$8530))</f>
        <v/>
      </c>
      <c r="J1069" s="343" t="str">
        <f>IF(A1069="","",COUNTIF(D.Composição!$A:$A,$A1069))</f>
        <v/>
      </c>
      <c r="K1069" s="343" t="str">
        <f t="shared" si="80"/>
        <v/>
      </c>
      <c r="L1069" s="343" t="str">
        <f>IF(A1069="","",COUNTIFS(D.Composição!$A:$A,$A1069,D.Composição!$M:$M,"Dep"))</f>
        <v/>
      </c>
      <c r="M1069" s="343" t="str">
        <f>IF(A1069="","",COUNTIFS(D.Composição!$A:$A,$A1069,D.Composição!$F:$F,"Sim"))</f>
        <v/>
      </c>
      <c r="N1069" s="343" t="str">
        <f t="shared" si="81"/>
        <v/>
      </c>
      <c r="O1069" s="332" t="str">
        <f>IF(A1069="","",VLOOKUP(A1069,D.Composição!A3113:F8819,5,FALSE))</f>
        <v/>
      </c>
      <c r="P1069" s="343" t="str">
        <f t="shared" si="82"/>
        <v/>
      </c>
      <c r="Q1069" s="344" t="str">
        <f t="shared" si="83"/>
        <v/>
      </c>
      <c r="R1069" s="345" t="str">
        <f t="shared" si="84"/>
        <v/>
      </c>
      <c r="S1069" s="343" t="str">
        <f>IF(H1069="","",IF(R1069&gt;=4*auxiliar!$K$2,"Não elegível",IF(R1069&lt;4*auxiliar!$K$2,"Elegível","")))</f>
        <v/>
      </c>
      <c r="T1069" s="338"/>
      <c r="U1069" s="325"/>
      <c r="V1069" s="325"/>
      <c r="W1069" s="335"/>
      <c r="X1069" s="336" t="str">
        <f>IF(Table8[[#This Row],[Código do agregado '[Entidade']]]="","",IF(OR(AND(A1069="",A1069&lt;&gt;""),(AND(A1069&lt;&gt;"",OR(B1069="",D1069="",I1069="",T1069="",U1069="")))),"NÃO",IF(AND(A1069&lt;&gt;"",J1069=0),"Faltam membros","sim")))</f>
        <v/>
      </c>
    </row>
    <row r="1070" spans="1:24" x14ac:dyDescent="0.25">
      <c r="A1070" s="337"/>
      <c r="B1070" s="338"/>
      <c r="C1070" s="339">
        <f>IFERROR(VLOOKUP(B1070,A.Núcleos!$B:$C,2,FALSE),"")</f>
        <v>0</v>
      </c>
      <c r="D1070" s="346"/>
      <c r="E1070" s="238"/>
      <c r="F1070" s="337"/>
      <c r="G1070" s="341" t="str">
        <f>IF(Table8[[#This Row],[Código da Candidatura]]="","",CONCATENATE(VLOOKUP(Table8[[#This Row],[Código da Candidatura]],Table13[[Cód.]:[Latitude]],3,FALSE)," - ",VLOOKUP(Table8[[#This Row],[Código da Candidatura]],Table13[[Cód.]:[Latitude]],6,FALSE)))</f>
        <v/>
      </c>
      <c r="H1070" s="339" t="str">
        <f>IF(A1070="","",CONCATENATE("1D.",Entrada!$K$8,".",auxiliar!A292,".",Table8[[#This Row],[Código da Candidatura]]))</f>
        <v/>
      </c>
      <c r="I1070" s="342" t="str">
        <f>IF(A1070="","",SUMIF(D.Composição!A$2825:A$8530,A1070,D.Composição!G$5:G$8530))</f>
        <v/>
      </c>
      <c r="J1070" s="343" t="str">
        <f>IF(A1070="","",COUNTIF(D.Composição!$A:$A,$A1070))</f>
        <v/>
      </c>
      <c r="K1070" s="343" t="str">
        <f t="shared" si="80"/>
        <v/>
      </c>
      <c r="L1070" s="343" t="str">
        <f>IF(A1070="","",COUNTIFS(D.Composição!$A:$A,$A1070,D.Composição!$M:$M,"Dep"))</f>
        <v/>
      </c>
      <c r="M1070" s="343" t="str">
        <f>IF(A1070="","",COUNTIFS(D.Composição!$A:$A,$A1070,D.Composição!$F:$F,"Sim"))</f>
        <v/>
      </c>
      <c r="N1070" s="343" t="str">
        <f t="shared" si="81"/>
        <v/>
      </c>
      <c r="O1070" s="332" t="str">
        <f>IF(A1070="","",VLOOKUP(A1070,D.Composição!A3114:F8820,5,FALSE))</f>
        <v/>
      </c>
      <c r="P1070" s="343" t="str">
        <f t="shared" si="82"/>
        <v/>
      </c>
      <c r="Q1070" s="344" t="str">
        <f t="shared" si="83"/>
        <v/>
      </c>
      <c r="R1070" s="345" t="str">
        <f t="shared" si="84"/>
        <v/>
      </c>
      <c r="S1070" s="343" t="str">
        <f>IF(H1070="","",IF(R1070&gt;=4*auxiliar!$K$2,"Não elegível",IF(R1070&lt;4*auxiliar!$K$2,"Elegível","")))</f>
        <v/>
      </c>
      <c r="T1070" s="338"/>
      <c r="U1070" s="325"/>
      <c r="V1070" s="325"/>
      <c r="W1070" s="335"/>
      <c r="X1070" s="336" t="str">
        <f>IF(Table8[[#This Row],[Código do agregado '[Entidade']]]="","",IF(OR(AND(A1070="",A1070&lt;&gt;""),(AND(A1070&lt;&gt;"",OR(B1070="",D1070="",I1070="",T1070="",U1070="")))),"NÃO",IF(AND(A1070&lt;&gt;"",J1070=0),"Faltam membros","sim")))</f>
        <v/>
      </c>
    </row>
    <row r="1071" spans="1:24" x14ac:dyDescent="0.25">
      <c r="A1071" s="337"/>
      <c r="B1071" s="338"/>
      <c r="C1071" s="339">
        <f>IFERROR(VLOOKUP(B1071,A.Núcleos!$B:$C,2,FALSE),"")</f>
        <v>0</v>
      </c>
      <c r="D1071" s="346"/>
      <c r="E1071" s="238"/>
      <c r="F1071" s="337"/>
      <c r="G1071" s="341" t="str">
        <f>IF(Table8[[#This Row],[Código da Candidatura]]="","",CONCATENATE(VLOOKUP(Table8[[#This Row],[Código da Candidatura]],Table13[[Cód.]:[Latitude]],3,FALSE)," - ",VLOOKUP(Table8[[#This Row],[Código da Candidatura]],Table13[[Cód.]:[Latitude]],6,FALSE)))</f>
        <v/>
      </c>
      <c r="H1071" s="339" t="str">
        <f>IF(A1071="","",CONCATENATE("1D.",Entrada!$K$8,".",auxiliar!A293,".",Table8[[#This Row],[Código da Candidatura]]))</f>
        <v/>
      </c>
      <c r="I1071" s="342" t="str">
        <f>IF(A1071="","",SUMIF(D.Composição!A$2825:A$8530,A1071,D.Composição!G$5:G$8530))</f>
        <v/>
      </c>
      <c r="J1071" s="343" t="str">
        <f>IF(A1071="","",COUNTIF(D.Composição!$A:$A,$A1071))</f>
        <v/>
      </c>
      <c r="K1071" s="343" t="str">
        <f t="shared" si="80"/>
        <v/>
      </c>
      <c r="L1071" s="343" t="str">
        <f>IF(A1071="","",COUNTIFS(D.Composição!$A:$A,$A1071,D.Composição!$M:$M,"Dep"))</f>
        <v/>
      </c>
      <c r="M1071" s="343" t="str">
        <f>IF(A1071="","",COUNTIFS(D.Composição!$A:$A,$A1071,D.Composição!$F:$F,"Sim"))</f>
        <v/>
      </c>
      <c r="N1071" s="343" t="str">
        <f t="shared" si="81"/>
        <v/>
      </c>
      <c r="O1071" s="332" t="str">
        <f>IF(A1071="","",VLOOKUP(A1071,D.Composição!A3115:F8821,5,FALSE))</f>
        <v/>
      </c>
      <c r="P1071" s="343" t="str">
        <f t="shared" si="82"/>
        <v/>
      </c>
      <c r="Q1071" s="344" t="str">
        <f t="shared" si="83"/>
        <v/>
      </c>
      <c r="R1071" s="345" t="str">
        <f t="shared" si="84"/>
        <v/>
      </c>
      <c r="S1071" s="343" t="str">
        <f>IF(H1071="","",IF(R1071&gt;=4*auxiliar!$K$2,"Não elegível",IF(R1071&lt;4*auxiliar!$K$2,"Elegível","")))</f>
        <v/>
      </c>
      <c r="T1071" s="338"/>
      <c r="U1071" s="325"/>
      <c r="V1071" s="325"/>
      <c r="W1071" s="335"/>
      <c r="X1071" s="336" t="str">
        <f>IF(Table8[[#This Row],[Código do agregado '[Entidade']]]="","",IF(OR(AND(A1071="",A1071&lt;&gt;""),(AND(A1071&lt;&gt;"",OR(B1071="",D1071="",I1071="",T1071="",U1071="")))),"NÃO",IF(AND(A1071&lt;&gt;"",J1071=0),"Faltam membros","sim")))</f>
        <v/>
      </c>
    </row>
    <row r="1072" spans="1:24" x14ac:dyDescent="0.25">
      <c r="A1072" s="337"/>
      <c r="B1072" s="338"/>
      <c r="C1072" s="339">
        <f>IFERROR(VLOOKUP(B1072,A.Núcleos!$B:$C,2,FALSE),"")</f>
        <v>0</v>
      </c>
      <c r="D1072" s="346"/>
      <c r="E1072" s="238"/>
      <c r="F1072" s="337"/>
      <c r="G1072" s="341" t="str">
        <f>IF(Table8[[#This Row],[Código da Candidatura]]="","",CONCATENATE(VLOOKUP(Table8[[#This Row],[Código da Candidatura]],Table13[[Cód.]:[Latitude]],3,FALSE)," - ",VLOOKUP(Table8[[#This Row],[Código da Candidatura]],Table13[[Cód.]:[Latitude]],6,FALSE)))</f>
        <v/>
      </c>
      <c r="H1072" s="339" t="str">
        <f>IF(A1072="","",CONCATENATE("1D.",Entrada!$K$8,".",auxiliar!A294,".",Table8[[#This Row],[Código da Candidatura]]))</f>
        <v/>
      </c>
      <c r="I1072" s="342" t="str">
        <f>IF(A1072="","",SUMIF(D.Composição!A$2825:A$8530,A1072,D.Composição!G$5:G$8530))</f>
        <v/>
      </c>
      <c r="J1072" s="343" t="str">
        <f>IF(A1072="","",COUNTIF(D.Composição!$A:$A,$A1072))</f>
        <v/>
      </c>
      <c r="K1072" s="343" t="str">
        <f t="shared" si="80"/>
        <v/>
      </c>
      <c r="L1072" s="343" t="str">
        <f>IF(A1072="","",COUNTIFS(D.Composição!$A:$A,$A1072,D.Composição!$M:$M,"Dep"))</f>
        <v/>
      </c>
      <c r="M1072" s="343" t="str">
        <f>IF(A1072="","",COUNTIFS(D.Composição!$A:$A,$A1072,D.Composição!$F:$F,"Sim"))</f>
        <v/>
      </c>
      <c r="N1072" s="343" t="str">
        <f t="shared" si="81"/>
        <v/>
      </c>
      <c r="O1072" s="332" t="str">
        <f>IF(A1072="","",VLOOKUP(A1072,D.Composição!A3116:F8822,5,FALSE))</f>
        <v/>
      </c>
      <c r="P1072" s="343" t="str">
        <f t="shared" si="82"/>
        <v/>
      </c>
      <c r="Q1072" s="344" t="str">
        <f t="shared" si="83"/>
        <v/>
      </c>
      <c r="R1072" s="345" t="str">
        <f t="shared" si="84"/>
        <v/>
      </c>
      <c r="S1072" s="343" t="str">
        <f>IF(H1072="","",IF(R1072&gt;=4*auxiliar!$K$2,"Não elegível",IF(R1072&lt;4*auxiliar!$K$2,"Elegível","")))</f>
        <v/>
      </c>
      <c r="T1072" s="338"/>
      <c r="U1072" s="325"/>
      <c r="V1072" s="325"/>
      <c r="W1072" s="335"/>
      <c r="X1072" s="336" t="str">
        <f>IF(Table8[[#This Row],[Código do agregado '[Entidade']]]="","",IF(OR(AND(A1072="",A1072&lt;&gt;""),(AND(A1072&lt;&gt;"",OR(B1072="",D1072="",I1072="",T1072="",U1072="")))),"NÃO",IF(AND(A1072&lt;&gt;"",J1072=0),"Faltam membros","sim")))</f>
        <v/>
      </c>
    </row>
    <row r="1073" spans="1:24" x14ac:dyDescent="0.25">
      <c r="A1073" s="337"/>
      <c r="B1073" s="338"/>
      <c r="C1073" s="339">
        <f>IFERROR(VLOOKUP(B1073,A.Núcleos!$B:$C,2,FALSE),"")</f>
        <v>0</v>
      </c>
      <c r="D1073" s="346"/>
      <c r="E1073" s="238"/>
      <c r="F1073" s="337"/>
      <c r="G1073" s="341" t="str">
        <f>IF(Table8[[#This Row],[Código da Candidatura]]="","",CONCATENATE(VLOOKUP(Table8[[#This Row],[Código da Candidatura]],Table13[[Cód.]:[Latitude]],3,FALSE)," - ",VLOOKUP(Table8[[#This Row],[Código da Candidatura]],Table13[[Cód.]:[Latitude]],6,FALSE)))</f>
        <v/>
      </c>
      <c r="H1073" s="339" t="str">
        <f>IF(A1073="","",CONCATENATE("1D.",Entrada!$K$8,".",auxiliar!A295,".",Table8[[#This Row],[Código da Candidatura]]))</f>
        <v/>
      </c>
      <c r="I1073" s="342" t="str">
        <f>IF(A1073="","",SUMIF(D.Composição!A$2825:A$8530,A1073,D.Composição!G$5:G$8530))</f>
        <v/>
      </c>
      <c r="J1073" s="343" t="str">
        <f>IF(A1073="","",COUNTIF(D.Composição!$A:$A,$A1073))</f>
        <v/>
      </c>
      <c r="K1073" s="343" t="str">
        <f t="shared" si="80"/>
        <v/>
      </c>
      <c r="L1073" s="343" t="str">
        <f>IF(A1073="","",COUNTIFS(D.Composição!$A:$A,$A1073,D.Composição!$M:$M,"Dep"))</f>
        <v/>
      </c>
      <c r="M1073" s="343" t="str">
        <f>IF(A1073="","",COUNTIFS(D.Composição!$A:$A,$A1073,D.Composição!$F:$F,"Sim"))</f>
        <v/>
      </c>
      <c r="N1073" s="343" t="str">
        <f t="shared" si="81"/>
        <v/>
      </c>
      <c r="O1073" s="332" t="str">
        <f>IF(A1073="","",VLOOKUP(A1073,D.Composição!A3117:F8823,5,FALSE))</f>
        <v/>
      </c>
      <c r="P1073" s="343" t="str">
        <f t="shared" si="82"/>
        <v/>
      </c>
      <c r="Q1073" s="344" t="str">
        <f t="shared" si="83"/>
        <v/>
      </c>
      <c r="R1073" s="345" t="str">
        <f t="shared" si="84"/>
        <v/>
      </c>
      <c r="S1073" s="343" t="str">
        <f>IF(H1073="","",IF(R1073&gt;=4*auxiliar!$K$2,"Não elegível",IF(R1073&lt;4*auxiliar!$K$2,"Elegível","")))</f>
        <v/>
      </c>
      <c r="T1073" s="338"/>
      <c r="U1073" s="325"/>
      <c r="V1073" s="325"/>
      <c r="W1073" s="335"/>
      <c r="X1073" s="336" t="str">
        <f>IF(Table8[[#This Row],[Código do agregado '[Entidade']]]="","",IF(OR(AND(A1073="",A1073&lt;&gt;""),(AND(A1073&lt;&gt;"",OR(B1073="",D1073="",I1073="",T1073="",U1073="")))),"NÃO",IF(AND(A1073&lt;&gt;"",J1073=0),"Faltam membros","sim")))</f>
        <v/>
      </c>
    </row>
    <row r="1074" spans="1:24" x14ac:dyDescent="0.25">
      <c r="A1074" s="337"/>
      <c r="B1074" s="338"/>
      <c r="C1074" s="339">
        <f>IFERROR(VLOOKUP(B1074,A.Núcleos!$B:$C,2,FALSE),"")</f>
        <v>0</v>
      </c>
      <c r="D1074" s="346"/>
      <c r="E1074" s="238"/>
      <c r="F1074" s="337"/>
      <c r="G1074" s="341" t="str">
        <f>IF(Table8[[#This Row],[Código da Candidatura]]="","",CONCATENATE(VLOOKUP(Table8[[#This Row],[Código da Candidatura]],Table13[[Cód.]:[Latitude]],3,FALSE)," - ",VLOOKUP(Table8[[#This Row],[Código da Candidatura]],Table13[[Cód.]:[Latitude]],6,FALSE)))</f>
        <v/>
      </c>
      <c r="H1074" s="339" t="str">
        <f>IF(A1074="","",CONCATENATE("1D.",Entrada!$K$8,".",auxiliar!A296,".",Table8[[#This Row],[Código da Candidatura]]))</f>
        <v/>
      </c>
      <c r="I1074" s="342" t="str">
        <f>IF(A1074="","",SUMIF(D.Composição!A$2825:A$8530,A1074,D.Composição!G$5:G$8530))</f>
        <v/>
      </c>
      <c r="J1074" s="343" t="str">
        <f>IF(A1074="","",COUNTIF(D.Composição!$A:$A,$A1074))</f>
        <v/>
      </c>
      <c r="K1074" s="343" t="str">
        <f t="shared" si="80"/>
        <v/>
      </c>
      <c r="L1074" s="343" t="str">
        <f>IF(A1074="","",COUNTIFS(D.Composição!$A:$A,$A1074,D.Composição!$M:$M,"Dep"))</f>
        <v/>
      </c>
      <c r="M1074" s="343" t="str">
        <f>IF(A1074="","",COUNTIFS(D.Composição!$A:$A,$A1074,D.Composição!$F:$F,"Sim"))</f>
        <v/>
      </c>
      <c r="N1074" s="343" t="str">
        <f t="shared" si="81"/>
        <v/>
      </c>
      <c r="O1074" s="332" t="str">
        <f>IF(A1074="","",VLOOKUP(A1074,D.Composição!A3118:F8824,5,FALSE))</f>
        <v/>
      </c>
      <c r="P1074" s="343" t="str">
        <f t="shared" si="82"/>
        <v/>
      </c>
      <c r="Q1074" s="344" t="str">
        <f t="shared" si="83"/>
        <v/>
      </c>
      <c r="R1074" s="345" t="str">
        <f t="shared" si="84"/>
        <v/>
      </c>
      <c r="S1074" s="343" t="str">
        <f>IF(H1074="","",IF(R1074&gt;=4*auxiliar!$K$2,"Não elegível",IF(R1074&lt;4*auxiliar!$K$2,"Elegível","")))</f>
        <v/>
      </c>
      <c r="T1074" s="338"/>
      <c r="U1074" s="325"/>
      <c r="V1074" s="325"/>
      <c r="W1074" s="335"/>
      <c r="X1074" s="336" t="str">
        <f>IF(Table8[[#This Row],[Código do agregado '[Entidade']]]="","",IF(OR(AND(A1074="",A1074&lt;&gt;""),(AND(A1074&lt;&gt;"",OR(B1074="",D1074="",I1074="",T1074="",U1074="")))),"NÃO",IF(AND(A1074&lt;&gt;"",J1074=0),"Faltam membros","sim")))</f>
        <v/>
      </c>
    </row>
    <row r="1075" spans="1:24" x14ac:dyDescent="0.25">
      <c r="A1075" s="337"/>
      <c r="B1075" s="338"/>
      <c r="C1075" s="339">
        <f>IFERROR(VLOOKUP(B1075,A.Núcleos!$B:$C,2,FALSE),"")</f>
        <v>0</v>
      </c>
      <c r="D1075" s="346"/>
      <c r="E1075" s="238"/>
      <c r="F1075" s="337"/>
      <c r="G1075" s="341" t="str">
        <f>IF(Table8[[#This Row],[Código da Candidatura]]="","",CONCATENATE(VLOOKUP(Table8[[#This Row],[Código da Candidatura]],Table13[[Cód.]:[Latitude]],3,FALSE)," - ",VLOOKUP(Table8[[#This Row],[Código da Candidatura]],Table13[[Cód.]:[Latitude]],6,FALSE)))</f>
        <v/>
      </c>
      <c r="H1075" s="339" t="str">
        <f>IF(A1075="","",CONCATENATE("1D.",Entrada!$K$8,".",auxiliar!A297,".",Table8[[#This Row],[Código da Candidatura]]))</f>
        <v/>
      </c>
      <c r="I1075" s="342" t="str">
        <f>IF(A1075="","",SUMIF(D.Composição!A$2825:A$8530,A1075,D.Composição!G$5:G$8530))</f>
        <v/>
      </c>
      <c r="J1075" s="343" t="str">
        <f>IF(A1075="","",COUNTIF(D.Composição!$A:$A,$A1075))</f>
        <v/>
      </c>
      <c r="K1075" s="343" t="str">
        <f t="shared" si="80"/>
        <v/>
      </c>
      <c r="L1075" s="343" t="str">
        <f>IF(A1075="","",COUNTIFS(D.Composição!$A:$A,$A1075,D.Composição!$M:$M,"Dep"))</f>
        <v/>
      </c>
      <c r="M1075" s="343" t="str">
        <f>IF(A1075="","",COUNTIFS(D.Composição!$A:$A,$A1075,D.Composição!$F:$F,"Sim"))</f>
        <v/>
      </c>
      <c r="N1075" s="343" t="str">
        <f t="shared" si="81"/>
        <v/>
      </c>
      <c r="O1075" s="332" t="str">
        <f>IF(A1075="","",VLOOKUP(A1075,D.Composição!A3119:F8825,5,FALSE))</f>
        <v/>
      </c>
      <c r="P1075" s="343" t="str">
        <f t="shared" si="82"/>
        <v/>
      </c>
      <c r="Q1075" s="344" t="str">
        <f t="shared" si="83"/>
        <v/>
      </c>
      <c r="R1075" s="345" t="str">
        <f t="shared" si="84"/>
        <v/>
      </c>
      <c r="S1075" s="343" t="str">
        <f>IF(H1075="","",IF(R1075&gt;=4*auxiliar!$K$2,"Não elegível",IF(R1075&lt;4*auxiliar!$K$2,"Elegível","")))</f>
        <v/>
      </c>
      <c r="T1075" s="338"/>
      <c r="U1075" s="325"/>
      <c r="V1075" s="325"/>
      <c r="W1075" s="335"/>
      <c r="X1075" s="336" t="str">
        <f>IF(Table8[[#This Row],[Código do agregado '[Entidade']]]="","",IF(OR(AND(A1075="",A1075&lt;&gt;""),(AND(A1075&lt;&gt;"",OR(B1075="",D1075="",I1075="",T1075="",U1075="")))),"NÃO",IF(AND(A1075&lt;&gt;"",J1075=0),"Faltam membros","sim")))</f>
        <v/>
      </c>
    </row>
    <row r="1076" spans="1:24" x14ac:dyDescent="0.25">
      <c r="A1076" s="337"/>
      <c r="B1076" s="338"/>
      <c r="C1076" s="339">
        <f>IFERROR(VLOOKUP(B1076,A.Núcleos!$B:$C,2,FALSE),"")</f>
        <v>0</v>
      </c>
      <c r="D1076" s="346"/>
      <c r="E1076" s="238"/>
      <c r="F1076" s="337"/>
      <c r="G1076" s="341" t="str">
        <f>IF(Table8[[#This Row],[Código da Candidatura]]="","",CONCATENATE(VLOOKUP(Table8[[#This Row],[Código da Candidatura]],Table13[[Cód.]:[Latitude]],3,FALSE)," - ",VLOOKUP(Table8[[#This Row],[Código da Candidatura]],Table13[[Cód.]:[Latitude]],6,FALSE)))</f>
        <v/>
      </c>
      <c r="H1076" s="339" t="str">
        <f>IF(A1076="","",CONCATENATE("1D.",Entrada!$K$8,".",auxiliar!A298,".",Table8[[#This Row],[Código da Candidatura]]))</f>
        <v/>
      </c>
      <c r="I1076" s="342" t="str">
        <f>IF(A1076="","",SUMIF(D.Composição!A$2825:A$8530,A1076,D.Composição!G$5:G$8530))</f>
        <v/>
      </c>
      <c r="J1076" s="343" t="str">
        <f>IF(A1076="","",COUNTIF(D.Composição!$A:$A,$A1076))</f>
        <v/>
      </c>
      <c r="K1076" s="343" t="str">
        <f t="shared" si="80"/>
        <v/>
      </c>
      <c r="L1076" s="343" t="str">
        <f>IF(A1076="","",COUNTIFS(D.Composição!$A:$A,$A1076,D.Composição!$M:$M,"Dep"))</f>
        <v/>
      </c>
      <c r="M1076" s="343" t="str">
        <f>IF(A1076="","",COUNTIFS(D.Composição!$A:$A,$A1076,D.Composição!$F:$F,"Sim"))</f>
        <v/>
      </c>
      <c r="N1076" s="343" t="str">
        <f t="shared" si="81"/>
        <v/>
      </c>
      <c r="O1076" s="332" t="str">
        <f>IF(A1076="","",VLOOKUP(A1076,D.Composição!A3120:F8826,5,FALSE))</f>
        <v/>
      </c>
      <c r="P1076" s="343" t="str">
        <f t="shared" si="82"/>
        <v/>
      </c>
      <c r="Q1076" s="344" t="str">
        <f t="shared" si="83"/>
        <v/>
      </c>
      <c r="R1076" s="345" t="str">
        <f t="shared" si="84"/>
        <v/>
      </c>
      <c r="S1076" s="343" t="str">
        <f>IF(H1076="","",IF(R1076&gt;=4*auxiliar!$K$2,"Não elegível",IF(R1076&lt;4*auxiliar!$K$2,"Elegível","")))</f>
        <v/>
      </c>
      <c r="T1076" s="338"/>
      <c r="U1076" s="325"/>
      <c r="V1076" s="325"/>
      <c r="W1076" s="335"/>
      <c r="X1076" s="336" t="str">
        <f>IF(Table8[[#This Row],[Código do agregado '[Entidade']]]="","",IF(OR(AND(A1076="",A1076&lt;&gt;""),(AND(A1076&lt;&gt;"",OR(B1076="",D1076="",I1076="",T1076="",U1076="")))),"NÃO",IF(AND(A1076&lt;&gt;"",J1076=0),"Faltam membros","sim")))</f>
        <v/>
      </c>
    </row>
    <row r="1077" spans="1:24" x14ac:dyDescent="0.25">
      <c r="A1077" s="337"/>
      <c r="B1077" s="338"/>
      <c r="C1077" s="339">
        <f>IFERROR(VLOOKUP(B1077,A.Núcleos!$B:$C,2,FALSE),"")</f>
        <v>0</v>
      </c>
      <c r="D1077" s="346"/>
      <c r="E1077" s="238"/>
      <c r="F1077" s="337"/>
      <c r="G1077" s="341" t="str">
        <f>IF(Table8[[#This Row],[Código da Candidatura]]="","",CONCATENATE(VLOOKUP(Table8[[#This Row],[Código da Candidatura]],Table13[[Cód.]:[Latitude]],3,FALSE)," - ",VLOOKUP(Table8[[#This Row],[Código da Candidatura]],Table13[[Cód.]:[Latitude]],6,FALSE)))</f>
        <v/>
      </c>
      <c r="H1077" s="339" t="str">
        <f>IF(A1077="","",CONCATENATE("1D.",Entrada!$K$8,".",auxiliar!A299,".",Table8[[#This Row],[Código da Candidatura]]))</f>
        <v/>
      </c>
      <c r="I1077" s="342" t="str">
        <f>IF(A1077="","",SUMIF(D.Composição!A$2825:A$8530,A1077,D.Composição!G$5:G$8530))</f>
        <v/>
      </c>
      <c r="J1077" s="343" t="str">
        <f>IF(A1077="","",COUNTIF(D.Composição!$A:$A,$A1077))</f>
        <v/>
      </c>
      <c r="K1077" s="343" t="str">
        <f t="shared" si="80"/>
        <v/>
      </c>
      <c r="L1077" s="343" t="str">
        <f>IF(A1077="","",COUNTIFS(D.Composição!$A:$A,$A1077,D.Composição!$M:$M,"Dep"))</f>
        <v/>
      </c>
      <c r="M1077" s="343" t="str">
        <f>IF(A1077="","",COUNTIFS(D.Composição!$A:$A,$A1077,D.Composição!$F:$F,"Sim"))</f>
        <v/>
      </c>
      <c r="N1077" s="343" t="str">
        <f t="shared" si="81"/>
        <v/>
      </c>
      <c r="O1077" s="332" t="str">
        <f>IF(A1077="","",VLOOKUP(A1077,D.Composição!A3121:F8827,5,FALSE))</f>
        <v/>
      </c>
      <c r="P1077" s="343" t="str">
        <f t="shared" si="82"/>
        <v/>
      </c>
      <c r="Q1077" s="344" t="str">
        <f t="shared" si="83"/>
        <v/>
      </c>
      <c r="R1077" s="345" t="str">
        <f t="shared" si="84"/>
        <v/>
      </c>
      <c r="S1077" s="343" t="str">
        <f>IF(H1077="","",IF(R1077&gt;=4*auxiliar!$K$2,"Não elegível",IF(R1077&lt;4*auxiliar!$K$2,"Elegível","")))</f>
        <v/>
      </c>
      <c r="T1077" s="338"/>
      <c r="U1077" s="325"/>
      <c r="V1077" s="325"/>
      <c r="W1077" s="335"/>
      <c r="X1077" s="336" t="str">
        <f>IF(Table8[[#This Row],[Código do agregado '[Entidade']]]="","",IF(OR(AND(A1077="",A1077&lt;&gt;""),(AND(A1077&lt;&gt;"",OR(B1077="",D1077="",I1077="",T1077="",U1077="")))),"NÃO",IF(AND(A1077&lt;&gt;"",J1077=0),"Faltam membros","sim")))</f>
        <v/>
      </c>
    </row>
    <row r="1078" spans="1:24" x14ac:dyDescent="0.25">
      <c r="A1078" s="337"/>
      <c r="B1078" s="338"/>
      <c r="C1078" s="339">
        <f>IFERROR(VLOOKUP(B1078,A.Núcleos!$B:$C,2,FALSE),"")</f>
        <v>0</v>
      </c>
      <c r="D1078" s="346"/>
      <c r="E1078" s="238"/>
      <c r="F1078" s="337"/>
      <c r="G1078" s="341" t="str">
        <f>IF(Table8[[#This Row],[Código da Candidatura]]="","",CONCATENATE(VLOOKUP(Table8[[#This Row],[Código da Candidatura]],Table13[[Cód.]:[Latitude]],3,FALSE)," - ",VLOOKUP(Table8[[#This Row],[Código da Candidatura]],Table13[[Cód.]:[Latitude]],6,FALSE)))</f>
        <v/>
      </c>
      <c r="H1078" s="339" t="str">
        <f>IF(A1078="","",CONCATENATE("1D.",Entrada!$K$8,".",auxiliar!A300,".",Table8[[#This Row],[Código da Candidatura]]))</f>
        <v/>
      </c>
      <c r="I1078" s="342" t="str">
        <f>IF(A1078="","",SUMIF(D.Composição!A$2825:A$8530,A1078,D.Composição!G$5:G$8530))</f>
        <v/>
      </c>
      <c r="J1078" s="343" t="str">
        <f>IF(A1078="","",COUNTIF(D.Composição!$A:$A,$A1078))</f>
        <v/>
      </c>
      <c r="K1078" s="343" t="str">
        <f t="shared" si="80"/>
        <v/>
      </c>
      <c r="L1078" s="343" t="str">
        <f>IF(A1078="","",COUNTIFS(D.Composição!$A:$A,$A1078,D.Composição!$M:$M,"Dep"))</f>
        <v/>
      </c>
      <c r="M1078" s="343" t="str">
        <f>IF(A1078="","",COUNTIFS(D.Composição!$A:$A,$A1078,D.Composição!$F:$F,"Sim"))</f>
        <v/>
      </c>
      <c r="N1078" s="343" t="str">
        <f t="shared" si="81"/>
        <v/>
      </c>
      <c r="O1078" s="332" t="str">
        <f>IF(A1078="","",VLOOKUP(A1078,D.Composição!A3122:F8828,5,FALSE))</f>
        <v/>
      </c>
      <c r="P1078" s="343" t="str">
        <f t="shared" si="82"/>
        <v/>
      </c>
      <c r="Q1078" s="344" t="str">
        <f t="shared" si="83"/>
        <v/>
      </c>
      <c r="R1078" s="345" t="str">
        <f t="shared" si="84"/>
        <v/>
      </c>
      <c r="S1078" s="343" t="str">
        <f>IF(H1078="","",IF(R1078&gt;=4*auxiliar!$K$2,"Não elegível",IF(R1078&lt;4*auxiliar!$K$2,"Elegível","")))</f>
        <v/>
      </c>
      <c r="T1078" s="338"/>
      <c r="U1078" s="325"/>
      <c r="V1078" s="325"/>
      <c r="W1078" s="335"/>
      <c r="X1078" s="336" t="str">
        <f>IF(Table8[[#This Row],[Código do agregado '[Entidade']]]="","",IF(OR(AND(A1078="",A1078&lt;&gt;""),(AND(A1078&lt;&gt;"",OR(B1078="",D1078="",I1078="",T1078="",U1078="")))),"NÃO",IF(AND(A1078&lt;&gt;"",J1078=0),"Faltam membros","sim")))</f>
        <v/>
      </c>
    </row>
    <row r="1079" spans="1:24" x14ac:dyDescent="0.25">
      <c r="A1079" s="337"/>
      <c r="B1079" s="338"/>
      <c r="C1079" s="339">
        <f>IFERROR(VLOOKUP(B1079,A.Núcleos!$B:$C,2,FALSE),"")</f>
        <v>0</v>
      </c>
      <c r="D1079" s="346"/>
      <c r="E1079" s="238"/>
      <c r="F1079" s="337"/>
      <c r="G1079" s="341" t="str">
        <f>IF(Table8[[#This Row],[Código da Candidatura]]="","",CONCATENATE(VLOOKUP(Table8[[#This Row],[Código da Candidatura]],Table13[[Cód.]:[Latitude]],3,FALSE)," - ",VLOOKUP(Table8[[#This Row],[Código da Candidatura]],Table13[[Cód.]:[Latitude]],6,FALSE)))</f>
        <v/>
      </c>
      <c r="H1079" s="339" t="str">
        <f>IF(A1079="","",CONCATENATE("1D.",Entrada!$K$8,".",auxiliar!A301,".",Table8[[#This Row],[Código da Candidatura]]))</f>
        <v/>
      </c>
      <c r="I1079" s="342" t="str">
        <f>IF(A1079="","",SUMIF(D.Composição!A$2825:A$8530,A1079,D.Composição!G$5:G$8530))</f>
        <v/>
      </c>
      <c r="J1079" s="343" t="str">
        <f>IF(A1079="","",COUNTIF(D.Composição!$A:$A,$A1079))</f>
        <v/>
      </c>
      <c r="K1079" s="343" t="str">
        <f t="shared" si="80"/>
        <v/>
      </c>
      <c r="L1079" s="343" t="str">
        <f>IF(A1079="","",COUNTIFS(D.Composição!$A:$A,$A1079,D.Composição!$M:$M,"Dep"))</f>
        <v/>
      </c>
      <c r="M1079" s="343" t="str">
        <f>IF(A1079="","",COUNTIFS(D.Composição!$A:$A,$A1079,D.Composição!$F:$F,"Sim"))</f>
        <v/>
      </c>
      <c r="N1079" s="343" t="str">
        <f t="shared" si="81"/>
        <v/>
      </c>
      <c r="O1079" s="332" t="str">
        <f>IF(A1079="","",VLOOKUP(A1079,D.Composição!A3123:F8829,5,FALSE))</f>
        <v/>
      </c>
      <c r="P1079" s="343" t="str">
        <f t="shared" si="82"/>
        <v/>
      </c>
      <c r="Q1079" s="344" t="str">
        <f t="shared" si="83"/>
        <v/>
      </c>
      <c r="R1079" s="345" t="str">
        <f t="shared" si="84"/>
        <v/>
      </c>
      <c r="S1079" s="343" t="str">
        <f>IF(H1079="","",IF(R1079&gt;=4*auxiliar!$K$2,"Não elegível",IF(R1079&lt;4*auxiliar!$K$2,"Elegível","")))</f>
        <v/>
      </c>
      <c r="T1079" s="338"/>
      <c r="U1079" s="325"/>
      <c r="V1079" s="325"/>
      <c r="W1079" s="335"/>
      <c r="X1079" s="336" t="str">
        <f>IF(Table8[[#This Row],[Código do agregado '[Entidade']]]="","",IF(OR(AND(A1079="",A1079&lt;&gt;""),(AND(A1079&lt;&gt;"",OR(B1079="",D1079="",I1079="",T1079="",U1079="")))),"NÃO",IF(AND(A1079&lt;&gt;"",J1079=0),"Faltam membros","sim")))</f>
        <v/>
      </c>
    </row>
    <row r="1080" spans="1:24" x14ac:dyDescent="0.25">
      <c r="A1080" s="337"/>
      <c r="B1080" s="338"/>
      <c r="C1080" s="339">
        <f>IFERROR(VLOOKUP(B1080,A.Núcleos!$B:$C,2,FALSE),"")</f>
        <v>0</v>
      </c>
      <c r="D1080" s="346"/>
      <c r="E1080" s="238"/>
      <c r="F1080" s="337"/>
      <c r="G1080" s="341" t="str">
        <f>IF(Table8[[#This Row],[Código da Candidatura]]="","",CONCATENATE(VLOOKUP(Table8[[#This Row],[Código da Candidatura]],Table13[[Cód.]:[Latitude]],3,FALSE)," - ",VLOOKUP(Table8[[#This Row],[Código da Candidatura]],Table13[[Cód.]:[Latitude]],6,FALSE)))</f>
        <v/>
      </c>
      <c r="H1080" s="339" t="str">
        <f>IF(A1080="","",CONCATENATE("1D.",Entrada!$K$8,".",auxiliar!A302,".",Table8[[#This Row],[Código da Candidatura]]))</f>
        <v/>
      </c>
      <c r="I1080" s="342" t="str">
        <f>IF(A1080="","",SUMIF(D.Composição!A$2825:A$8530,A1080,D.Composição!G$5:G$8530))</f>
        <v/>
      </c>
      <c r="J1080" s="343" t="str">
        <f>IF(A1080="","",COUNTIF(D.Composição!$A:$A,$A1080))</f>
        <v/>
      </c>
      <c r="K1080" s="343" t="str">
        <f t="shared" si="80"/>
        <v/>
      </c>
      <c r="L1080" s="343" t="str">
        <f>IF(A1080="","",COUNTIFS(D.Composição!$A:$A,$A1080,D.Composição!$M:$M,"Dep"))</f>
        <v/>
      </c>
      <c r="M1080" s="343" t="str">
        <f>IF(A1080="","",COUNTIFS(D.Composição!$A:$A,$A1080,D.Composição!$F:$F,"Sim"))</f>
        <v/>
      </c>
      <c r="N1080" s="343" t="str">
        <f t="shared" si="81"/>
        <v/>
      </c>
      <c r="O1080" s="332" t="str">
        <f>IF(A1080="","",VLOOKUP(A1080,D.Composição!A3124:F8830,5,FALSE))</f>
        <v/>
      </c>
      <c r="P1080" s="343" t="str">
        <f t="shared" si="82"/>
        <v/>
      </c>
      <c r="Q1080" s="344" t="str">
        <f t="shared" si="83"/>
        <v/>
      </c>
      <c r="R1080" s="345" t="str">
        <f t="shared" si="84"/>
        <v/>
      </c>
      <c r="S1080" s="343" t="str">
        <f>IF(H1080="","",IF(R1080&gt;=4*auxiliar!$K$2,"Não elegível",IF(R1080&lt;4*auxiliar!$K$2,"Elegível","")))</f>
        <v/>
      </c>
      <c r="T1080" s="338"/>
      <c r="U1080" s="325"/>
      <c r="V1080" s="325"/>
      <c r="W1080" s="335"/>
      <c r="X1080" s="336" t="str">
        <f>IF(Table8[[#This Row],[Código do agregado '[Entidade']]]="","",IF(OR(AND(A1080="",A1080&lt;&gt;""),(AND(A1080&lt;&gt;"",OR(B1080="",D1080="",I1080="",T1080="",U1080="")))),"NÃO",IF(AND(A1080&lt;&gt;"",J1080=0),"Faltam membros","sim")))</f>
        <v/>
      </c>
    </row>
    <row r="1081" spans="1:24" x14ac:dyDescent="0.25">
      <c r="A1081" s="337"/>
      <c r="B1081" s="338"/>
      <c r="C1081" s="339">
        <f>IFERROR(VLOOKUP(B1081,A.Núcleos!$B:$C,2,FALSE),"")</f>
        <v>0</v>
      </c>
      <c r="D1081" s="346"/>
      <c r="E1081" s="238"/>
      <c r="F1081" s="337"/>
      <c r="G1081" s="341" t="str">
        <f>IF(Table8[[#This Row],[Código da Candidatura]]="","",CONCATENATE(VLOOKUP(Table8[[#This Row],[Código da Candidatura]],Table13[[Cód.]:[Latitude]],3,FALSE)," - ",VLOOKUP(Table8[[#This Row],[Código da Candidatura]],Table13[[Cód.]:[Latitude]],6,FALSE)))</f>
        <v/>
      </c>
      <c r="H1081" s="339" t="str">
        <f>IF(A1081="","",CONCATENATE("1D.",Entrada!$K$8,".",auxiliar!A303,".",Table8[[#This Row],[Código da Candidatura]]))</f>
        <v/>
      </c>
      <c r="I1081" s="342" t="str">
        <f>IF(A1081="","",SUMIF(D.Composição!A$2825:A$8530,A1081,D.Composição!G$5:G$8530))</f>
        <v/>
      </c>
      <c r="J1081" s="343" t="str">
        <f>IF(A1081="","",COUNTIF(D.Composição!$A:$A,$A1081))</f>
        <v/>
      </c>
      <c r="K1081" s="343" t="str">
        <f t="shared" si="80"/>
        <v/>
      </c>
      <c r="L1081" s="343" t="str">
        <f>IF(A1081="","",COUNTIFS(D.Composição!$A:$A,$A1081,D.Composição!$M:$M,"Dep"))</f>
        <v/>
      </c>
      <c r="M1081" s="343" t="str">
        <f>IF(A1081="","",COUNTIFS(D.Composição!$A:$A,$A1081,D.Composição!$F:$F,"Sim"))</f>
        <v/>
      </c>
      <c r="N1081" s="343" t="str">
        <f t="shared" si="81"/>
        <v/>
      </c>
      <c r="O1081" s="332" t="str">
        <f>IF(A1081="","",VLOOKUP(A1081,D.Composição!A3125:F8831,5,FALSE))</f>
        <v/>
      </c>
      <c r="P1081" s="343" t="str">
        <f t="shared" si="82"/>
        <v/>
      </c>
      <c r="Q1081" s="344" t="str">
        <f t="shared" si="83"/>
        <v/>
      </c>
      <c r="R1081" s="345" t="str">
        <f t="shared" si="84"/>
        <v/>
      </c>
      <c r="S1081" s="343" t="str">
        <f>IF(H1081="","",IF(R1081&gt;=4*auxiliar!$K$2,"Não elegível",IF(R1081&lt;4*auxiliar!$K$2,"Elegível","")))</f>
        <v/>
      </c>
      <c r="T1081" s="338"/>
      <c r="U1081" s="325"/>
      <c r="V1081" s="325"/>
      <c r="W1081" s="335"/>
      <c r="X1081" s="336" t="str">
        <f>IF(Table8[[#This Row],[Código do agregado '[Entidade']]]="","",IF(OR(AND(A1081="",A1081&lt;&gt;""),(AND(A1081&lt;&gt;"",OR(B1081="",D1081="",I1081="",T1081="",U1081="")))),"NÃO",IF(AND(A1081&lt;&gt;"",J1081=0),"Faltam membros","sim")))</f>
        <v/>
      </c>
    </row>
    <row r="1082" spans="1:24" x14ac:dyDescent="0.25">
      <c r="A1082" s="337"/>
      <c r="B1082" s="338"/>
      <c r="C1082" s="339">
        <f>IFERROR(VLOOKUP(B1082,A.Núcleos!$B:$C,2,FALSE),"")</f>
        <v>0</v>
      </c>
      <c r="D1082" s="346"/>
      <c r="E1082" s="238"/>
      <c r="F1082" s="337"/>
      <c r="G1082" s="341" t="str">
        <f>IF(Table8[[#This Row],[Código da Candidatura]]="","",CONCATENATE(VLOOKUP(Table8[[#This Row],[Código da Candidatura]],Table13[[Cód.]:[Latitude]],3,FALSE)," - ",VLOOKUP(Table8[[#This Row],[Código da Candidatura]],Table13[[Cód.]:[Latitude]],6,FALSE)))</f>
        <v/>
      </c>
      <c r="H1082" s="339" t="str">
        <f>IF(A1082="","",CONCATENATE("1D.",Entrada!$K$8,".",auxiliar!A304,".",Table8[[#This Row],[Código da Candidatura]]))</f>
        <v/>
      </c>
      <c r="I1082" s="342" t="str">
        <f>IF(A1082="","",SUMIF(D.Composição!A$2825:A$8530,A1082,D.Composição!G$5:G$8530))</f>
        <v/>
      </c>
      <c r="J1082" s="343" t="str">
        <f>IF(A1082="","",COUNTIF(D.Composição!$A:$A,$A1082))</f>
        <v/>
      </c>
      <c r="K1082" s="343" t="str">
        <f t="shared" si="80"/>
        <v/>
      </c>
      <c r="L1082" s="343" t="str">
        <f>IF(A1082="","",COUNTIFS(D.Composição!$A:$A,$A1082,D.Composição!$M:$M,"Dep"))</f>
        <v/>
      </c>
      <c r="M1082" s="343" t="str">
        <f>IF(A1082="","",COUNTIFS(D.Composição!$A:$A,$A1082,D.Composição!$F:$F,"Sim"))</f>
        <v/>
      </c>
      <c r="N1082" s="343" t="str">
        <f t="shared" si="81"/>
        <v/>
      </c>
      <c r="O1082" s="332" t="str">
        <f>IF(A1082="","",VLOOKUP(A1082,D.Composição!A3126:F8832,5,FALSE))</f>
        <v/>
      </c>
      <c r="P1082" s="343" t="str">
        <f t="shared" si="82"/>
        <v/>
      </c>
      <c r="Q1082" s="344" t="str">
        <f t="shared" si="83"/>
        <v/>
      </c>
      <c r="R1082" s="345" t="str">
        <f t="shared" si="84"/>
        <v/>
      </c>
      <c r="S1082" s="343" t="str">
        <f>IF(H1082="","",IF(R1082&gt;=4*auxiliar!$K$2,"Não elegível",IF(R1082&lt;4*auxiliar!$K$2,"Elegível","")))</f>
        <v/>
      </c>
      <c r="T1082" s="338"/>
      <c r="U1082" s="325"/>
      <c r="V1082" s="325"/>
      <c r="W1082" s="335"/>
      <c r="X1082" s="336" t="str">
        <f>IF(Table8[[#This Row],[Código do agregado '[Entidade']]]="","",IF(OR(AND(A1082="",A1082&lt;&gt;""),(AND(A1082&lt;&gt;"",OR(B1082="",D1082="",I1082="",T1082="",U1082="")))),"NÃO",IF(AND(A1082&lt;&gt;"",J1082=0),"Faltam membros","sim")))</f>
        <v/>
      </c>
    </row>
    <row r="1083" spans="1:24" x14ac:dyDescent="0.25">
      <c r="A1083" s="337"/>
      <c r="B1083" s="338"/>
      <c r="C1083" s="339">
        <f>IFERROR(VLOOKUP(B1083,A.Núcleos!$B:$C,2,FALSE),"")</f>
        <v>0</v>
      </c>
      <c r="D1083" s="346"/>
      <c r="E1083" s="238"/>
      <c r="F1083" s="337"/>
      <c r="G1083" s="341" t="str">
        <f>IF(Table8[[#This Row],[Código da Candidatura]]="","",CONCATENATE(VLOOKUP(Table8[[#This Row],[Código da Candidatura]],Table13[[Cód.]:[Latitude]],3,FALSE)," - ",VLOOKUP(Table8[[#This Row],[Código da Candidatura]],Table13[[Cód.]:[Latitude]],6,FALSE)))</f>
        <v/>
      </c>
      <c r="H1083" s="339" t="str">
        <f>IF(A1083="","",CONCATENATE("1D.",Entrada!$K$8,".",auxiliar!A305,".",Table8[[#This Row],[Código da Candidatura]]))</f>
        <v/>
      </c>
      <c r="I1083" s="342" t="str">
        <f>IF(A1083="","",SUMIF(D.Composição!A$2825:A$8530,A1083,D.Composição!G$5:G$8530))</f>
        <v/>
      </c>
      <c r="J1083" s="343" t="str">
        <f>IF(A1083="","",COUNTIF(D.Composição!$A:$A,$A1083))</f>
        <v/>
      </c>
      <c r="K1083" s="343" t="str">
        <f t="shared" si="80"/>
        <v/>
      </c>
      <c r="L1083" s="343" t="str">
        <f>IF(A1083="","",COUNTIFS(D.Composição!$A:$A,$A1083,D.Composição!$M:$M,"Dep"))</f>
        <v/>
      </c>
      <c r="M1083" s="343" t="str">
        <f>IF(A1083="","",COUNTIFS(D.Composição!$A:$A,$A1083,D.Composição!$F:$F,"Sim"))</f>
        <v/>
      </c>
      <c r="N1083" s="343" t="str">
        <f t="shared" si="81"/>
        <v/>
      </c>
      <c r="O1083" s="332" t="str">
        <f>IF(A1083="","",VLOOKUP(A1083,D.Composição!A3127:F8833,5,FALSE))</f>
        <v/>
      </c>
      <c r="P1083" s="343" t="str">
        <f t="shared" si="82"/>
        <v/>
      </c>
      <c r="Q1083" s="344" t="str">
        <f t="shared" si="83"/>
        <v/>
      </c>
      <c r="R1083" s="345" t="str">
        <f t="shared" si="84"/>
        <v/>
      </c>
      <c r="S1083" s="343" t="str">
        <f>IF(H1083="","",IF(R1083&gt;=4*auxiliar!$K$2,"Não elegível",IF(R1083&lt;4*auxiliar!$K$2,"Elegível","")))</f>
        <v/>
      </c>
      <c r="T1083" s="338"/>
      <c r="U1083" s="325"/>
      <c r="V1083" s="325"/>
      <c r="W1083" s="335"/>
      <c r="X1083" s="336" t="str">
        <f>IF(Table8[[#This Row],[Código do agregado '[Entidade']]]="","",IF(OR(AND(A1083="",A1083&lt;&gt;""),(AND(A1083&lt;&gt;"",OR(B1083="",D1083="",I1083="",T1083="",U1083="")))),"NÃO",IF(AND(A1083&lt;&gt;"",J1083=0),"Faltam membros","sim")))</f>
        <v/>
      </c>
    </row>
    <row r="1084" spans="1:24" x14ac:dyDescent="0.25">
      <c r="A1084" s="337"/>
      <c r="B1084" s="338"/>
      <c r="C1084" s="339">
        <f>IFERROR(VLOOKUP(B1084,A.Núcleos!$B:$C,2,FALSE),"")</f>
        <v>0</v>
      </c>
      <c r="D1084" s="346"/>
      <c r="E1084" s="238"/>
      <c r="F1084" s="337"/>
      <c r="G1084" s="341" t="str">
        <f>IF(Table8[[#This Row],[Código da Candidatura]]="","",CONCATENATE(VLOOKUP(Table8[[#This Row],[Código da Candidatura]],Table13[[Cód.]:[Latitude]],3,FALSE)," - ",VLOOKUP(Table8[[#This Row],[Código da Candidatura]],Table13[[Cód.]:[Latitude]],6,FALSE)))</f>
        <v/>
      </c>
      <c r="H1084" s="339" t="str">
        <f>IF(A1084="","",CONCATENATE("1D.",Entrada!$K$8,".",auxiliar!A306,".",Table8[[#This Row],[Código da Candidatura]]))</f>
        <v/>
      </c>
      <c r="I1084" s="342" t="str">
        <f>IF(A1084="","",SUMIF(D.Composição!A$2825:A$8530,A1084,D.Composição!G$5:G$8530))</f>
        <v/>
      </c>
      <c r="J1084" s="343" t="str">
        <f>IF(A1084="","",COUNTIF(D.Composição!$A:$A,$A1084))</f>
        <v/>
      </c>
      <c r="K1084" s="343" t="str">
        <f t="shared" si="80"/>
        <v/>
      </c>
      <c r="L1084" s="343" t="str">
        <f>IF(A1084="","",COUNTIFS(D.Composição!$A:$A,$A1084,D.Composição!$M:$M,"Dep"))</f>
        <v/>
      </c>
      <c r="M1084" s="343" t="str">
        <f>IF(A1084="","",COUNTIFS(D.Composição!$A:$A,$A1084,D.Composição!$F:$F,"Sim"))</f>
        <v/>
      </c>
      <c r="N1084" s="343" t="str">
        <f t="shared" si="81"/>
        <v/>
      </c>
      <c r="O1084" s="332" t="str">
        <f>IF(A1084="","",VLOOKUP(A1084,D.Composição!A3128:F8834,5,FALSE))</f>
        <v/>
      </c>
      <c r="P1084" s="343" t="str">
        <f t="shared" si="82"/>
        <v/>
      </c>
      <c r="Q1084" s="344" t="str">
        <f t="shared" si="83"/>
        <v/>
      </c>
      <c r="R1084" s="345" t="str">
        <f t="shared" si="84"/>
        <v/>
      </c>
      <c r="S1084" s="343" t="str">
        <f>IF(H1084="","",IF(R1084&gt;=4*auxiliar!$K$2,"Não elegível",IF(R1084&lt;4*auxiliar!$K$2,"Elegível","")))</f>
        <v/>
      </c>
      <c r="T1084" s="338"/>
      <c r="U1084" s="325"/>
      <c r="V1084" s="325"/>
      <c r="W1084" s="335"/>
      <c r="X1084" s="336" t="str">
        <f>IF(Table8[[#This Row],[Código do agregado '[Entidade']]]="","",IF(OR(AND(A1084="",A1084&lt;&gt;""),(AND(A1084&lt;&gt;"",OR(B1084="",D1084="",I1084="",T1084="",U1084="")))),"NÃO",IF(AND(A1084&lt;&gt;"",J1084=0),"Faltam membros","sim")))</f>
        <v/>
      </c>
    </row>
    <row r="1085" spans="1:24" x14ac:dyDescent="0.25">
      <c r="A1085" s="337"/>
      <c r="B1085" s="338"/>
      <c r="C1085" s="339">
        <f>IFERROR(VLOOKUP(B1085,A.Núcleos!$B:$C,2,FALSE),"")</f>
        <v>0</v>
      </c>
      <c r="D1085" s="346"/>
      <c r="E1085" s="238"/>
      <c r="F1085" s="337"/>
      <c r="G1085" s="341" t="str">
        <f>IF(Table8[[#This Row],[Código da Candidatura]]="","",CONCATENATE(VLOOKUP(Table8[[#This Row],[Código da Candidatura]],Table13[[Cód.]:[Latitude]],3,FALSE)," - ",VLOOKUP(Table8[[#This Row],[Código da Candidatura]],Table13[[Cód.]:[Latitude]],6,FALSE)))</f>
        <v/>
      </c>
      <c r="H1085" s="339" t="str">
        <f>IF(A1085="","",CONCATENATE("1D.",Entrada!$K$8,".",auxiliar!A307,".",Table8[[#This Row],[Código da Candidatura]]))</f>
        <v/>
      </c>
      <c r="I1085" s="342" t="str">
        <f>IF(A1085="","",SUMIF(D.Composição!A$2825:A$8530,A1085,D.Composição!G$5:G$8530))</f>
        <v/>
      </c>
      <c r="J1085" s="343" t="str">
        <f>IF(A1085="","",COUNTIF(D.Composição!$A:$A,$A1085))</f>
        <v/>
      </c>
      <c r="K1085" s="343" t="str">
        <f t="shared" si="80"/>
        <v/>
      </c>
      <c r="L1085" s="343" t="str">
        <f>IF(A1085="","",COUNTIFS(D.Composição!$A:$A,$A1085,D.Composição!$M:$M,"Dep"))</f>
        <v/>
      </c>
      <c r="M1085" s="343" t="str">
        <f>IF(A1085="","",COUNTIFS(D.Composição!$A:$A,$A1085,D.Composição!$F:$F,"Sim"))</f>
        <v/>
      </c>
      <c r="N1085" s="343" t="str">
        <f t="shared" si="81"/>
        <v/>
      </c>
      <c r="O1085" s="332" t="str">
        <f>IF(A1085="","",VLOOKUP(A1085,D.Composição!A3129:F8835,5,FALSE))</f>
        <v/>
      </c>
      <c r="P1085" s="343" t="str">
        <f t="shared" si="82"/>
        <v/>
      </c>
      <c r="Q1085" s="344" t="str">
        <f t="shared" si="83"/>
        <v/>
      </c>
      <c r="R1085" s="345" t="str">
        <f t="shared" si="84"/>
        <v/>
      </c>
      <c r="S1085" s="343" t="str">
        <f>IF(H1085="","",IF(R1085&gt;=4*auxiliar!$K$2,"Não elegível",IF(R1085&lt;4*auxiliar!$K$2,"Elegível","")))</f>
        <v/>
      </c>
      <c r="T1085" s="338"/>
      <c r="U1085" s="325"/>
      <c r="V1085" s="325"/>
      <c r="W1085" s="335"/>
      <c r="X1085" s="336" t="str">
        <f>IF(Table8[[#This Row],[Código do agregado '[Entidade']]]="","",IF(OR(AND(A1085="",A1085&lt;&gt;""),(AND(A1085&lt;&gt;"",OR(B1085="",D1085="",I1085="",T1085="",U1085="")))),"NÃO",IF(AND(A1085&lt;&gt;"",J1085=0),"Faltam membros","sim")))</f>
        <v/>
      </c>
    </row>
    <row r="1086" spans="1:24" x14ac:dyDescent="0.25">
      <c r="A1086" s="337"/>
      <c r="B1086" s="338"/>
      <c r="C1086" s="339">
        <f>IFERROR(VLOOKUP(B1086,A.Núcleos!$B:$C,2,FALSE),"")</f>
        <v>0</v>
      </c>
      <c r="D1086" s="346"/>
      <c r="E1086" s="238"/>
      <c r="F1086" s="337"/>
      <c r="G1086" s="341" t="str">
        <f>IF(Table8[[#This Row],[Código da Candidatura]]="","",CONCATENATE(VLOOKUP(Table8[[#This Row],[Código da Candidatura]],Table13[[Cód.]:[Latitude]],3,FALSE)," - ",VLOOKUP(Table8[[#This Row],[Código da Candidatura]],Table13[[Cód.]:[Latitude]],6,FALSE)))</f>
        <v/>
      </c>
      <c r="H1086" s="339" t="str">
        <f>IF(A1086="","",CONCATENATE("1D.",Entrada!$K$8,".",auxiliar!A308,".",Table8[[#This Row],[Código da Candidatura]]))</f>
        <v/>
      </c>
      <c r="I1086" s="342" t="str">
        <f>IF(A1086="","",SUMIF(D.Composição!A$2825:A$8530,A1086,D.Composição!G$5:G$8530))</f>
        <v/>
      </c>
      <c r="J1086" s="343" t="str">
        <f>IF(A1086="","",COUNTIF(D.Composição!$A:$A,$A1086))</f>
        <v/>
      </c>
      <c r="K1086" s="343" t="str">
        <f t="shared" si="80"/>
        <v/>
      </c>
      <c r="L1086" s="343" t="str">
        <f>IF(A1086="","",COUNTIFS(D.Composição!$A:$A,$A1086,D.Composição!$M:$M,"Dep"))</f>
        <v/>
      </c>
      <c r="M1086" s="343" t="str">
        <f>IF(A1086="","",COUNTIFS(D.Composição!$A:$A,$A1086,D.Composição!$F:$F,"Sim"))</f>
        <v/>
      </c>
      <c r="N1086" s="343" t="str">
        <f t="shared" si="81"/>
        <v/>
      </c>
      <c r="O1086" s="332" t="str">
        <f>IF(A1086="","",VLOOKUP(A1086,D.Composição!A3130:F8836,5,FALSE))</f>
        <v/>
      </c>
      <c r="P1086" s="343" t="str">
        <f t="shared" si="82"/>
        <v/>
      </c>
      <c r="Q1086" s="344" t="str">
        <f t="shared" si="83"/>
        <v/>
      </c>
      <c r="R1086" s="345" t="str">
        <f t="shared" si="84"/>
        <v/>
      </c>
      <c r="S1086" s="343" t="str">
        <f>IF(H1086="","",IF(R1086&gt;=4*auxiliar!$K$2,"Não elegível",IF(R1086&lt;4*auxiliar!$K$2,"Elegível","")))</f>
        <v/>
      </c>
      <c r="T1086" s="338"/>
      <c r="U1086" s="325"/>
      <c r="V1086" s="325"/>
      <c r="W1086" s="335"/>
      <c r="X1086" s="336" t="str">
        <f>IF(Table8[[#This Row],[Código do agregado '[Entidade']]]="","",IF(OR(AND(A1086="",A1086&lt;&gt;""),(AND(A1086&lt;&gt;"",OR(B1086="",D1086="",I1086="",T1086="",U1086="")))),"NÃO",IF(AND(A1086&lt;&gt;"",J1086=0),"Faltam membros","sim")))</f>
        <v/>
      </c>
    </row>
    <row r="1087" spans="1:24" x14ac:dyDescent="0.25">
      <c r="A1087" s="337"/>
      <c r="B1087" s="338"/>
      <c r="C1087" s="339">
        <f>IFERROR(VLOOKUP(B1087,A.Núcleos!$B:$C,2,FALSE),"")</f>
        <v>0</v>
      </c>
      <c r="D1087" s="346"/>
      <c r="E1087" s="238"/>
      <c r="F1087" s="337"/>
      <c r="G1087" s="341" t="str">
        <f>IF(Table8[[#This Row],[Código da Candidatura]]="","",CONCATENATE(VLOOKUP(Table8[[#This Row],[Código da Candidatura]],Table13[[Cód.]:[Latitude]],3,FALSE)," - ",VLOOKUP(Table8[[#This Row],[Código da Candidatura]],Table13[[Cód.]:[Latitude]],6,FALSE)))</f>
        <v/>
      </c>
      <c r="H1087" s="339" t="str">
        <f>IF(A1087="","",CONCATENATE("1D.",Entrada!$K$8,".",auxiliar!A309,".",Table8[[#This Row],[Código da Candidatura]]))</f>
        <v/>
      </c>
      <c r="I1087" s="342" t="str">
        <f>IF(A1087="","",SUMIF(D.Composição!A$2825:A$8530,A1087,D.Composição!G$5:G$8530))</f>
        <v/>
      </c>
      <c r="J1087" s="343" t="str">
        <f>IF(A1087="","",COUNTIF(D.Composição!$A:$A,$A1087))</f>
        <v/>
      </c>
      <c r="K1087" s="343" t="str">
        <f t="shared" si="80"/>
        <v/>
      </c>
      <c r="L1087" s="343" t="str">
        <f>IF(A1087="","",COUNTIFS(D.Composição!$A:$A,$A1087,D.Composição!$M:$M,"Dep"))</f>
        <v/>
      </c>
      <c r="M1087" s="343" t="str">
        <f>IF(A1087="","",COUNTIFS(D.Composição!$A:$A,$A1087,D.Composição!$F:$F,"Sim"))</f>
        <v/>
      </c>
      <c r="N1087" s="343" t="str">
        <f t="shared" si="81"/>
        <v/>
      </c>
      <c r="O1087" s="332" t="str">
        <f>IF(A1087="","",VLOOKUP(A1087,D.Composição!A3131:F8837,5,FALSE))</f>
        <v/>
      </c>
      <c r="P1087" s="343" t="str">
        <f t="shared" si="82"/>
        <v/>
      </c>
      <c r="Q1087" s="344" t="str">
        <f t="shared" si="83"/>
        <v/>
      </c>
      <c r="R1087" s="345" t="str">
        <f t="shared" si="84"/>
        <v/>
      </c>
      <c r="S1087" s="343" t="str">
        <f>IF(H1087="","",IF(R1087&gt;=4*auxiliar!$K$2,"Não elegível",IF(R1087&lt;4*auxiliar!$K$2,"Elegível","")))</f>
        <v/>
      </c>
      <c r="T1087" s="338"/>
      <c r="U1087" s="325"/>
      <c r="V1087" s="325"/>
      <c r="W1087" s="335"/>
      <c r="X1087" s="336" t="str">
        <f>IF(Table8[[#This Row],[Código do agregado '[Entidade']]]="","",IF(OR(AND(A1087="",A1087&lt;&gt;""),(AND(A1087&lt;&gt;"",OR(B1087="",D1087="",I1087="",T1087="",U1087="")))),"NÃO",IF(AND(A1087&lt;&gt;"",J1087=0),"Faltam membros","sim")))</f>
        <v/>
      </c>
    </row>
    <row r="1088" spans="1:24" x14ac:dyDescent="0.25">
      <c r="A1088" s="337"/>
      <c r="B1088" s="338"/>
      <c r="C1088" s="339">
        <f>IFERROR(VLOOKUP(B1088,A.Núcleos!$B:$C,2,FALSE),"")</f>
        <v>0</v>
      </c>
      <c r="D1088" s="346"/>
      <c r="E1088" s="238"/>
      <c r="F1088" s="337"/>
      <c r="G1088" s="341" t="str">
        <f>IF(Table8[[#This Row],[Código da Candidatura]]="","",CONCATENATE(VLOOKUP(Table8[[#This Row],[Código da Candidatura]],Table13[[Cód.]:[Latitude]],3,FALSE)," - ",VLOOKUP(Table8[[#This Row],[Código da Candidatura]],Table13[[Cód.]:[Latitude]],6,FALSE)))</f>
        <v/>
      </c>
      <c r="H1088" s="339" t="str">
        <f>IF(A1088="","",CONCATENATE("1D.",Entrada!$K$8,".",auxiliar!A310,".",Table8[[#This Row],[Código da Candidatura]]))</f>
        <v/>
      </c>
      <c r="I1088" s="342" t="str">
        <f>IF(A1088="","",SUMIF(D.Composição!A$2825:A$8530,A1088,D.Composição!G$5:G$8530))</f>
        <v/>
      </c>
      <c r="J1088" s="343" t="str">
        <f>IF(A1088="","",COUNTIF(D.Composição!$A:$A,$A1088))</f>
        <v/>
      </c>
      <c r="K1088" s="343" t="str">
        <f t="shared" si="80"/>
        <v/>
      </c>
      <c r="L1088" s="343" t="str">
        <f>IF(A1088="","",COUNTIFS(D.Composição!$A:$A,$A1088,D.Composição!$M:$M,"Dep"))</f>
        <v/>
      </c>
      <c r="M1088" s="343" t="str">
        <f>IF(A1088="","",COUNTIFS(D.Composição!$A:$A,$A1088,D.Composição!$F:$F,"Sim"))</f>
        <v/>
      </c>
      <c r="N1088" s="343" t="str">
        <f t="shared" si="81"/>
        <v/>
      </c>
      <c r="O1088" s="332" t="str">
        <f>IF(A1088="","",VLOOKUP(A1088,D.Composição!A3132:F8838,5,FALSE))</f>
        <v/>
      </c>
      <c r="P1088" s="343" t="str">
        <f t="shared" si="82"/>
        <v/>
      </c>
      <c r="Q1088" s="344" t="str">
        <f t="shared" si="83"/>
        <v/>
      </c>
      <c r="R1088" s="345" t="str">
        <f t="shared" si="84"/>
        <v/>
      </c>
      <c r="S1088" s="343" t="str">
        <f>IF(H1088="","",IF(R1088&gt;=4*auxiliar!$K$2,"Não elegível",IF(R1088&lt;4*auxiliar!$K$2,"Elegível","")))</f>
        <v/>
      </c>
      <c r="T1088" s="338"/>
      <c r="U1088" s="325"/>
      <c r="V1088" s="325"/>
      <c r="W1088" s="335"/>
      <c r="X1088" s="336" t="str">
        <f>IF(Table8[[#This Row],[Código do agregado '[Entidade']]]="","",IF(OR(AND(A1088="",A1088&lt;&gt;""),(AND(A1088&lt;&gt;"",OR(B1088="",D1088="",I1088="",T1088="",U1088="")))),"NÃO",IF(AND(A1088&lt;&gt;"",J1088=0),"Faltam membros","sim")))</f>
        <v/>
      </c>
    </row>
    <row r="1089" spans="1:24" x14ac:dyDescent="0.25">
      <c r="A1089" s="337"/>
      <c r="B1089" s="338"/>
      <c r="C1089" s="339">
        <f>IFERROR(VLOOKUP(B1089,A.Núcleos!$B:$C,2,FALSE),"")</f>
        <v>0</v>
      </c>
      <c r="D1089" s="346"/>
      <c r="E1089" s="238"/>
      <c r="F1089" s="337"/>
      <c r="G1089" s="341" t="str">
        <f>IF(Table8[[#This Row],[Código da Candidatura]]="","",CONCATENATE(VLOOKUP(Table8[[#This Row],[Código da Candidatura]],Table13[[Cód.]:[Latitude]],3,FALSE)," - ",VLOOKUP(Table8[[#This Row],[Código da Candidatura]],Table13[[Cód.]:[Latitude]],6,FALSE)))</f>
        <v/>
      </c>
      <c r="H1089" s="339" t="str">
        <f>IF(A1089="","",CONCATENATE("1D.",Entrada!$K$8,".",auxiliar!A311,".",Table8[[#This Row],[Código da Candidatura]]))</f>
        <v/>
      </c>
      <c r="I1089" s="342" t="str">
        <f>IF(A1089="","",SUMIF(D.Composição!A$2825:A$8530,A1089,D.Composição!G$5:G$8530))</f>
        <v/>
      </c>
      <c r="J1089" s="343" t="str">
        <f>IF(A1089="","",COUNTIF(D.Composição!$A:$A,$A1089))</f>
        <v/>
      </c>
      <c r="K1089" s="343" t="str">
        <f t="shared" si="80"/>
        <v/>
      </c>
      <c r="L1089" s="343" t="str">
        <f>IF(A1089="","",COUNTIFS(D.Composição!$A:$A,$A1089,D.Composição!$M:$M,"Dep"))</f>
        <v/>
      </c>
      <c r="M1089" s="343" t="str">
        <f>IF(A1089="","",COUNTIFS(D.Composição!$A:$A,$A1089,D.Composição!$F:$F,"Sim"))</f>
        <v/>
      </c>
      <c r="N1089" s="343" t="str">
        <f t="shared" si="81"/>
        <v/>
      </c>
      <c r="O1089" s="332" t="str">
        <f>IF(A1089="","",VLOOKUP(A1089,D.Composição!A3133:F8839,5,FALSE))</f>
        <v/>
      </c>
      <c r="P1089" s="343" t="str">
        <f t="shared" si="82"/>
        <v/>
      </c>
      <c r="Q1089" s="344" t="str">
        <f t="shared" si="83"/>
        <v/>
      </c>
      <c r="R1089" s="345" t="str">
        <f t="shared" si="84"/>
        <v/>
      </c>
      <c r="S1089" s="343" t="str">
        <f>IF(H1089="","",IF(R1089&gt;=4*auxiliar!$K$2,"Não elegível",IF(R1089&lt;4*auxiliar!$K$2,"Elegível","")))</f>
        <v/>
      </c>
      <c r="T1089" s="338"/>
      <c r="U1089" s="325"/>
      <c r="V1089" s="325"/>
      <c r="W1089" s="335"/>
      <c r="X1089" s="336" t="str">
        <f>IF(Table8[[#This Row],[Código do agregado '[Entidade']]]="","",IF(OR(AND(A1089="",A1089&lt;&gt;""),(AND(A1089&lt;&gt;"",OR(B1089="",D1089="",I1089="",T1089="",U1089="")))),"NÃO",IF(AND(A1089&lt;&gt;"",J1089=0),"Faltam membros","sim")))</f>
        <v/>
      </c>
    </row>
    <row r="1090" spans="1:24" x14ac:dyDescent="0.25">
      <c r="A1090" s="337"/>
      <c r="B1090" s="338"/>
      <c r="C1090" s="339">
        <f>IFERROR(VLOOKUP(B1090,A.Núcleos!$B:$C,2,FALSE),"")</f>
        <v>0</v>
      </c>
      <c r="D1090" s="346"/>
      <c r="E1090" s="238"/>
      <c r="F1090" s="337"/>
      <c r="G1090" s="341" t="str">
        <f>IF(Table8[[#This Row],[Código da Candidatura]]="","",CONCATENATE(VLOOKUP(Table8[[#This Row],[Código da Candidatura]],Table13[[Cód.]:[Latitude]],3,FALSE)," - ",VLOOKUP(Table8[[#This Row],[Código da Candidatura]],Table13[[Cód.]:[Latitude]],6,FALSE)))</f>
        <v/>
      </c>
      <c r="H1090" s="339" t="str">
        <f>IF(A1090="","",CONCATENATE("1D.",Entrada!$K$8,".",auxiliar!A312,".",Table8[[#This Row],[Código da Candidatura]]))</f>
        <v/>
      </c>
      <c r="I1090" s="342" t="str">
        <f>IF(A1090="","",SUMIF(D.Composição!A$2825:A$8530,A1090,D.Composição!G$5:G$8530))</f>
        <v/>
      </c>
      <c r="J1090" s="343" t="str">
        <f>IF(A1090="","",COUNTIF(D.Composição!$A:$A,$A1090))</f>
        <v/>
      </c>
      <c r="K1090" s="343" t="str">
        <f t="shared" si="80"/>
        <v/>
      </c>
      <c r="L1090" s="343" t="str">
        <f>IF(A1090="","",COUNTIFS(D.Composição!$A:$A,$A1090,D.Composição!$M:$M,"Dep"))</f>
        <v/>
      </c>
      <c r="M1090" s="343" t="str">
        <f>IF(A1090="","",COUNTIFS(D.Composição!$A:$A,$A1090,D.Composição!$F:$F,"Sim"))</f>
        <v/>
      </c>
      <c r="N1090" s="343" t="str">
        <f t="shared" si="81"/>
        <v/>
      </c>
      <c r="O1090" s="332" t="str">
        <f>IF(A1090="","",VLOOKUP(A1090,D.Composição!A3134:F8840,5,FALSE))</f>
        <v/>
      </c>
      <c r="P1090" s="343" t="str">
        <f t="shared" si="82"/>
        <v/>
      </c>
      <c r="Q1090" s="344" t="str">
        <f t="shared" si="83"/>
        <v/>
      </c>
      <c r="R1090" s="345" t="str">
        <f t="shared" si="84"/>
        <v/>
      </c>
      <c r="S1090" s="343" t="str">
        <f>IF(H1090="","",IF(R1090&gt;=4*auxiliar!$K$2,"Não elegível",IF(R1090&lt;4*auxiliar!$K$2,"Elegível","")))</f>
        <v/>
      </c>
      <c r="T1090" s="338"/>
      <c r="U1090" s="325"/>
      <c r="V1090" s="325"/>
      <c r="W1090" s="335"/>
      <c r="X1090" s="336" t="str">
        <f>IF(Table8[[#This Row],[Código do agregado '[Entidade']]]="","",IF(OR(AND(A1090="",A1090&lt;&gt;""),(AND(A1090&lt;&gt;"",OR(B1090="",D1090="",I1090="",T1090="",U1090="")))),"NÃO",IF(AND(A1090&lt;&gt;"",J1090=0),"Faltam membros","sim")))</f>
        <v/>
      </c>
    </row>
    <row r="1091" spans="1:24" x14ac:dyDescent="0.25">
      <c r="A1091" s="337"/>
      <c r="B1091" s="338"/>
      <c r="C1091" s="339">
        <f>IFERROR(VLOOKUP(B1091,A.Núcleos!$B:$C,2,FALSE),"")</f>
        <v>0</v>
      </c>
      <c r="D1091" s="346"/>
      <c r="E1091" s="238"/>
      <c r="F1091" s="337"/>
      <c r="G1091" s="341" t="str">
        <f>IF(Table8[[#This Row],[Código da Candidatura]]="","",CONCATENATE(VLOOKUP(Table8[[#This Row],[Código da Candidatura]],Table13[[Cód.]:[Latitude]],3,FALSE)," - ",VLOOKUP(Table8[[#This Row],[Código da Candidatura]],Table13[[Cód.]:[Latitude]],6,FALSE)))</f>
        <v/>
      </c>
      <c r="H1091" s="339" t="str">
        <f>IF(A1091="","",CONCATENATE("1D.",Entrada!$K$8,".",auxiliar!A313,".",Table8[[#This Row],[Código da Candidatura]]))</f>
        <v/>
      </c>
      <c r="I1091" s="342" t="str">
        <f>IF(A1091="","",SUMIF(D.Composição!A$2825:A$8530,A1091,D.Composição!G$5:G$8530))</f>
        <v/>
      </c>
      <c r="J1091" s="343" t="str">
        <f>IF(A1091="","",COUNTIF(D.Composição!$A:$A,$A1091))</f>
        <v/>
      </c>
      <c r="K1091" s="343" t="str">
        <f t="shared" si="80"/>
        <v/>
      </c>
      <c r="L1091" s="343" t="str">
        <f>IF(A1091="","",COUNTIFS(D.Composição!$A:$A,$A1091,D.Composição!$M:$M,"Dep"))</f>
        <v/>
      </c>
      <c r="M1091" s="343" t="str">
        <f>IF(A1091="","",COUNTIFS(D.Composição!$A:$A,$A1091,D.Composição!$F:$F,"Sim"))</f>
        <v/>
      </c>
      <c r="N1091" s="343" t="str">
        <f t="shared" si="81"/>
        <v/>
      </c>
      <c r="O1091" s="332" t="str">
        <f>IF(A1091="","",VLOOKUP(A1091,D.Composição!A3135:F8841,5,FALSE))</f>
        <v/>
      </c>
      <c r="P1091" s="343" t="str">
        <f t="shared" si="82"/>
        <v/>
      </c>
      <c r="Q1091" s="344" t="str">
        <f t="shared" si="83"/>
        <v/>
      </c>
      <c r="R1091" s="345" t="str">
        <f t="shared" si="84"/>
        <v/>
      </c>
      <c r="S1091" s="343" t="str">
        <f>IF(H1091="","",IF(R1091&gt;=4*auxiliar!$K$2,"Não elegível",IF(R1091&lt;4*auxiliar!$K$2,"Elegível","")))</f>
        <v/>
      </c>
      <c r="T1091" s="338"/>
      <c r="U1091" s="325"/>
      <c r="V1091" s="325"/>
      <c r="W1091" s="335"/>
      <c r="X1091" s="336" t="str">
        <f>IF(Table8[[#This Row],[Código do agregado '[Entidade']]]="","",IF(OR(AND(A1091="",A1091&lt;&gt;""),(AND(A1091&lt;&gt;"",OR(B1091="",D1091="",I1091="",T1091="",U1091="")))),"NÃO",IF(AND(A1091&lt;&gt;"",J1091=0),"Faltam membros","sim")))</f>
        <v/>
      </c>
    </row>
    <row r="1092" spans="1:24" x14ac:dyDescent="0.25">
      <c r="A1092" s="337"/>
      <c r="B1092" s="338"/>
      <c r="C1092" s="339">
        <f>IFERROR(VLOOKUP(B1092,A.Núcleos!$B:$C,2,FALSE),"")</f>
        <v>0</v>
      </c>
      <c r="D1092" s="346"/>
      <c r="E1092" s="238"/>
      <c r="F1092" s="337"/>
      <c r="G1092" s="341" t="str">
        <f>IF(Table8[[#This Row],[Código da Candidatura]]="","",CONCATENATE(VLOOKUP(Table8[[#This Row],[Código da Candidatura]],Table13[[Cód.]:[Latitude]],3,FALSE)," - ",VLOOKUP(Table8[[#This Row],[Código da Candidatura]],Table13[[Cód.]:[Latitude]],6,FALSE)))</f>
        <v/>
      </c>
      <c r="H1092" s="339" t="str">
        <f>IF(A1092="","",CONCATENATE("1D.",Entrada!$K$8,".",auxiliar!A314,".",Table8[[#This Row],[Código da Candidatura]]))</f>
        <v/>
      </c>
      <c r="I1092" s="342" t="str">
        <f>IF(A1092="","",SUMIF(D.Composição!A$2825:A$8530,A1092,D.Composição!G$5:G$8530))</f>
        <v/>
      </c>
      <c r="J1092" s="343" t="str">
        <f>IF(A1092="","",COUNTIF(D.Composição!$A:$A,$A1092))</f>
        <v/>
      </c>
      <c r="K1092" s="343" t="str">
        <f t="shared" si="80"/>
        <v/>
      </c>
      <c r="L1092" s="343" t="str">
        <f>IF(A1092="","",COUNTIFS(D.Composição!$A:$A,$A1092,D.Composição!$M:$M,"Dep"))</f>
        <v/>
      </c>
      <c r="M1092" s="343" t="str">
        <f>IF(A1092="","",COUNTIFS(D.Composição!$A:$A,$A1092,D.Composição!$F:$F,"Sim"))</f>
        <v/>
      </c>
      <c r="N1092" s="343" t="str">
        <f t="shared" si="81"/>
        <v/>
      </c>
      <c r="O1092" s="332" t="str">
        <f>IF(A1092="","",VLOOKUP(A1092,D.Composição!A3136:F8842,5,FALSE))</f>
        <v/>
      </c>
      <c r="P1092" s="343" t="str">
        <f t="shared" si="82"/>
        <v/>
      </c>
      <c r="Q1092" s="344" t="str">
        <f t="shared" si="83"/>
        <v/>
      </c>
      <c r="R1092" s="345" t="str">
        <f t="shared" si="84"/>
        <v/>
      </c>
      <c r="S1092" s="343" t="str">
        <f>IF(H1092="","",IF(R1092&gt;=4*auxiliar!$K$2,"Não elegível",IF(R1092&lt;4*auxiliar!$K$2,"Elegível","")))</f>
        <v/>
      </c>
      <c r="T1092" s="338"/>
      <c r="U1092" s="325"/>
      <c r="V1092" s="325"/>
      <c r="W1092" s="335"/>
      <c r="X1092" s="336" t="str">
        <f>IF(Table8[[#This Row],[Código do agregado '[Entidade']]]="","",IF(OR(AND(A1092="",A1092&lt;&gt;""),(AND(A1092&lt;&gt;"",OR(B1092="",D1092="",I1092="",T1092="",U1092="")))),"NÃO",IF(AND(A1092&lt;&gt;"",J1092=0),"Faltam membros","sim")))</f>
        <v/>
      </c>
    </row>
    <row r="1093" spans="1:24" x14ac:dyDescent="0.25">
      <c r="A1093" s="337"/>
      <c r="B1093" s="338"/>
      <c r="C1093" s="339">
        <f>IFERROR(VLOOKUP(B1093,A.Núcleos!$B:$C,2,FALSE),"")</f>
        <v>0</v>
      </c>
      <c r="D1093" s="346"/>
      <c r="E1093" s="238"/>
      <c r="F1093" s="337"/>
      <c r="G1093" s="341" t="str">
        <f>IF(Table8[[#This Row],[Código da Candidatura]]="","",CONCATENATE(VLOOKUP(Table8[[#This Row],[Código da Candidatura]],Table13[[Cód.]:[Latitude]],3,FALSE)," - ",VLOOKUP(Table8[[#This Row],[Código da Candidatura]],Table13[[Cód.]:[Latitude]],6,FALSE)))</f>
        <v/>
      </c>
      <c r="H1093" s="339" t="str">
        <f>IF(A1093="","",CONCATENATE("1D.",Entrada!$K$8,".",auxiliar!A315,".",Table8[[#This Row],[Código da Candidatura]]))</f>
        <v/>
      </c>
      <c r="I1093" s="342" t="str">
        <f>IF(A1093="","",SUMIF(D.Composição!A$2825:A$8530,A1093,D.Composição!G$5:G$8530))</f>
        <v/>
      </c>
      <c r="J1093" s="343" t="str">
        <f>IF(A1093="","",COUNTIF(D.Composição!$A:$A,$A1093))</f>
        <v/>
      </c>
      <c r="K1093" s="343" t="str">
        <f t="shared" ref="K1093:K1149" si="85">IF(H1093="","",MAX(J1093-L1093-1,0))</f>
        <v/>
      </c>
      <c r="L1093" s="343" t="str">
        <f>IF(A1093="","",COUNTIFS(D.Composição!$A:$A,$A1093,D.Composição!$M:$M,"Dep"))</f>
        <v/>
      </c>
      <c r="M1093" s="343" t="str">
        <f>IF(A1093="","",COUNTIFS(D.Composição!$A:$A,$A1093,D.Composição!$F:$F,"Sim"))</f>
        <v/>
      </c>
      <c r="N1093" s="343" t="str">
        <f t="shared" ref="N1093:N1149" si="86">IF(H1093="","",IF(AND(J1093-L1093=1,J1093&gt;1.5),"Sim","Não"))</f>
        <v/>
      </c>
      <c r="O1093" s="332" t="str">
        <f>IF(A1093="","",VLOOKUP(A1093,D.Composição!A3137:F8843,5,FALSE))</f>
        <v/>
      </c>
      <c r="P1093" s="343" t="str">
        <f t="shared" ref="P1093:P1149" si="87">IF(A1093="","",IF(AND(J1093=1,O1093&gt;65),"Sim","Não"))</f>
        <v/>
      </c>
      <c r="Q1093" s="344" t="str">
        <f t="shared" ref="Q1093:Q1149" si="88">IF(A1093="","",IF(P1093="Sim",1.25,IF(N1093="Não",1+0.7*K1093+0.25*L1093+0.25*M1093,IF(N1093="Sim",1+0.7*K1093+0.5*L1093+0.25*M1093,""))))</f>
        <v/>
      </c>
      <c r="R1093" s="345" t="str">
        <f t="shared" ref="R1093:R1149" si="89">IF(H1093="","",I1093/12/Q1093)</f>
        <v/>
      </c>
      <c r="S1093" s="343" t="str">
        <f>IF(H1093="","",IF(R1093&gt;=4*auxiliar!$K$2,"Não elegível",IF(R1093&lt;4*auxiliar!$K$2,"Elegível","")))</f>
        <v/>
      </c>
      <c r="T1093" s="338"/>
      <c r="U1093" s="325"/>
      <c r="V1093" s="325"/>
      <c r="W1093" s="335"/>
      <c r="X1093" s="336" t="str">
        <f>IF(Table8[[#This Row],[Código do agregado '[Entidade']]]="","",IF(OR(AND(A1093="",A1093&lt;&gt;""),(AND(A1093&lt;&gt;"",OR(B1093="",D1093="",I1093="",T1093="",U1093="")))),"NÃO",IF(AND(A1093&lt;&gt;"",J1093=0),"Faltam membros","sim")))</f>
        <v/>
      </c>
    </row>
    <row r="1094" spans="1:24" x14ac:dyDescent="0.25">
      <c r="A1094" s="337"/>
      <c r="B1094" s="338"/>
      <c r="C1094" s="339">
        <f>IFERROR(VLOOKUP(B1094,A.Núcleos!$B:$C,2,FALSE),"")</f>
        <v>0</v>
      </c>
      <c r="D1094" s="346"/>
      <c r="E1094" s="238"/>
      <c r="F1094" s="337"/>
      <c r="G1094" s="341" t="str">
        <f>IF(Table8[[#This Row],[Código da Candidatura]]="","",CONCATENATE(VLOOKUP(Table8[[#This Row],[Código da Candidatura]],Table13[[Cód.]:[Latitude]],3,FALSE)," - ",VLOOKUP(Table8[[#This Row],[Código da Candidatura]],Table13[[Cód.]:[Latitude]],6,FALSE)))</f>
        <v/>
      </c>
      <c r="H1094" s="339" t="str">
        <f>IF(A1094="","",CONCATENATE("1D.",Entrada!$K$8,".",auxiliar!A316,".",Table8[[#This Row],[Código da Candidatura]]))</f>
        <v/>
      </c>
      <c r="I1094" s="342" t="str">
        <f>IF(A1094="","",SUMIF(D.Composição!A$2825:A$8530,A1094,D.Composição!G$5:G$8530))</f>
        <v/>
      </c>
      <c r="J1094" s="343" t="str">
        <f>IF(A1094="","",COUNTIF(D.Composição!$A:$A,$A1094))</f>
        <v/>
      </c>
      <c r="K1094" s="343" t="str">
        <f t="shared" si="85"/>
        <v/>
      </c>
      <c r="L1094" s="343" t="str">
        <f>IF(A1094="","",COUNTIFS(D.Composição!$A:$A,$A1094,D.Composição!$M:$M,"Dep"))</f>
        <v/>
      </c>
      <c r="M1094" s="343" t="str">
        <f>IF(A1094="","",COUNTIFS(D.Composição!$A:$A,$A1094,D.Composição!$F:$F,"Sim"))</f>
        <v/>
      </c>
      <c r="N1094" s="343" t="str">
        <f t="shared" si="86"/>
        <v/>
      </c>
      <c r="O1094" s="332" t="str">
        <f>IF(A1094="","",VLOOKUP(A1094,D.Composição!A3138:F8844,5,FALSE))</f>
        <v/>
      </c>
      <c r="P1094" s="343" t="str">
        <f t="shared" si="87"/>
        <v/>
      </c>
      <c r="Q1094" s="344" t="str">
        <f t="shared" si="88"/>
        <v/>
      </c>
      <c r="R1094" s="345" t="str">
        <f t="shared" si="89"/>
        <v/>
      </c>
      <c r="S1094" s="343" t="str">
        <f>IF(H1094="","",IF(R1094&gt;=4*auxiliar!$K$2,"Não elegível",IF(R1094&lt;4*auxiliar!$K$2,"Elegível","")))</f>
        <v/>
      </c>
      <c r="T1094" s="338"/>
      <c r="U1094" s="325"/>
      <c r="V1094" s="325"/>
      <c r="W1094" s="335"/>
      <c r="X1094" s="336" t="str">
        <f>IF(Table8[[#This Row],[Código do agregado '[Entidade']]]="","",IF(OR(AND(A1094="",A1094&lt;&gt;""),(AND(A1094&lt;&gt;"",OR(B1094="",D1094="",I1094="",T1094="",U1094="")))),"NÃO",IF(AND(A1094&lt;&gt;"",J1094=0),"Faltam membros","sim")))</f>
        <v/>
      </c>
    </row>
    <row r="1095" spans="1:24" x14ac:dyDescent="0.25">
      <c r="A1095" s="337"/>
      <c r="B1095" s="338"/>
      <c r="C1095" s="339">
        <f>IFERROR(VLOOKUP(B1095,A.Núcleos!$B:$C,2,FALSE),"")</f>
        <v>0</v>
      </c>
      <c r="D1095" s="346"/>
      <c r="E1095" s="238"/>
      <c r="F1095" s="337"/>
      <c r="G1095" s="341" t="str">
        <f>IF(Table8[[#This Row],[Código da Candidatura]]="","",CONCATENATE(VLOOKUP(Table8[[#This Row],[Código da Candidatura]],Table13[[Cód.]:[Latitude]],3,FALSE)," - ",VLOOKUP(Table8[[#This Row],[Código da Candidatura]],Table13[[Cód.]:[Latitude]],6,FALSE)))</f>
        <v/>
      </c>
      <c r="H1095" s="339" t="str">
        <f>IF(A1095="","",CONCATENATE("1D.",Entrada!$K$8,".",auxiliar!A317,".",Table8[[#This Row],[Código da Candidatura]]))</f>
        <v/>
      </c>
      <c r="I1095" s="342" t="str">
        <f>IF(A1095="","",SUMIF(D.Composição!A$2825:A$8530,A1095,D.Composição!G$5:G$8530))</f>
        <v/>
      </c>
      <c r="J1095" s="343" t="str">
        <f>IF(A1095="","",COUNTIF(D.Composição!$A:$A,$A1095))</f>
        <v/>
      </c>
      <c r="K1095" s="343" t="str">
        <f t="shared" si="85"/>
        <v/>
      </c>
      <c r="L1095" s="343" t="str">
        <f>IF(A1095="","",COUNTIFS(D.Composição!$A:$A,$A1095,D.Composição!$M:$M,"Dep"))</f>
        <v/>
      </c>
      <c r="M1095" s="343" t="str">
        <f>IF(A1095="","",COUNTIFS(D.Composição!$A:$A,$A1095,D.Composição!$F:$F,"Sim"))</f>
        <v/>
      </c>
      <c r="N1095" s="343" t="str">
        <f t="shared" si="86"/>
        <v/>
      </c>
      <c r="O1095" s="332" t="str">
        <f>IF(A1095="","",VLOOKUP(A1095,D.Composição!A3139:F8845,5,FALSE))</f>
        <v/>
      </c>
      <c r="P1095" s="343" t="str">
        <f t="shared" si="87"/>
        <v/>
      </c>
      <c r="Q1095" s="344" t="str">
        <f t="shared" si="88"/>
        <v/>
      </c>
      <c r="R1095" s="345" t="str">
        <f t="shared" si="89"/>
        <v/>
      </c>
      <c r="S1095" s="343" t="str">
        <f>IF(H1095="","",IF(R1095&gt;=4*auxiliar!$K$2,"Não elegível",IF(R1095&lt;4*auxiliar!$K$2,"Elegível","")))</f>
        <v/>
      </c>
      <c r="T1095" s="338"/>
      <c r="U1095" s="325"/>
      <c r="V1095" s="325"/>
      <c r="W1095" s="335"/>
      <c r="X1095" s="336" t="str">
        <f>IF(Table8[[#This Row],[Código do agregado '[Entidade']]]="","",IF(OR(AND(A1095="",A1095&lt;&gt;""),(AND(A1095&lt;&gt;"",OR(B1095="",D1095="",I1095="",T1095="",U1095="")))),"NÃO",IF(AND(A1095&lt;&gt;"",J1095=0),"Faltam membros","sim")))</f>
        <v/>
      </c>
    </row>
    <row r="1096" spans="1:24" x14ac:dyDescent="0.25">
      <c r="A1096" s="337"/>
      <c r="B1096" s="338"/>
      <c r="C1096" s="339">
        <f>IFERROR(VLOOKUP(B1096,A.Núcleos!$B:$C,2,FALSE),"")</f>
        <v>0</v>
      </c>
      <c r="D1096" s="346"/>
      <c r="E1096" s="238"/>
      <c r="F1096" s="337"/>
      <c r="G1096" s="341" t="str">
        <f>IF(Table8[[#This Row],[Código da Candidatura]]="","",CONCATENATE(VLOOKUP(Table8[[#This Row],[Código da Candidatura]],Table13[[Cód.]:[Latitude]],3,FALSE)," - ",VLOOKUP(Table8[[#This Row],[Código da Candidatura]],Table13[[Cód.]:[Latitude]],6,FALSE)))</f>
        <v/>
      </c>
      <c r="H1096" s="339" t="str">
        <f>IF(A1096="","",CONCATENATE("1D.",Entrada!$K$8,".",auxiliar!A318,".",Table8[[#This Row],[Código da Candidatura]]))</f>
        <v/>
      </c>
      <c r="I1096" s="342" t="str">
        <f>IF(A1096="","",SUMIF(D.Composição!A$2825:A$8530,A1096,D.Composição!G$5:G$8530))</f>
        <v/>
      </c>
      <c r="J1096" s="343" t="str">
        <f>IF(A1096="","",COUNTIF(D.Composição!$A:$A,$A1096))</f>
        <v/>
      </c>
      <c r="K1096" s="343" t="str">
        <f t="shared" si="85"/>
        <v/>
      </c>
      <c r="L1096" s="343" t="str">
        <f>IF(A1096="","",COUNTIFS(D.Composição!$A:$A,$A1096,D.Composição!$M:$M,"Dep"))</f>
        <v/>
      </c>
      <c r="M1096" s="343" t="str">
        <f>IF(A1096="","",COUNTIFS(D.Composição!$A:$A,$A1096,D.Composição!$F:$F,"Sim"))</f>
        <v/>
      </c>
      <c r="N1096" s="343" t="str">
        <f t="shared" si="86"/>
        <v/>
      </c>
      <c r="O1096" s="332" t="str">
        <f>IF(A1096="","",VLOOKUP(A1096,D.Composição!A3140:F8846,5,FALSE))</f>
        <v/>
      </c>
      <c r="P1096" s="343" t="str">
        <f t="shared" si="87"/>
        <v/>
      </c>
      <c r="Q1096" s="344" t="str">
        <f t="shared" si="88"/>
        <v/>
      </c>
      <c r="R1096" s="345" t="str">
        <f t="shared" si="89"/>
        <v/>
      </c>
      <c r="S1096" s="343" t="str">
        <f>IF(H1096="","",IF(R1096&gt;=4*auxiliar!$K$2,"Não elegível",IF(R1096&lt;4*auxiliar!$K$2,"Elegível","")))</f>
        <v/>
      </c>
      <c r="T1096" s="338"/>
      <c r="U1096" s="325"/>
      <c r="V1096" s="325"/>
      <c r="W1096" s="335"/>
      <c r="X1096" s="336" t="str">
        <f>IF(Table8[[#This Row],[Código do agregado '[Entidade']]]="","",IF(OR(AND(A1096="",A1096&lt;&gt;""),(AND(A1096&lt;&gt;"",OR(B1096="",D1096="",I1096="",T1096="",U1096="")))),"NÃO",IF(AND(A1096&lt;&gt;"",J1096=0),"Faltam membros","sim")))</f>
        <v/>
      </c>
    </row>
    <row r="1097" spans="1:24" x14ac:dyDescent="0.25">
      <c r="A1097" s="337"/>
      <c r="B1097" s="338"/>
      <c r="C1097" s="339">
        <f>IFERROR(VLOOKUP(B1097,A.Núcleos!$B:$C,2,FALSE),"")</f>
        <v>0</v>
      </c>
      <c r="D1097" s="346"/>
      <c r="E1097" s="238"/>
      <c r="F1097" s="337"/>
      <c r="G1097" s="341" t="str">
        <f>IF(Table8[[#This Row],[Código da Candidatura]]="","",CONCATENATE(VLOOKUP(Table8[[#This Row],[Código da Candidatura]],Table13[[Cód.]:[Latitude]],3,FALSE)," - ",VLOOKUP(Table8[[#This Row],[Código da Candidatura]],Table13[[Cód.]:[Latitude]],6,FALSE)))</f>
        <v/>
      </c>
      <c r="H1097" s="339" t="str">
        <f>IF(A1097="","",CONCATENATE("1D.",Entrada!$K$8,".",auxiliar!A319,".",Table8[[#This Row],[Código da Candidatura]]))</f>
        <v/>
      </c>
      <c r="I1097" s="342" t="str">
        <f>IF(A1097="","",SUMIF(D.Composição!A$2825:A$8530,A1097,D.Composição!G$5:G$8530))</f>
        <v/>
      </c>
      <c r="J1097" s="343" t="str">
        <f>IF(A1097="","",COUNTIF(D.Composição!$A:$A,$A1097))</f>
        <v/>
      </c>
      <c r="K1097" s="343" t="str">
        <f t="shared" si="85"/>
        <v/>
      </c>
      <c r="L1097" s="343" t="str">
        <f>IF(A1097="","",COUNTIFS(D.Composição!$A:$A,$A1097,D.Composição!$M:$M,"Dep"))</f>
        <v/>
      </c>
      <c r="M1097" s="343" t="str">
        <f>IF(A1097="","",COUNTIFS(D.Composição!$A:$A,$A1097,D.Composição!$F:$F,"Sim"))</f>
        <v/>
      </c>
      <c r="N1097" s="343" t="str">
        <f t="shared" si="86"/>
        <v/>
      </c>
      <c r="O1097" s="332" t="str">
        <f>IF(A1097="","",VLOOKUP(A1097,D.Composição!A3141:F8847,5,FALSE))</f>
        <v/>
      </c>
      <c r="P1097" s="343" t="str">
        <f t="shared" si="87"/>
        <v/>
      </c>
      <c r="Q1097" s="344" t="str">
        <f t="shared" si="88"/>
        <v/>
      </c>
      <c r="R1097" s="345" t="str">
        <f t="shared" si="89"/>
        <v/>
      </c>
      <c r="S1097" s="343" t="str">
        <f>IF(H1097="","",IF(R1097&gt;=4*auxiliar!$K$2,"Não elegível",IF(R1097&lt;4*auxiliar!$K$2,"Elegível","")))</f>
        <v/>
      </c>
      <c r="T1097" s="338"/>
      <c r="U1097" s="325"/>
      <c r="V1097" s="325"/>
      <c r="W1097" s="335"/>
      <c r="X1097" s="336" t="str">
        <f>IF(Table8[[#This Row],[Código do agregado '[Entidade']]]="","",IF(OR(AND(A1097="",A1097&lt;&gt;""),(AND(A1097&lt;&gt;"",OR(B1097="",D1097="",I1097="",T1097="",U1097="")))),"NÃO",IF(AND(A1097&lt;&gt;"",J1097=0),"Faltam membros","sim")))</f>
        <v/>
      </c>
    </row>
    <row r="1098" spans="1:24" x14ac:dyDescent="0.25">
      <c r="A1098" s="337"/>
      <c r="B1098" s="338"/>
      <c r="C1098" s="339">
        <f>IFERROR(VLOOKUP(B1098,A.Núcleos!$B:$C,2,FALSE),"")</f>
        <v>0</v>
      </c>
      <c r="D1098" s="346"/>
      <c r="E1098" s="238"/>
      <c r="F1098" s="337"/>
      <c r="G1098" s="341" t="str">
        <f>IF(Table8[[#This Row],[Código da Candidatura]]="","",CONCATENATE(VLOOKUP(Table8[[#This Row],[Código da Candidatura]],Table13[[Cód.]:[Latitude]],3,FALSE)," - ",VLOOKUP(Table8[[#This Row],[Código da Candidatura]],Table13[[Cód.]:[Latitude]],6,FALSE)))</f>
        <v/>
      </c>
      <c r="H1098" s="339" t="str">
        <f>IF(A1098="","",CONCATENATE("1D.",Entrada!$K$8,".",auxiliar!A320,".",Table8[[#This Row],[Código da Candidatura]]))</f>
        <v/>
      </c>
      <c r="I1098" s="342" t="str">
        <f>IF(A1098="","",SUMIF(D.Composição!A$2825:A$8530,A1098,D.Composição!G$5:G$8530))</f>
        <v/>
      </c>
      <c r="J1098" s="343" t="str">
        <f>IF(A1098="","",COUNTIF(D.Composição!$A:$A,$A1098))</f>
        <v/>
      </c>
      <c r="K1098" s="343" t="str">
        <f t="shared" si="85"/>
        <v/>
      </c>
      <c r="L1098" s="343" t="str">
        <f>IF(A1098="","",COUNTIFS(D.Composição!$A:$A,$A1098,D.Composição!$M:$M,"Dep"))</f>
        <v/>
      </c>
      <c r="M1098" s="343" t="str">
        <f>IF(A1098="","",COUNTIFS(D.Composição!$A:$A,$A1098,D.Composição!$F:$F,"Sim"))</f>
        <v/>
      </c>
      <c r="N1098" s="343" t="str">
        <f t="shared" si="86"/>
        <v/>
      </c>
      <c r="O1098" s="332" t="str">
        <f>IF(A1098="","",VLOOKUP(A1098,D.Composição!A3142:F8848,5,FALSE))</f>
        <v/>
      </c>
      <c r="P1098" s="343" t="str">
        <f t="shared" si="87"/>
        <v/>
      </c>
      <c r="Q1098" s="344" t="str">
        <f t="shared" si="88"/>
        <v/>
      </c>
      <c r="R1098" s="345" t="str">
        <f t="shared" si="89"/>
        <v/>
      </c>
      <c r="S1098" s="343" t="str">
        <f>IF(H1098="","",IF(R1098&gt;=4*auxiliar!$K$2,"Não elegível",IF(R1098&lt;4*auxiliar!$K$2,"Elegível","")))</f>
        <v/>
      </c>
      <c r="T1098" s="338"/>
      <c r="U1098" s="325"/>
      <c r="V1098" s="325"/>
      <c r="W1098" s="335"/>
      <c r="X1098" s="336" t="str">
        <f>IF(Table8[[#This Row],[Código do agregado '[Entidade']]]="","",IF(OR(AND(A1098="",A1098&lt;&gt;""),(AND(A1098&lt;&gt;"",OR(B1098="",D1098="",I1098="",T1098="",U1098="")))),"NÃO",IF(AND(A1098&lt;&gt;"",J1098=0),"Faltam membros","sim")))</f>
        <v/>
      </c>
    </row>
    <row r="1099" spans="1:24" x14ac:dyDescent="0.25">
      <c r="A1099" s="337"/>
      <c r="B1099" s="338"/>
      <c r="C1099" s="339">
        <f>IFERROR(VLOOKUP(B1099,A.Núcleos!$B:$C,2,FALSE),"")</f>
        <v>0</v>
      </c>
      <c r="D1099" s="346"/>
      <c r="E1099" s="238"/>
      <c r="F1099" s="337"/>
      <c r="G1099" s="341" t="str">
        <f>IF(Table8[[#This Row],[Código da Candidatura]]="","",CONCATENATE(VLOOKUP(Table8[[#This Row],[Código da Candidatura]],Table13[[Cód.]:[Latitude]],3,FALSE)," - ",VLOOKUP(Table8[[#This Row],[Código da Candidatura]],Table13[[Cód.]:[Latitude]],6,FALSE)))</f>
        <v/>
      </c>
      <c r="H1099" s="339" t="str">
        <f>IF(A1099="","",CONCATENATE("1D.",Entrada!$K$8,".",auxiliar!A321,".",Table8[[#This Row],[Código da Candidatura]]))</f>
        <v/>
      </c>
      <c r="I1099" s="342" t="str">
        <f>IF(A1099="","",SUMIF(D.Composição!A$2825:A$8530,A1099,D.Composição!G$5:G$8530))</f>
        <v/>
      </c>
      <c r="J1099" s="343" t="str">
        <f>IF(A1099="","",COUNTIF(D.Composição!$A:$A,$A1099))</f>
        <v/>
      </c>
      <c r="K1099" s="343" t="str">
        <f t="shared" si="85"/>
        <v/>
      </c>
      <c r="L1099" s="343" t="str">
        <f>IF(A1099="","",COUNTIFS(D.Composição!$A:$A,$A1099,D.Composição!$M:$M,"Dep"))</f>
        <v/>
      </c>
      <c r="M1099" s="343" t="str">
        <f>IF(A1099="","",COUNTIFS(D.Composição!$A:$A,$A1099,D.Composição!$F:$F,"Sim"))</f>
        <v/>
      </c>
      <c r="N1099" s="343" t="str">
        <f t="shared" si="86"/>
        <v/>
      </c>
      <c r="O1099" s="332" t="str">
        <f>IF(A1099="","",VLOOKUP(A1099,D.Composição!A3143:F8849,5,FALSE))</f>
        <v/>
      </c>
      <c r="P1099" s="343" t="str">
        <f t="shared" si="87"/>
        <v/>
      </c>
      <c r="Q1099" s="344" t="str">
        <f t="shared" si="88"/>
        <v/>
      </c>
      <c r="R1099" s="345" t="str">
        <f t="shared" si="89"/>
        <v/>
      </c>
      <c r="S1099" s="343" t="str">
        <f>IF(H1099="","",IF(R1099&gt;=4*auxiliar!$K$2,"Não elegível",IF(R1099&lt;4*auxiliar!$K$2,"Elegível","")))</f>
        <v/>
      </c>
      <c r="T1099" s="338"/>
      <c r="U1099" s="325"/>
      <c r="V1099" s="325"/>
      <c r="W1099" s="335"/>
      <c r="X1099" s="336" t="str">
        <f>IF(Table8[[#This Row],[Código do agregado '[Entidade']]]="","",IF(OR(AND(A1099="",A1099&lt;&gt;""),(AND(A1099&lt;&gt;"",OR(B1099="",D1099="",I1099="",T1099="",U1099="")))),"NÃO",IF(AND(A1099&lt;&gt;"",J1099=0),"Faltam membros","sim")))</f>
        <v/>
      </c>
    </row>
    <row r="1100" spans="1:24" x14ac:dyDescent="0.25">
      <c r="A1100" s="337"/>
      <c r="B1100" s="338"/>
      <c r="C1100" s="339">
        <f>IFERROR(VLOOKUP(B1100,A.Núcleos!$B:$C,2,FALSE),"")</f>
        <v>0</v>
      </c>
      <c r="D1100" s="346"/>
      <c r="E1100" s="238"/>
      <c r="F1100" s="337"/>
      <c r="G1100" s="341" t="str">
        <f>IF(Table8[[#This Row],[Código da Candidatura]]="","",CONCATENATE(VLOOKUP(Table8[[#This Row],[Código da Candidatura]],Table13[[Cód.]:[Latitude]],3,FALSE)," - ",VLOOKUP(Table8[[#This Row],[Código da Candidatura]],Table13[[Cód.]:[Latitude]],6,FALSE)))</f>
        <v/>
      </c>
      <c r="H1100" s="339" t="str">
        <f>IF(A1100="","",CONCATENATE("1D.",Entrada!$K$8,".",auxiliar!A322,".",Table8[[#This Row],[Código da Candidatura]]))</f>
        <v/>
      </c>
      <c r="I1100" s="342" t="str">
        <f>IF(A1100="","",SUMIF(D.Composição!A$2825:A$8530,A1100,D.Composição!G$5:G$8530))</f>
        <v/>
      </c>
      <c r="J1100" s="343" t="str">
        <f>IF(A1100="","",COUNTIF(D.Composição!$A:$A,$A1100))</f>
        <v/>
      </c>
      <c r="K1100" s="343" t="str">
        <f t="shared" si="85"/>
        <v/>
      </c>
      <c r="L1100" s="343" t="str">
        <f>IF(A1100="","",COUNTIFS(D.Composição!$A:$A,$A1100,D.Composição!$M:$M,"Dep"))</f>
        <v/>
      </c>
      <c r="M1100" s="343" t="str">
        <f>IF(A1100="","",COUNTIFS(D.Composição!$A:$A,$A1100,D.Composição!$F:$F,"Sim"))</f>
        <v/>
      </c>
      <c r="N1100" s="343" t="str">
        <f t="shared" si="86"/>
        <v/>
      </c>
      <c r="O1100" s="332" t="str">
        <f>IF(A1100="","",VLOOKUP(A1100,D.Composição!A3144:F8850,5,FALSE))</f>
        <v/>
      </c>
      <c r="P1100" s="343" t="str">
        <f t="shared" si="87"/>
        <v/>
      </c>
      <c r="Q1100" s="344" t="str">
        <f t="shared" si="88"/>
        <v/>
      </c>
      <c r="R1100" s="345" t="str">
        <f t="shared" si="89"/>
        <v/>
      </c>
      <c r="S1100" s="343" t="str">
        <f>IF(H1100="","",IF(R1100&gt;=4*auxiliar!$K$2,"Não elegível",IF(R1100&lt;4*auxiliar!$K$2,"Elegível","")))</f>
        <v/>
      </c>
      <c r="T1100" s="338"/>
      <c r="U1100" s="325"/>
      <c r="V1100" s="325"/>
      <c r="W1100" s="335"/>
      <c r="X1100" s="336" t="str">
        <f>IF(Table8[[#This Row],[Código do agregado '[Entidade']]]="","",IF(OR(AND(A1100="",A1100&lt;&gt;""),(AND(A1100&lt;&gt;"",OR(B1100="",D1100="",I1100="",T1100="",U1100="")))),"NÃO",IF(AND(A1100&lt;&gt;"",J1100=0),"Faltam membros","sim")))</f>
        <v/>
      </c>
    </row>
    <row r="1101" spans="1:24" x14ac:dyDescent="0.25">
      <c r="A1101" s="337"/>
      <c r="B1101" s="338"/>
      <c r="C1101" s="339">
        <f>IFERROR(VLOOKUP(B1101,A.Núcleos!$B:$C,2,FALSE),"")</f>
        <v>0</v>
      </c>
      <c r="D1101" s="346"/>
      <c r="E1101" s="238"/>
      <c r="F1101" s="337"/>
      <c r="G1101" s="341" t="str">
        <f>IF(Table8[[#This Row],[Código da Candidatura]]="","",CONCATENATE(VLOOKUP(Table8[[#This Row],[Código da Candidatura]],Table13[[Cód.]:[Latitude]],3,FALSE)," - ",VLOOKUP(Table8[[#This Row],[Código da Candidatura]],Table13[[Cód.]:[Latitude]],6,FALSE)))</f>
        <v/>
      </c>
      <c r="H1101" s="339" t="str">
        <f>IF(A1101="","",CONCATENATE("1D.",Entrada!$K$8,".",auxiliar!A323,".",Table8[[#This Row],[Código da Candidatura]]))</f>
        <v/>
      </c>
      <c r="I1101" s="342" t="str">
        <f>IF(A1101="","",SUMIF(D.Composição!A$2825:A$8530,A1101,D.Composição!G$5:G$8530))</f>
        <v/>
      </c>
      <c r="J1101" s="343" t="str">
        <f>IF(A1101="","",COUNTIF(D.Composição!$A:$A,$A1101))</f>
        <v/>
      </c>
      <c r="K1101" s="343" t="str">
        <f t="shared" si="85"/>
        <v/>
      </c>
      <c r="L1101" s="343" t="str">
        <f>IF(A1101="","",COUNTIFS(D.Composição!$A:$A,$A1101,D.Composição!$M:$M,"Dep"))</f>
        <v/>
      </c>
      <c r="M1101" s="343" t="str">
        <f>IF(A1101="","",COUNTIFS(D.Composição!$A:$A,$A1101,D.Composição!$F:$F,"Sim"))</f>
        <v/>
      </c>
      <c r="N1101" s="343" t="str">
        <f t="shared" si="86"/>
        <v/>
      </c>
      <c r="O1101" s="332" t="str">
        <f>IF(A1101="","",VLOOKUP(A1101,D.Composição!A3145:F8851,5,FALSE))</f>
        <v/>
      </c>
      <c r="P1101" s="343" t="str">
        <f t="shared" si="87"/>
        <v/>
      </c>
      <c r="Q1101" s="344" t="str">
        <f t="shared" si="88"/>
        <v/>
      </c>
      <c r="R1101" s="345" t="str">
        <f t="shared" si="89"/>
        <v/>
      </c>
      <c r="S1101" s="343" t="str">
        <f>IF(H1101="","",IF(R1101&gt;=4*auxiliar!$K$2,"Não elegível",IF(R1101&lt;4*auxiliar!$K$2,"Elegível","")))</f>
        <v/>
      </c>
      <c r="T1101" s="338"/>
      <c r="U1101" s="325"/>
      <c r="V1101" s="325"/>
      <c r="W1101" s="335"/>
      <c r="X1101" s="336" t="str">
        <f>IF(Table8[[#This Row],[Código do agregado '[Entidade']]]="","",IF(OR(AND(A1101="",A1101&lt;&gt;""),(AND(A1101&lt;&gt;"",OR(B1101="",D1101="",I1101="",T1101="",U1101="")))),"NÃO",IF(AND(A1101&lt;&gt;"",J1101=0),"Faltam membros","sim")))</f>
        <v/>
      </c>
    </row>
    <row r="1102" spans="1:24" x14ac:dyDescent="0.25">
      <c r="A1102" s="337"/>
      <c r="B1102" s="338"/>
      <c r="C1102" s="339">
        <f>IFERROR(VLOOKUP(B1102,A.Núcleos!$B:$C,2,FALSE),"")</f>
        <v>0</v>
      </c>
      <c r="D1102" s="346"/>
      <c r="E1102" s="238"/>
      <c r="F1102" s="337"/>
      <c r="G1102" s="341" t="str">
        <f>IF(Table8[[#This Row],[Código da Candidatura]]="","",CONCATENATE(VLOOKUP(Table8[[#This Row],[Código da Candidatura]],Table13[[Cód.]:[Latitude]],3,FALSE)," - ",VLOOKUP(Table8[[#This Row],[Código da Candidatura]],Table13[[Cód.]:[Latitude]],6,FALSE)))</f>
        <v/>
      </c>
      <c r="H1102" s="339" t="str">
        <f>IF(A1102="","",CONCATENATE("1D.",Entrada!$K$8,".",auxiliar!A324,".",Table8[[#This Row],[Código da Candidatura]]))</f>
        <v/>
      </c>
      <c r="I1102" s="342" t="str">
        <f>IF(A1102="","",SUMIF(D.Composição!A$2825:A$8530,A1102,D.Composição!G$5:G$8530))</f>
        <v/>
      </c>
      <c r="J1102" s="343" t="str">
        <f>IF(A1102="","",COUNTIF(D.Composição!$A:$A,$A1102))</f>
        <v/>
      </c>
      <c r="K1102" s="343" t="str">
        <f t="shared" si="85"/>
        <v/>
      </c>
      <c r="L1102" s="343" t="str">
        <f>IF(A1102="","",COUNTIFS(D.Composição!$A:$A,$A1102,D.Composição!$M:$M,"Dep"))</f>
        <v/>
      </c>
      <c r="M1102" s="343" t="str">
        <f>IF(A1102="","",COUNTIFS(D.Composição!$A:$A,$A1102,D.Composição!$F:$F,"Sim"))</f>
        <v/>
      </c>
      <c r="N1102" s="343" t="str">
        <f t="shared" si="86"/>
        <v/>
      </c>
      <c r="O1102" s="332" t="str">
        <f>IF(A1102="","",VLOOKUP(A1102,D.Composição!A3146:F8852,5,FALSE))</f>
        <v/>
      </c>
      <c r="P1102" s="343" t="str">
        <f t="shared" si="87"/>
        <v/>
      </c>
      <c r="Q1102" s="344" t="str">
        <f t="shared" si="88"/>
        <v/>
      </c>
      <c r="R1102" s="345" t="str">
        <f t="shared" si="89"/>
        <v/>
      </c>
      <c r="S1102" s="343" t="str">
        <f>IF(H1102="","",IF(R1102&gt;=4*auxiliar!$K$2,"Não elegível",IF(R1102&lt;4*auxiliar!$K$2,"Elegível","")))</f>
        <v/>
      </c>
      <c r="T1102" s="338"/>
      <c r="U1102" s="325"/>
      <c r="V1102" s="325"/>
      <c r="W1102" s="335"/>
      <c r="X1102" s="336" t="str">
        <f>IF(Table8[[#This Row],[Código do agregado '[Entidade']]]="","",IF(OR(AND(A1102="",A1102&lt;&gt;""),(AND(A1102&lt;&gt;"",OR(B1102="",D1102="",I1102="",T1102="",U1102="")))),"NÃO",IF(AND(A1102&lt;&gt;"",J1102=0),"Faltam membros","sim")))</f>
        <v/>
      </c>
    </row>
    <row r="1103" spans="1:24" x14ac:dyDescent="0.25">
      <c r="A1103" s="337"/>
      <c r="B1103" s="338"/>
      <c r="C1103" s="339">
        <f>IFERROR(VLOOKUP(B1103,A.Núcleos!$B:$C,2,FALSE),"")</f>
        <v>0</v>
      </c>
      <c r="D1103" s="346"/>
      <c r="E1103" s="238"/>
      <c r="F1103" s="337"/>
      <c r="G1103" s="341" t="str">
        <f>IF(Table8[[#This Row],[Código da Candidatura]]="","",CONCATENATE(VLOOKUP(Table8[[#This Row],[Código da Candidatura]],Table13[[Cód.]:[Latitude]],3,FALSE)," - ",VLOOKUP(Table8[[#This Row],[Código da Candidatura]],Table13[[Cód.]:[Latitude]],6,FALSE)))</f>
        <v/>
      </c>
      <c r="H1103" s="339" t="str">
        <f>IF(A1103="","",CONCATENATE("1D.",Entrada!$K$8,".",auxiliar!A325,".",Table8[[#This Row],[Código da Candidatura]]))</f>
        <v/>
      </c>
      <c r="I1103" s="342" t="str">
        <f>IF(A1103="","",SUMIF(D.Composição!A$2825:A$8530,A1103,D.Composição!G$5:G$8530))</f>
        <v/>
      </c>
      <c r="J1103" s="343" t="str">
        <f>IF(A1103="","",COUNTIF(D.Composição!$A:$A,$A1103))</f>
        <v/>
      </c>
      <c r="K1103" s="343" t="str">
        <f t="shared" si="85"/>
        <v/>
      </c>
      <c r="L1103" s="343" t="str">
        <f>IF(A1103="","",COUNTIFS(D.Composição!$A:$A,$A1103,D.Composição!$M:$M,"Dep"))</f>
        <v/>
      </c>
      <c r="M1103" s="343" t="str">
        <f>IF(A1103="","",COUNTIFS(D.Composição!$A:$A,$A1103,D.Composição!$F:$F,"Sim"))</f>
        <v/>
      </c>
      <c r="N1103" s="343" t="str">
        <f t="shared" si="86"/>
        <v/>
      </c>
      <c r="O1103" s="332" t="str">
        <f>IF(A1103="","",VLOOKUP(A1103,D.Composição!A3147:F8853,5,FALSE))</f>
        <v/>
      </c>
      <c r="P1103" s="343" t="str">
        <f t="shared" si="87"/>
        <v/>
      </c>
      <c r="Q1103" s="344" t="str">
        <f t="shared" si="88"/>
        <v/>
      </c>
      <c r="R1103" s="345" t="str">
        <f t="shared" si="89"/>
        <v/>
      </c>
      <c r="S1103" s="343" t="str">
        <f>IF(H1103="","",IF(R1103&gt;=4*auxiliar!$K$2,"Não elegível",IF(R1103&lt;4*auxiliar!$K$2,"Elegível","")))</f>
        <v/>
      </c>
      <c r="T1103" s="338"/>
      <c r="U1103" s="325"/>
      <c r="V1103" s="325"/>
      <c r="W1103" s="335"/>
      <c r="X1103" s="336" t="str">
        <f>IF(Table8[[#This Row],[Código do agregado '[Entidade']]]="","",IF(OR(AND(A1103="",A1103&lt;&gt;""),(AND(A1103&lt;&gt;"",OR(B1103="",D1103="",I1103="",T1103="",U1103="")))),"NÃO",IF(AND(A1103&lt;&gt;"",J1103=0),"Faltam membros","sim")))</f>
        <v/>
      </c>
    </row>
    <row r="1104" spans="1:24" x14ac:dyDescent="0.25">
      <c r="A1104" s="337"/>
      <c r="B1104" s="338"/>
      <c r="C1104" s="339">
        <f>IFERROR(VLOOKUP(B1104,A.Núcleos!$B:$C,2,FALSE),"")</f>
        <v>0</v>
      </c>
      <c r="D1104" s="346"/>
      <c r="E1104" s="238"/>
      <c r="F1104" s="337"/>
      <c r="G1104" s="341" t="str">
        <f>IF(Table8[[#This Row],[Código da Candidatura]]="","",CONCATENATE(VLOOKUP(Table8[[#This Row],[Código da Candidatura]],Table13[[Cód.]:[Latitude]],3,FALSE)," - ",VLOOKUP(Table8[[#This Row],[Código da Candidatura]],Table13[[Cód.]:[Latitude]],6,FALSE)))</f>
        <v/>
      </c>
      <c r="H1104" s="339" t="str">
        <f>IF(A1104="","",CONCATENATE("1D.",Entrada!$K$8,".",auxiliar!A326,".",Table8[[#This Row],[Código da Candidatura]]))</f>
        <v/>
      </c>
      <c r="I1104" s="342" t="str">
        <f>IF(A1104="","",SUMIF(D.Composição!A$2825:A$8530,A1104,D.Composição!G$5:G$8530))</f>
        <v/>
      </c>
      <c r="J1104" s="343" t="str">
        <f>IF(A1104="","",COUNTIF(D.Composição!$A:$A,$A1104))</f>
        <v/>
      </c>
      <c r="K1104" s="343" t="str">
        <f t="shared" si="85"/>
        <v/>
      </c>
      <c r="L1104" s="343" t="str">
        <f>IF(A1104="","",COUNTIFS(D.Composição!$A:$A,$A1104,D.Composição!$M:$M,"Dep"))</f>
        <v/>
      </c>
      <c r="M1104" s="343" t="str">
        <f>IF(A1104="","",COUNTIFS(D.Composição!$A:$A,$A1104,D.Composição!$F:$F,"Sim"))</f>
        <v/>
      </c>
      <c r="N1104" s="343" t="str">
        <f t="shared" si="86"/>
        <v/>
      </c>
      <c r="O1104" s="332" t="str">
        <f>IF(A1104="","",VLOOKUP(A1104,D.Composição!A3148:F8854,5,FALSE))</f>
        <v/>
      </c>
      <c r="P1104" s="343" t="str">
        <f t="shared" si="87"/>
        <v/>
      </c>
      <c r="Q1104" s="344" t="str">
        <f t="shared" si="88"/>
        <v/>
      </c>
      <c r="R1104" s="345" t="str">
        <f t="shared" si="89"/>
        <v/>
      </c>
      <c r="S1104" s="343" t="str">
        <f>IF(H1104="","",IF(R1104&gt;=4*auxiliar!$K$2,"Não elegível",IF(R1104&lt;4*auxiliar!$K$2,"Elegível","")))</f>
        <v/>
      </c>
      <c r="T1104" s="338"/>
      <c r="U1104" s="325"/>
      <c r="V1104" s="325"/>
      <c r="W1104" s="335"/>
      <c r="X1104" s="336" t="str">
        <f>IF(Table8[[#This Row],[Código do agregado '[Entidade']]]="","",IF(OR(AND(A1104="",A1104&lt;&gt;""),(AND(A1104&lt;&gt;"",OR(B1104="",D1104="",I1104="",T1104="",U1104="")))),"NÃO",IF(AND(A1104&lt;&gt;"",J1104=0),"Faltam membros","sim")))</f>
        <v/>
      </c>
    </row>
    <row r="1105" spans="1:24" x14ac:dyDescent="0.25">
      <c r="A1105" s="337"/>
      <c r="B1105" s="338"/>
      <c r="C1105" s="339">
        <f>IFERROR(VLOOKUP(B1105,A.Núcleos!$B:$C,2,FALSE),"")</f>
        <v>0</v>
      </c>
      <c r="D1105" s="346"/>
      <c r="E1105" s="238"/>
      <c r="F1105" s="337"/>
      <c r="G1105" s="341" t="str">
        <f>IF(Table8[[#This Row],[Código da Candidatura]]="","",CONCATENATE(VLOOKUP(Table8[[#This Row],[Código da Candidatura]],Table13[[Cód.]:[Latitude]],3,FALSE)," - ",VLOOKUP(Table8[[#This Row],[Código da Candidatura]],Table13[[Cód.]:[Latitude]],6,FALSE)))</f>
        <v/>
      </c>
      <c r="H1105" s="339" t="str">
        <f>IF(A1105="","",CONCATENATE("1D.",Entrada!$K$8,".",auxiliar!A327,".",Table8[[#This Row],[Código da Candidatura]]))</f>
        <v/>
      </c>
      <c r="I1105" s="342" t="str">
        <f>IF(A1105="","",SUMIF(D.Composição!A$2825:A$8530,A1105,D.Composição!G$5:G$8530))</f>
        <v/>
      </c>
      <c r="J1105" s="343" t="str">
        <f>IF(A1105="","",COUNTIF(D.Composição!$A:$A,$A1105))</f>
        <v/>
      </c>
      <c r="K1105" s="343" t="str">
        <f t="shared" si="85"/>
        <v/>
      </c>
      <c r="L1105" s="343" t="str">
        <f>IF(A1105="","",COUNTIFS(D.Composição!$A:$A,$A1105,D.Composição!$M:$M,"Dep"))</f>
        <v/>
      </c>
      <c r="M1105" s="343" t="str">
        <f>IF(A1105="","",COUNTIFS(D.Composição!$A:$A,$A1105,D.Composição!$F:$F,"Sim"))</f>
        <v/>
      </c>
      <c r="N1105" s="343" t="str">
        <f t="shared" si="86"/>
        <v/>
      </c>
      <c r="O1105" s="332" t="str">
        <f>IF(A1105="","",VLOOKUP(A1105,D.Composição!A3149:F8855,5,FALSE))</f>
        <v/>
      </c>
      <c r="P1105" s="343" t="str">
        <f t="shared" si="87"/>
        <v/>
      </c>
      <c r="Q1105" s="344" t="str">
        <f t="shared" si="88"/>
        <v/>
      </c>
      <c r="R1105" s="345" t="str">
        <f t="shared" si="89"/>
        <v/>
      </c>
      <c r="S1105" s="343" t="str">
        <f>IF(H1105="","",IF(R1105&gt;=4*auxiliar!$K$2,"Não elegível",IF(R1105&lt;4*auxiliar!$K$2,"Elegível","")))</f>
        <v/>
      </c>
      <c r="T1105" s="338"/>
      <c r="U1105" s="325"/>
      <c r="V1105" s="325"/>
      <c r="W1105" s="335"/>
      <c r="X1105" s="336" t="str">
        <f>IF(Table8[[#This Row],[Código do agregado '[Entidade']]]="","",IF(OR(AND(A1105="",A1105&lt;&gt;""),(AND(A1105&lt;&gt;"",OR(B1105="",D1105="",I1105="",T1105="",U1105="")))),"NÃO",IF(AND(A1105&lt;&gt;"",J1105=0),"Faltam membros","sim")))</f>
        <v/>
      </c>
    </row>
    <row r="1106" spans="1:24" x14ac:dyDescent="0.25">
      <c r="A1106" s="337"/>
      <c r="B1106" s="338"/>
      <c r="C1106" s="339">
        <f>IFERROR(VLOOKUP(B1106,A.Núcleos!$B:$C,2,FALSE),"")</f>
        <v>0</v>
      </c>
      <c r="D1106" s="346"/>
      <c r="E1106" s="238"/>
      <c r="F1106" s="337"/>
      <c r="G1106" s="341" t="str">
        <f>IF(Table8[[#This Row],[Código da Candidatura]]="","",CONCATENATE(VLOOKUP(Table8[[#This Row],[Código da Candidatura]],Table13[[Cód.]:[Latitude]],3,FALSE)," - ",VLOOKUP(Table8[[#This Row],[Código da Candidatura]],Table13[[Cód.]:[Latitude]],6,FALSE)))</f>
        <v/>
      </c>
      <c r="H1106" s="339" t="str">
        <f>IF(A1106="","",CONCATENATE("1D.",Entrada!$K$8,".",auxiliar!A328,".",Table8[[#This Row],[Código da Candidatura]]))</f>
        <v/>
      </c>
      <c r="I1106" s="342" t="str">
        <f>IF(A1106="","",SUMIF(D.Composição!A$2825:A$8530,A1106,D.Composição!G$5:G$8530))</f>
        <v/>
      </c>
      <c r="J1106" s="343" t="str">
        <f>IF(A1106="","",COUNTIF(D.Composição!$A:$A,$A1106))</f>
        <v/>
      </c>
      <c r="K1106" s="343" t="str">
        <f t="shared" si="85"/>
        <v/>
      </c>
      <c r="L1106" s="343" t="str">
        <f>IF(A1106="","",COUNTIFS(D.Composição!$A:$A,$A1106,D.Composição!$M:$M,"Dep"))</f>
        <v/>
      </c>
      <c r="M1106" s="343" t="str">
        <f>IF(A1106="","",COUNTIFS(D.Composição!$A:$A,$A1106,D.Composição!$F:$F,"Sim"))</f>
        <v/>
      </c>
      <c r="N1106" s="343" t="str">
        <f t="shared" si="86"/>
        <v/>
      </c>
      <c r="O1106" s="332" t="str">
        <f>IF(A1106="","",VLOOKUP(A1106,D.Composição!A3150:F8856,5,FALSE))</f>
        <v/>
      </c>
      <c r="P1106" s="343" t="str">
        <f t="shared" si="87"/>
        <v/>
      </c>
      <c r="Q1106" s="344" t="str">
        <f t="shared" si="88"/>
        <v/>
      </c>
      <c r="R1106" s="345" t="str">
        <f t="shared" si="89"/>
        <v/>
      </c>
      <c r="S1106" s="343" t="str">
        <f>IF(H1106="","",IF(R1106&gt;=4*auxiliar!$K$2,"Não elegível",IF(R1106&lt;4*auxiliar!$K$2,"Elegível","")))</f>
        <v/>
      </c>
      <c r="T1106" s="338"/>
      <c r="U1106" s="325"/>
      <c r="V1106" s="325"/>
      <c r="W1106" s="335"/>
      <c r="X1106" s="336" t="str">
        <f>IF(Table8[[#This Row],[Código do agregado '[Entidade']]]="","",IF(OR(AND(A1106="",A1106&lt;&gt;""),(AND(A1106&lt;&gt;"",OR(B1106="",D1106="",I1106="",T1106="",U1106="")))),"NÃO",IF(AND(A1106&lt;&gt;"",J1106=0),"Faltam membros","sim")))</f>
        <v/>
      </c>
    </row>
    <row r="1107" spans="1:24" x14ac:dyDescent="0.25">
      <c r="A1107" s="337"/>
      <c r="B1107" s="338"/>
      <c r="C1107" s="339">
        <f>IFERROR(VLOOKUP(B1107,A.Núcleos!$B:$C,2,FALSE),"")</f>
        <v>0</v>
      </c>
      <c r="D1107" s="346"/>
      <c r="E1107" s="238"/>
      <c r="F1107" s="337"/>
      <c r="G1107" s="341" t="str">
        <f>IF(Table8[[#This Row],[Código da Candidatura]]="","",CONCATENATE(VLOOKUP(Table8[[#This Row],[Código da Candidatura]],Table13[[Cód.]:[Latitude]],3,FALSE)," - ",VLOOKUP(Table8[[#This Row],[Código da Candidatura]],Table13[[Cód.]:[Latitude]],6,FALSE)))</f>
        <v/>
      </c>
      <c r="H1107" s="339" t="str">
        <f>IF(A1107="","",CONCATENATE("1D.",Entrada!$K$8,".",auxiliar!A329,".",Table8[[#This Row],[Código da Candidatura]]))</f>
        <v/>
      </c>
      <c r="I1107" s="342" t="str">
        <f>IF(A1107="","",SUMIF(D.Composição!A$2825:A$8530,A1107,D.Composição!G$5:G$8530))</f>
        <v/>
      </c>
      <c r="J1107" s="343" t="str">
        <f>IF(A1107="","",COUNTIF(D.Composição!$A:$A,$A1107))</f>
        <v/>
      </c>
      <c r="K1107" s="343" t="str">
        <f t="shared" si="85"/>
        <v/>
      </c>
      <c r="L1107" s="343" t="str">
        <f>IF(A1107="","",COUNTIFS(D.Composição!$A:$A,$A1107,D.Composição!$M:$M,"Dep"))</f>
        <v/>
      </c>
      <c r="M1107" s="343" t="str">
        <f>IF(A1107="","",COUNTIFS(D.Composição!$A:$A,$A1107,D.Composição!$F:$F,"Sim"))</f>
        <v/>
      </c>
      <c r="N1107" s="343" t="str">
        <f t="shared" si="86"/>
        <v/>
      </c>
      <c r="O1107" s="332" t="str">
        <f>IF(A1107="","",VLOOKUP(A1107,D.Composição!A3151:F8857,5,FALSE))</f>
        <v/>
      </c>
      <c r="P1107" s="343" t="str">
        <f t="shared" si="87"/>
        <v/>
      </c>
      <c r="Q1107" s="344" t="str">
        <f t="shared" si="88"/>
        <v/>
      </c>
      <c r="R1107" s="345" t="str">
        <f t="shared" si="89"/>
        <v/>
      </c>
      <c r="S1107" s="343" t="str">
        <f>IF(H1107="","",IF(R1107&gt;=4*auxiliar!$K$2,"Não elegível",IF(R1107&lt;4*auxiliar!$K$2,"Elegível","")))</f>
        <v/>
      </c>
      <c r="T1107" s="338"/>
      <c r="U1107" s="325"/>
      <c r="V1107" s="325"/>
      <c r="W1107" s="335"/>
      <c r="X1107" s="336" t="str">
        <f>IF(Table8[[#This Row],[Código do agregado '[Entidade']]]="","",IF(OR(AND(A1107="",A1107&lt;&gt;""),(AND(A1107&lt;&gt;"",OR(B1107="",D1107="",I1107="",T1107="",U1107="")))),"NÃO",IF(AND(A1107&lt;&gt;"",J1107=0),"Faltam membros","sim")))</f>
        <v/>
      </c>
    </row>
    <row r="1108" spans="1:24" x14ac:dyDescent="0.25">
      <c r="A1108" s="337"/>
      <c r="B1108" s="338"/>
      <c r="C1108" s="339">
        <f>IFERROR(VLOOKUP(B1108,A.Núcleos!$B:$C,2,FALSE),"")</f>
        <v>0</v>
      </c>
      <c r="D1108" s="346"/>
      <c r="E1108" s="238"/>
      <c r="F1108" s="337"/>
      <c r="G1108" s="341" t="str">
        <f>IF(Table8[[#This Row],[Código da Candidatura]]="","",CONCATENATE(VLOOKUP(Table8[[#This Row],[Código da Candidatura]],Table13[[Cód.]:[Latitude]],3,FALSE)," - ",VLOOKUP(Table8[[#This Row],[Código da Candidatura]],Table13[[Cód.]:[Latitude]],6,FALSE)))</f>
        <v/>
      </c>
      <c r="H1108" s="339" t="str">
        <f>IF(A1108="","",CONCATENATE("1D.",Entrada!$K$8,".",auxiliar!A330,".",Table8[[#This Row],[Código da Candidatura]]))</f>
        <v/>
      </c>
      <c r="I1108" s="342" t="str">
        <f>IF(A1108="","",SUMIF(D.Composição!A$2825:A$8530,A1108,D.Composição!G$5:G$8530))</f>
        <v/>
      </c>
      <c r="J1108" s="343" t="str">
        <f>IF(A1108="","",COUNTIF(D.Composição!$A:$A,$A1108))</f>
        <v/>
      </c>
      <c r="K1108" s="343" t="str">
        <f t="shared" si="85"/>
        <v/>
      </c>
      <c r="L1108" s="343" t="str">
        <f>IF(A1108="","",COUNTIFS(D.Composição!$A:$A,$A1108,D.Composição!$M:$M,"Dep"))</f>
        <v/>
      </c>
      <c r="M1108" s="343" t="str">
        <f>IF(A1108="","",COUNTIFS(D.Composição!$A:$A,$A1108,D.Composição!$F:$F,"Sim"))</f>
        <v/>
      </c>
      <c r="N1108" s="343" t="str">
        <f t="shared" si="86"/>
        <v/>
      </c>
      <c r="O1108" s="332" t="str">
        <f>IF(A1108="","",VLOOKUP(A1108,D.Composição!A3152:F8858,5,FALSE))</f>
        <v/>
      </c>
      <c r="P1108" s="343" t="str">
        <f t="shared" si="87"/>
        <v/>
      </c>
      <c r="Q1108" s="344" t="str">
        <f t="shared" si="88"/>
        <v/>
      </c>
      <c r="R1108" s="345" t="str">
        <f t="shared" si="89"/>
        <v/>
      </c>
      <c r="S1108" s="343" t="str">
        <f>IF(H1108="","",IF(R1108&gt;=4*auxiliar!$K$2,"Não elegível",IF(R1108&lt;4*auxiliar!$K$2,"Elegível","")))</f>
        <v/>
      </c>
      <c r="T1108" s="338"/>
      <c r="U1108" s="325"/>
      <c r="V1108" s="325"/>
      <c r="W1108" s="335"/>
      <c r="X1108" s="336" t="str">
        <f>IF(Table8[[#This Row],[Código do agregado '[Entidade']]]="","",IF(OR(AND(A1108="",A1108&lt;&gt;""),(AND(A1108&lt;&gt;"",OR(B1108="",D1108="",I1108="",T1108="",U1108="")))),"NÃO",IF(AND(A1108&lt;&gt;"",J1108=0),"Faltam membros","sim")))</f>
        <v/>
      </c>
    </row>
    <row r="1109" spans="1:24" x14ac:dyDescent="0.25">
      <c r="A1109" s="337"/>
      <c r="B1109" s="338"/>
      <c r="C1109" s="339">
        <f>IFERROR(VLOOKUP(B1109,A.Núcleos!$B:$C,2,FALSE),"")</f>
        <v>0</v>
      </c>
      <c r="D1109" s="346"/>
      <c r="E1109" s="238"/>
      <c r="F1109" s="337"/>
      <c r="G1109" s="341" t="str">
        <f>IF(Table8[[#This Row],[Código da Candidatura]]="","",CONCATENATE(VLOOKUP(Table8[[#This Row],[Código da Candidatura]],Table13[[Cód.]:[Latitude]],3,FALSE)," - ",VLOOKUP(Table8[[#This Row],[Código da Candidatura]],Table13[[Cód.]:[Latitude]],6,FALSE)))</f>
        <v/>
      </c>
      <c r="H1109" s="339" t="str">
        <f>IF(A1109="","",CONCATENATE("1D.",Entrada!$K$8,".",auxiliar!A331,".",Table8[[#This Row],[Código da Candidatura]]))</f>
        <v/>
      </c>
      <c r="I1109" s="342" t="str">
        <f>IF(A1109="","",SUMIF(D.Composição!A$2825:A$8530,A1109,D.Composição!G$5:G$8530))</f>
        <v/>
      </c>
      <c r="J1109" s="343" t="str">
        <f>IF(A1109="","",COUNTIF(D.Composição!$A:$A,$A1109))</f>
        <v/>
      </c>
      <c r="K1109" s="343" t="str">
        <f t="shared" si="85"/>
        <v/>
      </c>
      <c r="L1109" s="343" t="str">
        <f>IF(A1109="","",COUNTIFS(D.Composição!$A:$A,$A1109,D.Composição!$M:$M,"Dep"))</f>
        <v/>
      </c>
      <c r="M1109" s="343" t="str">
        <f>IF(A1109="","",COUNTIFS(D.Composição!$A:$A,$A1109,D.Composição!$F:$F,"Sim"))</f>
        <v/>
      </c>
      <c r="N1109" s="343" t="str">
        <f t="shared" si="86"/>
        <v/>
      </c>
      <c r="O1109" s="332" t="str">
        <f>IF(A1109="","",VLOOKUP(A1109,D.Composição!A3153:F8859,5,FALSE))</f>
        <v/>
      </c>
      <c r="P1109" s="343" t="str">
        <f t="shared" si="87"/>
        <v/>
      </c>
      <c r="Q1109" s="344" t="str">
        <f t="shared" si="88"/>
        <v/>
      </c>
      <c r="R1109" s="345" t="str">
        <f t="shared" si="89"/>
        <v/>
      </c>
      <c r="S1109" s="343" t="str">
        <f>IF(H1109="","",IF(R1109&gt;=4*auxiliar!$K$2,"Não elegível",IF(R1109&lt;4*auxiliar!$K$2,"Elegível","")))</f>
        <v/>
      </c>
      <c r="T1109" s="338"/>
      <c r="U1109" s="325"/>
      <c r="V1109" s="325"/>
      <c r="W1109" s="335"/>
      <c r="X1109" s="336" t="str">
        <f>IF(Table8[[#This Row],[Código do agregado '[Entidade']]]="","",IF(OR(AND(A1109="",A1109&lt;&gt;""),(AND(A1109&lt;&gt;"",OR(B1109="",D1109="",I1109="",T1109="",U1109="")))),"NÃO",IF(AND(A1109&lt;&gt;"",J1109=0),"Faltam membros","sim")))</f>
        <v/>
      </c>
    </row>
    <row r="1110" spans="1:24" x14ac:dyDescent="0.25">
      <c r="A1110" s="337"/>
      <c r="B1110" s="338"/>
      <c r="C1110" s="339">
        <f>IFERROR(VLOOKUP(B1110,A.Núcleos!$B:$C,2,FALSE),"")</f>
        <v>0</v>
      </c>
      <c r="D1110" s="346"/>
      <c r="E1110" s="238"/>
      <c r="F1110" s="337"/>
      <c r="G1110" s="341" t="str">
        <f>IF(Table8[[#This Row],[Código da Candidatura]]="","",CONCATENATE(VLOOKUP(Table8[[#This Row],[Código da Candidatura]],Table13[[Cód.]:[Latitude]],3,FALSE)," - ",VLOOKUP(Table8[[#This Row],[Código da Candidatura]],Table13[[Cód.]:[Latitude]],6,FALSE)))</f>
        <v/>
      </c>
      <c r="H1110" s="339" t="str">
        <f>IF(A1110="","",CONCATENATE("1D.",Entrada!$K$8,".",auxiliar!A332,".",Table8[[#This Row],[Código da Candidatura]]))</f>
        <v/>
      </c>
      <c r="I1110" s="342" t="str">
        <f>IF(A1110="","",SUMIF(D.Composição!A$2825:A$8530,A1110,D.Composição!G$5:G$8530))</f>
        <v/>
      </c>
      <c r="J1110" s="343" t="str">
        <f>IF(A1110="","",COUNTIF(D.Composição!$A:$A,$A1110))</f>
        <v/>
      </c>
      <c r="K1110" s="343" t="str">
        <f t="shared" si="85"/>
        <v/>
      </c>
      <c r="L1110" s="343" t="str">
        <f>IF(A1110="","",COUNTIFS(D.Composição!$A:$A,$A1110,D.Composição!$M:$M,"Dep"))</f>
        <v/>
      </c>
      <c r="M1110" s="343" t="str">
        <f>IF(A1110="","",COUNTIFS(D.Composição!$A:$A,$A1110,D.Composição!$F:$F,"Sim"))</f>
        <v/>
      </c>
      <c r="N1110" s="343" t="str">
        <f t="shared" si="86"/>
        <v/>
      </c>
      <c r="O1110" s="332" t="str">
        <f>IF(A1110="","",VLOOKUP(A1110,D.Composição!A3154:F8860,5,FALSE))</f>
        <v/>
      </c>
      <c r="P1110" s="343" t="str">
        <f t="shared" si="87"/>
        <v/>
      </c>
      <c r="Q1110" s="344" t="str">
        <f t="shared" si="88"/>
        <v/>
      </c>
      <c r="R1110" s="345" t="str">
        <f t="shared" si="89"/>
        <v/>
      </c>
      <c r="S1110" s="343" t="str">
        <f>IF(H1110="","",IF(R1110&gt;=4*auxiliar!$K$2,"Não elegível",IF(R1110&lt;4*auxiliar!$K$2,"Elegível","")))</f>
        <v/>
      </c>
      <c r="T1110" s="338"/>
      <c r="U1110" s="325"/>
      <c r="V1110" s="325"/>
      <c r="W1110" s="335"/>
      <c r="X1110" s="336" t="str">
        <f>IF(Table8[[#This Row],[Código do agregado '[Entidade']]]="","",IF(OR(AND(A1110="",A1110&lt;&gt;""),(AND(A1110&lt;&gt;"",OR(B1110="",D1110="",I1110="",T1110="",U1110="")))),"NÃO",IF(AND(A1110&lt;&gt;"",J1110=0),"Faltam membros","sim")))</f>
        <v/>
      </c>
    </row>
    <row r="1111" spans="1:24" x14ac:dyDescent="0.25">
      <c r="A1111" s="337"/>
      <c r="B1111" s="338"/>
      <c r="C1111" s="339">
        <f>IFERROR(VLOOKUP(B1111,A.Núcleos!$B:$C,2,FALSE),"")</f>
        <v>0</v>
      </c>
      <c r="D1111" s="346"/>
      <c r="E1111" s="238"/>
      <c r="F1111" s="337"/>
      <c r="G1111" s="341" t="str">
        <f>IF(Table8[[#This Row],[Código da Candidatura]]="","",CONCATENATE(VLOOKUP(Table8[[#This Row],[Código da Candidatura]],Table13[[Cód.]:[Latitude]],3,FALSE)," - ",VLOOKUP(Table8[[#This Row],[Código da Candidatura]],Table13[[Cód.]:[Latitude]],6,FALSE)))</f>
        <v/>
      </c>
      <c r="H1111" s="339" t="str">
        <f>IF(A1111="","",CONCATENATE("1D.",Entrada!$K$8,".",auxiliar!A333,".",Table8[[#This Row],[Código da Candidatura]]))</f>
        <v/>
      </c>
      <c r="I1111" s="342" t="str">
        <f>IF(A1111="","",SUMIF(D.Composição!A$2825:A$8530,A1111,D.Composição!G$5:G$8530))</f>
        <v/>
      </c>
      <c r="J1111" s="343" t="str">
        <f>IF(A1111="","",COUNTIF(D.Composição!$A:$A,$A1111))</f>
        <v/>
      </c>
      <c r="K1111" s="343" t="str">
        <f t="shared" si="85"/>
        <v/>
      </c>
      <c r="L1111" s="343" t="str">
        <f>IF(A1111="","",COUNTIFS(D.Composição!$A:$A,$A1111,D.Composição!$M:$M,"Dep"))</f>
        <v/>
      </c>
      <c r="M1111" s="343" t="str">
        <f>IF(A1111="","",COUNTIFS(D.Composição!$A:$A,$A1111,D.Composição!$F:$F,"Sim"))</f>
        <v/>
      </c>
      <c r="N1111" s="343" t="str">
        <f t="shared" si="86"/>
        <v/>
      </c>
      <c r="O1111" s="332" t="str">
        <f>IF(A1111="","",VLOOKUP(A1111,D.Composição!A3155:F8861,5,FALSE))</f>
        <v/>
      </c>
      <c r="P1111" s="343" t="str">
        <f t="shared" si="87"/>
        <v/>
      </c>
      <c r="Q1111" s="344" t="str">
        <f t="shared" si="88"/>
        <v/>
      </c>
      <c r="R1111" s="345" t="str">
        <f t="shared" si="89"/>
        <v/>
      </c>
      <c r="S1111" s="343" t="str">
        <f>IF(H1111="","",IF(R1111&gt;=4*auxiliar!$K$2,"Não elegível",IF(R1111&lt;4*auxiliar!$K$2,"Elegível","")))</f>
        <v/>
      </c>
      <c r="T1111" s="338"/>
      <c r="U1111" s="325"/>
      <c r="V1111" s="325"/>
      <c r="W1111" s="335"/>
      <c r="X1111" s="336" t="str">
        <f>IF(Table8[[#This Row],[Código do agregado '[Entidade']]]="","",IF(OR(AND(A1111="",A1111&lt;&gt;""),(AND(A1111&lt;&gt;"",OR(B1111="",D1111="",I1111="",T1111="",U1111="")))),"NÃO",IF(AND(A1111&lt;&gt;"",J1111=0),"Faltam membros","sim")))</f>
        <v/>
      </c>
    </row>
    <row r="1112" spans="1:24" x14ac:dyDescent="0.25">
      <c r="A1112" s="337"/>
      <c r="B1112" s="338"/>
      <c r="C1112" s="339">
        <f>IFERROR(VLOOKUP(B1112,A.Núcleos!$B:$C,2,FALSE),"")</f>
        <v>0</v>
      </c>
      <c r="D1112" s="346"/>
      <c r="E1112" s="238"/>
      <c r="F1112" s="337"/>
      <c r="G1112" s="341" t="str">
        <f>IF(Table8[[#This Row],[Código da Candidatura]]="","",CONCATENATE(VLOOKUP(Table8[[#This Row],[Código da Candidatura]],Table13[[Cód.]:[Latitude]],3,FALSE)," - ",VLOOKUP(Table8[[#This Row],[Código da Candidatura]],Table13[[Cód.]:[Latitude]],6,FALSE)))</f>
        <v/>
      </c>
      <c r="H1112" s="339" t="str">
        <f>IF(A1112="","",CONCATENATE("1D.",Entrada!$K$8,".",auxiliar!A334,".",Table8[[#This Row],[Código da Candidatura]]))</f>
        <v/>
      </c>
      <c r="I1112" s="342" t="str">
        <f>IF(A1112="","",SUMIF(D.Composição!A$2825:A$8530,A1112,D.Composição!G$5:G$8530))</f>
        <v/>
      </c>
      <c r="J1112" s="343" t="str">
        <f>IF(A1112="","",COUNTIF(D.Composição!$A:$A,$A1112))</f>
        <v/>
      </c>
      <c r="K1112" s="343" t="str">
        <f t="shared" si="85"/>
        <v/>
      </c>
      <c r="L1112" s="343" t="str">
        <f>IF(A1112="","",COUNTIFS(D.Composição!$A:$A,$A1112,D.Composição!$M:$M,"Dep"))</f>
        <v/>
      </c>
      <c r="M1112" s="343" t="str">
        <f>IF(A1112="","",COUNTIFS(D.Composição!$A:$A,$A1112,D.Composição!$F:$F,"Sim"))</f>
        <v/>
      </c>
      <c r="N1112" s="343" t="str">
        <f t="shared" si="86"/>
        <v/>
      </c>
      <c r="O1112" s="332" t="str">
        <f>IF(A1112="","",VLOOKUP(A1112,D.Composição!A3156:F8862,5,FALSE))</f>
        <v/>
      </c>
      <c r="P1112" s="343" t="str">
        <f t="shared" si="87"/>
        <v/>
      </c>
      <c r="Q1112" s="344" t="str">
        <f t="shared" si="88"/>
        <v/>
      </c>
      <c r="R1112" s="345" t="str">
        <f t="shared" si="89"/>
        <v/>
      </c>
      <c r="S1112" s="343" t="str">
        <f>IF(H1112="","",IF(R1112&gt;=4*auxiliar!$K$2,"Não elegível",IF(R1112&lt;4*auxiliar!$K$2,"Elegível","")))</f>
        <v/>
      </c>
      <c r="T1112" s="338"/>
      <c r="U1112" s="325"/>
      <c r="V1112" s="325"/>
      <c r="W1112" s="335"/>
      <c r="X1112" s="336" t="str">
        <f>IF(Table8[[#This Row],[Código do agregado '[Entidade']]]="","",IF(OR(AND(A1112="",A1112&lt;&gt;""),(AND(A1112&lt;&gt;"",OR(B1112="",D1112="",I1112="",T1112="",U1112="")))),"NÃO",IF(AND(A1112&lt;&gt;"",J1112=0),"Faltam membros","sim")))</f>
        <v/>
      </c>
    </row>
    <row r="1113" spans="1:24" x14ac:dyDescent="0.25">
      <c r="A1113" s="337"/>
      <c r="B1113" s="338"/>
      <c r="C1113" s="339">
        <f>IFERROR(VLOOKUP(B1113,A.Núcleos!$B:$C,2,FALSE),"")</f>
        <v>0</v>
      </c>
      <c r="D1113" s="346"/>
      <c r="E1113" s="238"/>
      <c r="F1113" s="337"/>
      <c r="G1113" s="341" t="str">
        <f>IF(Table8[[#This Row],[Código da Candidatura]]="","",CONCATENATE(VLOOKUP(Table8[[#This Row],[Código da Candidatura]],Table13[[Cód.]:[Latitude]],3,FALSE)," - ",VLOOKUP(Table8[[#This Row],[Código da Candidatura]],Table13[[Cód.]:[Latitude]],6,FALSE)))</f>
        <v/>
      </c>
      <c r="H1113" s="339" t="str">
        <f>IF(A1113="","",CONCATENATE("1D.",Entrada!$K$8,".",auxiliar!A335,".",Table8[[#This Row],[Código da Candidatura]]))</f>
        <v/>
      </c>
      <c r="I1113" s="342" t="str">
        <f>IF(A1113="","",SUMIF(D.Composição!A$2825:A$8530,A1113,D.Composição!G$5:G$8530))</f>
        <v/>
      </c>
      <c r="J1113" s="343" t="str">
        <f>IF(A1113="","",COUNTIF(D.Composição!$A:$A,$A1113))</f>
        <v/>
      </c>
      <c r="K1113" s="343" t="str">
        <f t="shared" si="85"/>
        <v/>
      </c>
      <c r="L1113" s="343" t="str">
        <f>IF(A1113="","",COUNTIFS(D.Composição!$A:$A,$A1113,D.Composição!$M:$M,"Dep"))</f>
        <v/>
      </c>
      <c r="M1113" s="343" t="str">
        <f>IF(A1113="","",COUNTIFS(D.Composição!$A:$A,$A1113,D.Composição!$F:$F,"Sim"))</f>
        <v/>
      </c>
      <c r="N1113" s="343" t="str">
        <f t="shared" si="86"/>
        <v/>
      </c>
      <c r="O1113" s="332" t="str">
        <f>IF(A1113="","",VLOOKUP(A1113,D.Composição!A3157:F8863,5,FALSE))</f>
        <v/>
      </c>
      <c r="P1113" s="343" t="str">
        <f t="shared" si="87"/>
        <v/>
      </c>
      <c r="Q1113" s="344" t="str">
        <f t="shared" si="88"/>
        <v/>
      </c>
      <c r="R1113" s="345" t="str">
        <f t="shared" si="89"/>
        <v/>
      </c>
      <c r="S1113" s="343" t="str">
        <f>IF(H1113="","",IF(R1113&gt;=4*auxiliar!$K$2,"Não elegível",IF(R1113&lt;4*auxiliar!$K$2,"Elegível","")))</f>
        <v/>
      </c>
      <c r="T1113" s="338"/>
      <c r="U1113" s="325"/>
      <c r="V1113" s="325"/>
      <c r="W1113" s="335"/>
      <c r="X1113" s="336" t="str">
        <f>IF(Table8[[#This Row],[Código do agregado '[Entidade']]]="","",IF(OR(AND(A1113="",A1113&lt;&gt;""),(AND(A1113&lt;&gt;"",OR(B1113="",D1113="",I1113="",T1113="",U1113="")))),"NÃO",IF(AND(A1113&lt;&gt;"",J1113=0),"Faltam membros","sim")))</f>
        <v/>
      </c>
    </row>
    <row r="1114" spans="1:24" x14ac:dyDescent="0.25">
      <c r="A1114" s="337"/>
      <c r="B1114" s="338"/>
      <c r="C1114" s="339">
        <f>IFERROR(VLOOKUP(B1114,A.Núcleos!$B:$C,2,FALSE),"")</f>
        <v>0</v>
      </c>
      <c r="D1114" s="346"/>
      <c r="E1114" s="238"/>
      <c r="F1114" s="337"/>
      <c r="G1114" s="341" t="str">
        <f>IF(Table8[[#This Row],[Código da Candidatura]]="","",CONCATENATE(VLOOKUP(Table8[[#This Row],[Código da Candidatura]],Table13[[Cód.]:[Latitude]],3,FALSE)," - ",VLOOKUP(Table8[[#This Row],[Código da Candidatura]],Table13[[Cód.]:[Latitude]],6,FALSE)))</f>
        <v/>
      </c>
      <c r="H1114" s="339" t="str">
        <f>IF(A1114="","",CONCATENATE("1D.",Entrada!$K$8,".",auxiliar!A336,".",Table8[[#This Row],[Código da Candidatura]]))</f>
        <v/>
      </c>
      <c r="I1114" s="342" t="str">
        <f>IF(A1114="","",SUMIF(D.Composição!A$2825:A$8530,A1114,D.Composição!G$5:G$8530))</f>
        <v/>
      </c>
      <c r="J1114" s="343" t="str">
        <f>IF(A1114="","",COUNTIF(D.Composição!$A:$A,$A1114))</f>
        <v/>
      </c>
      <c r="K1114" s="343" t="str">
        <f t="shared" si="85"/>
        <v/>
      </c>
      <c r="L1114" s="343" t="str">
        <f>IF(A1114="","",COUNTIFS(D.Composição!$A:$A,$A1114,D.Composição!$M:$M,"Dep"))</f>
        <v/>
      </c>
      <c r="M1114" s="343" t="str">
        <f>IF(A1114="","",COUNTIFS(D.Composição!$A:$A,$A1114,D.Composição!$F:$F,"Sim"))</f>
        <v/>
      </c>
      <c r="N1114" s="343" t="str">
        <f t="shared" si="86"/>
        <v/>
      </c>
      <c r="O1114" s="332" t="str">
        <f>IF(A1114="","",VLOOKUP(A1114,D.Composição!A3158:F8864,5,FALSE))</f>
        <v/>
      </c>
      <c r="P1114" s="343" t="str">
        <f t="shared" si="87"/>
        <v/>
      </c>
      <c r="Q1114" s="344" t="str">
        <f t="shared" si="88"/>
        <v/>
      </c>
      <c r="R1114" s="345" t="str">
        <f t="shared" si="89"/>
        <v/>
      </c>
      <c r="S1114" s="343" t="str">
        <f>IF(H1114="","",IF(R1114&gt;=4*auxiliar!$K$2,"Não elegível",IF(R1114&lt;4*auxiliar!$K$2,"Elegível","")))</f>
        <v/>
      </c>
      <c r="T1114" s="338"/>
      <c r="U1114" s="325"/>
      <c r="V1114" s="325"/>
      <c r="W1114" s="335"/>
      <c r="X1114" s="336" t="str">
        <f>IF(Table8[[#This Row],[Código do agregado '[Entidade']]]="","",IF(OR(AND(A1114="",A1114&lt;&gt;""),(AND(A1114&lt;&gt;"",OR(B1114="",D1114="",I1114="",T1114="",U1114="")))),"NÃO",IF(AND(A1114&lt;&gt;"",J1114=0),"Faltam membros","sim")))</f>
        <v/>
      </c>
    </row>
    <row r="1115" spans="1:24" x14ac:dyDescent="0.25">
      <c r="A1115" s="337"/>
      <c r="B1115" s="338"/>
      <c r="C1115" s="339">
        <f>IFERROR(VLOOKUP(B1115,A.Núcleos!$B:$C,2,FALSE),"")</f>
        <v>0</v>
      </c>
      <c r="D1115" s="346"/>
      <c r="E1115" s="238"/>
      <c r="F1115" s="337"/>
      <c r="G1115" s="341" t="str">
        <f>IF(Table8[[#This Row],[Código da Candidatura]]="","",CONCATENATE(VLOOKUP(Table8[[#This Row],[Código da Candidatura]],Table13[[Cód.]:[Latitude]],3,FALSE)," - ",VLOOKUP(Table8[[#This Row],[Código da Candidatura]],Table13[[Cód.]:[Latitude]],6,FALSE)))</f>
        <v/>
      </c>
      <c r="H1115" s="339" t="str">
        <f>IF(A1115="","",CONCATENATE("1D.",Entrada!$K$8,".",auxiliar!A337,".",Table8[[#This Row],[Código da Candidatura]]))</f>
        <v/>
      </c>
      <c r="I1115" s="342" t="str">
        <f>IF(A1115="","",SUMIF(D.Composição!A$2825:A$8530,A1115,D.Composição!G$5:G$8530))</f>
        <v/>
      </c>
      <c r="J1115" s="343" t="str">
        <f>IF(A1115="","",COUNTIF(D.Composição!$A:$A,$A1115))</f>
        <v/>
      </c>
      <c r="K1115" s="343" t="str">
        <f t="shared" si="85"/>
        <v/>
      </c>
      <c r="L1115" s="343" t="str">
        <f>IF(A1115="","",COUNTIFS(D.Composição!$A:$A,$A1115,D.Composição!$M:$M,"Dep"))</f>
        <v/>
      </c>
      <c r="M1115" s="343" t="str">
        <f>IF(A1115="","",COUNTIFS(D.Composição!$A:$A,$A1115,D.Composição!$F:$F,"Sim"))</f>
        <v/>
      </c>
      <c r="N1115" s="343" t="str">
        <f t="shared" si="86"/>
        <v/>
      </c>
      <c r="O1115" s="332" t="str">
        <f>IF(A1115="","",VLOOKUP(A1115,D.Composição!A3159:F8865,5,FALSE))</f>
        <v/>
      </c>
      <c r="P1115" s="343" t="str">
        <f t="shared" si="87"/>
        <v/>
      </c>
      <c r="Q1115" s="344" t="str">
        <f t="shared" si="88"/>
        <v/>
      </c>
      <c r="R1115" s="345" t="str">
        <f t="shared" si="89"/>
        <v/>
      </c>
      <c r="S1115" s="343" t="str">
        <f>IF(H1115="","",IF(R1115&gt;=4*auxiliar!$K$2,"Não elegível",IF(R1115&lt;4*auxiliar!$K$2,"Elegível","")))</f>
        <v/>
      </c>
      <c r="T1115" s="338"/>
      <c r="U1115" s="325"/>
      <c r="V1115" s="325"/>
      <c r="W1115" s="335"/>
      <c r="X1115" s="336" t="str">
        <f>IF(Table8[[#This Row],[Código do agregado '[Entidade']]]="","",IF(OR(AND(A1115="",A1115&lt;&gt;""),(AND(A1115&lt;&gt;"",OR(B1115="",D1115="",I1115="",T1115="",U1115="")))),"NÃO",IF(AND(A1115&lt;&gt;"",J1115=0),"Faltam membros","sim")))</f>
        <v/>
      </c>
    </row>
    <row r="1116" spans="1:24" x14ac:dyDescent="0.25">
      <c r="A1116" s="337"/>
      <c r="B1116" s="338"/>
      <c r="C1116" s="339">
        <f>IFERROR(VLOOKUP(B1116,A.Núcleos!$B:$C,2,FALSE),"")</f>
        <v>0</v>
      </c>
      <c r="D1116" s="346"/>
      <c r="E1116" s="238"/>
      <c r="F1116" s="337"/>
      <c r="G1116" s="341" t="str">
        <f>IF(Table8[[#This Row],[Código da Candidatura]]="","",CONCATENATE(VLOOKUP(Table8[[#This Row],[Código da Candidatura]],Table13[[Cód.]:[Latitude]],3,FALSE)," - ",VLOOKUP(Table8[[#This Row],[Código da Candidatura]],Table13[[Cód.]:[Latitude]],6,FALSE)))</f>
        <v/>
      </c>
      <c r="H1116" s="339" t="str">
        <f>IF(A1116="","",CONCATENATE("1D.",Entrada!$K$8,".",auxiliar!A338,".",Table8[[#This Row],[Código da Candidatura]]))</f>
        <v/>
      </c>
      <c r="I1116" s="342" t="str">
        <f>IF(A1116="","",SUMIF(D.Composição!A$2825:A$8530,A1116,D.Composição!G$5:G$8530))</f>
        <v/>
      </c>
      <c r="J1116" s="343" t="str">
        <f>IF(A1116="","",COUNTIF(D.Composição!$A:$A,$A1116))</f>
        <v/>
      </c>
      <c r="K1116" s="343" t="str">
        <f t="shared" si="85"/>
        <v/>
      </c>
      <c r="L1116" s="343" t="str">
        <f>IF(A1116="","",COUNTIFS(D.Composição!$A:$A,$A1116,D.Composição!$M:$M,"Dep"))</f>
        <v/>
      </c>
      <c r="M1116" s="343" t="str">
        <f>IF(A1116="","",COUNTIFS(D.Composição!$A:$A,$A1116,D.Composição!$F:$F,"Sim"))</f>
        <v/>
      </c>
      <c r="N1116" s="343" t="str">
        <f t="shared" si="86"/>
        <v/>
      </c>
      <c r="O1116" s="332" t="str">
        <f>IF(A1116="","",VLOOKUP(A1116,D.Composição!A3160:F8866,5,FALSE))</f>
        <v/>
      </c>
      <c r="P1116" s="343" t="str">
        <f t="shared" si="87"/>
        <v/>
      </c>
      <c r="Q1116" s="344" t="str">
        <f t="shared" si="88"/>
        <v/>
      </c>
      <c r="R1116" s="345" t="str">
        <f t="shared" si="89"/>
        <v/>
      </c>
      <c r="S1116" s="343" t="str">
        <f>IF(H1116="","",IF(R1116&gt;=4*auxiliar!$K$2,"Não elegível",IF(R1116&lt;4*auxiliar!$K$2,"Elegível","")))</f>
        <v/>
      </c>
      <c r="T1116" s="338"/>
      <c r="U1116" s="325"/>
      <c r="V1116" s="325"/>
      <c r="W1116" s="335"/>
      <c r="X1116" s="336" t="str">
        <f>IF(Table8[[#This Row],[Código do agregado '[Entidade']]]="","",IF(OR(AND(A1116="",A1116&lt;&gt;""),(AND(A1116&lt;&gt;"",OR(B1116="",D1116="",I1116="",T1116="",U1116="")))),"NÃO",IF(AND(A1116&lt;&gt;"",J1116=0),"Faltam membros","sim")))</f>
        <v/>
      </c>
    </row>
    <row r="1117" spans="1:24" x14ac:dyDescent="0.25">
      <c r="A1117" s="337"/>
      <c r="B1117" s="338"/>
      <c r="C1117" s="339">
        <f>IFERROR(VLOOKUP(B1117,A.Núcleos!$B:$C,2,FALSE),"")</f>
        <v>0</v>
      </c>
      <c r="D1117" s="346"/>
      <c r="E1117" s="238"/>
      <c r="F1117" s="337"/>
      <c r="G1117" s="341" t="str">
        <f>IF(Table8[[#This Row],[Código da Candidatura]]="","",CONCATENATE(VLOOKUP(Table8[[#This Row],[Código da Candidatura]],Table13[[Cód.]:[Latitude]],3,FALSE)," - ",VLOOKUP(Table8[[#This Row],[Código da Candidatura]],Table13[[Cód.]:[Latitude]],6,FALSE)))</f>
        <v/>
      </c>
      <c r="H1117" s="339" t="str">
        <f>IF(A1117="","",CONCATENATE("1D.",Entrada!$K$8,".",auxiliar!A339,".",Table8[[#This Row],[Código da Candidatura]]))</f>
        <v/>
      </c>
      <c r="I1117" s="342" t="str">
        <f>IF(A1117="","",SUMIF(D.Composição!A$2825:A$8530,A1117,D.Composição!G$5:G$8530))</f>
        <v/>
      </c>
      <c r="J1117" s="343" t="str">
        <f>IF(A1117="","",COUNTIF(D.Composição!$A:$A,$A1117))</f>
        <v/>
      </c>
      <c r="K1117" s="343" t="str">
        <f t="shared" si="85"/>
        <v/>
      </c>
      <c r="L1117" s="343" t="str">
        <f>IF(A1117="","",COUNTIFS(D.Composição!$A:$A,$A1117,D.Composição!$M:$M,"Dep"))</f>
        <v/>
      </c>
      <c r="M1117" s="343" t="str">
        <f>IF(A1117="","",COUNTIFS(D.Composição!$A:$A,$A1117,D.Composição!$F:$F,"Sim"))</f>
        <v/>
      </c>
      <c r="N1117" s="343" t="str">
        <f t="shared" si="86"/>
        <v/>
      </c>
      <c r="O1117" s="332" t="str">
        <f>IF(A1117="","",VLOOKUP(A1117,D.Composição!A3161:F8867,5,FALSE))</f>
        <v/>
      </c>
      <c r="P1117" s="343" t="str">
        <f t="shared" si="87"/>
        <v/>
      </c>
      <c r="Q1117" s="344" t="str">
        <f t="shared" si="88"/>
        <v/>
      </c>
      <c r="R1117" s="345" t="str">
        <f t="shared" si="89"/>
        <v/>
      </c>
      <c r="S1117" s="343" t="str">
        <f>IF(H1117="","",IF(R1117&gt;=4*auxiliar!$K$2,"Não elegível",IF(R1117&lt;4*auxiliar!$K$2,"Elegível","")))</f>
        <v/>
      </c>
      <c r="T1117" s="338"/>
      <c r="U1117" s="325"/>
      <c r="V1117" s="325"/>
      <c r="W1117" s="335"/>
      <c r="X1117" s="336" t="str">
        <f>IF(Table8[[#This Row],[Código do agregado '[Entidade']]]="","",IF(OR(AND(A1117="",A1117&lt;&gt;""),(AND(A1117&lt;&gt;"",OR(B1117="",D1117="",I1117="",T1117="",U1117="")))),"NÃO",IF(AND(A1117&lt;&gt;"",J1117=0),"Faltam membros","sim")))</f>
        <v/>
      </c>
    </row>
    <row r="1118" spans="1:24" x14ac:dyDescent="0.25">
      <c r="A1118" s="337"/>
      <c r="B1118" s="338"/>
      <c r="C1118" s="339">
        <f>IFERROR(VLOOKUP(B1118,A.Núcleos!$B:$C,2,FALSE),"")</f>
        <v>0</v>
      </c>
      <c r="D1118" s="346"/>
      <c r="E1118" s="238"/>
      <c r="F1118" s="337"/>
      <c r="G1118" s="341" t="str">
        <f>IF(Table8[[#This Row],[Código da Candidatura]]="","",CONCATENATE(VLOOKUP(Table8[[#This Row],[Código da Candidatura]],Table13[[Cód.]:[Latitude]],3,FALSE)," - ",VLOOKUP(Table8[[#This Row],[Código da Candidatura]],Table13[[Cód.]:[Latitude]],6,FALSE)))</f>
        <v/>
      </c>
      <c r="H1118" s="339" t="str">
        <f>IF(A1118="","",CONCATENATE("1D.",Entrada!$K$8,".",auxiliar!A340,".",Table8[[#This Row],[Código da Candidatura]]))</f>
        <v/>
      </c>
      <c r="I1118" s="342" t="str">
        <f>IF(A1118="","",SUMIF(D.Composição!A$2825:A$8530,A1118,D.Composição!G$5:G$8530))</f>
        <v/>
      </c>
      <c r="J1118" s="343" t="str">
        <f>IF(A1118="","",COUNTIF(D.Composição!$A:$A,$A1118))</f>
        <v/>
      </c>
      <c r="K1118" s="343" t="str">
        <f t="shared" si="85"/>
        <v/>
      </c>
      <c r="L1118" s="343" t="str">
        <f>IF(A1118="","",COUNTIFS(D.Composição!$A:$A,$A1118,D.Composição!$M:$M,"Dep"))</f>
        <v/>
      </c>
      <c r="M1118" s="343" t="str">
        <f>IF(A1118="","",COUNTIFS(D.Composição!$A:$A,$A1118,D.Composição!$F:$F,"Sim"))</f>
        <v/>
      </c>
      <c r="N1118" s="343" t="str">
        <f t="shared" si="86"/>
        <v/>
      </c>
      <c r="O1118" s="332" t="str">
        <f>IF(A1118="","",VLOOKUP(A1118,D.Composição!A3162:F8868,5,FALSE))</f>
        <v/>
      </c>
      <c r="P1118" s="343" t="str">
        <f t="shared" si="87"/>
        <v/>
      </c>
      <c r="Q1118" s="344" t="str">
        <f t="shared" si="88"/>
        <v/>
      </c>
      <c r="R1118" s="345" t="str">
        <f t="shared" si="89"/>
        <v/>
      </c>
      <c r="S1118" s="343" t="str">
        <f>IF(H1118="","",IF(R1118&gt;=4*auxiliar!$K$2,"Não elegível",IF(R1118&lt;4*auxiliar!$K$2,"Elegível","")))</f>
        <v/>
      </c>
      <c r="T1118" s="338"/>
      <c r="U1118" s="325"/>
      <c r="V1118" s="325"/>
      <c r="W1118" s="335"/>
      <c r="X1118" s="336" t="str">
        <f>IF(Table8[[#This Row],[Código do agregado '[Entidade']]]="","",IF(OR(AND(A1118="",A1118&lt;&gt;""),(AND(A1118&lt;&gt;"",OR(B1118="",D1118="",I1118="",T1118="",U1118="")))),"NÃO",IF(AND(A1118&lt;&gt;"",J1118=0),"Faltam membros","sim")))</f>
        <v/>
      </c>
    </row>
    <row r="1119" spans="1:24" x14ac:dyDescent="0.25">
      <c r="A1119" s="337"/>
      <c r="B1119" s="338"/>
      <c r="C1119" s="339">
        <f>IFERROR(VLOOKUP(B1119,A.Núcleos!$B:$C,2,FALSE),"")</f>
        <v>0</v>
      </c>
      <c r="D1119" s="346"/>
      <c r="E1119" s="238"/>
      <c r="F1119" s="337"/>
      <c r="G1119" s="341" t="str">
        <f>IF(Table8[[#This Row],[Código da Candidatura]]="","",CONCATENATE(VLOOKUP(Table8[[#This Row],[Código da Candidatura]],Table13[[Cód.]:[Latitude]],3,FALSE)," - ",VLOOKUP(Table8[[#This Row],[Código da Candidatura]],Table13[[Cód.]:[Latitude]],6,FALSE)))</f>
        <v/>
      </c>
      <c r="H1119" s="339" t="str">
        <f>IF(A1119="","",CONCATENATE("1D.",Entrada!$K$8,".",auxiliar!A341,".",Table8[[#This Row],[Código da Candidatura]]))</f>
        <v/>
      </c>
      <c r="I1119" s="342" t="str">
        <f>IF(A1119="","",SUMIF(D.Composição!A$2825:A$8530,A1119,D.Composição!G$5:G$8530))</f>
        <v/>
      </c>
      <c r="J1119" s="343" t="str">
        <f>IF(A1119="","",COUNTIF(D.Composição!$A:$A,$A1119))</f>
        <v/>
      </c>
      <c r="K1119" s="343" t="str">
        <f t="shared" si="85"/>
        <v/>
      </c>
      <c r="L1119" s="343" t="str">
        <f>IF(A1119="","",COUNTIFS(D.Composição!$A:$A,$A1119,D.Composição!$M:$M,"Dep"))</f>
        <v/>
      </c>
      <c r="M1119" s="343" t="str">
        <f>IF(A1119="","",COUNTIFS(D.Composição!$A:$A,$A1119,D.Composição!$F:$F,"Sim"))</f>
        <v/>
      </c>
      <c r="N1119" s="343" t="str">
        <f t="shared" si="86"/>
        <v/>
      </c>
      <c r="O1119" s="332" t="str">
        <f>IF(A1119="","",VLOOKUP(A1119,D.Composição!A3163:F8869,5,FALSE))</f>
        <v/>
      </c>
      <c r="P1119" s="343" t="str">
        <f t="shared" si="87"/>
        <v/>
      </c>
      <c r="Q1119" s="344" t="str">
        <f t="shared" si="88"/>
        <v/>
      </c>
      <c r="R1119" s="345" t="str">
        <f t="shared" si="89"/>
        <v/>
      </c>
      <c r="S1119" s="343" t="str">
        <f>IF(H1119="","",IF(R1119&gt;=4*auxiliar!$K$2,"Não elegível",IF(R1119&lt;4*auxiliar!$K$2,"Elegível","")))</f>
        <v/>
      </c>
      <c r="T1119" s="338"/>
      <c r="U1119" s="325"/>
      <c r="V1119" s="325"/>
      <c r="W1119" s="335"/>
      <c r="X1119" s="336" t="str">
        <f>IF(Table8[[#This Row],[Código do agregado '[Entidade']]]="","",IF(OR(AND(A1119="",A1119&lt;&gt;""),(AND(A1119&lt;&gt;"",OR(B1119="",D1119="",I1119="",T1119="",U1119="")))),"NÃO",IF(AND(A1119&lt;&gt;"",J1119=0),"Faltam membros","sim")))</f>
        <v/>
      </c>
    </row>
    <row r="1120" spans="1:24" x14ac:dyDescent="0.25">
      <c r="A1120" s="337"/>
      <c r="B1120" s="338"/>
      <c r="C1120" s="339">
        <f>IFERROR(VLOOKUP(B1120,A.Núcleos!$B:$C,2,FALSE),"")</f>
        <v>0</v>
      </c>
      <c r="D1120" s="346"/>
      <c r="E1120" s="238"/>
      <c r="F1120" s="337"/>
      <c r="G1120" s="341" t="str">
        <f>IF(Table8[[#This Row],[Código da Candidatura]]="","",CONCATENATE(VLOOKUP(Table8[[#This Row],[Código da Candidatura]],Table13[[Cód.]:[Latitude]],3,FALSE)," - ",VLOOKUP(Table8[[#This Row],[Código da Candidatura]],Table13[[Cód.]:[Latitude]],6,FALSE)))</f>
        <v/>
      </c>
      <c r="H1120" s="339" t="str">
        <f>IF(A1120="","",CONCATENATE("1D.",Entrada!$K$8,".",auxiliar!A342,".",Table8[[#This Row],[Código da Candidatura]]))</f>
        <v/>
      </c>
      <c r="I1120" s="342" t="str">
        <f>IF(A1120="","",SUMIF(D.Composição!A$2825:A$8530,A1120,D.Composição!G$5:G$8530))</f>
        <v/>
      </c>
      <c r="J1120" s="343" t="str">
        <f>IF(A1120="","",COUNTIF(D.Composição!$A:$A,$A1120))</f>
        <v/>
      </c>
      <c r="K1120" s="343" t="str">
        <f t="shared" si="85"/>
        <v/>
      </c>
      <c r="L1120" s="343" t="str">
        <f>IF(A1120="","",COUNTIFS(D.Composição!$A:$A,$A1120,D.Composição!$M:$M,"Dep"))</f>
        <v/>
      </c>
      <c r="M1120" s="343" t="str">
        <f>IF(A1120="","",COUNTIFS(D.Composição!$A:$A,$A1120,D.Composição!$F:$F,"Sim"))</f>
        <v/>
      </c>
      <c r="N1120" s="343" t="str">
        <f t="shared" si="86"/>
        <v/>
      </c>
      <c r="O1120" s="332" t="str">
        <f>IF(A1120="","",VLOOKUP(A1120,D.Composição!A3164:F8870,5,FALSE))</f>
        <v/>
      </c>
      <c r="P1120" s="343" t="str">
        <f t="shared" si="87"/>
        <v/>
      </c>
      <c r="Q1120" s="344" t="str">
        <f t="shared" si="88"/>
        <v/>
      </c>
      <c r="R1120" s="345" t="str">
        <f t="shared" si="89"/>
        <v/>
      </c>
      <c r="S1120" s="343" t="str">
        <f>IF(H1120="","",IF(R1120&gt;=4*auxiliar!$K$2,"Não elegível",IF(R1120&lt;4*auxiliar!$K$2,"Elegível","")))</f>
        <v/>
      </c>
      <c r="T1120" s="338"/>
      <c r="U1120" s="325"/>
      <c r="V1120" s="325"/>
      <c r="W1120" s="335"/>
      <c r="X1120" s="336" t="str">
        <f>IF(Table8[[#This Row],[Código do agregado '[Entidade']]]="","",IF(OR(AND(A1120="",A1120&lt;&gt;""),(AND(A1120&lt;&gt;"",OR(B1120="",D1120="",I1120="",T1120="",U1120="")))),"NÃO",IF(AND(A1120&lt;&gt;"",J1120=0),"Faltam membros","sim")))</f>
        <v/>
      </c>
    </row>
    <row r="1121" spans="1:24" x14ac:dyDescent="0.25">
      <c r="A1121" s="337"/>
      <c r="B1121" s="338"/>
      <c r="C1121" s="339">
        <f>IFERROR(VLOOKUP(B1121,A.Núcleos!$B:$C,2,FALSE),"")</f>
        <v>0</v>
      </c>
      <c r="D1121" s="346"/>
      <c r="E1121" s="238"/>
      <c r="F1121" s="337"/>
      <c r="G1121" s="341" t="str">
        <f>IF(Table8[[#This Row],[Código da Candidatura]]="","",CONCATENATE(VLOOKUP(Table8[[#This Row],[Código da Candidatura]],Table13[[Cód.]:[Latitude]],3,FALSE)," - ",VLOOKUP(Table8[[#This Row],[Código da Candidatura]],Table13[[Cód.]:[Latitude]],6,FALSE)))</f>
        <v/>
      </c>
      <c r="H1121" s="339" t="str">
        <f>IF(A1121="","",CONCATENATE("1D.",Entrada!$K$8,".",auxiliar!A343,".",Table8[[#This Row],[Código da Candidatura]]))</f>
        <v/>
      </c>
      <c r="I1121" s="342" t="str">
        <f>IF(A1121="","",SUMIF(D.Composição!A$2825:A$8530,A1121,D.Composição!G$5:G$8530))</f>
        <v/>
      </c>
      <c r="J1121" s="343" t="str">
        <f>IF(A1121="","",COUNTIF(D.Composição!$A:$A,$A1121))</f>
        <v/>
      </c>
      <c r="K1121" s="343" t="str">
        <f t="shared" si="85"/>
        <v/>
      </c>
      <c r="L1121" s="343" t="str">
        <f>IF(A1121="","",COUNTIFS(D.Composição!$A:$A,$A1121,D.Composição!$M:$M,"Dep"))</f>
        <v/>
      </c>
      <c r="M1121" s="343" t="str">
        <f>IF(A1121="","",COUNTIFS(D.Composição!$A:$A,$A1121,D.Composição!$F:$F,"Sim"))</f>
        <v/>
      </c>
      <c r="N1121" s="343" t="str">
        <f t="shared" si="86"/>
        <v/>
      </c>
      <c r="O1121" s="332" t="str">
        <f>IF(A1121="","",VLOOKUP(A1121,D.Composição!A3165:F8871,5,FALSE))</f>
        <v/>
      </c>
      <c r="P1121" s="343" t="str">
        <f t="shared" si="87"/>
        <v/>
      </c>
      <c r="Q1121" s="344" t="str">
        <f t="shared" si="88"/>
        <v/>
      </c>
      <c r="R1121" s="345" t="str">
        <f t="shared" si="89"/>
        <v/>
      </c>
      <c r="S1121" s="343" t="str">
        <f>IF(H1121="","",IF(R1121&gt;=4*auxiliar!$K$2,"Não elegível",IF(R1121&lt;4*auxiliar!$K$2,"Elegível","")))</f>
        <v/>
      </c>
      <c r="T1121" s="338"/>
      <c r="U1121" s="325"/>
      <c r="V1121" s="325"/>
      <c r="W1121" s="335"/>
      <c r="X1121" s="336" t="str">
        <f>IF(Table8[[#This Row],[Código do agregado '[Entidade']]]="","",IF(OR(AND(A1121="",A1121&lt;&gt;""),(AND(A1121&lt;&gt;"",OR(B1121="",D1121="",I1121="",T1121="",U1121="")))),"NÃO",IF(AND(A1121&lt;&gt;"",J1121=0),"Faltam membros","sim")))</f>
        <v/>
      </c>
    </row>
    <row r="1122" spans="1:24" x14ac:dyDescent="0.25">
      <c r="A1122" s="337"/>
      <c r="B1122" s="338"/>
      <c r="C1122" s="339">
        <f>IFERROR(VLOOKUP(B1122,A.Núcleos!$B:$C,2,FALSE),"")</f>
        <v>0</v>
      </c>
      <c r="D1122" s="346"/>
      <c r="E1122" s="238"/>
      <c r="F1122" s="337"/>
      <c r="G1122" s="341" t="str">
        <f>IF(Table8[[#This Row],[Código da Candidatura]]="","",CONCATENATE(VLOOKUP(Table8[[#This Row],[Código da Candidatura]],Table13[[Cód.]:[Latitude]],3,FALSE)," - ",VLOOKUP(Table8[[#This Row],[Código da Candidatura]],Table13[[Cód.]:[Latitude]],6,FALSE)))</f>
        <v/>
      </c>
      <c r="H1122" s="339" t="str">
        <f>IF(A1122="","",CONCATENATE("1D.",Entrada!$K$8,".",auxiliar!A344,".",Table8[[#This Row],[Código da Candidatura]]))</f>
        <v/>
      </c>
      <c r="I1122" s="342" t="str">
        <f>IF(A1122="","",SUMIF(D.Composição!A$2825:A$8530,A1122,D.Composição!G$5:G$8530))</f>
        <v/>
      </c>
      <c r="J1122" s="343" t="str">
        <f>IF(A1122="","",COUNTIF(D.Composição!$A:$A,$A1122))</f>
        <v/>
      </c>
      <c r="K1122" s="343" t="str">
        <f t="shared" si="85"/>
        <v/>
      </c>
      <c r="L1122" s="343" t="str">
        <f>IF(A1122="","",COUNTIFS(D.Composição!$A:$A,$A1122,D.Composição!$M:$M,"Dep"))</f>
        <v/>
      </c>
      <c r="M1122" s="343" t="str">
        <f>IF(A1122="","",COUNTIFS(D.Composição!$A:$A,$A1122,D.Composição!$F:$F,"Sim"))</f>
        <v/>
      </c>
      <c r="N1122" s="343" t="str">
        <f t="shared" si="86"/>
        <v/>
      </c>
      <c r="O1122" s="332" t="str">
        <f>IF(A1122="","",VLOOKUP(A1122,D.Composição!A3166:F8872,5,FALSE))</f>
        <v/>
      </c>
      <c r="P1122" s="343" t="str">
        <f t="shared" si="87"/>
        <v/>
      </c>
      <c r="Q1122" s="344" t="str">
        <f t="shared" si="88"/>
        <v/>
      </c>
      <c r="R1122" s="345" t="str">
        <f t="shared" si="89"/>
        <v/>
      </c>
      <c r="S1122" s="343" t="str">
        <f>IF(H1122="","",IF(R1122&gt;=4*auxiliar!$K$2,"Não elegível",IF(R1122&lt;4*auxiliar!$K$2,"Elegível","")))</f>
        <v/>
      </c>
      <c r="T1122" s="338"/>
      <c r="U1122" s="325"/>
      <c r="V1122" s="325"/>
      <c r="W1122" s="335"/>
      <c r="X1122" s="336" t="str">
        <f>IF(Table8[[#This Row],[Código do agregado '[Entidade']]]="","",IF(OR(AND(A1122="",A1122&lt;&gt;""),(AND(A1122&lt;&gt;"",OR(B1122="",D1122="",I1122="",T1122="",U1122="")))),"NÃO",IF(AND(A1122&lt;&gt;"",J1122=0),"Faltam membros","sim")))</f>
        <v/>
      </c>
    </row>
    <row r="1123" spans="1:24" x14ac:dyDescent="0.25">
      <c r="A1123" s="337"/>
      <c r="B1123" s="338"/>
      <c r="C1123" s="339">
        <f>IFERROR(VLOOKUP(B1123,A.Núcleos!$B:$C,2,FALSE),"")</f>
        <v>0</v>
      </c>
      <c r="D1123" s="346"/>
      <c r="E1123" s="238"/>
      <c r="F1123" s="337"/>
      <c r="G1123" s="341" t="str">
        <f>IF(Table8[[#This Row],[Código da Candidatura]]="","",CONCATENATE(VLOOKUP(Table8[[#This Row],[Código da Candidatura]],Table13[[Cód.]:[Latitude]],3,FALSE)," - ",VLOOKUP(Table8[[#This Row],[Código da Candidatura]],Table13[[Cód.]:[Latitude]],6,FALSE)))</f>
        <v/>
      </c>
      <c r="H1123" s="339" t="str">
        <f>IF(A1123="","",CONCATENATE("1D.",Entrada!$K$8,".",auxiliar!A345,".",Table8[[#This Row],[Código da Candidatura]]))</f>
        <v/>
      </c>
      <c r="I1123" s="342" t="str">
        <f>IF(A1123="","",SUMIF(D.Composição!A$2825:A$8530,A1123,D.Composição!G$5:G$8530))</f>
        <v/>
      </c>
      <c r="J1123" s="343" t="str">
        <f>IF(A1123="","",COUNTIF(D.Composição!$A:$A,$A1123))</f>
        <v/>
      </c>
      <c r="K1123" s="343" t="str">
        <f t="shared" si="85"/>
        <v/>
      </c>
      <c r="L1123" s="343" t="str">
        <f>IF(A1123="","",COUNTIFS(D.Composição!$A:$A,$A1123,D.Composição!$M:$M,"Dep"))</f>
        <v/>
      </c>
      <c r="M1123" s="343" t="str">
        <f>IF(A1123="","",COUNTIFS(D.Composição!$A:$A,$A1123,D.Composição!$F:$F,"Sim"))</f>
        <v/>
      </c>
      <c r="N1123" s="343" t="str">
        <f t="shared" si="86"/>
        <v/>
      </c>
      <c r="O1123" s="332" t="str">
        <f>IF(A1123="","",VLOOKUP(A1123,D.Composição!A3167:F8873,5,FALSE))</f>
        <v/>
      </c>
      <c r="P1123" s="343" t="str">
        <f t="shared" si="87"/>
        <v/>
      </c>
      <c r="Q1123" s="344" t="str">
        <f t="shared" si="88"/>
        <v/>
      </c>
      <c r="R1123" s="345" t="str">
        <f t="shared" si="89"/>
        <v/>
      </c>
      <c r="S1123" s="343" t="str">
        <f>IF(H1123="","",IF(R1123&gt;=4*auxiliar!$K$2,"Não elegível",IF(R1123&lt;4*auxiliar!$K$2,"Elegível","")))</f>
        <v/>
      </c>
      <c r="T1123" s="338"/>
      <c r="U1123" s="325"/>
      <c r="V1123" s="325"/>
      <c r="W1123" s="335"/>
      <c r="X1123" s="336" t="str">
        <f>IF(Table8[[#This Row],[Código do agregado '[Entidade']]]="","",IF(OR(AND(A1123="",A1123&lt;&gt;""),(AND(A1123&lt;&gt;"",OR(B1123="",D1123="",I1123="",T1123="",U1123="")))),"NÃO",IF(AND(A1123&lt;&gt;"",J1123=0),"Faltam membros","sim")))</f>
        <v/>
      </c>
    </row>
    <row r="1124" spans="1:24" x14ac:dyDescent="0.25">
      <c r="A1124" s="337"/>
      <c r="B1124" s="338"/>
      <c r="C1124" s="339">
        <f>IFERROR(VLOOKUP(B1124,A.Núcleos!$B:$C,2,FALSE),"")</f>
        <v>0</v>
      </c>
      <c r="D1124" s="346"/>
      <c r="E1124" s="238"/>
      <c r="F1124" s="337"/>
      <c r="G1124" s="341" t="str">
        <f>IF(Table8[[#This Row],[Código da Candidatura]]="","",CONCATENATE(VLOOKUP(Table8[[#This Row],[Código da Candidatura]],Table13[[Cód.]:[Latitude]],3,FALSE)," - ",VLOOKUP(Table8[[#This Row],[Código da Candidatura]],Table13[[Cód.]:[Latitude]],6,FALSE)))</f>
        <v/>
      </c>
      <c r="H1124" s="339" t="str">
        <f>IF(A1124="","",CONCATENATE("1D.",Entrada!$K$8,".",auxiliar!A346,".",Table8[[#This Row],[Código da Candidatura]]))</f>
        <v/>
      </c>
      <c r="I1124" s="342" t="str">
        <f>IF(A1124="","",SUMIF(D.Composição!A$2825:A$8530,A1124,D.Composição!G$5:G$8530))</f>
        <v/>
      </c>
      <c r="J1124" s="343" t="str">
        <f>IF(A1124="","",COUNTIF(D.Composição!$A:$A,$A1124))</f>
        <v/>
      </c>
      <c r="K1124" s="343" t="str">
        <f t="shared" si="85"/>
        <v/>
      </c>
      <c r="L1124" s="343" t="str">
        <f>IF(A1124="","",COUNTIFS(D.Composição!$A:$A,$A1124,D.Composição!$M:$M,"Dep"))</f>
        <v/>
      </c>
      <c r="M1124" s="343" t="str">
        <f>IF(A1124="","",COUNTIFS(D.Composição!$A:$A,$A1124,D.Composição!$F:$F,"Sim"))</f>
        <v/>
      </c>
      <c r="N1124" s="343" t="str">
        <f t="shared" si="86"/>
        <v/>
      </c>
      <c r="O1124" s="332" t="str">
        <f>IF(A1124="","",VLOOKUP(A1124,D.Composição!A3168:F8874,5,FALSE))</f>
        <v/>
      </c>
      <c r="P1124" s="343" t="str">
        <f t="shared" si="87"/>
        <v/>
      </c>
      <c r="Q1124" s="344" t="str">
        <f t="shared" si="88"/>
        <v/>
      </c>
      <c r="R1124" s="345" t="str">
        <f t="shared" si="89"/>
        <v/>
      </c>
      <c r="S1124" s="343" t="str">
        <f>IF(H1124="","",IF(R1124&gt;=4*auxiliar!$K$2,"Não elegível",IF(R1124&lt;4*auxiliar!$K$2,"Elegível","")))</f>
        <v/>
      </c>
      <c r="T1124" s="338"/>
      <c r="U1124" s="325"/>
      <c r="V1124" s="325"/>
      <c r="W1124" s="335"/>
      <c r="X1124" s="336" t="str">
        <f>IF(Table8[[#This Row],[Código do agregado '[Entidade']]]="","",IF(OR(AND(A1124="",A1124&lt;&gt;""),(AND(A1124&lt;&gt;"",OR(B1124="",D1124="",I1124="",T1124="",U1124="")))),"NÃO",IF(AND(A1124&lt;&gt;"",J1124=0),"Faltam membros","sim")))</f>
        <v/>
      </c>
    </row>
    <row r="1125" spans="1:24" x14ac:dyDescent="0.25">
      <c r="A1125" s="337"/>
      <c r="B1125" s="338"/>
      <c r="C1125" s="339">
        <f>IFERROR(VLOOKUP(B1125,A.Núcleos!$B:$C,2,FALSE),"")</f>
        <v>0</v>
      </c>
      <c r="D1125" s="346"/>
      <c r="E1125" s="238"/>
      <c r="F1125" s="337"/>
      <c r="G1125" s="341" t="str">
        <f>IF(Table8[[#This Row],[Código da Candidatura]]="","",CONCATENATE(VLOOKUP(Table8[[#This Row],[Código da Candidatura]],Table13[[Cód.]:[Latitude]],3,FALSE)," - ",VLOOKUP(Table8[[#This Row],[Código da Candidatura]],Table13[[Cód.]:[Latitude]],6,FALSE)))</f>
        <v/>
      </c>
      <c r="H1125" s="339" t="str">
        <f>IF(A1125="","",CONCATENATE("1D.",Entrada!$K$8,".",auxiliar!A347,".",Table8[[#This Row],[Código da Candidatura]]))</f>
        <v/>
      </c>
      <c r="I1125" s="342" t="str">
        <f>IF(A1125="","",SUMIF(D.Composição!A$2825:A$8530,A1125,D.Composição!G$5:G$8530))</f>
        <v/>
      </c>
      <c r="J1125" s="343" t="str">
        <f>IF(A1125="","",COUNTIF(D.Composição!$A:$A,$A1125))</f>
        <v/>
      </c>
      <c r="K1125" s="343" t="str">
        <f t="shared" si="85"/>
        <v/>
      </c>
      <c r="L1125" s="343" t="str">
        <f>IF(A1125="","",COUNTIFS(D.Composição!$A:$A,$A1125,D.Composição!$M:$M,"Dep"))</f>
        <v/>
      </c>
      <c r="M1125" s="343" t="str">
        <f>IF(A1125="","",COUNTIFS(D.Composição!$A:$A,$A1125,D.Composição!$F:$F,"Sim"))</f>
        <v/>
      </c>
      <c r="N1125" s="343" t="str">
        <f t="shared" si="86"/>
        <v/>
      </c>
      <c r="O1125" s="332" t="str">
        <f>IF(A1125="","",VLOOKUP(A1125,D.Composição!A3169:F8875,5,FALSE))</f>
        <v/>
      </c>
      <c r="P1125" s="343" t="str">
        <f t="shared" si="87"/>
        <v/>
      </c>
      <c r="Q1125" s="344" t="str">
        <f t="shared" si="88"/>
        <v/>
      </c>
      <c r="R1125" s="345" t="str">
        <f t="shared" si="89"/>
        <v/>
      </c>
      <c r="S1125" s="343" t="str">
        <f>IF(H1125="","",IF(R1125&gt;=4*auxiliar!$K$2,"Não elegível",IF(R1125&lt;4*auxiliar!$K$2,"Elegível","")))</f>
        <v/>
      </c>
      <c r="T1125" s="338"/>
      <c r="U1125" s="325"/>
      <c r="V1125" s="325"/>
      <c r="W1125" s="335"/>
      <c r="X1125" s="336" t="str">
        <f>IF(Table8[[#This Row],[Código do agregado '[Entidade']]]="","",IF(OR(AND(A1125="",A1125&lt;&gt;""),(AND(A1125&lt;&gt;"",OR(B1125="",D1125="",I1125="",T1125="",U1125="")))),"NÃO",IF(AND(A1125&lt;&gt;"",J1125=0),"Faltam membros","sim")))</f>
        <v/>
      </c>
    </row>
    <row r="1126" spans="1:24" x14ac:dyDescent="0.25">
      <c r="A1126" s="337"/>
      <c r="B1126" s="338"/>
      <c r="C1126" s="339">
        <f>IFERROR(VLOOKUP(B1126,A.Núcleos!$B:$C,2,FALSE),"")</f>
        <v>0</v>
      </c>
      <c r="D1126" s="346"/>
      <c r="E1126" s="238"/>
      <c r="F1126" s="337"/>
      <c r="G1126" s="341" t="str">
        <f>IF(Table8[[#This Row],[Código da Candidatura]]="","",CONCATENATE(VLOOKUP(Table8[[#This Row],[Código da Candidatura]],Table13[[Cód.]:[Latitude]],3,FALSE)," - ",VLOOKUP(Table8[[#This Row],[Código da Candidatura]],Table13[[Cód.]:[Latitude]],6,FALSE)))</f>
        <v/>
      </c>
      <c r="H1126" s="339" t="str">
        <f>IF(A1126="","",CONCATENATE("1D.",Entrada!$K$8,".",auxiliar!A348,".",Table8[[#This Row],[Código da Candidatura]]))</f>
        <v/>
      </c>
      <c r="I1126" s="342" t="str">
        <f>IF(A1126="","",SUMIF(D.Composição!A$2825:A$8530,A1126,D.Composição!G$5:G$8530))</f>
        <v/>
      </c>
      <c r="J1126" s="343" t="str">
        <f>IF(A1126="","",COUNTIF(D.Composição!$A:$A,$A1126))</f>
        <v/>
      </c>
      <c r="K1126" s="343" t="str">
        <f t="shared" si="85"/>
        <v/>
      </c>
      <c r="L1126" s="343" t="str">
        <f>IF(A1126="","",COUNTIFS(D.Composição!$A:$A,$A1126,D.Composição!$M:$M,"Dep"))</f>
        <v/>
      </c>
      <c r="M1126" s="343" t="str">
        <f>IF(A1126="","",COUNTIFS(D.Composição!$A:$A,$A1126,D.Composição!$F:$F,"Sim"))</f>
        <v/>
      </c>
      <c r="N1126" s="343" t="str">
        <f t="shared" si="86"/>
        <v/>
      </c>
      <c r="O1126" s="332" t="str">
        <f>IF(A1126="","",VLOOKUP(A1126,D.Composição!A3170:F8876,5,FALSE))</f>
        <v/>
      </c>
      <c r="P1126" s="343" t="str">
        <f t="shared" si="87"/>
        <v/>
      </c>
      <c r="Q1126" s="344" t="str">
        <f t="shared" si="88"/>
        <v/>
      </c>
      <c r="R1126" s="345" t="str">
        <f t="shared" si="89"/>
        <v/>
      </c>
      <c r="S1126" s="343" t="str">
        <f>IF(H1126="","",IF(R1126&gt;=4*auxiliar!$K$2,"Não elegível",IF(R1126&lt;4*auxiliar!$K$2,"Elegível","")))</f>
        <v/>
      </c>
      <c r="T1126" s="338"/>
      <c r="U1126" s="325"/>
      <c r="V1126" s="325"/>
      <c r="W1126" s="335"/>
      <c r="X1126" s="336" t="str">
        <f>IF(Table8[[#This Row],[Código do agregado '[Entidade']]]="","",IF(OR(AND(A1126="",A1126&lt;&gt;""),(AND(A1126&lt;&gt;"",OR(B1126="",D1126="",I1126="",T1126="",U1126="")))),"NÃO",IF(AND(A1126&lt;&gt;"",J1126=0),"Faltam membros","sim")))</f>
        <v/>
      </c>
    </row>
    <row r="1127" spans="1:24" x14ac:dyDescent="0.25">
      <c r="A1127" s="337"/>
      <c r="B1127" s="338"/>
      <c r="C1127" s="339">
        <f>IFERROR(VLOOKUP(B1127,A.Núcleos!$B:$C,2,FALSE),"")</f>
        <v>0</v>
      </c>
      <c r="D1127" s="346"/>
      <c r="E1127" s="238"/>
      <c r="F1127" s="337"/>
      <c r="G1127" s="341" t="str">
        <f>IF(Table8[[#This Row],[Código da Candidatura]]="","",CONCATENATE(VLOOKUP(Table8[[#This Row],[Código da Candidatura]],Table13[[Cód.]:[Latitude]],3,FALSE)," - ",VLOOKUP(Table8[[#This Row],[Código da Candidatura]],Table13[[Cód.]:[Latitude]],6,FALSE)))</f>
        <v/>
      </c>
      <c r="H1127" s="339" t="str">
        <f>IF(A1127="","",CONCATENATE("1D.",Entrada!$K$8,".",auxiliar!A349,".",Table8[[#This Row],[Código da Candidatura]]))</f>
        <v/>
      </c>
      <c r="I1127" s="342" t="str">
        <f>IF(A1127="","",SUMIF(D.Composição!A$2825:A$8530,A1127,D.Composição!G$5:G$8530))</f>
        <v/>
      </c>
      <c r="J1127" s="343" t="str">
        <f>IF(A1127="","",COUNTIF(D.Composição!$A:$A,$A1127))</f>
        <v/>
      </c>
      <c r="K1127" s="343" t="str">
        <f t="shared" si="85"/>
        <v/>
      </c>
      <c r="L1127" s="343" t="str">
        <f>IF(A1127="","",COUNTIFS(D.Composição!$A:$A,$A1127,D.Composição!$M:$M,"Dep"))</f>
        <v/>
      </c>
      <c r="M1127" s="343" t="str">
        <f>IF(A1127="","",COUNTIFS(D.Composição!$A:$A,$A1127,D.Composição!$F:$F,"Sim"))</f>
        <v/>
      </c>
      <c r="N1127" s="343" t="str">
        <f t="shared" si="86"/>
        <v/>
      </c>
      <c r="O1127" s="332" t="str">
        <f>IF(A1127="","",VLOOKUP(A1127,D.Composição!A3171:F8877,5,FALSE))</f>
        <v/>
      </c>
      <c r="P1127" s="343" t="str">
        <f t="shared" si="87"/>
        <v/>
      </c>
      <c r="Q1127" s="344" t="str">
        <f t="shared" si="88"/>
        <v/>
      </c>
      <c r="R1127" s="345" t="str">
        <f t="shared" si="89"/>
        <v/>
      </c>
      <c r="S1127" s="343" t="str">
        <f>IF(H1127="","",IF(R1127&gt;=4*auxiliar!$K$2,"Não elegível",IF(R1127&lt;4*auxiliar!$K$2,"Elegível","")))</f>
        <v/>
      </c>
      <c r="T1127" s="338"/>
      <c r="U1127" s="325"/>
      <c r="V1127" s="325"/>
      <c r="W1127" s="335"/>
      <c r="X1127" s="336" t="str">
        <f>IF(Table8[[#This Row],[Código do agregado '[Entidade']]]="","",IF(OR(AND(A1127="",A1127&lt;&gt;""),(AND(A1127&lt;&gt;"",OR(B1127="",D1127="",I1127="",T1127="",U1127="")))),"NÃO",IF(AND(A1127&lt;&gt;"",J1127=0),"Faltam membros","sim")))</f>
        <v/>
      </c>
    </row>
    <row r="1128" spans="1:24" x14ac:dyDescent="0.25">
      <c r="A1128" s="337"/>
      <c r="B1128" s="338"/>
      <c r="C1128" s="339">
        <f>IFERROR(VLOOKUP(B1128,A.Núcleos!$B:$C,2,FALSE),"")</f>
        <v>0</v>
      </c>
      <c r="D1128" s="346"/>
      <c r="E1128" s="238"/>
      <c r="F1128" s="337"/>
      <c r="G1128" s="341" t="str">
        <f>IF(Table8[[#This Row],[Código da Candidatura]]="","",CONCATENATE(VLOOKUP(Table8[[#This Row],[Código da Candidatura]],Table13[[Cód.]:[Latitude]],3,FALSE)," - ",VLOOKUP(Table8[[#This Row],[Código da Candidatura]],Table13[[Cód.]:[Latitude]],6,FALSE)))</f>
        <v/>
      </c>
      <c r="H1128" s="339" t="str">
        <f>IF(A1128="","",CONCATENATE("1D.",Entrada!$K$8,".",auxiliar!A350,".",Table8[[#This Row],[Código da Candidatura]]))</f>
        <v/>
      </c>
      <c r="I1128" s="342" t="str">
        <f>IF(A1128="","",SUMIF(D.Composição!A$2825:A$8530,A1128,D.Composição!G$5:G$8530))</f>
        <v/>
      </c>
      <c r="J1128" s="343" t="str">
        <f>IF(A1128="","",COUNTIF(D.Composição!$A:$A,$A1128))</f>
        <v/>
      </c>
      <c r="K1128" s="343" t="str">
        <f t="shared" si="85"/>
        <v/>
      </c>
      <c r="L1128" s="343" t="str">
        <f>IF(A1128="","",COUNTIFS(D.Composição!$A:$A,$A1128,D.Composição!$M:$M,"Dep"))</f>
        <v/>
      </c>
      <c r="M1128" s="343" t="str">
        <f>IF(A1128="","",COUNTIFS(D.Composição!$A:$A,$A1128,D.Composição!$F:$F,"Sim"))</f>
        <v/>
      </c>
      <c r="N1128" s="343" t="str">
        <f t="shared" si="86"/>
        <v/>
      </c>
      <c r="O1128" s="332" t="str">
        <f>IF(A1128="","",VLOOKUP(A1128,D.Composição!A3172:F8878,5,FALSE))</f>
        <v/>
      </c>
      <c r="P1128" s="343" t="str">
        <f t="shared" si="87"/>
        <v/>
      </c>
      <c r="Q1128" s="344" t="str">
        <f t="shared" si="88"/>
        <v/>
      </c>
      <c r="R1128" s="345" t="str">
        <f t="shared" si="89"/>
        <v/>
      </c>
      <c r="S1128" s="343" t="str">
        <f>IF(H1128="","",IF(R1128&gt;=4*auxiliar!$K$2,"Não elegível",IF(R1128&lt;4*auxiliar!$K$2,"Elegível","")))</f>
        <v/>
      </c>
      <c r="T1128" s="338"/>
      <c r="U1128" s="325"/>
      <c r="V1128" s="325"/>
      <c r="W1128" s="335"/>
      <c r="X1128" s="336" t="str">
        <f>IF(Table8[[#This Row],[Código do agregado '[Entidade']]]="","",IF(OR(AND(A1128="",A1128&lt;&gt;""),(AND(A1128&lt;&gt;"",OR(B1128="",D1128="",I1128="",T1128="",U1128="")))),"NÃO",IF(AND(A1128&lt;&gt;"",J1128=0),"Faltam membros","sim")))</f>
        <v/>
      </c>
    </row>
    <row r="1129" spans="1:24" x14ac:dyDescent="0.25">
      <c r="A1129" s="337"/>
      <c r="B1129" s="338"/>
      <c r="C1129" s="339">
        <f>IFERROR(VLOOKUP(B1129,A.Núcleos!$B:$C,2,FALSE),"")</f>
        <v>0</v>
      </c>
      <c r="D1129" s="346"/>
      <c r="E1129" s="238"/>
      <c r="F1129" s="337"/>
      <c r="G1129" s="341" t="str">
        <f>IF(Table8[[#This Row],[Código da Candidatura]]="","",CONCATENATE(VLOOKUP(Table8[[#This Row],[Código da Candidatura]],Table13[[Cód.]:[Latitude]],3,FALSE)," - ",VLOOKUP(Table8[[#This Row],[Código da Candidatura]],Table13[[Cód.]:[Latitude]],6,FALSE)))</f>
        <v/>
      </c>
      <c r="H1129" s="339" t="str">
        <f>IF(A1129="","",CONCATENATE("1D.",Entrada!$K$8,".",auxiliar!A351,".",Table8[[#This Row],[Código da Candidatura]]))</f>
        <v/>
      </c>
      <c r="I1129" s="342" t="str">
        <f>IF(A1129="","",SUMIF(D.Composição!A$2825:A$8530,A1129,D.Composição!G$5:G$8530))</f>
        <v/>
      </c>
      <c r="J1129" s="343" t="str">
        <f>IF(A1129="","",COUNTIF(D.Composição!$A:$A,$A1129))</f>
        <v/>
      </c>
      <c r="K1129" s="343" t="str">
        <f t="shared" si="85"/>
        <v/>
      </c>
      <c r="L1129" s="343" t="str">
        <f>IF(A1129="","",COUNTIFS(D.Composição!$A:$A,$A1129,D.Composição!$M:$M,"Dep"))</f>
        <v/>
      </c>
      <c r="M1129" s="343" t="str">
        <f>IF(A1129="","",COUNTIFS(D.Composição!$A:$A,$A1129,D.Composição!$F:$F,"Sim"))</f>
        <v/>
      </c>
      <c r="N1129" s="343" t="str">
        <f t="shared" si="86"/>
        <v/>
      </c>
      <c r="O1129" s="332" t="str">
        <f>IF(A1129="","",VLOOKUP(A1129,D.Composição!A3173:F8879,5,FALSE))</f>
        <v/>
      </c>
      <c r="P1129" s="343" t="str">
        <f t="shared" si="87"/>
        <v/>
      </c>
      <c r="Q1129" s="344" t="str">
        <f t="shared" si="88"/>
        <v/>
      </c>
      <c r="R1129" s="345" t="str">
        <f t="shared" si="89"/>
        <v/>
      </c>
      <c r="S1129" s="343" t="str">
        <f>IF(H1129="","",IF(R1129&gt;=4*auxiliar!$K$2,"Não elegível",IF(R1129&lt;4*auxiliar!$K$2,"Elegível","")))</f>
        <v/>
      </c>
      <c r="T1129" s="338"/>
      <c r="U1129" s="325"/>
      <c r="V1129" s="325"/>
      <c r="W1129" s="335"/>
      <c r="X1129" s="336" t="str">
        <f>IF(Table8[[#This Row],[Código do agregado '[Entidade']]]="","",IF(OR(AND(A1129="",A1129&lt;&gt;""),(AND(A1129&lt;&gt;"",OR(B1129="",D1129="",I1129="",T1129="",U1129="")))),"NÃO",IF(AND(A1129&lt;&gt;"",J1129=0),"Faltam membros","sim")))</f>
        <v/>
      </c>
    </row>
    <row r="1130" spans="1:24" x14ac:dyDescent="0.25">
      <c r="A1130" s="337"/>
      <c r="B1130" s="338"/>
      <c r="C1130" s="339">
        <f>IFERROR(VLOOKUP(B1130,A.Núcleos!$B:$C,2,FALSE),"")</f>
        <v>0</v>
      </c>
      <c r="D1130" s="346"/>
      <c r="E1130" s="238"/>
      <c r="F1130" s="337"/>
      <c r="G1130" s="341" t="str">
        <f>IF(Table8[[#This Row],[Código da Candidatura]]="","",CONCATENATE(VLOOKUP(Table8[[#This Row],[Código da Candidatura]],Table13[[Cód.]:[Latitude]],3,FALSE)," - ",VLOOKUP(Table8[[#This Row],[Código da Candidatura]],Table13[[Cód.]:[Latitude]],6,FALSE)))</f>
        <v/>
      </c>
      <c r="H1130" s="339" t="str">
        <f>IF(A1130="","",CONCATENATE("1D.",Entrada!$K$8,".",auxiliar!A352,".",Table8[[#This Row],[Código da Candidatura]]))</f>
        <v/>
      </c>
      <c r="I1130" s="342" t="str">
        <f>IF(A1130="","",SUMIF(D.Composição!A$2825:A$8530,A1130,D.Composição!G$5:G$8530))</f>
        <v/>
      </c>
      <c r="J1130" s="343" t="str">
        <f>IF(A1130="","",COUNTIF(D.Composição!$A:$A,$A1130))</f>
        <v/>
      </c>
      <c r="K1130" s="343" t="str">
        <f t="shared" si="85"/>
        <v/>
      </c>
      <c r="L1130" s="343" t="str">
        <f>IF(A1130="","",COUNTIFS(D.Composição!$A:$A,$A1130,D.Composição!$M:$M,"Dep"))</f>
        <v/>
      </c>
      <c r="M1130" s="343" t="str">
        <f>IF(A1130="","",COUNTIFS(D.Composição!$A:$A,$A1130,D.Composição!$F:$F,"Sim"))</f>
        <v/>
      </c>
      <c r="N1130" s="343" t="str">
        <f t="shared" si="86"/>
        <v/>
      </c>
      <c r="O1130" s="332" t="str">
        <f>IF(A1130="","",VLOOKUP(A1130,D.Composição!A3174:F8880,5,FALSE))</f>
        <v/>
      </c>
      <c r="P1130" s="343" t="str">
        <f t="shared" si="87"/>
        <v/>
      </c>
      <c r="Q1130" s="344" t="str">
        <f t="shared" si="88"/>
        <v/>
      </c>
      <c r="R1130" s="345" t="str">
        <f t="shared" si="89"/>
        <v/>
      </c>
      <c r="S1130" s="343" t="str">
        <f>IF(H1130="","",IF(R1130&gt;=4*auxiliar!$K$2,"Não elegível",IF(R1130&lt;4*auxiliar!$K$2,"Elegível","")))</f>
        <v/>
      </c>
      <c r="T1130" s="338"/>
      <c r="U1130" s="325"/>
      <c r="V1130" s="325"/>
      <c r="W1130" s="335"/>
      <c r="X1130" s="336" t="str">
        <f>IF(Table8[[#This Row],[Código do agregado '[Entidade']]]="","",IF(OR(AND(A1130="",A1130&lt;&gt;""),(AND(A1130&lt;&gt;"",OR(B1130="",D1130="",I1130="",T1130="",U1130="")))),"NÃO",IF(AND(A1130&lt;&gt;"",J1130=0),"Faltam membros","sim")))</f>
        <v/>
      </c>
    </row>
    <row r="1131" spans="1:24" x14ac:dyDescent="0.25">
      <c r="A1131" s="337"/>
      <c r="B1131" s="338"/>
      <c r="C1131" s="339">
        <f>IFERROR(VLOOKUP(B1131,A.Núcleos!$B:$C,2,FALSE),"")</f>
        <v>0</v>
      </c>
      <c r="D1131" s="346"/>
      <c r="E1131" s="238"/>
      <c r="F1131" s="337"/>
      <c r="G1131" s="341" t="str">
        <f>IF(Table8[[#This Row],[Código da Candidatura]]="","",CONCATENATE(VLOOKUP(Table8[[#This Row],[Código da Candidatura]],Table13[[Cód.]:[Latitude]],3,FALSE)," - ",VLOOKUP(Table8[[#This Row],[Código da Candidatura]],Table13[[Cód.]:[Latitude]],6,FALSE)))</f>
        <v/>
      </c>
      <c r="H1131" s="339" t="str">
        <f>IF(A1131="","",CONCATENATE("1D.",Entrada!$K$8,".",auxiliar!A353,".",Table8[[#This Row],[Código da Candidatura]]))</f>
        <v/>
      </c>
      <c r="I1131" s="342" t="str">
        <f>IF(A1131="","",SUMIF(D.Composição!A$2825:A$8530,A1131,D.Composição!G$5:G$8530))</f>
        <v/>
      </c>
      <c r="J1131" s="343" t="str">
        <f>IF(A1131="","",COUNTIF(D.Composição!$A:$A,$A1131))</f>
        <v/>
      </c>
      <c r="K1131" s="343" t="str">
        <f t="shared" si="85"/>
        <v/>
      </c>
      <c r="L1131" s="343" t="str">
        <f>IF(A1131="","",COUNTIFS(D.Composição!$A:$A,$A1131,D.Composição!$M:$M,"Dep"))</f>
        <v/>
      </c>
      <c r="M1131" s="343" t="str">
        <f>IF(A1131="","",COUNTIFS(D.Composição!$A:$A,$A1131,D.Composição!$F:$F,"Sim"))</f>
        <v/>
      </c>
      <c r="N1131" s="343" t="str">
        <f t="shared" si="86"/>
        <v/>
      </c>
      <c r="O1131" s="332" t="str">
        <f>IF(A1131="","",VLOOKUP(A1131,D.Composição!A3175:F8881,5,FALSE))</f>
        <v/>
      </c>
      <c r="P1131" s="343" t="str">
        <f t="shared" si="87"/>
        <v/>
      </c>
      <c r="Q1131" s="344" t="str">
        <f t="shared" si="88"/>
        <v/>
      </c>
      <c r="R1131" s="345" t="str">
        <f t="shared" si="89"/>
        <v/>
      </c>
      <c r="S1131" s="343" t="str">
        <f>IF(H1131="","",IF(R1131&gt;=4*auxiliar!$K$2,"Não elegível",IF(R1131&lt;4*auxiliar!$K$2,"Elegível","")))</f>
        <v/>
      </c>
      <c r="T1131" s="338"/>
      <c r="U1131" s="325"/>
      <c r="V1131" s="325"/>
      <c r="W1131" s="335"/>
      <c r="X1131" s="336" t="str">
        <f>IF(Table8[[#This Row],[Código do agregado '[Entidade']]]="","",IF(OR(AND(A1131="",A1131&lt;&gt;""),(AND(A1131&lt;&gt;"",OR(B1131="",D1131="",I1131="",T1131="",U1131="")))),"NÃO",IF(AND(A1131&lt;&gt;"",J1131=0),"Faltam membros","sim")))</f>
        <v/>
      </c>
    </row>
    <row r="1132" spans="1:24" x14ac:dyDescent="0.25">
      <c r="A1132" s="337"/>
      <c r="B1132" s="338"/>
      <c r="C1132" s="339">
        <f>IFERROR(VLOOKUP(B1132,A.Núcleos!$B:$C,2,FALSE),"")</f>
        <v>0</v>
      </c>
      <c r="D1132" s="346"/>
      <c r="E1132" s="238"/>
      <c r="F1132" s="337"/>
      <c r="G1132" s="341" t="str">
        <f>IF(Table8[[#This Row],[Código da Candidatura]]="","",CONCATENATE(VLOOKUP(Table8[[#This Row],[Código da Candidatura]],Table13[[Cód.]:[Latitude]],3,FALSE)," - ",VLOOKUP(Table8[[#This Row],[Código da Candidatura]],Table13[[Cód.]:[Latitude]],6,FALSE)))</f>
        <v/>
      </c>
      <c r="H1132" s="339" t="str">
        <f>IF(A1132="","",CONCATENATE("1D.",Entrada!$K$8,".",auxiliar!A354,".",Table8[[#This Row],[Código da Candidatura]]))</f>
        <v/>
      </c>
      <c r="I1132" s="342" t="str">
        <f>IF(A1132="","",SUMIF(D.Composição!A$2825:A$8530,A1132,D.Composição!G$5:G$8530))</f>
        <v/>
      </c>
      <c r="J1132" s="343" t="str">
        <f>IF(A1132="","",COUNTIF(D.Composição!$A:$A,$A1132))</f>
        <v/>
      </c>
      <c r="K1132" s="343" t="str">
        <f t="shared" si="85"/>
        <v/>
      </c>
      <c r="L1132" s="343" t="str">
        <f>IF(A1132="","",COUNTIFS(D.Composição!$A:$A,$A1132,D.Composição!$M:$M,"Dep"))</f>
        <v/>
      </c>
      <c r="M1132" s="343" t="str">
        <f>IF(A1132="","",COUNTIFS(D.Composição!$A:$A,$A1132,D.Composição!$F:$F,"Sim"))</f>
        <v/>
      </c>
      <c r="N1132" s="343" t="str">
        <f t="shared" si="86"/>
        <v/>
      </c>
      <c r="O1132" s="332" t="str">
        <f>IF(A1132="","",VLOOKUP(A1132,D.Composição!A3176:F8882,5,FALSE))</f>
        <v/>
      </c>
      <c r="P1132" s="343" t="str">
        <f t="shared" si="87"/>
        <v/>
      </c>
      <c r="Q1132" s="344" t="str">
        <f t="shared" si="88"/>
        <v/>
      </c>
      <c r="R1132" s="345" t="str">
        <f t="shared" si="89"/>
        <v/>
      </c>
      <c r="S1132" s="343" t="str">
        <f>IF(H1132="","",IF(R1132&gt;=4*auxiliar!$K$2,"Não elegível",IF(R1132&lt;4*auxiliar!$K$2,"Elegível","")))</f>
        <v/>
      </c>
      <c r="T1132" s="338"/>
      <c r="U1132" s="325"/>
      <c r="V1132" s="325"/>
      <c r="W1132" s="335"/>
      <c r="X1132" s="336" t="str">
        <f>IF(Table8[[#This Row],[Código do agregado '[Entidade']]]="","",IF(OR(AND(A1132="",A1132&lt;&gt;""),(AND(A1132&lt;&gt;"",OR(B1132="",D1132="",I1132="",T1132="",U1132="")))),"NÃO",IF(AND(A1132&lt;&gt;"",J1132=0),"Faltam membros","sim")))</f>
        <v/>
      </c>
    </row>
    <row r="1133" spans="1:24" x14ac:dyDescent="0.25">
      <c r="A1133" s="337"/>
      <c r="B1133" s="338"/>
      <c r="C1133" s="339">
        <f>IFERROR(VLOOKUP(B1133,A.Núcleos!$B:$C,2,FALSE),"")</f>
        <v>0</v>
      </c>
      <c r="D1133" s="346"/>
      <c r="E1133" s="238"/>
      <c r="F1133" s="337"/>
      <c r="G1133" s="341" t="str">
        <f>IF(Table8[[#This Row],[Código da Candidatura]]="","",CONCATENATE(VLOOKUP(Table8[[#This Row],[Código da Candidatura]],Table13[[Cód.]:[Latitude]],3,FALSE)," - ",VLOOKUP(Table8[[#This Row],[Código da Candidatura]],Table13[[Cód.]:[Latitude]],6,FALSE)))</f>
        <v/>
      </c>
      <c r="H1133" s="339" t="str">
        <f>IF(A1133="","",CONCATENATE("1D.",Entrada!$K$8,".",auxiliar!A355,".",Table8[[#This Row],[Código da Candidatura]]))</f>
        <v/>
      </c>
      <c r="I1133" s="342" t="str">
        <f>IF(A1133="","",SUMIF(D.Composição!A$2825:A$8530,A1133,D.Composição!G$5:G$8530))</f>
        <v/>
      </c>
      <c r="J1133" s="343" t="str">
        <f>IF(A1133="","",COUNTIF(D.Composição!$A:$A,$A1133))</f>
        <v/>
      </c>
      <c r="K1133" s="343" t="str">
        <f t="shared" si="85"/>
        <v/>
      </c>
      <c r="L1133" s="343" t="str">
        <f>IF(A1133="","",COUNTIFS(D.Composição!$A:$A,$A1133,D.Composição!$M:$M,"Dep"))</f>
        <v/>
      </c>
      <c r="M1133" s="343" t="str">
        <f>IF(A1133="","",COUNTIFS(D.Composição!$A:$A,$A1133,D.Composição!$F:$F,"Sim"))</f>
        <v/>
      </c>
      <c r="N1133" s="343" t="str">
        <f t="shared" si="86"/>
        <v/>
      </c>
      <c r="O1133" s="332" t="str">
        <f>IF(A1133="","",VLOOKUP(A1133,D.Composição!A3177:F8883,5,FALSE))</f>
        <v/>
      </c>
      <c r="P1133" s="343" t="str">
        <f t="shared" si="87"/>
        <v/>
      </c>
      <c r="Q1133" s="344" t="str">
        <f t="shared" si="88"/>
        <v/>
      </c>
      <c r="R1133" s="345" t="str">
        <f t="shared" si="89"/>
        <v/>
      </c>
      <c r="S1133" s="343" t="str">
        <f>IF(H1133="","",IF(R1133&gt;=4*auxiliar!$K$2,"Não elegível",IF(R1133&lt;4*auxiliar!$K$2,"Elegível","")))</f>
        <v/>
      </c>
      <c r="T1133" s="338"/>
      <c r="U1133" s="325"/>
      <c r="V1133" s="325"/>
      <c r="W1133" s="335"/>
      <c r="X1133" s="336" t="str">
        <f>IF(Table8[[#This Row],[Código do agregado '[Entidade']]]="","",IF(OR(AND(A1133="",A1133&lt;&gt;""),(AND(A1133&lt;&gt;"",OR(B1133="",D1133="",I1133="",T1133="",U1133="")))),"NÃO",IF(AND(A1133&lt;&gt;"",J1133=0),"Faltam membros","sim")))</f>
        <v/>
      </c>
    </row>
    <row r="1134" spans="1:24" x14ac:dyDescent="0.25">
      <c r="A1134" s="337"/>
      <c r="B1134" s="338"/>
      <c r="C1134" s="339">
        <f>IFERROR(VLOOKUP(B1134,A.Núcleos!$B:$C,2,FALSE),"")</f>
        <v>0</v>
      </c>
      <c r="D1134" s="346"/>
      <c r="E1134" s="238"/>
      <c r="F1134" s="337"/>
      <c r="G1134" s="341" t="str">
        <f>IF(Table8[[#This Row],[Código da Candidatura]]="","",CONCATENATE(VLOOKUP(Table8[[#This Row],[Código da Candidatura]],Table13[[Cód.]:[Latitude]],3,FALSE)," - ",VLOOKUP(Table8[[#This Row],[Código da Candidatura]],Table13[[Cód.]:[Latitude]],6,FALSE)))</f>
        <v/>
      </c>
      <c r="H1134" s="339" t="str">
        <f>IF(A1134="","",CONCATENATE("1D.",Entrada!$K$8,".",auxiliar!A356,".",Table8[[#This Row],[Código da Candidatura]]))</f>
        <v/>
      </c>
      <c r="I1134" s="342" t="str">
        <f>IF(A1134="","",SUMIF(D.Composição!A$2825:A$8530,A1134,D.Composição!G$5:G$8530))</f>
        <v/>
      </c>
      <c r="J1134" s="343" t="str">
        <f>IF(A1134="","",COUNTIF(D.Composição!$A:$A,$A1134))</f>
        <v/>
      </c>
      <c r="K1134" s="343" t="str">
        <f t="shared" si="85"/>
        <v/>
      </c>
      <c r="L1134" s="343" t="str">
        <f>IF(A1134="","",COUNTIFS(D.Composição!$A:$A,$A1134,D.Composição!$M:$M,"Dep"))</f>
        <v/>
      </c>
      <c r="M1134" s="343" t="str">
        <f>IF(A1134="","",COUNTIFS(D.Composição!$A:$A,$A1134,D.Composição!$F:$F,"Sim"))</f>
        <v/>
      </c>
      <c r="N1134" s="343" t="str">
        <f t="shared" si="86"/>
        <v/>
      </c>
      <c r="O1134" s="332" t="str">
        <f>IF(A1134="","",VLOOKUP(A1134,D.Composição!A3178:F8884,5,FALSE))</f>
        <v/>
      </c>
      <c r="P1134" s="343" t="str">
        <f t="shared" si="87"/>
        <v/>
      </c>
      <c r="Q1134" s="344" t="str">
        <f t="shared" si="88"/>
        <v/>
      </c>
      <c r="R1134" s="345" t="str">
        <f t="shared" si="89"/>
        <v/>
      </c>
      <c r="S1134" s="343" t="str">
        <f>IF(H1134="","",IF(R1134&gt;=4*auxiliar!$K$2,"Não elegível",IF(R1134&lt;4*auxiliar!$K$2,"Elegível","")))</f>
        <v/>
      </c>
      <c r="T1134" s="338"/>
      <c r="U1134" s="325"/>
      <c r="V1134" s="325"/>
      <c r="W1134" s="335"/>
      <c r="X1134" s="336" t="str">
        <f>IF(Table8[[#This Row],[Código do agregado '[Entidade']]]="","",IF(OR(AND(A1134="",A1134&lt;&gt;""),(AND(A1134&lt;&gt;"",OR(B1134="",D1134="",I1134="",T1134="",U1134="")))),"NÃO",IF(AND(A1134&lt;&gt;"",J1134=0),"Faltam membros","sim")))</f>
        <v/>
      </c>
    </row>
    <row r="1135" spans="1:24" x14ac:dyDescent="0.25">
      <c r="A1135" s="337"/>
      <c r="B1135" s="338"/>
      <c r="C1135" s="339">
        <f>IFERROR(VLOOKUP(B1135,A.Núcleos!$B:$C,2,FALSE),"")</f>
        <v>0</v>
      </c>
      <c r="D1135" s="346"/>
      <c r="E1135" s="238"/>
      <c r="F1135" s="337"/>
      <c r="G1135" s="341" t="str">
        <f>IF(Table8[[#This Row],[Código da Candidatura]]="","",CONCATENATE(VLOOKUP(Table8[[#This Row],[Código da Candidatura]],Table13[[Cód.]:[Latitude]],3,FALSE)," - ",VLOOKUP(Table8[[#This Row],[Código da Candidatura]],Table13[[Cód.]:[Latitude]],6,FALSE)))</f>
        <v/>
      </c>
      <c r="H1135" s="339" t="str">
        <f>IF(A1135="","",CONCATENATE("1D.",Entrada!$K$8,".",auxiliar!A357,".",Table8[[#This Row],[Código da Candidatura]]))</f>
        <v/>
      </c>
      <c r="I1135" s="342" t="str">
        <f>IF(A1135="","",SUMIF(D.Composição!A$2825:A$8530,A1135,D.Composição!G$5:G$8530))</f>
        <v/>
      </c>
      <c r="J1135" s="343" t="str">
        <f>IF(A1135="","",COUNTIF(D.Composição!$A:$A,$A1135))</f>
        <v/>
      </c>
      <c r="K1135" s="343" t="str">
        <f t="shared" si="85"/>
        <v/>
      </c>
      <c r="L1135" s="343" t="str">
        <f>IF(A1135="","",COUNTIFS(D.Composição!$A:$A,$A1135,D.Composição!$M:$M,"Dep"))</f>
        <v/>
      </c>
      <c r="M1135" s="343" t="str">
        <f>IF(A1135="","",COUNTIFS(D.Composição!$A:$A,$A1135,D.Composição!$F:$F,"Sim"))</f>
        <v/>
      </c>
      <c r="N1135" s="343" t="str">
        <f t="shared" si="86"/>
        <v/>
      </c>
      <c r="O1135" s="332" t="str">
        <f>IF(A1135="","",VLOOKUP(A1135,D.Composição!A3179:F8885,5,FALSE))</f>
        <v/>
      </c>
      <c r="P1135" s="343" t="str">
        <f t="shared" si="87"/>
        <v/>
      </c>
      <c r="Q1135" s="344" t="str">
        <f t="shared" si="88"/>
        <v/>
      </c>
      <c r="R1135" s="345" t="str">
        <f t="shared" si="89"/>
        <v/>
      </c>
      <c r="S1135" s="343" t="str">
        <f>IF(H1135="","",IF(R1135&gt;=4*auxiliar!$K$2,"Não elegível",IF(R1135&lt;4*auxiliar!$K$2,"Elegível","")))</f>
        <v/>
      </c>
      <c r="T1135" s="338"/>
      <c r="U1135" s="325"/>
      <c r="V1135" s="325"/>
      <c r="W1135" s="335"/>
      <c r="X1135" s="336" t="str">
        <f>IF(Table8[[#This Row],[Código do agregado '[Entidade']]]="","",IF(OR(AND(A1135="",A1135&lt;&gt;""),(AND(A1135&lt;&gt;"",OR(B1135="",D1135="",I1135="",T1135="",U1135="")))),"NÃO",IF(AND(A1135&lt;&gt;"",J1135=0),"Faltam membros","sim")))</f>
        <v/>
      </c>
    </row>
    <row r="1136" spans="1:24" x14ac:dyDescent="0.25">
      <c r="A1136" s="337"/>
      <c r="B1136" s="338"/>
      <c r="C1136" s="339">
        <f>IFERROR(VLOOKUP(B1136,A.Núcleos!$B:$C,2,FALSE),"")</f>
        <v>0</v>
      </c>
      <c r="D1136" s="346"/>
      <c r="E1136" s="238"/>
      <c r="F1136" s="337"/>
      <c r="G1136" s="341" t="str">
        <f>IF(Table8[[#This Row],[Código da Candidatura]]="","",CONCATENATE(VLOOKUP(Table8[[#This Row],[Código da Candidatura]],Table13[[Cód.]:[Latitude]],3,FALSE)," - ",VLOOKUP(Table8[[#This Row],[Código da Candidatura]],Table13[[Cód.]:[Latitude]],6,FALSE)))</f>
        <v/>
      </c>
      <c r="H1136" s="339" t="str">
        <f>IF(A1136="","",CONCATENATE("1D.",Entrada!$K$8,".",auxiliar!A358,".",Table8[[#This Row],[Código da Candidatura]]))</f>
        <v/>
      </c>
      <c r="I1136" s="342" t="str">
        <f>IF(A1136="","",SUMIF(D.Composição!A$2825:A$8530,A1136,D.Composição!G$5:G$8530))</f>
        <v/>
      </c>
      <c r="J1136" s="343" t="str">
        <f>IF(A1136="","",COUNTIF(D.Composição!$A:$A,$A1136))</f>
        <v/>
      </c>
      <c r="K1136" s="343" t="str">
        <f t="shared" si="85"/>
        <v/>
      </c>
      <c r="L1136" s="343" t="str">
        <f>IF(A1136="","",COUNTIFS(D.Composição!$A:$A,$A1136,D.Composição!$M:$M,"Dep"))</f>
        <v/>
      </c>
      <c r="M1136" s="343" t="str">
        <f>IF(A1136="","",COUNTIFS(D.Composição!$A:$A,$A1136,D.Composição!$F:$F,"Sim"))</f>
        <v/>
      </c>
      <c r="N1136" s="343" t="str">
        <f t="shared" si="86"/>
        <v/>
      </c>
      <c r="O1136" s="332" t="str">
        <f>IF(A1136="","",VLOOKUP(A1136,D.Composição!A3180:F8886,5,FALSE))</f>
        <v/>
      </c>
      <c r="P1136" s="343" t="str">
        <f t="shared" si="87"/>
        <v/>
      </c>
      <c r="Q1136" s="344" t="str">
        <f t="shared" si="88"/>
        <v/>
      </c>
      <c r="R1136" s="345" t="str">
        <f t="shared" si="89"/>
        <v/>
      </c>
      <c r="S1136" s="343" t="str">
        <f>IF(H1136="","",IF(R1136&gt;=4*auxiliar!$K$2,"Não elegível",IF(R1136&lt;4*auxiliar!$K$2,"Elegível","")))</f>
        <v/>
      </c>
      <c r="T1136" s="338"/>
      <c r="U1136" s="325"/>
      <c r="V1136" s="325"/>
      <c r="W1136" s="335"/>
      <c r="X1136" s="336" t="str">
        <f>IF(Table8[[#This Row],[Código do agregado '[Entidade']]]="","",IF(OR(AND(A1136="",A1136&lt;&gt;""),(AND(A1136&lt;&gt;"",OR(B1136="",D1136="",I1136="",T1136="",U1136="")))),"NÃO",IF(AND(A1136&lt;&gt;"",J1136=0),"Faltam membros","sim")))</f>
        <v/>
      </c>
    </row>
    <row r="1137" spans="1:24" x14ac:dyDescent="0.25">
      <c r="A1137" s="337"/>
      <c r="B1137" s="338"/>
      <c r="C1137" s="339">
        <f>IFERROR(VLOOKUP(B1137,A.Núcleos!$B:$C,2,FALSE),"")</f>
        <v>0</v>
      </c>
      <c r="D1137" s="346"/>
      <c r="E1137" s="238"/>
      <c r="F1137" s="337"/>
      <c r="G1137" s="341" t="str">
        <f>IF(Table8[[#This Row],[Código da Candidatura]]="","",CONCATENATE(VLOOKUP(Table8[[#This Row],[Código da Candidatura]],Table13[[Cód.]:[Latitude]],3,FALSE)," - ",VLOOKUP(Table8[[#This Row],[Código da Candidatura]],Table13[[Cód.]:[Latitude]],6,FALSE)))</f>
        <v/>
      </c>
      <c r="H1137" s="339" t="str">
        <f>IF(A1137="","",CONCATENATE("1D.",Entrada!$K$8,".",auxiliar!A359,".",Table8[[#This Row],[Código da Candidatura]]))</f>
        <v/>
      </c>
      <c r="I1137" s="342" t="str">
        <f>IF(A1137="","",SUMIF(D.Composição!A$2825:A$8530,A1137,D.Composição!G$5:G$8530))</f>
        <v/>
      </c>
      <c r="J1137" s="343" t="str">
        <f>IF(A1137="","",COUNTIF(D.Composição!$A:$A,$A1137))</f>
        <v/>
      </c>
      <c r="K1137" s="343" t="str">
        <f t="shared" si="85"/>
        <v/>
      </c>
      <c r="L1137" s="343" t="str">
        <f>IF(A1137="","",COUNTIFS(D.Composição!$A:$A,$A1137,D.Composição!$M:$M,"Dep"))</f>
        <v/>
      </c>
      <c r="M1137" s="343" t="str">
        <f>IF(A1137="","",COUNTIFS(D.Composição!$A:$A,$A1137,D.Composição!$F:$F,"Sim"))</f>
        <v/>
      </c>
      <c r="N1137" s="343" t="str">
        <f t="shared" si="86"/>
        <v/>
      </c>
      <c r="O1137" s="332" t="str">
        <f>IF(A1137="","",VLOOKUP(A1137,D.Composição!A3181:F8887,5,FALSE))</f>
        <v/>
      </c>
      <c r="P1137" s="343" t="str">
        <f t="shared" si="87"/>
        <v/>
      </c>
      <c r="Q1137" s="344" t="str">
        <f t="shared" si="88"/>
        <v/>
      </c>
      <c r="R1137" s="345" t="str">
        <f t="shared" si="89"/>
        <v/>
      </c>
      <c r="S1137" s="343" t="str">
        <f>IF(H1137="","",IF(R1137&gt;=4*auxiliar!$K$2,"Não elegível",IF(R1137&lt;4*auxiliar!$K$2,"Elegível","")))</f>
        <v/>
      </c>
      <c r="T1137" s="338"/>
      <c r="U1137" s="325"/>
      <c r="V1137" s="325"/>
      <c r="W1137" s="335"/>
      <c r="X1137" s="336" t="str">
        <f>IF(Table8[[#This Row],[Código do agregado '[Entidade']]]="","",IF(OR(AND(A1137="",A1137&lt;&gt;""),(AND(A1137&lt;&gt;"",OR(B1137="",D1137="",I1137="",T1137="",U1137="")))),"NÃO",IF(AND(A1137&lt;&gt;"",J1137=0),"Faltam membros","sim")))</f>
        <v/>
      </c>
    </row>
    <row r="1138" spans="1:24" x14ac:dyDescent="0.25">
      <c r="A1138" s="337"/>
      <c r="B1138" s="338"/>
      <c r="C1138" s="339">
        <f>IFERROR(VLOOKUP(B1138,A.Núcleos!$B:$C,2,FALSE),"")</f>
        <v>0</v>
      </c>
      <c r="D1138" s="346"/>
      <c r="E1138" s="238"/>
      <c r="F1138" s="337"/>
      <c r="G1138" s="341" t="str">
        <f>IF(Table8[[#This Row],[Código da Candidatura]]="","",CONCATENATE(VLOOKUP(Table8[[#This Row],[Código da Candidatura]],Table13[[Cód.]:[Latitude]],3,FALSE)," - ",VLOOKUP(Table8[[#This Row],[Código da Candidatura]],Table13[[Cód.]:[Latitude]],6,FALSE)))</f>
        <v/>
      </c>
      <c r="H1138" s="339" t="str">
        <f>IF(A1138="","",CONCATENATE("1D.",Entrada!$K$8,".",auxiliar!A360,".",Table8[[#This Row],[Código da Candidatura]]))</f>
        <v/>
      </c>
      <c r="I1138" s="342" t="str">
        <f>IF(A1138="","",SUMIF(D.Composição!A$2825:A$8530,A1138,D.Composição!G$5:G$8530))</f>
        <v/>
      </c>
      <c r="J1138" s="343" t="str">
        <f>IF(A1138="","",COUNTIF(D.Composição!$A:$A,$A1138))</f>
        <v/>
      </c>
      <c r="K1138" s="343" t="str">
        <f t="shared" si="85"/>
        <v/>
      </c>
      <c r="L1138" s="343" t="str">
        <f>IF(A1138="","",COUNTIFS(D.Composição!$A:$A,$A1138,D.Composição!$M:$M,"Dep"))</f>
        <v/>
      </c>
      <c r="M1138" s="343" t="str">
        <f>IF(A1138="","",COUNTIFS(D.Composição!$A:$A,$A1138,D.Composição!$F:$F,"Sim"))</f>
        <v/>
      </c>
      <c r="N1138" s="343" t="str">
        <f t="shared" si="86"/>
        <v/>
      </c>
      <c r="O1138" s="332" t="str">
        <f>IF(A1138="","",VLOOKUP(A1138,D.Composição!A3182:F8888,5,FALSE))</f>
        <v/>
      </c>
      <c r="P1138" s="343" t="str">
        <f t="shared" si="87"/>
        <v/>
      </c>
      <c r="Q1138" s="344" t="str">
        <f t="shared" si="88"/>
        <v/>
      </c>
      <c r="R1138" s="345" t="str">
        <f t="shared" si="89"/>
        <v/>
      </c>
      <c r="S1138" s="343" t="str">
        <f>IF(H1138="","",IF(R1138&gt;=4*auxiliar!$K$2,"Não elegível",IF(R1138&lt;4*auxiliar!$K$2,"Elegível","")))</f>
        <v/>
      </c>
      <c r="T1138" s="338"/>
      <c r="U1138" s="325"/>
      <c r="V1138" s="325"/>
      <c r="W1138" s="335"/>
      <c r="X1138" s="336" t="str">
        <f>IF(Table8[[#This Row],[Código do agregado '[Entidade']]]="","",IF(OR(AND(A1138="",A1138&lt;&gt;""),(AND(A1138&lt;&gt;"",OR(B1138="",D1138="",I1138="",T1138="",U1138="")))),"NÃO",IF(AND(A1138&lt;&gt;"",J1138=0),"Faltam membros","sim")))</f>
        <v/>
      </c>
    </row>
    <row r="1139" spans="1:24" x14ac:dyDescent="0.25">
      <c r="A1139" s="337"/>
      <c r="B1139" s="338"/>
      <c r="C1139" s="339">
        <f>IFERROR(VLOOKUP(B1139,A.Núcleos!$B:$C,2,FALSE),"")</f>
        <v>0</v>
      </c>
      <c r="D1139" s="346"/>
      <c r="E1139" s="238"/>
      <c r="F1139" s="337"/>
      <c r="G1139" s="341" t="str">
        <f>IF(Table8[[#This Row],[Código da Candidatura]]="","",CONCATENATE(VLOOKUP(Table8[[#This Row],[Código da Candidatura]],Table13[[Cód.]:[Latitude]],3,FALSE)," - ",VLOOKUP(Table8[[#This Row],[Código da Candidatura]],Table13[[Cód.]:[Latitude]],6,FALSE)))</f>
        <v/>
      </c>
      <c r="H1139" s="339" t="str">
        <f>IF(A1139="","",CONCATENATE("1D.",Entrada!$K$8,".",auxiliar!A361,".",Table8[[#This Row],[Código da Candidatura]]))</f>
        <v/>
      </c>
      <c r="I1139" s="342" t="str">
        <f>IF(A1139="","",SUMIF(D.Composição!A$2825:A$8530,A1139,D.Composição!G$5:G$8530))</f>
        <v/>
      </c>
      <c r="J1139" s="343" t="str">
        <f>IF(A1139="","",COUNTIF(D.Composição!$A:$A,$A1139))</f>
        <v/>
      </c>
      <c r="K1139" s="343" t="str">
        <f t="shared" si="85"/>
        <v/>
      </c>
      <c r="L1139" s="343" t="str">
        <f>IF(A1139="","",COUNTIFS(D.Composição!$A:$A,$A1139,D.Composição!$M:$M,"Dep"))</f>
        <v/>
      </c>
      <c r="M1139" s="343" t="str">
        <f>IF(A1139="","",COUNTIFS(D.Composição!$A:$A,$A1139,D.Composição!$F:$F,"Sim"))</f>
        <v/>
      </c>
      <c r="N1139" s="343" t="str">
        <f t="shared" si="86"/>
        <v/>
      </c>
      <c r="O1139" s="332" t="str">
        <f>IF(A1139="","",VLOOKUP(A1139,D.Composição!A3183:F8889,5,FALSE))</f>
        <v/>
      </c>
      <c r="P1139" s="343" t="str">
        <f t="shared" si="87"/>
        <v/>
      </c>
      <c r="Q1139" s="344" t="str">
        <f t="shared" si="88"/>
        <v/>
      </c>
      <c r="R1139" s="345" t="str">
        <f t="shared" si="89"/>
        <v/>
      </c>
      <c r="S1139" s="343" t="str">
        <f>IF(H1139="","",IF(R1139&gt;=4*auxiliar!$K$2,"Não elegível",IF(R1139&lt;4*auxiliar!$K$2,"Elegível","")))</f>
        <v/>
      </c>
      <c r="T1139" s="338"/>
      <c r="U1139" s="325"/>
      <c r="V1139" s="325"/>
      <c r="W1139" s="335"/>
      <c r="X1139" s="336" t="str">
        <f>IF(Table8[[#This Row],[Código do agregado '[Entidade']]]="","",IF(OR(AND(A1139="",A1139&lt;&gt;""),(AND(A1139&lt;&gt;"",OR(B1139="",D1139="",I1139="",T1139="",U1139="")))),"NÃO",IF(AND(A1139&lt;&gt;"",J1139=0),"Faltam membros","sim")))</f>
        <v/>
      </c>
    </row>
    <row r="1140" spans="1:24" x14ac:dyDescent="0.25">
      <c r="A1140" s="337"/>
      <c r="B1140" s="338"/>
      <c r="C1140" s="339">
        <f>IFERROR(VLOOKUP(B1140,A.Núcleos!$B:$C,2,FALSE),"")</f>
        <v>0</v>
      </c>
      <c r="D1140" s="346"/>
      <c r="E1140" s="238"/>
      <c r="F1140" s="337"/>
      <c r="G1140" s="341" t="str">
        <f>IF(Table8[[#This Row],[Código da Candidatura]]="","",CONCATENATE(VLOOKUP(Table8[[#This Row],[Código da Candidatura]],Table13[[Cód.]:[Latitude]],3,FALSE)," - ",VLOOKUP(Table8[[#This Row],[Código da Candidatura]],Table13[[Cód.]:[Latitude]],6,FALSE)))</f>
        <v/>
      </c>
      <c r="H1140" s="339" t="str">
        <f>IF(A1140="","",CONCATENATE("1D.",Entrada!$K$8,".",auxiliar!A362,".",Table8[[#This Row],[Código da Candidatura]]))</f>
        <v/>
      </c>
      <c r="I1140" s="342" t="str">
        <f>IF(A1140="","",SUMIF(D.Composição!A$2825:A$8530,A1140,D.Composição!G$5:G$8530))</f>
        <v/>
      </c>
      <c r="J1140" s="343" t="str">
        <f>IF(A1140="","",COUNTIF(D.Composição!$A:$A,$A1140))</f>
        <v/>
      </c>
      <c r="K1140" s="343" t="str">
        <f t="shared" si="85"/>
        <v/>
      </c>
      <c r="L1140" s="343" t="str">
        <f>IF(A1140="","",COUNTIFS(D.Composição!$A:$A,$A1140,D.Composição!$M:$M,"Dep"))</f>
        <v/>
      </c>
      <c r="M1140" s="343" t="str">
        <f>IF(A1140="","",COUNTIFS(D.Composição!$A:$A,$A1140,D.Composição!$F:$F,"Sim"))</f>
        <v/>
      </c>
      <c r="N1140" s="343" t="str">
        <f t="shared" si="86"/>
        <v/>
      </c>
      <c r="O1140" s="332" t="str">
        <f>IF(A1140="","",VLOOKUP(A1140,D.Composição!A3184:F8890,5,FALSE))</f>
        <v/>
      </c>
      <c r="P1140" s="343" t="str">
        <f t="shared" si="87"/>
        <v/>
      </c>
      <c r="Q1140" s="344" t="str">
        <f t="shared" si="88"/>
        <v/>
      </c>
      <c r="R1140" s="345" t="str">
        <f t="shared" si="89"/>
        <v/>
      </c>
      <c r="S1140" s="343" t="str">
        <f>IF(H1140="","",IF(R1140&gt;=4*auxiliar!$K$2,"Não elegível",IF(R1140&lt;4*auxiliar!$K$2,"Elegível","")))</f>
        <v/>
      </c>
      <c r="T1140" s="338"/>
      <c r="U1140" s="325"/>
      <c r="V1140" s="325"/>
      <c r="W1140" s="335"/>
      <c r="X1140" s="336" t="str">
        <f>IF(Table8[[#This Row],[Código do agregado '[Entidade']]]="","",IF(OR(AND(A1140="",A1140&lt;&gt;""),(AND(A1140&lt;&gt;"",OR(B1140="",D1140="",I1140="",T1140="",U1140="")))),"NÃO",IF(AND(A1140&lt;&gt;"",J1140=0),"Faltam membros","sim")))</f>
        <v/>
      </c>
    </row>
    <row r="1141" spans="1:24" x14ac:dyDescent="0.25">
      <c r="A1141" s="337"/>
      <c r="B1141" s="338"/>
      <c r="C1141" s="339">
        <f>IFERROR(VLOOKUP(B1141,A.Núcleos!$B:$C,2,FALSE),"")</f>
        <v>0</v>
      </c>
      <c r="D1141" s="346"/>
      <c r="E1141" s="238"/>
      <c r="F1141" s="337"/>
      <c r="G1141" s="341" t="str">
        <f>IF(Table8[[#This Row],[Código da Candidatura]]="","",CONCATENATE(VLOOKUP(Table8[[#This Row],[Código da Candidatura]],Table13[[Cód.]:[Latitude]],3,FALSE)," - ",VLOOKUP(Table8[[#This Row],[Código da Candidatura]],Table13[[Cód.]:[Latitude]],6,FALSE)))</f>
        <v/>
      </c>
      <c r="H1141" s="339" t="str">
        <f>IF(A1141="","",CONCATENATE("1D.",Entrada!$K$8,".",auxiliar!A363,".",Table8[[#This Row],[Código da Candidatura]]))</f>
        <v/>
      </c>
      <c r="I1141" s="342" t="str">
        <f>IF(A1141="","",SUMIF(D.Composição!A$2825:A$8530,A1141,D.Composição!G$5:G$8530))</f>
        <v/>
      </c>
      <c r="J1141" s="343" t="str">
        <f>IF(A1141="","",COUNTIF(D.Composição!$A:$A,$A1141))</f>
        <v/>
      </c>
      <c r="K1141" s="343" t="str">
        <f t="shared" si="85"/>
        <v/>
      </c>
      <c r="L1141" s="343" t="str">
        <f>IF(A1141="","",COUNTIFS(D.Composição!$A:$A,$A1141,D.Composição!$M:$M,"Dep"))</f>
        <v/>
      </c>
      <c r="M1141" s="343" t="str">
        <f>IF(A1141="","",COUNTIFS(D.Composição!$A:$A,$A1141,D.Composição!$F:$F,"Sim"))</f>
        <v/>
      </c>
      <c r="N1141" s="343" t="str">
        <f t="shared" si="86"/>
        <v/>
      </c>
      <c r="O1141" s="332" t="str">
        <f>IF(A1141="","",VLOOKUP(A1141,D.Composição!A3185:F8891,5,FALSE))</f>
        <v/>
      </c>
      <c r="P1141" s="343" t="str">
        <f t="shared" si="87"/>
        <v/>
      </c>
      <c r="Q1141" s="344" t="str">
        <f t="shared" si="88"/>
        <v/>
      </c>
      <c r="R1141" s="345" t="str">
        <f t="shared" si="89"/>
        <v/>
      </c>
      <c r="S1141" s="343" t="str">
        <f>IF(H1141="","",IF(R1141&gt;=4*auxiliar!$K$2,"Não elegível",IF(R1141&lt;4*auxiliar!$K$2,"Elegível","")))</f>
        <v/>
      </c>
      <c r="T1141" s="338"/>
      <c r="U1141" s="325"/>
      <c r="V1141" s="325"/>
      <c r="W1141" s="335"/>
      <c r="X1141" s="336" t="str">
        <f>IF(Table8[[#This Row],[Código do agregado '[Entidade']]]="","",IF(OR(AND(A1141="",A1141&lt;&gt;""),(AND(A1141&lt;&gt;"",OR(B1141="",D1141="",I1141="",T1141="",U1141="")))),"NÃO",IF(AND(A1141&lt;&gt;"",J1141=0),"Faltam membros","sim")))</f>
        <v/>
      </c>
    </row>
    <row r="1142" spans="1:24" x14ac:dyDescent="0.25">
      <c r="A1142" s="337"/>
      <c r="B1142" s="338"/>
      <c r="C1142" s="339">
        <f>IFERROR(VLOOKUP(B1142,A.Núcleos!$B:$C,2,FALSE),"")</f>
        <v>0</v>
      </c>
      <c r="D1142" s="346"/>
      <c r="E1142" s="238"/>
      <c r="F1142" s="337"/>
      <c r="G1142" s="341" t="str">
        <f>IF(Table8[[#This Row],[Código da Candidatura]]="","",CONCATENATE(VLOOKUP(Table8[[#This Row],[Código da Candidatura]],Table13[[Cód.]:[Latitude]],3,FALSE)," - ",VLOOKUP(Table8[[#This Row],[Código da Candidatura]],Table13[[Cód.]:[Latitude]],6,FALSE)))</f>
        <v/>
      </c>
      <c r="H1142" s="339" t="str">
        <f>IF(A1142="","",CONCATENATE("1D.",Entrada!$K$8,".",auxiliar!A364,".",Table8[[#This Row],[Código da Candidatura]]))</f>
        <v/>
      </c>
      <c r="I1142" s="342" t="str">
        <f>IF(A1142="","",SUMIF(D.Composição!A$2825:A$8530,A1142,D.Composição!G$5:G$8530))</f>
        <v/>
      </c>
      <c r="J1142" s="343" t="str">
        <f>IF(A1142="","",COUNTIF(D.Composição!$A:$A,$A1142))</f>
        <v/>
      </c>
      <c r="K1142" s="343" t="str">
        <f t="shared" si="85"/>
        <v/>
      </c>
      <c r="L1142" s="343" t="str">
        <f>IF(A1142="","",COUNTIFS(D.Composição!$A:$A,$A1142,D.Composição!$M:$M,"Dep"))</f>
        <v/>
      </c>
      <c r="M1142" s="343" t="str">
        <f>IF(A1142="","",COUNTIFS(D.Composição!$A:$A,$A1142,D.Composição!$F:$F,"Sim"))</f>
        <v/>
      </c>
      <c r="N1142" s="343" t="str">
        <f t="shared" si="86"/>
        <v/>
      </c>
      <c r="O1142" s="332" t="str">
        <f>IF(A1142="","",VLOOKUP(A1142,D.Composição!A3186:F8892,5,FALSE))</f>
        <v/>
      </c>
      <c r="P1142" s="343" t="str">
        <f t="shared" si="87"/>
        <v/>
      </c>
      <c r="Q1142" s="344" t="str">
        <f t="shared" si="88"/>
        <v/>
      </c>
      <c r="R1142" s="345" t="str">
        <f t="shared" si="89"/>
        <v/>
      </c>
      <c r="S1142" s="343" t="str">
        <f>IF(H1142="","",IF(R1142&gt;=4*auxiliar!$K$2,"Não elegível",IF(R1142&lt;4*auxiliar!$K$2,"Elegível","")))</f>
        <v/>
      </c>
      <c r="T1142" s="338"/>
      <c r="U1142" s="325"/>
      <c r="V1142" s="325"/>
      <c r="W1142" s="335"/>
      <c r="X1142" s="336" t="str">
        <f>IF(Table8[[#This Row],[Código do agregado '[Entidade']]]="","",IF(OR(AND(A1142="",A1142&lt;&gt;""),(AND(A1142&lt;&gt;"",OR(B1142="",D1142="",I1142="",T1142="",U1142="")))),"NÃO",IF(AND(A1142&lt;&gt;"",J1142=0),"Faltam membros","sim")))</f>
        <v/>
      </c>
    </row>
    <row r="1143" spans="1:24" x14ac:dyDescent="0.25">
      <c r="A1143" s="337"/>
      <c r="B1143" s="338"/>
      <c r="C1143" s="339">
        <f>IFERROR(VLOOKUP(B1143,A.Núcleos!$B:$C,2,FALSE),"")</f>
        <v>0</v>
      </c>
      <c r="D1143" s="346"/>
      <c r="E1143" s="238"/>
      <c r="F1143" s="337"/>
      <c r="G1143" s="341" t="str">
        <f>IF(Table8[[#This Row],[Código da Candidatura]]="","",CONCATENATE(VLOOKUP(Table8[[#This Row],[Código da Candidatura]],Table13[[Cód.]:[Latitude]],3,FALSE)," - ",VLOOKUP(Table8[[#This Row],[Código da Candidatura]],Table13[[Cód.]:[Latitude]],6,FALSE)))</f>
        <v/>
      </c>
      <c r="H1143" s="339" t="str">
        <f>IF(A1143="","",CONCATENATE("1D.",Entrada!$K$8,".",auxiliar!A365,".",Table8[[#This Row],[Código da Candidatura]]))</f>
        <v/>
      </c>
      <c r="I1143" s="342" t="str">
        <f>IF(A1143="","",SUMIF(D.Composição!A$2825:A$8530,A1143,D.Composição!G$5:G$8530))</f>
        <v/>
      </c>
      <c r="J1143" s="343" t="str">
        <f>IF(A1143="","",COUNTIF(D.Composição!$A:$A,$A1143))</f>
        <v/>
      </c>
      <c r="K1143" s="343" t="str">
        <f t="shared" si="85"/>
        <v/>
      </c>
      <c r="L1143" s="343" t="str">
        <f>IF(A1143="","",COUNTIFS(D.Composição!$A:$A,$A1143,D.Composição!$M:$M,"Dep"))</f>
        <v/>
      </c>
      <c r="M1143" s="343" t="str">
        <f>IF(A1143="","",COUNTIFS(D.Composição!$A:$A,$A1143,D.Composição!$F:$F,"Sim"))</f>
        <v/>
      </c>
      <c r="N1143" s="343" t="str">
        <f t="shared" si="86"/>
        <v/>
      </c>
      <c r="O1143" s="332" t="str">
        <f>IF(A1143="","",VLOOKUP(A1143,D.Composição!A3187:F8893,5,FALSE))</f>
        <v/>
      </c>
      <c r="P1143" s="343" t="str">
        <f t="shared" si="87"/>
        <v/>
      </c>
      <c r="Q1143" s="344" t="str">
        <f t="shared" si="88"/>
        <v/>
      </c>
      <c r="R1143" s="345" t="str">
        <f t="shared" si="89"/>
        <v/>
      </c>
      <c r="S1143" s="343" t="str">
        <f>IF(H1143="","",IF(R1143&gt;=4*auxiliar!$K$2,"Não elegível",IF(R1143&lt;4*auxiliar!$K$2,"Elegível","")))</f>
        <v/>
      </c>
      <c r="T1143" s="338"/>
      <c r="U1143" s="325"/>
      <c r="V1143" s="325"/>
      <c r="W1143" s="335"/>
      <c r="X1143" s="336" t="str">
        <f>IF(Table8[[#This Row],[Código do agregado '[Entidade']]]="","",IF(OR(AND(A1143="",A1143&lt;&gt;""),(AND(A1143&lt;&gt;"",OR(B1143="",D1143="",I1143="",T1143="",U1143="")))),"NÃO",IF(AND(A1143&lt;&gt;"",J1143=0),"Faltam membros","sim")))</f>
        <v/>
      </c>
    </row>
    <row r="1144" spans="1:24" x14ac:dyDescent="0.25">
      <c r="A1144" s="337"/>
      <c r="B1144" s="338"/>
      <c r="C1144" s="339">
        <f>IFERROR(VLOOKUP(B1144,A.Núcleos!$B:$C,2,FALSE),"")</f>
        <v>0</v>
      </c>
      <c r="D1144" s="346"/>
      <c r="E1144" s="238"/>
      <c r="F1144" s="337"/>
      <c r="G1144" s="341" t="str">
        <f>IF(Table8[[#This Row],[Código da Candidatura]]="","",CONCATENATE(VLOOKUP(Table8[[#This Row],[Código da Candidatura]],Table13[[Cód.]:[Latitude]],3,FALSE)," - ",VLOOKUP(Table8[[#This Row],[Código da Candidatura]],Table13[[Cód.]:[Latitude]],6,FALSE)))</f>
        <v/>
      </c>
      <c r="H1144" s="339" t="str">
        <f>IF(A1144="","",CONCATENATE("1D.",Entrada!$K$8,".",auxiliar!A366,".",Table8[[#This Row],[Código da Candidatura]]))</f>
        <v/>
      </c>
      <c r="I1144" s="342" t="str">
        <f>IF(A1144="","",SUMIF(D.Composição!A$2825:A$8530,A1144,D.Composição!G$5:G$8530))</f>
        <v/>
      </c>
      <c r="J1144" s="343" t="str">
        <f>IF(A1144="","",COUNTIF(D.Composição!$A:$A,$A1144))</f>
        <v/>
      </c>
      <c r="K1144" s="343" t="str">
        <f t="shared" si="85"/>
        <v/>
      </c>
      <c r="L1144" s="343" t="str">
        <f>IF(A1144="","",COUNTIFS(D.Composição!$A:$A,$A1144,D.Composição!$M:$M,"Dep"))</f>
        <v/>
      </c>
      <c r="M1144" s="343" t="str">
        <f>IF(A1144="","",COUNTIFS(D.Composição!$A:$A,$A1144,D.Composição!$F:$F,"Sim"))</f>
        <v/>
      </c>
      <c r="N1144" s="343" t="str">
        <f t="shared" si="86"/>
        <v/>
      </c>
      <c r="O1144" s="332" t="str">
        <f>IF(A1144="","",VLOOKUP(A1144,D.Composição!A3188:F8894,5,FALSE))</f>
        <v/>
      </c>
      <c r="P1144" s="343" t="str">
        <f t="shared" si="87"/>
        <v/>
      </c>
      <c r="Q1144" s="344" t="str">
        <f t="shared" si="88"/>
        <v/>
      </c>
      <c r="R1144" s="345" t="str">
        <f t="shared" si="89"/>
        <v/>
      </c>
      <c r="S1144" s="343" t="str">
        <f>IF(H1144="","",IF(R1144&gt;=4*auxiliar!$K$2,"Não elegível",IF(R1144&lt;4*auxiliar!$K$2,"Elegível","")))</f>
        <v/>
      </c>
      <c r="T1144" s="338"/>
      <c r="U1144" s="325"/>
      <c r="V1144" s="325"/>
      <c r="W1144" s="335"/>
      <c r="X1144" s="336" t="str">
        <f>IF(Table8[[#This Row],[Código do agregado '[Entidade']]]="","",IF(OR(AND(A1144="",A1144&lt;&gt;""),(AND(A1144&lt;&gt;"",OR(B1144="",D1144="",I1144="",T1144="",U1144="")))),"NÃO",IF(AND(A1144&lt;&gt;"",J1144=0),"Faltam membros","sim")))</f>
        <v/>
      </c>
    </row>
    <row r="1145" spans="1:24" x14ac:dyDescent="0.25">
      <c r="A1145" s="337"/>
      <c r="B1145" s="338"/>
      <c r="C1145" s="339">
        <f>IFERROR(VLOOKUP(B1145,A.Núcleos!$B:$C,2,FALSE),"")</f>
        <v>0</v>
      </c>
      <c r="D1145" s="346"/>
      <c r="E1145" s="238"/>
      <c r="F1145" s="337"/>
      <c r="G1145" s="341" t="str">
        <f>IF(Table8[[#This Row],[Código da Candidatura]]="","",CONCATENATE(VLOOKUP(Table8[[#This Row],[Código da Candidatura]],Table13[[Cód.]:[Latitude]],3,FALSE)," - ",VLOOKUP(Table8[[#This Row],[Código da Candidatura]],Table13[[Cód.]:[Latitude]],6,FALSE)))</f>
        <v/>
      </c>
      <c r="H1145" s="339" t="str">
        <f>IF(A1145="","",CONCATENATE("1D.",Entrada!$K$8,".",auxiliar!A367,".",Table8[[#This Row],[Código da Candidatura]]))</f>
        <v/>
      </c>
      <c r="I1145" s="342" t="str">
        <f>IF(A1145="","",SUMIF(D.Composição!A$2825:A$8530,A1145,D.Composição!G$5:G$8530))</f>
        <v/>
      </c>
      <c r="J1145" s="343" t="str">
        <f>IF(A1145="","",COUNTIF(D.Composição!$A:$A,$A1145))</f>
        <v/>
      </c>
      <c r="K1145" s="343" t="str">
        <f t="shared" si="85"/>
        <v/>
      </c>
      <c r="L1145" s="343" t="str">
        <f>IF(A1145="","",COUNTIFS(D.Composição!$A:$A,$A1145,D.Composição!$M:$M,"Dep"))</f>
        <v/>
      </c>
      <c r="M1145" s="343" t="str">
        <f>IF(A1145="","",COUNTIFS(D.Composição!$A:$A,$A1145,D.Composição!$F:$F,"Sim"))</f>
        <v/>
      </c>
      <c r="N1145" s="343" t="str">
        <f t="shared" si="86"/>
        <v/>
      </c>
      <c r="O1145" s="332" t="str">
        <f>IF(A1145="","",VLOOKUP(A1145,D.Composição!A3189:F8895,5,FALSE))</f>
        <v/>
      </c>
      <c r="P1145" s="343" t="str">
        <f t="shared" si="87"/>
        <v/>
      </c>
      <c r="Q1145" s="344" t="str">
        <f t="shared" si="88"/>
        <v/>
      </c>
      <c r="R1145" s="345" t="str">
        <f t="shared" si="89"/>
        <v/>
      </c>
      <c r="S1145" s="343" t="str">
        <f>IF(H1145="","",IF(R1145&gt;=4*auxiliar!$K$2,"Não elegível",IF(R1145&lt;4*auxiliar!$K$2,"Elegível","")))</f>
        <v/>
      </c>
      <c r="T1145" s="338"/>
      <c r="U1145" s="325"/>
      <c r="V1145" s="325"/>
      <c r="W1145" s="335"/>
      <c r="X1145" s="336" t="str">
        <f>IF(Table8[[#This Row],[Código do agregado '[Entidade']]]="","",IF(OR(AND(A1145="",A1145&lt;&gt;""),(AND(A1145&lt;&gt;"",OR(B1145="",D1145="",I1145="",T1145="",U1145="")))),"NÃO",IF(AND(A1145&lt;&gt;"",J1145=0),"Faltam membros","sim")))</f>
        <v/>
      </c>
    </row>
    <row r="1146" spans="1:24" x14ac:dyDescent="0.25">
      <c r="A1146" s="337"/>
      <c r="B1146" s="338"/>
      <c r="C1146" s="339">
        <f>IFERROR(VLOOKUP(B1146,A.Núcleos!$B:$C,2,FALSE),"")</f>
        <v>0</v>
      </c>
      <c r="D1146" s="346"/>
      <c r="E1146" s="238"/>
      <c r="F1146" s="337"/>
      <c r="G1146" s="341" t="str">
        <f>IF(Table8[[#This Row],[Código da Candidatura]]="","",CONCATENATE(VLOOKUP(Table8[[#This Row],[Código da Candidatura]],Table13[[Cód.]:[Latitude]],3,FALSE)," - ",VLOOKUP(Table8[[#This Row],[Código da Candidatura]],Table13[[Cód.]:[Latitude]],6,FALSE)))</f>
        <v/>
      </c>
      <c r="H1146" s="339" t="str">
        <f>IF(A1146="","",CONCATENATE("1D.",Entrada!$K$8,".",auxiliar!A368,".",Table8[[#This Row],[Código da Candidatura]]))</f>
        <v/>
      </c>
      <c r="I1146" s="342" t="str">
        <f>IF(A1146="","",SUMIF(D.Composição!A$2825:A$8530,A1146,D.Composição!G$5:G$8530))</f>
        <v/>
      </c>
      <c r="J1146" s="343" t="str">
        <f>IF(A1146="","",COUNTIF(D.Composição!$A:$A,$A1146))</f>
        <v/>
      </c>
      <c r="K1146" s="343" t="str">
        <f t="shared" si="85"/>
        <v/>
      </c>
      <c r="L1146" s="343" t="str">
        <f>IF(A1146="","",COUNTIFS(D.Composição!$A:$A,$A1146,D.Composição!$M:$M,"Dep"))</f>
        <v/>
      </c>
      <c r="M1146" s="343" t="str">
        <f>IF(A1146="","",COUNTIFS(D.Composição!$A:$A,$A1146,D.Composição!$F:$F,"Sim"))</f>
        <v/>
      </c>
      <c r="N1146" s="343" t="str">
        <f t="shared" si="86"/>
        <v/>
      </c>
      <c r="O1146" s="332" t="str">
        <f>IF(A1146="","",VLOOKUP(A1146,D.Composição!A3190:F8896,5,FALSE))</f>
        <v/>
      </c>
      <c r="P1146" s="343" t="str">
        <f t="shared" si="87"/>
        <v/>
      </c>
      <c r="Q1146" s="344" t="str">
        <f t="shared" si="88"/>
        <v/>
      </c>
      <c r="R1146" s="345" t="str">
        <f t="shared" si="89"/>
        <v/>
      </c>
      <c r="S1146" s="343" t="str">
        <f>IF(H1146="","",IF(R1146&gt;=4*auxiliar!$K$2,"Não elegível",IF(R1146&lt;4*auxiliar!$K$2,"Elegível","")))</f>
        <v/>
      </c>
      <c r="T1146" s="338"/>
      <c r="U1146" s="325"/>
      <c r="V1146" s="325"/>
      <c r="W1146" s="335"/>
      <c r="X1146" s="336" t="str">
        <f>IF(Table8[[#This Row],[Código do agregado '[Entidade']]]="","",IF(OR(AND(A1146="",A1146&lt;&gt;""),(AND(A1146&lt;&gt;"",OR(B1146="",D1146="",I1146="",T1146="",U1146="")))),"NÃO",IF(AND(A1146&lt;&gt;"",J1146=0),"Faltam membros","sim")))</f>
        <v/>
      </c>
    </row>
    <row r="1147" spans="1:24" x14ac:dyDescent="0.25">
      <c r="A1147" s="337"/>
      <c r="B1147" s="338"/>
      <c r="C1147" s="339">
        <f>IFERROR(VLOOKUP(B1147,A.Núcleos!$B:$C,2,FALSE),"")</f>
        <v>0</v>
      </c>
      <c r="D1147" s="346"/>
      <c r="E1147" s="238"/>
      <c r="F1147" s="337"/>
      <c r="G1147" s="341" t="str">
        <f>IF(Table8[[#This Row],[Código da Candidatura]]="","",CONCATENATE(VLOOKUP(Table8[[#This Row],[Código da Candidatura]],Table13[[Cód.]:[Latitude]],3,FALSE)," - ",VLOOKUP(Table8[[#This Row],[Código da Candidatura]],Table13[[Cód.]:[Latitude]],6,FALSE)))</f>
        <v/>
      </c>
      <c r="H1147" s="339" t="str">
        <f>IF(A1147="","",CONCATENATE("1D.",Entrada!$K$8,".",auxiliar!A369,".",Table8[[#This Row],[Código da Candidatura]]))</f>
        <v/>
      </c>
      <c r="I1147" s="342" t="str">
        <f>IF(A1147="","",SUMIF(D.Composição!A$2825:A$8530,A1147,D.Composição!G$5:G$8530))</f>
        <v/>
      </c>
      <c r="J1147" s="343" t="str">
        <f>IF(A1147="","",COUNTIF(D.Composição!$A:$A,$A1147))</f>
        <v/>
      </c>
      <c r="K1147" s="343" t="str">
        <f t="shared" si="85"/>
        <v/>
      </c>
      <c r="L1147" s="343" t="str">
        <f>IF(A1147="","",COUNTIFS(D.Composição!$A:$A,$A1147,D.Composição!$M:$M,"Dep"))</f>
        <v/>
      </c>
      <c r="M1147" s="343" t="str">
        <f>IF(A1147="","",COUNTIFS(D.Composição!$A:$A,$A1147,D.Composição!$F:$F,"Sim"))</f>
        <v/>
      </c>
      <c r="N1147" s="343" t="str">
        <f t="shared" si="86"/>
        <v/>
      </c>
      <c r="O1147" s="332" t="str">
        <f>IF(A1147="","",VLOOKUP(A1147,D.Composição!A3191:F8897,5,FALSE))</f>
        <v/>
      </c>
      <c r="P1147" s="343" t="str">
        <f t="shared" si="87"/>
        <v/>
      </c>
      <c r="Q1147" s="344" t="str">
        <f t="shared" si="88"/>
        <v/>
      </c>
      <c r="R1147" s="345" t="str">
        <f t="shared" si="89"/>
        <v/>
      </c>
      <c r="S1147" s="343" t="str">
        <f>IF(H1147="","",IF(R1147&gt;=4*auxiliar!$K$2,"Não elegível",IF(R1147&lt;4*auxiliar!$K$2,"Elegível","")))</f>
        <v/>
      </c>
      <c r="T1147" s="338"/>
      <c r="U1147" s="325"/>
      <c r="V1147" s="325"/>
      <c r="W1147" s="335"/>
      <c r="X1147" s="336" t="str">
        <f>IF(Table8[[#This Row],[Código do agregado '[Entidade']]]="","",IF(OR(AND(A1147="",A1147&lt;&gt;""),(AND(A1147&lt;&gt;"",OR(B1147="",D1147="",I1147="",T1147="",U1147="")))),"NÃO",IF(AND(A1147&lt;&gt;"",J1147=0),"Faltam membros","sim")))</f>
        <v/>
      </c>
    </row>
    <row r="1148" spans="1:24" x14ac:dyDescent="0.25">
      <c r="A1148" s="337"/>
      <c r="B1148" s="338"/>
      <c r="C1148" s="339">
        <f>IFERROR(VLOOKUP(B1148,A.Núcleos!$B:$C,2,FALSE),"")</f>
        <v>0</v>
      </c>
      <c r="D1148" s="346"/>
      <c r="E1148" s="238"/>
      <c r="F1148" s="337"/>
      <c r="G1148" s="341" t="str">
        <f>IF(Table8[[#This Row],[Código da Candidatura]]="","",CONCATENATE(VLOOKUP(Table8[[#This Row],[Código da Candidatura]],Table13[[Cód.]:[Latitude]],3,FALSE)," - ",VLOOKUP(Table8[[#This Row],[Código da Candidatura]],Table13[[Cód.]:[Latitude]],6,FALSE)))</f>
        <v/>
      </c>
      <c r="H1148" s="339" t="str">
        <f>IF(A1148="","",CONCATENATE("1D.",Entrada!$K$8,".",auxiliar!A370,".",Table8[[#This Row],[Código da Candidatura]]))</f>
        <v/>
      </c>
      <c r="I1148" s="342" t="str">
        <f>IF(A1148="","",SUMIF(D.Composição!A$2825:A$8530,A1148,D.Composição!G$5:G$8530))</f>
        <v/>
      </c>
      <c r="J1148" s="343" t="str">
        <f>IF(A1148="","",COUNTIF(D.Composição!$A:$A,$A1148))</f>
        <v/>
      </c>
      <c r="K1148" s="343" t="str">
        <f t="shared" si="85"/>
        <v/>
      </c>
      <c r="L1148" s="343" t="str">
        <f>IF(A1148="","",COUNTIFS(D.Composição!$A:$A,$A1148,D.Composição!$M:$M,"Dep"))</f>
        <v/>
      </c>
      <c r="M1148" s="343" t="str">
        <f>IF(A1148="","",COUNTIFS(D.Composição!$A:$A,$A1148,D.Composição!$F:$F,"Sim"))</f>
        <v/>
      </c>
      <c r="N1148" s="343" t="str">
        <f t="shared" si="86"/>
        <v/>
      </c>
      <c r="O1148" s="332" t="str">
        <f>IF(A1148="","",VLOOKUP(A1148,D.Composição!A3192:F8898,5,FALSE))</f>
        <v/>
      </c>
      <c r="P1148" s="343" t="str">
        <f t="shared" si="87"/>
        <v/>
      </c>
      <c r="Q1148" s="344" t="str">
        <f t="shared" si="88"/>
        <v/>
      </c>
      <c r="R1148" s="345" t="str">
        <f t="shared" si="89"/>
        <v/>
      </c>
      <c r="S1148" s="343" t="str">
        <f>IF(H1148="","",IF(R1148&gt;=4*auxiliar!$K$2,"Não elegível",IF(R1148&lt;4*auxiliar!$K$2,"Elegível","")))</f>
        <v/>
      </c>
      <c r="T1148" s="338"/>
      <c r="U1148" s="325"/>
      <c r="V1148" s="325"/>
      <c r="W1148" s="335"/>
      <c r="X1148" s="336" t="str">
        <f>IF(Table8[[#This Row],[Código do agregado '[Entidade']]]="","",IF(OR(AND(A1148="",A1148&lt;&gt;""),(AND(A1148&lt;&gt;"",OR(B1148="",D1148="",I1148="",T1148="",U1148="")))),"NÃO",IF(AND(A1148&lt;&gt;"",J1148=0),"Faltam membros","sim")))</f>
        <v/>
      </c>
    </row>
    <row r="1149" spans="1:24" ht="15.75" thickBot="1" x14ac:dyDescent="0.3">
      <c r="A1149" s="337"/>
      <c r="B1149" s="338"/>
      <c r="C1149" s="339">
        <f>IFERROR(VLOOKUP(B1149,A.Núcleos!$B:$C,2,FALSE),"")</f>
        <v>0</v>
      </c>
      <c r="D1149" s="346"/>
      <c r="E1149" s="238"/>
      <c r="F1149" s="337"/>
      <c r="G1149" s="341" t="str">
        <f>IF(Table8[[#This Row],[Código da Candidatura]]="","",CONCATENATE(VLOOKUP(Table8[[#This Row],[Código da Candidatura]],Table13[[Cód.]:[Latitude]],3,FALSE)," - ",VLOOKUP(Table8[[#This Row],[Código da Candidatura]],Table13[[Cód.]:[Latitude]],6,FALSE)))</f>
        <v/>
      </c>
      <c r="H1149" s="339" t="str">
        <f>IF(A1149="","",CONCATENATE("1D.",Entrada!$K$8,".",auxiliar!A371,".",Table8[[#This Row],[Código da Candidatura]]))</f>
        <v/>
      </c>
      <c r="I1149" s="342" t="str">
        <f>IF(A1149="","",SUMIF(D.Composição!A$2825:A$8530,A1149,D.Composição!G$5:G$8530))</f>
        <v/>
      </c>
      <c r="J1149" s="343" t="str">
        <f>IF(A1149="","",COUNTIF(D.Composição!$A:$A,$A1149))</f>
        <v/>
      </c>
      <c r="K1149" s="343" t="str">
        <f t="shared" si="85"/>
        <v/>
      </c>
      <c r="L1149" s="343" t="str">
        <f>IF(A1149="","",COUNTIFS(D.Composição!$A:$A,$A1149,D.Composição!$M:$M,"Dep"))</f>
        <v/>
      </c>
      <c r="M1149" s="343" t="str">
        <f>IF(A1149="","",COUNTIFS(D.Composição!$A:$A,$A1149,D.Composição!$F:$F,"Sim"))</f>
        <v/>
      </c>
      <c r="N1149" s="343" t="str">
        <f t="shared" si="86"/>
        <v/>
      </c>
      <c r="O1149" s="332" t="str">
        <f>IF(A1149="","",VLOOKUP(A1149,D.Composição!A3193:F8899,5,FALSE))</f>
        <v/>
      </c>
      <c r="P1149" s="343" t="str">
        <f t="shared" si="87"/>
        <v/>
      </c>
      <c r="Q1149" s="344" t="str">
        <f t="shared" si="88"/>
        <v/>
      </c>
      <c r="R1149" s="345" t="str">
        <f t="shared" si="89"/>
        <v/>
      </c>
      <c r="S1149" s="343" t="str">
        <f>IF(H1149="","",IF(R1149&gt;=4*auxiliar!$K$2,"Não elegível",IF(R1149&lt;4*auxiliar!$K$2,"Elegível","")))</f>
        <v/>
      </c>
      <c r="T1149" s="338"/>
      <c r="U1149" s="347"/>
      <c r="V1149" s="347"/>
      <c r="W1149" s="348"/>
      <c r="X1149" s="349" t="str">
        <f>IF(Table8[[#This Row],[Código do agregado '[Entidade']]]="","",IF(OR(AND(A1149="",A1149&lt;&gt;""),(AND(A1149&lt;&gt;"",OR(B1149="",D1149="",I1149="",T1149="",U1149="")))),"NÃO",IF(AND(A1149&lt;&gt;"",J1149=0),"Faltam membros","sim")))</f>
        <v/>
      </c>
    </row>
    <row r="1150" spans="1:24" ht="15.75" thickTop="1" x14ac:dyDescent="0.25">
      <c r="A1150" s="218" t="s">
        <v>5593</v>
      </c>
      <c r="B1150" s="350"/>
      <c r="C1150" s="247"/>
      <c r="D1150" s="219"/>
      <c r="E1150" s="219"/>
      <c r="F1150" s="351"/>
      <c r="G1150" s="352"/>
      <c r="H1150" s="353"/>
      <c r="I1150" s="354"/>
      <c r="J1150" s="355"/>
      <c r="K1150" s="355"/>
      <c r="L1150" s="355"/>
      <c r="M1150" s="247"/>
      <c r="N1150" s="247"/>
      <c r="O1150" s="247"/>
      <c r="P1150" s="247"/>
      <c r="Q1150" s="247"/>
      <c r="R1150" s="247"/>
      <c r="S1150" s="247"/>
      <c r="T1150" s="219"/>
      <c r="U1150" s="219"/>
      <c r="V1150" s="219"/>
      <c r="W1150" s="219"/>
      <c r="X1150" s="356"/>
    </row>
    <row r="1151" spans="1:24" x14ac:dyDescent="0.25"/>
    <row r="1152" spans="1:24" x14ac:dyDescent="0.25"/>
  </sheetData>
  <sheetProtection algorithmName="SHA-512" hashValue="32yAsP2sDp+Zg9E9myalMM1uT1c99A9lV6l3iuh60esoa+mf4OgE2AkfK6H/T+y1/KTL/4N9gUoqHrEFwLeJfA==" saltValue="2hpJNTZ03ouOkb3/YZ520Q==" spinCount="100000" sheet="1" objects="1" scenarios="1"/>
  <mergeCells count="10">
    <mergeCell ref="A3:U3"/>
    <mergeCell ref="A1:U1"/>
    <mergeCell ref="AB5:AB781"/>
    <mergeCell ref="AB965:AB966"/>
    <mergeCell ref="AC965:AC966"/>
    <mergeCell ref="AB967:AB968"/>
    <mergeCell ref="AC967:AC968"/>
    <mergeCell ref="AC5:AC781"/>
    <mergeCell ref="AB782:AB783"/>
    <mergeCell ref="AC782:AC783"/>
  </mergeCells>
  <conditionalFormatting sqref="T4:U4 T3:W3 T5:W1149">
    <cfRule type="expression" dxfId="256" priority="14">
      <formula>$S3="Não elegível"</formula>
    </cfRule>
  </conditionalFormatting>
  <conditionalFormatting sqref="S3:S964">
    <cfRule type="containsText" dxfId="255" priority="13" operator="containsText" text="Não elegível">
      <formula>NOT(ISERROR(SEARCH("Não elegível",S3)))</formula>
    </cfRule>
  </conditionalFormatting>
  <conditionalFormatting sqref="J5:M964">
    <cfRule type="containsText" dxfId="254" priority="12" operator="containsText" text="0">
      <formula>NOT(ISERROR(SEARCH("0",J5)))</formula>
    </cfRule>
  </conditionalFormatting>
  <conditionalFormatting sqref="S965:S1149">
    <cfRule type="containsText" dxfId="253" priority="2" operator="containsText" text="Não elegível">
      <formula>NOT(ISERROR(SEARCH("Não elegível",S965)))</formula>
    </cfRule>
  </conditionalFormatting>
  <conditionalFormatting sqref="J965:M1149">
    <cfRule type="containsText" dxfId="252" priority="1" operator="containsText" text="0">
      <formula>NOT(ISERROR(SEARCH("0",J965)))</formula>
    </cfRule>
  </conditionalFormatting>
  <dataValidations count="3">
    <dataValidation type="list" allowBlank="1" showInputMessage="1" showErrorMessage="1" sqref="AC782 AC967">
      <formula1>$B$819:$B$822</formula1>
    </dataValidation>
    <dataValidation type="list" allowBlank="1" showInputMessage="1" showErrorMessage="1" sqref="AB782 AB967">
      <formula1>$B$812:$B$815</formula1>
    </dataValidation>
    <dataValidation type="date" allowBlank="1" showInputMessage="1" showErrorMessage="1" sqref="W5:W1149">
      <formula1>43862</formula1>
      <formula2>46203</formula2>
    </dataValidation>
  </dataValidations>
  <pageMargins left="0.70866141732283472" right="0.70866141732283472" top="0.74803149606299213" bottom="0.74803149606299213" header="0.31496062992125984" footer="0.31496062992125984"/>
  <pageSetup paperSize="8" scale="52" fitToHeight="0" orientation="landscape" horizontalDpi="1200" verticalDpi="1200" r:id="rId1"/>
  <headerFooter>
    <oddFooter>Página &amp;P de &amp;N</oddFooter>
  </headerFooter>
  <ignoredErrors>
    <ignoredError sqref="F956:F964 F789:F954" numberStoredAsText="1"/>
    <ignoredError sqref="H781:H954 H956:H964 H5" unlockedFormula="1"/>
  </ignoredErrors>
  <drawing r:id="rId2"/>
  <legacyDrawing r:id="rId3"/>
  <tableParts count="1">
    <tablePart r:id="rId4"/>
  </tableParts>
  <extLst>
    <ext xmlns:x14="http://schemas.microsoft.com/office/spreadsheetml/2009/9/main" uri="{CCE6A557-97BC-4b89-ADB6-D9C93CAAB3DF}">
      <x14:dataValidations xmlns:xm="http://schemas.microsoft.com/office/excel/2006/main" count="6">
        <x14:dataValidation type="list" allowBlank="1" showInputMessage="1" showErrorMessage="1">
          <x14:formula1>
            <xm:f>auxiliar!$H$2:$H$10</xm:f>
          </x14:formula1>
          <xm:sqref>T5:U1149</xm:sqref>
        </x14:dataValidation>
        <x14:dataValidation type="list" allowBlank="1" showInputMessage="1" showErrorMessage="1">
          <x14:formula1>
            <xm:f>A.Núcleos!$B$5:$B$293</xm:f>
          </x14:formula1>
          <xm:sqref>B6:B1149</xm:sqref>
        </x14:dataValidation>
        <x14:dataValidation type="list" allowBlank="1" showInputMessage="1" showErrorMessage="1">
          <x14:formula1>
            <xm:f>auxiliar!$G$17:$G$20</xm:f>
          </x14:formula1>
          <xm:sqref>E5:E1149</xm:sqref>
        </x14:dataValidation>
        <x14:dataValidation type="list" allowBlank="1" showInputMessage="1" showErrorMessage="1">
          <x14:formula1>
            <xm:f>auxiliar!$G$11:$G$14</xm:f>
          </x14:formula1>
          <xm:sqref>D5:D1149</xm:sqref>
        </x14:dataValidation>
        <x14:dataValidation type="list" allowBlank="1" showInputMessage="1" showErrorMessage="1">
          <x14:formula1>
            <xm:f>B.Solucoes!$A$6:$A$555</xm:f>
          </x14:formula1>
          <xm:sqref>F5:F1149</xm:sqref>
        </x14:dataValidation>
        <x14:dataValidation type="list" allowBlank="1" showInputMessage="1" showErrorMessage="1">
          <x14:formula1>
            <xm:f>A.Núcleos!$B$5:$B$293</xm:f>
          </x14:formula1>
          <xm:sqref>B5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B3134"/>
  <sheetViews>
    <sheetView showGridLines="0" view="pageBreakPreview" zoomScale="85" zoomScaleSheetLayoutView="85" workbookViewId="0">
      <pane ySplit="4" topLeftCell="A5" activePane="bottomLeft" state="frozen"/>
      <selection activeCell="D6" sqref="D6:H6"/>
      <selection pane="bottomLeft" activeCell="A5" sqref="A5"/>
    </sheetView>
  </sheetViews>
  <sheetFormatPr defaultColWidth="0" defaultRowHeight="15" zeroHeight="1" x14ac:dyDescent="0.25"/>
  <cols>
    <col min="1" max="1" width="13.42578125" style="300" bestFit="1" customWidth="1"/>
    <col min="2" max="2" width="17.85546875" style="301" customWidth="1"/>
    <col min="3" max="3" width="10.85546875" style="301" bestFit="1" customWidth="1"/>
    <col min="4" max="4" width="19.7109375" style="301" bestFit="1" customWidth="1"/>
    <col min="5" max="5" width="9.85546875" style="301" bestFit="1" customWidth="1"/>
    <col min="6" max="6" width="19" style="301" bestFit="1" customWidth="1"/>
    <col min="7" max="7" width="15" style="301" customWidth="1"/>
    <col min="8" max="8" width="20.42578125" style="301" customWidth="1"/>
    <col min="9" max="9" width="15" style="302" customWidth="1"/>
    <col min="10" max="10" width="11" style="301" hidden="1" customWidth="1"/>
    <col min="11" max="14" width="11" style="274" hidden="1" customWidth="1"/>
    <col min="15" max="15" width="7.7109375" style="274" hidden="1" customWidth="1"/>
    <col min="16" max="16" width="5.42578125" style="274" hidden="1" customWidth="1"/>
    <col min="17" max="17" width="8.85546875" style="274" hidden="1" customWidth="1"/>
    <col min="18" max="20" width="0" style="274" hidden="1" customWidth="1"/>
    <col min="21" max="21" width="9.85546875" style="288" hidden="1" customWidth="1"/>
    <col min="22" max="23" width="0" style="274" hidden="1" customWidth="1"/>
    <col min="24" max="24" width="12.28515625" style="274" hidden="1" customWidth="1"/>
    <col min="25" max="25" width="15.28515625" style="274" hidden="1" customWidth="1"/>
    <col min="26" max="26" width="10.140625" style="274" hidden="1" customWidth="1"/>
    <col min="27" max="27" width="9.7109375" style="274" hidden="1" customWidth="1"/>
    <col min="28" max="240" width="0" style="274" hidden="1" customWidth="1"/>
    <col min="241" max="249" width="8.85546875" style="274" hidden="1" customWidth="1"/>
    <col min="250" max="262" width="8.85546875" style="274" customWidth="1"/>
    <col min="263" max="314" width="8.85546875" style="274" hidden="1" customWidth="1"/>
    <col min="315" max="16384" width="0" style="274" hidden="1"/>
  </cols>
  <sheetData>
    <row r="1" spans="1:21" s="255" customFormat="1" ht="57.75" x14ac:dyDescent="0.25">
      <c r="A1" s="409"/>
      <c r="B1" s="409"/>
      <c r="C1" s="409"/>
      <c r="D1" s="409"/>
      <c r="E1" s="409"/>
      <c r="F1" s="409"/>
      <c r="G1" s="409"/>
      <c r="H1" s="409"/>
      <c r="I1" s="253"/>
      <c r="J1" s="254"/>
      <c r="U1" s="256"/>
    </row>
    <row r="2" spans="1:21" s="255" customFormat="1" ht="18.75" x14ac:dyDescent="0.25">
      <c r="A2" s="410" t="str">
        <f>CONCATENATE(Entrada!D8," | Identificação de Agregados e Pessoas - COMPOSIÇÃO DOS AGREGADOS")</f>
        <v xml:space="preserve"> | Identificação de Agregados e Pessoas - COMPOSIÇÃO DOS AGREGADOS</v>
      </c>
      <c r="B2" s="410"/>
      <c r="C2" s="410"/>
      <c r="D2" s="410"/>
      <c r="E2" s="410"/>
      <c r="F2" s="410"/>
      <c r="G2" s="410"/>
      <c r="H2" s="410"/>
      <c r="I2" s="257"/>
      <c r="J2" s="258"/>
      <c r="U2" s="256"/>
    </row>
    <row r="3" spans="1:21" s="255" customFormat="1" ht="15.75" x14ac:dyDescent="0.25">
      <c r="A3" s="408"/>
      <c r="B3" s="408"/>
      <c r="C3" s="408"/>
      <c r="D3" s="408"/>
      <c r="E3" s="408"/>
      <c r="F3" s="408"/>
      <c r="G3" s="408"/>
      <c r="H3" s="408"/>
      <c r="I3" s="257"/>
      <c r="J3" s="258"/>
      <c r="U3" s="256"/>
    </row>
    <row r="4" spans="1:21" s="261" customFormat="1" ht="51" x14ac:dyDescent="0.2">
      <c r="A4" s="259" t="s">
        <v>7094</v>
      </c>
      <c r="B4" s="222" t="s">
        <v>7095</v>
      </c>
      <c r="C4" s="260" t="s">
        <v>0</v>
      </c>
      <c r="D4" s="222" t="s">
        <v>7096</v>
      </c>
      <c r="E4" s="222" t="s">
        <v>6393</v>
      </c>
      <c r="F4" s="222" t="s">
        <v>5603</v>
      </c>
      <c r="G4" s="222" t="s">
        <v>6396</v>
      </c>
      <c r="H4" s="222" t="s">
        <v>6451</v>
      </c>
      <c r="I4" s="309" t="s">
        <v>6389</v>
      </c>
      <c r="J4" s="305" t="s">
        <v>6452</v>
      </c>
      <c r="K4" s="360" t="s">
        <v>5597</v>
      </c>
      <c r="L4" s="360" t="s">
        <v>5611</v>
      </c>
      <c r="M4" s="361" t="s">
        <v>5612</v>
      </c>
      <c r="U4" s="262"/>
    </row>
    <row r="5" spans="1:21" x14ac:dyDescent="0.25">
      <c r="A5" s="263"/>
      <c r="B5" s="264" t="str">
        <f>IF(Table9[[#This Row],[Código do agregado
'[Entidade']]]="","",(CONCATENATE(VLOOKUP(Table9[[#This Row],[Código do agregado
'[Entidade']]],Table8[[Código do agregado '[Entidade']]:[Código do agregado
'[1º Direito']]],8,FALSE),".",Table9[[#This Row],[Membro]])))</f>
        <v/>
      </c>
      <c r="C5" s="265"/>
      <c r="D5" s="266"/>
      <c r="E5" s="267" t="str">
        <f ca="1">IF(Table9[[#This Row],[Data de nascimento (aaaa-mm-dd)]]="","",(IF(A5="","",DATEDIF(D5,NOW(),"y"))))</f>
        <v/>
      </c>
      <c r="F5" s="268"/>
      <c r="G5" s="269"/>
      <c r="H5" s="270"/>
      <c r="I5" s="383" t="str">
        <f>IF(AND(A5&lt;&gt;"",OR(C5="",D5="",F5="",AND(H5="",L5="Rend"))),"NÃO","")</f>
        <v/>
      </c>
      <c r="J5" s="379" t="s">
        <v>6453</v>
      </c>
      <c r="K5" s="271" t="str">
        <f t="shared" ref="K5:K2831" si="0">IFERROR(IF(OR(RIGHT(C5,1)-(11-((9*LEFT(C5,1)+8*MID(C5,2,1)+7*MID(C5,3,1)+6*MID(C5,4,1)+5*MID(C5,5,1)+4*MID(C5,6,1)+3*MID(C5,7,1)+2*MID(C5,8,1))-(11*INT((9*LEFT(C5,1)+8*MID(C5,2,1)+7*MID(C5,3,1)+6*MID(C5,4,1)+5*MID(C5,5,1)+4*MID(C5,6,1)+3*MID(C5,7,1)+2*MID(C5,8,1))/11))))=0,RIGHT(C5,1)-(11-((9*LEFT(C5,1)+8*MID(C5,2,1)+7*MID(C5,3,1)+6*MID(C5,4,1)+5*MID(C5,5,1)+4*MID(C5,6,1)+3*MID(C5,7,1)+2*MID(C5,8,1))-(11*INT((9*LEFT(C5,1)+8*MID(C5,2,1)+7*MID(C5,3,1)+6*MID(C5,4,1)+5*MID(C5,5,1)+4*MID(C5,6,1)+3*MID(C5,7,1)+2*MID(C5,8,1))/11))))=-11,RIGHT(C5,1)-(11-((9*LEFT(C5,1)+8*MID(C5,2,1)+7*MID(C5,3,1)+6*MID(C5,4,1)+5*MID(C5,5,1)+4*MID(C5,6,1)+3*MID(C5,7,1)+2*MID(C5,8,1))-(11*INT((9*LEFT(C5,1)+8*MID(C5,2,1)+7*MID(C5,3,1)+6*MID(C5,4,1)+5*MID(C5,5,1)+4*MID(C5,6,1)+3*MID(C5,7,1)+2*MID(C5,8,1))/11))))=-10),"","X"),"")</f>
        <v/>
      </c>
      <c r="L5" s="272" t="str">
        <f t="shared" ref="L5:L2831" si="1">IF(RIGHT(B5,1)="A","",IF(B5="","",IF(OR(E5&gt;65,AND(E5&gt;17,E5&lt;26)),"Rend","")))</f>
        <v/>
      </c>
      <c r="M5" s="273" t="str">
        <f t="shared" ref="M5:M2831" ca="1" si="2">IF(OR(E5&lt;18,AND(H5="Não",L5="Rend")),"Dep","")</f>
        <v/>
      </c>
      <c r="U5" s="275"/>
    </row>
    <row r="6" spans="1:21" x14ac:dyDescent="0.25">
      <c r="A6" s="276"/>
      <c r="B6" s="277" t="str">
        <f>IF(Table9[[#This Row],[Código do agregado
'[Entidade']]]="","",(CONCATENATE(VLOOKUP(Table9[[#This Row],[Código do agregado
'[Entidade']]],Table8[[Código do agregado '[Entidade']]:[Código do agregado
'[1º Direito']]],8,FALSE),".",Table9[[#This Row],[Membro]])))</f>
        <v/>
      </c>
      <c r="C6" s="278"/>
      <c r="D6" s="279"/>
      <c r="E6" s="280" t="str">
        <f ca="1">IF(Table9[[#This Row],[Data de nascimento (aaaa-mm-dd)]]="","",(IF(A6="","",DATEDIF(D6,NOW(),"y"))))</f>
        <v/>
      </c>
      <c r="F6" s="281"/>
      <c r="G6" s="282"/>
      <c r="H6" s="283"/>
      <c r="I6" s="384" t="str">
        <f>IF(AND(A6&lt;&gt;"",OR(C6="",D6="",F6="",AND(H6="",L6="Rend"))),"NÃO","")</f>
        <v/>
      </c>
      <c r="J6" s="380" t="str">
        <f>IF(Table9[[#This Row],[Código do agregado
'[Entidade']]]="","",IF(A6&lt;&gt;A5,"A",IF(J5="A","B",IF(J5="B","C",IF(J5="C","D",IF(J5="D","E",IF(J5="E","F",IF(J5="F","G",IF(J5="G","H",IF(J5="H","I",IF(J5="I","J",IF(J5="J","K",IF(J5="K","L",IF(J5="L","M",IF(J5="M","N",IF(J5="N","O",IF(J5="O","P",IF(J5="P","Q"))))))))))))))))))</f>
        <v/>
      </c>
      <c r="K6" s="284" t="str">
        <f t="shared" ref="K6:K69" si="3">IFERROR(IF(OR(RIGHT(C6,1)-(11-((9*LEFT(C6,1)+8*MID(C6,2,1)+7*MID(C6,3,1)+6*MID(C6,4,1)+5*MID(C6,5,1)+4*MID(C6,6,1)+3*MID(C6,7,1)+2*MID(C6,8,1))-(11*INT((9*LEFT(C6,1)+8*MID(C6,2,1)+7*MID(C6,3,1)+6*MID(C6,4,1)+5*MID(C6,5,1)+4*MID(C6,6,1)+3*MID(C6,7,1)+2*MID(C6,8,1))/11))))=0,RIGHT(C6,1)-(11-((9*LEFT(C6,1)+8*MID(C6,2,1)+7*MID(C6,3,1)+6*MID(C6,4,1)+5*MID(C6,5,1)+4*MID(C6,6,1)+3*MID(C6,7,1)+2*MID(C6,8,1))-(11*INT((9*LEFT(C6,1)+8*MID(C6,2,1)+7*MID(C6,3,1)+6*MID(C6,4,1)+5*MID(C6,5,1)+4*MID(C6,6,1)+3*MID(C6,7,1)+2*MID(C6,8,1))/11))))=-11,RIGHT(C6,1)-(11-((9*LEFT(C6,1)+8*MID(C6,2,1)+7*MID(C6,3,1)+6*MID(C6,4,1)+5*MID(C6,5,1)+4*MID(C6,6,1)+3*MID(C6,7,1)+2*MID(C6,8,1))-(11*INT((9*LEFT(C6,1)+8*MID(C6,2,1)+7*MID(C6,3,1)+6*MID(C6,4,1)+5*MID(C6,5,1)+4*MID(C6,6,1)+3*MID(C6,7,1)+2*MID(C6,8,1))/11))))=-10),"","X"),"")</f>
        <v/>
      </c>
      <c r="L6" s="285" t="str">
        <f t="shared" ref="L6:L69" si="4">IF(RIGHT(B6,1)="A","",IF(B6="","",IF(OR(E6&gt;65,AND(E6&gt;17,E6&lt;26)),"Rend","")))</f>
        <v/>
      </c>
      <c r="M6" s="286" t="str">
        <f t="shared" ref="M6:M69" ca="1" si="5">IF(OR(E6&lt;18,AND(H6="Não",L6="Rend")),"Dep","")</f>
        <v/>
      </c>
      <c r="U6" s="275"/>
    </row>
    <row r="7" spans="1:21" x14ac:dyDescent="0.25">
      <c r="A7" s="276"/>
      <c r="B7" s="277" t="str">
        <f>IF(Table9[[#This Row],[Código do agregado
'[Entidade']]]="","",(CONCATENATE(VLOOKUP(Table9[[#This Row],[Código do agregado
'[Entidade']]],Table8[[Código do agregado '[Entidade']]:[Código do agregado
'[1º Direito']]],8,FALSE),".",Table9[[#This Row],[Membro]])))</f>
        <v/>
      </c>
      <c r="C7" s="278"/>
      <c r="D7" s="279"/>
      <c r="E7" s="280" t="str">
        <f ca="1">IF(Table9[[#This Row],[Data de nascimento (aaaa-mm-dd)]]="","",(IF(A7="","",DATEDIF(D7,NOW(),"y"))))</f>
        <v/>
      </c>
      <c r="F7" s="281"/>
      <c r="G7" s="282"/>
      <c r="H7" s="283"/>
      <c r="I7" s="384" t="str">
        <f t="shared" ref="I7:I70" si="6">IF(AND(A7&lt;&gt;"",OR(C7="",D7="",F7="",AND(H7="",L7="Rend"))),"NÃO","")</f>
        <v/>
      </c>
      <c r="J7" s="380" t="str">
        <f>IF(Table9[[#This Row],[Código do agregado
'[Entidade']]]="","",IF(A7&lt;&gt;A6,"A",IF(J6="A","B",IF(J6="B","C",IF(J6="C","D",IF(J6="D","E",IF(J6="E","F",IF(J6="F","G",IF(J6="G","H",IF(J6="H","I",IF(J6="I","J",IF(J6="J","K",IF(J6="K","L",IF(J6="L","M",IF(J6="M","N",IF(J6="N","O",IF(J6="O","P",IF(J6="P","Q"))))))))))))))))))</f>
        <v/>
      </c>
      <c r="K7" s="284" t="str">
        <f t="shared" si="3"/>
        <v/>
      </c>
      <c r="L7" s="285" t="str">
        <f t="shared" si="4"/>
        <v/>
      </c>
      <c r="M7" s="286" t="str">
        <f t="shared" ca="1" si="5"/>
        <v/>
      </c>
      <c r="U7" s="275"/>
    </row>
    <row r="8" spans="1:21" x14ac:dyDescent="0.25">
      <c r="A8" s="276"/>
      <c r="B8" s="277" t="str">
        <f>IF(Table9[[#This Row],[Código do agregado
'[Entidade']]]="","",(CONCATENATE(VLOOKUP(Table9[[#This Row],[Código do agregado
'[Entidade']]],Table8[[Código do agregado '[Entidade']]:[Código do agregado
'[1º Direito']]],8,FALSE),".",Table9[[#This Row],[Membro]])))</f>
        <v/>
      </c>
      <c r="C8" s="278"/>
      <c r="D8" s="279"/>
      <c r="E8" s="280" t="str">
        <f ca="1">IF(Table9[[#This Row],[Data de nascimento (aaaa-mm-dd)]]="","",(IF(A8="","",DATEDIF(D8,NOW(),"y"))))</f>
        <v/>
      </c>
      <c r="F8" s="281"/>
      <c r="G8" s="282"/>
      <c r="H8" s="283"/>
      <c r="I8" s="384" t="str">
        <f t="shared" si="6"/>
        <v/>
      </c>
      <c r="J8" s="380" t="str">
        <f>IF(Table9[[#This Row],[Código do agregado
'[Entidade']]]="","",IF(A8&lt;&gt;A7,"A",IF(J7="A","B",IF(J7="B","C",IF(J7="C","D",IF(J7="D","E",IF(J7="E","F",IF(J7="F","G",IF(J7="G","H",IF(J7="H","I",IF(J7="I","J",IF(J7="J","K",IF(J7="K","L",IF(J7="L","M",IF(J7="M","N",IF(J7="N","O",IF(J7="O","P",IF(J7="P","Q"))))))))))))))))))</f>
        <v/>
      </c>
      <c r="K8" s="284" t="str">
        <f t="shared" si="3"/>
        <v/>
      </c>
      <c r="L8" s="285" t="str">
        <f t="shared" si="4"/>
        <v/>
      </c>
      <c r="M8" s="286" t="str">
        <f t="shared" ca="1" si="5"/>
        <v/>
      </c>
      <c r="U8" s="275"/>
    </row>
    <row r="9" spans="1:21" x14ac:dyDescent="0.25">
      <c r="A9" s="276"/>
      <c r="B9" s="277" t="str">
        <f>IF(Table9[[#This Row],[Código do agregado
'[Entidade']]]="","",(CONCATENATE(VLOOKUP(Table9[[#This Row],[Código do agregado
'[Entidade']]],Table8[[Código do agregado '[Entidade']]:[Código do agregado
'[1º Direito']]],8,FALSE),".",Table9[[#This Row],[Membro]])))</f>
        <v/>
      </c>
      <c r="C9" s="278"/>
      <c r="D9" s="279"/>
      <c r="E9" s="280" t="str">
        <f ca="1">IF(Table9[[#This Row],[Data de nascimento (aaaa-mm-dd)]]="","",(IF(A9="","",DATEDIF(D9,NOW(),"y"))))</f>
        <v/>
      </c>
      <c r="F9" s="281"/>
      <c r="G9" s="282"/>
      <c r="H9" s="283"/>
      <c r="I9" s="384" t="str">
        <f t="shared" si="6"/>
        <v/>
      </c>
      <c r="J9" s="380" t="str">
        <f>IF(Table9[[#This Row],[Código do agregado
'[Entidade']]]="","",IF(A9&lt;&gt;A8,"A",IF(J8="A","B",IF(J8="B","C",IF(J8="C","D",IF(J8="D","E",IF(J8="E","F",IF(J8="F","G",IF(J8="G","H",IF(J8="H","I",IF(J8="I","J",IF(J8="J","K",IF(J8="K","L",IF(J8="L","M",IF(J8="M","N",IF(J8="N","O",IF(J8="O","P",IF(J8="P","Q"))))))))))))))))))</f>
        <v/>
      </c>
      <c r="K9" s="284" t="str">
        <f t="shared" si="3"/>
        <v/>
      </c>
      <c r="L9" s="285" t="str">
        <f t="shared" si="4"/>
        <v/>
      </c>
      <c r="M9" s="286" t="str">
        <f t="shared" ca="1" si="5"/>
        <v/>
      </c>
      <c r="U9" s="275"/>
    </row>
    <row r="10" spans="1:21" x14ac:dyDescent="0.25">
      <c r="A10" s="276"/>
      <c r="B10" s="277" t="str">
        <f>IF(Table9[[#This Row],[Código do agregado
'[Entidade']]]="","",(CONCATENATE(VLOOKUP(Table9[[#This Row],[Código do agregado
'[Entidade']]],Table8[[Código do agregado '[Entidade']]:[Código do agregado
'[1º Direito']]],8,FALSE),".",Table9[[#This Row],[Membro]])))</f>
        <v/>
      </c>
      <c r="C10" s="278"/>
      <c r="D10" s="279"/>
      <c r="E10" s="280" t="str">
        <f ca="1">IF(Table9[[#This Row],[Data de nascimento (aaaa-mm-dd)]]="","",(IF(A10="","",DATEDIF(D10,NOW(),"y"))))</f>
        <v/>
      </c>
      <c r="F10" s="281"/>
      <c r="G10" s="282"/>
      <c r="H10" s="283"/>
      <c r="I10" s="384" t="str">
        <f t="shared" si="6"/>
        <v/>
      </c>
      <c r="J10" s="380" t="str">
        <f>IF(Table9[[#This Row],[Código do agregado
'[Entidade']]]="","",IF(A10&lt;&gt;A9,"A",IF(J9="A","B",IF(J9="B","C",IF(J9="C","D",IF(J9="D","E",IF(J9="E","F",IF(J9="F","G",IF(J9="G","H",IF(J9="H","I",IF(J9="I","J",IF(J9="J","K",IF(J9="K","L",IF(J9="L","M",IF(J9="M","N",IF(J9="N","O",IF(J9="O","P",IF(J9="P","Q"))))))))))))))))))</f>
        <v/>
      </c>
      <c r="K10" s="284" t="str">
        <f t="shared" si="3"/>
        <v/>
      </c>
      <c r="L10" s="285" t="str">
        <f t="shared" si="4"/>
        <v/>
      </c>
      <c r="M10" s="286" t="str">
        <f t="shared" ca="1" si="5"/>
        <v/>
      </c>
      <c r="U10" s="275"/>
    </row>
    <row r="11" spans="1:21" x14ac:dyDescent="0.25">
      <c r="A11" s="276"/>
      <c r="B11" s="277" t="str">
        <f>IF(Table9[[#This Row],[Código do agregado
'[Entidade']]]="","",(CONCATENATE(VLOOKUP(Table9[[#This Row],[Código do agregado
'[Entidade']]],Table8[[Código do agregado '[Entidade']]:[Código do agregado
'[1º Direito']]],8,FALSE),".",Table9[[#This Row],[Membro]])))</f>
        <v/>
      </c>
      <c r="C11" s="278"/>
      <c r="D11" s="279"/>
      <c r="E11" s="280" t="str">
        <f ca="1">IF(Table9[[#This Row],[Data de nascimento (aaaa-mm-dd)]]="","",(IF(A11="","",DATEDIF(D11,NOW(),"y"))))</f>
        <v/>
      </c>
      <c r="F11" s="281"/>
      <c r="G11" s="282"/>
      <c r="H11" s="283"/>
      <c r="I11" s="384" t="str">
        <f t="shared" si="6"/>
        <v/>
      </c>
      <c r="J11" s="380" t="str">
        <f>IF(Table9[[#This Row],[Código do agregado
'[Entidade']]]="","",IF(A11&lt;&gt;A10,"A",IF(J10="A","B",IF(J10="B","C",IF(J10="C","D",IF(J10="D","E",IF(J10="E","F",IF(J10="F","G",IF(J10="G","H",IF(J10="H","I",IF(J10="I","J",IF(J10="J","K",IF(J10="K","L",IF(J10="L","M",IF(J10="M","N",IF(J10="N","O",IF(J10="O","P",IF(J10="P","Q"))))))))))))))))))</f>
        <v/>
      </c>
      <c r="K11" s="284" t="str">
        <f t="shared" si="3"/>
        <v/>
      </c>
      <c r="L11" s="285" t="str">
        <f t="shared" si="4"/>
        <v/>
      </c>
      <c r="M11" s="286" t="str">
        <f t="shared" ca="1" si="5"/>
        <v/>
      </c>
      <c r="U11" s="275"/>
    </row>
    <row r="12" spans="1:21" x14ac:dyDescent="0.25">
      <c r="A12" s="276"/>
      <c r="B12" s="277" t="str">
        <f>IF(Table9[[#This Row],[Código do agregado
'[Entidade']]]="","",(CONCATENATE(VLOOKUP(Table9[[#This Row],[Código do agregado
'[Entidade']]],Table8[[Código do agregado '[Entidade']]:[Código do agregado
'[1º Direito']]],8,FALSE),".",Table9[[#This Row],[Membro]])))</f>
        <v/>
      </c>
      <c r="C12" s="278"/>
      <c r="D12" s="279"/>
      <c r="E12" s="280" t="str">
        <f ca="1">IF(Table9[[#This Row],[Data de nascimento (aaaa-mm-dd)]]="","",(IF(A12="","",DATEDIF(D12,NOW(),"y"))))</f>
        <v/>
      </c>
      <c r="F12" s="281"/>
      <c r="G12" s="282"/>
      <c r="H12" s="283"/>
      <c r="I12" s="384" t="str">
        <f t="shared" si="6"/>
        <v/>
      </c>
      <c r="J12" s="380" t="str">
        <f>IF(Table9[[#This Row],[Código do agregado
'[Entidade']]]="","",IF(A12&lt;&gt;A11,"A",IF(J11="A","B",IF(J11="B","C",IF(J11="C","D",IF(J11="D","E",IF(J11="E","F",IF(J11="F","G",IF(J11="G","H",IF(J11="H","I",IF(J11="I","J",IF(J11="J","K",IF(J11="K","L",IF(J11="L","M",IF(J11="M","N",IF(J11="N","O",IF(J11="O","P",IF(J11="P","Q"))))))))))))))))))</f>
        <v/>
      </c>
      <c r="K12" s="284" t="str">
        <f t="shared" si="3"/>
        <v/>
      </c>
      <c r="L12" s="285" t="str">
        <f t="shared" si="4"/>
        <v/>
      </c>
      <c r="M12" s="286" t="str">
        <f t="shared" ca="1" si="5"/>
        <v/>
      </c>
      <c r="U12" s="275"/>
    </row>
    <row r="13" spans="1:21" x14ac:dyDescent="0.25">
      <c r="A13" s="276"/>
      <c r="B13" s="277" t="str">
        <f>IF(Table9[[#This Row],[Código do agregado
'[Entidade']]]="","",(CONCATENATE(VLOOKUP(Table9[[#This Row],[Código do agregado
'[Entidade']]],Table8[[Código do agregado '[Entidade']]:[Código do agregado
'[1º Direito']]],8,FALSE),".",Table9[[#This Row],[Membro]])))</f>
        <v/>
      </c>
      <c r="C13" s="278"/>
      <c r="D13" s="279"/>
      <c r="E13" s="280" t="str">
        <f ca="1">IF(Table9[[#This Row],[Data de nascimento (aaaa-mm-dd)]]="","",(IF(A13="","",DATEDIF(D13,NOW(),"y"))))</f>
        <v/>
      </c>
      <c r="F13" s="281"/>
      <c r="G13" s="282"/>
      <c r="H13" s="283"/>
      <c r="I13" s="384" t="str">
        <f t="shared" si="6"/>
        <v/>
      </c>
      <c r="J13" s="380" t="str">
        <f>IF(Table9[[#This Row],[Código do agregado
'[Entidade']]]="","",IF(A13&lt;&gt;A12,"A",IF(J12="A","B",IF(J12="B","C",IF(J12="C","D",IF(J12="D","E",IF(J12="E","F",IF(J12="F","G",IF(J12="G","H",IF(J12="H","I",IF(J12="I","J",IF(J12="J","K",IF(J12="K","L",IF(J12="L","M",IF(J12="M","N",IF(J12="N","O",IF(J12="O","P",IF(J12="P","Q"))))))))))))))))))</f>
        <v/>
      </c>
      <c r="K13" s="284" t="str">
        <f t="shared" ref="K13:K16" si="7">IFERROR(IF(OR(RIGHT(C13,1)-(11-((9*LEFT(C13,1)+8*MID(C13,2,1)+7*MID(C13,3,1)+6*MID(C13,4,1)+5*MID(C13,5,1)+4*MID(C13,6,1)+3*MID(C13,7,1)+2*MID(C13,8,1))-(11*INT((9*LEFT(C13,1)+8*MID(C13,2,1)+7*MID(C13,3,1)+6*MID(C13,4,1)+5*MID(C13,5,1)+4*MID(C13,6,1)+3*MID(C13,7,1)+2*MID(C13,8,1))/11))))=0,RIGHT(C13,1)-(11-((9*LEFT(C13,1)+8*MID(C13,2,1)+7*MID(C13,3,1)+6*MID(C13,4,1)+5*MID(C13,5,1)+4*MID(C13,6,1)+3*MID(C13,7,1)+2*MID(C13,8,1))-(11*INT((9*LEFT(C13,1)+8*MID(C13,2,1)+7*MID(C13,3,1)+6*MID(C13,4,1)+5*MID(C13,5,1)+4*MID(C13,6,1)+3*MID(C13,7,1)+2*MID(C13,8,1))/11))))=-11,RIGHT(C13,1)-(11-((9*LEFT(C13,1)+8*MID(C13,2,1)+7*MID(C13,3,1)+6*MID(C13,4,1)+5*MID(C13,5,1)+4*MID(C13,6,1)+3*MID(C13,7,1)+2*MID(C13,8,1))-(11*INT((9*LEFT(C13,1)+8*MID(C13,2,1)+7*MID(C13,3,1)+6*MID(C13,4,1)+5*MID(C13,5,1)+4*MID(C13,6,1)+3*MID(C13,7,1)+2*MID(C13,8,1))/11))))=-10),"","X"),"")</f>
        <v/>
      </c>
      <c r="L13" s="285" t="str">
        <f t="shared" si="4"/>
        <v/>
      </c>
      <c r="M13" s="286" t="str">
        <f t="shared" ca="1" si="5"/>
        <v/>
      </c>
      <c r="U13" s="275"/>
    </row>
    <row r="14" spans="1:21" x14ac:dyDescent="0.25">
      <c r="A14" s="276"/>
      <c r="B14" s="277" t="str">
        <f>IF(Table9[[#This Row],[Código do agregado
'[Entidade']]]="","",(CONCATENATE(VLOOKUP(Table9[[#This Row],[Código do agregado
'[Entidade']]],Table8[[Código do agregado '[Entidade']]:[Código do agregado
'[1º Direito']]],8,FALSE),".",Table9[[#This Row],[Membro]])))</f>
        <v/>
      </c>
      <c r="C14" s="278"/>
      <c r="D14" s="279"/>
      <c r="E14" s="280" t="str">
        <f ca="1">IF(Table9[[#This Row],[Data de nascimento (aaaa-mm-dd)]]="","",(IF(A14="","",DATEDIF(D14,NOW(),"y"))))</f>
        <v/>
      </c>
      <c r="F14" s="281"/>
      <c r="G14" s="282"/>
      <c r="H14" s="283"/>
      <c r="I14" s="384" t="str">
        <f t="shared" si="6"/>
        <v/>
      </c>
      <c r="J14" s="380" t="str">
        <f>IF(Table9[[#This Row],[Código do agregado
'[Entidade']]]="","",IF(A14&lt;&gt;A13,"A",IF(J13="A","B",IF(J13="B","C",IF(J13="C","D",IF(J13="D","E",IF(J13="E","F",IF(J13="F","G",IF(J13="G","H",IF(J13="H","I",IF(J13="I","J",IF(J13="J","K",IF(J13="K","L",IF(J13="L","M",IF(J13="M","N",IF(J13="N","O",IF(J13="O","P",IF(J13="P","Q"))))))))))))))))))</f>
        <v/>
      </c>
      <c r="K14" s="284" t="str">
        <f t="shared" si="7"/>
        <v/>
      </c>
      <c r="L14" s="285" t="str">
        <f t="shared" si="4"/>
        <v/>
      </c>
      <c r="M14" s="286" t="str">
        <f t="shared" ca="1" si="5"/>
        <v/>
      </c>
      <c r="U14" s="275"/>
    </row>
    <row r="15" spans="1:21" x14ac:dyDescent="0.25">
      <c r="A15" s="276"/>
      <c r="B15" s="277" t="str">
        <f>IF(Table9[[#This Row],[Código do agregado
'[Entidade']]]="","",(CONCATENATE(VLOOKUP(Table9[[#This Row],[Código do agregado
'[Entidade']]],Table8[[Código do agregado '[Entidade']]:[Código do agregado
'[1º Direito']]],8,FALSE),".",Table9[[#This Row],[Membro]])))</f>
        <v/>
      </c>
      <c r="C15" s="278"/>
      <c r="D15" s="279"/>
      <c r="E15" s="280" t="str">
        <f ca="1">IF(Table9[[#This Row],[Data de nascimento (aaaa-mm-dd)]]="","",(IF(A15="","",DATEDIF(D15,NOW(),"y"))))</f>
        <v/>
      </c>
      <c r="F15" s="281"/>
      <c r="G15" s="282"/>
      <c r="H15" s="283"/>
      <c r="I15" s="384" t="str">
        <f t="shared" si="6"/>
        <v/>
      </c>
      <c r="J15" s="380" t="str">
        <f>IF(Table9[[#This Row],[Código do agregado
'[Entidade']]]="","",IF(A15&lt;&gt;A14,"A",IF(J14="A","B",IF(J14="B","C",IF(J14="C","D",IF(J14="D","E",IF(J14="E","F",IF(J14="F","G",IF(J14="G","H",IF(J14="H","I",IF(J14="I","J",IF(J14="J","K",IF(J14="K","L",IF(J14="L","M",IF(J14="M","N",IF(J14="N","O",IF(J14="O","P",IF(J14="P","Q"))))))))))))))))))</f>
        <v/>
      </c>
      <c r="K15" s="284" t="str">
        <f t="shared" si="7"/>
        <v/>
      </c>
      <c r="L15" s="285" t="str">
        <f t="shared" si="4"/>
        <v/>
      </c>
      <c r="M15" s="286" t="str">
        <f t="shared" ca="1" si="5"/>
        <v/>
      </c>
      <c r="U15" s="275"/>
    </row>
    <row r="16" spans="1:21" x14ac:dyDescent="0.25">
      <c r="A16" s="276"/>
      <c r="B16" s="277" t="str">
        <f>IF(Table9[[#This Row],[Código do agregado
'[Entidade']]]="","",(CONCATENATE(VLOOKUP(Table9[[#This Row],[Código do agregado
'[Entidade']]],Table8[[Código do agregado '[Entidade']]:[Código do agregado
'[1º Direito']]],8,FALSE),".",Table9[[#This Row],[Membro]])))</f>
        <v/>
      </c>
      <c r="C16" s="278"/>
      <c r="D16" s="279"/>
      <c r="E16" s="280" t="str">
        <f ca="1">IF(Table9[[#This Row],[Data de nascimento (aaaa-mm-dd)]]="","",(IF(A16="","",DATEDIF(D16,NOW(),"y"))))</f>
        <v/>
      </c>
      <c r="F16" s="281"/>
      <c r="G16" s="282"/>
      <c r="H16" s="283" t="str">
        <f>IF(G16="","",IF(G16&gt;(auxiliar!L$2*14),"Sim","Não"))</f>
        <v/>
      </c>
      <c r="I16" s="384" t="str">
        <f t="shared" si="6"/>
        <v/>
      </c>
      <c r="J16" s="380" t="str">
        <f>IF(Table9[[#This Row],[Código do agregado
'[Entidade']]]="","",IF(A16&lt;&gt;A15,"A",IF(J15="A","B",IF(J15="B","C",IF(J15="C","D",IF(J15="D","E",IF(J15="E","F",IF(J15="F","G",IF(J15="G","H",IF(J15="H","I",IF(J15="I","J",IF(J15="J","K",IF(J15="K","L",IF(J15="L","M",IF(J15="M","N",IF(J15="N","O",IF(J15="O","P",IF(J15="P","Q"))))))))))))))))))</f>
        <v/>
      </c>
      <c r="K16" s="284" t="str">
        <f t="shared" si="7"/>
        <v/>
      </c>
      <c r="L16" s="285" t="str">
        <f t="shared" si="4"/>
        <v/>
      </c>
      <c r="M16" s="286" t="str">
        <f t="shared" ca="1" si="5"/>
        <v/>
      </c>
      <c r="U16" s="275"/>
    </row>
    <row r="17" spans="1:21" x14ac:dyDescent="0.25">
      <c r="A17" s="276"/>
      <c r="B17" s="277" t="str">
        <f>IF(Table9[[#This Row],[Código do agregado
'[Entidade']]]="","",(CONCATENATE(VLOOKUP(Table9[[#This Row],[Código do agregado
'[Entidade']]],Table8[[Código do agregado '[Entidade']]:[Código do agregado
'[1º Direito']]],8,FALSE),".",Table9[[#This Row],[Membro]])))</f>
        <v/>
      </c>
      <c r="C17" s="278"/>
      <c r="D17" s="279"/>
      <c r="E17" s="280" t="str">
        <f ca="1">IF(Table9[[#This Row],[Data de nascimento (aaaa-mm-dd)]]="","",(IF(A17="","",DATEDIF(D17,NOW(),"y"))))</f>
        <v/>
      </c>
      <c r="F17" s="281"/>
      <c r="G17" s="282"/>
      <c r="H17" s="283" t="str">
        <f>IF(G17="","",IF(G17&gt;(auxiliar!L$2*14),"Sim","Não"))</f>
        <v/>
      </c>
      <c r="I17" s="384" t="str">
        <f t="shared" si="6"/>
        <v/>
      </c>
      <c r="J17" s="380" t="str">
        <f>IF(Table9[[#This Row],[Código do agregado
'[Entidade']]]="","",IF(A17&lt;&gt;A16,"A",IF(J16="A","B",IF(J16="B","C",IF(J16="C","D",IF(J16="D","E",IF(J16="E","F",IF(J16="F","G",IF(J16="G","H",IF(J16="H","I",IF(J16="I","J",IF(J16="J","K",IF(J16="K","L",IF(J16="L","M",IF(J16="M","N",IF(J16="N","O",IF(J16="O","P",IF(J16="P","Q"))))))))))))))))))</f>
        <v/>
      </c>
      <c r="K17" s="284" t="str">
        <f t="shared" si="3"/>
        <v/>
      </c>
      <c r="L17" s="285" t="str">
        <f t="shared" si="4"/>
        <v/>
      </c>
      <c r="M17" s="286" t="str">
        <f t="shared" ca="1" si="5"/>
        <v/>
      </c>
      <c r="U17" s="275"/>
    </row>
    <row r="18" spans="1:21" x14ac:dyDescent="0.25">
      <c r="A18" s="276"/>
      <c r="B18" s="277" t="str">
        <f>IF(Table9[[#This Row],[Código do agregado
'[Entidade']]]="","",(CONCATENATE(VLOOKUP(Table9[[#This Row],[Código do agregado
'[Entidade']]],Table8[[Código do agregado '[Entidade']]:[Código do agregado
'[1º Direito']]],8,FALSE),".",Table9[[#This Row],[Membro]])))</f>
        <v/>
      </c>
      <c r="C18" s="278"/>
      <c r="D18" s="279"/>
      <c r="E18" s="280" t="str">
        <f ca="1">IF(Table9[[#This Row],[Data de nascimento (aaaa-mm-dd)]]="","",(IF(A18="","",DATEDIF(D18,NOW(),"y"))))</f>
        <v/>
      </c>
      <c r="F18" s="281"/>
      <c r="G18" s="282"/>
      <c r="H18" s="283" t="str">
        <f>IF(G18="","",IF(G18&gt;(auxiliar!L$2*14),"Sim","Não"))</f>
        <v/>
      </c>
      <c r="I18" s="384" t="str">
        <f t="shared" si="6"/>
        <v/>
      </c>
      <c r="J18" s="380" t="str">
        <f>IF(Table9[[#This Row],[Código do agregado
'[Entidade']]]="","",IF(A18&lt;&gt;A17,"A",IF(J17="A","B",IF(J17="B","C",IF(J17="C","D",IF(J17="D","E",IF(J17="E","F",IF(J17="F","G",IF(J17="G","H",IF(J17="H","I",IF(J17="I","J",IF(J17="J","K",IF(J17="K","L",IF(J17="L","M",IF(J17="M","N",IF(J17="N","O",IF(J17="O","P",IF(J17="P","Q"))))))))))))))))))</f>
        <v/>
      </c>
      <c r="K18" s="284" t="str">
        <f t="shared" si="3"/>
        <v/>
      </c>
      <c r="L18" s="285" t="str">
        <f t="shared" si="4"/>
        <v/>
      </c>
      <c r="M18" s="286" t="str">
        <f t="shared" ca="1" si="5"/>
        <v/>
      </c>
      <c r="U18" s="275"/>
    </row>
    <row r="19" spans="1:21" x14ac:dyDescent="0.25">
      <c r="A19" s="276"/>
      <c r="B19" s="277" t="str">
        <f>IF(Table9[[#This Row],[Código do agregado
'[Entidade']]]="","",(CONCATENATE(VLOOKUP(Table9[[#This Row],[Código do agregado
'[Entidade']]],Table8[[Código do agregado '[Entidade']]:[Código do agregado
'[1º Direito']]],8,FALSE),".",Table9[[#This Row],[Membro]])))</f>
        <v/>
      </c>
      <c r="C19" s="278"/>
      <c r="D19" s="279"/>
      <c r="E19" s="280" t="str">
        <f ca="1">IF(Table9[[#This Row],[Data de nascimento (aaaa-mm-dd)]]="","",(IF(A19="","",DATEDIF(D19,NOW(),"y"))))</f>
        <v/>
      </c>
      <c r="F19" s="281"/>
      <c r="G19" s="282"/>
      <c r="H19" s="283" t="str">
        <f>IF(G19="","",IF(G19&gt;(auxiliar!L$2*14),"Sim","Não"))</f>
        <v/>
      </c>
      <c r="I19" s="384" t="str">
        <f t="shared" si="6"/>
        <v/>
      </c>
      <c r="J19" s="380" t="str">
        <f>IF(Table9[[#This Row],[Código do agregado
'[Entidade']]]="","",IF(A19&lt;&gt;A18,"A",IF(J18="A","B",IF(J18="B","C",IF(J18="C","D",IF(J18="D","E",IF(J18="E","F",IF(J18="F","G",IF(J18="G","H",IF(J18="H","I",IF(J18="I","J",IF(J18="J","K",IF(J18="K","L",IF(J18="L","M",IF(J18="M","N",IF(J18="N","O",IF(J18="O","P",IF(J18="P","Q"))))))))))))))))))</f>
        <v/>
      </c>
      <c r="K19" s="284" t="str">
        <f t="shared" si="3"/>
        <v/>
      </c>
      <c r="L19" s="285" t="str">
        <f t="shared" si="4"/>
        <v/>
      </c>
      <c r="M19" s="286" t="str">
        <f t="shared" ca="1" si="5"/>
        <v/>
      </c>
      <c r="U19" s="275"/>
    </row>
    <row r="20" spans="1:21" x14ac:dyDescent="0.25">
      <c r="A20" s="276"/>
      <c r="B20" s="277" t="str">
        <f>IF(Table9[[#This Row],[Código do agregado
'[Entidade']]]="","",(CONCATENATE(VLOOKUP(Table9[[#This Row],[Código do agregado
'[Entidade']]],Table8[[Código do agregado '[Entidade']]:[Código do agregado
'[1º Direito']]],8,FALSE),".",Table9[[#This Row],[Membro]])))</f>
        <v/>
      </c>
      <c r="C20" s="278"/>
      <c r="D20" s="279"/>
      <c r="E20" s="280" t="str">
        <f ca="1">IF(Table9[[#This Row],[Data de nascimento (aaaa-mm-dd)]]="","",(IF(A20="","",DATEDIF(D20,NOW(),"y"))))</f>
        <v/>
      </c>
      <c r="F20" s="281"/>
      <c r="G20" s="282"/>
      <c r="H20" s="283" t="str">
        <f>IF(G20="","",IF(G20&gt;(auxiliar!L$2*14),"Sim","Não"))</f>
        <v/>
      </c>
      <c r="I20" s="384" t="str">
        <f t="shared" si="6"/>
        <v/>
      </c>
      <c r="J20" s="380" t="str">
        <f>IF(Table9[[#This Row],[Código do agregado
'[Entidade']]]="","",IF(A20&lt;&gt;A19,"A",IF(J19="A","B",IF(J19="B","C",IF(J19="C","D",IF(J19="D","E",IF(J19="E","F",IF(J19="F","G",IF(J19="G","H",IF(J19="H","I",IF(J19="I","J",IF(J19="J","K",IF(J19="K","L",IF(J19="L","M",IF(J19="M","N",IF(J19="N","O",IF(J19="O","P",IF(J19="P","Q"))))))))))))))))))</f>
        <v/>
      </c>
      <c r="K20" s="284" t="str">
        <f t="shared" si="3"/>
        <v/>
      </c>
      <c r="L20" s="285" t="str">
        <f t="shared" si="4"/>
        <v/>
      </c>
      <c r="M20" s="286" t="str">
        <f t="shared" ca="1" si="5"/>
        <v/>
      </c>
      <c r="U20" s="275"/>
    </row>
    <row r="21" spans="1:21" x14ac:dyDescent="0.25">
      <c r="A21" s="276"/>
      <c r="B21" s="277" t="str">
        <f>IF(Table9[[#This Row],[Código do agregado
'[Entidade']]]="","",(CONCATENATE(VLOOKUP(Table9[[#This Row],[Código do agregado
'[Entidade']]],Table8[[Código do agregado '[Entidade']]:[Código do agregado
'[1º Direito']]],8,FALSE),".",Table9[[#This Row],[Membro]])))</f>
        <v/>
      </c>
      <c r="C21" s="278"/>
      <c r="D21" s="279"/>
      <c r="E21" s="280" t="str">
        <f ca="1">IF(Table9[[#This Row],[Data de nascimento (aaaa-mm-dd)]]="","",(IF(A21="","",DATEDIF(D21,NOW(),"y"))))</f>
        <v/>
      </c>
      <c r="F21" s="281"/>
      <c r="G21" s="282"/>
      <c r="H21" s="283" t="str">
        <f>IF(G21="","",IF(G21&gt;(auxiliar!L$2*14),"Sim","Não"))</f>
        <v/>
      </c>
      <c r="I21" s="384" t="str">
        <f t="shared" si="6"/>
        <v/>
      </c>
      <c r="J21" s="380" t="str">
        <f>IF(Table9[[#This Row],[Código do agregado
'[Entidade']]]="","",IF(A21&lt;&gt;A20,"A",IF(J20="A","B",IF(J20="B","C",IF(J20="C","D",IF(J20="D","E",IF(J20="E","F",IF(J20="F","G",IF(J20="G","H",IF(J20="H","I",IF(J20="I","J",IF(J20="J","K",IF(J20="K","L",IF(J20="L","M",IF(J20="M","N",IF(J20="N","O",IF(J20="O","P",IF(J20="P","Q"))))))))))))))))))</f>
        <v/>
      </c>
      <c r="K21" s="284" t="str">
        <f t="shared" si="3"/>
        <v/>
      </c>
      <c r="L21" s="285" t="str">
        <f t="shared" si="4"/>
        <v/>
      </c>
      <c r="M21" s="286" t="str">
        <f t="shared" ca="1" si="5"/>
        <v/>
      </c>
      <c r="U21" s="275"/>
    </row>
    <row r="22" spans="1:21" x14ac:dyDescent="0.25">
      <c r="A22" s="276"/>
      <c r="B22" s="277" t="str">
        <f>IF(Table9[[#This Row],[Código do agregado
'[Entidade']]]="","",(CONCATENATE(VLOOKUP(Table9[[#This Row],[Código do agregado
'[Entidade']]],Table8[[Código do agregado '[Entidade']]:[Código do agregado
'[1º Direito']]],8,FALSE),".",Table9[[#This Row],[Membro]])))</f>
        <v/>
      </c>
      <c r="C22" s="278"/>
      <c r="D22" s="279"/>
      <c r="E22" s="280" t="str">
        <f ca="1">IF(Table9[[#This Row],[Data de nascimento (aaaa-mm-dd)]]="","",(IF(A22="","",DATEDIF(D22,NOW(),"y"))))</f>
        <v/>
      </c>
      <c r="F22" s="281"/>
      <c r="G22" s="282"/>
      <c r="H22" s="283" t="str">
        <f>IF(G22="","",IF(G22&gt;(auxiliar!L$2*14),"Sim","Não"))</f>
        <v/>
      </c>
      <c r="I22" s="384" t="str">
        <f t="shared" si="6"/>
        <v/>
      </c>
      <c r="J22" s="380" t="str">
        <f>IF(Table9[[#This Row],[Código do agregado
'[Entidade']]]="","",IF(A22&lt;&gt;A21,"A",IF(J21="A","B",IF(J21="B","C",IF(J21="C","D",IF(J21="D","E",IF(J21="E","F",IF(J21="F","G",IF(J21="G","H",IF(J21="H","I",IF(J21="I","J",IF(J21="J","K",IF(J21="K","L",IF(J21="L","M",IF(J21="M","N",IF(J21="N","O",IF(J21="O","P",IF(J21="P","Q"))))))))))))))))))</f>
        <v/>
      </c>
      <c r="K22" s="284" t="str">
        <f t="shared" si="3"/>
        <v/>
      </c>
      <c r="L22" s="285" t="str">
        <f t="shared" si="4"/>
        <v/>
      </c>
      <c r="M22" s="286" t="str">
        <f t="shared" ca="1" si="5"/>
        <v/>
      </c>
      <c r="U22" s="275"/>
    </row>
    <row r="23" spans="1:21" x14ac:dyDescent="0.25">
      <c r="A23" s="276"/>
      <c r="B23" s="277" t="str">
        <f>IF(Table9[[#This Row],[Código do agregado
'[Entidade']]]="","",(CONCATENATE(VLOOKUP(Table9[[#This Row],[Código do agregado
'[Entidade']]],Table8[[Código do agregado '[Entidade']]:[Código do agregado
'[1º Direito']]],8,FALSE),".",Table9[[#This Row],[Membro]])))</f>
        <v/>
      </c>
      <c r="C23" s="278"/>
      <c r="D23" s="279"/>
      <c r="E23" s="280" t="str">
        <f ca="1">IF(Table9[[#This Row],[Data de nascimento (aaaa-mm-dd)]]="","",(IF(A23="","",DATEDIF(D23,NOW(),"y"))))</f>
        <v/>
      </c>
      <c r="F23" s="281"/>
      <c r="G23" s="282"/>
      <c r="H23" s="283" t="str">
        <f>IF(G23="","",IF(G23&gt;(auxiliar!L$2*14),"Sim","Não"))</f>
        <v/>
      </c>
      <c r="I23" s="384" t="str">
        <f t="shared" si="6"/>
        <v/>
      </c>
      <c r="J23" s="380" t="str">
        <f>IF(Table9[[#This Row],[Código do agregado
'[Entidade']]]="","",IF(A23&lt;&gt;A22,"A",IF(J22="A","B",IF(J22="B","C",IF(J22="C","D",IF(J22="D","E",IF(J22="E","F",IF(J22="F","G",IF(J22="G","H",IF(J22="H","I",IF(J22="I","J",IF(J22="J","K",IF(J22="K","L",IF(J22="L","M",IF(J22="M","N",IF(J22="N","O",IF(J22="O","P",IF(J22="P","Q"))))))))))))))))))</f>
        <v/>
      </c>
      <c r="K23" s="284" t="str">
        <f t="shared" si="3"/>
        <v/>
      </c>
      <c r="L23" s="285" t="str">
        <f t="shared" si="4"/>
        <v/>
      </c>
      <c r="M23" s="286" t="str">
        <f t="shared" ca="1" si="5"/>
        <v/>
      </c>
      <c r="U23" s="275"/>
    </row>
    <row r="24" spans="1:21" x14ac:dyDescent="0.25">
      <c r="A24" s="276"/>
      <c r="B24" s="277" t="str">
        <f>IF(Table9[[#This Row],[Código do agregado
'[Entidade']]]="","",(CONCATENATE(VLOOKUP(Table9[[#This Row],[Código do agregado
'[Entidade']]],Table8[[Código do agregado '[Entidade']]:[Código do agregado
'[1º Direito']]],8,FALSE),".",Table9[[#This Row],[Membro]])))</f>
        <v/>
      </c>
      <c r="C24" s="278"/>
      <c r="D24" s="279"/>
      <c r="E24" s="280" t="str">
        <f ca="1">IF(Table9[[#This Row],[Data de nascimento (aaaa-mm-dd)]]="","",(IF(A24="","",DATEDIF(D24,NOW(),"y"))))</f>
        <v/>
      </c>
      <c r="F24" s="281"/>
      <c r="G24" s="282"/>
      <c r="H24" s="283" t="str">
        <f>IF(G24="","",IF(G24&gt;(auxiliar!L$2*14),"Sim","Não"))</f>
        <v/>
      </c>
      <c r="I24" s="384" t="str">
        <f t="shared" si="6"/>
        <v/>
      </c>
      <c r="J24" s="380" t="str">
        <f>IF(Table9[[#This Row],[Código do agregado
'[Entidade']]]="","",IF(A24&lt;&gt;A23,"A",IF(J23="A","B",IF(J23="B","C",IF(J23="C","D",IF(J23="D","E",IF(J23="E","F",IF(J23="F","G",IF(J23="G","H",IF(J23="H","I",IF(J23="I","J",IF(J23="J","K",IF(J23="K","L",IF(J23="L","M",IF(J23="M","N",IF(J23="N","O",IF(J23="O","P",IF(J23="P","Q"))))))))))))))))))</f>
        <v/>
      </c>
      <c r="K24" s="284" t="str">
        <f t="shared" si="3"/>
        <v/>
      </c>
      <c r="L24" s="285" t="str">
        <f t="shared" si="4"/>
        <v/>
      </c>
      <c r="M24" s="286" t="str">
        <f t="shared" ca="1" si="5"/>
        <v/>
      </c>
      <c r="U24" s="275"/>
    </row>
    <row r="25" spans="1:21" x14ac:dyDescent="0.25">
      <c r="A25" s="276"/>
      <c r="B25" s="277" t="str">
        <f>IF(Table9[[#This Row],[Código do agregado
'[Entidade']]]="","",(CONCATENATE(VLOOKUP(Table9[[#This Row],[Código do agregado
'[Entidade']]],Table8[[Código do agregado '[Entidade']]:[Código do agregado
'[1º Direito']]],8,FALSE),".",Table9[[#This Row],[Membro]])))</f>
        <v/>
      </c>
      <c r="C25" s="278"/>
      <c r="D25" s="279"/>
      <c r="E25" s="280" t="str">
        <f ca="1">IF(Table9[[#This Row],[Data de nascimento (aaaa-mm-dd)]]="","",(IF(A25="","",DATEDIF(D25,NOW(),"y"))))</f>
        <v/>
      </c>
      <c r="F25" s="281"/>
      <c r="G25" s="282"/>
      <c r="H25" s="283" t="str">
        <f>IF(G25="","",IF(G25&gt;(auxiliar!L$2*14),"Sim","Não"))</f>
        <v/>
      </c>
      <c r="I25" s="384" t="str">
        <f t="shared" si="6"/>
        <v/>
      </c>
      <c r="J25" s="380" t="str">
        <f>IF(Table9[[#This Row],[Código do agregado
'[Entidade']]]="","",IF(A25&lt;&gt;A24,"A",IF(J24="A","B",IF(J24="B","C",IF(J24="C","D",IF(J24="D","E",IF(J24="E","F",IF(J24="F","G",IF(J24="G","H",IF(J24="H","I",IF(J24="I","J",IF(J24="J","K",IF(J24="K","L",IF(J24="L","M",IF(J24="M","N",IF(J24="N","O",IF(J24="O","P",IF(J24="P","Q"))))))))))))))))))</f>
        <v/>
      </c>
      <c r="K25" s="284" t="str">
        <f t="shared" si="3"/>
        <v/>
      </c>
      <c r="L25" s="285" t="str">
        <f t="shared" si="4"/>
        <v/>
      </c>
      <c r="M25" s="286" t="str">
        <f t="shared" ca="1" si="5"/>
        <v/>
      </c>
      <c r="U25" s="275"/>
    </row>
    <row r="26" spans="1:21" x14ac:dyDescent="0.25">
      <c r="A26" s="276"/>
      <c r="B26" s="277" t="str">
        <f>IF(Table9[[#This Row],[Código do agregado
'[Entidade']]]="","",(CONCATENATE(VLOOKUP(Table9[[#This Row],[Código do agregado
'[Entidade']]],Table8[[Código do agregado '[Entidade']]:[Código do agregado
'[1º Direito']]],8,FALSE),".",Table9[[#This Row],[Membro]])))</f>
        <v/>
      </c>
      <c r="C26" s="278"/>
      <c r="D26" s="279"/>
      <c r="E26" s="280" t="str">
        <f ca="1">IF(Table9[[#This Row],[Data de nascimento (aaaa-mm-dd)]]="","",(IF(A26="","",DATEDIF(D26,NOW(),"y"))))</f>
        <v/>
      </c>
      <c r="F26" s="281"/>
      <c r="G26" s="282"/>
      <c r="H26" s="283" t="str">
        <f>IF(G26="","",IF(G26&gt;(auxiliar!L$2*14),"Sim","Não"))</f>
        <v/>
      </c>
      <c r="I26" s="384" t="str">
        <f t="shared" si="6"/>
        <v/>
      </c>
      <c r="J26" s="380" t="str">
        <f>IF(Table9[[#This Row],[Código do agregado
'[Entidade']]]="","",IF(A26&lt;&gt;A25,"A",IF(J25="A","B",IF(J25="B","C",IF(J25="C","D",IF(J25="D","E",IF(J25="E","F",IF(J25="F","G",IF(J25="G","H",IF(J25="H","I",IF(J25="I","J",IF(J25="J","K",IF(J25="K","L",IF(J25="L","M",IF(J25="M","N",IF(J25="N","O",IF(J25="O","P",IF(J25="P","Q"))))))))))))))))))</f>
        <v/>
      </c>
      <c r="K26" s="284" t="str">
        <f t="shared" si="3"/>
        <v/>
      </c>
      <c r="L26" s="285" t="str">
        <f t="shared" si="4"/>
        <v/>
      </c>
      <c r="M26" s="286" t="str">
        <f t="shared" ca="1" si="5"/>
        <v/>
      </c>
      <c r="U26" s="275"/>
    </row>
    <row r="27" spans="1:21" x14ac:dyDescent="0.25">
      <c r="A27" s="276"/>
      <c r="B27" s="277" t="str">
        <f>IF(Table9[[#This Row],[Código do agregado
'[Entidade']]]="","",(CONCATENATE(VLOOKUP(Table9[[#This Row],[Código do agregado
'[Entidade']]],Table8[[Código do agregado '[Entidade']]:[Código do agregado
'[1º Direito']]],8,FALSE),".",Table9[[#This Row],[Membro]])))</f>
        <v/>
      </c>
      <c r="C27" s="278"/>
      <c r="D27" s="279"/>
      <c r="E27" s="280" t="str">
        <f ca="1">IF(Table9[[#This Row],[Data de nascimento (aaaa-mm-dd)]]="","",(IF(A27="","",DATEDIF(D27,NOW(),"y"))))</f>
        <v/>
      </c>
      <c r="F27" s="281"/>
      <c r="G27" s="282"/>
      <c r="H27" s="283" t="str">
        <f>IF(G27="","",IF(G27&gt;(auxiliar!L$2*14),"Sim","Não"))</f>
        <v/>
      </c>
      <c r="I27" s="384" t="str">
        <f t="shared" si="6"/>
        <v/>
      </c>
      <c r="J27" s="380" t="str">
        <f>IF(Table9[[#This Row],[Código do agregado
'[Entidade']]]="","",IF(A27&lt;&gt;A26,"A",IF(J26="A","B",IF(J26="B","C",IF(J26="C","D",IF(J26="D","E",IF(J26="E","F",IF(J26="F","G",IF(J26="G","H",IF(J26="H","I",IF(J26="I","J",IF(J26="J","K",IF(J26="K","L",IF(J26="L","M",IF(J26="M","N",IF(J26="N","O",IF(J26="O","P",IF(J26="P","Q"))))))))))))))))))</f>
        <v/>
      </c>
      <c r="K27" s="284" t="str">
        <f t="shared" si="3"/>
        <v/>
      </c>
      <c r="L27" s="285" t="str">
        <f t="shared" si="4"/>
        <v/>
      </c>
      <c r="M27" s="286" t="str">
        <f t="shared" ca="1" si="5"/>
        <v/>
      </c>
      <c r="U27" s="275"/>
    </row>
    <row r="28" spans="1:21" x14ac:dyDescent="0.25">
      <c r="A28" s="276"/>
      <c r="B28" s="277" t="str">
        <f>IF(Table9[[#This Row],[Código do agregado
'[Entidade']]]="","",(CONCATENATE(VLOOKUP(Table9[[#This Row],[Código do agregado
'[Entidade']]],Table8[[Código do agregado '[Entidade']]:[Código do agregado
'[1º Direito']]],8,FALSE),".",Table9[[#This Row],[Membro]])))</f>
        <v/>
      </c>
      <c r="C28" s="278"/>
      <c r="D28" s="279"/>
      <c r="E28" s="280" t="str">
        <f ca="1">IF(Table9[[#This Row],[Data de nascimento (aaaa-mm-dd)]]="","",(IF(A28="","",DATEDIF(D28,NOW(),"y"))))</f>
        <v/>
      </c>
      <c r="F28" s="281"/>
      <c r="G28" s="282"/>
      <c r="H28" s="283" t="str">
        <f>IF(G28="","",IF(G28&gt;(auxiliar!L$2*14),"Sim","Não"))</f>
        <v/>
      </c>
      <c r="I28" s="384" t="str">
        <f t="shared" si="6"/>
        <v/>
      </c>
      <c r="J28" s="380" t="str">
        <f>IF(Table9[[#This Row],[Código do agregado
'[Entidade']]]="","",IF(A28&lt;&gt;A27,"A",IF(J27="A","B",IF(J27="B","C",IF(J27="C","D",IF(J27="D","E",IF(J27="E","F",IF(J27="F","G",IF(J27="G","H",IF(J27="H","I",IF(J27="I","J",IF(J27="J","K",IF(J27="K","L",IF(J27="L","M",IF(J27="M","N",IF(J27="N","O",IF(J27="O","P",IF(J27="P","Q"))))))))))))))))))</f>
        <v/>
      </c>
      <c r="K28" s="284" t="str">
        <f t="shared" si="3"/>
        <v/>
      </c>
      <c r="L28" s="285" t="str">
        <f t="shared" si="4"/>
        <v/>
      </c>
      <c r="M28" s="286" t="str">
        <f t="shared" ca="1" si="5"/>
        <v/>
      </c>
      <c r="U28" s="275"/>
    </row>
    <row r="29" spans="1:21" x14ac:dyDescent="0.25">
      <c r="A29" s="276"/>
      <c r="B29" s="277" t="str">
        <f>IF(Table9[[#This Row],[Código do agregado
'[Entidade']]]="","",(CONCATENATE(VLOOKUP(Table9[[#This Row],[Código do agregado
'[Entidade']]],Table8[[Código do agregado '[Entidade']]:[Código do agregado
'[1º Direito']]],8,FALSE),".",Table9[[#This Row],[Membro]])))</f>
        <v/>
      </c>
      <c r="C29" s="278"/>
      <c r="D29" s="279"/>
      <c r="E29" s="280" t="str">
        <f ca="1">IF(Table9[[#This Row],[Data de nascimento (aaaa-mm-dd)]]="","",(IF(A29="","",DATEDIF(D29,NOW(),"y"))))</f>
        <v/>
      </c>
      <c r="F29" s="281"/>
      <c r="G29" s="282"/>
      <c r="H29" s="283" t="str">
        <f>IF(G29="","",IF(G29&gt;(auxiliar!L$2*14),"Sim","Não"))</f>
        <v/>
      </c>
      <c r="I29" s="384" t="str">
        <f t="shared" si="6"/>
        <v/>
      </c>
      <c r="J29" s="380" t="str">
        <f>IF(Table9[[#This Row],[Código do agregado
'[Entidade']]]="","",IF(A29&lt;&gt;A28,"A",IF(J28="A","B",IF(J28="B","C",IF(J28="C","D",IF(J28="D","E",IF(J28="E","F",IF(J28="F","G",IF(J28="G","H",IF(J28="H","I",IF(J28="I","J",IF(J28="J","K",IF(J28="K","L",IF(J28="L","M",IF(J28="M","N",IF(J28="N","O",IF(J28="O","P",IF(J28="P","Q"))))))))))))))))))</f>
        <v/>
      </c>
      <c r="K29" s="284" t="str">
        <f t="shared" si="3"/>
        <v/>
      </c>
      <c r="L29" s="285" t="str">
        <f t="shared" si="4"/>
        <v/>
      </c>
      <c r="M29" s="286" t="str">
        <f t="shared" ca="1" si="5"/>
        <v/>
      </c>
      <c r="U29" s="275"/>
    </row>
    <row r="30" spans="1:21" x14ac:dyDescent="0.25">
      <c r="A30" s="276"/>
      <c r="B30" s="277" t="str">
        <f>IF(Table9[[#This Row],[Código do agregado
'[Entidade']]]="","",(CONCATENATE(VLOOKUP(Table9[[#This Row],[Código do agregado
'[Entidade']]],Table8[[Código do agregado '[Entidade']]:[Código do agregado
'[1º Direito']]],8,FALSE),".",Table9[[#This Row],[Membro]])))</f>
        <v/>
      </c>
      <c r="C30" s="278"/>
      <c r="D30" s="279"/>
      <c r="E30" s="280" t="str">
        <f ca="1">IF(Table9[[#This Row],[Data de nascimento (aaaa-mm-dd)]]="","",(IF(A30="","",DATEDIF(D30,NOW(),"y"))))</f>
        <v/>
      </c>
      <c r="F30" s="281"/>
      <c r="G30" s="282"/>
      <c r="H30" s="283" t="str">
        <f>IF(G30="","",IF(G30&gt;(auxiliar!L$2*14),"Sim","Não"))</f>
        <v/>
      </c>
      <c r="I30" s="384" t="str">
        <f t="shared" si="6"/>
        <v/>
      </c>
      <c r="J30" s="380" t="str">
        <f>IF(Table9[[#This Row],[Código do agregado
'[Entidade']]]="","",IF(A30&lt;&gt;A29,"A",IF(J29="A","B",IF(J29="B","C",IF(J29="C","D",IF(J29="D","E",IF(J29="E","F",IF(J29="F","G",IF(J29="G","H",IF(J29="H","I",IF(J29="I","J",IF(J29="J","K",IF(J29="K","L",IF(J29="L","M",IF(J29="M","N",IF(J29="N","O",IF(J29="O","P",IF(J29="P","Q"))))))))))))))))))</f>
        <v/>
      </c>
      <c r="K30" s="284" t="str">
        <f t="shared" si="3"/>
        <v/>
      </c>
      <c r="L30" s="285" t="str">
        <f t="shared" si="4"/>
        <v/>
      </c>
      <c r="M30" s="286" t="str">
        <f t="shared" ca="1" si="5"/>
        <v/>
      </c>
      <c r="U30" s="275"/>
    </row>
    <row r="31" spans="1:21" x14ac:dyDescent="0.25">
      <c r="A31" s="276"/>
      <c r="B31" s="277" t="str">
        <f>IF(Table9[[#This Row],[Código do agregado
'[Entidade']]]="","",(CONCATENATE(VLOOKUP(Table9[[#This Row],[Código do agregado
'[Entidade']]],Table8[[Código do agregado '[Entidade']]:[Código do agregado
'[1º Direito']]],8,FALSE),".",Table9[[#This Row],[Membro]])))</f>
        <v/>
      </c>
      <c r="C31" s="278"/>
      <c r="D31" s="279"/>
      <c r="E31" s="280" t="str">
        <f ca="1">IF(Table9[[#This Row],[Data de nascimento (aaaa-mm-dd)]]="","",(IF(A31="","",DATEDIF(D31,NOW(),"y"))))</f>
        <v/>
      </c>
      <c r="F31" s="281"/>
      <c r="G31" s="282"/>
      <c r="H31" s="283" t="str">
        <f>IF(G31="","",IF(G31&gt;(auxiliar!L$2*14),"Sim","Não"))</f>
        <v/>
      </c>
      <c r="I31" s="384" t="str">
        <f t="shared" si="6"/>
        <v/>
      </c>
      <c r="J31" s="380" t="str">
        <f>IF(Table9[[#This Row],[Código do agregado
'[Entidade']]]="","",IF(A31&lt;&gt;A30,"A",IF(J30="A","B",IF(J30="B","C",IF(J30="C","D",IF(J30="D","E",IF(J30="E","F",IF(J30="F","G",IF(J30="G","H",IF(J30="H","I",IF(J30="I","J",IF(J30="J","K",IF(J30="K","L",IF(J30="L","M",IF(J30="M","N",IF(J30="N","O",IF(J30="O","P",IF(J30="P","Q"))))))))))))))))))</f>
        <v/>
      </c>
      <c r="K31" s="284" t="str">
        <f t="shared" si="3"/>
        <v/>
      </c>
      <c r="L31" s="285" t="str">
        <f t="shared" si="4"/>
        <v/>
      </c>
      <c r="M31" s="286" t="str">
        <f t="shared" ca="1" si="5"/>
        <v/>
      </c>
      <c r="U31" s="275"/>
    </row>
    <row r="32" spans="1:21" x14ac:dyDescent="0.25">
      <c r="A32" s="276"/>
      <c r="B32" s="277" t="str">
        <f>IF(Table9[[#This Row],[Código do agregado
'[Entidade']]]="","",(CONCATENATE(VLOOKUP(Table9[[#This Row],[Código do agregado
'[Entidade']]],Table8[[Código do agregado '[Entidade']]:[Código do agregado
'[1º Direito']]],8,FALSE),".",Table9[[#This Row],[Membro]])))</f>
        <v/>
      </c>
      <c r="C32" s="278"/>
      <c r="D32" s="279"/>
      <c r="E32" s="280" t="str">
        <f ca="1">IF(Table9[[#This Row],[Data de nascimento (aaaa-mm-dd)]]="","",(IF(A32="","",DATEDIF(D32,NOW(),"y"))))</f>
        <v/>
      </c>
      <c r="F32" s="281"/>
      <c r="G32" s="282"/>
      <c r="H32" s="283" t="str">
        <f>IF(G32="","",IF(G32&gt;(auxiliar!L$2*14),"Sim","Não"))</f>
        <v/>
      </c>
      <c r="I32" s="384" t="str">
        <f t="shared" si="6"/>
        <v/>
      </c>
      <c r="J32" s="380" t="str">
        <f>IF(Table9[[#This Row],[Código do agregado
'[Entidade']]]="","",IF(A32&lt;&gt;A31,"A",IF(J31="A","B",IF(J31="B","C",IF(J31="C","D",IF(J31="D","E",IF(J31="E","F",IF(J31="F","G",IF(J31="G","H",IF(J31="H","I",IF(J31="I","J",IF(J31="J","K",IF(J31="K","L",IF(J31="L","M",IF(J31="M","N",IF(J31="N","O",IF(J31="O","P",IF(J31="P","Q"))))))))))))))))))</f>
        <v/>
      </c>
      <c r="K32" s="284" t="str">
        <f t="shared" si="3"/>
        <v/>
      </c>
      <c r="L32" s="285" t="str">
        <f t="shared" si="4"/>
        <v/>
      </c>
      <c r="M32" s="286" t="str">
        <f t="shared" ca="1" si="5"/>
        <v/>
      </c>
      <c r="U32" s="275"/>
    </row>
    <row r="33" spans="1:21" x14ac:dyDescent="0.25">
      <c r="A33" s="276"/>
      <c r="B33" s="277" t="str">
        <f>IF(Table9[[#This Row],[Código do agregado
'[Entidade']]]="","",(CONCATENATE(VLOOKUP(Table9[[#This Row],[Código do agregado
'[Entidade']]],Table8[[Código do agregado '[Entidade']]:[Código do agregado
'[1º Direito']]],8,FALSE),".",Table9[[#This Row],[Membro]])))</f>
        <v/>
      </c>
      <c r="C33" s="278"/>
      <c r="D33" s="279"/>
      <c r="E33" s="280" t="str">
        <f ca="1">IF(Table9[[#This Row],[Data de nascimento (aaaa-mm-dd)]]="","",(IF(A33="","",DATEDIF(D33,NOW(),"y"))))</f>
        <v/>
      </c>
      <c r="F33" s="281"/>
      <c r="G33" s="282"/>
      <c r="H33" s="283" t="str">
        <f>IF(G33="","",IF(G33&gt;(auxiliar!L$2*14),"Sim","Não"))</f>
        <v/>
      </c>
      <c r="I33" s="384" t="str">
        <f t="shared" si="6"/>
        <v/>
      </c>
      <c r="J33" s="380" t="str">
        <f>IF(Table9[[#This Row],[Código do agregado
'[Entidade']]]="","",IF(A33&lt;&gt;A32,"A",IF(J32="A","B",IF(J32="B","C",IF(J32="C","D",IF(J32="D","E",IF(J32="E","F",IF(J32="F","G",IF(J32="G","H",IF(J32="H","I",IF(J32="I","J",IF(J32="J","K",IF(J32="K","L",IF(J32="L","M",IF(J32="M","N",IF(J32="N","O",IF(J32="O","P",IF(J32="P","Q"))))))))))))))))))</f>
        <v/>
      </c>
      <c r="K33" s="284" t="str">
        <f t="shared" si="3"/>
        <v/>
      </c>
      <c r="L33" s="285" t="str">
        <f t="shared" si="4"/>
        <v/>
      </c>
      <c r="M33" s="286" t="str">
        <f t="shared" ca="1" si="5"/>
        <v/>
      </c>
      <c r="U33" s="275"/>
    </row>
    <row r="34" spans="1:21" x14ac:dyDescent="0.25">
      <c r="A34" s="276"/>
      <c r="B34" s="277" t="str">
        <f>IF(Table9[[#This Row],[Código do agregado
'[Entidade']]]="","",(CONCATENATE(VLOOKUP(Table9[[#This Row],[Código do agregado
'[Entidade']]],Table8[[Código do agregado '[Entidade']]:[Código do agregado
'[1º Direito']]],8,FALSE),".",Table9[[#This Row],[Membro]])))</f>
        <v/>
      </c>
      <c r="C34" s="278"/>
      <c r="D34" s="279"/>
      <c r="E34" s="280" t="str">
        <f ca="1">IF(Table9[[#This Row],[Data de nascimento (aaaa-mm-dd)]]="","",(IF(A34="","",DATEDIF(D34,NOW(),"y"))))</f>
        <v/>
      </c>
      <c r="F34" s="281"/>
      <c r="G34" s="282"/>
      <c r="H34" s="283" t="str">
        <f>IF(G34="","",IF(G34&gt;(auxiliar!L$2*14),"Sim","Não"))</f>
        <v/>
      </c>
      <c r="I34" s="384" t="str">
        <f t="shared" si="6"/>
        <v/>
      </c>
      <c r="J34" s="380" t="str">
        <f>IF(Table9[[#This Row],[Código do agregado
'[Entidade']]]="","",IF(A34&lt;&gt;A33,"A",IF(J33="A","B",IF(J33="B","C",IF(J33="C","D",IF(J33="D","E",IF(J33="E","F",IF(J33="F","G",IF(J33="G","H",IF(J33="H","I",IF(J33="I","J",IF(J33="J","K",IF(J33="K","L",IF(J33="L","M",IF(J33="M","N",IF(J33="N","O",IF(J33="O","P",IF(J33="P","Q"))))))))))))))))))</f>
        <v/>
      </c>
      <c r="K34" s="284" t="str">
        <f t="shared" si="3"/>
        <v/>
      </c>
      <c r="L34" s="285" t="str">
        <f t="shared" si="4"/>
        <v/>
      </c>
      <c r="M34" s="286" t="str">
        <f t="shared" ca="1" si="5"/>
        <v/>
      </c>
      <c r="U34" s="275"/>
    </row>
    <row r="35" spans="1:21" x14ac:dyDescent="0.25">
      <c r="A35" s="276"/>
      <c r="B35" s="277" t="str">
        <f>IF(Table9[[#This Row],[Código do agregado
'[Entidade']]]="","",(CONCATENATE(VLOOKUP(Table9[[#This Row],[Código do agregado
'[Entidade']]],Table8[[Código do agregado '[Entidade']]:[Código do agregado
'[1º Direito']]],8,FALSE),".",Table9[[#This Row],[Membro]])))</f>
        <v/>
      </c>
      <c r="C35" s="278"/>
      <c r="D35" s="279"/>
      <c r="E35" s="280" t="str">
        <f ca="1">IF(Table9[[#This Row],[Data de nascimento (aaaa-mm-dd)]]="","",(IF(A35="","",DATEDIF(D35,NOW(),"y"))))</f>
        <v/>
      </c>
      <c r="F35" s="281"/>
      <c r="G35" s="282"/>
      <c r="H35" s="283" t="str">
        <f>IF(G35="","",IF(G35&gt;(auxiliar!L$2*14),"Sim","Não"))</f>
        <v/>
      </c>
      <c r="I35" s="384" t="str">
        <f t="shared" si="6"/>
        <v/>
      </c>
      <c r="J35" s="380" t="str">
        <f>IF(Table9[[#This Row],[Código do agregado
'[Entidade']]]="","",IF(A35&lt;&gt;A34,"A",IF(J34="A","B",IF(J34="B","C",IF(J34="C","D",IF(J34="D","E",IF(J34="E","F",IF(J34="F","G",IF(J34="G","H",IF(J34="H","I",IF(J34="I","J",IF(J34="J","K",IF(J34="K","L",IF(J34="L","M",IF(J34="M","N",IF(J34="N","O",IF(J34="O","P",IF(J34="P","Q"))))))))))))))))))</f>
        <v/>
      </c>
      <c r="K35" s="284" t="str">
        <f t="shared" si="3"/>
        <v/>
      </c>
      <c r="L35" s="285" t="str">
        <f t="shared" si="4"/>
        <v/>
      </c>
      <c r="M35" s="286" t="str">
        <f t="shared" ca="1" si="5"/>
        <v/>
      </c>
      <c r="U35" s="275"/>
    </row>
    <row r="36" spans="1:21" x14ac:dyDescent="0.25">
      <c r="A36" s="276"/>
      <c r="B36" s="277" t="str">
        <f>IF(Table9[[#This Row],[Código do agregado
'[Entidade']]]="","",(CONCATENATE(VLOOKUP(Table9[[#This Row],[Código do agregado
'[Entidade']]],Table8[[Código do agregado '[Entidade']]:[Código do agregado
'[1º Direito']]],8,FALSE),".",Table9[[#This Row],[Membro]])))</f>
        <v/>
      </c>
      <c r="C36" s="278"/>
      <c r="D36" s="279"/>
      <c r="E36" s="280" t="str">
        <f ca="1">IF(Table9[[#This Row],[Data de nascimento (aaaa-mm-dd)]]="","",(IF(A36="","",DATEDIF(D36,NOW(),"y"))))</f>
        <v/>
      </c>
      <c r="F36" s="281"/>
      <c r="G36" s="282"/>
      <c r="H36" s="283" t="str">
        <f>IF(G36="","",IF(G36&gt;(auxiliar!L$2*14),"Sim","Não"))</f>
        <v/>
      </c>
      <c r="I36" s="384" t="str">
        <f t="shared" si="6"/>
        <v/>
      </c>
      <c r="J36" s="380" t="str">
        <f>IF(Table9[[#This Row],[Código do agregado
'[Entidade']]]="","",IF(A36&lt;&gt;A35,"A",IF(J35="A","B",IF(J35="B","C",IF(J35="C","D",IF(J35="D","E",IF(J35="E","F",IF(J35="F","G",IF(J35="G","H",IF(J35="H","I",IF(J35="I","J",IF(J35="J","K",IF(J35="K","L",IF(J35="L","M",IF(J35="M","N",IF(J35="N","O",IF(J35="O","P",IF(J35="P","Q"))))))))))))))))))</f>
        <v/>
      </c>
      <c r="K36" s="284" t="str">
        <f t="shared" si="3"/>
        <v/>
      </c>
      <c r="L36" s="285" t="str">
        <f t="shared" si="4"/>
        <v/>
      </c>
      <c r="M36" s="286" t="str">
        <f t="shared" ca="1" si="5"/>
        <v/>
      </c>
      <c r="U36" s="275"/>
    </row>
    <row r="37" spans="1:21" x14ac:dyDescent="0.25">
      <c r="A37" s="276"/>
      <c r="B37" s="277" t="str">
        <f>IF(Table9[[#This Row],[Código do agregado
'[Entidade']]]="","",(CONCATENATE(VLOOKUP(Table9[[#This Row],[Código do agregado
'[Entidade']]],Table8[[Código do agregado '[Entidade']]:[Código do agregado
'[1º Direito']]],8,FALSE),".",Table9[[#This Row],[Membro]])))</f>
        <v/>
      </c>
      <c r="C37" s="278"/>
      <c r="D37" s="279"/>
      <c r="E37" s="280" t="str">
        <f ca="1">IF(Table9[[#This Row],[Data de nascimento (aaaa-mm-dd)]]="","",(IF(A37="","",DATEDIF(D37,NOW(),"y"))))</f>
        <v/>
      </c>
      <c r="F37" s="281"/>
      <c r="G37" s="282"/>
      <c r="H37" s="283" t="str">
        <f>IF(G37="","",IF(G37&gt;(auxiliar!L$2*14),"Sim","Não"))</f>
        <v/>
      </c>
      <c r="I37" s="384" t="str">
        <f t="shared" si="6"/>
        <v/>
      </c>
      <c r="J37" s="380" t="str">
        <f>IF(Table9[[#This Row],[Código do agregado
'[Entidade']]]="","",IF(A37&lt;&gt;A36,"A",IF(J36="A","B",IF(J36="B","C",IF(J36="C","D",IF(J36="D","E",IF(J36="E","F",IF(J36="F","G",IF(J36="G","H",IF(J36="H","I",IF(J36="I","J",IF(J36="J","K",IF(J36="K","L",IF(J36="L","M",IF(J36="M","N",IF(J36="N","O",IF(J36="O","P",IF(J36="P","Q"))))))))))))))))))</f>
        <v/>
      </c>
      <c r="K37" s="284" t="str">
        <f t="shared" si="3"/>
        <v/>
      </c>
      <c r="L37" s="285" t="str">
        <f t="shared" si="4"/>
        <v/>
      </c>
      <c r="M37" s="286" t="str">
        <f t="shared" ca="1" si="5"/>
        <v/>
      </c>
      <c r="U37" s="275"/>
    </row>
    <row r="38" spans="1:21" x14ac:dyDescent="0.25">
      <c r="A38" s="276"/>
      <c r="B38" s="277" t="str">
        <f>IF(Table9[[#This Row],[Código do agregado
'[Entidade']]]="","",(CONCATENATE(VLOOKUP(Table9[[#This Row],[Código do agregado
'[Entidade']]],Table8[[Código do agregado '[Entidade']]:[Código do agregado
'[1º Direito']]],8,FALSE),".",Table9[[#This Row],[Membro]])))</f>
        <v/>
      </c>
      <c r="C38" s="278"/>
      <c r="D38" s="279"/>
      <c r="E38" s="280" t="str">
        <f ca="1">IF(Table9[[#This Row],[Data de nascimento (aaaa-mm-dd)]]="","",(IF(A38="","",DATEDIF(D38,NOW(),"y"))))</f>
        <v/>
      </c>
      <c r="F38" s="281"/>
      <c r="G38" s="282"/>
      <c r="H38" s="283" t="str">
        <f>IF(G38="","",IF(G38&gt;(auxiliar!L$2*14),"Sim","Não"))</f>
        <v/>
      </c>
      <c r="I38" s="384" t="str">
        <f t="shared" si="6"/>
        <v/>
      </c>
      <c r="J38" s="380" t="str">
        <f>IF(Table9[[#This Row],[Código do agregado
'[Entidade']]]="","",IF(A38&lt;&gt;A37,"A",IF(J37="A","B",IF(J37="B","C",IF(J37="C","D",IF(J37="D","E",IF(J37="E","F",IF(J37="F","G",IF(J37="G","H",IF(J37="H","I",IF(J37="I","J",IF(J37="J","K",IF(J37="K","L",IF(J37="L","M",IF(J37="M","N",IF(J37="N","O",IF(J37="O","P",IF(J37="P","Q"))))))))))))))))))</f>
        <v/>
      </c>
      <c r="K38" s="284" t="str">
        <f t="shared" si="3"/>
        <v/>
      </c>
      <c r="L38" s="285" t="str">
        <f t="shared" si="4"/>
        <v/>
      </c>
      <c r="M38" s="286" t="str">
        <f t="shared" ca="1" si="5"/>
        <v/>
      </c>
      <c r="U38" s="275"/>
    </row>
    <row r="39" spans="1:21" x14ac:dyDescent="0.25">
      <c r="A39" s="276"/>
      <c r="B39" s="277" t="str">
        <f>IF(Table9[[#This Row],[Código do agregado
'[Entidade']]]="","",(CONCATENATE(VLOOKUP(Table9[[#This Row],[Código do agregado
'[Entidade']]],Table8[[Código do agregado '[Entidade']]:[Código do agregado
'[1º Direito']]],8,FALSE),".",Table9[[#This Row],[Membro]])))</f>
        <v/>
      </c>
      <c r="C39" s="278"/>
      <c r="D39" s="279"/>
      <c r="E39" s="280" t="str">
        <f ca="1">IF(Table9[[#This Row],[Data de nascimento (aaaa-mm-dd)]]="","",(IF(A39="","",DATEDIF(D39,NOW(),"y"))))</f>
        <v/>
      </c>
      <c r="F39" s="281"/>
      <c r="G39" s="282"/>
      <c r="H39" s="283" t="str">
        <f>IF(G39="","",IF(G39&gt;(auxiliar!L$2*14),"Sim","Não"))</f>
        <v/>
      </c>
      <c r="I39" s="384" t="str">
        <f t="shared" si="6"/>
        <v/>
      </c>
      <c r="J39" s="380" t="str">
        <f>IF(Table9[[#This Row],[Código do agregado
'[Entidade']]]="","",IF(A39&lt;&gt;A38,"A",IF(J38="A","B",IF(J38="B","C",IF(J38="C","D",IF(J38="D","E",IF(J38="E","F",IF(J38="F","G",IF(J38="G","H",IF(J38="H","I",IF(J38="I","J",IF(J38="J","K",IF(J38="K","L",IF(J38="L","M",IF(J38="M","N",IF(J38="N","O",IF(J38="O","P",IF(J38="P","Q"))))))))))))))))))</f>
        <v/>
      </c>
      <c r="K39" s="284" t="str">
        <f t="shared" si="3"/>
        <v/>
      </c>
      <c r="L39" s="285" t="str">
        <f t="shared" si="4"/>
        <v/>
      </c>
      <c r="M39" s="286" t="str">
        <f t="shared" ca="1" si="5"/>
        <v/>
      </c>
      <c r="U39" s="275"/>
    </row>
    <row r="40" spans="1:21" x14ac:dyDescent="0.25">
      <c r="A40" s="276"/>
      <c r="B40" s="277" t="str">
        <f>IF(Table9[[#This Row],[Código do agregado
'[Entidade']]]="","",(CONCATENATE(VLOOKUP(Table9[[#This Row],[Código do agregado
'[Entidade']]],Table8[[Código do agregado '[Entidade']]:[Código do agregado
'[1º Direito']]],8,FALSE),".",Table9[[#This Row],[Membro]])))</f>
        <v/>
      </c>
      <c r="C40" s="278"/>
      <c r="D40" s="279"/>
      <c r="E40" s="280" t="str">
        <f ca="1">IF(Table9[[#This Row],[Data de nascimento (aaaa-mm-dd)]]="","",(IF(A40="","",DATEDIF(D40,NOW(),"y"))))</f>
        <v/>
      </c>
      <c r="F40" s="281"/>
      <c r="G40" s="282"/>
      <c r="H40" s="283" t="str">
        <f>IF(G40="","",IF(G40&gt;(auxiliar!L$2*14),"Sim","Não"))</f>
        <v/>
      </c>
      <c r="I40" s="384" t="str">
        <f t="shared" si="6"/>
        <v/>
      </c>
      <c r="J40" s="380" t="str">
        <f>IF(Table9[[#This Row],[Código do agregado
'[Entidade']]]="","",IF(A40&lt;&gt;A39,"A",IF(J39="A","B",IF(J39="B","C",IF(J39="C","D",IF(J39="D","E",IF(J39="E","F",IF(J39="F","G",IF(J39="G","H",IF(J39="H","I",IF(J39="I","J",IF(J39="J","K",IF(J39="K","L",IF(J39="L","M",IF(J39="M","N",IF(J39="N","O",IF(J39="O","P",IF(J39="P","Q"))))))))))))))))))</f>
        <v/>
      </c>
      <c r="K40" s="284" t="str">
        <f t="shared" si="3"/>
        <v/>
      </c>
      <c r="L40" s="285" t="str">
        <f t="shared" si="4"/>
        <v/>
      </c>
      <c r="M40" s="286" t="str">
        <f t="shared" ca="1" si="5"/>
        <v/>
      </c>
      <c r="U40" s="275"/>
    </row>
    <row r="41" spans="1:21" x14ac:dyDescent="0.25">
      <c r="A41" s="276"/>
      <c r="B41" s="277" t="str">
        <f>IF(Table9[[#This Row],[Código do agregado
'[Entidade']]]="","",(CONCATENATE(VLOOKUP(Table9[[#This Row],[Código do agregado
'[Entidade']]],Table8[[Código do agregado '[Entidade']]:[Código do agregado
'[1º Direito']]],8,FALSE),".",Table9[[#This Row],[Membro]])))</f>
        <v/>
      </c>
      <c r="C41" s="278"/>
      <c r="D41" s="279"/>
      <c r="E41" s="280" t="str">
        <f ca="1">IF(Table9[[#This Row],[Data de nascimento (aaaa-mm-dd)]]="","",(IF(A41="","",DATEDIF(D41,NOW(),"y"))))</f>
        <v/>
      </c>
      <c r="F41" s="281"/>
      <c r="G41" s="282"/>
      <c r="H41" s="283" t="str">
        <f>IF(G41="","",IF(G41&gt;(auxiliar!L$2*14),"Sim","Não"))</f>
        <v/>
      </c>
      <c r="I41" s="384" t="str">
        <f t="shared" si="6"/>
        <v/>
      </c>
      <c r="J41" s="380" t="str">
        <f>IF(Table9[[#This Row],[Código do agregado
'[Entidade']]]="","",IF(A41&lt;&gt;A40,"A",IF(J40="A","B",IF(J40="B","C",IF(J40="C","D",IF(J40="D","E",IF(J40="E","F",IF(J40="F","G",IF(J40="G","H",IF(J40="H","I",IF(J40="I","J",IF(J40="J","K",IF(J40="K","L",IF(J40="L","M",IF(J40="M","N",IF(J40="N","O",IF(J40="O","P",IF(J40="P","Q"))))))))))))))))))</f>
        <v/>
      </c>
      <c r="K41" s="284" t="str">
        <f t="shared" si="3"/>
        <v/>
      </c>
      <c r="L41" s="285" t="str">
        <f t="shared" si="4"/>
        <v/>
      </c>
      <c r="M41" s="286" t="str">
        <f t="shared" ca="1" si="5"/>
        <v/>
      </c>
      <c r="U41" s="275"/>
    </row>
    <row r="42" spans="1:21" x14ac:dyDescent="0.25">
      <c r="A42" s="276"/>
      <c r="B42" s="277" t="str">
        <f>IF(Table9[[#This Row],[Código do agregado
'[Entidade']]]="","",(CONCATENATE(VLOOKUP(Table9[[#This Row],[Código do agregado
'[Entidade']]],Table8[[Código do agregado '[Entidade']]:[Código do agregado
'[1º Direito']]],8,FALSE),".",Table9[[#This Row],[Membro]])))</f>
        <v/>
      </c>
      <c r="C42" s="278"/>
      <c r="D42" s="279"/>
      <c r="E42" s="280" t="str">
        <f ca="1">IF(Table9[[#This Row],[Data de nascimento (aaaa-mm-dd)]]="","",(IF(A42="","",DATEDIF(D42,NOW(),"y"))))</f>
        <v/>
      </c>
      <c r="F42" s="281"/>
      <c r="G42" s="282"/>
      <c r="H42" s="283" t="str">
        <f>IF(G42="","",IF(G42&gt;(auxiliar!L$2*14),"Sim","Não"))</f>
        <v/>
      </c>
      <c r="I42" s="384" t="str">
        <f t="shared" si="6"/>
        <v/>
      </c>
      <c r="J42" s="380" t="str">
        <f>IF(Table9[[#This Row],[Código do agregado
'[Entidade']]]="","",IF(A42&lt;&gt;A41,"A",IF(J41="A","B",IF(J41="B","C",IF(J41="C","D",IF(J41="D","E",IF(J41="E","F",IF(J41="F","G",IF(J41="G","H",IF(J41="H","I",IF(J41="I","J",IF(J41="J","K",IF(J41="K","L",IF(J41="L","M",IF(J41="M","N",IF(J41="N","O",IF(J41="O","P",IF(J41="P","Q"))))))))))))))))))</f>
        <v/>
      </c>
      <c r="K42" s="284" t="str">
        <f t="shared" si="3"/>
        <v/>
      </c>
      <c r="L42" s="285" t="str">
        <f t="shared" si="4"/>
        <v/>
      </c>
      <c r="M42" s="286" t="str">
        <f t="shared" ca="1" si="5"/>
        <v/>
      </c>
      <c r="U42" s="275"/>
    </row>
    <row r="43" spans="1:21" x14ac:dyDescent="0.25">
      <c r="A43" s="276"/>
      <c r="B43" s="277" t="str">
        <f>IF(Table9[[#This Row],[Código do agregado
'[Entidade']]]="","",(CONCATENATE(VLOOKUP(Table9[[#This Row],[Código do agregado
'[Entidade']]],Table8[[Código do agregado '[Entidade']]:[Código do agregado
'[1º Direito']]],8,FALSE),".",Table9[[#This Row],[Membro]])))</f>
        <v/>
      </c>
      <c r="C43" s="278"/>
      <c r="D43" s="279"/>
      <c r="E43" s="280" t="str">
        <f ca="1">IF(Table9[[#This Row],[Data de nascimento (aaaa-mm-dd)]]="","",(IF(A43="","",DATEDIF(D43,NOW(),"y"))))</f>
        <v/>
      </c>
      <c r="F43" s="281"/>
      <c r="G43" s="282"/>
      <c r="H43" s="283" t="str">
        <f>IF(G43="","",IF(G43&gt;(auxiliar!L$2*14),"Sim","Não"))</f>
        <v/>
      </c>
      <c r="I43" s="384" t="str">
        <f t="shared" si="6"/>
        <v/>
      </c>
      <c r="J43" s="380" t="str">
        <f>IF(Table9[[#This Row],[Código do agregado
'[Entidade']]]="","",IF(A43&lt;&gt;A42,"A",IF(J42="A","B",IF(J42="B","C",IF(J42="C","D",IF(J42="D","E",IF(J42="E","F",IF(J42="F","G",IF(J42="G","H",IF(J42="H","I",IF(J42="I","J",IF(J42="J","K",IF(J42="K","L",IF(J42="L","M",IF(J42="M","N",IF(J42="N","O",IF(J42="O","P",IF(J42="P","Q"))))))))))))))))))</f>
        <v/>
      </c>
      <c r="K43" s="284" t="str">
        <f t="shared" si="3"/>
        <v/>
      </c>
      <c r="L43" s="285" t="str">
        <f t="shared" si="4"/>
        <v/>
      </c>
      <c r="M43" s="286" t="str">
        <f t="shared" ca="1" si="5"/>
        <v/>
      </c>
      <c r="U43" s="275"/>
    </row>
    <row r="44" spans="1:21" x14ac:dyDescent="0.25">
      <c r="A44" s="276"/>
      <c r="B44" s="277" t="str">
        <f>IF(Table9[[#This Row],[Código do agregado
'[Entidade']]]="","",(CONCATENATE(VLOOKUP(Table9[[#This Row],[Código do agregado
'[Entidade']]],Table8[[Código do agregado '[Entidade']]:[Código do agregado
'[1º Direito']]],8,FALSE),".",Table9[[#This Row],[Membro]])))</f>
        <v/>
      </c>
      <c r="C44" s="278"/>
      <c r="D44" s="279"/>
      <c r="E44" s="280" t="str">
        <f ca="1">IF(Table9[[#This Row],[Data de nascimento (aaaa-mm-dd)]]="","",(IF(A44="","",DATEDIF(D44,NOW(),"y"))))</f>
        <v/>
      </c>
      <c r="F44" s="281"/>
      <c r="G44" s="282"/>
      <c r="H44" s="283" t="str">
        <f>IF(G44="","",IF(G44&gt;(auxiliar!L$2*14),"Sim","Não"))</f>
        <v/>
      </c>
      <c r="I44" s="384" t="str">
        <f t="shared" si="6"/>
        <v/>
      </c>
      <c r="J44" s="380" t="str">
        <f>IF(Table9[[#This Row],[Código do agregado
'[Entidade']]]="","",IF(A44&lt;&gt;A43,"A",IF(J43="A","B",IF(J43="B","C",IF(J43="C","D",IF(J43="D","E",IF(J43="E","F",IF(J43="F","G",IF(J43="G","H",IF(J43="H","I",IF(J43="I","J",IF(J43="J","K",IF(J43="K","L",IF(J43="L","M",IF(J43="M","N",IF(J43="N","O",IF(J43="O","P",IF(J43="P","Q"))))))))))))))))))</f>
        <v/>
      </c>
      <c r="K44" s="284" t="str">
        <f t="shared" si="3"/>
        <v/>
      </c>
      <c r="L44" s="285" t="str">
        <f t="shared" si="4"/>
        <v/>
      </c>
      <c r="M44" s="286" t="str">
        <f t="shared" ca="1" si="5"/>
        <v/>
      </c>
      <c r="U44" s="275"/>
    </row>
    <row r="45" spans="1:21" x14ac:dyDescent="0.25">
      <c r="A45" s="276"/>
      <c r="B45" s="277" t="str">
        <f>IF(Table9[[#This Row],[Código do agregado
'[Entidade']]]="","",(CONCATENATE(VLOOKUP(Table9[[#This Row],[Código do agregado
'[Entidade']]],Table8[[Código do agregado '[Entidade']]:[Código do agregado
'[1º Direito']]],8,FALSE),".",Table9[[#This Row],[Membro]])))</f>
        <v/>
      </c>
      <c r="C45" s="278"/>
      <c r="D45" s="279"/>
      <c r="E45" s="280" t="str">
        <f ca="1">IF(Table9[[#This Row],[Data de nascimento (aaaa-mm-dd)]]="","",(IF(A45="","",DATEDIF(D45,NOW(),"y"))))</f>
        <v/>
      </c>
      <c r="F45" s="281"/>
      <c r="G45" s="282"/>
      <c r="H45" s="283" t="str">
        <f>IF(G45="","",IF(G45&gt;(auxiliar!L$2*14),"Sim","Não"))</f>
        <v/>
      </c>
      <c r="I45" s="384" t="str">
        <f t="shared" si="6"/>
        <v/>
      </c>
      <c r="J45" s="380" t="str">
        <f>IF(Table9[[#This Row],[Código do agregado
'[Entidade']]]="","",IF(A45&lt;&gt;A44,"A",IF(J44="A","B",IF(J44="B","C",IF(J44="C","D",IF(J44="D","E",IF(J44="E","F",IF(J44="F","G",IF(J44="G","H",IF(J44="H","I",IF(J44="I","J",IF(J44="J","K",IF(J44="K","L",IF(J44="L","M",IF(J44="M","N",IF(J44="N","O",IF(J44="O","P",IF(J44="P","Q"))))))))))))))))))</f>
        <v/>
      </c>
      <c r="K45" s="284" t="str">
        <f t="shared" si="3"/>
        <v/>
      </c>
      <c r="L45" s="285" t="str">
        <f t="shared" si="4"/>
        <v/>
      </c>
      <c r="M45" s="286" t="str">
        <f t="shared" ca="1" si="5"/>
        <v/>
      </c>
      <c r="U45" s="275"/>
    </row>
    <row r="46" spans="1:21" x14ac:dyDescent="0.25">
      <c r="A46" s="276"/>
      <c r="B46" s="277" t="str">
        <f>IF(Table9[[#This Row],[Código do agregado
'[Entidade']]]="","",(CONCATENATE(VLOOKUP(Table9[[#This Row],[Código do agregado
'[Entidade']]],Table8[[Código do agregado '[Entidade']]:[Código do agregado
'[1º Direito']]],8,FALSE),".",Table9[[#This Row],[Membro]])))</f>
        <v/>
      </c>
      <c r="C46" s="278"/>
      <c r="D46" s="279"/>
      <c r="E46" s="280" t="str">
        <f ca="1">IF(Table9[[#This Row],[Data de nascimento (aaaa-mm-dd)]]="","",(IF(A46="","",DATEDIF(D46,NOW(),"y"))))</f>
        <v/>
      </c>
      <c r="F46" s="281"/>
      <c r="G46" s="282"/>
      <c r="H46" s="283" t="str">
        <f>IF(G46="","",IF(G46&gt;(auxiliar!L$2*14),"Sim","Não"))</f>
        <v/>
      </c>
      <c r="I46" s="384" t="str">
        <f t="shared" si="6"/>
        <v/>
      </c>
      <c r="J46" s="380" t="str">
        <f>IF(Table9[[#This Row],[Código do agregado
'[Entidade']]]="","",IF(A46&lt;&gt;A45,"A",IF(J45="A","B",IF(J45="B","C",IF(J45="C","D",IF(J45="D","E",IF(J45="E","F",IF(J45="F","G",IF(J45="G","H",IF(J45="H","I",IF(J45="I","J",IF(J45="J","K",IF(J45="K","L",IF(J45="L","M",IF(J45="M","N",IF(J45="N","O",IF(J45="O","P",IF(J45="P","Q"))))))))))))))))))</f>
        <v/>
      </c>
      <c r="K46" s="284" t="str">
        <f t="shared" si="3"/>
        <v/>
      </c>
      <c r="L46" s="285" t="str">
        <f t="shared" si="4"/>
        <v/>
      </c>
      <c r="M46" s="286" t="str">
        <f t="shared" ca="1" si="5"/>
        <v/>
      </c>
      <c r="U46" s="275"/>
    </row>
    <row r="47" spans="1:21" x14ac:dyDescent="0.25">
      <c r="A47" s="276"/>
      <c r="B47" s="277" t="str">
        <f>IF(Table9[[#This Row],[Código do agregado
'[Entidade']]]="","",(CONCATENATE(VLOOKUP(Table9[[#This Row],[Código do agregado
'[Entidade']]],Table8[[Código do agregado '[Entidade']]:[Código do agregado
'[1º Direito']]],8,FALSE),".",Table9[[#This Row],[Membro]])))</f>
        <v/>
      </c>
      <c r="C47" s="278"/>
      <c r="D47" s="279"/>
      <c r="E47" s="280" t="str">
        <f ca="1">IF(Table9[[#This Row],[Data de nascimento (aaaa-mm-dd)]]="","",(IF(A47="","",DATEDIF(D47,NOW(),"y"))))</f>
        <v/>
      </c>
      <c r="F47" s="281"/>
      <c r="G47" s="282"/>
      <c r="H47" s="283" t="str">
        <f>IF(G47="","",IF(G47&gt;(auxiliar!L$2*14),"Sim","Não"))</f>
        <v/>
      </c>
      <c r="I47" s="384" t="str">
        <f t="shared" si="6"/>
        <v/>
      </c>
      <c r="J47" s="380" t="str">
        <f>IF(Table9[[#This Row],[Código do agregado
'[Entidade']]]="","",IF(A47&lt;&gt;A46,"A",IF(J46="A","B",IF(J46="B","C",IF(J46="C","D",IF(J46="D","E",IF(J46="E","F",IF(J46="F","G",IF(J46="G","H",IF(J46="H","I",IF(J46="I","J",IF(J46="J","K",IF(J46="K","L",IF(J46="L","M",IF(J46="M","N",IF(J46="N","O",IF(J46="O","P",IF(J46="P","Q"))))))))))))))))))</f>
        <v/>
      </c>
      <c r="K47" s="284" t="str">
        <f t="shared" si="3"/>
        <v/>
      </c>
      <c r="L47" s="285" t="str">
        <f t="shared" si="4"/>
        <v/>
      </c>
      <c r="M47" s="286" t="str">
        <f t="shared" ca="1" si="5"/>
        <v/>
      </c>
      <c r="U47" s="275"/>
    </row>
    <row r="48" spans="1:21" x14ac:dyDescent="0.25">
      <c r="A48" s="276"/>
      <c r="B48" s="277" t="str">
        <f>IF(Table9[[#This Row],[Código do agregado
'[Entidade']]]="","",(CONCATENATE(VLOOKUP(Table9[[#This Row],[Código do agregado
'[Entidade']]],Table8[[Código do agregado '[Entidade']]:[Código do agregado
'[1º Direito']]],8,FALSE),".",Table9[[#This Row],[Membro]])))</f>
        <v/>
      </c>
      <c r="C48" s="278"/>
      <c r="D48" s="279"/>
      <c r="E48" s="280" t="str">
        <f ca="1">IF(Table9[[#This Row],[Data de nascimento (aaaa-mm-dd)]]="","",(IF(A48="","",DATEDIF(D48,NOW(),"y"))))</f>
        <v/>
      </c>
      <c r="F48" s="281"/>
      <c r="G48" s="282"/>
      <c r="H48" s="283" t="str">
        <f>IF(G48="","",IF(G48&gt;(auxiliar!L$2*14),"Sim","Não"))</f>
        <v/>
      </c>
      <c r="I48" s="384" t="str">
        <f t="shared" si="6"/>
        <v/>
      </c>
      <c r="J48" s="380" t="str">
        <f>IF(Table9[[#This Row],[Código do agregado
'[Entidade']]]="","",IF(A48&lt;&gt;A47,"A",IF(J47="A","B",IF(J47="B","C",IF(J47="C","D",IF(J47="D","E",IF(J47="E","F",IF(J47="F","G",IF(J47="G","H",IF(J47="H","I",IF(J47="I","J",IF(J47="J","K",IF(J47="K","L",IF(J47="L","M",IF(J47="M","N",IF(J47="N","O",IF(J47="O","P",IF(J47="P","Q"))))))))))))))))))</f>
        <v/>
      </c>
      <c r="K48" s="284" t="str">
        <f t="shared" si="3"/>
        <v/>
      </c>
      <c r="L48" s="285" t="str">
        <f t="shared" si="4"/>
        <v/>
      </c>
      <c r="M48" s="286" t="str">
        <f t="shared" ca="1" si="5"/>
        <v/>
      </c>
      <c r="U48" s="275"/>
    </row>
    <row r="49" spans="1:21" x14ac:dyDescent="0.25">
      <c r="A49" s="276"/>
      <c r="B49" s="277" t="str">
        <f>IF(Table9[[#This Row],[Código do agregado
'[Entidade']]]="","",(CONCATENATE(VLOOKUP(Table9[[#This Row],[Código do agregado
'[Entidade']]],Table8[[Código do agregado '[Entidade']]:[Código do agregado
'[1º Direito']]],8,FALSE),".",Table9[[#This Row],[Membro]])))</f>
        <v/>
      </c>
      <c r="C49" s="278"/>
      <c r="D49" s="279"/>
      <c r="E49" s="280" t="str">
        <f ca="1">IF(Table9[[#This Row],[Data de nascimento (aaaa-mm-dd)]]="","",(IF(A49="","",DATEDIF(D49,NOW(),"y"))))</f>
        <v/>
      </c>
      <c r="F49" s="281"/>
      <c r="G49" s="282"/>
      <c r="H49" s="283" t="str">
        <f>IF(G49="","",IF(G49&gt;(auxiliar!L$2*14),"Sim","Não"))</f>
        <v/>
      </c>
      <c r="I49" s="384" t="str">
        <f t="shared" si="6"/>
        <v/>
      </c>
      <c r="J49" s="380" t="str">
        <f>IF(Table9[[#This Row],[Código do agregado
'[Entidade']]]="","",IF(A49&lt;&gt;A48,"A",IF(J48="A","B",IF(J48="B","C",IF(J48="C","D",IF(J48="D","E",IF(J48="E","F",IF(J48="F","G",IF(J48="G","H",IF(J48="H","I",IF(J48="I","J",IF(J48="J","K",IF(J48="K","L",IF(J48="L","M",IF(J48="M","N",IF(J48="N","O",IF(J48="O","P",IF(J48="P","Q"))))))))))))))))))</f>
        <v/>
      </c>
      <c r="K49" s="284" t="str">
        <f t="shared" si="3"/>
        <v/>
      </c>
      <c r="L49" s="285" t="str">
        <f t="shared" si="4"/>
        <v/>
      </c>
      <c r="M49" s="286" t="str">
        <f t="shared" ca="1" si="5"/>
        <v/>
      </c>
      <c r="U49" s="275"/>
    </row>
    <row r="50" spans="1:21" x14ac:dyDescent="0.25">
      <c r="A50" s="276"/>
      <c r="B50" s="277" t="str">
        <f>IF(Table9[[#This Row],[Código do agregado
'[Entidade']]]="","",(CONCATENATE(VLOOKUP(Table9[[#This Row],[Código do agregado
'[Entidade']]],Table8[[Código do agregado '[Entidade']]:[Código do agregado
'[1º Direito']]],8,FALSE),".",Table9[[#This Row],[Membro]])))</f>
        <v/>
      </c>
      <c r="C50" s="278"/>
      <c r="D50" s="279"/>
      <c r="E50" s="280" t="str">
        <f ca="1">IF(Table9[[#This Row],[Data de nascimento (aaaa-mm-dd)]]="","",(IF(A50="","",DATEDIF(D50,NOW(),"y"))))</f>
        <v/>
      </c>
      <c r="F50" s="281"/>
      <c r="G50" s="282"/>
      <c r="H50" s="283" t="str">
        <f>IF(G50="","",IF(G50&gt;(auxiliar!L$2*14),"Sim","Não"))</f>
        <v/>
      </c>
      <c r="I50" s="384" t="str">
        <f t="shared" si="6"/>
        <v/>
      </c>
      <c r="J50" s="380" t="str">
        <f>IF(Table9[[#This Row],[Código do agregado
'[Entidade']]]="","",IF(A50&lt;&gt;A49,"A",IF(J49="A","B",IF(J49="B","C",IF(J49="C","D",IF(J49="D","E",IF(J49="E","F",IF(J49="F","G",IF(J49="G","H",IF(J49="H","I",IF(J49="I","J",IF(J49="J","K",IF(J49="K","L",IF(J49="L","M",IF(J49="M","N",IF(J49="N","O",IF(J49="O","P",IF(J49="P","Q"))))))))))))))))))</f>
        <v/>
      </c>
      <c r="K50" s="284" t="str">
        <f t="shared" si="3"/>
        <v/>
      </c>
      <c r="L50" s="285" t="str">
        <f t="shared" si="4"/>
        <v/>
      </c>
      <c r="M50" s="286" t="str">
        <f t="shared" ca="1" si="5"/>
        <v/>
      </c>
      <c r="U50" s="275"/>
    </row>
    <row r="51" spans="1:21" x14ac:dyDescent="0.25">
      <c r="A51" s="276"/>
      <c r="B51" s="277" t="str">
        <f>IF(Table9[[#This Row],[Código do agregado
'[Entidade']]]="","",(CONCATENATE(VLOOKUP(Table9[[#This Row],[Código do agregado
'[Entidade']]],Table8[[Código do agregado '[Entidade']]:[Código do agregado
'[1º Direito']]],8,FALSE),".",Table9[[#This Row],[Membro]])))</f>
        <v/>
      </c>
      <c r="C51" s="278"/>
      <c r="D51" s="279"/>
      <c r="E51" s="280" t="str">
        <f ca="1">IF(Table9[[#This Row],[Data de nascimento (aaaa-mm-dd)]]="","",(IF(A51="","",DATEDIF(D51,NOW(),"y"))))</f>
        <v/>
      </c>
      <c r="F51" s="281"/>
      <c r="G51" s="282"/>
      <c r="H51" s="283" t="str">
        <f>IF(G51="","",IF(G51&gt;(auxiliar!L$2*14),"Sim","Não"))</f>
        <v/>
      </c>
      <c r="I51" s="384" t="str">
        <f t="shared" si="6"/>
        <v/>
      </c>
      <c r="J51" s="380" t="str">
        <f>IF(Table9[[#This Row],[Código do agregado
'[Entidade']]]="","",IF(A51&lt;&gt;A50,"A",IF(J50="A","B",IF(J50="B","C",IF(J50="C","D",IF(J50="D","E",IF(J50="E","F",IF(J50="F","G",IF(J50="G","H",IF(J50="H","I",IF(J50="I","J",IF(J50="J","K",IF(J50="K","L",IF(J50="L","M",IF(J50="M","N",IF(J50="N","O",IF(J50="O","P",IF(J50="P","Q"))))))))))))))))))</f>
        <v/>
      </c>
      <c r="K51" s="284" t="str">
        <f t="shared" si="3"/>
        <v/>
      </c>
      <c r="L51" s="285" t="str">
        <f t="shared" si="4"/>
        <v/>
      </c>
      <c r="M51" s="286" t="str">
        <f t="shared" ca="1" si="5"/>
        <v/>
      </c>
      <c r="U51" s="275"/>
    </row>
    <row r="52" spans="1:21" x14ac:dyDescent="0.25">
      <c r="A52" s="276"/>
      <c r="B52" s="277" t="str">
        <f>IF(Table9[[#This Row],[Código do agregado
'[Entidade']]]="","",(CONCATENATE(VLOOKUP(Table9[[#This Row],[Código do agregado
'[Entidade']]],Table8[[Código do agregado '[Entidade']]:[Código do agregado
'[1º Direito']]],8,FALSE),".",Table9[[#This Row],[Membro]])))</f>
        <v/>
      </c>
      <c r="C52" s="278"/>
      <c r="D52" s="279"/>
      <c r="E52" s="280" t="str">
        <f ca="1">IF(Table9[[#This Row],[Data de nascimento (aaaa-mm-dd)]]="","",(IF(A52="","",DATEDIF(D52,NOW(),"y"))))</f>
        <v/>
      </c>
      <c r="F52" s="281"/>
      <c r="G52" s="282"/>
      <c r="H52" s="283" t="str">
        <f>IF(G52="","",IF(G52&gt;(auxiliar!L$2*14),"Sim","Não"))</f>
        <v/>
      </c>
      <c r="I52" s="384" t="str">
        <f t="shared" si="6"/>
        <v/>
      </c>
      <c r="J52" s="380" t="str">
        <f>IF(Table9[[#This Row],[Código do agregado
'[Entidade']]]="","",IF(A52&lt;&gt;A51,"A",IF(J51="A","B",IF(J51="B","C",IF(J51="C","D",IF(J51="D","E",IF(J51="E","F",IF(J51="F","G",IF(J51="G","H",IF(J51="H","I",IF(J51="I","J",IF(J51="J","K",IF(J51="K","L",IF(J51="L","M",IF(J51="M","N",IF(J51="N","O",IF(J51="O","P",IF(J51="P","Q"))))))))))))))))))</f>
        <v/>
      </c>
      <c r="K52" s="284" t="str">
        <f t="shared" si="3"/>
        <v/>
      </c>
      <c r="L52" s="285" t="str">
        <f t="shared" si="4"/>
        <v/>
      </c>
      <c r="M52" s="286" t="str">
        <f t="shared" ca="1" si="5"/>
        <v/>
      </c>
      <c r="U52" s="275"/>
    </row>
    <row r="53" spans="1:21" x14ac:dyDescent="0.25">
      <c r="A53" s="276"/>
      <c r="B53" s="277" t="str">
        <f>IF(Table9[[#This Row],[Código do agregado
'[Entidade']]]="","",(CONCATENATE(VLOOKUP(Table9[[#This Row],[Código do agregado
'[Entidade']]],Table8[[Código do agregado '[Entidade']]:[Código do agregado
'[1º Direito']]],8,FALSE),".",Table9[[#This Row],[Membro]])))</f>
        <v/>
      </c>
      <c r="C53" s="278"/>
      <c r="D53" s="279"/>
      <c r="E53" s="280" t="str">
        <f ca="1">IF(Table9[[#This Row],[Data de nascimento (aaaa-mm-dd)]]="","",(IF(A53="","",DATEDIF(D53,NOW(),"y"))))</f>
        <v/>
      </c>
      <c r="F53" s="281"/>
      <c r="G53" s="282"/>
      <c r="H53" s="283" t="str">
        <f>IF(G53="","",IF(G53&gt;(auxiliar!L$2*14),"Sim","Não"))</f>
        <v/>
      </c>
      <c r="I53" s="384" t="str">
        <f t="shared" si="6"/>
        <v/>
      </c>
      <c r="J53" s="380" t="str">
        <f>IF(Table9[[#This Row],[Código do agregado
'[Entidade']]]="","",IF(A53&lt;&gt;A52,"A",IF(J52="A","B",IF(J52="B","C",IF(J52="C","D",IF(J52="D","E",IF(J52="E","F",IF(J52="F","G",IF(J52="G","H",IF(J52="H","I",IF(J52="I","J",IF(J52="J","K",IF(J52="K","L",IF(J52="L","M",IF(J52="M","N",IF(J52="N","O",IF(J52="O","P",IF(J52="P","Q"))))))))))))))))))</f>
        <v/>
      </c>
      <c r="K53" s="284" t="str">
        <f t="shared" si="3"/>
        <v/>
      </c>
      <c r="L53" s="285" t="str">
        <f t="shared" si="4"/>
        <v/>
      </c>
      <c r="M53" s="286" t="str">
        <f t="shared" ca="1" si="5"/>
        <v/>
      </c>
      <c r="U53" s="275"/>
    </row>
    <row r="54" spans="1:21" x14ac:dyDescent="0.25">
      <c r="A54" s="276"/>
      <c r="B54" s="277" t="str">
        <f>IF(Table9[[#This Row],[Código do agregado
'[Entidade']]]="","",(CONCATENATE(VLOOKUP(Table9[[#This Row],[Código do agregado
'[Entidade']]],Table8[[Código do agregado '[Entidade']]:[Código do agregado
'[1º Direito']]],8,FALSE),".",Table9[[#This Row],[Membro]])))</f>
        <v/>
      </c>
      <c r="C54" s="278"/>
      <c r="D54" s="279"/>
      <c r="E54" s="280" t="str">
        <f ca="1">IF(Table9[[#This Row],[Data de nascimento (aaaa-mm-dd)]]="","",(IF(A54="","",DATEDIF(D54,NOW(),"y"))))</f>
        <v/>
      </c>
      <c r="F54" s="281"/>
      <c r="G54" s="282"/>
      <c r="H54" s="283" t="str">
        <f>IF(G54="","",IF(G54&gt;(auxiliar!L$2*14),"Sim","Não"))</f>
        <v/>
      </c>
      <c r="I54" s="384" t="str">
        <f t="shared" si="6"/>
        <v/>
      </c>
      <c r="J54" s="380" t="str">
        <f>IF(Table9[[#This Row],[Código do agregado
'[Entidade']]]="","",IF(A54&lt;&gt;A53,"A",IF(J53="A","B",IF(J53="B","C",IF(J53="C","D",IF(J53="D","E",IF(J53="E","F",IF(J53="F","G",IF(J53="G","H",IF(J53="H","I",IF(J53="I","J",IF(J53="J","K",IF(J53="K","L",IF(J53="L","M",IF(J53="M","N",IF(J53="N","O",IF(J53="O","P",IF(J53="P","Q"))))))))))))))))))</f>
        <v/>
      </c>
      <c r="K54" s="284" t="str">
        <f t="shared" si="3"/>
        <v/>
      </c>
      <c r="L54" s="285" t="str">
        <f t="shared" si="4"/>
        <v/>
      </c>
      <c r="M54" s="286" t="str">
        <f t="shared" ca="1" si="5"/>
        <v/>
      </c>
      <c r="U54" s="275"/>
    </row>
    <row r="55" spans="1:21" x14ac:dyDescent="0.25">
      <c r="A55" s="276"/>
      <c r="B55" s="277" t="str">
        <f>IF(Table9[[#This Row],[Código do agregado
'[Entidade']]]="","",(CONCATENATE(VLOOKUP(Table9[[#This Row],[Código do agregado
'[Entidade']]],Table8[[Código do agregado '[Entidade']]:[Código do agregado
'[1º Direito']]],8,FALSE),".",Table9[[#This Row],[Membro]])))</f>
        <v/>
      </c>
      <c r="C55" s="278"/>
      <c r="D55" s="279"/>
      <c r="E55" s="280" t="str">
        <f ca="1">IF(Table9[[#This Row],[Data de nascimento (aaaa-mm-dd)]]="","",(IF(A55="","",DATEDIF(D55,NOW(),"y"))))</f>
        <v/>
      </c>
      <c r="F55" s="281"/>
      <c r="G55" s="282"/>
      <c r="H55" s="283" t="str">
        <f>IF(G55="","",IF(G55&gt;(auxiliar!L$2*14),"Sim","Não"))</f>
        <v/>
      </c>
      <c r="I55" s="384" t="str">
        <f t="shared" si="6"/>
        <v/>
      </c>
      <c r="J55" s="380" t="str">
        <f>IF(Table9[[#This Row],[Código do agregado
'[Entidade']]]="","",IF(A55&lt;&gt;A54,"A",IF(J54="A","B",IF(J54="B","C",IF(J54="C","D",IF(J54="D","E",IF(J54="E","F",IF(J54="F","G",IF(J54="G","H",IF(J54="H","I",IF(J54="I","J",IF(J54="J","K",IF(J54="K","L",IF(J54="L","M",IF(J54="M","N",IF(J54="N","O",IF(J54="O","P",IF(J54="P","Q"))))))))))))))))))</f>
        <v/>
      </c>
      <c r="K55" s="284" t="str">
        <f t="shared" si="3"/>
        <v/>
      </c>
      <c r="L55" s="285" t="str">
        <f t="shared" si="4"/>
        <v/>
      </c>
      <c r="M55" s="286" t="str">
        <f t="shared" ca="1" si="5"/>
        <v/>
      </c>
      <c r="U55" s="275"/>
    </row>
    <row r="56" spans="1:21" x14ac:dyDescent="0.25">
      <c r="A56" s="276"/>
      <c r="B56" s="277" t="str">
        <f>IF(Table9[[#This Row],[Código do agregado
'[Entidade']]]="","",(CONCATENATE(VLOOKUP(Table9[[#This Row],[Código do agregado
'[Entidade']]],Table8[[Código do agregado '[Entidade']]:[Código do agregado
'[1º Direito']]],8,FALSE),".",Table9[[#This Row],[Membro]])))</f>
        <v/>
      </c>
      <c r="C56" s="278"/>
      <c r="D56" s="279"/>
      <c r="E56" s="280" t="str">
        <f ca="1">IF(Table9[[#This Row],[Data de nascimento (aaaa-mm-dd)]]="","",(IF(A56="","",DATEDIF(D56,NOW(),"y"))))</f>
        <v/>
      </c>
      <c r="F56" s="281"/>
      <c r="G56" s="282"/>
      <c r="H56" s="283" t="str">
        <f>IF(G56="","",IF(G56&gt;(auxiliar!L$2*14),"Sim","Não"))</f>
        <v/>
      </c>
      <c r="I56" s="384" t="str">
        <f t="shared" si="6"/>
        <v/>
      </c>
      <c r="J56" s="380" t="str">
        <f>IF(Table9[[#This Row],[Código do agregado
'[Entidade']]]="","",IF(A56&lt;&gt;A55,"A",IF(J55="A","B",IF(J55="B","C",IF(J55="C","D",IF(J55="D","E",IF(J55="E","F",IF(J55="F","G",IF(J55="G","H",IF(J55="H","I",IF(J55="I","J",IF(J55="J","K",IF(J55="K","L",IF(J55="L","M",IF(J55="M","N",IF(J55="N","O",IF(J55="O","P",IF(J55="P","Q"))))))))))))))))))</f>
        <v/>
      </c>
      <c r="K56" s="284" t="str">
        <f t="shared" si="3"/>
        <v/>
      </c>
      <c r="L56" s="285" t="str">
        <f t="shared" si="4"/>
        <v/>
      </c>
      <c r="M56" s="286" t="str">
        <f t="shared" ca="1" si="5"/>
        <v/>
      </c>
      <c r="U56" s="275"/>
    </row>
    <row r="57" spans="1:21" x14ac:dyDescent="0.25">
      <c r="A57" s="276"/>
      <c r="B57" s="277" t="str">
        <f>IF(Table9[[#This Row],[Código do agregado
'[Entidade']]]="","",(CONCATENATE(VLOOKUP(Table9[[#This Row],[Código do agregado
'[Entidade']]],Table8[[Código do agregado '[Entidade']]:[Código do agregado
'[1º Direito']]],8,FALSE),".",Table9[[#This Row],[Membro]])))</f>
        <v/>
      </c>
      <c r="C57" s="278"/>
      <c r="D57" s="279"/>
      <c r="E57" s="280" t="str">
        <f ca="1">IF(Table9[[#This Row],[Data de nascimento (aaaa-mm-dd)]]="","",(IF(A57="","",DATEDIF(D57,NOW(),"y"))))</f>
        <v/>
      </c>
      <c r="F57" s="281"/>
      <c r="G57" s="282"/>
      <c r="H57" s="283" t="str">
        <f>IF(G57="","",IF(G57&gt;(auxiliar!L$2*14),"Sim","Não"))</f>
        <v/>
      </c>
      <c r="I57" s="384" t="str">
        <f t="shared" si="6"/>
        <v/>
      </c>
      <c r="J57" s="380" t="str">
        <f>IF(Table9[[#This Row],[Código do agregado
'[Entidade']]]="","",IF(A57&lt;&gt;A56,"A",IF(J56="A","B",IF(J56="B","C",IF(J56="C","D",IF(J56="D","E",IF(J56="E","F",IF(J56="F","G",IF(J56="G","H",IF(J56="H","I",IF(J56="I","J",IF(J56="J","K",IF(J56="K","L",IF(J56="L","M",IF(J56="M","N",IF(J56="N","O",IF(J56="O","P",IF(J56="P","Q"))))))))))))))))))</f>
        <v/>
      </c>
      <c r="K57" s="284" t="str">
        <f t="shared" si="3"/>
        <v/>
      </c>
      <c r="L57" s="285" t="str">
        <f t="shared" si="4"/>
        <v/>
      </c>
      <c r="M57" s="286" t="str">
        <f t="shared" ca="1" si="5"/>
        <v/>
      </c>
      <c r="U57" s="275"/>
    </row>
    <row r="58" spans="1:21" x14ac:dyDescent="0.25">
      <c r="A58" s="276"/>
      <c r="B58" s="277" t="str">
        <f>IF(Table9[[#This Row],[Código do agregado
'[Entidade']]]="","",(CONCATENATE(VLOOKUP(Table9[[#This Row],[Código do agregado
'[Entidade']]],Table8[[Código do agregado '[Entidade']]:[Código do agregado
'[1º Direito']]],8,FALSE),".",Table9[[#This Row],[Membro]])))</f>
        <v/>
      </c>
      <c r="C58" s="278"/>
      <c r="D58" s="279"/>
      <c r="E58" s="280" t="str">
        <f ca="1">IF(Table9[[#This Row],[Data de nascimento (aaaa-mm-dd)]]="","",(IF(A58="","",DATEDIF(D58,NOW(),"y"))))</f>
        <v/>
      </c>
      <c r="F58" s="281"/>
      <c r="G58" s="282"/>
      <c r="H58" s="283" t="str">
        <f>IF(G58="","",IF(G58&gt;(auxiliar!L$2*14),"Sim","Não"))</f>
        <v/>
      </c>
      <c r="I58" s="384" t="str">
        <f t="shared" si="6"/>
        <v/>
      </c>
      <c r="J58" s="380" t="str">
        <f>IF(Table9[[#This Row],[Código do agregado
'[Entidade']]]="","",IF(A58&lt;&gt;A57,"A",IF(J57="A","B",IF(J57="B","C",IF(J57="C","D",IF(J57="D","E",IF(J57="E","F",IF(J57="F","G",IF(J57="G","H",IF(J57="H","I",IF(J57="I","J",IF(J57="J","K",IF(J57="K","L",IF(J57="L","M",IF(J57="M","N",IF(J57="N","O",IF(J57="O","P",IF(J57="P","Q"))))))))))))))))))</f>
        <v/>
      </c>
      <c r="K58" s="284" t="str">
        <f t="shared" si="3"/>
        <v/>
      </c>
      <c r="L58" s="285" t="str">
        <f t="shared" si="4"/>
        <v/>
      </c>
      <c r="M58" s="286" t="str">
        <f t="shared" ca="1" si="5"/>
        <v/>
      </c>
      <c r="U58" s="275"/>
    </row>
    <row r="59" spans="1:21" x14ac:dyDescent="0.25">
      <c r="A59" s="276"/>
      <c r="B59" s="277" t="str">
        <f>IF(Table9[[#This Row],[Código do agregado
'[Entidade']]]="","",(CONCATENATE(VLOOKUP(Table9[[#This Row],[Código do agregado
'[Entidade']]],Table8[[Código do agregado '[Entidade']]:[Código do agregado
'[1º Direito']]],8,FALSE),".",Table9[[#This Row],[Membro]])))</f>
        <v/>
      </c>
      <c r="C59" s="278"/>
      <c r="D59" s="279"/>
      <c r="E59" s="280" t="str">
        <f ca="1">IF(Table9[[#This Row],[Data de nascimento (aaaa-mm-dd)]]="","",(IF(A59="","",DATEDIF(D59,NOW(),"y"))))</f>
        <v/>
      </c>
      <c r="F59" s="281"/>
      <c r="G59" s="282"/>
      <c r="H59" s="283" t="str">
        <f>IF(G59="","",IF(G59&gt;(auxiliar!L$2*14),"Sim","Não"))</f>
        <v/>
      </c>
      <c r="I59" s="384" t="str">
        <f t="shared" si="6"/>
        <v/>
      </c>
      <c r="J59" s="380" t="str">
        <f>IF(Table9[[#This Row],[Código do agregado
'[Entidade']]]="","",IF(A59&lt;&gt;A58,"A",IF(J58="A","B",IF(J58="B","C",IF(J58="C","D",IF(J58="D","E",IF(J58="E","F",IF(J58="F","G",IF(J58="G","H",IF(J58="H","I",IF(J58="I","J",IF(J58="J","K",IF(J58="K","L",IF(J58="L","M",IF(J58="M","N",IF(J58="N","O",IF(J58="O","P",IF(J58="P","Q"))))))))))))))))))</f>
        <v/>
      </c>
      <c r="K59" s="284" t="str">
        <f t="shared" si="3"/>
        <v/>
      </c>
      <c r="L59" s="285" t="str">
        <f t="shared" si="4"/>
        <v/>
      </c>
      <c r="M59" s="286" t="str">
        <f t="shared" ca="1" si="5"/>
        <v/>
      </c>
      <c r="U59" s="275"/>
    </row>
    <row r="60" spans="1:21" x14ac:dyDescent="0.25">
      <c r="A60" s="276"/>
      <c r="B60" s="277" t="str">
        <f>IF(Table9[[#This Row],[Código do agregado
'[Entidade']]]="","",(CONCATENATE(VLOOKUP(Table9[[#This Row],[Código do agregado
'[Entidade']]],Table8[[Código do agregado '[Entidade']]:[Código do agregado
'[1º Direito']]],8,FALSE),".",Table9[[#This Row],[Membro]])))</f>
        <v/>
      </c>
      <c r="C60" s="278"/>
      <c r="D60" s="279"/>
      <c r="E60" s="280" t="str">
        <f ca="1">IF(Table9[[#This Row],[Data de nascimento (aaaa-mm-dd)]]="","",(IF(A60="","",DATEDIF(D60,NOW(),"y"))))</f>
        <v/>
      </c>
      <c r="F60" s="281"/>
      <c r="G60" s="282"/>
      <c r="H60" s="283" t="str">
        <f>IF(G60="","",IF(G60&gt;(auxiliar!L$2*14),"Sim","Não"))</f>
        <v/>
      </c>
      <c r="I60" s="384" t="str">
        <f t="shared" si="6"/>
        <v/>
      </c>
      <c r="J60" s="380" t="str">
        <f>IF(Table9[[#This Row],[Código do agregado
'[Entidade']]]="","",IF(A60&lt;&gt;A59,"A",IF(J59="A","B",IF(J59="B","C",IF(J59="C","D",IF(J59="D","E",IF(J59="E","F",IF(J59="F","G",IF(J59="G","H",IF(J59="H","I",IF(J59="I","J",IF(J59="J","K",IF(J59="K","L",IF(J59="L","M",IF(J59="M","N",IF(J59="N","O",IF(J59="O","P",IF(J59="P","Q"))))))))))))))))))</f>
        <v/>
      </c>
      <c r="K60" s="284" t="str">
        <f t="shared" si="3"/>
        <v/>
      </c>
      <c r="L60" s="285" t="str">
        <f t="shared" si="4"/>
        <v/>
      </c>
      <c r="M60" s="286" t="str">
        <f t="shared" ca="1" si="5"/>
        <v/>
      </c>
      <c r="U60" s="275"/>
    </row>
    <row r="61" spans="1:21" x14ac:dyDescent="0.25">
      <c r="A61" s="276"/>
      <c r="B61" s="277" t="str">
        <f>IF(Table9[[#This Row],[Código do agregado
'[Entidade']]]="","",(CONCATENATE(VLOOKUP(Table9[[#This Row],[Código do agregado
'[Entidade']]],Table8[[Código do agregado '[Entidade']]:[Código do agregado
'[1º Direito']]],8,FALSE),".",Table9[[#This Row],[Membro]])))</f>
        <v/>
      </c>
      <c r="C61" s="278"/>
      <c r="D61" s="279"/>
      <c r="E61" s="280" t="str">
        <f ca="1">IF(Table9[[#This Row],[Data de nascimento (aaaa-mm-dd)]]="","",(IF(A61="","",DATEDIF(D61,NOW(),"y"))))</f>
        <v/>
      </c>
      <c r="F61" s="281"/>
      <c r="G61" s="282"/>
      <c r="H61" s="283" t="str">
        <f>IF(G61="","",IF(G61&gt;(auxiliar!L$2*14),"Sim","Não"))</f>
        <v/>
      </c>
      <c r="I61" s="384" t="str">
        <f t="shared" si="6"/>
        <v/>
      </c>
      <c r="J61" s="380" t="str">
        <f>IF(Table9[[#This Row],[Código do agregado
'[Entidade']]]="","",IF(A61&lt;&gt;A60,"A",IF(J60="A","B",IF(J60="B","C",IF(J60="C","D",IF(J60="D","E",IF(J60="E","F",IF(J60="F","G",IF(J60="G","H",IF(J60="H","I",IF(J60="I","J",IF(J60="J","K",IF(J60="K","L",IF(J60="L","M",IF(J60="M","N",IF(J60="N","O",IF(J60="O","P",IF(J60="P","Q"))))))))))))))))))</f>
        <v/>
      </c>
      <c r="K61" s="284" t="str">
        <f t="shared" si="3"/>
        <v/>
      </c>
      <c r="L61" s="285" t="str">
        <f t="shared" si="4"/>
        <v/>
      </c>
      <c r="M61" s="286" t="str">
        <f t="shared" ca="1" si="5"/>
        <v/>
      </c>
      <c r="U61" s="275"/>
    </row>
    <row r="62" spans="1:21" x14ac:dyDescent="0.25">
      <c r="A62" s="276"/>
      <c r="B62" s="277" t="str">
        <f>IF(Table9[[#This Row],[Código do agregado
'[Entidade']]]="","",(CONCATENATE(VLOOKUP(Table9[[#This Row],[Código do agregado
'[Entidade']]],Table8[[Código do agregado '[Entidade']]:[Código do agregado
'[1º Direito']]],8,FALSE),".",Table9[[#This Row],[Membro]])))</f>
        <v/>
      </c>
      <c r="C62" s="278"/>
      <c r="D62" s="279"/>
      <c r="E62" s="280" t="str">
        <f ca="1">IF(Table9[[#This Row],[Data de nascimento (aaaa-mm-dd)]]="","",(IF(A62="","",DATEDIF(D62,NOW(),"y"))))</f>
        <v/>
      </c>
      <c r="F62" s="281"/>
      <c r="G62" s="282"/>
      <c r="H62" s="283" t="str">
        <f>IF(G62="","",IF(G62&gt;(auxiliar!L$2*14),"Sim","Não"))</f>
        <v/>
      </c>
      <c r="I62" s="384" t="str">
        <f t="shared" si="6"/>
        <v/>
      </c>
      <c r="J62" s="380" t="str">
        <f>IF(Table9[[#This Row],[Código do agregado
'[Entidade']]]="","",IF(A62&lt;&gt;A61,"A",IF(J61="A","B",IF(J61="B","C",IF(J61="C","D",IF(J61="D","E",IF(J61="E","F",IF(J61="F","G",IF(J61="G","H",IF(J61="H","I",IF(J61="I","J",IF(J61="J","K",IF(J61="K","L",IF(J61="L","M",IF(J61="M","N",IF(J61="N","O",IF(J61="O","P",IF(J61="P","Q"))))))))))))))))))</f>
        <v/>
      </c>
      <c r="K62" s="284" t="str">
        <f t="shared" si="3"/>
        <v/>
      </c>
      <c r="L62" s="285" t="str">
        <f t="shared" si="4"/>
        <v/>
      </c>
      <c r="M62" s="286" t="str">
        <f t="shared" ca="1" si="5"/>
        <v/>
      </c>
      <c r="U62" s="275"/>
    </row>
    <row r="63" spans="1:21" x14ac:dyDescent="0.25">
      <c r="A63" s="276"/>
      <c r="B63" s="277" t="str">
        <f>IF(Table9[[#This Row],[Código do agregado
'[Entidade']]]="","",(CONCATENATE(VLOOKUP(Table9[[#This Row],[Código do agregado
'[Entidade']]],Table8[[Código do agregado '[Entidade']]:[Código do agregado
'[1º Direito']]],8,FALSE),".",Table9[[#This Row],[Membro]])))</f>
        <v/>
      </c>
      <c r="C63" s="278"/>
      <c r="D63" s="279"/>
      <c r="E63" s="280" t="str">
        <f ca="1">IF(Table9[[#This Row],[Data de nascimento (aaaa-mm-dd)]]="","",(IF(A63="","",DATEDIF(D63,NOW(),"y"))))</f>
        <v/>
      </c>
      <c r="F63" s="281"/>
      <c r="G63" s="282"/>
      <c r="H63" s="283" t="str">
        <f>IF(G63="","",IF(G63&gt;(auxiliar!L$2*14),"Sim","Não"))</f>
        <v/>
      </c>
      <c r="I63" s="384" t="str">
        <f t="shared" si="6"/>
        <v/>
      </c>
      <c r="J63" s="380" t="str">
        <f>IF(Table9[[#This Row],[Código do agregado
'[Entidade']]]="","",IF(A63&lt;&gt;A62,"A",IF(J62="A","B",IF(J62="B","C",IF(J62="C","D",IF(J62="D","E",IF(J62="E","F",IF(J62="F","G",IF(J62="G","H",IF(J62="H","I",IF(J62="I","J",IF(J62="J","K",IF(J62="K","L",IF(J62="L","M",IF(J62="M","N",IF(J62="N","O",IF(J62="O","P",IF(J62="P","Q"))))))))))))))))))</f>
        <v/>
      </c>
      <c r="K63" s="284" t="str">
        <f t="shared" si="3"/>
        <v/>
      </c>
      <c r="L63" s="285" t="str">
        <f t="shared" si="4"/>
        <v/>
      </c>
      <c r="M63" s="286" t="str">
        <f t="shared" ca="1" si="5"/>
        <v/>
      </c>
      <c r="U63" s="275"/>
    </row>
    <row r="64" spans="1:21" x14ac:dyDescent="0.25">
      <c r="A64" s="276"/>
      <c r="B64" s="277" t="str">
        <f>IF(Table9[[#This Row],[Código do agregado
'[Entidade']]]="","",(CONCATENATE(VLOOKUP(Table9[[#This Row],[Código do agregado
'[Entidade']]],Table8[[Código do agregado '[Entidade']]:[Código do agregado
'[1º Direito']]],8,FALSE),".",Table9[[#This Row],[Membro]])))</f>
        <v/>
      </c>
      <c r="C64" s="278"/>
      <c r="D64" s="279"/>
      <c r="E64" s="280" t="str">
        <f ca="1">IF(Table9[[#This Row],[Data de nascimento (aaaa-mm-dd)]]="","",(IF(A64="","",DATEDIF(D64,NOW(),"y"))))</f>
        <v/>
      </c>
      <c r="F64" s="281"/>
      <c r="G64" s="282"/>
      <c r="H64" s="283" t="str">
        <f>IF(G64="","",IF(G64&gt;(auxiliar!L$2*14),"Sim","Não"))</f>
        <v/>
      </c>
      <c r="I64" s="384" t="str">
        <f t="shared" si="6"/>
        <v/>
      </c>
      <c r="J64" s="380" t="str">
        <f>IF(Table9[[#This Row],[Código do agregado
'[Entidade']]]="","",IF(A64&lt;&gt;A63,"A",IF(J63="A","B",IF(J63="B","C",IF(J63="C","D",IF(J63="D","E",IF(J63="E","F",IF(J63="F","G",IF(J63="G","H",IF(J63="H","I",IF(J63="I","J",IF(J63="J","K",IF(J63="K","L",IF(J63="L","M",IF(J63="M","N",IF(J63="N","O",IF(J63="O","P",IF(J63="P","Q"))))))))))))))))))</f>
        <v/>
      </c>
      <c r="K64" s="284" t="str">
        <f t="shared" si="3"/>
        <v/>
      </c>
      <c r="L64" s="285" t="str">
        <f t="shared" si="4"/>
        <v/>
      </c>
      <c r="M64" s="286" t="str">
        <f t="shared" ca="1" si="5"/>
        <v/>
      </c>
      <c r="U64" s="275"/>
    </row>
    <row r="65" spans="1:21" x14ac:dyDescent="0.25">
      <c r="A65" s="276"/>
      <c r="B65" s="277" t="str">
        <f>IF(Table9[[#This Row],[Código do agregado
'[Entidade']]]="","",(CONCATENATE(VLOOKUP(Table9[[#This Row],[Código do agregado
'[Entidade']]],Table8[[Código do agregado '[Entidade']]:[Código do agregado
'[1º Direito']]],8,FALSE),".",Table9[[#This Row],[Membro]])))</f>
        <v/>
      </c>
      <c r="C65" s="278"/>
      <c r="D65" s="279"/>
      <c r="E65" s="280" t="str">
        <f ca="1">IF(Table9[[#This Row],[Data de nascimento (aaaa-mm-dd)]]="","",(IF(A65="","",DATEDIF(D65,NOW(),"y"))))</f>
        <v/>
      </c>
      <c r="F65" s="281"/>
      <c r="G65" s="282"/>
      <c r="H65" s="283" t="str">
        <f>IF(G65="","",IF(G65&gt;(auxiliar!L$2*14),"Sim","Não"))</f>
        <v/>
      </c>
      <c r="I65" s="384" t="str">
        <f t="shared" si="6"/>
        <v/>
      </c>
      <c r="J65" s="380" t="str">
        <f>IF(Table9[[#This Row],[Código do agregado
'[Entidade']]]="","",IF(A65&lt;&gt;A64,"A",IF(J64="A","B",IF(J64="B","C",IF(J64="C","D",IF(J64="D","E",IF(J64="E","F",IF(J64="F","G",IF(J64="G","H",IF(J64="H","I",IF(J64="I","J",IF(J64="J","K",IF(J64="K","L",IF(J64="L","M",IF(J64="M","N",IF(J64="N","O",IF(J64="O","P",IF(J64="P","Q"))))))))))))))))))</f>
        <v/>
      </c>
      <c r="K65" s="284" t="str">
        <f t="shared" si="3"/>
        <v/>
      </c>
      <c r="L65" s="285" t="str">
        <f t="shared" si="4"/>
        <v/>
      </c>
      <c r="M65" s="286" t="str">
        <f t="shared" ca="1" si="5"/>
        <v/>
      </c>
      <c r="U65" s="275"/>
    </row>
    <row r="66" spans="1:21" x14ac:dyDescent="0.25">
      <c r="A66" s="276"/>
      <c r="B66" s="277" t="str">
        <f>IF(Table9[[#This Row],[Código do agregado
'[Entidade']]]="","",(CONCATENATE(VLOOKUP(Table9[[#This Row],[Código do agregado
'[Entidade']]],Table8[[Código do agregado '[Entidade']]:[Código do agregado
'[1º Direito']]],8,FALSE),".",Table9[[#This Row],[Membro]])))</f>
        <v/>
      </c>
      <c r="C66" s="278"/>
      <c r="D66" s="279"/>
      <c r="E66" s="280" t="str">
        <f ca="1">IF(Table9[[#This Row],[Data de nascimento (aaaa-mm-dd)]]="","",(IF(A66="","",DATEDIF(D66,NOW(),"y"))))</f>
        <v/>
      </c>
      <c r="F66" s="281"/>
      <c r="G66" s="282"/>
      <c r="H66" s="283" t="str">
        <f>IF(G66="","",IF(G66&gt;(auxiliar!L$2*14),"Sim","Não"))</f>
        <v/>
      </c>
      <c r="I66" s="384" t="str">
        <f t="shared" si="6"/>
        <v/>
      </c>
      <c r="J66" s="380" t="str">
        <f>IF(Table9[[#This Row],[Código do agregado
'[Entidade']]]="","",IF(A66&lt;&gt;A65,"A",IF(J65="A","B",IF(J65="B","C",IF(J65="C","D",IF(J65="D","E",IF(J65="E","F",IF(J65="F","G",IF(J65="G","H",IF(J65="H","I",IF(J65="I","J",IF(J65="J","K",IF(J65="K","L",IF(J65="L","M",IF(J65="M","N",IF(J65="N","O",IF(J65="O","P",IF(J65="P","Q"))))))))))))))))))</f>
        <v/>
      </c>
      <c r="K66" s="284" t="str">
        <f t="shared" si="3"/>
        <v/>
      </c>
      <c r="L66" s="285" t="str">
        <f t="shared" si="4"/>
        <v/>
      </c>
      <c r="M66" s="286" t="str">
        <f t="shared" ca="1" si="5"/>
        <v/>
      </c>
      <c r="U66" s="275"/>
    </row>
    <row r="67" spans="1:21" x14ac:dyDescent="0.25">
      <c r="A67" s="276"/>
      <c r="B67" s="277" t="str">
        <f>IF(Table9[[#This Row],[Código do agregado
'[Entidade']]]="","",(CONCATENATE(VLOOKUP(Table9[[#This Row],[Código do agregado
'[Entidade']]],Table8[[Código do agregado '[Entidade']]:[Código do agregado
'[1º Direito']]],8,FALSE),".",Table9[[#This Row],[Membro]])))</f>
        <v/>
      </c>
      <c r="C67" s="278"/>
      <c r="D67" s="279"/>
      <c r="E67" s="280" t="str">
        <f ca="1">IF(Table9[[#This Row],[Data de nascimento (aaaa-mm-dd)]]="","",(IF(A67="","",DATEDIF(D67,NOW(),"y"))))</f>
        <v/>
      </c>
      <c r="F67" s="281"/>
      <c r="G67" s="282"/>
      <c r="H67" s="283" t="str">
        <f>IF(G67="","",IF(G67&gt;(auxiliar!L$2*14),"Sim","Não"))</f>
        <v/>
      </c>
      <c r="I67" s="384" t="str">
        <f t="shared" si="6"/>
        <v/>
      </c>
      <c r="J67" s="380" t="str">
        <f>IF(Table9[[#This Row],[Código do agregado
'[Entidade']]]="","",IF(A67&lt;&gt;A66,"A",IF(J66="A","B",IF(J66="B","C",IF(J66="C","D",IF(J66="D","E",IF(J66="E","F",IF(J66="F","G",IF(J66="G","H",IF(J66="H","I",IF(J66="I","J",IF(J66="J","K",IF(J66="K","L",IF(J66="L","M",IF(J66="M","N",IF(J66="N","O",IF(J66="O","P",IF(J66="P","Q"))))))))))))))))))</f>
        <v/>
      </c>
      <c r="K67" s="284" t="str">
        <f t="shared" si="3"/>
        <v/>
      </c>
      <c r="L67" s="285" t="str">
        <f t="shared" si="4"/>
        <v/>
      </c>
      <c r="M67" s="286" t="str">
        <f t="shared" ca="1" si="5"/>
        <v/>
      </c>
      <c r="U67" s="275"/>
    </row>
    <row r="68" spans="1:21" x14ac:dyDescent="0.25">
      <c r="A68" s="276"/>
      <c r="B68" s="277" t="str">
        <f>IF(Table9[[#This Row],[Código do agregado
'[Entidade']]]="","",(CONCATENATE(VLOOKUP(Table9[[#This Row],[Código do agregado
'[Entidade']]],Table8[[Código do agregado '[Entidade']]:[Código do agregado
'[1º Direito']]],8,FALSE),".",Table9[[#This Row],[Membro]])))</f>
        <v/>
      </c>
      <c r="C68" s="278"/>
      <c r="D68" s="279"/>
      <c r="E68" s="280" t="str">
        <f ca="1">IF(Table9[[#This Row],[Data de nascimento (aaaa-mm-dd)]]="","",(IF(A68="","",DATEDIF(D68,NOW(),"y"))))</f>
        <v/>
      </c>
      <c r="F68" s="281"/>
      <c r="G68" s="282"/>
      <c r="H68" s="283" t="str">
        <f>IF(G68="","",IF(G68&gt;(auxiliar!L$2*14),"Sim","Não"))</f>
        <v/>
      </c>
      <c r="I68" s="384" t="str">
        <f t="shared" si="6"/>
        <v/>
      </c>
      <c r="J68" s="380" t="str">
        <f>IF(Table9[[#This Row],[Código do agregado
'[Entidade']]]="","",IF(A68&lt;&gt;A67,"A",IF(J67="A","B",IF(J67="B","C",IF(J67="C","D",IF(J67="D","E",IF(J67="E","F",IF(J67="F","G",IF(J67="G","H",IF(J67="H","I",IF(J67="I","J",IF(J67="J","K",IF(J67="K","L",IF(J67="L","M",IF(J67="M","N",IF(J67="N","O",IF(J67="O","P",IF(J67="P","Q"))))))))))))))))))</f>
        <v/>
      </c>
      <c r="K68" s="284" t="str">
        <f t="shared" si="3"/>
        <v/>
      </c>
      <c r="L68" s="285" t="str">
        <f t="shared" si="4"/>
        <v/>
      </c>
      <c r="M68" s="286" t="str">
        <f t="shared" ca="1" si="5"/>
        <v/>
      </c>
      <c r="U68" s="275"/>
    </row>
    <row r="69" spans="1:21" x14ac:dyDescent="0.25">
      <c r="A69" s="276"/>
      <c r="B69" s="277" t="str">
        <f>IF(Table9[[#This Row],[Código do agregado
'[Entidade']]]="","",(CONCATENATE(VLOOKUP(Table9[[#This Row],[Código do agregado
'[Entidade']]],Table8[[Código do agregado '[Entidade']]:[Código do agregado
'[1º Direito']]],8,FALSE),".",Table9[[#This Row],[Membro]])))</f>
        <v/>
      </c>
      <c r="C69" s="278"/>
      <c r="D69" s="279"/>
      <c r="E69" s="280" t="str">
        <f ca="1">IF(Table9[[#This Row],[Data de nascimento (aaaa-mm-dd)]]="","",(IF(A69="","",DATEDIF(D69,NOW(),"y"))))</f>
        <v/>
      </c>
      <c r="F69" s="281"/>
      <c r="G69" s="282"/>
      <c r="H69" s="283" t="str">
        <f>IF(G69="","",IF(G69&gt;(auxiliar!L$2*14),"Sim","Não"))</f>
        <v/>
      </c>
      <c r="I69" s="384" t="str">
        <f t="shared" si="6"/>
        <v/>
      </c>
      <c r="J69" s="380" t="str">
        <f>IF(Table9[[#This Row],[Código do agregado
'[Entidade']]]="","",IF(A69&lt;&gt;A68,"A",IF(J68="A","B",IF(J68="B","C",IF(J68="C","D",IF(J68="D","E",IF(J68="E","F",IF(J68="F","G",IF(J68="G","H",IF(J68="H","I",IF(J68="I","J",IF(J68="J","K",IF(J68="K","L",IF(J68="L","M",IF(J68="M","N",IF(J68="N","O",IF(J68="O","P",IF(J68="P","Q"))))))))))))))))))</f>
        <v/>
      </c>
      <c r="K69" s="284" t="str">
        <f t="shared" si="3"/>
        <v/>
      </c>
      <c r="L69" s="285" t="str">
        <f t="shared" si="4"/>
        <v/>
      </c>
      <c r="M69" s="286" t="str">
        <f t="shared" ca="1" si="5"/>
        <v/>
      </c>
      <c r="U69" s="275"/>
    </row>
    <row r="70" spans="1:21" x14ac:dyDescent="0.25">
      <c r="A70" s="276"/>
      <c r="B70" s="277" t="str">
        <f>IF(Table9[[#This Row],[Código do agregado
'[Entidade']]]="","",(CONCATENATE(VLOOKUP(Table9[[#This Row],[Código do agregado
'[Entidade']]],Table8[[Código do agregado '[Entidade']]:[Código do agregado
'[1º Direito']]],8,FALSE),".",Table9[[#This Row],[Membro]])))</f>
        <v/>
      </c>
      <c r="C70" s="278"/>
      <c r="D70" s="279"/>
      <c r="E70" s="280" t="str">
        <f ca="1">IF(Table9[[#This Row],[Data de nascimento (aaaa-mm-dd)]]="","",(IF(A70="","",DATEDIF(D70,NOW(),"y"))))</f>
        <v/>
      </c>
      <c r="F70" s="281"/>
      <c r="G70" s="282"/>
      <c r="H70" s="283" t="str">
        <f>IF(G70="","",IF(G70&gt;(auxiliar!L$2*14),"Sim","Não"))</f>
        <v/>
      </c>
      <c r="I70" s="384" t="str">
        <f t="shared" si="6"/>
        <v/>
      </c>
      <c r="J70" s="380" t="str">
        <f>IF(Table9[[#This Row],[Código do agregado
'[Entidade']]]="","",IF(A70&lt;&gt;A69,"A",IF(J69="A","B",IF(J69="B","C",IF(J69="C","D",IF(J69="D","E",IF(J69="E","F",IF(J69="F","G",IF(J69="G","H",IF(J69="H","I",IF(J69="I","J",IF(J69="J","K",IF(J69="K","L",IF(J69="L","M",IF(J69="M","N",IF(J69="N","O",IF(J69="O","P",IF(J69="P","Q"))))))))))))))))))</f>
        <v/>
      </c>
      <c r="K70" s="284" t="str">
        <f t="shared" ref="K70:K133" si="8">IFERROR(IF(OR(RIGHT(C70,1)-(11-((9*LEFT(C70,1)+8*MID(C70,2,1)+7*MID(C70,3,1)+6*MID(C70,4,1)+5*MID(C70,5,1)+4*MID(C70,6,1)+3*MID(C70,7,1)+2*MID(C70,8,1))-(11*INT((9*LEFT(C70,1)+8*MID(C70,2,1)+7*MID(C70,3,1)+6*MID(C70,4,1)+5*MID(C70,5,1)+4*MID(C70,6,1)+3*MID(C70,7,1)+2*MID(C70,8,1))/11))))=0,RIGHT(C70,1)-(11-((9*LEFT(C70,1)+8*MID(C70,2,1)+7*MID(C70,3,1)+6*MID(C70,4,1)+5*MID(C70,5,1)+4*MID(C70,6,1)+3*MID(C70,7,1)+2*MID(C70,8,1))-(11*INT((9*LEFT(C70,1)+8*MID(C70,2,1)+7*MID(C70,3,1)+6*MID(C70,4,1)+5*MID(C70,5,1)+4*MID(C70,6,1)+3*MID(C70,7,1)+2*MID(C70,8,1))/11))))=-11,RIGHT(C70,1)-(11-((9*LEFT(C70,1)+8*MID(C70,2,1)+7*MID(C70,3,1)+6*MID(C70,4,1)+5*MID(C70,5,1)+4*MID(C70,6,1)+3*MID(C70,7,1)+2*MID(C70,8,1))-(11*INT((9*LEFT(C70,1)+8*MID(C70,2,1)+7*MID(C70,3,1)+6*MID(C70,4,1)+5*MID(C70,5,1)+4*MID(C70,6,1)+3*MID(C70,7,1)+2*MID(C70,8,1))/11))))=-10),"","X"),"")</f>
        <v/>
      </c>
      <c r="L70" s="285" t="str">
        <f t="shared" ref="L70:L133" si="9">IF(RIGHT(B70,1)="A","",IF(B70="","",IF(OR(E70&gt;65,AND(E70&gt;17,E70&lt;26)),"Rend","")))</f>
        <v/>
      </c>
      <c r="M70" s="286" t="str">
        <f t="shared" ref="M70:M133" ca="1" si="10">IF(OR(E70&lt;18,AND(H70="Não",L70="Rend")),"Dep","")</f>
        <v/>
      </c>
      <c r="U70" s="275"/>
    </row>
    <row r="71" spans="1:21" x14ac:dyDescent="0.25">
      <c r="A71" s="276"/>
      <c r="B71" s="277" t="str">
        <f>IF(Table9[[#This Row],[Código do agregado
'[Entidade']]]="","",(CONCATENATE(VLOOKUP(Table9[[#This Row],[Código do agregado
'[Entidade']]],Table8[[Código do agregado '[Entidade']]:[Código do agregado
'[1º Direito']]],8,FALSE),".",Table9[[#This Row],[Membro]])))</f>
        <v/>
      </c>
      <c r="C71" s="278"/>
      <c r="D71" s="279"/>
      <c r="E71" s="280" t="str">
        <f ca="1">IF(Table9[[#This Row],[Data de nascimento (aaaa-mm-dd)]]="","",(IF(A71="","",DATEDIF(D71,NOW(),"y"))))</f>
        <v/>
      </c>
      <c r="F71" s="281"/>
      <c r="G71" s="282"/>
      <c r="H71" s="283" t="str">
        <f>IF(G71="","",IF(G71&gt;(auxiliar!L$2*14),"Sim","Não"))</f>
        <v/>
      </c>
      <c r="I71" s="384" t="str">
        <f t="shared" ref="I71:I134" si="11">IF(AND(A71&lt;&gt;"",OR(C71="",D71="",F71="",AND(H71="",L71="Rend"))),"NÃO","")</f>
        <v/>
      </c>
      <c r="J71" s="380" t="str">
        <f>IF(Table9[[#This Row],[Código do agregado
'[Entidade']]]="","",IF(A71&lt;&gt;A70,"A",IF(J70="A","B",IF(J70="B","C",IF(J70="C","D",IF(J70="D","E",IF(J70="E","F",IF(J70="F","G",IF(J70="G","H",IF(J70="H","I",IF(J70="I","J",IF(J70="J","K",IF(J70="K","L",IF(J70="L","M",IF(J70="M","N",IF(J70="N","O",IF(J70="O","P",IF(J70="P","Q"))))))))))))))))))</f>
        <v/>
      </c>
      <c r="K71" s="284" t="str">
        <f t="shared" si="8"/>
        <v/>
      </c>
      <c r="L71" s="285" t="str">
        <f t="shared" si="9"/>
        <v/>
      </c>
      <c r="M71" s="286" t="str">
        <f t="shared" ca="1" si="10"/>
        <v/>
      </c>
      <c r="U71" s="275"/>
    </row>
    <row r="72" spans="1:21" x14ac:dyDescent="0.25">
      <c r="A72" s="276"/>
      <c r="B72" s="277" t="str">
        <f>IF(Table9[[#This Row],[Código do agregado
'[Entidade']]]="","",(CONCATENATE(VLOOKUP(Table9[[#This Row],[Código do agregado
'[Entidade']]],Table8[[Código do agregado '[Entidade']]:[Código do agregado
'[1º Direito']]],8,FALSE),".",Table9[[#This Row],[Membro]])))</f>
        <v/>
      </c>
      <c r="C72" s="278"/>
      <c r="D72" s="279"/>
      <c r="E72" s="280" t="str">
        <f ca="1">IF(Table9[[#This Row],[Data de nascimento (aaaa-mm-dd)]]="","",(IF(A72="","",DATEDIF(D72,NOW(),"y"))))</f>
        <v/>
      </c>
      <c r="F72" s="281"/>
      <c r="G72" s="282"/>
      <c r="H72" s="283" t="str">
        <f>IF(G72="","",IF(G72&gt;(auxiliar!L$2*14),"Sim","Não"))</f>
        <v/>
      </c>
      <c r="I72" s="384" t="str">
        <f t="shared" si="11"/>
        <v/>
      </c>
      <c r="J72" s="380" t="str">
        <f>IF(Table9[[#This Row],[Código do agregado
'[Entidade']]]="","",IF(A72&lt;&gt;A71,"A",IF(J71="A","B",IF(J71="B","C",IF(J71="C","D",IF(J71="D","E",IF(J71="E","F",IF(J71="F","G",IF(J71="G","H",IF(J71="H","I",IF(J71="I","J",IF(J71="J","K",IF(J71="K","L",IF(J71="L","M",IF(J71="M","N",IF(J71="N","O",IF(J71="O","P",IF(J71="P","Q"))))))))))))))))))</f>
        <v/>
      </c>
      <c r="K72" s="284" t="str">
        <f t="shared" si="8"/>
        <v/>
      </c>
      <c r="L72" s="285" t="str">
        <f t="shared" si="9"/>
        <v/>
      </c>
      <c r="M72" s="286" t="str">
        <f t="shared" ca="1" si="10"/>
        <v/>
      </c>
      <c r="U72" s="275"/>
    </row>
    <row r="73" spans="1:21" x14ac:dyDescent="0.25">
      <c r="A73" s="276"/>
      <c r="B73" s="277" t="str">
        <f>IF(Table9[[#This Row],[Código do agregado
'[Entidade']]]="","",(CONCATENATE(VLOOKUP(Table9[[#This Row],[Código do agregado
'[Entidade']]],Table8[[Código do agregado '[Entidade']]:[Código do agregado
'[1º Direito']]],8,FALSE),".",Table9[[#This Row],[Membro]])))</f>
        <v/>
      </c>
      <c r="C73" s="278"/>
      <c r="D73" s="279"/>
      <c r="E73" s="280" t="str">
        <f ca="1">IF(Table9[[#This Row],[Data de nascimento (aaaa-mm-dd)]]="","",(IF(A73="","",DATEDIF(D73,NOW(),"y"))))</f>
        <v/>
      </c>
      <c r="F73" s="281"/>
      <c r="G73" s="282"/>
      <c r="H73" s="283" t="str">
        <f>IF(G73="","",IF(G73&gt;(auxiliar!L$2*14),"Sim","Não"))</f>
        <v/>
      </c>
      <c r="I73" s="384" t="str">
        <f t="shared" si="11"/>
        <v/>
      </c>
      <c r="J73" s="380" t="str">
        <f>IF(Table9[[#This Row],[Código do agregado
'[Entidade']]]="","",IF(A73&lt;&gt;A72,"A",IF(J72="A","B",IF(J72="B","C",IF(J72="C","D",IF(J72="D","E",IF(J72="E","F",IF(J72="F","G",IF(J72="G","H",IF(J72="H","I",IF(J72="I","J",IF(J72="J","K",IF(J72="K","L",IF(J72="L","M",IF(J72="M","N",IF(J72="N","O",IF(J72="O","P",IF(J72="P","Q"))))))))))))))))))</f>
        <v/>
      </c>
      <c r="K73" s="284" t="str">
        <f t="shared" si="8"/>
        <v/>
      </c>
      <c r="L73" s="285" t="str">
        <f t="shared" si="9"/>
        <v/>
      </c>
      <c r="M73" s="286" t="str">
        <f t="shared" ca="1" si="10"/>
        <v/>
      </c>
      <c r="U73" s="275"/>
    </row>
    <row r="74" spans="1:21" x14ac:dyDescent="0.25">
      <c r="A74" s="276"/>
      <c r="B74" s="277" t="str">
        <f>IF(Table9[[#This Row],[Código do agregado
'[Entidade']]]="","",(CONCATENATE(VLOOKUP(Table9[[#This Row],[Código do agregado
'[Entidade']]],Table8[[Código do agregado '[Entidade']]:[Código do agregado
'[1º Direito']]],8,FALSE),".",Table9[[#This Row],[Membro]])))</f>
        <v/>
      </c>
      <c r="C74" s="278"/>
      <c r="D74" s="279"/>
      <c r="E74" s="280" t="str">
        <f ca="1">IF(Table9[[#This Row],[Data de nascimento (aaaa-mm-dd)]]="","",(IF(A74="","",DATEDIF(D74,NOW(),"y"))))</f>
        <v/>
      </c>
      <c r="F74" s="281"/>
      <c r="G74" s="282"/>
      <c r="H74" s="283" t="str">
        <f>IF(G74="","",IF(G74&gt;(auxiliar!L$2*14),"Sim","Não"))</f>
        <v/>
      </c>
      <c r="I74" s="384" t="str">
        <f t="shared" si="11"/>
        <v/>
      </c>
      <c r="J74" s="380" t="str">
        <f>IF(Table9[[#This Row],[Código do agregado
'[Entidade']]]="","",IF(A74&lt;&gt;A73,"A",IF(J73="A","B",IF(J73="B","C",IF(J73="C","D",IF(J73="D","E",IF(J73="E","F",IF(J73="F","G",IF(J73="G","H",IF(J73="H","I",IF(J73="I","J",IF(J73="J","K",IF(J73="K","L",IF(J73="L","M",IF(J73="M","N",IF(J73="N","O",IF(J73="O","P",IF(J73="P","Q"))))))))))))))))))</f>
        <v/>
      </c>
      <c r="K74" s="284" t="str">
        <f t="shared" si="8"/>
        <v/>
      </c>
      <c r="L74" s="285" t="str">
        <f t="shared" si="9"/>
        <v/>
      </c>
      <c r="M74" s="286" t="str">
        <f t="shared" ca="1" si="10"/>
        <v/>
      </c>
      <c r="U74" s="275"/>
    </row>
    <row r="75" spans="1:21" x14ac:dyDescent="0.25">
      <c r="A75" s="276"/>
      <c r="B75" s="277" t="str">
        <f>IF(Table9[[#This Row],[Código do agregado
'[Entidade']]]="","",(CONCATENATE(VLOOKUP(Table9[[#This Row],[Código do agregado
'[Entidade']]],Table8[[Código do agregado '[Entidade']]:[Código do agregado
'[1º Direito']]],8,FALSE),".",Table9[[#This Row],[Membro]])))</f>
        <v/>
      </c>
      <c r="C75" s="278"/>
      <c r="D75" s="279"/>
      <c r="E75" s="280" t="str">
        <f ca="1">IF(Table9[[#This Row],[Data de nascimento (aaaa-mm-dd)]]="","",(IF(A75="","",DATEDIF(D75,NOW(),"y"))))</f>
        <v/>
      </c>
      <c r="F75" s="281"/>
      <c r="G75" s="282"/>
      <c r="H75" s="283" t="str">
        <f>IF(G75="","",IF(G75&gt;(auxiliar!L$2*14),"Sim","Não"))</f>
        <v/>
      </c>
      <c r="I75" s="384" t="str">
        <f t="shared" si="11"/>
        <v/>
      </c>
      <c r="J75" s="380" t="str">
        <f>IF(Table9[[#This Row],[Código do agregado
'[Entidade']]]="","",IF(A75&lt;&gt;A74,"A",IF(J74="A","B",IF(J74="B","C",IF(J74="C","D",IF(J74="D","E",IF(J74="E","F",IF(J74="F","G",IF(J74="G","H",IF(J74="H","I",IF(J74="I","J",IF(J74="J","K",IF(J74="K","L",IF(J74="L","M",IF(J74="M","N",IF(J74="N","O",IF(J74="O","P",IF(J74="P","Q"))))))))))))))))))</f>
        <v/>
      </c>
      <c r="K75" s="284" t="str">
        <f t="shared" si="8"/>
        <v/>
      </c>
      <c r="L75" s="285" t="str">
        <f t="shared" si="9"/>
        <v/>
      </c>
      <c r="M75" s="286" t="str">
        <f t="shared" ca="1" si="10"/>
        <v/>
      </c>
      <c r="U75" s="275"/>
    </row>
    <row r="76" spans="1:21" x14ac:dyDescent="0.25">
      <c r="A76" s="276"/>
      <c r="B76" s="277" t="str">
        <f>IF(Table9[[#This Row],[Código do agregado
'[Entidade']]]="","",(CONCATENATE(VLOOKUP(Table9[[#This Row],[Código do agregado
'[Entidade']]],Table8[[Código do agregado '[Entidade']]:[Código do agregado
'[1º Direito']]],8,FALSE),".",Table9[[#This Row],[Membro]])))</f>
        <v/>
      </c>
      <c r="C76" s="278"/>
      <c r="D76" s="279"/>
      <c r="E76" s="280" t="str">
        <f ca="1">IF(Table9[[#This Row],[Data de nascimento (aaaa-mm-dd)]]="","",(IF(A76="","",DATEDIF(D76,NOW(),"y"))))</f>
        <v/>
      </c>
      <c r="F76" s="281"/>
      <c r="G76" s="282"/>
      <c r="H76" s="283" t="str">
        <f>IF(G76="","",IF(G76&gt;(auxiliar!L$2*14),"Sim","Não"))</f>
        <v/>
      </c>
      <c r="I76" s="384" t="str">
        <f t="shared" si="11"/>
        <v/>
      </c>
      <c r="J76" s="380" t="str">
        <f>IF(Table9[[#This Row],[Código do agregado
'[Entidade']]]="","",IF(A76&lt;&gt;A75,"A",IF(J75="A","B",IF(J75="B","C",IF(J75="C","D",IF(J75="D","E",IF(J75="E","F",IF(J75="F","G",IF(J75="G","H",IF(J75="H","I",IF(J75="I","J",IF(J75="J","K",IF(J75="K","L",IF(J75="L","M",IF(J75="M","N",IF(J75="N","O",IF(J75="O","P",IF(J75="P","Q"))))))))))))))))))</f>
        <v/>
      </c>
      <c r="K76" s="284" t="str">
        <f t="shared" si="8"/>
        <v/>
      </c>
      <c r="L76" s="285" t="str">
        <f t="shared" si="9"/>
        <v/>
      </c>
      <c r="M76" s="286" t="str">
        <f t="shared" ca="1" si="10"/>
        <v/>
      </c>
      <c r="U76" s="275"/>
    </row>
    <row r="77" spans="1:21" x14ac:dyDescent="0.25">
      <c r="A77" s="276"/>
      <c r="B77" s="277" t="str">
        <f>IF(Table9[[#This Row],[Código do agregado
'[Entidade']]]="","",(CONCATENATE(VLOOKUP(Table9[[#This Row],[Código do agregado
'[Entidade']]],Table8[[Código do agregado '[Entidade']]:[Código do agregado
'[1º Direito']]],8,FALSE),".",Table9[[#This Row],[Membro]])))</f>
        <v/>
      </c>
      <c r="C77" s="278"/>
      <c r="D77" s="279"/>
      <c r="E77" s="280" t="str">
        <f ca="1">IF(Table9[[#This Row],[Data de nascimento (aaaa-mm-dd)]]="","",(IF(A77="","",DATEDIF(D77,NOW(),"y"))))</f>
        <v/>
      </c>
      <c r="F77" s="281"/>
      <c r="G77" s="282"/>
      <c r="H77" s="283" t="str">
        <f>IF(G77="","",IF(G77&gt;(auxiliar!L$2*14),"Sim","Não"))</f>
        <v/>
      </c>
      <c r="I77" s="384" t="str">
        <f t="shared" si="11"/>
        <v/>
      </c>
      <c r="J77" s="380" t="str">
        <f>IF(Table9[[#This Row],[Código do agregado
'[Entidade']]]="","",IF(A77&lt;&gt;A76,"A",IF(J76="A","B",IF(J76="B","C",IF(J76="C","D",IF(J76="D","E",IF(J76="E","F",IF(J76="F","G",IF(J76="G","H",IF(J76="H","I",IF(J76="I","J",IF(J76="J","K",IF(J76="K","L",IF(J76="L","M",IF(J76="M","N",IF(J76="N","O",IF(J76="O","P",IF(J76="P","Q"))))))))))))))))))</f>
        <v/>
      </c>
      <c r="K77" s="284" t="str">
        <f t="shared" si="8"/>
        <v/>
      </c>
      <c r="L77" s="285" t="str">
        <f t="shared" si="9"/>
        <v/>
      </c>
      <c r="M77" s="286" t="str">
        <f t="shared" ca="1" si="10"/>
        <v/>
      </c>
      <c r="U77" s="275"/>
    </row>
    <row r="78" spans="1:21" x14ac:dyDescent="0.25">
      <c r="A78" s="276"/>
      <c r="B78" s="277" t="str">
        <f>IF(Table9[[#This Row],[Código do agregado
'[Entidade']]]="","",(CONCATENATE(VLOOKUP(Table9[[#This Row],[Código do agregado
'[Entidade']]],Table8[[Código do agregado '[Entidade']]:[Código do agregado
'[1º Direito']]],8,FALSE),".",Table9[[#This Row],[Membro]])))</f>
        <v/>
      </c>
      <c r="C78" s="278"/>
      <c r="D78" s="279"/>
      <c r="E78" s="280" t="str">
        <f ca="1">IF(Table9[[#This Row],[Data de nascimento (aaaa-mm-dd)]]="","",(IF(A78="","",DATEDIF(D78,NOW(),"y"))))</f>
        <v/>
      </c>
      <c r="F78" s="281"/>
      <c r="G78" s="282"/>
      <c r="H78" s="283" t="str">
        <f>IF(G78="","",IF(G78&gt;(auxiliar!L$2*14),"Sim","Não"))</f>
        <v/>
      </c>
      <c r="I78" s="384" t="str">
        <f t="shared" si="11"/>
        <v/>
      </c>
      <c r="J78" s="380" t="str">
        <f>IF(Table9[[#This Row],[Código do agregado
'[Entidade']]]="","",IF(A78&lt;&gt;A77,"A",IF(J77="A","B",IF(J77="B","C",IF(J77="C","D",IF(J77="D","E",IF(J77="E","F",IF(J77="F","G",IF(J77="G","H",IF(J77="H","I",IF(J77="I","J",IF(J77="J","K",IF(J77="K","L",IF(J77="L","M",IF(J77="M","N",IF(J77="N","O",IF(J77="O","P",IF(J77="P","Q"))))))))))))))))))</f>
        <v/>
      </c>
      <c r="K78" s="284" t="str">
        <f t="shared" si="8"/>
        <v/>
      </c>
      <c r="L78" s="285" t="str">
        <f t="shared" si="9"/>
        <v/>
      </c>
      <c r="M78" s="286" t="str">
        <f t="shared" ca="1" si="10"/>
        <v/>
      </c>
      <c r="U78" s="275"/>
    </row>
    <row r="79" spans="1:21" x14ac:dyDescent="0.25">
      <c r="A79" s="276"/>
      <c r="B79" s="277" t="str">
        <f>IF(Table9[[#This Row],[Código do agregado
'[Entidade']]]="","",(CONCATENATE(VLOOKUP(Table9[[#This Row],[Código do agregado
'[Entidade']]],Table8[[Código do agregado '[Entidade']]:[Código do agregado
'[1º Direito']]],8,FALSE),".",Table9[[#This Row],[Membro]])))</f>
        <v/>
      </c>
      <c r="C79" s="278"/>
      <c r="D79" s="279"/>
      <c r="E79" s="280" t="str">
        <f ca="1">IF(Table9[[#This Row],[Data de nascimento (aaaa-mm-dd)]]="","",(IF(A79="","",DATEDIF(D79,NOW(),"y"))))</f>
        <v/>
      </c>
      <c r="F79" s="281"/>
      <c r="G79" s="282"/>
      <c r="H79" s="283" t="str">
        <f>IF(G79="","",IF(G79&gt;(auxiliar!L$2*14),"Sim","Não"))</f>
        <v/>
      </c>
      <c r="I79" s="384" t="str">
        <f t="shared" si="11"/>
        <v/>
      </c>
      <c r="J79" s="380" t="str">
        <f>IF(Table9[[#This Row],[Código do agregado
'[Entidade']]]="","",IF(A79&lt;&gt;A78,"A",IF(J78="A","B",IF(J78="B","C",IF(J78="C","D",IF(J78="D","E",IF(J78="E","F",IF(J78="F","G",IF(J78="G","H",IF(J78="H","I",IF(J78="I","J",IF(J78="J","K",IF(J78="K","L",IF(J78="L","M",IF(J78="M","N",IF(J78="N","O",IF(J78="O","P",IF(J78="P","Q"))))))))))))))))))</f>
        <v/>
      </c>
      <c r="K79" s="284" t="str">
        <f t="shared" si="8"/>
        <v/>
      </c>
      <c r="L79" s="285" t="str">
        <f t="shared" si="9"/>
        <v/>
      </c>
      <c r="M79" s="286" t="str">
        <f t="shared" ca="1" si="10"/>
        <v/>
      </c>
      <c r="U79" s="275"/>
    </row>
    <row r="80" spans="1:21" x14ac:dyDescent="0.25">
      <c r="A80" s="276"/>
      <c r="B80" s="277" t="str">
        <f>IF(Table9[[#This Row],[Código do agregado
'[Entidade']]]="","",(CONCATENATE(VLOOKUP(Table9[[#This Row],[Código do agregado
'[Entidade']]],Table8[[Código do agregado '[Entidade']]:[Código do agregado
'[1º Direito']]],8,FALSE),".",Table9[[#This Row],[Membro]])))</f>
        <v/>
      </c>
      <c r="C80" s="278"/>
      <c r="D80" s="279"/>
      <c r="E80" s="280" t="str">
        <f ca="1">IF(Table9[[#This Row],[Data de nascimento (aaaa-mm-dd)]]="","",(IF(A80="","",DATEDIF(D80,NOW(),"y"))))</f>
        <v/>
      </c>
      <c r="F80" s="281"/>
      <c r="G80" s="282"/>
      <c r="H80" s="283" t="str">
        <f>IF(G80="","",IF(G80&gt;(auxiliar!L$2*14),"Sim","Não"))</f>
        <v/>
      </c>
      <c r="I80" s="384" t="str">
        <f t="shared" si="11"/>
        <v/>
      </c>
      <c r="J80" s="380" t="str">
        <f>IF(Table9[[#This Row],[Código do agregado
'[Entidade']]]="","",IF(A80&lt;&gt;A79,"A",IF(J79="A","B",IF(J79="B","C",IF(J79="C","D",IF(J79="D","E",IF(J79="E","F",IF(J79="F","G",IF(J79="G","H",IF(J79="H","I",IF(J79="I","J",IF(J79="J","K",IF(J79="K","L",IF(J79="L","M",IF(J79="M","N",IF(J79="N","O",IF(J79="O","P",IF(J79="P","Q"))))))))))))))))))</f>
        <v/>
      </c>
      <c r="K80" s="284" t="str">
        <f t="shared" si="8"/>
        <v/>
      </c>
      <c r="L80" s="285" t="str">
        <f t="shared" si="9"/>
        <v/>
      </c>
      <c r="M80" s="286" t="str">
        <f t="shared" ca="1" si="10"/>
        <v/>
      </c>
      <c r="U80" s="275"/>
    </row>
    <row r="81" spans="1:21" x14ac:dyDescent="0.25">
      <c r="A81" s="276"/>
      <c r="B81" s="277" t="str">
        <f>IF(Table9[[#This Row],[Código do agregado
'[Entidade']]]="","",(CONCATENATE(VLOOKUP(Table9[[#This Row],[Código do agregado
'[Entidade']]],Table8[[Código do agregado '[Entidade']]:[Código do agregado
'[1º Direito']]],8,FALSE),".",Table9[[#This Row],[Membro]])))</f>
        <v/>
      </c>
      <c r="C81" s="278"/>
      <c r="D81" s="279"/>
      <c r="E81" s="280" t="str">
        <f ca="1">IF(Table9[[#This Row],[Data de nascimento (aaaa-mm-dd)]]="","",(IF(A81="","",DATEDIF(D81,NOW(),"y"))))</f>
        <v/>
      </c>
      <c r="F81" s="281"/>
      <c r="G81" s="282"/>
      <c r="H81" s="283" t="str">
        <f>IF(G81="","",IF(G81&gt;(auxiliar!L$2*14),"Sim","Não"))</f>
        <v/>
      </c>
      <c r="I81" s="384" t="str">
        <f t="shared" si="11"/>
        <v/>
      </c>
      <c r="J81" s="380" t="str">
        <f>IF(Table9[[#This Row],[Código do agregado
'[Entidade']]]="","",IF(A81&lt;&gt;A80,"A",IF(J80="A","B",IF(J80="B","C",IF(J80="C","D",IF(J80="D","E",IF(J80="E","F",IF(J80="F","G",IF(J80="G","H",IF(J80="H","I",IF(J80="I","J",IF(J80="J","K",IF(J80="K","L",IF(J80="L","M",IF(J80="M","N",IF(J80="N","O",IF(J80="O","P",IF(J80="P","Q"))))))))))))))))))</f>
        <v/>
      </c>
      <c r="K81" s="284" t="str">
        <f t="shared" si="8"/>
        <v/>
      </c>
      <c r="L81" s="285" t="str">
        <f t="shared" si="9"/>
        <v/>
      </c>
      <c r="M81" s="286" t="str">
        <f t="shared" ca="1" si="10"/>
        <v/>
      </c>
      <c r="U81" s="275"/>
    </row>
    <row r="82" spans="1:21" x14ac:dyDescent="0.25">
      <c r="A82" s="276"/>
      <c r="B82" s="277" t="str">
        <f>IF(Table9[[#This Row],[Código do agregado
'[Entidade']]]="","",(CONCATENATE(VLOOKUP(Table9[[#This Row],[Código do agregado
'[Entidade']]],Table8[[Código do agregado '[Entidade']]:[Código do agregado
'[1º Direito']]],8,FALSE),".",Table9[[#This Row],[Membro]])))</f>
        <v/>
      </c>
      <c r="C82" s="278"/>
      <c r="D82" s="279"/>
      <c r="E82" s="280" t="str">
        <f ca="1">IF(Table9[[#This Row],[Data de nascimento (aaaa-mm-dd)]]="","",(IF(A82="","",DATEDIF(D82,NOW(),"y"))))</f>
        <v/>
      </c>
      <c r="F82" s="281"/>
      <c r="G82" s="282"/>
      <c r="H82" s="283" t="str">
        <f>IF(G82="","",IF(G82&gt;(auxiliar!L$2*14),"Sim","Não"))</f>
        <v/>
      </c>
      <c r="I82" s="384" t="str">
        <f t="shared" si="11"/>
        <v/>
      </c>
      <c r="J82" s="380" t="str">
        <f>IF(Table9[[#This Row],[Código do agregado
'[Entidade']]]="","",IF(A82&lt;&gt;A81,"A",IF(J81="A","B",IF(J81="B","C",IF(J81="C","D",IF(J81="D","E",IF(J81="E","F",IF(J81="F","G",IF(J81="G","H",IF(J81="H","I",IF(J81="I","J",IF(J81="J","K",IF(J81="K","L",IF(J81="L","M",IF(J81="M","N",IF(J81="N","O",IF(J81="O","P",IF(J81="P","Q"))))))))))))))))))</f>
        <v/>
      </c>
      <c r="K82" s="284" t="str">
        <f t="shared" si="8"/>
        <v/>
      </c>
      <c r="L82" s="285" t="str">
        <f t="shared" si="9"/>
        <v/>
      </c>
      <c r="M82" s="286" t="str">
        <f t="shared" ca="1" si="10"/>
        <v/>
      </c>
      <c r="U82" s="275"/>
    </row>
    <row r="83" spans="1:21" x14ac:dyDescent="0.25">
      <c r="A83" s="276"/>
      <c r="B83" s="277" t="str">
        <f>IF(Table9[[#This Row],[Código do agregado
'[Entidade']]]="","",(CONCATENATE(VLOOKUP(Table9[[#This Row],[Código do agregado
'[Entidade']]],Table8[[Código do agregado '[Entidade']]:[Código do agregado
'[1º Direito']]],8,FALSE),".",Table9[[#This Row],[Membro]])))</f>
        <v/>
      </c>
      <c r="C83" s="278"/>
      <c r="D83" s="279"/>
      <c r="E83" s="280" t="str">
        <f ca="1">IF(Table9[[#This Row],[Data de nascimento (aaaa-mm-dd)]]="","",(IF(A83="","",DATEDIF(D83,NOW(),"y"))))</f>
        <v/>
      </c>
      <c r="F83" s="281"/>
      <c r="G83" s="282"/>
      <c r="H83" s="283" t="str">
        <f>IF(G83="","",IF(G83&gt;(auxiliar!L$2*14),"Sim","Não"))</f>
        <v/>
      </c>
      <c r="I83" s="384" t="str">
        <f t="shared" si="11"/>
        <v/>
      </c>
      <c r="J83" s="380" t="str">
        <f>IF(Table9[[#This Row],[Código do agregado
'[Entidade']]]="","",IF(A83&lt;&gt;A82,"A",IF(J82="A","B",IF(J82="B","C",IF(J82="C","D",IF(J82="D","E",IF(J82="E","F",IF(J82="F","G",IF(J82="G","H",IF(J82="H","I",IF(J82="I","J",IF(J82="J","K",IF(J82="K","L",IF(J82="L","M",IF(J82="M","N",IF(J82="N","O",IF(J82="O","P",IF(J82="P","Q"))))))))))))))))))</f>
        <v/>
      </c>
      <c r="K83" s="284" t="str">
        <f t="shared" si="8"/>
        <v/>
      </c>
      <c r="L83" s="285" t="str">
        <f t="shared" si="9"/>
        <v/>
      </c>
      <c r="M83" s="286" t="str">
        <f t="shared" ca="1" si="10"/>
        <v/>
      </c>
      <c r="U83" s="275"/>
    </row>
    <row r="84" spans="1:21" x14ac:dyDescent="0.25">
      <c r="A84" s="276"/>
      <c r="B84" s="277" t="str">
        <f>IF(Table9[[#This Row],[Código do agregado
'[Entidade']]]="","",(CONCATENATE(VLOOKUP(Table9[[#This Row],[Código do agregado
'[Entidade']]],Table8[[Código do agregado '[Entidade']]:[Código do agregado
'[1º Direito']]],8,FALSE),".",Table9[[#This Row],[Membro]])))</f>
        <v/>
      </c>
      <c r="C84" s="278"/>
      <c r="D84" s="279"/>
      <c r="E84" s="280" t="str">
        <f ca="1">IF(Table9[[#This Row],[Data de nascimento (aaaa-mm-dd)]]="","",(IF(A84="","",DATEDIF(D84,NOW(),"y"))))</f>
        <v/>
      </c>
      <c r="F84" s="281"/>
      <c r="G84" s="282"/>
      <c r="H84" s="283" t="str">
        <f>IF(G84="","",IF(G84&gt;(auxiliar!L$2*14),"Sim","Não"))</f>
        <v/>
      </c>
      <c r="I84" s="384" t="str">
        <f t="shared" si="11"/>
        <v/>
      </c>
      <c r="J84" s="380" t="str">
        <f>IF(Table9[[#This Row],[Código do agregado
'[Entidade']]]="","",IF(A84&lt;&gt;A83,"A",IF(J83="A","B",IF(J83="B","C",IF(J83="C","D",IF(J83="D","E",IF(J83="E","F",IF(J83="F","G",IF(J83="G","H",IF(J83="H","I",IF(J83="I","J",IF(J83="J","K",IF(J83="K","L",IF(J83="L","M",IF(J83="M","N",IF(J83="N","O",IF(J83="O","P",IF(J83="P","Q"))))))))))))))))))</f>
        <v/>
      </c>
      <c r="K84" s="284" t="str">
        <f t="shared" si="8"/>
        <v/>
      </c>
      <c r="L84" s="285" t="str">
        <f t="shared" si="9"/>
        <v/>
      </c>
      <c r="M84" s="286" t="str">
        <f t="shared" ca="1" si="10"/>
        <v/>
      </c>
      <c r="U84" s="275"/>
    </row>
    <row r="85" spans="1:21" x14ac:dyDescent="0.25">
      <c r="A85" s="276"/>
      <c r="B85" s="277" t="str">
        <f>IF(Table9[[#This Row],[Código do agregado
'[Entidade']]]="","",(CONCATENATE(VLOOKUP(Table9[[#This Row],[Código do agregado
'[Entidade']]],Table8[[Código do agregado '[Entidade']]:[Código do agregado
'[1º Direito']]],8,FALSE),".",Table9[[#This Row],[Membro]])))</f>
        <v/>
      </c>
      <c r="C85" s="278"/>
      <c r="D85" s="279"/>
      <c r="E85" s="280" t="str">
        <f ca="1">IF(Table9[[#This Row],[Data de nascimento (aaaa-mm-dd)]]="","",(IF(A85="","",DATEDIF(D85,NOW(),"y"))))</f>
        <v/>
      </c>
      <c r="F85" s="281"/>
      <c r="G85" s="282"/>
      <c r="H85" s="283" t="str">
        <f>IF(G85="","",IF(G85&gt;(auxiliar!L$2*14),"Sim","Não"))</f>
        <v/>
      </c>
      <c r="I85" s="384" t="str">
        <f t="shared" si="11"/>
        <v/>
      </c>
      <c r="J85" s="380" t="str">
        <f>IF(Table9[[#This Row],[Código do agregado
'[Entidade']]]="","",IF(A85&lt;&gt;A84,"A",IF(J84="A","B",IF(J84="B","C",IF(J84="C","D",IF(J84="D","E",IF(J84="E","F",IF(J84="F","G",IF(J84="G","H",IF(J84="H","I",IF(J84="I","J",IF(J84="J","K",IF(J84="K","L",IF(J84="L","M",IF(J84="M","N",IF(J84="N","O",IF(J84="O","P",IF(J84="P","Q"))))))))))))))))))</f>
        <v/>
      </c>
      <c r="K85" s="284" t="str">
        <f t="shared" si="8"/>
        <v/>
      </c>
      <c r="L85" s="285" t="str">
        <f t="shared" si="9"/>
        <v/>
      </c>
      <c r="M85" s="286" t="str">
        <f t="shared" ca="1" si="10"/>
        <v/>
      </c>
      <c r="U85" s="275"/>
    </row>
    <row r="86" spans="1:21" x14ac:dyDescent="0.25">
      <c r="A86" s="276"/>
      <c r="B86" s="277" t="str">
        <f>IF(Table9[[#This Row],[Código do agregado
'[Entidade']]]="","",(CONCATENATE(VLOOKUP(Table9[[#This Row],[Código do agregado
'[Entidade']]],Table8[[Código do agregado '[Entidade']]:[Código do agregado
'[1º Direito']]],8,FALSE),".",Table9[[#This Row],[Membro]])))</f>
        <v/>
      </c>
      <c r="C86" s="278"/>
      <c r="D86" s="279"/>
      <c r="E86" s="280" t="str">
        <f ca="1">IF(Table9[[#This Row],[Data de nascimento (aaaa-mm-dd)]]="","",(IF(A86="","",DATEDIF(D86,NOW(),"y"))))</f>
        <v/>
      </c>
      <c r="F86" s="281"/>
      <c r="G86" s="282"/>
      <c r="H86" s="283" t="str">
        <f>IF(G86="","",IF(G86&gt;(auxiliar!L$2*14),"Sim","Não"))</f>
        <v/>
      </c>
      <c r="I86" s="384" t="str">
        <f t="shared" si="11"/>
        <v/>
      </c>
      <c r="J86" s="380" t="str">
        <f>IF(Table9[[#This Row],[Código do agregado
'[Entidade']]]="","",IF(A86&lt;&gt;A85,"A",IF(J85="A","B",IF(J85="B","C",IF(J85="C","D",IF(J85="D","E",IF(J85="E","F",IF(J85="F","G",IF(J85="G","H",IF(J85="H","I",IF(J85="I","J",IF(J85="J","K",IF(J85="K","L",IF(J85="L","M",IF(J85="M","N",IF(J85="N","O",IF(J85="O","P",IF(J85="P","Q"))))))))))))))))))</f>
        <v/>
      </c>
      <c r="K86" s="284" t="str">
        <f t="shared" si="8"/>
        <v/>
      </c>
      <c r="L86" s="285" t="str">
        <f t="shared" si="9"/>
        <v/>
      </c>
      <c r="M86" s="286" t="str">
        <f t="shared" ca="1" si="10"/>
        <v/>
      </c>
      <c r="U86" s="275"/>
    </row>
    <row r="87" spans="1:21" x14ac:dyDescent="0.25">
      <c r="A87" s="276"/>
      <c r="B87" s="277" t="str">
        <f>IF(Table9[[#This Row],[Código do agregado
'[Entidade']]]="","",(CONCATENATE(VLOOKUP(Table9[[#This Row],[Código do agregado
'[Entidade']]],Table8[[Código do agregado '[Entidade']]:[Código do agregado
'[1º Direito']]],8,FALSE),".",Table9[[#This Row],[Membro]])))</f>
        <v/>
      </c>
      <c r="C87" s="278"/>
      <c r="D87" s="279"/>
      <c r="E87" s="280" t="str">
        <f ca="1">IF(Table9[[#This Row],[Data de nascimento (aaaa-mm-dd)]]="","",(IF(A87="","",DATEDIF(D87,NOW(),"y"))))</f>
        <v/>
      </c>
      <c r="F87" s="281"/>
      <c r="G87" s="282"/>
      <c r="H87" s="283" t="str">
        <f>IF(G87="","",IF(G87&gt;(auxiliar!L$2*14),"Sim","Não"))</f>
        <v/>
      </c>
      <c r="I87" s="384" t="str">
        <f t="shared" si="11"/>
        <v/>
      </c>
      <c r="J87" s="380" t="str">
        <f>IF(Table9[[#This Row],[Código do agregado
'[Entidade']]]="","",IF(A87&lt;&gt;A86,"A",IF(J86="A","B",IF(J86="B","C",IF(J86="C","D",IF(J86="D","E",IF(J86="E","F",IF(J86="F","G",IF(J86="G","H",IF(J86="H","I",IF(J86="I","J",IF(J86="J","K",IF(J86="K","L",IF(J86="L","M",IF(J86="M","N",IF(J86="N","O",IF(J86="O","P",IF(J86="P","Q"))))))))))))))))))</f>
        <v/>
      </c>
      <c r="K87" s="284" t="str">
        <f t="shared" si="8"/>
        <v/>
      </c>
      <c r="L87" s="285" t="str">
        <f t="shared" si="9"/>
        <v/>
      </c>
      <c r="M87" s="286" t="str">
        <f t="shared" ca="1" si="10"/>
        <v/>
      </c>
      <c r="U87" s="275"/>
    </row>
    <row r="88" spans="1:21" x14ac:dyDescent="0.25">
      <c r="A88" s="276"/>
      <c r="B88" s="277" t="str">
        <f>IF(Table9[[#This Row],[Código do agregado
'[Entidade']]]="","",(CONCATENATE(VLOOKUP(Table9[[#This Row],[Código do agregado
'[Entidade']]],Table8[[Código do agregado '[Entidade']]:[Código do agregado
'[1º Direito']]],8,FALSE),".",Table9[[#This Row],[Membro]])))</f>
        <v/>
      </c>
      <c r="C88" s="278"/>
      <c r="D88" s="279"/>
      <c r="E88" s="280" t="str">
        <f ca="1">IF(Table9[[#This Row],[Data de nascimento (aaaa-mm-dd)]]="","",(IF(A88="","",DATEDIF(D88,NOW(),"y"))))</f>
        <v/>
      </c>
      <c r="F88" s="281"/>
      <c r="G88" s="282"/>
      <c r="H88" s="283" t="str">
        <f>IF(G88="","",IF(G88&gt;(auxiliar!L$2*14),"Sim","Não"))</f>
        <v/>
      </c>
      <c r="I88" s="384" t="str">
        <f t="shared" si="11"/>
        <v/>
      </c>
      <c r="J88" s="380" t="str">
        <f>IF(Table9[[#This Row],[Código do agregado
'[Entidade']]]="","",IF(A88&lt;&gt;A87,"A",IF(J87="A","B",IF(J87="B","C",IF(J87="C","D",IF(J87="D","E",IF(J87="E","F",IF(J87="F","G",IF(J87="G","H",IF(J87="H","I",IF(J87="I","J",IF(J87="J","K",IF(J87="K","L",IF(J87="L","M",IF(J87="M","N",IF(J87="N","O",IF(J87="O","P",IF(J87="P","Q"))))))))))))))))))</f>
        <v/>
      </c>
      <c r="K88" s="284" t="str">
        <f t="shared" si="8"/>
        <v/>
      </c>
      <c r="L88" s="285" t="str">
        <f t="shared" si="9"/>
        <v/>
      </c>
      <c r="M88" s="286" t="str">
        <f t="shared" ca="1" si="10"/>
        <v/>
      </c>
      <c r="U88" s="275"/>
    </row>
    <row r="89" spans="1:21" x14ac:dyDescent="0.25">
      <c r="A89" s="276"/>
      <c r="B89" s="277" t="str">
        <f>IF(Table9[[#This Row],[Código do agregado
'[Entidade']]]="","",(CONCATENATE(VLOOKUP(Table9[[#This Row],[Código do agregado
'[Entidade']]],Table8[[Código do agregado '[Entidade']]:[Código do agregado
'[1º Direito']]],8,FALSE),".",Table9[[#This Row],[Membro]])))</f>
        <v/>
      </c>
      <c r="C89" s="278"/>
      <c r="D89" s="279"/>
      <c r="E89" s="280" t="str">
        <f ca="1">IF(Table9[[#This Row],[Data de nascimento (aaaa-mm-dd)]]="","",(IF(A89="","",DATEDIF(D89,NOW(),"y"))))</f>
        <v/>
      </c>
      <c r="F89" s="281"/>
      <c r="G89" s="282"/>
      <c r="H89" s="283" t="str">
        <f>IF(G89="","",IF(G89&gt;(auxiliar!L$2*14),"Sim","Não"))</f>
        <v/>
      </c>
      <c r="I89" s="384" t="str">
        <f t="shared" si="11"/>
        <v/>
      </c>
      <c r="J89" s="380" t="str">
        <f>IF(Table9[[#This Row],[Código do agregado
'[Entidade']]]="","",IF(A89&lt;&gt;A88,"A",IF(J88="A","B",IF(J88="B","C",IF(J88="C","D",IF(J88="D","E",IF(J88="E","F",IF(J88="F","G",IF(J88="G","H",IF(J88="H","I",IF(J88="I","J",IF(J88="J","K",IF(J88="K","L",IF(J88="L","M",IF(J88="M","N",IF(J88="N","O",IF(J88="O","P",IF(J88="P","Q"))))))))))))))))))</f>
        <v/>
      </c>
      <c r="K89" s="284" t="str">
        <f t="shared" si="8"/>
        <v/>
      </c>
      <c r="L89" s="285" t="str">
        <f t="shared" si="9"/>
        <v/>
      </c>
      <c r="M89" s="286" t="str">
        <f t="shared" ca="1" si="10"/>
        <v/>
      </c>
      <c r="U89" s="275"/>
    </row>
    <row r="90" spans="1:21" x14ac:dyDescent="0.25">
      <c r="A90" s="276"/>
      <c r="B90" s="277" t="str">
        <f>IF(Table9[[#This Row],[Código do agregado
'[Entidade']]]="","",(CONCATENATE(VLOOKUP(Table9[[#This Row],[Código do agregado
'[Entidade']]],Table8[[Código do agregado '[Entidade']]:[Código do agregado
'[1º Direito']]],8,FALSE),".",Table9[[#This Row],[Membro]])))</f>
        <v/>
      </c>
      <c r="C90" s="278"/>
      <c r="D90" s="279"/>
      <c r="E90" s="280" t="str">
        <f ca="1">IF(Table9[[#This Row],[Data de nascimento (aaaa-mm-dd)]]="","",(IF(A90="","",DATEDIF(D90,NOW(),"y"))))</f>
        <v/>
      </c>
      <c r="F90" s="281"/>
      <c r="G90" s="282"/>
      <c r="H90" s="283" t="str">
        <f>IF(G90="","",IF(G90&gt;(auxiliar!L$2*14),"Sim","Não"))</f>
        <v/>
      </c>
      <c r="I90" s="384" t="str">
        <f t="shared" si="11"/>
        <v/>
      </c>
      <c r="J90" s="380" t="str">
        <f>IF(Table9[[#This Row],[Código do agregado
'[Entidade']]]="","",IF(A90&lt;&gt;A89,"A",IF(J89="A","B",IF(J89="B","C",IF(J89="C","D",IF(J89="D","E",IF(J89="E","F",IF(J89="F","G",IF(J89="G","H",IF(J89="H","I",IF(J89="I","J",IF(J89="J","K",IF(J89="K","L",IF(J89="L","M",IF(J89="M","N",IF(J89="N","O",IF(J89="O","P",IF(J89="P","Q"))))))))))))))))))</f>
        <v/>
      </c>
      <c r="K90" s="284" t="str">
        <f t="shared" si="8"/>
        <v/>
      </c>
      <c r="L90" s="285" t="str">
        <f t="shared" si="9"/>
        <v/>
      </c>
      <c r="M90" s="286" t="str">
        <f t="shared" ca="1" si="10"/>
        <v/>
      </c>
      <c r="U90" s="275"/>
    </row>
    <row r="91" spans="1:21" x14ac:dyDescent="0.25">
      <c r="A91" s="276"/>
      <c r="B91" s="277" t="str">
        <f>IF(Table9[[#This Row],[Código do agregado
'[Entidade']]]="","",(CONCATENATE(VLOOKUP(Table9[[#This Row],[Código do agregado
'[Entidade']]],Table8[[Código do agregado '[Entidade']]:[Código do agregado
'[1º Direito']]],8,FALSE),".",Table9[[#This Row],[Membro]])))</f>
        <v/>
      </c>
      <c r="C91" s="278"/>
      <c r="D91" s="279"/>
      <c r="E91" s="280" t="str">
        <f ca="1">IF(Table9[[#This Row],[Data de nascimento (aaaa-mm-dd)]]="","",(IF(A91="","",DATEDIF(D91,NOW(),"y"))))</f>
        <v/>
      </c>
      <c r="F91" s="281"/>
      <c r="G91" s="282"/>
      <c r="H91" s="283" t="str">
        <f>IF(G91="","",IF(G91&gt;(auxiliar!L$2*14),"Sim","Não"))</f>
        <v/>
      </c>
      <c r="I91" s="384" t="str">
        <f t="shared" si="11"/>
        <v/>
      </c>
      <c r="J91" s="380" t="str">
        <f>IF(Table9[[#This Row],[Código do agregado
'[Entidade']]]="","",IF(A91&lt;&gt;A90,"A",IF(J90="A","B",IF(J90="B","C",IF(J90="C","D",IF(J90="D","E",IF(J90="E","F",IF(J90="F","G",IF(J90="G","H",IF(J90="H","I",IF(J90="I","J",IF(J90="J","K",IF(J90="K","L",IF(J90="L","M",IF(J90="M","N",IF(J90="N","O",IF(J90="O","P",IF(J90="P","Q"))))))))))))))))))</f>
        <v/>
      </c>
      <c r="K91" s="284" t="str">
        <f t="shared" si="8"/>
        <v/>
      </c>
      <c r="L91" s="285" t="str">
        <f t="shared" si="9"/>
        <v/>
      </c>
      <c r="M91" s="286" t="str">
        <f t="shared" ca="1" si="10"/>
        <v/>
      </c>
      <c r="U91" s="275"/>
    </row>
    <row r="92" spans="1:21" x14ac:dyDescent="0.25">
      <c r="A92" s="276"/>
      <c r="B92" s="277" t="str">
        <f>IF(Table9[[#This Row],[Código do agregado
'[Entidade']]]="","",(CONCATENATE(VLOOKUP(Table9[[#This Row],[Código do agregado
'[Entidade']]],Table8[[Código do agregado '[Entidade']]:[Código do agregado
'[1º Direito']]],8,FALSE),".",Table9[[#This Row],[Membro]])))</f>
        <v/>
      </c>
      <c r="C92" s="278"/>
      <c r="D92" s="279"/>
      <c r="E92" s="280" t="str">
        <f ca="1">IF(Table9[[#This Row],[Data de nascimento (aaaa-mm-dd)]]="","",(IF(A92="","",DATEDIF(D92,NOW(),"y"))))</f>
        <v/>
      </c>
      <c r="F92" s="281"/>
      <c r="G92" s="282"/>
      <c r="H92" s="283" t="str">
        <f>IF(G92="","",IF(G92&gt;(auxiliar!L$2*14),"Sim","Não"))</f>
        <v/>
      </c>
      <c r="I92" s="384" t="str">
        <f t="shared" si="11"/>
        <v/>
      </c>
      <c r="J92" s="380" t="str">
        <f>IF(Table9[[#This Row],[Código do agregado
'[Entidade']]]="","",IF(A92&lt;&gt;A91,"A",IF(J91="A","B",IF(J91="B","C",IF(J91="C","D",IF(J91="D","E",IF(J91="E","F",IF(J91="F","G",IF(J91="G","H",IF(J91="H","I",IF(J91="I","J",IF(J91="J","K",IF(J91="K","L",IF(J91="L","M",IF(J91="M","N",IF(J91="N","O",IF(J91="O","P",IF(J91="P","Q"))))))))))))))))))</f>
        <v/>
      </c>
      <c r="K92" s="284" t="str">
        <f t="shared" si="8"/>
        <v/>
      </c>
      <c r="L92" s="285" t="str">
        <f t="shared" si="9"/>
        <v/>
      </c>
      <c r="M92" s="286" t="str">
        <f t="shared" ca="1" si="10"/>
        <v/>
      </c>
      <c r="U92" s="275"/>
    </row>
    <row r="93" spans="1:21" x14ac:dyDescent="0.25">
      <c r="A93" s="276"/>
      <c r="B93" s="277" t="str">
        <f>IF(Table9[[#This Row],[Código do agregado
'[Entidade']]]="","",(CONCATENATE(VLOOKUP(Table9[[#This Row],[Código do agregado
'[Entidade']]],Table8[[Código do agregado '[Entidade']]:[Código do agregado
'[1º Direito']]],8,FALSE),".",Table9[[#This Row],[Membro]])))</f>
        <v/>
      </c>
      <c r="C93" s="278"/>
      <c r="D93" s="279"/>
      <c r="E93" s="280" t="str">
        <f ca="1">IF(Table9[[#This Row],[Data de nascimento (aaaa-mm-dd)]]="","",(IF(A93="","",DATEDIF(D93,NOW(),"y"))))</f>
        <v/>
      </c>
      <c r="F93" s="281"/>
      <c r="G93" s="282"/>
      <c r="H93" s="283" t="str">
        <f>IF(G93="","",IF(G93&gt;(auxiliar!L$2*14),"Sim","Não"))</f>
        <v/>
      </c>
      <c r="I93" s="384" t="str">
        <f t="shared" si="11"/>
        <v/>
      </c>
      <c r="J93" s="380" t="str">
        <f>IF(Table9[[#This Row],[Código do agregado
'[Entidade']]]="","",IF(A93&lt;&gt;A92,"A",IF(J92="A","B",IF(J92="B","C",IF(J92="C","D",IF(J92="D","E",IF(J92="E","F",IF(J92="F","G",IF(J92="G","H",IF(J92="H","I",IF(J92="I","J",IF(J92="J","K",IF(J92="K","L",IF(J92="L","M",IF(J92="M","N",IF(J92="N","O",IF(J92="O","P",IF(J92="P","Q"))))))))))))))))))</f>
        <v/>
      </c>
      <c r="K93" s="284" t="str">
        <f t="shared" si="8"/>
        <v/>
      </c>
      <c r="L93" s="285" t="str">
        <f t="shared" si="9"/>
        <v/>
      </c>
      <c r="M93" s="286" t="str">
        <f t="shared" ca="1" si="10"/>
        <v/>
      </c>
      <c r="U93" s="275"/>
    </row>
    <row r="94" spans="1:21" x14ac:dyDescent="0.25">
      <c r="A94" s="276"/>
      <c r="B94" s="277" t="str">
        <f>IF(Table9[[#This Row],[Código do agregado
'[Entidade']]]="","",(CONCATENATE(VLOOKUP(Table9[[#This Row],[Código do agregado
'[Entidade']]],Table8[[Código do agregado '[Entidade']]:[Código do agregado
'[1º Direito']]],8,FALSE),".",Table9[[#This Row],[Membro]])))</f>
        <v/>
      </c>
      <c r="C94" s="278"/>
      <c r="D94" s="279"/>
      <c r="E94" s="280" t="str">
        <f ca="1">IF(Table9[[#This Row],[Data de nascimento (aaaa-mm-dd)]]="","",(IF(A94="","",DATEDIF(D94,NOW(),"y"))))</f>
        <v/>
      </c>
      <c r="F94" s="281"/>
      <c r="G94" s="282"/>
      <c r="H94" s="283" t="str">
        <f>IF(G94="","",IF(G94&gt;(auxiliar!L$2*14),"Sim","Não"))</f>
        <v/>
      </c>
      <c r="I94" s="384" t="str">
        <f t="shared" si="11"/>
        <v/>
      </c>
      <c r="J94" s="380" t="str">
        <f>IF(Table9[[#This Row],[Código do agregado
'[Entidade']]]="","",IF(A94&lt;&gt;A93,"A",IF(J93="A","B",IF(J93="B","C",IF(J93="C","D",IF(J93="D","E",IF(J93="E","F",IF(J93="F","G",IF(J93="G","H",IF(J93="H","I",IF(J93="I","J",IF(J93="J","K",IF(J93="K","L",IF(J93="L","M",IF(J93="M","N",IF(J93="N","O",IF(J93="O","P",IF(J93="P","Q"))))))))))))))))))</f>
        <v/>
      </c>
      <c r="K94" s="284" t="str">
        <f t="shared" si="8"/>
        <v/>
      </c>
      <c r="L94" s="285" t="str">
        <f t="shared" si="9"/>
        <v/>
      </c>
      <c r="M94" s="286" t="str">
        <f t="shared" ca="1" si="10"/>
        <v/>
      </c>
      <c r="U94" s="275"/>
    </row>
    <row r="95" spans="1:21" x14ac:dyDescent="0.25">
      <c r="A95" s="276"/>
      <c r="B95" s="277" t="str">
        <f>IF(Table9[[#This Row],[Código do agregado
'[Entidade']]]="","",(CONCATENATE(VLOOKUP(Table9[[#This Row],[Código do agregado
'[Entidade']]],Table8[[Código do agregado '[Entidade']]:[Código do agregado
'[1º Direito']]],8,FALSE),".",Table9[[#This Row],[Membro]])))</f>
        <v/>
      </c>
      <c r="C95" s="278"/>
      <c r="D95" s="279"/>
      <c r="E95" s="280" t="str">
        <f ca="1">IF(Table9[[#This Row],[Data de nascimento (aaaa-mm-dd)]]="","",(IF(A95="","",DATEDIF(D95,NOW(),"y"))))</f>
        <v/>
      </c>
      <c r="F95" s="281"/>
      <c r="G95" s="282"/>
      <c r="H95" s="283" t="str">
        <f>IF(G95="","",IF(G95&gt;(auxiliar!L$2*14),"Sim","Não"))</f>
        <v/>
      </c>
      <c r="I95" s="384" t="str">
        <f t="shared" si="11"/>
        <v/>
      </c>
      <c r="J95" s="380" t="str">
        <f>IF(Table9[[#This Row],[Código do agregado
'[Entidade']]]="","",IF(A95&lt;&gt;A94,"A",IF(J94="A","B",IF(J94="B","C",IF(J94="C","D",IF(J94="D","E",IF(J94="E","F",IF(J94="F","G",IF(J94="G","H",IF(J94="H","I",IF(J94="I","J",IF(J94="J","K",IF(J94="K","L",IF(J94="L","M",IF(J94="M","N",IF(J94="N","O",IF(J94="O","P",IF(J94="P","Q"))))))))))))))))))</f>
        <v/>
      </c>
      <c r="K95" s="284" t="str">
        <f t="shared" si="8"/>
        <v/>
      </c>
      <c r="L95" s="285" t="str">
        <f t="shared" si="9"/>
        <v/>
      </c>
      <c r="M95" s="286" t="str">
        <f t="shared" ca="1" si="10"/>
        <v/>
      </c>
      <c r="U95" s="275"/>
    </row>
    <row r="96" spans="1:21" x14ac:dyDescent="0.25">
      <c r="A96" s="276"/>
      <c r="B96" s="277" t="str">
        <f>IF(Table9[[#This Row],[Código do agregado
'[Entidade']]]="","",(CONCATENATE(VLOOKUP(Table9[[#This Row],[Código do agregado
'[Entidade']]],Table8[[Código do agregado '[Entidade']]:[Código do agregado
'[1º Direito']]],8,FALSE),".",Table9[[#This Row],[Membro]])))</f>
        <v/>
      </c>
      <c r="C96" s="278"/>
      <c r="D96" s="279"/>
      <c r="E96" s="280" t="str">
        <f ca="1">IF(Table9[[#This Row],[Data de nascimento (aaaa-mm-dd)]]="","",(IF(A96="","",DATEDIF(D96,NOW(),"y"))))</f>
        <v/>
      </c>
      <c r="F96" s="281"/>
      <c r="G96" s="282"/>
      <c r="H96" s="283" t="str">
        <f>IF(G96="","",IF(G96&gt;(auxiliar!L$2*14),"Sim","Não"))</f>
        <v/>
      </c>
      <c r="I96" s="384" t="str">
        <f t="shared" si="11"/>
        <v/>
      </c>
      <c r="J96" s="380" t="str">
        <f>IF(Table9[[#This Row],[Código do agregado
'[Entidade']]]="","",IF(A96&lt;&gt;A95,"A",IF(J95="A","B",IF(J95="B","C",IF(J95="C","D",IF(J95="D","E",IF(J95="E","F",IF(J95="F","G",IF(J95="G","H",IF(J95="H","I",IF(J95="I","J",IF(J95="J","K",IF(J95="K","L",IF(J95="L","M",IF(J95="M","N",IF(J95="N","O",IF(J95="O","P",IF(J95="P","Q"))))))))))))))))))</f>
        <v/>
      </c>
      <c r="K96" s="284" t="str">
        <f t="shared" si="8"/>
        <v/>
      </c>
      <c r="L96" s="285" t="str">
        <f t="shared" si="9"/>
        <v/>
      </c>
      <c r="M96" s="286" t="str">
        <f t="shared" ca="1" si="10"/>
        <v/>
      </c>
      <c r="U96" s="275"/>
    </row>
    <row r="97" spans="1:21" x14ac:dyDescent="0.25">
      <c r="A97" s="276"/>
      <c r="B97" s="277" t="str">
        <f>IF(Table9[[#This Row],[Código do agregado
'[Entidade']]]="","",(CONCATENATE(VLOOKUP(Table9[[#This Row],[Código do agregado
'[Entidade']]],Table8[[Código do agregado '[Entidade']]:[Código do agregado
'[1º Direito']]],8,FALSE),".",Table9[[#This Row],[Membro]])))</f>
        <v/>
      </c>
      <c r="C97" s="278"/>
      <c r="D97" s="279"/>
      <c r="E97" s="280" t="str">
        <f ca="1">IF(Table9[[#This Row],[Data de nascimento (aaaa-mm-dd)]]="","",(IF(A97="","",DATEDIF(D97,NOW(),"y"))))</f>
        <v/>
      </c>
      <c r="F97" s="281"/>
      <c r="G97" s="282"/>
      <c r="H97" s="283" t="str">
        <f>IF(G97="","",IF(G97&gt;(auxiliar!L$2*14),"Sim","Não"))</f>
        <v/>
      </c>
      <c r="I97" s="384" t="str">
        <f t="shared" si="11"/>
        <v/>
      </c>
      <c r="J97" s="380" t="str">
        <f>IF(Table9[[#This Row],[Código do agregado
'[Entidade']]]="","",IF(A97&lt;&gt;A96,"A",IF(J96="A","B",IF(J96="B","C",IF(J96="C","D",IF(J96="D","E",IF(J96="E","F",IF(J96="F","G",IF(J96="G","H",IF(J96="H","I",IF(J96="I","J",IF(J96="J","K",IF(J96="K","L",IF(J96="L","M",IF(J96="M","N",IF(J96="N","O",IF(J96="O","P",IF(J96="P","Q"))))))))))))))))))</f>
        <v/>
      </c>
      <c r="K97" s="284" t="str">
        <f t="shared" si="8"/>
        <v/>
      </c>
      <c r="L97" s="285" t="str">
        <f t="shared" si="9"/>
        <v/>
      </c>
      <c r="M97" s="286" t="str">
        <f t="shared" ca="1" si="10"/>
        <v/>
      </c>
      <c r="U97" s="275"/>
    </row>
    <row r="98" spans="1:21" x14ac:dyDescent="0.25">
      <c r="A98" s="276"/>
      <c r="B98" s="277" t="str">
        <f>IF(Table9[[#This Row],[Código do agregado
'[Entidade']]]="","",(CONCATENATE(VLOOKUP(Table9[[#This Row],[Código do agregado
'[Entidade']]],Table8[[Código do agregado '[Entidade']]:[Código do agregado
'[1º Direito']]],8,FALSE),".",Table9[[#This Row],[Membro]])))</f>
        <v/>
      </c>
      <c r="C98" s="278"/>
      <c r="D98" s="279"/>
      <c r="E98" s="280" t="str">
        <f ca="1">IF(Table9[[#This Row],[Data de nascimento (aaaa-mm-dd)]]="","",(IF(A98="","",DATEDIF(D98,NOW(),"y"))))</f>
        <v/>
      </c>
      <c r="F98" s="281"/>
      <c r="G98" s="282"/>
      <c r="H98" s="283" t="str">
        <f>IF(G98="","",IF(G98&gt;(auxiliar!L$2*14),"Sim","Não"))</f>
        <v/>
      </c>
      <c r="I98" s="384" t="str">
        <f t="shared" si="11"/>
        <v/>
      </c>
      <c r="J98" s="380" t="str">
        <f>IF(Table9[[#This Row],[Código do agregado
'[Entidade']]]="","",IF(A98&lt;&gt;A97,"A",IF(J97="A","B",IF(J97="B","C",IF(J97="C","D",IF(J97="D","E",IF(J97="E","F",IF(J97="F","G",IF(J97="G","H",IF(J97="H","I",IF(J97="I","J",IF(J97="J","K",IF(J97="K","L",IF(J97="L","M",IF(J97="M","N",IF(J97="N","O",IF(J97="O","P",IF(J97="P","Q"))))))))))))))))))</f>
        <v/>
      </c>
      <c r="K98" s="284" t="str">
        <f t="shared" si="8"/>
        <v/>
      </c>
      <c r="L98" s="285" t="str">
        <f t="shared" si="9"/>
        <v/>
      </c>
      <c r="M98" s="286" t="str">
        <f t="shared" ca="1" si="10"/>
        <v/>
      </c>
      <c r="U98" s="275"/>
    </row>
    <row r="99" spans="1:21" x14ac:dyDescent="0.25">
      <c r="A99" s="276"/>
      <c r="B99" s="277" t="str">
        <f>IF(Table9[[#This Row],[Código do agregado
'[Entidade']]]="","",(CONCATENATE(VLOOKUP(Table9[[#This Row],[Código do agregado
'[Entidade']]],Table8[[Código do agregado '[Entidade']]:[Código do agregado
'[1º Direito']]],8,FALSE),".",Table9[[#This Row],[Membro]])))</f>
        <v/>
      </c>
      <c r="C99" s="278"/>
      <c r="D99" s="279"/>
      <c r="E99" s="280" t="str">
        <f ca="1">IF(Table9[[#This Row],[Data de nascimento (aaaa-mm-dd)]]="","",(IF(A99="","",DATEDIF(D99,NOW(),"y"))))</f>
        <v/>
      </c>
      <c r="F99" s="281"/>
      <c r="G99" s="282"/>
      <c r="H99" s="283" t="str">
        <f>IF(G99="","",IF(G99&gt;(auxiliar!L$2*14),"Sim","Não"))</f>
        <v/>
      </c>
      <c r="I99" s="384" t="str">
        <f t="shared" si="11"/>
        <v/>
      </c>
      <c r="J99" s="380" t="str">
        <f>IF(Table9[[#This Row],[Código do agregado
'[Entidade']]]="","",IF(A99&lt;&gt;A98,"A",IF(J98="A","B",IF(J98="B","C",IF(J98="C","D",IF(J98="D","E",IF(J98="E","F",IF(J98="F","G",IF(J98="G","H",IF(J98="H","I",IF(J98="I","J",IF(J98="J","K",IF(J98="K","L",IF(J98="L","M",IF(J98="M","N",IF(J98="N","O",IF(J98="O","P",IF(J98="P","Q"))))))))))))))))))</f>
        <v/>
      </c>
      <c r="K99" s="284" t="str">
        <f t="shared" si="8"/>
        <v/>
      </c>
      <c r="L99" s="285" t="str">
        <f t="shared" si="9"/>
        <v/>
      </c>
      <c r="M99" s="286" t="str">
        <f t="shared" ca="1" si="10"/>
        <v/>
      </c>
      <c r="U99" s="275"/>
    </row>
    <row r="100" spans="1:21" x14ac:dyDescent="0.25">
      <c r="A100" s="276"/>
      <c r="B100" s="277" t="str">
        <f>IF(Table9[[#This Row],[Código do agregado
'[Entidade']]]="","",(CONCATENATE(VLOOKUP(Table9[[#This Row],[Código do agregado
'[Entidade']]],Table8[[Código do agregado '[Entidade']]:[Código do agregado
'[1º Direito']]],8,FALSE),".",Table9[[#This Row],[Membro]])))</f>
        <v/>
      </c>
      <c r="C100" s="278"/>
      <c r="D100" s="279"/>
      <c r="E100" s="280" t="str">
        <f ca="1">IF(Table9[[#This Row],[Data de nascimento (aaaa-mm-dd)]]="","",(IF(A100="","",DATEDIF(D100,NOW(),"y"))))</f>
        <v/>
      </c>
      <c r="F100" s="281"/>
      <c r="G100" s="282"/>
      <c r="H100" s="283" t="str">
        <f>IF(G100="","",IF(G100&gt;(auxiliar!L$2*14),"Sim","Não"))</f>
        <v/>
      </c>
      <c r="I100" s="384" t="str">
        <f t="shared" si="11"/>
        <v/>
      </c>
      <c r="J100" s="380" t="str">
        <f>IF(Table9[[#This Row],[Código do agregado
'[Entidade']]]="","",IF(A100&lt;&gt;A99,"A",IF(J99="A","B",IF(J99="B","C",IF(J99="C","D",IF(J99="D","E",IF(J99="E","F",IF(J99="F","G",IF(J99="G","H",IF(J99="H","I",IF(J99="I","J",IF(J99="J","K",IF(J99="K","L",IF(J99="L","M",IF(J99="M","N",IF(J99="N","O",IF(J99="O","P",IF(J99="P","Q"))))))))))))))))))</f>
        <v/>
      </c>
      <c r="K100" s="284" t="str">
        <f t="shared" si="8"/>
        <v/>
      </c>
      <c r="L100" s="285" t="str">
        <f t="shared" si="9"/>
        <v/>
      </c>
      <c r="M100" s="286" t="str">
        <f t="shared" ca="1" si="10"/>
        <v/>
      </c>
      <c r="U100" s="275"/>
    </row>
    <row r="101" spans="1:21" x14ac:dyDescent="0.25">
      <c r="A101" s="276"/>
      <c r="B101" s="277" t="str">
        <f>IF(Table9[[#This Row],[Código do agregado
'[Entidade']]]="","",(CONCATENATE(VLOOKUP(Table9[[#This Row],[Código do agregado
'[Entidade']]],Table8[[Código do agregado '[Entidade']]:[Código do agregado
'[1º Direito']]],8,FALSE),".",Table9[[#This Row],[Membro]])))</f>
        <v/>
      </c>
      <c r="C101" s="278"/>
      <c r="D101" s="279"/>
      <c r="E101" s="280" t="str">
        <f ca="1">IF(Table9[[#This Row],[Data de nascimento (aaaa-mm-dd)]]="","",(IF(A101="","",DATEDIF(D101,NOW(),"y"))))</f>
        <v/>
      </c>
      <c r="F101" s="281"/>
      <c r="G101" s="282"/>
      <c r="H101" s="283" t="str">
        <f>IF(G101="","",IF(G101&gt;(auxiliar!L$2*14),"Sim","Não"))</f>
        <v/>
      </c>
      <c r="I101" s="384" t="str">
        <f t="shared" si="11"/>
        <v/>
      </c>
      <c r="J101" s="380" t="str">
        <f>IF(Table9[[#This Row],[Código do agregado
'[Entidade']]]="","",IF(A101&lt;&gt;A100,"A",IF(J100="A","B",IF(J100="B","C",IF(J100="C","D",IF(J100="D","E",IF(J100="E","F",IF(J100="F","G",IF(J100="G","H",IF(J100="H","I",IF(J100="I","J",IF(J100="J","K",IF(J100="K","L",IF(J100="L","M",IF(J100="M","N",IF(J100="N","O",IF(J100="O","P",IF(J100="P","Q"))))))))))))))))))</f>
        <v/>
      </c>
      <c r="K101" s="284" t="str">
        <f t="shared" si="8"/>
        <v/>
      </c>
      <c r="L101" s="285" t="str">
        <f t="shared" si="9"/>
        <v/>
      </c>
      <c r="M101" s="286" t="str">
        <f t="shared" ca="1" si="10"/>
        <v/>
      </c>
      <c r="U101" s="275"/>
    </row>
    <row r="102" spans="1:21" x14ac:dyDescent="0.25">
      <c r="A102" s="276"/>
      <c r="B102" s="277" t="str">
        <f>IF(Table9[[#This Row],[Código do agregado
'[Entidade']]]="","",(CONCATENATE(VLOOKUP(Table9[[#This Row],[Código do agregado
'[Entidade']]],Table8[[Código do agregado '[Entidade']]:[Código do agregado
'[1º Direito']]],8,FALSE),".",Table9[[#This Row],[Membro]])))</f>
        <v/>
      </c>
      <c r="C102" s="278"/>
      <c r="D102" s="279"/>
      <c r="E102" s="280" t="str">
        <f ca="1">IF(Table9[[#This Row],[Data de nascimento (aaaa-mm-dd)]]="","",(IF(A102="","",DATEDIF(D102,NOW(),"y"))))</f>
        <v/>
      </c>
      <c r="F102" s="281"/>
      <c r="G102" s="282"/>
      <c r="H102" s="283" t="str">
        <f>IF(G102="","",IF(G102&gt;(auxiliar!L$2*14),"Sim","Não"))</f>
        <v/>
      </c>
      <c r="I102" s="384" t="str">
        <f t="shared" si="11"/>
        <v/>
      </c>
      <c r="J102" s="380" t="str">
        <f>IF(Table9[[#This Row],[Código do agregado
'[Entidade']]]="","",IF(A102&lt;&gt;A101,"A",IF(J101="A","B",IF(J101="B","C",IF(J101="C","D",IF(J101="D","E",IF(J101="E","F",IF(J101="F","G",IF(J101="G","H",IF(J101="H","I",IF(J101="I","J",IF(J101="J","K",IF(J101="K","L",IF(J101="L","M",IF(J101="M","N",IF(J101="N","O",IF(J101="O","P",IF(J101="P","Q"))))))))))))))))))</f>
        <v/>
      </c>
      <c r="K102" s="284" t="str">
        <f t="shared" si="8"/>
        <v/>
      </c>
      <c r="L102" s="285" t="str">
        <f t="shared" si="9"/>
        <v/>
      </c>
      <c r="M102" s="286" t="str">
        <f t="shared" ca="1" si="10"/>
        <v/>
      </c>
      <c r="U102" s="275"/>
    </row>
    <row r="103" spans="1:21" x14ac:dyDescent="0.25">
      <c r="A103" s="276"/>
      <c r="B103" s="277" t="str">
        <f>IF(Table9[[#This Row],[Código do agregado
'[Entidade']]]="","",(CONCATENATE(VLOOKUP(Table9[[#This Row],[Código do agregado
'[Entidade']]],Table8[[Código do agregado '[Entidade']]:[Código do agregado
'[1º Direito']]],8,FALSE),".",Table9[[#This Row],[Membro]])))</f>
        <v/>
      </c>
      <c r="C103" s="278"/>
      <c r="D103" s="279"/>
      <c r="E103" s="280" t="str">
        <f ca="1">IF(Table9[[#This Row],[Data de nascimento (aaaa-mm-dd)]]="","",(IF(A103="","",DATEDIF(D103,NOW(),"y"))))</f>
        <v/>
      </c>
      <c r="F103" s="281"/>
      <c r="G103" s="282"/>
      <c r="H103" s="283" t="str">
        <f>IF(G103="","",IF(G103&gt;(auxiliar!L$2*14),"Sim","Não"))</f>
        <v/>
      </c>
      <c r="I103" s="384" t="str">
        <f t="shared" si="11"/>
        <v/>
      </c>
      <c r="J103" s="380" t="str">
        <f>IF(Table9[[#This Row],[Código do agregado
'[Entidade']]]="","",IF(A103&lt;&gt;A102,"A",IF(J102="A","B",IF(J102="B","C",IF(J102="C","D",IF(J102="D","E",IF(J102="E","F",IF(J102="F","G",IF(J102="G","H",IF(J102="H","I",IF(J102="I","J",IF(J102="J","K",IF(J102="K","L",IF(J102="L","M",IF(J102="M","N",IF(J102="N","O",IF(J102="O","P",IF(J102="P","Q"))))))))))))))))))</f>
        <v/>
      </c>
      <c r="K103" s="284" t="str">
        <f t="shared" si="8"/>
        <v/>
      </c>
      <c r="L103" s="285" t="str">
        <f t="shared" si="9"/>
        <v/>
      </c>
      <c r="M103" s="286" t="str">
        <f t="shared" ca="1" si="10"/>
        <v/>
      </c>
      <c r="U103" s="275"/>
    </row>
    <row r="104" spans="1:21" x14ac:dyDescent="0.25">
      <c r="A104" s="276"/>
      <c r="B104" s="277" t="str">
        <f>IF(Table9[[#This Row],[Código do agregado
'[Entidade']]]="","",(CONCATENATE(VLOOKUP(Table9[[#This Row],[Código do agregado
'[Entidade']]],Table8[[Código do agregado '[Entidade']]:[Código do agregado
'[1º Direito']]],8,FALSE),".",Table9[[#This Row],[Membro]])))</f>
        <v/>
      </c>
      <c r="C104" s="278"/>
      <c r="D104" s="279"/>
      <c r="E104" s="280" t="str">
        <f ca="1">IF(Table9[[#This Row],[Data de nascimento (aaaa-mm-dd)]]="","",(IF(A104="","",DATEDIF(D104,NOW(),"y"))))</f>
        <v/>
      </c>
      <c r="F104" s="281"/>
      <c r="G104" s="282"/>
      <c r="H104" s="283" t="str">
        <f>IF(G104="","",IF(G104&gt;(auxiliar!L$2*14),"Sim","Não"))</f>
        <v/>
      </c>
      <c r="I104" s="384" t="str">
        <f t="shared" si="11"/>
        <v/>
      </c>
      <c r="J104" s="380" t="str">
        <f>IF(Table9[[#This Row],[Código do agregado
'[Entidade']]]="","",IF(A104&lt;&gt;A103,"A",IF(J103="A","B",IF(J103="B","C",IF(J103="C","D",IF(J103="D","E",IF(J103="E","F",IF(J103="F","G",IF(J103="G","H",IF(J103="H","I",IF(J103="I","J",IF(J103="J","K",IF(J103="K","L",IF(J103="L","M",IF(J103="M","N",IF(J103="N","O",IF(J103="O","P",IF(J103="P","Q"))))))))))))))))))</f>
        <v/>
      </c>
      <c r="K104" s="284" t="str">
        <f t="shared" si="8"/>
        <v/>
      </c>
      <c r="L104" s="285" t="str">
        <f t="shared" si="9"/>
        <v/>
      </c>
      <c r="M104" s="286" t="str">
        <f t="shared" ca="1" si="10"/>
        <v/>
      </c>
      <c r="U104" s="275"/>
    </row>
    <row r="105" spans="1:21" x14ac:dyDescent="0.25">
      <c r="A105" s="276"/>
      <c r="B105" s="277" t="str">
        <f>IF(Table9[[#This Row],[Código do agregado
'[Entidade']]]="","",(CONCATENATE(VLOOKUP(Table9[[#This Row],[Código do agregado
'[Entidade']]],Table8[[Código do agregado '[Entidade']]:[Código do agregado
'[1º Direito']]],8,FALSE),".",Table9[[#This Row],[Membro]])))</f>
        <v/>
      </c>
      <c r="C105" s="278"/>
      <c r="D105" s="279"/>
      <c r="E105" s="280" t="str">
        <f ca="1">IF(Table9[[#This Row],[Data de nascimento (aaaa-mm-dd)]]="","",(IF(A105="","",DATEDIF(D105,NOW(),"y"))))</f>
        <v/>
      </c>
      <c r="F105" s="281"/>
      <c r="G105" s="282"/>
      <c r="H105" s="283" t="str">
        <f>IF(G105="","",IF(G105&gt;(auxiliar!L$2*14),"Sim","Não"))</f>
        <v/>
      </c>
      <c r="I105" s="384" t="str">
        <f t="shared" si="11"/>
        <v/>
      </c>
      <c r="J105" s="380" t="str">
        <f>IF(Table9[[#This Row],[Código do agregado
'[Entidade']]]="","",IF(A105&lt;&gt;A104,"A",IF(J104="A","B",IF(J104="B","C",IF(J104="C","D",IF(J104="D","E",IF(J104="E","F",IF(J104="F","G",IF(J104="G","H",IF(J104="H","I",IF(J104="I","J",IF(J104="J","K",IF(J104="K","L",IF(J104="L","M",IF(J104="M","N",IF(J104="N","O",IF(J104="O","P",IF(J104="P","Q"))))))))))))))))))</f>
        <v/>
      </c>
      <c r="K105" s="284" t="str">
        <f t="shared" si="8"/>
        <v/>
      </c>
      <c r="L105" s="285" t="str">
        <f t="shared" si="9"/>
        <v/>
      </c>
      <c r="M105" s="286" t="str">
        <f t="shared" ca="1" si="10"/>
        <v/>
      </c>
      <c r="U105" s="275"/>
    </row>
    <row r="106" spans="1:21" x14ac:dyDescent="0.25">
      <c r="A106" s="276"/>
      <c r="B106" s="277" t="str">
        <f>IF(Table9[[#This Row],[Código do agregado
'[Entidade']]]="","",(CONCATENATE(VLOOKUP(Table9[[#This Row],[Código do agregado
'[Entidade']]],Table8[[Código do agregado '[Entidade']]:[Código do agregado
'[1º Direito']]],8,FALSE),".",Table9[[#This Row],[Membro]])))</f>
        <v/>
      </c>
      <c r="C106" s="278"/>
      <c r="D106" s="279"/>
      <c r="E106" s="280" t="str">
        <f ca="1">IF(Table9[[#This Row],[Data de nascimento (aaaa-mm-dd)]]="","",(IF(A106="","",DATEDIF(D106,NOW(),"y"))))</f>
        <v/>
      </c>
      <c r="F106" s="281"/>
      <c r="G106" s="282"/>
      <c r="H106" s="283" t="str">
        <f>IF(G106="","",IF(G106&gt;(auxiliar!L$2*14),"Sim","Não"))</f>
        <v/>
      </c>
      <c r="I106" s="384" t="str">
        <f t="shared" si="11"/>
        <v/>
      </c>
      <c r="J106" s="380" t="str">
        <f>IF(Table9[[#This Row],[Código do agregado
'[Entidade']]]="","",IF(A106&lt;&gt;A105,"A",IF(J105="A","B",IF(J105="B","C",IF(J105="C","D",IF(J105="D","E",IF(J105="E","F",IF(J105="F","G",IF(J105="G","H",IF(J105="H","I",IF(J105="I","J",IF(J105="J","K",IF(J105="K","L",IF(J105="L","M",IF(J105="M","N",IF(J105="N","O",IF(J105="O","P",IF(J105="P","Q"))))))))))))))))))</f>
        <v/>
      </c>
      <c r="K106" s="284" t="str">
        <f t="shared" si="8"/>
        <v/>
      </c>
      <c r="L106" s="285" t="str">
        <f t="shared" si="9"/>
        <v/>
      </c>
      <c r="M106" s="286" t="str">
        <f t="shared" ca="1" si="10"/>
        <v/>
      </c>
      <c r="U106" s="275"/>
    </row>
    <row r="107" spans="1:21" x14ac:dyDescent="0.25">
      <c r="A107" s="276"/>
      <c r="B107" s="277" t="str">
        <f>IF(Table9[[#This Row],[Código do agregado
'[Entidade']]]="","",(CONCATENATE(VLOOKUP(Table9[[#This Row],[Código do agregado
'[Entidade']]],Table8[[Código do agregado '[Entidade']]:[Código do agregado
'[1º Direito']]],8,FALSE),".",Table9[[#This Row],[Membro]])))</f>
        <v/>
      </c>
      <c r="C107" s="278"/>
      <c r="D107" s="279"/>
      <c r="E107" s="280" t="str">
        <f ca="1">IF(Table9[[#This Row],[Data de nascimento (aaaa-mm-dd)]]="","",(IF(A107="","",DATEDIF(D107,NOW(),"y"))))</f>
        <v/>
      </c>
      <c r="F107" s="281"/>
      <c r="G107" s="282"/>
      <c r="H107" s="283" t="str">
        <f>IF(G107="","",IF(G107&gt;(auxiliar!L$2*14),"Sim","Não"))</f>
        <v/>
      </c>
      <c r="I107" s="384" t="str">
        <f t="shared" si="11"/>
        <v/>
      </c>
      <c r="J107" s="380" t="str">
        <f>IF(Table9[[#This Row],[Código do agregado
'[Entidade']]]="","",IF(A107&lt;&gt;A106,"A",IF(J106="A","B",IF(J106="B","C",IF(J106="C","D",IF(J106="D","E",IF(J106="E","F",IF(J106="F","G",IF(J106="G","H",IF(J106="H","I",IF(J106="I","J",IF(J106="J","K",IF(J106="K","L",IF(J106="L","M",IF(J106="M","N",IF(J106="N","O",IF(J106="O","P",IF(J106="P","Q"))))))))))))))))))</f>
        <v/>
      </c>
      <c r="K107" s="284" t="str">
        <f t="shared" si="8"/>
        <v/>
      </c>
      <c r="L107" s="285" t="str">
        <f t="shared" si="9"/>
        <v/>
      </c>
      <c r="M107" s="286" t="str">
        <f t="shared" ca="1" si="10"/>
        <v/>
      </c>
      <c r="U107" s="275"/>
    </row>
    <row r="108" spans="1:21" x14ac:dyDescent="0.25">
      <c r="A108" s="276"/>
      <c r="B108" s="277" t="str">
        <f>IF(Table9[[#This Row],[Código do agregado
'[Entidade']]]="","",(CONCATENATE(VLOOKUP(Table9[[#This Row],[Código do agregado
'[Entidade']]],Table8[[Código do agregado '[Entidade']]:[Código do agregado
'[1º Direito']]],8,FALSE),".",Table9[[#This Row],[Membro]])))</f>
        <v/>
      </c>
      <c r="C108" s="278"/>
      <c r="D108" s="279"/>
      <c r="E108" s="280" t="str">
        <f ca="1">IF(Table9[[#This Row],[Data de nascimento (aaaa-mm-dd)]]="","",(IF(A108="","",DATEDIF(D108,NOW(),"y"))))</f>
        <v/>
      </c>
      <c r="F108" s="281"/>
      <c r="G108" s="282"/>
      <c r="H108" s="283" t="str">
        <f>IF(G108="","",IF(G108&gt;(auxiliar!L$2*14),"Sim","Não"))</f>
        <v/>
      </c>
      <c r="I108" s="384" t="str">
        <f t="shared" si="11"/>
        <v/>
      </c>
      <c r="J108" s="380" t="str">
        <f>IF(Table9[[#This Row],[Código do agregado
'[Entidade']]]="","",IF(A108&lt;&gt;A107,"A",IF(J107="A","B",IF(J107="B","C",IF(J107="C","D",IF(J107="D","E",IF(J107="E","F",IF(J107="F","G",IF(J107="G","H",IF(J107="H","I",IF(J107="I","J",IF(J107="J","K",IF(J107="K","L",IF(J107="L","M",IF(J107="M","N",IF(J107="N","O",IF(J107="O","P",IF(J107="P","Q"))))))))))))))))))</f>
        <v/>
      </c>
      <c r="K108" s="284" t="str">
        <f t="shared" si="8"/>
        <v/>
      </c>
      <c r="L108" s="285" t="str">
        <f t="shared" si="9"/>
        <v/>
      </c>
      <c r="M108" s="286" t="str">
        <f t="shared" ca="1" si="10"/>
        <v/>
      </c>
      <c r="U108" s="275"/>
    </row>
    <row r="109" spans="1:21" x14ac:dyDescent="0.25">
      <c r="A109" s="276"/>
      <c r="B109" s="277" t="str">
        <f>IF(Table9[[#This Row],[Código do agregado
'[Entidade']]]="","",(CONCATENATE(VLOOKUP(Table9[[#This Row],[Código do agregado
'[Entidade']]],Table8[[Código do agregado '[Entidade']]:[Código do agregado
'[1º Direito']]],8,FALSE),".",Table9[[#This Row],[Membro]])))</f>
        <v/>
      </c>
      <c r="C109" s="278"/>
      <c r="D109" s="279"/>
      <c r="E109" s="280" t="str">
        <f ca="1">IF(Table9[[#This Row],[Data de nascimento (aaaa-mm-dd)]]="","",(IF(A109="","",DATEDIF(D109,NOW(),"y"))))</f>
        <v/>
      </c>
      <c r="F109" s="281"/>
      <c r="G109" s="282"/>
      <c r="H109" s="283" t="str">
        <f>IF(G109="","",IF(G109&gt;(auxiliar!L$2*14),"Sim","Não"))</f>
        <v/>
      </c>
      <c r="I109" s="384" t="str">
        <f t="shared" si="11"/>
        <v/>
      </c>
      <c r="J109" s="380" t="str">
        <f>IF(Table9[[#This Row],[Código do agregado
'[Entidade']]]="","",IF(A109&lt;&gt;A108,"A",IF(J108="A","B",IF(J108="B","C",IF(J108="C","D",IF(J108="D","E",IF(J108="E","F",IF(J108="F","G",IF(J108="G","H",IF(J108="H","I",IF(J108="I","J",IF(J108="J","K",IF(J108="K","L",IF(J108="L","M",IF(J108="M","N",IF(J108="N","O",IF(J108="O","P",IF(J108="P","Q"))))))))))))))))))</f>
        <v/>
      </c>
      <c r="K109" s="284" t="str">
        <f t="shared" si="8"/>
        <v/>
      </c>
      <c r="L109" s="285" t="str">
        <f t="shared" si="9"/>
        <v/>
      </c>
      <c r="M109" s="286" t="str">
        <f t="shared" ca="1" si="10"/>
        <v/>
      </c>
      <c r="U109" s="275"/>
    </row>
    <row r="110" spans="1:21" x14ac:dyDescent="0.25">
      <c r="A110" s="276"/>
      <c r="B110" s="277" t="str">
        <f>IF(Table9[[#This Row],[Código do agregado
'[Entidade']]]="","",(CONCATENATE(VLOOKUP(Table9[[#This Row],[Código do agregado
'[Entidade']]],Table8[[Código do agregado '[Entidade']]:[Código do agregado
'[1º Direito']]],8,FALSE),".",Table9[[#This Row],[Membro]])))</f>
        <v/>
      </c>
      <c r="C110" s="278"/>
      <c r="D110" s="279"/>
      <c r="E110" s="280" t="str">
        <f ca="1">IF(Table9[[#This Row],[Data de nascimento (aaaa-mm-dd)]]="","",(IF(A110="","",DATEDIF(D110,NOW(),"y"))))</f>
        <v/>
      </c>
      <c r="F110" s="281"/>
      <c r="G110" s="282"/>
      <c r="H110" s="283" t="str">
        <f>IF(G110="","",IF(G110&gt;(auxiliar!L$2*14),"Sim","Não"))</f>
        <v/>
      </c>
      <c r="I110" s="384" t="str">
        <f t="shared" si="11"/>
        <v/>
      </c>
      <c r="J110" s="380" t="str">
        <f>IF(Table9[[#This Row],[Código do agregado
'[Entidade']]]="","",IF(A110&lt;&gt;A109,"A",IF(J109="A","B",IF(J109="B","C",IF(J109="C","D",IF(J109="D","E",IF(J109="E","F",IF(J109="F","G",IF(J109="G","H",IF(J109="H","I",IF(J109="I","J",IF(J109="J","K",IF(J109="K","L",IF(J109="L","M",IF(J109="M","N",IF(J109="N","O",IF(J109="O","P",IF(J109="P","Q"))))))))))))))))))</f>
        <v/>
      </c>
      <c r="K110" s="284" t="str">
        <f t="shared" si="8"/>
        <v/>
      </c>
      <c r="L110" s="285" t="str">
        <f t="shared" si="9"/>
        <v/>
      </c>
      <c r="M110" s="286" t="str">
        <f t="shared" ca="1" si="10"/>
        <v/>
      </c>
      <c r="U110" s="275"/>
    </row>
    <row r="111" spans="1:21" x14ac:dyDescent="0.25">
      <c r="A111" s="276"/>
      <c r="B111" s="277" t="str">
        <f>IF(Table9[[#This Row],[Código do agregado
'[Entidade']]]="","",(CONCATENATE(VLOOKUP(Table9[[#This Row],[Código do agregado
'[Entidade']]],Table8[[Código do agregado '[Entidade']]:[Código do agregado
'[1º Direito']]],8,FALSE),".",Table9[[#This Row],[Membro]])))</f>
        <v/>
      </c>
      <c r="C111" s="278"/>
      <c r="D111" s="279"/>
      <c r="E111" s="280" t="str">
        <f ca="1">IF(Table9[[#This Row],[Data de nascimento (aaaa-mm-dd)]]="","",(IF(A111="","",DATEDIF(D111,NOW(),"y"))))</f>
        <v/>
      </c>
      <c r="F111" s="281"/>
      <c r="G111" s="282"/>
      <c r="H111" s="283" t="str">
        <f>IF(G111="","",IF(G111&gt;(auxiliar!L$2*14),"Sim","Não"))</f>
        <v/>
      </c>
      <c r="I111" s="384" t="str">
        <f t="shared" si="11"/>
        <v/>
      </c>
      <c r="J111" s="380" t="str">
        <f>IF(Table9[[#This Row],[Código do agregado
'[Entidade']]]="","",IF(A111&lt;&gt;A110,"A",IF(J110="A","B",IF(J110="B","C",IF(J110="C","D",IF(J110="D","E",IF(J110="E","F",IF(J110="F","G",IF(J110="G","H",IF(J110="H","I",IF(J110="I","J",IF(J110="J","K",IF(J110="K","L",IF(J110="L","M",IF(J110="M","N",IF(J110="N","O",IF(J110="O","P",IF(J110="P","Q"))))))))))))))))))</f>
        <v/>
      </c>
      <c r="K111" s="284" t="str">
        <f t="shared" si="8"/>
        <v/>
      </c>
      <c r="L111" s="285" t="str">
        <f t="shared" si="9"/>
        <v/>
      </c>
      <c r="M111" s="286" t="str">
        <f t="shared" ca="1" si="10"/>
        <v/>
      </c>
      <c r="U111" s="275"/>
    </row>
    <row r="112" spans="1:21" x14ac:dyDescent="0.25">
      <c r="A112" s="276"/>
      <c r="B112" s="277" t="str">
        <f>IF(Table9[[#This Row],[Código do agregado
'[Entidade']]]="","",(CONCATENATE(VLOOKUP(Table9[[#This Row],[Código do agregado
'[Entidade']]],Table8[[Código do agregado '[Entidade']]:[Código do agregado
'[1º Direito']]],8,FALSE),".",Table9[[#This Row],[Membro]])))</f>
        <v/>
      </c>
      <c r="C112" s="278"/>
      <c r="D112" s="279"/>
      <c r="E112" s="280" t="str">
        <f ca="1">IF(Table9[[#This Row],[Data de nascimento (aaaa-mm-dd)]]="","",(IF(A112="","",DATEDIF(D112,NOW(),"y"))))</f>
        <v/>
      </c>
      <c r="F112" s="281"/>
      <c r="G112" s="282"/>
      <c r="H112" s="283" t="str">
        <f>IF(G112="","",IF(G112&gt;(auxiliar!L$2*14),"Sim","Não"))</f>
        <v/>
      </c>
      <c r="I112" s="384" t="str">
        <f t="shared" si="11"/>
        <v/>
      </c>
      <c r="J112" s="380" t="str">
        <f>IF(Table9[[#This Row],[Código do agregado
'[Entidade']]]="","",IF(A112&lt;&gt;A111,"A",IF(J111="A","B",IF(J111="B","C",IF(J111="C","D",IF(J111="D","E",IF(J111="E","F",IF(J111="F","G",IF(J111="G","H",IF(J111="H","I",IF(J111="I","J",IF(J111="J","K",IF(J111="K","L",IF(J111="L","M",IF(J111="M","N",IF(J111="N","O",IF(J111="O","P",IF(J111="P","Q"))))))))))))))))))</f>
        <v/>
      </c>
      <c r="K112" s="284" t="str">
        <f t="shared" si="8"/>
        <v/>
      </c>
      <c r="L112" s="285" t="str">
        <f t="shared" si="9"/>
        <v/>
      </c>
      <c r="M112" s="286" t="str">
        <f t="shared" ca="1" si="10"/>
        <v/>
      </c>
      <c r="U112" s="275"/>
    </row>
    <row r="113" spans="1:21" x14ac:dyDescent="0.25">
      <c r="A113" s="276"/>
      <c r="B113" s="277" t="str">
        <f>IF(Table9[[#This Row],[Código do agregado
'[Entidade']]]="","",(CONCATENATE(VLOOKUP(Table9[[#This Row],[Código do agregado
'[Entidade']]],Table8[[Código do agregado '[Entidade']]:[Código do agregado
'[1º Direito']]],8,FALSE),".",Table9[[#This Row],[Membro]])))</f>
        <v/>
      </c>
      <c r="C113" s="278"/>
      <c r="D113" s="279"/>
      <c r="E113" s="280" t="str">
        <f ca="1">IF(Table9[[#This Row],[Data de nascimento (aaaa-mm-dd)]]="","",(IF(A113="","",DATEDIF(D113,NOW(),"y"))))</f>
        <v/>
      </c>
      <c r="F113" s="281"/>
      <c r="G113" s="282"/>
      <c r="H113" s="283" t="str">
        <f>IF(G113="","",IF(G113&gt;(auxiliar!L$2*14),"Sim","Não"))</f>
        <v/>
      </c>
      <c r="I113" s="384" t="str">
        <f t="shared" si="11"/>
        <v/>
      </c>
      <c r="J113" s="380" t="str">
        <f>IF(Table9[[#This Row],[Código do agregado
'[Entidade']]]="","",IF(A113&lt;&gt;A112,"A",IF(J112="A","B",IF(J112="B","C",IF(J112="C","D",IF(J112="D","E",IF(J112="E","F",IF(J112="F","G",IF(J112="G","H",IF(J112="H","I",IF(J112="I","J",IF(J112="J","K",IF(J112="K","L",IF(J112="L","M",IF(J112="M","N",IF(J112="N","O",IF(J112="O","P",IF(J112="P","Q"))))))))))))))))))</f>
        <v/>
      </c>
      <c r="K113" s="284" t="str">
        <f t="shared" si="8"/>
        <v/>
      </c>
      <c r="L113" s="285" t="str">
        <f t="shared" si="9"/>
        <v/>
      </c>
      <c r="M113" s="286" t="str">
        <f t="shared" ca="1" si="10"/>
        <v/>
      </c>
      <c r="U113" s="275"/>
    </row>
    <row r="114" spans="1:21" x14ac:dyDescent="0.25">
      <c r="A114" s="276"/>
      <c r="B114" s="277" t="str">
        <f>IF(Table9[[#This Row],[Código do agregado
'[Entidade']]]="","",(CONCATENATE(VLOOKUP(Table9[[#This Row],[Código do agregado
'[Entidade']]],Table8[[Código do agregado '[Entidade']]:[Código do agregado
'[1º Direito']]],8,FALSE),".",Table9[[#This Row],[Membro]])))</f>
        <v/>
      </c>
      <c r="C114" s="278"/>
      <c r="D114" s="279"/>
      <c r="E114" s="280" t="str">
        <f ca="1">IF(Table9[[#This Row],[Data de nascimento (aaaa-mm-dd)]]="","",(IF(A114="","",DATEDIF(D114,NOW(),"y"))))</f>
        <v/>
      </c>
      <c r="F114" s="281"/>
      <c r="G114" s="282"/>
      <c r="H114" s="283" t="str">
        <f>IF(G114="","",IF(G114&gt;(auxiliar!L$2*14),"Sim","Não"))</f>
        <v/>
      </c>
      <c r="I114" s="384" t="str">
        <f t="shared" si="11"/>
        <v/>
      </c>
      <c r="J114" s="380" t="str">
        <f>IF(Table9[[#This Row],[Código do agregado
'[Entidade']]]="","",IF(A114&lt;&gt;A113,"A",IF(J113="A","B",IF(J113="B","C",IF(J113="C","D",IF(J113="D","E",IF(J113="E","F",IF(J113="F","G",IF(J113="G","H",IF(J113="H","I",IF(J113="I","J",IF(J113="J","K",IF(J113="K","L",IF(J113="L","M",IF(J113="M","N",IF(J113="N","O",IF(J113="O","P",IF(J113="P","Q"))))))))))))))))))</f>
        <v/>
      </c>
      <c r="K114" s="284" t="str">
        <f t="shared" si="8"/>
        <v/>
      </c>
      <c r="L114" s="285" t="str">
        <f t="shared" si="9"/>
        <v/>
      </c>
      <c r="M114" s="286" t="str">
        <f t="shared" ca="1" si="10"/>
        <v/>
      </c>
      <c r="U114" s="275"/>
    </row>
    <row r="115" spans="1:21" x14ac:dyDescent="0.25">
      <c r="A115" s="276"/>
      <c r="B115" s="277" t="str">
        <f>IF(Table9[[#This Row],[Código do agregado
'[Entidade']]]="","",(CONCATENATE(VLOOKUP(Table9[[#This Row],[Código do agregado
'[Entidade']]],Table8[[Código do agregado '[Entidade']]:[Código do agregado
'[1º Direito']]],8,FALSE),".",Table9[[#This Row],[Membro]])))</f>
        <v/>
      </c>
      <c r="C115" s="278"/>
      <c r="D115" s="279"/>
      <c r="E115" s="280" t="str">
        <f ca="1">IF(Table9[[#This Row],[Data de nascimento (aaaa-mm-dd)]]="","",(IF(A115="","",DATEDIF(D115,NOW(),"y"))))</f>
        <v/>
      </c>
      <c r="F115" s="281"/>
      <c r="G115" s="282"/>
      <c r="H115" s="283" t="str">
        <f>IF(G115="","",IF(G115&gt;(auxiliar!L$2*14),"Sim","Não"))</f>
        <v/>
      </c>
      <c r="I115" s="384" t="str">
        <f t="shared" si="11"/>
        <v/>
      </c>
      <c r="J115" s="380" t="str">
        <f>IF(Table9[[#This Row],[Código do agregado
'[Entidade']]]="","",IF(A115&lt;&gt;A114,"A",IF(J114="A","B",IF(J114="B","C",IF(J114="C","D",IF(J114="D","E",IF(J114="E","F",IF(J114="F","G",IF(J114="G","H",IF(J114="H","I",IF(J114="I","J",IF(J114="J","K",IF(J114="K","L",IF(J114="L","M",IF(J114="M","N",IF(J114="N","O",IF(J114="O","P",IF(J114="P","Q"))))))))))))))))))</f>
        <v/>
      </c>
      <c r="K115" s="284" t="str">
        <f t="shared" si="8"/>
        <v/>
      </c>
      <c r="L115" s="285" t="str">
        <f t="shared" si="9"/>
        <v/>
      </c>
      <c r="M115" s="286" t="str">
        <f t="shared" ca="1" si="10"/>
        <v/>
      </c>
      <c r="U115" s="275"/>
    </row>
    <row r="116" spans="1:21" x14ac:dyDescent="0.25">
      <c r="A116" s="276"/>
      <c r="B116" s="277" t="str">
        <f>IF(Table9[[#This Row],[Código do agregado
'[Entidade']]]="","",(CONCATENATE(VLOOKUP(Table9[[#This Row],[Código do agregado
'[Entidade']]],Table8[[Código do agregado '[Entidade']]:[Código do agregado
'[1º Direito']]],8,FALSE),".",Table9[[#This Row],[Membro]])))</f>
        <v/>
      </c>
      <c r="C116" s="278"/>
      <c r="D116" s="279"/>
      <c r="E116" s="280" t="str">
        <f ca="1">IF(Table9[[#This Row],[Data de nascimento (aaaa-mm-dd)]]="","",(IF(A116="","",DATEDIF(D116,NOW(),"y"))))</f>
        <v/>
      </c>
      <c r="F116" s="281"/>
      <c r="G116" s="282"/>
      <c r="H116" s="283" t="str">
        <f>IF(G116="","",IF(G116&gt;(auxiliar!L$2*14),"Sim","Não"))</f>
        <v/>
      </c>
      <c r="I116" s="384" t="str">
        <f t="shared" si="11"/>
        <v/>
      </c>
      <c r="J116" s="380" t="str">
        <f>IF(Table9[[#This Row],[Código do agregado
'[Entidade']]]="","",IF(A116&lt;&gt;A115,"A",IF(J115="A","B",IF(J115="B","C",IF(J115="C","D",IF(J115="D","E",IF(J115="E","F",IF(J115="F","G",IF(J115="G","H",IF(J115="H","I",IF(J115="I","J",IF(J115="J","K",IF(J115="K","L",IF(J115="L","M",IF(J115="M","N",IF(J115="N","O",IF(J115="O","P",IF(J115="P","Q"))))))))))))))))))</f>
        <v/>
      </c>
      <c r="K116" s="284" t="str">
        <f t="shared" si="8"/>
        <v/>
      </c>
      <c r="L116" s="285" t="str">
        <f t="shared" si="9"/>
        <v/>
      </c>
      <c r="M116" s="286" t="str">
        <f t="shared" ca="1" si="10"/>
        <v/>
      </c>
      <c r="U116" s="275"/>
    </row>
    <row r="117" spans="1:21" x14ac:dyDescent="0.25">
      <c r="A117" s="276"/>
      <c r="B117" s="277" t="str">
        <f>IF(Table9[[#This Row],[Código do agregado
'[Entidade']]]="","",(CONCATENATE(VLOOKUP(Table9[[#This Row],[Código do agregado
'[Entidade']]],Table8[[Código do agregado '[Entidade']]:[Código do agregado
'[1º Direito']]],8,FALSE),".",Table9[[#This Row],[Membro]])))</f>
        <v/>
      </c>
      <c r="C117" s="278"/>
      <c r="D117" s="279"/>
      <c r="E117" s="280" t="str">
        <f ca="1">IF(Table9[[#This Row],[Data de nascimento (aaaa-mm-dd)]]="","",(IF(A117="","",DATEDIF(D117,NOW(),"y"))))</f>
        <v/>
      </c>
      <c r="F117" s="281"/>
      <c r="G117" s="282"/>
      <c r="H117" s="283" t="str">
        <f>IF(G117="","",IF(G117&gt;(auxiliar!L$2*14),"Sim","Não"))</f>
        <v/>
      </c>
      <c r="I117" s="384" t="str">
        <f t="shared" si="11"/>
        <v/>
      </c>
      <c r="J117" s="380" t="str">
        <f>IF(Table9[[#This Row],[Código do agregado
'[Entidade']]]="","",IF(A117&lt;&gt;A116,"A",IF(J116="A","B",IF(J116="B","C",IF(J116="C","D",IF(J116="D","E",IF(J116="E","F",IF(J116="F","G",IF(J116="G","H",IF(J116="H","I",IF(J116="I","J",IF(J116="J","K",IF(J116="K","L",IF(J116="L","M",IF(J116="M","N",IF(J116="N","O",IF(J116="O","P",IF(J116="P","Q"))))))))))))))))))</f>
        <v/>
      </c>
      <c r="K117" s="284" t="str">
        <f t="shared" si="8"/>
        <v/>
      </c>
      <c r="L117" s="285" t="str">
        <f t="shared" si="9"/>
        <v/>
      </c>
      <c r="M117" s="286" t="str">
        <f t="shared" ca="1" si="10"/>
        <v/>
      </c>
      <c r="U117" s="275"/>
    </row>
    <row r="118" spans="1:21" x14ac:dyDescent="0.25">
      <c r="A118" s="276"/>
      <c r="B118" s="277" t="str">
        <f>IF(Table9[[#This Row],[Código do agregado
'[Entidade']]]="","",(CONCATENATE(VLOOKUP(Table9[[#This Row],[Código do agregado
'[Entidade']]],Table8[[Código do agregado '[Entidade']]:[Código do agregado
'[1º Direito']]],8,FALSE),".",Table9[[#This Row],[Membro]])))</f>
        <v/>
      </c>
      <c r="C118" s="278"/>
      <c r="D118" s="279"/>
      <c r="E118" s="280" t="str">
        <f ca="1">IF(Table9[[#This Row],[Data de nascimento (aaaa-mm-dd)]]="","",(IF(A118="","",DATEDIF(D118,NOW(),"y"))))</f>
        <v/>
      </c>
      <c r="F118" s="281"/>
      <c r="G118" s="282"/>
      <c r="H118" s="283" t="str">
        <f>IF(G118="","",IF(G118&gt;(auxiliar!L$2*14),"Sim","Não"))</f>
        <v/>
      </c>
      <c r="I118" s="384" t="str">
        <f t="shared" si="11"/>
        <v/>
      </c>
      <c r="J118" s="380" t="str">
        <f>IF(Table9[[#This Row],[Código do agregado
'[Entidade']]]="","",IF(A118&lt;&gt;A117,"A",IF(J117="A","B",IF(J117="B","C",IF(J117="C","D",IF(J117="D","E",IF(J117="E","F",IF(J117="F","G",IF(J117="G","H",IF(J117="H","I",IF(J117="I","J",IF(J117="J","K",IF(J117="K","L",IF(J117="L","M",IF(J117="M","N",IF(J117="N","O",IF(J117="O","P",IF(J117="P","Q"))))))))))))))))))</f>
        <v/>
      </c>
      <c r="K118" s="284" t="str">
        <f t="shared" si="8"/>
        <v/>
      </c>
      <c r="L118" s="285" t="str">
        <f t="shared" si="9"/>
        <v/>
      </c>
      <c r="M118" s="286" t="str">
        <f t="shared" ca="1" si="10"/>
        <v/>
      </c>
      <c r="U118" s="275"/>
    </row>
    <row r="119" spans="1:21" x14ac:dyDescent="0.25">
      <c r="A119" s="276"/>
      <c r="B119" s="277" t="str">
        <f>IF(Table9[[#This Row],[Código do agregado
'[Entidade']]]="","",(CONCATENATE(VLOOKUP(Table9[[#This Row],[Código do agregado
'[Entidade']]],Table8[[Código do agregado '[Entidade']]:[Código do agregado
'[1º Direito']]],8,FALSE),".",Table9[[#This Row],[Membro]])))</f>
        <v/>
      </c>
      <c r="C119" s="278"/>
      <c r="D119" s="279"/>
      <c r="E119" s="280" t="str">
        <f ca="1">IF(Table9[[#This Row],[Data de nascimento (aaaa-mm-dd)]]="","",(IF(A119="","",DATEDIF(D119,NOW(),"y"))))</f>
        <v/>
      </c>
      <c r="F119" s="281"/>
      <c r="G119" s="282"/>
      <c r="H119" s="283" t="str">
        <f>IF(G119="","",IF(G119&gt;(auxiliar!L$2*14),"Sim","Não"))</f>
        <v/>
      </c>
      <c r="I119" s="384" t="str">
        <f t="shared" si="11"/>
        <v/>
      </c>
      <c r="J119" s="380" t="str">
        <f>IF(Table9[[#This Row],[Código do agregado
'[Entidade']]]="","",IF(A119&lt;&gt;A118,"A",IF(J118="A","B",IF(J118="B","C",IF(J118="C","D",IF(J118="D","E",IF(J118="E","F",IF(J118="F","G",IF(J118="G","H",IF(J118="H","I",IF(J118="I","J",IF(J118="J","K",IF(J118="K","L",IF(J118="L","M",IF(J118="M","N",IF(J118="N","O",IF(J118="O","P",IF(J118="P","Q"))))))))))))))))))</f>
        <v/>
      </c>
      <c r="K119" s="284" t="str">
        <f t="shared" si="8"/>
        <v/>
      </c>
      <c r="L119" s="285" t="str">
        <f t="shared" si="9"/>
        <v/>
      </c>
      <c r="M119" s="286" t="str">
        <f t="shared" ca="1" si="10"/>
        <v/>
      </c>
      <c r="U119" s="275"/>
    </row>
    <row r="120" spans="1:21" x14ac:dyDescent="0.25">
      <c r="A120" s="276"/>
      <c r="B120" s="277" t="str">
        <f>IF(Table9[[#This Row],[Código do agregado
'[Entidade']]]="","",(CONCATENATE(VLOOKUP(Table9[[#This Row],[Código do agregado
'[Entidade']]],Table8[[Código do agregado '[Entidade']]:[Código do agregado
'[1º Direito']]],8,FALSE),".",Table9[[#This Row],[Membro]])))</f>
        <v/>
      </c>
      <c r="C120" s="278"/>
      <c r="D120" s="279"/>
      <c r="E120" s="280" t="str">
        <f ca="1">IF(Table9[[#This Row],[Data de nascimento (aaaa-mm-dd)]]="","",(IF(A120="","",DATEDIF(D120,NOW(),"y"))))</f>
        <v/>
      </c>
      <c r="F120" s="281"/>
      <c r="G120" s="282"/>
      <c r="H120" s="283" t="str">
        <f>IF(G120="","",IF(G120&gt;(auxiliar!L$2*14),"Sim","Não"))</f>
        <v/>
      </c>
      <c r="I120" s="384" t="str">
        <f t="shared" si="11"/>
        <v/>
      </c>
      <c r="J120" s="380" t="str">
        <f>IF(Table9[[#This Row],[Código do agregado
'[Entidade']]]="","",IF(A120&lt;&gt;A119,"A",IF(J119="A","B",IF(J119="B","C",IF(J119="C","D",IF(J119="D","E",IF(J119="E","F",IF(J119="F","G",IF(J119="G","H",IF(J119="H","I",IF(J119="I","J",IF(J119="J","K",IF(J119="K","L",IF(J119="L","M",IF(J119="M","N",IF(J119="N","O",IF(J119="O","P",IF(J119="P","Q"))))))))))))))))))</f>
        <v/>
      </c>
      <c r="K120" s="284" t="str">
        <f t="shared" si="8"/>
        <v/>
      </c>
      <c r="L120" s="285" t="str">
        <f t="shared" si="9"/>
        <v/>
      </c>
      <c r="M120" s="286" t="str">
        <f t="shared" ca="1" si="10"/>
        <v/>
      </c>
      <c r="U120" s="275"/>
    </row>
    <row r="121" spans="1:21" x14ac:dyDescent="0.25">
      <c r="A121" s="276"/>
      <c r="B121" s="277" t="str">
        <f>IF(Table9[[#This Row],[Código do agregado
'[Entidade']]]="","",(CONCATENATE(VLOOKUP(Table9[[#This Row],[Código do agregado
'[Entidade']]],Table8[[Código do agregado '[Entidade']]:[Código do agregado
'[1º Direito']]],8,FALSE),".",Table9[[#This Row],[Membro]])))</f>
        <v/>
      </c>
      <c r="C121" s="278"/>
      <c r="D121" s="279"/>
      <c r="E121" s="280" t="str">
        <f ca="1">IF(Table9[[#This Row],[Data de nascimento (aaaa-mm-dd)]]="","",(IF(A121="","",DATEDIF(D121,NOW(),"y"))))</f>
        <v/>
      </c>
      <c r="F121" s="281"/>
      <c r="G121" s="282"/>
      <c r="H121" s="283" t="str">
        <f>IF(G121="","",IF(G121&gt;(auxiliar!L$2*14),"Sim","Não"))</f>
        <v/>
      </c>
      <c r="I121" s="384" t="str">
        <f t="shared" si="11"/>
        <v/>
      </c>
      <c r="J121" s="380" t="str">
        <f>IF(Table9[[#This Row],[Código do agregado
'[Entidade']]]="","",IF(A121&lt;&gt;A120,"A",IF(J120="A","B",IF(J120="B","C",IF(J120="C","D",IF(J120="D","E",IF(J120="E","F",IF(J120="F","G",IF(J120="G","H",IF(J120="H","I",IF(J120="I","J",IF(J120="J","K",IF(J120="K","L",IF(J120="L","M",IF(J120="M","N",IF(J120="N","O",IF(J120="O","P",IF(J120="P","Q"))))))))))))))))))</f>
        <v/>
      </c>
      <c r="K121" s="284" t="str">
        <f t="shared" si="8"/>
        <v/>
      </c>
      <c r="L121" s="285" t="str">
        <f t="shared" si="9"/>
        <v/>
      </c>
      <c r="M121" s="286" t="str">
        <f t="shared" ca="1" si="10"/>
        <v/>
      </c>
      <c r="U121" s="275"/>
    </row>
    <row r="122" spans="1:21" x14ac:dyDescent="0.25">
      <c r="A122" s="276"/>
      <c r="B122" s="277" t="str">
        <f>IF(Table9[[#This Row],[Código do agregado
'[Entidade']]]="","",(CONCATENATE(VLOOKUP(Table9[[#This Row],[Código do agregado
'[Entidade']]],Table8[[Código do agregado '[Entidade']]:[Código do agregado
'[1º Direito']]],8,FALSE),".",Table9[[#This Row],[Membro]])))</f>
        <v/>
      </c>
      <c r="C122" s="278"/>
      <c r="D122" s="279"/>
      <c r="E122" s="280" t="str">
        <f ca="1">IF(Table9[[#This Row],[Data de nascimento (aaaa-mm-dd)]]="","",(IF(A122="","",DATEDIF(D122,NOW(),"y"))))</f>
        <v/>
      </c>
      <c r="F122" s="281"/>
      <c r="G122" s="282"/>
      <c r="H122" s="283" t="str">
        <f>IF(G122="","",IF(G122&gt;(auxiliar!L$2*14),"Sim","Não"))</f>
        <v/>
      </c>
      <c r="I122" s="384" t="str">
        <f t="shared" si="11"/>
        <v/>
      </c>
      <c r="J122" s="380" t="str">
        <f>IF(Table9[[#This Row],[Código do agregado
'[Entidade']]]="","",IF(A122&lt;&gt;A121,"A",IF(J121="A","B",IF(J121="B","C",IF(J121="C","D",IF(J121="D","E",IF(J121="E","F",IF(J121="F","G",IF(J121="G","H",IF(J121="H","I",IF(J121="I","J",IF(J121="J","K",IF(J121="K","L",IF(J121="L","M",IF(J121="M","N",IF(J121="N","O",IF(J121="O","P",IF(J121="P","Q"))))))))))))))))))</f>
        <v/>
      </c>
      <c r="K122" s="284" t="str">
        <f t="shared" si="8"/>
        <v/>
      </c>
      <c r="L122" s="285" t="str">
        <f t="shared" si="9"/>
        <v/>
      </c>
      <c r="M122" s="286" t="str">
        <f t="shared" ca="1" si="10"/>
        <v/>
      </c>
      <c r="U122" s="275"/>
    </row>
    <row r="123" spans="1:21" x14ac:dyDescent="0.25">
      <c r="A123" s="276"/>
      <c r="B123" s="277" t="str">
        <f>IF(Table9[[#This Row],[Código do agregado
'[Entidade']]]="","",(CONCATENATE(VLOOKUP(Table9[[#This Row],[Código do agregado
'[Entidade']]],Table8[[Código do agregado '[Entidade']]:[Código do agregado
'[1º Direito']]],8,FALSE),".",Table9[[#This Row],[Membro]])))</f>
        <v/>
      </c>
      <c r="C123" s="278"/>
      <c r="D123" s="279"/>
      <c r="E123" s="280" t="str">
        <f ca="1">IF(Table9[[#This Row],[Data de nascimento (aaaa-mm-dd)]]="","",(IF(A123="","",DATEDIF(D123,NOW(),"y"))))</f>
        <v/>
      </c>
      <c r="F123" s="281"/>
      <c r="G123" s="282"/>
      <c r="H123" s="283" t="str">
        <f>IF(G123="","",IF(G123&gt;(auxiliar!L$2*14),"Sim","Não"))</f>
        <v/>
      </c>
      <c r="I123" s="384" t="str">
        <f t="shared" si="11"/>
        <v/>
      </c>
      <c r="J123" s="380" t="str">
        <f>IF(Table9[[#This Row],[Código do agregado
'[Entidade']]]="","",IF(A123&lt;&gt;A122,"A",IF(J122="A","B",IF(J122="B","C",IF(J122="C","D",IF(J122="D","E",IF(J122="E","F",IF(J122="F","G",IF(J122="G","H",IF(J122="H","I",IF(J122="I","J",IF(J122="J","K",IF(J122="K","L",IF(J122="L","M",IF(J122="M","N",IF(J122="N","O",IF(J122="O","P",IF(J122="P","Q"))))))))))))))))))</f>
        <v/>
      </c>
      <c r="K123" s="284" t="str">
        <f t="shared" si="8"/>
        <v/>
      </c>
      <c r="L123" s="285" t="str">
        <f t="shared" si="9"/>
        <v/>
      </c>
      <c r="M123" s="286" t="str">
        <f t="shared" ca="1" si="10"/>
        <v/>
      </c>
      <c r="U123" s="275"/>
    </row>
    <row r="124" spans="1:21" x14ac:dyDescent="0.25">
      <c r="A124" s="276"/>
      <c r="B124" s="277" t="str">
        <f>IF(Table9[[#This Row],[Código do agregado
'[Entidade']]]="","",(CONCATENATE(VLOOKUP(Table9[[#This Row],[Código do agregado
'[Entidade']]],Table8[[Código do agregado '[Entidade']]:[Código do agregado
'[1º Direito']]],8,FALSE),".",Table9[[#This Row],[Membro]])))</f>
        <v/>
      </c>
      <c r="C124" s="278"/>
      <c r="D124" s="279"/>
      <c r="E124" s="280" t="str">
        <f ca="1">IF(Table9[[#This Row],[Data de nascimento (aaaa-mm-dd)]]="","",(IF(A124="","",DATEDIF(D124,NOW(),"y"))))</f>
        <v/>
      </c>
      <c r="F124" s="281"/>
      <c r="G124" s="282"/>
      <c r="H124" s="283" t="str">
        <f>IF(G124="","",IF(G124&gt;(auxiliar!L$2*14),"Sim","Não"))</f>
        <v/>
      </c>
      <c r="I124" s="384" t="str">
        <f t="shared" si="11"/>
        <v/>
      </c>
      <c r="J124" s="380" t="str">
        <f>IF(Table9[[#This Row],[Código do agregado
'[Entidade']]]="","",IF(A124&lt;&gt;A123,"A",IF(J123="A","B",IF(J123="B","C",IF(J123="C","D",IF(J123="D","E",IF(J123="E","F",IF(J123="F","G",IF(J123="G","H",IF(J123="H","I",IF(J123="I","J",IF(J123="J","K",IF(J123="K","L",IF(J123="L","M",IF(J123="M","N",IF(J123="N","O",IF(J123="O","P",IF(J123="P","Q"))))))))))))))))))</f>
        <v/>
      </c>
      <c r="K124" s="284" t="str">
        <f t="shared" si="8"/>
        <v/>
      </c>
      <c r="L124" s="285" t="str">
        <f t="shared" si="9"/>
        <v/>
      </c>
      <c r="M124" s="286" t="str">
        <f t="shared" ca="1" si="10"/>
        <v/>
      </c>
      <c r="U124" s="275"/>
    </row>
    <row r="125" spans="1:21" x14ac:dyDescent="0.25">
      <c r="A125" s="276"/>
      <c r="B125" s="277" t="str">
        <f>IF(Table9[[#This Row],[Código do agregado
'[Entidade']]]="","",(CONCATENATE(VLOOKUP(Table9[[#This Row],[Código do agregado
'[Entidade']]],Table8[[Código do agregado '[Entidade']]:[Código do agregado
'[1º Direito']]],8,FALSE),".",Table9[[#This Row],[Membro]])))</f>
        <v/>
      </c>
      <c r="C125" s="278"/>
      <c r="D125" s="279"/>
      <c r="E125" s="280" t="str">
        <f ca="1">IF(Table9[[#This Row],[Data de nascimento (aaaa-mm-dd)]]="","",(IF(A125="","",DATEDIF(D125,NOW(),"y"))))</f>
        <v/>
      </c>
      <c r="F125" s="281"/>
      <c r="G125" s="282"/>
      <c r="H125" s="283" t="str">
        <f>IF(G125="","",IF(G125&gt;(auxiliar!L$2*14),"Sim","Não"))</f>
        <v/>
      </c>
      <c r="I125" s="384" t="str">
        <f t="shared" si="11"/>
        <v/>
      </c>
      <c r="J125" s="380" t="str">
        <f>IF(Table9[[#This Row],[Código do agregado
'[Entidade']]]="","",IF(A125&lt;&gt;A124,"A",IF(J124="A","B",IF(J124="B","C",IF(J124="C","D",IF(J124="D","E",IF(J124="E","F",IF(J124="F","G",IF(J124="G","H",IF(J124="H","I",IF(J124="I","J",IF(J124="J","K",IF(J124="K","L",IF(J124="L","M",IF(J124="M","N",IF(J124="N","O",IF(J124="O","P",IF(J124="P","Q"))))))))))))))))))</f>
        <v/>
      </c>
      <c r="K125" s="284" t="str">
        <f t="shared" si="8"/>
        <v/>
      </c>
      <c r="L125" s="285" t="str">
        <f t="shared" si="9"/>
        <v/>
      </c>
      <c r="M125" s="286" t="str">
        <f t="shared" ca="1" si="10"/>
        <v/>
      </c>
      <c r="U125" s="275"/>
    </row>
    <row r="126" spans="1:21" x14ac:dyDescent="0.25">
      <c r="A126" s="276"/>
      <c r="B126" s="277" t="str">
        <f>IF(Table9[[#This Row],[Código do agregado
'[Entidade']]]="","",(CONCATENATE(VLOOKUP(Table9[[#This Row],[Código do agregado
'[Entidade']]],Table8[[Código do agregado '[Entidade']]:[Código do agregado
'[1º Direito']]],8,FALSE),".",Table9[[#This Row],[Membro]])))</f>
        <v/>
      </c>
      <c r="C126" s="278"/>
      <c r="D126" s="279"/>
      <c r="E126" s="280" t="str">
        <f ca="1">IF(Table9[[#This Row],[Data de nascimento (aaaa-mm-dd)]]="","",(IF(A126="","",DATEDIF(D126,NOW(),"y"))))</f>
        <v/>
      </c>
      <c r="F126" s="281"/>
      <c r="G126" s="282"/>
      <c r="H126" s="283" t="str">
        <f>IF(G126="","",IF(G126&gt;(auxiliar!L$2*14),"Sim","Não"))</f>
        <v/>
      </c>
      <c r="I126" s="384" t="str">
        <f t="shared" si="11"/>
        <v/>
      </c>
      <c r="J126" s="380" t="str">
        <f>IF(Table9[[#This Row],[Código do agregado
'[Entidade']]]="","",IF(A126&lt;&gt;A125,"A",IF(J125="A","B",IF(J125="B","C",IF(J125="C","D",IF(J125="D","E",IF(J125="E","F",IF(J125="F","G",IF(J125="G","H",IF(J125="H","I",IF(J125="I","J",IF(J125="J","K",IF(J125="K","L",IF(J125="L","M",IF(J125="M","N",IF(J125="N","O",IF(J125="O","P",IF(J125="P","Q"))))))))))))))))))</f>
        <v/>
      </c>
      <c r="K126" s="284" t="str">
        <f t="shared" si="8"/>
        <v/>
      </c>
      <c r="L126" s="285" t="str">
        <f t="shared" si="9"/>
        <v/>
      </c>
      <c r="M126" s="286" t="str">
        <f t="shared" ca="1" si="10"/>
        <v/>
      </c>
      <c r="U126" s="275"/>
    </row>
    <row r="127" spans="1:21" x14ac:dyDescent="0.25">
      <c r="A127" s="276"/>
      <c r="B127" s="277" t="str">
        <f>IF(Table9[[#This Row],[Código do agregado
'[Entidade']]]="","",(CONCATENATE(VLOOKUP(Table9[[#This Row],[Código do agregado
'[Entidade']]],Table8[[Código do agregado '[Entidade']]:[Código do agregado
'[1º Direito']]],8,FALSE),".",Table9[[#This Row],[Membro]])))</f>
        <v/>
      </c>
      <c r="C127" s="278"/>
      <c r="D127" s="279"/>
      <c r="E127" s="280" t="str">
        <f ca="1">IF(Table9[[#This Row],[Data de nascimento (aaaa-mm-dd)]]="","",(IF(A127="","",DATEDIF(D127,NOW(),"y"))))</f>
        <v/>
      </c>
      <c r="F127" s="281"/>
      <c r="G127" s="282"/>
      <c r="H127" s="283" t="str">
        <f>IF(G127="","",IF(G127&gt;(auxiliar!L$2*14),"Sim","Não"))</f>
        <v/>
      </c>
      <c r="I127" s="384" t="str">
        <f t="shared" si="11"/>
        <v/>
      </c>
      <c r="J127" s="380" t="str">
        <f>IF(Table9[[#This Row],[Código do agregado
'[Entidade']]]="","",IF(A127&lt;&gt;A126,"A",IF(J126="A","B",IF(J126="B","C",IF(J126="C","D",IF(J126="D","E",IF(J126="E","F",IF(J126="F","G",IF(J126="G","H",IF(J126="H","I",IF(J126="I","J",IF(J126="J","K",IF(J126="K","L",IF(J126="L","M",IF(J126="M","N",IF(J126="N","O",IF(J126="O","P",IF(J126="P","Q"))))))))))))))))))</f>
        <v/>
      </c>
      <c r="K127" s="284" t="str">
        <f t="shared" si="8"/>
        <v/>
      </c>
      <c r="L127" s="285" t="str">
        <f t="shared" si="9"/>
        <v/>
      </c>
      <c r="M127" s="286" t="str">
        <f t="shared" ca="1" si="10"/>
        <v/>
      </c>
      <c r="U127" s="275"/>
    </row>
    <row r="128" spans="1:21" x14ac:dyDescent="0.25">
      <c r="A128" s="276"/>
      <c r="B128" s="277" t="str">
        <f>IF(Table9[[#This Row],[Código do agregado
'[Entidade']]]="","",(CONCATENATE(VLOOKUP(Table9[[#This Row],[Código do agregado
'[Entidade']]],Table8[[Código do agregado '[Entidade']]:[Código do agregado
'[1º Direito']]],8,FALSE),".",Table9[[#This Row],[Membro]])))</f>
        <v/>
      </c>
      <c r="C128" s="278"/>
      <c r="D128" s="279"/>
      <c r="E128" s="280" t="str">
        <f ca="1">IF(Table9[[#This Row],[Data de nascimento (aaaa-mm-dd)]]="","",(IF(A128="","",DATEDIF(D128,NOW(),"y"))))</f>
        <v/>
      </c>
      <c r="F128" s="281"/>
      <c r="G128" s="282"/>
      <c r="H128" s="283" t="str">
        <f>IF(G128="","",IF(G128&gt;(auxiliar!L$2*14),"Sim","Não"))</f>
        <v/>
      </c>
      <c r="I128" s="384" t="str">
        <f t="shared" si="11"/>
        <v/>
      </c>
      <c r="J128" s="380" t="str">
        <f>IF(Table9[[#This Row],[Código do agregado
'[Entidade']]]="","",IF(A128&lt;&gt;A127,"A",IF(J127="A","B",IF(J127="B","C",IF(J127="C","D",IF(J127="D","E",IF(J127="E","F",IF(J127="F","G",IF(J127="G","H",IF(J127="H","I",IF(J127="I","J",IF(J127="J","K",IF(J127="K","L",IF(J127="L","M",IF(J127="M","N",IF(J127="N","O",IF(J127="O","P",IF(J127="P","Q"))))))))))))))))))</f>
        <v/>
      </c>
      <c r="K128" s="284" t="str">
        <f t="shared" si="8"/>
        <v/>
      </c>
      <c r="L128" s="285" t="str">
        <f t="shared" si="9"/>
        <v/>
      </c>
      <c r="M128" s="286" t="str">
        <f t="shared" ca="1" si="10"/>
        <v/>
      </c>
      <c r="U128" s="275"/>
    </row>
    <row r="129" spans="1:21" x14ac:dyDescent="0.25">
      <c r="A129" s="276"/>
      <c r="B129" s="277" t="str">
        <f>IF(Table9[[#This Row],[Código do agregado
'[Entidade']]]="","",(CONCATENATE(VLOOKUP(Table9[[#This Row],[Código do agregado
'[Entidade']]],Table8[[Código do agregado '[Entidade']]:[Código do agregado
'[1º Direito']]],8,FALSE),".",Table9[[#This Row],[Membro]])))</f>
        <v/>
      </c>
      <c r="C129" s="278"/>
      <c r="D129" s="279"/>
      <c r="E129" s="280" t="str">
        <f ca="1">IF(Table9[[#This Row],[Data de nascimento (aaaa-mm-dd)]]="","",(IF(A129="","",DATEDIF(D129,NOW(),"y"))))</f>
        <v/>
      </c>
      <c r="F129" s="281"/>
      <c r="G129" s="282"/>
      <c r="H129" s="283" t="str">
        <f>IF(G129="","",IF(G129&gt;(auxiliar!L$2*14),"Sim","Não"))</f>
        <v/>
      </c>
      <c r="I129" s="384" t="str">
        <f t="shared" si="11"/>
        <v/>
      </c>
      <c r="J129" s="380" t="str">
        <f>IF(Table9[[#This Row],[Código do agregado
'[Entidade']]]="","",IF(A129&lt;&gt;A128,"A",IF(J128="A","B",IF(J128="B","C",IF(J128="C","D",IF(J128="D","E",IF(J128="E","F",IF(J128="F","G",IF(J128="G","H",IF(J128="H","I",IF(J128="I","J",IF(J128="J","K",IF(J128="K","L",IF(J128="L","M",IF(J128="M","N",IF(J128="N","O",IF(J128="O","P",IF(J128="P","Q"))))))))))))))))))</f>
        <v/>
      </c>
      <c r="K129" s="284" t="str">
        <f t="shared" si="8"/>
        <v/>
      </c>
      <c r="L129" s="285" t="str">
        <f t="shared" si="9"/>
        <v/>
      </c>
      <c r="M129" s="286" t="str">
        <f t="shared" ca="1" si="10"/>
        <v/>
      </c>
      <c r="U129" s="275"/>
    </row>
    <row r="130" spans="1:21" x14ac:dyDescent="0.25">
      <c r="A130" s="276"/>
      <c r="B130" s="277" t="str">
        <f>IF(Table9[[#This Row],[Código do agregado
'[Entidade']]]="","",(CONCATENATE(VLOOKUP(Table9[[#This Row],[Código do agregado
'[Entidade']]],Table8[[Código do agregado '[Entidade']]:[Código do agregado
'[1º Direito']]],8,FALSE),".",Table9[[#This Row],[Membro]])))</f>
        <v/>
      </c>
      <c r="C130" s="278"/>
      <c r="D130" s="279"/>
      <c r="E130" s="280" t="str">
        <f ca="1">IF(Table9[[#This Row],[Data de nascimento (aaaa-mm-dd)]]="","",(IF(A130="","",DATEDIF(D130,NOW(),"y"))))</f>
        <v/>
      </c>
      <c r="F130" s="281"/>
      <c r="G130" s="282"/>
      <c r="H130" s="283" t="str">
        <f>IF(G130="","",IF(G130&gt;(auxiliar!L$2*14),"Sim","Não"))</f>
        <v/>
      </c>
      <c r="I130" s="384" t="str">
        <f t="shared" si="11"/>
        <v/>
      </c>
      <c r="J130" s="380" t="str">
        <f>IF(Table9[[#This Row],[Código do agregado
'[Entidade']]]="","",IF(A130&lt;&gt;A129,"A",IF(J129="A","B",IF(J129="B","C",IF(J129="C","D",IF(J129="D","E",IF(J129="E","F",IF(J129="F","G",IF(J129="G","H",IF(J129="H","I",IF(J129="I","J",IF(J129="J","K",IF(J129="K","L",IF(J129="L","M",IF(J129="M","N",IF(J129="N","O",IF(J129="O","P",IF(J129="P","Q"))))))))))))))))))</f>
        <v/>
      </c>
      <c r="K130" s="284" t="str">
        <f t="shared" si="8"/>
        <v/>
      </c>
      <c r="L130" s="285" t="str">
        <f t="shared" si="9"/>
        <v/>
      </c>
      <c r="M130" s="286" t="str">
        <f t="shared" ca="1" si="10"/>
        <v/>
      </c>
      <c r="U130" s="275"/>
    </row>
    <row r="131" spans="1:21" x14ac:dyDescent="0.25">
      <c r="A131" s="276"/>
      <c r="B131" s="277" t="str">
        <f>IF(Table9[[#This Row],[Código do agregado
'[Entidade']]]="","",(CONCATENATE(VLOOKUP(Table9[[#This Row],[Código do agregado
'[Entidade']]],Table8[[Código do agregado '[Entidade']]:[Código do agregado
'[1º Direito']]],8,FALSE),".",Table9[[#This Row],[Membro]])))</f>
        <v/>
      </c>
      <c r="C131" s="278"/>
      <c r="D131" s="279"/>
      <c r="E131" s="280" t="str">
        <f ca="1">IF(Table9[[#This Row],[Data de nascimento (aaaa-mm-dd)]]="","",(IF(A131="","",DATEDIF(D131,NOW(),"y"))))</f>
        <v/>
      </c>
      <c r="F131" s="281"/>
      <c r="G131" s="282"/>
      <c r="H131" s="283" t="str">
        <f>IF(G131="","",IF(G131&gt;(auxiliar!L$2*14),"Sim","Não"))</f>
        <v/>
      </c>
      <c r="I131" s="384" t="str">
        <f t="shared" si="11"/>
        <v/>
      </c>
      <c r="J131" s="380" t="str">
        <f>IF(Table9[[#This Row],[Código do agregado
'[Entidade']]]="","",IF(A131&lt;&gt;A130,"A",IF(J130="A","B",IF(J130="B","C",IF(J130="C","D",IF(J130="D","E",IF(J130="E","F",IF(J130="F","G",IF(J130="G","H",IF(J130="H","I",IF(J130="I","J",IF(J130="J","K",IF(J130="K","L",IF(J130="L","M",IF(J130="M","N",IF(J130="N","O",IF(J130="O","P",IF(J130="P","Q"))))))))))))))))))</f>
        <v/>
      </c>
      <c r="K131" s="284" t="str">
        <f t="shared" si="8"/>
        <v/>
      </c>
      <c r="L131" s="285" t="str">
        <f t="shared" si="9"/>
        <v/>
      </c>
      <c r="M131" s="286" t="str">
        <f t="shared" ca="1" si="10"/>
        <v/>
      </c>
      <c r="U131" s="275"/>
    </row>
    <row r="132" spans="1:21" x14ac:dyDescent="0.25">
      <c r="A132" s="276"/>
      <c r="B132" s="277" t="str">
        <f>IF(Table9[[#This Row],[Código do agregado
'[Entidade']]]="","",(CONCATENATE(VLOOKUP(Table9[[#This Row],[Código do agregado
'[Entidade']]],Table8[[Código do agregado '[Entidade']]:[Código do agregado
'[1º Direito']]],8,FALSE),".",Table9[[#This Row],[Membro]])))</f>
        <v/>
      </c>
      <c r="C132" s="278"/>
      <c r="D132" s="279"/>
      <c r="E132" s="280" t="str">
        <f ca="1">IF(Table9[[#This Row],[Data de nascimento (aaaa-mm-dd)]]="","",(IF(A132="","",DATEDIF(D132,NOW(),"y"))))</f>
        <v/>
      </c>
      <c r="F132" s="281"/>
      <c r="G132" s="282"/>
      <c r="H132" s="283" t="str">
        <f>IF(G132="","",IF(G132&gt;(auxiliar!L$2*14),"Sim","Não"))</f>
        <v/>
      </c>
      <c r="I132" s="384" t="str">
        <f t="shared" si="11"/>
        <v/>
      </c>
      <c r="J132" s="380" t="str">
        <f>IF(Table9[[#This Row],[Código do agregado
'[Entidade']]]="","",IF(A132&lt;&gt;A131,"A",IF(J131="A","B",IF(J131="B","C",IF(J131="C","D",IF(J131="D","E",IF(J131="E","F",IF(J131="F","G",IF(J131="G","H",IF(J131="H","I",IF(J131="I","J",IF(J131="J","K",IF(J131="K","L",IF(J131="L","M",IF(J131="M","N",IF(J131="N","O",IF(J131="O","P",IF(J131="P","Q"))))))))))))))))))</f>
        <v/>
      </c>
      <c r="K132" s="284" t="str">
        <f t="shared" si="8"/>
        <v/>
      </c>
      <c r="L132" s="285" t="str">
        <f t="shared" si="9"/>
        <v/>
      </c>
      <c r="M132" s="286" t="str">
        <f t="shared" ca="1" si="10"/>
        <v/>
      </c>
      <c r="U132" s="275"/>
    </row>
    <row r="133" spans="1:21" x14ac:dyDescent="0.25">
      <c r="A133" s="276"/>
      <c r="B133" s="277" t="str">
        <f>IF(Table9[[#This Row],[Código do agregado
'[Entidade']]]="","",(CONCATENATE(VLOOKUP(Table9[[#This Row],[Código do agregado
'[Entidade']]],Table8[[Código do agregado '[Entidade']]:[Código do agregado
'[1º Direito']]],8,FALSE),".",Table9[[#This Row],[Membro]])))</f>
        <v/>
      </c>
      <c r="C133" s="278"/>
      <c r="D133" s="279"/>
      <c r="E133" s="280" t="str">
        <f ca="1">IF(Table9[[#This Row],[Data de nascimento (aaaa-mm-dd)]]="","",(IF(A133="","",DATEDIF(D133,NOW(),"y"))))</f>
        <v/>
      </c>
      <c r="F133" s="281"/>
      <c r="G133" s="282"/>
      <c r="H133" s="283" t="str">
        <f>IF(G133="","",IF(G133&gt;(auxiliar!L$2*14),"Sim","Não"))</f>
        <v/>
      </c>
      <c r="I133" s="384" t="str">
        <f t="shared" si="11"/>
        <v/>
      </c>
      <c r="J133" s="380" t="str">
        <f>IF(Table9[[#This Row],[Código do agregado
'[Entidade']]]="","",IF(A133&lt;&gt;A132,"A",IF(J132="A","B",IF(J132="B","C",IF(J132="C","D",IF(J132="D","E",IF(J132="E","F",IF(J132="F","G",IF(J132="G","H",IF(J132="H","I",IF(J132="I","J",IF(J132="J","K",IF(J132="K","L",IF(J132="L","M",IF(J132="M","N",IF(J132="N","O",IF(J132="O","P",IF(J132="P","Q"))))))))))))))))))</f>
        <v/>
      </c>
      <c r="K133" s="284" t="str">
        <f t="shared" si="8"/>
        <v/>
      </c>
      <c r="L133" s="285" t="str">
        <f t="shared" si="9"/>
        <v/>
      </c>
      <c r="M133" s="286" t="str">
        <f t="shared" ca="1" si="10"/>
        <v/>
      </c>
      <c r="U133" s="275"/>
    </row>
    <row r="134" spans="1:21" x14ac:dyDescent="0.25">
      <c r="A134" s="276"/>
      <c r="B134" s="277" t="str">
        <f>IF(Table9[[#This Row],[Código do agregado
'[Entidade']]]="","",(CONCATENATE(VLOOKUP(Table9[[#This Row],[Código do agregado
'[Entidade']]],Table8[[Código do agregado '[Entidade']]:[Código do agregado
'[1º Direito']]],8,FALSE),".",Table9[[#This Row],[Membro]])))</f>
        <v/>
      </c>
      <c r="C134" s="278"/>
      <c r="D134" s="279"/>
      <c r="E134" s="280" t="str">
        <f ca="1">IF(Table9[[#This Row],[Data de nascimento (aaaa-mm-dd)]]="","",(IF(A134="","",DATEDIF(D134,NOW(),"y"))))</f>
        <v/>
      </c>
      <c r="F134" s="281"/>
      <c r="G134" s="282"/>
      <c r="H134" s="283" t="str">
        <f>IF(G134="","",IF(G134&gt;(auxiliar!L$2*14),"Sim","Não"))</f>
        <v/>
      </c>
      <c r="I134" s="384" t="str">
        <f t="shared" si="11"/>
        <v/>
      </c>
      <c r="J134" s="380" t="str">
        <f>IF(Table9[[#This Row],[Código do agregado
'[Entidade']]]="","",IF(A134&lt;&gt;A133,"A",IF(J133="A","B",IF(J133="B","C",IF(J133="C","D",IF(J133="D","E",IF(J133="E","F",IF(J133="F","G",IF(J133="G","H",IF(J133="H","I",IF(J133="I","J",IF(J133="J","K",IF(J133="K","L",IF(J133="L","M",IF(J133="M","N",IF(J133="N","O",IF(J133="O","P",IF(J133="P","Q"))))))))))))))))))</f>
        <v/>
      </c>
      <c r="K134" s="284" t="str">
        <f t="shared" ref="K134:K197" si="12">IFERROR(IF(OR(RIGHT(C134,1)-(11-((9*LEFT(C134,1)+8*MID(C134,2,1)+7*MID(C134,3,1)+6*MID(C134,4,1)+5*MID(C134,5,1)+4*MID(C134,6,1)+3*MID(C134,7,1)+2*MID(C134,8,1))-(11*INT((9*LEFT(C134,1)+8*MID(C134,2,1)+7*MID(C134,3,1)+6*MID(C134,4,1)+5*MID(C134,5,1)+4*MID(C134,6,1)+3*MID(C134,7,1)+2*MID(C134,8,1))/11))))=0,RIGHT(C134,1)-(11-((9*LEFT(C134,1)+8*MID(C134,2,1)+7*MID(C134,3,1)+6*MID(C134,4,1)+5*MID(C134,5,1)+4*MID(C134,6,1)+3*MID(C134,7,1)+2*MID(C134,8,1))-(11*INT((9*LEFT(C134,1)+8*MID(C134,2,1)+7*MID(C134,3,1)+6*MID(C134,4,1)+5*MID(C134,5,1)+4*MID(C134,6,1)+3*MID(C134,7,1)+2*MID(C134,8,1))/11))))=-11,RIGHT(C134,1)-(11-((9*LEFT(C134,1)+8*MID(C134,2,1)+7*MID(C134,3,1)+6*MID(C134,4,1)+5*MID(C134,5,1)+4*MID(C134,6,1)+3*MID(C134,7,1)+2*MID(C134,8,1))-(11*INT((9*LEFT(C134,1)+8*MID(C134,2,1)+7*MID(C134,3,1)+6*MID(C134,4,1)+5*MID(C134,5,1)+4*MID(C134,6,1)+3*MID(C134,7,1)+2*MID(C134,8,1))/11))))=-10),"","X"),"")</f>
        <v/>
      </c>
      <c r="L134" s="285" t="str">
        <f t="shared" ref="L134:L197" si="13">IF(RIGHT(B134,1)="A","",IF(B134="","",IF(OR(E134&gt;65,AND(E134&gt;17,E134&lt;26)),"Rend","")))</f>
        <v/>
      </c>
      <c r="M134" s="286" t="str">
        <f t="shared" ref="M134:M197" ca="1" si="14">IF(OR(E134&lt;18,AND(H134="Não",L134="Rend")),"Dep","")</f>
        <v/>
      </c>
      <c r="U134" s="275"/>
    </row>
    <row r="135" spans="1:21" x14ac:dyDescent="0.25">
      <c r="A135" s="276"/>
      <c r="B135" s="277" t="str">
        <f>IF(Table9[[#This Row],[Código do agregado
'[Entidade']]]="","",(CONCATENATE(VLOOKUP(Table9[[#This Row],[Código do agregado
'[Entidade']]],Table8[[Código do agregado '[Entidade']]:[Código do agregado
'[1º Direito']]],8,FALSE),".",Table9[[#This Row],[Membro]])))</f>
        <v/>
      </c>
      <c r="C135" s="278"/>
      <c r="D135" s="279"/>
      <c r="E135" s="280" t="str">
        <f ca="1">IF(Table9[[#This Row],[Data de nascimento (aaaa-mm-dd)]]="","",(IF(A135="","",DATEDIF(D135,NOW(),"y"))))</f>
        <v/>
      </c>
      <c r="F135" s="281"/>
      <c r="G135" s="282"/>
      <c r="H135" s="283" t="str">
        <f>IF(G135="","",IF(G135&gt;(auxiliar!L$2*14),"Sim","Não"))</f>
        <v/>
      </c>
      <c r="I135" s="384" t="str">
        <f t="shared" ref="I135:I198" si="15">IF(AND(A135&lt;&gt;"",OR(C135="",D135="",F135="",AND(H135="",L135="Rend"))),"NÃO","")</f>
        <v/>
      </c>
      <c r="J135" s="380" t="str">
        <f>IF(Table9[[#This Row],[Código do agregado
'[Entidade']]]="","",IF(A135&lt;&gt;A134,"A",IF(J134="A","B",IF(J134="B","C",IF(J134="C","D",IF(J134="D","E",IF(J134="E","F",IF(J134="F","G",IF(J134="G","H",IF(J134="H","I",IF(J134="I","J",IF(J134="J","K",IF(J134="K","L",IF(J134="L","M",IF(J134="M","N",IF(J134="N","O",IF(J134="O","P",IF(J134="P","Q"))))))))))))))))))</f>
        <v/>
      </c>
      <c r="K135" s="284" t="str">
        <f t="shared" si="12"/>
        <v/>
      </c>
      <c r="L135" s="285" t="str">
        <f t="shared" si="13"/>
        <v/>
      </c>
      <c r="M135" s="286" t="str">
        <f t="shared" ca="1" si="14"/>
        <v/>
      </c>
      <c r="U135" s="275"/>
    </row>
    <row r="136" spans="1:21" x14ac:dyDescent="0.25">
      <c r="A136" s="276"/>
      <c r="B136" s="277" t="str">
        <f>IF(Table9[[#This Row],[Código do agregado
'[Entidade']]]="","",(CONCATENATE(VLOOKUP(Table9[[#This Row],[Código do agregado
'[Entidade']]],Table8[[Código do agregado '[Entidade']]:[Código do agregado
'[1º Direito']]],8,FALSE),".",Table9[[#This Row],[Membro]])))</f>
        <v/>
      </c>
      <c r="C136" s="278"/>
      <c r="D136" s="279"/>
      <c r="E136" s="280" t="str">
        <f ca="1">IF(Table9[[#This Row],[Data de nascimento (aaaa-mm-dd)]]="","",(IF(A136="","",DATEDIF(D136,NOW(),"y"))))</f>
        <v/>
      </c>
      <c r="F136" s="281"/>
      <c r="G136" s="282"/>
      <c r="H136" s="283" t="str">
        <f>IF(G136="","",IF(G136&gt;(auxiliar!L$2*14),"Sim","Não"))</f>
        <v/>
      </c>
      <c r="I136" s="384" t="str">
        <f t="shared" si="15"/>
        <v/>
      </c>
      <c r="J136" s="380" t="str">
        <f>IF(Table9[[#This Row],[Código do agregado
'[Entidade']]]="","",IF(A136&lt;&gt;A135,"A",IF(J135="A","B",IF(J135="B","C",IF(J135="C","D",IF(J135="D","E",IF(J135="E","F",IF(J135="F","G",IF(J135="G","H",IF(J135="H","I",IF(J135="I","J",IF(J135="J","K",IF(J135="K","L",IF(J135="L","M",IF(J135="M","N",IF(J135="N","O",IF(J135="O","P",IF(J135="P","Q"))))))))))))))))))</f>
        <v/>
      </c>
      <c r="K136" s="284" t="str">
        <f t="shared" si="12"/>
        <v/>
      </c>
      <c r="L136" s="285" t="str">
        <f t="shared" si="13"/>
        <v/>
      </c>
      <c r="M136" s="286" t="str">
        <f t="shared" ca="1" si="14"/>
        <v/>
      </c>
      <c r="U136" s="275"/>
    </row>
    <row r="137" spans="1:21" x14ac:dyDescent="0.25">
      <c r="A137" s="276"/>
      <c r="B137" s="277" t="str">
        <f>IF(Table9[[#This Row],[Código do agregado
'[Entidade']]]="","",(CONCATENATE(VLOOKUP(Table9[[#This Row],[Código do agregado
'[Entidade']]],Table8[[Código do agregado '[Entidade']]:[Código do agregado
'[1º Direito']]],8,FALSE),".",Table9[[#This Row],[Membro]])))</f>
        <v/>
      </c>
      <c r="C137" s="278"/>
      <c r="D137" s="279"/>
      <c r="E137" s="280" t="str">
        <f ca="1">IF(Table9[[#This Row],[Data de nascimento (aaaa-mm-dd)]]="","",(IF(A137="","",DATEDIF(D137,NOW(),"y"))))</f>
        <v/>
      </c>
      <c r="F137" s="281"/>
      <c r="G137" s="282"/>
      <c r="H137" s="283" t="str">
        <f>IF(G137="","",IF(G137&gt;(auxiliar!L$2*14),"Sim","Não"))</f>
        <v/>
      </c>
      <c r="I137" s="384" t="str">
        <f t="shared" si="15"/>
        <v/>
      </c>
      <c r="J137" s="380" t="str">
        <f>IF(Table9[[#This Row],[Código do agregado
'[Entidade']]]="","",IF(A137&lt;&gt;A136,"A",IF(J136="A","B",IF(J136="B","C",IF(J136="C","D",IF(J136="D","E",IF(J136="E","F",IF(J136="F","G",IF(J136="G","H",IF(J136="H","I",IF(J136="I","J",IF(J136="J","K",IF(J136="K","L",IF(J136="L","M",IF(J136="M","N",IF(J136="N","O",IF(J136="O","P",IF(J136="P","Q"))))))))))))))))))</f>
        <v/>
      </c>
      <c r="K137" s="284" t="str">
        <f t="shared" si="12"/>
        <v/>
      </c>
      <c r="L137" s="285" t="str">
        <f t="shared" si="13"/>
        <v/>
      </c>
      <c r="M137" s="286" t="str">
        <f t="shared" ca="1" si="14"/>
        <v/>
      </c>
      <c r="U137" s="275"/>
    </row>
    <row r="138" spans="1:21" x14ac:dyDescent="0.25">
      <c r="A138" s="276"/>
      <c r="B138" s="277" t="str">
        <f>IF(Table9[[#This Row],[Código do agregado
'[Entidade']]]="","",(CONCATENATE(VLOOKUP(Table9[[#This Row],[Código do agregado
'[Entidade']]],Table8[[Código do agregado '[Entidade']]:[Código do agregado
'[1º Direito']]],8,FALSE),".",Table9[[#This Row],[Membro]])))</f>
        <v/>
      </c>
      <c r="C138" s="278"/>
      <c r="D138" s="279"/>
      <c r="E138" s="280" t="str">
        <f ca="1">IF(Table9[[#This Row],[Data de nascimento (aaaa-mm-dd)]]="","",(IF(A138="","",DATEDIF(D138,NOW(),"y"))))</f>
        <v/>
      </c>
      <c r="F138" s="281"/>
      <c r="G138" s="282"/>
      <c r="H138" s="283" t="str">
        <f>IF(G138="","",IF(G138&gt;(auxiliar!L$2*14),"Sim","Não"))</f>
        <v/>
      </c>
      <c r="I138" s="384" t="str">
        <f t="shared" si="15"/>
        <v/>
      </c>
      <c r="J138" s="380" t="str">
        <f>IF(Table9[[#This Row],[Código do agregado
'[Entidade']]]="","",IF(A138&lt;&gt;A137,"A",IF(J137="A","B",IF(J137="B","C",IF(J137="C","D",IF(J137="D","E",IF(J137="E","F",IF(J137="F","G",IF(J137="G","H",IF(J137="H","I",IF(J137="I","J",IF(J137="J","K",IF(J137="K","L",IF(J137="L","M",IF(J137="M","N",IF(J137="N","O",IF(J137="O","P",IF(J137="P","Q"))))))))))))))))))</f>
        <v/>
      </c>
      <c r="K138" s="284" t="str">
        <f t="shared" si="12"/>
        <v/>
      </c>
      <c r="L138" s="285" t="str">
        <f t="shared" si="13"/>
        <v/>
      </c>
      <c r="M138" s="286" t="str">
        <f t="shared" ca="1" si="14"/>
        <v/>
      </c>
      <c r="U138" s="275"/>
    </row>
    <row r="139" spans="1:21" x14ac:dyDescent="0.25">
      <c r="A139" s="276"/>
      <c r="B139" s="277" t="str">
        <f>IF(Table9[[#This Row],[Código do agregado
'[Entidade']]]="","",(CONCATENATE(VLOOKUP(Table9[[#This Row],[Código do agregado
'[Entidade']]],Table8[[Código do agregado '[Entidade']]:[Código do agregado
'[1º Direito']]],8,FALSE),".",Table9[[#This Row],[Membro]])))</f>
        <v/>
      </c>
      <c r="C139" s="278"/>
      <c r="D139" s="279"/>
      <c r="E139" s="280" t="str">
        <f ca="1">IF(Table9[[#This Row],[Data de nascimento (aaaa-mm-dd)]]="","",(IF(A139="","",DATEDIF(D139,NOW(),"y"))))</f>
        <v/>
      </c>
      <c r="F139" s="281"/>
      <c r="G139" s="282"/>
      <c r="H139" s="283" t="str">
        <f>IF(G139="","",IF(G139&gt;(auxiliar!L$2*14),"Sim","Não"))</f>
        <v/>
      </c>
      <c r="I139" s="384" t="str">
        <f t="shared" si="15"/>
        <v/>
      </c>
      <c r="J139" s="380" t="str">
        <f>IF(Table9[[#This Row],[Código do agregado
'[Entidade']]]="","",IF(A139&lt;&gt;A138,"A",IF(J138="A","B",IF(J138="B","C",IF(J138="C","D",IF(J138="D","E",IF(J138="E","F",IF(J138="F","G",IF(J138="G","H",IF(J138="H","I",IF(J138="I","J",IF(J138="J","K",IF(J138="K","L",IF(J138="L","M",IF(J138="M","N",IF(J138="N","O",IF(J138="O","P",IF(J138="P","Q"))))))))))))))))))</f>
        <v/>
      </c>
      <c r="K139" s="284" t="str">
        <f t="shared" si="12"/>
        <v/>
      </c>
      <c r="L139" s="285" t="str">
        <f t="shared" si="13"/>
        <v/>
      </c>
      <c r="M139" s="286" t="str">
        <f t="shared" ca="1" si="14"/>
        <v/>
      </c>
      <c r="U139" s="275"/>
    </row>
    <row r="140" spans="1:21" x14ac:dyDescent="0.25">
      <c r="A140" s="276"/>
      <c r="B140" s="277" t="str">
        <f>IF(Table9[[#This Row],[Código do agregado
'[Entidade']]]="","",(CONCATENATE(VLOOKUP(Table9[[#This Row],[Código do agregado
'[Entidade']]],Table8[[Código do agregado '[Entidade']]:[Código do agregado
'[1º Direito']]],8,FALSE),".",Table9[[#This Row],[Membro]])))</f>
        <v/>
      </c>
      <c r="C140" s="278"/>
      <c r="D140" s="279"/>
      <c r="E140" s="280" t="str">
        <f ca="1">IF(Table9[[#This Row],[Data de nascimento (aaaa-mm-dd)]]="","",(IF(A140="","",DATEDIF(D140,NOW(),"y"))))</f>
        <v/>
      </c>
      <c r="F140" s="281"/>
      <c r="G140" s="282"/>
      <c r="H140" s="283" t="str">
        <f>IF(G140="","",IF(G140&gt;(auxiliar!L$2*14),"Sim","Não"))</f>
        <v/>
      </c>
      <c r="I140" s="384" t="str">
        <f t="shared" si="15"/>
        <v/>
      </c>
      <c r="J140" s="380" t="str">
        <f>IF(Table9[[#This Row],[Código do agregado
'[Entidade']]]="","",IF(A140&lt;&gt;A139,"A",IF(J139="A","B",IF(J139="B","C",IF(J139="C","D",IF(J139="D","E",IF(J139="E","F",IF(J139="F","G",IF(J139="G","H",IF(J139="H","I",IF(J139="I","J",IF(J139="J","K",IF(J139="K","L",IF(J139="L","M",IF(J139="M","N",IF(J139="N","O",IF(J139="O","P",IF(J139="P","Q"))))))))))))))))))</f>
        <v/>
      </c>
      <c r="K140" s="284" t="str">
        <f t="shared" si="12"/>
        <v/>
      </c>
      <c r="L140" s="285" t="str">
        <f t="shared" si="13"/>
        <v/>
      </c>
      <c r="M140" s="286" t="str">
        <f t="shared" ca="1" si="14"/>
        <v/>
      </c>
      <c r="U140" s="275"/>
    </row>
    <row r="141" spans="1:21" x14ac:dyDescent="0.25">
      <c r="A141" s="276"/>
      <c r="B141" s="277" t="str">
        <f>IF(Table9[[#This Row],[Código do agregado
'[Entidade']]]="","",(CONCATENATE(VLOOKUP(Table9[[#This Row],[Código do agregado
'[Entidade']]],Table8[[Código do agregado '[Entidade']]:[Código do agregado
'[1º Direito']]],8,FALSE),".",Table9[[#This Row],[Membro]])))</f>
        <v/>
      </c>
      <c r="C141" s="278"/>
      <c r="D141" s="279"/>
      <c r="E141" s="280" t="str">
        <f ca="1">IF(Table9[[#This Row],[Data de nascimento (aaaa-mm-dd)]]="","",(IF(A141="","",DATEDIF(D141,NOW(),"y"))))</f>
        <v/>
      </c>
      <c r="F141" s="281"/>
      <c r="G141" s="282"/>
      <c r="H141" s="283" t="str">
        <f>IF(G141="","",IF(G141&gt;(auxiliar!L$2*14),"Sim","Não"))</f>
        <v/>
      </c>
      <c r="I141" s="384" t="str">
        <f t="shared" si="15"/>
        <v/>
      </c>
      <c r="J141" s="380" t="str">
        <f>IF(Table9[[#This Row],[Código do agregado
'[Entidade']]]="","",IF(A141&lt;&gt;A140,"A",IF(J140="A","B",IF(J140="B","C",IF(J140="C","D",IF(J140="D","E",IF(J140="E","F",IF(J140="F","G",IF(J140="G","H",IF(J140="H","I",IF(J140="I","J",IF(J140="J","K",IF(J140="K","L",IF(J140="L","M",IF(J140="M","N",IF(J140="N","O",IF(J140="O","P",IF(J140="P","Q"))))))))))))))))))</f>
        <v/>
      </c>
      <c r="K141" s="284" t="str">
        <f t="shared" si="12"/>
        <v/>
      </c>
      <c r="L141" s="285" t="str">
        <f t="shared" si="13"/>
        <v/>
      </c>
      <c r="M141" s="286" t="str">
        <f t="shared" ca="1" si="14"/>
        <v/>
      </c>
      <c r="U141" s="275"/>
    </row>
    <row r="142" spans="1:21" x14ac:dyDescent="0.25">
      <c r="A142" s="276"/>
      <c r="B142" s="277" t="str">
        <f>IF(Table9[[#This Row],[Código do agregado
'[Entidade']]]="","",(CONCATENATE(VLOOKUP(Table9[[#This Row],[Código do agregado
'[Entidade']]],Table8[[Código do agregado '[Entidade']]:[Código do agregado
'[1º Direito']]],8,FALSE),".",Table9[[#This Row],[Membro]])))</f>
        <v/>
      </c>
      <c r="C142" s="278"/>
      <c r="D142" s="279"/>
      <c r="E142" s="280" t="str">
        <f ca="1">IF(Table9[[#This Row],[Data de nascimento (aaaa-mm-dd)]]="","",(IF(A142="","",DATEDIF(D142,NOW(),"y"))))</f>
        <v/>
      </c>
      <c r="F142" s="281"/>
      <c r="G142" s="282"/>
      <c r="H142" s="283" t="str">
        <f>IF(G142="","",IF(G142&gt;(auxiliar!L$2*14),"Sim","Não"))</f>
        <v/>
      </c>
      <c r="I142" s="384" t="str">
        <f t="shared" si="15"/>
        <v/>
      </c>
      <c r="J142" s="380" t="str">
        <f>IF(Table9[[#This Row],[Código do agregado
'[Entidade']]]="","",IF(A142&lt;&gt;A141,"A",IF(J141="A","B",IF(J141="B","C",IF(J141="C","D",IF(J141="D","E",IF(J141="E","F",IF(J141="F","G",IF(J141="G","H",IF(J141="H","I",IF(J141="I","J",IF(J141="J","K",IF(J141="K","L",IF(J141="L","M",IF(J141="M","N",IF(J141="N","O",IF(J141="O","P",IF(J141="P","Q"))))))))))))))))))</f>
        <v/>
      </c>
      <c r="K142" s="284" t="str">
        <f t="shared" si="12"/>
        <v/>
      </c>
      <c r="L142" s="285" t="str">
        <f t="shared" si="13"/>
        <v/>
      </c>
      <c r="M142" s="286" t="str">
        <f t="shared" ca="1" si="14"/>
        <v/>
      </c>
      <c r="U142" s="275"/>
    </row>
    <row r="143" spans="1:21" x14ac:dyDescent="0.25">
      <c r="A143" s="276"/>
      <c r="B143" s="277" t="str">
        <f>IF(Table9[[#This Row],[Código do agregado
'[Entidade']]]="","",(CONCATENATE(VLOOKUP(Table9[[#This Row],[Código do agregado
'[Entidade']]],Table8[[Código do agregado '[Entidade']]:[Código do agregado
'[1º Direito']]],8,FALSE),".",Table9[[#This Row],[Membro]])))</f>
        <v/>
      </c>
      <c r="C143" s="278"/>
      <c r="D143" s="279"/>
      <c r="E143" s="280" t="str">
        <f ca="1">IF(Table9[[#This Row],[Data de nascimento (aaaa-mm-dd)]]="","",(IF(A143="","",DATEDIF(D143,NOW(),"y"))))</f>
        <v/>
      </c>
      <c r="F143" s="281"/>
      <c r="G143" s="282"/>
      <c r="H143" s="283" t="str">
        <f>IF(G143="","",IF(G143&gt;(auxiliar!L$2*14),"Sim","Não"))</f>
        <v/>
      </c>
      <c r="I143" s="384" t="str">
        <f t="shared" si="15"/>
        <v/>
      </c>
      <c r="J143" s="380" t="str">
        <f>IF(Table9[[#This Row],[Código do agregado
'[Entidade']]]="","",IF(A143&lt;&gt;A142,"A",IF(J142="A","B",IF(J142="B","C",IF(J142="C","D",IF(J142="D","E",IF(J142="E","F",IF(J142="F","G",IF(J142="G","H",IF(J142="H","I",IF(J142="I","J",IF(J142="J","K",IF(J142="K","L",IF(J142="L","M",IF(J142="M","N",IF(J142="N","O",IF(J142="O","P",IF(J142="P","Q"))))))))))))))))))</f>
        <v/>
      </c>
      <c r="K143" s="284" t="str">
        <f t="shared" si="12"/>
        <v/>
      </c>
      <c r="L143" s="285" t="str">
        <f t="shared" si="13"/>
        <v/>
      </c>
      <c r="M143" s="286" t="str">
        <f t="shared" ca="1" si="14"/>
        <v/>
      </c>
      <c r="U143" s="275"/>
    </row>
    <row r="144" spans="1:21" x14ac:dyDescent="0.25">
      <c r="A144" s="276"/>
      <c r="B144" s="277" t="str">
        <f>IF(Table9[[#This Row],[Código do agregado
'[Entidade']]]="","",(CONCATENATE(VLOOKUP(Table9[[#This Row],[Código do agregado
'[Entidade']]],Table8[[Código do agregado '[Entidade']]:[Código do agregado
'[1º Direito']]],8,FALSE),".",Table9[[#This Row],[Membro]])))</f>
        <v/>
      </c>
      <c r="C144" s="278"/>
      <c r="D144" s="279"/>
      <c r="E144" s="280" t="str">
        <f ca="1">IF(Table9[[#This Row],[Data de nascimento (aaaa-mm-dd)]]="","",(IF(A144="","",DATEDIF(D144,NOW(),"y"))))</f>
        <v/>
      </c>
      <c r="F144" s="281"/>
      <c r="G144" s="282"/>
      <c r="H144" s="283" t="str">
        <f>IF(G144="","",IF(G144&gt;(auxiliar!L$2*14),"Sim","Não"))</f>
        <v/>
      </c>
      <c r="I144" s="384" t="str">
        <f t="shared" si="15"/>
        <v/>
      </c>
      <c r="J144" s="380" t="str">
        <f>IF(Table9[[#This Row],[Código do agregado
'[Entidade']]]="","",IF(A144&lt;&gt;A143,"A",IF(J143="A","B",IF(J143="B","C",IF(J143="C","D",IF(J143="D","E",IF(J143="E","F",IF(J143="F","G",IF(J143="G","H",IF(J143="H","I",IF(J143="I","J",IF(J143="J","K",IF(J143="K","L",IF(J143="L","M",IF(J143="M","N",IF(J143="N","O",IF(J143="O","P",IF(J143="P","Q"))))))))))))))))))</f>
        <v/>
      </c>
      <c r="K144" s="284" t="str">
        <f t="shared" si="12"/>
        <v/>
      </c>
      <c r="L144" s="285" t="str">
        <f t="shared" si="13"/>
        <v/>
      </c>
      <c r="M144" s="286" t="str">
        <f t="shared" ca="1" si="14"/>
        <v/>
      </c>
      <c r="U144" s="275"/>
    </row>
    <row r="145" spans="1:21" x14ac:dyDescent="0.25">
      <c r="A145" s="276"/>
      <c r="B145" s="277" t="str">
        <f>IF(Table9[[#This Row],[Código do agregado
'[Entidade']]]="","",(CONCATENATE(VLOOKUP(Table9[[#This Row],[Código do agregado
'[Entidade']]],Table8[[Código do agregado '[Entidade']]:[Código do agregado
'[1º Direito']]],8,FALSE),".",Table9[[#This Row],[Membro]])))</f>
        <v/>
      </c>
      <c r="C145" s="278"/>
      <c r="D145" s="279"/>
      <c r="E145" s="280" t="str">
        <f ca="1">IF(Table9[[#This Row],[Data de nascimento (aaaa-mm-dd)]]="","",(IF(A145="","",DATEDIF(D145,NOW(),"y"))))</f>
        <v/>
      </c>
      <c r="F145" s="281"/>
      <c r="G145" s="282"/>
      <c r="H145" s="283" t="str">
        <f>IF(G145="","",IF(G145&gt;(auxiliar!L$2*14),"Sim","Não"))</f>
        <v/>
      </c>
      <c r="I145" s="384" t="str">
        <f t="shared" si="15"/>
        <v/>
      </c>
      <c r="J145" s="380" t="str">
        <f>IF(Table9[[#This Row],[Código do agregado
'[Entidade']]]="","",IF(A145&lt;&gt;A144,"A",IF(J144="A","B",IF(J144="B","C",IF(J144="C","D",IF(J144="D","E",IF(J144="E","F",IF(J144="F","G",IF(J144="G","H",IF(J144="H","I",IF(J144="I","J",IF(J144="J","K",IF(J144="K","L",IF(J144="L","M",IF(J144="M","N",IF(J144="N","O",IF(J144="O","P",IF(J144="P","Q"))))))))))))))))))</f>
        <v/>
      </c>
      <c r="K145" s="284" t="str">
        <f t="shared" si="12"/>
        <v/>
      </c>
      <c r="L145" s="285" t="str">
        <f t="shared" si="13"/>
        <v/>
      </c>
      <c r="M145" s="286" t="str">
        <f t="shared" ca="1" si="14"/>
        <v/>
      </c>
      <c r="U145" s="275"/>
    </row>
    <row r="146" spans="1:21" x14ac:dyDescent="0.25">
      <c r="A146" s="276"/>
      <c r="B146" s="277" t="str">
        <f>IF(Table9[[#This Row],[Código do agregado
'[Entidade']]]="","",(CONCATENATE(VLOOKUP(Table9[[#This Row],[Código do agregado
'[Entidade']]],Table8[[Código do agregado '[Entidade']]:[Código do agregado
'[1º Direito']]],8,FALSE),".",Table9[[#This Row],[Membro]])))</f>
        <v/>
      </c>
      <c r="C146" s="278"/>
      <c r="D146" s="279"/>
      <c r="E146" s="280" t="str">
        <f ca="1">IF(Table9[[#This Row],[Data de nascimento (aaaa-mm-dd)]]="","",(IF(A146="","",DATEDIF(D146,NOW(),"y"))))</f>
        <v/>
      </c>
      <c r="F146" s="281"/>
      <c r="G146" s="282"/>
      <c r="H146" s="283" t="str">
        <f>IF(G146="","",IF(G146&gt;(auxiliar!L$2*14),"Sim","Não"))</f>
        <v/>
      </c>
      <c r="I146" s="384" t="str">
        <f t="shared" si="15"/>
        <v/>
      </c>
      <c r="J146" s="380" t="str">
        <f>IF(Table9[[#This Row],[Código do agregado
'[Entidade']]]="","",IF(A146&lt;&gt;A145,"A",IF(J145="A","B",IF(J145="B","C",IF(J145="C","D",IF(J145="D","E",IF(J145="E","F",IF(J145="F","G",IF(J145="G","H",IF(J145="H","I",IF(J145="I","J",IF(J145="J","K",IF(J145="K","L",IF(J145="L","M",IF(J145="M","N",IF(J145="N","O",IF(J145="O","P",IF(J145="P","Q"))))))))))))))))))</f>
        <v/>
      </c>
      <c r="K146" s="284" t="str">
        <f t="shared" si="12"/>
        <v/>
      </c>
      <c r="L146" s="285" t="str">
        <f t="shared" si="13"/>
        <v/>
      </c>
      <c r="M146" s="286" t="str">
        <f t="shared" ca="1" si="14"/>
        <v/>
      </c>
      <c r="U146" s="275"/>
    </row>
    <row r="147" spans="1:21" x14ac:dyDescent="0.25">
      <c r="A147" s="276"/>
      <c r="B147" s="277" t="str">
        <f>IF(Table9[[#This Row],[Código do agregado
'[Entidade']]]="","",(CONCATENATE(VLOOKUP(Table9[[#This Row],[Código do agregado
'[Entidade']]],Table8[[Código do agregado '[Entidade']]:[Código do agregado
'[1º Direito']]],8,FALSE),".",Table9[[#This Row],[Membro]])))</f>
        <v/>
      </c>
      <c r="C147" s="278"/>
      <c r="D147" s="279"/>
      <c r="E147" s="280" t="str">
        <f ca="1">IF(Table9[[#This Row],[Data de nascimento (aaaa-mm-dd)]]="","",(IF(A147="","",DATEDIF(D147,NOW(),"y"))))</f>
        <v/>
      </c>
      <c r="F147" s="281"/>
      <c r="G147" s="282"/>
      <c r="H147" s="283" t="str">
        <f>IF(G147="","",IF(G147&gt;(auxiliar!L$2*14),"Sim","Não"))</f>
        <v/>
      </c>
      <c r="I147" s="384" t="str">
        <f t="shared" si="15"/>
        <v/>
      </c>
      <c r="J147" s="380" t="str">
        <f>IF(Table9[[#This Row],[Código do agregado
'[Entidade']]]="","",IF(A147&lt;&gt;A146,"A",IF(J146="A","B",IF(J146="B","C",IF(J146="C","D",IF(J146="D","E",IF(J146="E","F",IF(J146="F","G",IF(J146="G","H",IF(J146="H","I",IF(J146="I","J",IF(J146="J","K",IF(J146="K","L",IF(J146="L","M",IF(J146="M","N",IF(J146="N","O",IF(J146="O","P",IF(J146="P","Q"))))))))))))))))))</f>
        <v/>
      </c>
      <c r="K147" s="284" t="str">
        <f t="shared" si="12"/>
        <v/>
      </c>
      <c r="L147" s="285" t="str">
        <f t="shared" si="13"/>
        <v/>
      </c>
      <c r="M147" s="286" t="str">
        <f t="shared" ca="1" si="14"/>
        <v/>
      </c>
      <c r="U147" s="275"/>
    </row>
    <row r="148" spans="1:21" x14ac:dyDescent="0.25">
      <c r="A148" s="276"/>
      <c r="B148" s="277" t="str">
        <f>IF(Table9[[#This Row],[Código do agregado
'[Entidade']]]="","",(CONCATENATE(VLOOKUP(Table9[[#This Row],[Código do agregado
'[Entidade']]],Table8[[Código do agregado '[Entidade']]:[Código do agregado
'[1º Direito']]],8,FALSE),".",Table9[[#This Row],[Membro]])))</f>
        <v/>
      </c>
      <c r="C148" s="278"/>
      <c r="D148" s="279"/>
      <c r="E148" s="280" t="str">
        <f ca="1">IF(Table9[[#This Row],[Data de nascimento (aaaa-mm-dd)]]="","",(IF(A148="","",DATEDIF(D148,NOW(),"y"))))</f>
        <v/>
      </c>
      <c r="F148" s="281"/>
      <c r="G148" s="282"/>
      <c r="H148" s="283" t="str">
        <f>IF(G148="","",IF(G148&gt;(auxiliar!L$2*14),"Sim","Não"))</f>
        <v/>
      </c>
      <c r="I148" s="384" t="str">
        <f t="shared" si="15"/>
        <v/>
      </c>
      <c r="J148" s="380" t="str">
        <f>IF(Table9[[#This Row],[Código do agregado
'[Entidade']]]="","",IF(A148&lt;&gt;A147,"A",IF(J147="A","B",IF(J147="B","C",IF(J147="C","D",IF(J147="D","E",IF(J147="E","F",IF(J147="F","G",IF(J147="G","H",IF(J147="H","I",IF(J147="I","J",IF(J147="J","K",IF(J147="K","L",IF(J147="L","M",IF(J147="M","N",IF(J147="N","O",IF(J147="O","P",IF(J147="P","Q"))))))))))))))))))</f>
        <v/>
      </c>
      <c r="K148" s="284" t="str">
        <f t="shared" si="12"/>
        <v/>
      </c>
      <c r="L148" s="285" t="str">
        <f t="shared" si="13"/>
        <v/>
      </c>
      <c r="M148" s="286" t="str">
        <f t="shared" ca="1" si="14"/>
        <v/>
      </c>
      <c r="U148" s="275"/>
    </row>
    <row r="149" spans="1:21" x14ac:dyDescent="0.25">
      <c r="A149" s="276"/>
      <c r="B149" s="277" t="str">
        <f>IF(Table9[[#This Row],[Código do agregado
'[Entidade']]]="","",(CONCATENATE(VLOOKUP(Table9[[#This Row],[Código do agregado
'[Entidade']]],Table8[[Código do agregado '[Entidade']]:[Código do agregado
'[1º Direito']]],8,FALSE),".",Table9[[#This Row],[Membro]])))</f>
        <v/>
      </c>
      <c r="C149" s="278"/>
      <c r="D149" s="279"/>
      <c r="E149" s="280" t="str">
        <f ca="1">IF(Table9[[#This Row],[Data de nascimento (aaaa-mm-dd)]]="","",(IF(A149="","",DATEDIF(D149,NOW(),"y"))))</f>
        <v/>
      </c>
      <c r="F149" s="281"/>
      <c r="G149" s="282"/>
      <c r="H149" s="283" t="str">
        <f>IF(G149="","",IF(G149&gt;(auxiliar!L$2*14),"Sim","Não"))</f>
        <v/>
      </c>
      <c r="I149" s="384" t="str">
        <f t="shared" si="15"/>
        <v/>
      </c>
      <c r="J149" s="380" t="str">
        <f>IF(Table9[[#This Row],[Código do agregado
'[Entidade']]]="","",IF(A149&lt;&gt;A148,"A",IF(J148="A","B",IF(J148="B","C",IF(J148="C","D",IF(J148="D","E",IF(J148="E","F",IF(J148="F","G",IF(J148="G","H",IF(J148="H","I",IF(J148="I","J",IF(J148="J","K",IF(J148="K","L",IF(J148="L","M",IF(J148="M","N",IF(J148="N","O",IF(J148="O","P",IF(J148="P","Q"))))))))))))))))))</f>
        <v/>
      </c>
      <c r="K149" s="284" t="str">
        <f t="shared" si="12"/>
        <v/>
      </c>
      <c r="L149" s="285" t="str">
        <f t="shared" si="13"/>
        <v/>
      </c>
      <c r="M149" s="286" t="str">
        <f t="shared" ca="1" si="14"/>
        <v/>
      </c>
      <c r="U149" s="275"/>
    </row>
    <row r="150" spans="1:21" x14ac:dyDescent="0.25">
      <c r="A150" s="276"/>
      <c r="B150" s="277" t="str">
        <f>IF(Table9[[#This Row],[Código do agregado
'[Entidade']]]="","",(CONCATENATE(VLOOKUP(Table9[[#This Row],[Código do agregado
'[Entidade']]],Table8[[Código do agregado '[Entidade']]:[Código do agregado
'[1º Direito']]],8,FALSE),".",Table9[[#This Row],[Membro]])))</f>
        <v/>
      </c>
      <c r="C150" s="278"/>
      <c r="D150" s="279"/>
      <c r="E150" s="280" t="str">
        <f ca="1">IF(Table9[[#This Row],[Data de nascimento (aaaa-mm-dd)]]="","",(IF(A150="","",DATEDIF(D150,NOW(),"y"))))</f>
        <v/>
      </c>
      <c r="F150" s="281"/>
      <c r="G150" s="282"/>
      <c r="H150" s="283" t="str">
        <f>IF(G150="","",IF(G150&gt;(auxiliar!L$2*14),"Sim","Não"))</f>
        <v/>
      </c>
      <c r="I150" s="384" t="str">
        <f t="shared" si="15"/>
        <v/>
      </c>
      <c r="J150" s="380" t="str">
        <f>IF(Table9[[#This Row],[Código do agregado
'[Entidade']]]="","",IF(A150&lt;&gt;A149,"A",IF(J149="A","B",IF(J149="B","C",IF(J149="C","D",IF(J149="D","E",IF(J149="E","F",IF(J149="F","G",IF(J149="G","H",IF(J149="H","I",IF(J149="I","J",IF(J149="J","K",IF(J149="K","L",IF(J149="L","M",IF(J149="M","N",IF(J149="N","O",IF(J149="O","P",IF(J149="P","Q"))))))))))))))))))</f>
        <v/>
      </c>
      <c r="K150" s="284" t="str">
        <f t="shared" si="12"/>
        <v/>
      </c>
      <c r="L150" s="285" t="str">
        <f t="shared" si="13"/>
        <v/>
      </c>
      <c r="M150" s="286" t="str">
        <f t="shared" ca="1" si="14"/>
        <v/>
      </c>
      <c r="U150" s="275"/>
    </row>
    <row r="151" spans="1:21" x14ac:dyDescent="0.25">
      <c r="A151" s="276"/>
      <c r="B151" s="277" t="str">
        <f>IF(Table9[[#This Row],[Código do agregado
'[Entidade']]]="","",(CONCATENATE(VLOOKUP(Table9[[#This Row],[Código do agregado
'[Entidade']]],Table8[[Código do agregado '[Entidade']]:[Código do agregado
'[1º Direito']]],8,FALSE),".",Table9[[#This Row],[Membro]])))</f>
        <v/>
      </c>
      <c r="C151" s="278"/>
      <c r="D151" s="279"/>
      <c r="E151" s="280" t="str">
        <f ca="1">IF(Table9[[#This Row],[Data de nascimento (aaaa-mm-dd)]]="","",(IF(A151="","",DATEDIF(D151,NOW(),"y"))))</f>
        <v/>
      </c>
      <c r="F151" s="281"/>
      <c r="G151" s="282"/>
      <c r="H151" s="283" t="str">
        <f>IF(G151="","",IF(G151&gt;(auxiliar!L$2*14),"Sim","Não"))</f>
        <v/>
      </c>
      <c r="I151" s="384" t="str">
        <f t="shared" si="15"/>
        <v/>
      </c>
      <c r="J151" s="380" t="str">
        <f>IF(Table9[[#This Row],[Código do agregado
'[Entidade']]]="","",IF(A151&lt;&gt;A150,"A",IF(J150="A","B",IF(J150="B","C",IF(J150="C","D",IF(J150="D","E",IF(J150="E","F",IF(J150="F","G",IF(J150="G","H",IF(J150="H","I",IF(J150="I","J",IF(J150="J","K",IF(J150="K","L",IF(J150="L","M",IF(J150="M","N",IF(J150="N","O",IF(J150="O","P",IF(J150="P","Q"))))))))))))))))))</f>
        <v/>
      </c>
      <c r="K151" s="284" t="str">
        <f t="shared" si="12"/>
        <v/>
      </c>
      <c r="L151" s="285" t="str">
        <f t="shared" si="13"/>
        <v/>
      </c>
      <c r="M151" s="286" t="str">
        <f t="shared" ca="1" si="14"/>
        <v/>
      </c>
      <c r="U151" s="275"/>
    </row>
    <row r="152" spans="1:21" x14ac:dyDescent="0.25">
      <c r="A152" s="276"/>
      <c r="B152" s="277" t="str">
        <f>IF(Table9[[#This Row],[Código do agregado
'[Entidade']]]="","",(CONCATENATE(VLOOKUP(Table9[[#This Row],[Código do agregado
'[Entidade']]],Table8[[Código do agregado '[Entidade']]:[Código do agregado
'[1º Direito']]],8,FALSE),".",Table9[[#This Row],[Membro]])))</f>
        <v/>
      </c>
      <c r="C152" s="278"/>
      <c r="D152" s="279"/>
      <c r="E152" s="280" t="str">
        <f ca="1">IF(Table9[[#This Row],[Data de nascimento (aaaa-mm-dd)]]="","",(IF(A152="","",DATEDIF(D152,NOW(),"y"))))</f>
        <v/>
      </c>
      <c r="F152" s="281"/>
      <c r="G152" s="282"/>
      <c r="H152" s="283" t="str">
        <f>IF(G152="","",IF(G152&gt;(auxiliar!L$2*14),"Sim","Não"))</f>
        <v/>
      </c>
      <c r="I152" s="384" t="str">
        <f t="shared" si="15"/>
        <v/>
      </c>
      <c r="J152" s="380" t="str">
        <f>IF(Table9[[#This Row],[Código do agregado
'[Entidade']]]="","",IF(A152&lt;&gt;A151,"A",IF(J151="A","B",IF(J151="B","C",IF(J151="C","D",IF(J151="D","E",IF(J151="E","F",IF(J151="F","G",IF(J151="G","H",IF(J151="H","I",IF(J151="I","J",IF(J151="J","K",IF(J151="K","L",IF(J151="L","M",IF(J151="M","N",IF(J151="N","O",IF(J151="O","P",IF(J151="P","Q"))))))))))))))))))</f>
        <v/>
      </c>
      <c r="K152" s="284" t="str">
        <f t="shared" si="12"/>
        <v/>
      </c>
      <c r="L152" s="285" t="str">
        <f t="shared" si="13"/>
        <v/>
      </c>
      <c r="M152" s="286" t="str">
        <f t="shared" ca="1" si="14"/>
        <v/>
      </c>
      <c r="U152" s="275"/>
    </row>
    <row r="153" spans="1:21" x14ac:dyDescent="0.25">
      <c r="A153" s="276"/>
      <c r="B153" s="277" t="str">
        <f>IF(Table9[[#This Row],[Código do agregado
'[Entidade']]]="","",(CONCATENATE(VLOOKUP(Table9[[#This Row],[Código do agregado
'[Entidade']]],Table8[[Código do agregado '[Entidade']]:[Código do agregado
'[1º Direito']]],8,FALSE),".",Table9[[#This Row],[Membro]])))</f>
        <v/>
      </c>
      <c r="C153" s="278"/>
      <c r="D153" s="279"/>
      <c r="E153" s="280" t="str">
        <f ca="1">IF(Table9[[#This Row],[Data de nascimento (aaaa-mm-dd)]]="","",(IF(A153="","",DATEDIF(D153,NOW(),"y"))))</f>
        <v/>
      </c>
      <c r="F153" s="281"/>
      <c r="G153" s="282"/>
      <c r="H153" s="283" t="str">
        <f>IF(G153="","",IF(G153&gt;(auxiliar!L$2*14),"Sim","Não"))</f>
        <v/>
      </c>
      <c r="I153" s="384" t="str">
        <f t="shared" si="15"/>
        <v/>
      </c>
      <c r="J153" s="380" t="str">
        <f>IF(Table9[[#This Row],[Código do agregado
'[Entidade']]]="","",IF(A153&lt;&gt;A152,"A",IF(J152="A","B",IF(J152="B","C",IF(J152="C","D",IF(J152="D","E",IF(J152="E","F",IF(J152="F","G",IF(J152="G","H",IF(J152="H","I",IF(J152="I","J",IF(J152="J","K",IF(J152="K","L",IF(J152="L","M",IF(J152="M","N",IF(J152="N","O",IF(J152="O","P",IF(J152="P","Q"))))))))))))))))))</f>
        <v/>
      </c>
      <c r="K153" s="284" t="str">
        <f t="shared" si="12"/>
        <v/>
      </c>
      <c r="L153" s="285" t="str">
        <f t="shared" si="13"/>
        <v/>
      </c>
      <c r="M153" s="286" t="str">
        <f t="shared" ca="1" si="14"/>
        <v/>
      </c>
      <c r="U153" s="275"/>
    </row>
    <row r="154" spans="1:21" x14ac:dyDescent="0.25">
      <c r="A154" s="276"/>
      <c r="B154" s="277" t="str">
        <f>IF(Table9[[#This Row],[Código do agregado
'[Entidade']]]="","",(CONCATENATE(VLOOKUP(Table9[[#This Row],[Código do agregado
'[Entidade']]],Table8[[Código do agregado '[Entidade']]:[Código do agregado
'[1º Direito']]],8,FALSE),".",Table9[[#This Row],[Membro]])))</f>
        <v/>
      </c>
      <c r="C154" s="278"/>
      <c r="D154" s="279"/>
      <c r="E154" s="280" t="str">
        <f ca="1">IF(Table9[[#This Row],[Data de nascimento (aaaa-mm-dd)]]="","",(IF(A154="","",DATEDIF(D154,NOW(),"y"))))</f>
        <v/>
      </c>
      <c r="F154" s="281"/>
      <c r="G154" s="282"/>
      <c r="H154" s="283" t="str">
        <f>IF(G154="","",IF(G154&gt;(auxiliar!L$2*14),"Sim","Não"))</f>
        <v/>
      </c>
      <c r="I154" s="384" t="str">
        <f t="shared" si="15"/>
        <v/>
      </c>
      <c r="J154" s="380" t="str">
        <f>IF(Table9[[#This Row],[Código do agregado
'[Entidade']]]="","",IF(A154&lt;&gt;A153,"A",IF(J153="A","B",IF(J153="B","C",IF(J153="C","D",IF(J153="D","E",IF(J153="E","F",IF(J153="F","G",IF(J153="G","H",IF(J153="H","I",IF(J153="I","J",IF(J153="J","K",IF(J153="K","L",IF(J153="L","M",IF(J153="M","N",IF(J153="N","O",IF(J153="O","P",IF(J153="P","Q"))))))))))))))))))</f>
        <v/>
      </c>
      <c r="K154" s="284" t="str">
        <f t="shared" si="12"/>
        <v/>
      </c>
      <c r="L154" s="285" t="str">
        <f t="shared" si="13"/>
        <v/>
      </c>
      <c r="M154" s="286" t="str">
        <f t="shared" ca="1" si="14"/>
        <v/>
      </c>
      <c r="U154" s="275"/>
    </row>
    <row r="155" spans="1:21" x14ac:dyDescent="0.25">
      <c r="A155" s="276"/>
      <c r="B155" s="277" t="str">
        <f>IF(Table9[[#This Row],[Código do agregado
'[Entidade']]]="","",(CONCATENATE(VLOOKUP(Table9[[#This Row],[Código do agregado
'[Entidade']]],Table8[[Código do agregado '[Entidade']]:[Código do agregado
'[1º Direito']]],8,FALSE),".",Table9[[#This Row],[Membro]])))</f>
        <v/>
      </c>
      <c r="C155" s="278"/>
      <c r="D155" s="279"/>
      <c r="E155" s="280" t="str">
        <f ca="1">IF(Table9[[#This Row],[Data de nascimento (aaaa-mm-dd)]]="","",(IF(A155="","",DATEDIF(D155,NOW(),"y"))))</f>
        <v/>
      </c>
      <c r="F155" s="281"/>
      <c r="G155" s="282"/>
      <c r="H155" s="283" t="str">
        <f>IF(G155="","",IF(G155&gt;(auxiliar!L$2*14),"Sim","Não"))</f>
        <v/>
      </c>
      <c r="I155" s="384" t="str">
        <f t="shared" si="15"/>
        <v/>
      </c>
      <c r="J155" s="380" t="str">
        <f>IF(Table9[[#This Row],[Código do agregado
'[Entidade']]]="","",IF(A155&lt;&gt;A154,"A",IF(J154="A","B",IF(J154="B","C",IF(J154="C","D",IF(J154="D","E",IF(J154="E","F",IF(J154="F","G",IF(J154="G","H",IF(J154="H","I",IF(J154="I","J",IF(J154="J","K",IF(J154="K","L",IF(J154="L","M",IF(J154="M","N",IF(J154="N","O",IF(J154="O","P",IF(J154="P","Q"))))))))))))))))))</f>
        <v/>
      </c>
      <c r="K155" s="284" t="str">
        <f t="shared" si="12"/>
        <v/>
      </c>
      <c r="L155" s="285" t="str">
        <f t="shared" si="13"/>
        <v/>
      </c>
      <c r="M155" s="286" t="str">
        <f t="shared" ca="1" si="14"/>
        <v/>
      </c>
      <c r="U155" s="275"/>
    </row>
    <row r="156" spans="1:21" x14ac:dyDescent="0.25">
      <c r="A156" s="276"/>
      <c r="B156" s="277" t="str">
        <f>IF(Table9[[#This Row],[Código do agregado
'[Entidade']]]="","",(CONCATENATE(VLOOKUP(Table9[[#This Row],[Código do agregado
'[Entidade']]],Table8[[Código do agregado '[Entidade']]:[Código do agregado
'[1º Direito']]],8,FALSE),".",Table9[[#This Row],[Membro]])))</f>
        <v/>
      </c>
      <c r="C156" s="278"/>
      <c r="D156" s="279"/>
      <c r="E156" s="280" t="str">
        <f ca="1">IF(Table9[[#This Row],[Data de nascimento (aaaa-mm-dd)]]="","",(IF(A156="","",DATEDIF(D156,NOW(),"y"))))</f>
        <v/>
      </c>
      <c r="F156" s="281"/>
      <c r="G156" s="282"/>
      <c r="H156" s="283" t="str">
        <f>IF(G156="","",IF(G156&gt;(auxiliar!L$2*14),"Sim","Não"))</f>
        <v/>
      </c>
      <c r="I156" s="384" t="str">
        <f t="shared" si="15"/>
        <v/>
      </c>
      <c r="J156" s="380" t="str">
        <f>IF(Table9[[#This Row],[Código do agregado
'[Entidade']]]="","",IF(A156&lt;&gt;A155,"A",IF(J155="A","B",IF(J155="B","C",IF(J155="C","D",IF(J155="D","E",IF(J155="E","F",IF(J155="F","G",IF(J155="G","H",IF(J155="H","I",IF(J155="I","J",IF(J155="J","K",IF(J155="K","L",IF(J155="L","M",IF(J155="M","N",IF(J155="N","O",IF(J155="O","P",IF(J155="P","Q"))))))))))))))))))</f>
        <v/>
      </c>
      <c r="K156" s="284" t="str">
        <f t="shared" si="12"/>
        <v/>
      </c>
      <c r="L156" s="285" t="str">
        <f t="shared" si="13"/>
        <v/>
      </c>
      <c r="M156" s="286" t="str">
        <f t="shared" ca="1" si="14"/>
        <v/>
      </c>
      <c r="U156" s="275"/>
    </row>
    <row r="157" spans="1:21" x14ac:dyDescent="0.25">
      <c r="A157" s="276"/>
      <c r="B157" s="277" t="str">
        <f>IF(Table9[[#This Row],[Código do agregado
'[Entidade']]]="","",(CONCATENATE(VLOOKUP(Table9[[#This Row],[Código do agregado
'[Entidade']]],Table8[[Código do agregado '[Entidade']]:[Código do agregado
'[1º Direito']]],8,FALSE),".",Table9[[#This Row],[Membro]])))</f>
        <v/>
      </c>
      <c r="C157" s="278"/>
      <c r="D157" s="279"/>
      <c r="E157" s="280" t="str">
        <f ca="1">IF(Table9[[#This Row],[Data de nascimento (aaaa-mm-dd)]]="","",(IF(A157="","",DATEDIF(D157,NOW(),"y"))))</f>
        <v/>
      </c>
      <c r="F157" s="281"/>
      <c r="G157" s="282"/>
      <c r="H157" s="283" t="str">
        <f>IF(G157="","",IF(G157&gt;(auxiliar!L$2*14),"Sim","Não"))</f>
        <v/>
      </c>
      <c r="I157" s="384" t="str">
        <f t="shared" si="15"/>
        <v/>
      </c>
      <c r="J157" s="380" t="str">
        <f>IF(Table9[[#This Row],[Código do agregado
'[Entidade']]]="","",IF(A157&lt;&gt;A156,"A",IF(J156="A","B",IF(J156="B","C",IF(J156="C","D",IF(J156="D","E",IF(J156="E","F",IF(J156="F","G",IF(J156="G","H",IF(J156="H","I",IF(J156="I","J",IF(J156="J","K",IF(J156="K","L",IF(J156="L","M",IF(J156="M","N",IF(J156="N","O",IF(J156="O","P",IF(J156="P","Q"))))))))))))))))))</f>
        <v/>
      </c>
      <c r="K157" s="284" t="str">
        <f t="shared" si="12"/>
        <v/>
      </c>
      <c r="L157" s="285" t="str">
        <f t="shared" si="13"/>
        <v/>
      </c>
      <c r="M157" s="286" t="str">
        <f t="shared" ca="1" si="14"/>
        <v/>
      </c>
      <c r="U157" s="275"/>
    </row>
    <row r="158" spans="1:21" x14ac:dyDescent="0.25">
      <c r="A158" s="276"/>
      <c r="B158" s="277" t="str">
        <f>IF(Table9[[#This Row],[Código do agregado
'[Entidade']]]="","",(CONCATENATE(VLOOKUP(Table9[[#This Row],[Código do agregado
'[Entidade']]],Table8[[Código do agregado '[Entidade']]:[Código do agregado
'[1º Direito']]],8,FALSE),".",Table9[[#This Row],[Membro]])))</f>
        <v/>
      </c>
      <c r="C158" s="278"/>
      <c r="D158" s="279"/>
      <c r="E158" s="280" t="str">
        <f ca="1">IF(Table9[[#This Row],[Data de nascimento (aaaa-mm-dd)]]="","",(IF(A158="","",DATEDIF(D158,NOW(),"y"))))</f>
        <v/>
      </c>
      <c r="F158" s="281"/>
      <c r="G158" s="282"/>
      <c r="H158" s="283" t="str">
        <f>IF(G158="","",IF(G158&gt;(auxiliar!L$2*14),"Sim","Não"))</f>
        <v/>
      </c>
      <c r="I158" s="384" t="str">
        <f t="shared" si="15"/>
        <v/>
      </c>
      <c r="J158" s="380" t="str">
        <f>IF(Table9[[#This Row],[Código do agregado
'[Entidade']]]="","",IF(A158&lt;&gt;A157,"A",IF(J157="A","B",IF(J157="B","C",IF(J157="C","D",IF(J157="D","E",IF(J157="E","F",IF(J157="F","G",IF(J157="G","H",IF(J157="H","I",IF(J157="I","J",IF(J157="J","K",IF(J157="K","L",IF(J157="L","M",IF(J157="M","N",IF(J157="N","O",IF(J157="O","P",IF(J157="P","Q"))))))))))))))))))</f>
        <v/>
      </c>
      <c r="K158" s="284" t="str">
        <f t="shared" si="12"/>
        <v/>
      </c>
      <c r="L158" s="285" t="str">
        <f t="shared" si="13"/>
        <v/>
      </c>
      <c r="M158" s="286" t="str">
        <f t="shared" ca="1" si="14"/>
        <v/>
      </c>
      <c r="U158" s="275"/>
    </row>
    <row r="159" spans="1:21" x14ac:dyDescent="0.25">
      <c r="A159" s="276"/>
      <c r="B159" s="277" t="str">
        <f>IF(Table9[[#This Row],[Código do agregado
'[Entidade']]]="","",(CONCATENATE(VLOOKUP(Table9[[#This Row],[Código do agregado
'[Entidade']]],Table8[[Código do agregado '[Entidade']]:[Código do agregado
'[1º Direito']]],8,FALSE),".",Table9[[#This Row],[Membro]])))</f>
        <v/>
      </c>
      <c r="C159" s="278"/>
      <c r="D159" s="279"/>
      <c r="E159" s="280" t="str">
        <f ca="1">IF(Table9[[#This Row],[Data de nascimento (aaaa-mm-dd)]]="","",(IF(A159="","",DATEDIF(D159,NOW(),"y"))))</f>
        <v/>
      </c>
      <c r="F159" s="281"/>
      <c r="G159" s="282"/>
      <c r="H159" s="283" t="str">
        <f>IF(G159="","",IF(G159&gt;(auxiliar!L$2*14),"Sim","Não"))</f>
        <v/>
      </c>
      <c r="I159" s="384" t="str">
        <f t="shared" si="15"/>
        <v/>
      </c>
      <c r="J159" s="380" t="str">
        <f>IF(Table9[[#This Row],[Código do agregado
'[Entidade']]]="","",IF(A159&lt;&gt;A158,"A",IF(J158="A","B",IF(J158="B","C",IF(J158="C","D",IF(J158="D","E",IF(J158="E","F",IF(J158="F","G",IF(J158="G","H",IF(J158="H","I",IF(J158="I","J",IF(J158="J","K",IF(J158="K","L",IF(J158="L","M",IF(J158="M","N",IF(J158="N","O",IF(J158="O","P",IF(J158="P","Q"))))))))))))))))))</f>
        <v/>
      </c>
      <c r="K159" s="284" t="str">
        <f t="shared" si="12"/>
        <v/>
      </c>
      <c r="L159" s="285" t="str">
        <f t="shared" si="13"/>
        <v/>
      </c>
      <c r="M159" s="286" t="str">
        <f t="shared" ca="1" si="14"/>
        <v/>
      </c>
      <c r="U159" s="275"/>
    </row>
    <row r="160" spans="1:21" x14ac:dyDescent="0.25">
      <c r="A160" s="276"/>
      <c r="B160" s="277" t="str">
        <f>IF(Table9[[#This Row],[Código do agregado
'[Entidade']]]="","",(CONCATENATE(VLOOKUP(Table9[[#This Row],[Código do agregado
'[Entidade']]],Table8[[Código do agregado '[Entidade']]:[Código do agregado
'[1º Direito']]],8,FALSE),".",Table9[[#This Row],[Membro]])))</f>
        <v/>
      </c>
      <c r="C160" s="278"/>
      <c r="D160" s="279"/>
      <c r="E160" s="280" t="str">
        <f ca="1">IF(Table9[[#This Row],[Data de nascimento (aaaa-mm-dd)]]="","",(IF(A160="","",DATEDIF(D160,NOW(),"y"))))</f>
        <v/>
      </c>
      <c r="F160" s="281"/>
      <c r="G160" s="282"/>
      <c r="H160" s="283" t="str">
        <f>IF(G160="","",IF(G160&gt;(auxiliar!L$2*14),"Sim","Não"))</f>
        <v/>
      </c>
      <c r="I160" s="384" t="str">
        <f t="shared" si="15"/>
        <v/>
      </c>
      <c r="J160" s="380" t="str">
        <f>IF(Table9[[#This Row],[Código do agregado
'[Entidade']]]="","",IF(A160&lt;&gt;A159,"A",IF(J159="A","B",IF(J159="B","C",IF(J159="C","D",IF(J159="D","E",IF(J159="E","F",IF(J159="F","G",IF(J159="G","H",IF(J159="H","I",IF(J159="I","J",IF(J159="J","K",IF(J159="K","L",IF(J159="L","M",IF(J159="M","N",IF(J159="N","O",IF(J159="O","P",IF(J159="P","Q"))))))))))))))))))</f>
        <v/>
      </c>
      <c r="K160" s="284" t="str">
        <f t="shared" si="12"/>
        <v/>
      </c>
      <c r="L160" s="285" t="str">
        <f t="shared" si="13"/>
        <v/>
      </c>
      <c r="M160" s="286" t="str">
        <f t="shared" ca="1" si="14"/>
        <v/>
      </c>
      <c r="U160" s="275"/>
    </row>
    <row r="161" spans="1:21" x14ac:dyDescent="0.25">
      <c r="A161" s="276"/>
      <c r="B161" s="277" t="str">
        <f>IF(Table9[[#This Row],[Código do agregado
'[Entidade']]]="","",(CONCATENATE(VLOOKUP(Table9[[#This Row],[Código do agregado
'[Entidade']]],Table8[[Código do agregado '[Entidade']]:[Código do agregado
'[1º Direito']]],8,FALSE),".",Table9[[#This Row],[Membro]])))</f>
        <v/>
      </c>
      <c r="C161" s="278"/>
      <c r="D161" s="279"/>
      <c r="E161" s="280" t="str">
        <f ca="1">IF(Table9[[#This Row],[Data de nascimento (aaaa-mm-dd)]]="","",(IF(A161="","",DATEDIF(D161,NOW(),"y"))))</f>
        <v/>
      </c>
      <c r="F161" s="281"/>
      <c r="G161" s="282"/>
      <c r="H161" s="283" t="str">
        <f>IF(G161="","",IF(G161&gt;(auxiliar!L$2*14),"Sim","Não"))</f>
        <v/>
      </c>
      <c r="I161" s="384" t="str">
        <f t="shared" si="15"/>
        <v/>
      </c>
      <c r="J161" s="380" t="str">
        <f>IF(Table9[[#This Row],[Código do agregado
'[Entidade']]]="","",IF(A161&lt;&gt;A160,"A",IF(J160="A","B",IF(J160="B","C",IF(J160="C","D",IF(J160="D","E",IF(J160="E","F",IF(J160="F","G",IF(J160="G","H",IF(J160="H","I",IF(J160="I","J",IF(J160="J","K",IF(J160="K","L",IF(J160="L","M",IF(J160="M","N",IF(J160="N","O",IF(J160="O","P",IF(J160="P","Q"))))))))))))))))))</f>
        <v/>
      </c>
      <c r="K161" s="284" t="str">
        <f t="shared" si="12"/>
        <v/>
      </c>
      <c r="L161" s="285" t="str">
        <f t="shared" si="13"/>
        <v/>
      </c>
      <c r="M161" s="286" t="str">
        <f t="shared" ca="1" si="14"/>
        <v/>
      </c>
      <c r="U161" s="275"/>
    </row>
    <row r="162" spans="1:21" x14ac:dyDescent="0.25">
      <c r="A162" s="276"/>
      <c r="B162" s="277" t="str">
        <f>IF(Table9[[#This Row],[Código do agregado
'[Entidade']]]="","",(CONCATENATE(VLOOKUP(Table9[[#This Row],[Código do agregado
'[Entidade']]],Table8[[Código do agregado '[Entidade']]:[Código do agregado
'[1º Direito']]],8,FALSE),".",Table9[[#This Row],[Membro]])))</f>
        <v/>
      </c>
      <c r="C162" s="278"/>
      <c r="D162" s="279"/>
      <c r="E162" s="280" t="str">
        <f ca="1">IF(Table9[[#This Row],[Data de nascimento (aaaa-mm-dd)]]="","",(IF(A162="","",DATEDIF(D162,NOW(),"y"))))</f>
        <v/>
      </c>
      <c r="F162" s="281"/>
      <c r="G162" s="282"/>
      <c r="H162" s="283" t="str">
        <f>IF(G162="","",IF(G162&gt;(auxiliar!L$2*14),"Sim","Não"))</f>
        <v/>
      </c>
      <c r="I162" s="384" t="str">
        <f t="shared" si="15"/>
        <v/>
      </c>
      <c r="J162" s="380" t="str">
        <f>IF(Table9[[#This Row],[Código do agregado
'[Entidade']]]="","",IF(A162&lt;&gt;A161,"A",IF(J161="A","B",IF(J161="B","C",IF(J161="C","D",IF(J161="D","E",IF(J161="E","F",IF(J161="F","G",IF(J161="G","H",IF(J161="H","I",IF(J161="I","J",IF(J161="J","K",IF(J161="K","L",IF(J161="L","M",IF(J161="M","N",IF(J161="N","O",IF(J161="O","P",IF(J161="P","Q"))))))))))))))))))</f>
        <v/>
      </c>
      <c r="K162" s="284" t="str">
        <f t="shared" si="12"/>
        <v/>
      </c>
      <c r="L162" s="285" t="str">
        <f t="shared" si="13"/>
        <v/>
      </c>
      <c r="M162" s="286" t="str">
        <f t="shared" ca="1" si="14"/>
        <v/>
      </c>
      <c r="U162" s="275"/>
    </row>
    <row r="163" spans="1:21" x14ac:dyDescent="0.25">
      <c r="A163" s="276"/>
      <c r="B163" s="277" t="str">
        <f>IF(Table9[[#This Row],[Código do agregado
'[Entidade']]]="","",(CONCATENATE(VLOOKUP(Table9[[#This Row],[Código do agregado
'[Entidade']]],Table8[[Código do agregado '[Entidade']]:[Código do agregado
'[1º Direito']]],8,FALSE),".",Table9[[#This Row],[Membro]])))</f>
        <v/>
      </c>
      <c r="C163" s="278"/>
      <c r="D163" s="279"/>
      <c r="E163" s="280" t="str">
        <f ca="1">IF(Table9[[#This Row],[Data de nascimento (aaaa-mm-dd)]]="","",(IF(A163="","",DATEDIF(D163,NOW(),"y"))))</f>
        <v/>
      </c>
      <c r="F163" s="281"/>
      <c r="G163" s="282"/>
      <c r="H163" s="283" t="str">
        <f>IF(G163="","",IF(G163&gt;(auxiliar!L$2*14),"Sim","Não"))</f>
        <v/>
      </c>
      <c r="I163" s="384" t="str">
        <f t="shared" si="15"/>
        <v/>
      </c>
      <c r="J163" s="380" t="str">
        <f>IF(Table9[[#This Row],[Código do agregado
'[Entidade']]]="","",IF(A163&lt;&gt;A162,"A",IF(J162="A","B",IF(J162="B","C",IF(J162="C","D",IF(J162="D","E",IF(J162="E","F",IF(J162="F","G",IF(J162="G","H",IF(J162="H","I",IF(J162="I","J",IF(J162="J","K",IF(J162="K","L",IF(J162="L","M",IF(J162="M","N",IF(J162="N","O",IF(J162="O","P",IF(J162="P","Q"))))))))))))))))))</f>
        <v/>
      </c>
      <c r="K163" s="284" t="str">
        <f t="shared" si="12"/>
        <v/>
      </c>
      <c r="L163" s="285" t="str">
        <f t="shared" si="13"/>
        <v/>
      </c>
      <c r="M163" s="286" t="str">
        <f t="shared" ca="1" si="14"/>
        <v/>
      </c>
      <c r="U163" s="275"/>
    </row>
    <row r="164" spans="1:21" x14ac:dyDescent="0.25">
      <c r="A164" s="276"/>
      <c r="B164" s="277" t="str">
        <f>IF(Table9[[#This Row],[Código do agregado
'[Entidade']]]="","",(CONCATENATE(VLOOKUP(Table9[[#This Row],[Código do agregado
'[Entidade']]],Table8[[Código do agregado '[Entidade']]:[Código do agregado
'[1º Direito']]],8,FALSE),".",Table9[[#This Row],[Membro]])))</f>
        <v/>
      </c>
      <c r="C164" s="278"/>
      <c r="D164" s="279"/>
      <c r="E164" s="280" t="str">
        <f ca="1">IF(Table9[[#This Row],[Data de nascimento (aaaa-mm-dd)]]="","",(IF(A164="","",DATEDIF(D164,NOW(),"y"))))</f>
        <v/>
      </c>
      <c r="F164" s="281"/>
      <c r="G164" s="282"/>
      <c r="H164" s="283" t="str">
        <f>IF(G164="","",IF(G164&gt;(auxiliar!L$2*14),"Sim","Não"))</f>
        <v/>
      </c>
      <c r="I164" s="384" t="str">
        <f t="shared" si="15"/>
        <v/>
      </c>
      <c r="J164" s="380" t="str">
        <f>IF(Table9[[#This Row],[Código do agregado
'[Entidade']]]="","",IF(A164&lt;&gt;A163,"A",IF(J163="A","B",IF(J163="B","C",IF(J163="C","D",IF(J163="D","E",IF(J163="E","F",IF(J163="F","G",IF(J163="G","H",IF(J163="H","I",IF(J163="I","J",IF(J163="J","K",IF(J163="K","L",IF(J163="L","M",IF(J163="M","N",IF(J163="N","O",IF(J163="O","P",IF(J163="P","Q"))))))))))))))))))</f>
        <v/>
      </c>
      <c r="K164" s="284" t="str">
        <f t="shared" si="12"/>
        <v/>
      </c>
      <c r="L164" s="285" t="str">
        <f t="shared" si="13"/>
        <v/>
      </c>
      <c r="M164" s="286" t="str">
        <f t="shared" ca="1" si="14"/>
        <v/>
      </c>
      <c r="U164" s="275"/>
    </row>
    <row r="165" spans="1:21" x14ac:dyDescent="0.25">
      <c r="A165" s="276"/>
      <c r="B165" s="277" t="str">
        <f>IF(Table9[[#This Row],[Código do agregado
'[Entidade']]]="","",(CONCATENATE(VLOOKUP(Table9[[#This Row],[Código do agregado
'[Entidade']]],Table8[[Código do agregado '[Entidade']]:[Código do agregado
'[1º Direito']]],8,FALSE),".",Table9[[#This Row],[Membro]])))</f>
        <v/>
      </c>
      <c r="C165" s="278"/>
      <c r="D165" s="279"/>
      <c r="E165" s="280" t="str">
        <f ca="1">IF(Table9[[#This Row],[Data de nascimento (aaaa-mm-dd)]]="","",(IF(A165="","",DATEDIF(D165,NOW(),"y"))))</f>
        <v/>
      </c>
      <c r="F165" s="281"/>
      <c r="G165" s="282"/>
      <c r="H165" s="283" t="str">
        <f>IF(G165="","",IF(G165&gt;(auxiliar!L$2*14),"Sim","Não"))</f>
        <v/>
      </c>
      <c r="I165" s="384" t="str">
        <f t="shared" si="15"/>
        <v/>
      </c>
      <c r="J165" s="380" t="str">
        <f>IF(Table9[[#This Row],[Código do agregado
'[Entidade']]]="","",IF(A165&lt;&gt;A164,"A",IF(J164="A","B",IF(J164="B","C",IF(J164="C","D",IF(J164="D","E",IF(J164="E","F",IF(J164="F","G",IF(J164="G","H",IF(J164="H","I",IF(J164="I","J",IF(J164="J","K",IF(J164="K","L",IF(J164="L","M",IF(J164="M","N",IF(J164="N","O",IF(J164="O","P",IF(J164="P","Q"))))))))))))))))))</f>
        <v/>
      </c>
      <c r="K165" s="284" t="str">
        <f t="shared" si="12"/>
        <v/>
      </c>
      <c r="L165" s="285" t="str">
        <f t="shared" si="13"/>
        <v/>
      </c>
      <c r="M165" s="286" t="str">
        <f t="shared" ca="1" si="14"/>
        <v/>
      </c>
      <c r="U165" s="275"/>
    </row>
    <row r="166" spans="1:21" x14ac:dyDescent="0.25">
      <c r="A166" s="276"/>
      <c r="B166" s="277" t="str">
        <f>IF(Table9[[#This Row],[Código do agregado
'[Entidade']]]="","",(CONCATENATE(VLOOKUP(Table9[[#This Row],[Código do agregado
'[Entidade']]],Table8[[Código do agregado '[Entidade']]:[Código do agregado
'[1º Direito']]],8,FALSE),".",Table9[[#This Row],[Membro]])))</f>
        <v/>
      </c>
      <c r="C166" s="278"/>
      <c r="D166" s="279"/>
      <c r="E166" s="280" t="str">
        <f ca="1">IF(Table9[[#This Row],[Data de nascimento (aaaa-mm-dd)]]="","",(IF(A166="","",DATEDIF(D166,NOW(),"y"))))</f>
        <v/>
      </c>
      <c r="F166" s="281"/>
      <c r="G166" s="282"/>
      <c r="H166" s="283" t="str">
        <f>IF(G166="","",IF(G166&gt;(auxiliar!L$2*14),"Sim","Não"))</f>
        <v/>
      </c>
      <c r="I166" s="384" t="str">
        <f t="shared" si="15"/>
        <v/>
      </c>
      <c r="J166" s="380" t="str">
        <f>IF(Table9[[#This Row],[Código do agregado
'[Entidade']]]="","",IF(A166&lt;&gt;A165,"A",IF(J165="A","B",IF(J165="B","C",IF(J165="C","D",IF(J165="D","E",IF(J165="E","F",IF(J165="F","G",IF(J165="G","H",IF(J165="H","I",IF(J165="I","J",IF(J165="J","K",IF(J165="K","L",IF(J165="L","M",IF(J165="M","N",IF(J165="N","O",IF(J165="O","P",IF(J165="P","Q"))))))))))))))))))</f>
        <v/>
      </c>
      <c r="K166" s="284" t="str">
        <f t="shared" si="12"/>
        <v/>
      </c>
      <c r="L166" s="285" t="str">
        <f t="shared" si="13"/>
        <v/>
      </c>
      <c r="M166" s="286" t="str">
        <f t="shared" ca="1" si="14"/>
        <v/>
      </c>
      <c r="U166" s="275"/>
    </row>
    <row r="167" spans="1:21" x14ac:dyDescent="0.25">
      <c r="A167" s="276"/>
      <c r="B167" s="277" t="str">
        <f>IF(Table9[[#This Row],[Código do agregado
'[Entidade']]]="","",(CONCATENATE(VLOOKUP(Table9[[#This Row],[Código do agregado
'[Entidade']]],Table8[[Código do agregado '[Entidade']]:[Código do agregado
'[1º Direito']]],8,FALSE),".",Table9[[#This Row],[Membro]])))</f>
        <v/>
      </c>
      <c r="C167" s="278"/>
      <c r="D167" s="279"/>
      <c r="E167" s="280" t="str">
        <f ca="1">IF(Table9[[#This Row],[Data de nascimento (aaaa-mm-dd)]]="","",(IF(A167="","",DATEDIF(D167,NOW(),"y"))))</f>
        <v/>
      </c>
      <c r="F167" s="281"/>
      <c r="G167" s="282"/>
      <c r="H167" s="283" t="str">
        <f>IF(G167="","",IF(G167&gt;(auxiliar!L$2*14),"Sim","Não"))</f>
        <v/>
      </c>
      <c r="I167" s="384" t="str">
        <f t="shared" si="15"/>
        <v/>
      </c>
      <c r="J167" s="380" t="str">
        <f>IF(Table9[[#This Row],[Código do agregado
'[Entidade']]]="","",IF(A167&lt;&gt;A166,"A",IF(J166="A","B",IF(J166="B","C",IF(J166="C","D",IF(J166="D","E",IF(J166="E","F",IF(J166="F","G",IF(J166="G","H",IF(J166="H","I",IF(J166="I","J",IF(J166="J","K",IF(J166="K","L",IF(J166="L","M",IF(J166="M","N",IF(J166="N","O",IF(J166="O","P",IF(J166="P","Q"))))))))))))))))))</f>
        <v/>
      </c>
      <c r="K167" s="284" t="str">
        <f t="shared" si="12"/>
        <v/>
      </c>
      <c r="L167" s="285" t="str">
        <f t="shared" si="13"/>
        <v/>
      </c>
      <c r="M167" s="286" t="str">
        <f t="shared" ca="1" si="14"/>
        <v/>
      </c>
      <c r="U167" s="275"/>
    </row>
    <row r="168" spans="1:21" x14ac:dyDescent="0.25">
      <c r="A168" s="276"/>
      <c r="B168" s="277" t="str">
        <f>IF(Table9[[#This Row],[Código do agregado
'[Entidade']]]="","",(CONCATENATE(VLOOKUP(Table9[[#This Row],[Código do agregado
'[Entidade']]],Table8[[Código do agregado '[Entidade']]:[Código do agregado
'[1º Direito']]],8,FALSE),".",Table9[[#This Row],[Membro]])))</f>
        <v/>
      </c>
      <c r="C168" s="278"/>
      <c r="D168" s="279"/>
      <c r="E168" s="280" t="str">
        <f ca="1">IF(Table9[[#This Row],[Data de nascimento (aaaa-mm-dd)]]="","",(IF(A168="","",DATEDIF(D168,NOW(),"y"))))</f>
        <v/>
      </c>
      <c r="F168" s="281"/>
      <c r="G168" s="282"/>
      <c r="H168" s="283" t="str">
        <f>IF(G168="","",IF(G168&gt;(auxiliar!L$2*14),"Sim","Não"))</f>
        <v/>
      </c>
      <c r="I168" s="384" t="str">
        <f t="shared" si="15"/>
        <v/>
      </c>
      <c r="J168" s="380" t="str">
        <f>IF(Table9[[#This Row],[Código do agregado
'[Entidade']]]="","",IF(A168&lt;&gt;A167,"A",IF(J167="A","B",IF(J167="B","C",IF(J167="C","D",IF(J167="D","E",IF(J167="E","F",IF(J167="F","G",IF(J167="G","H",IF(J167="H","I",IF(J167="I","J",IF(J167="J","K",IF(J167="K","L",IF(J167="L","M",IF(J167="M","N",IF(J167="N","O",IF(J167="O","P",IF(J167="P","Q"))))))))))))))))))</f>
        <v/>
      </c>
      <c r="K168" s="284" t="str">
        <f t="shared" si="12"/>
        <v/>
      </c>
      <c r="L168" s="285" t="str">
        <f t="shared" si="13"/>
        <v/>
      </c>
      <c r="M168" s="286" t="str">
        <f t="shared" ca="1" si="14"/>
        <v/>
      </c>
      <c r="U168" s="275"/>
    </row>
    <row r="169" spans="1:21" x14ac:dyDescent="0.25">
      <c r="A169" s="276"/>
      <c r="B169" s="277" t="str">
        <f>IF(Table9[[#This Row],[Código do agregado
'[Entidade']]]="","",(CONCATENATE(VLOOKUP(Table9[[#This Row],[Código do agregado
'[Entidade']]],Table8[[Código do agregado '[Entidade']]:[Código do agregado
'[1º Direito']]],8,FALSE),".",Table9[[#This Row],[Membro]])))</f>
        <v/>
      </c>
      <c r="C169" s="278"/>
      <c r="D169" s="279"/>
      <c r="E169" s="280" t="str">
        <f ca="1">IF(Table9[[#This Row],[Data de nascimento (aaaa-mm-dd)]]="","",(IF(A169="","",DATEDIF(D169,NOW(),"y"))))</f>
        <v/>
      </c>
      <c r="F169" s="281"/>
      <c r="G169" s="282"/>
      <c r="H169" s="283" t="str">
        <f>IF(G169="","",IF(G169&gt;(auxiliar!L$2*14),"Sim","Não"))</f>
        <v/>
      </c>
      <c r="I169" s="384" t="str">
        <f t="shared" si="15"/>
        <v/>
      </c>
      <c r="J169" s="380" t="str">
        <f>IF(Table9[[#This Row],[Código do agregado
'[Entidade']]]="","",IF(A169&lt;&gt;A168,"A",IF(J168="A","B",IF(J168="B","C",IF(J168="C","D",IF(J168="D","E",IF(J168="E","F",IF(J168="F","G",IF(J168="G","H",IF(J168="H","I",IF(J168="I","J",IF(J168="J","K",IF(J168="K","L",IF(J168="L","M",IF(J168="M","N",IF(J168="N","O",IF(J168="O","P",IF(J168="P","Q"))))))))))))))))))</f>
        <v/>
      </c>
      <c r="K169" s="284" t="str">
        <f t="shared" si="12"/>
        <v/>
      </c>
      <c r="L169" s="285" t="str">
        <f t="shared" si="13"/>
        <v/>
      </c>
      <c r="M169" s="286" t="str">
        <f t="shared" ca="1" si="14"/>
        <v/>
      </c>
      <c r="U169" s="275"/>
    </row>
    <row r="170" spans="1:21" x14ac:dyDescent="0.25">
      <c r="A170" s="276"/>
      <c r="B170" s="277" t="str">
        <f>IF(Table9[[#This Row],[Código do agregado
'[Entidade']]]="","",(CONCATENATE(VLOOKUP(Table9[[#This Row],[Código do agregado
'[Entidade']]],Table8[[Código do agregado '[Entidade']]:[Código do agregado
'[1º Direito']]],8,FALSE),".",Table9[[#This Row],[Membro]])))</f>
        <v/>
      </c>
      <c r="C170" s="278"/>
      <c r="D170" s="279"/>
      <c r="E170" s="280" t="str">
        <f ca="1">IF(Table9[[#This Row],[Data de nascimento (aaaa-mm-dd)]]="","",(IF(A170="","",DATEDIF(D170,NOW(),"y"))))</f>
        <v/>
      </c>
      <c r="F170" s="281"/>
      <c r="G170" s="282"/>
      <c r="H170" s="283" t="str">
        <f>IF(G170="","",IF(G170&gt;(auxiliar!L$2*14),"Sim","Não"))</f>
        <v/>
      </c>
      <c r="I170" s="384" t="str">
        <f t="shared" si="15"/>
        <v/>
      </c>
      <c r="J170" s="380" t="str">
        <f>IF(Table9[[#This Row],[Código do agregado
'[Entidade']]]="","",IF(A170&lt;&gt;A169,"A",IF(J169="A","B",IF(J169="B","C",IF(J169="C","D",IF(J169="D","E",IF(J169="E","F",IF(J169="F","G",IF(J169="G","H",IF(J169="H","I",IF(J169="I","J",IF(J169="J","K",IF(J169="K","L",IF(J169="L","M",IF(J169="M","N",IF(J169="N","O",IF(J169="O","P",IF(J169="P","Q"))))))))))))))))))</f>
        <v/>
      </c>
      <c r="K170" s="284" t="str">
        <f t="shared" si="12"/>
        <v/>
      </c>
      <c r="L170" s="285" t="str">
        <f t="shared" si="13"/>
        <v/>
      </c>
      <c r="M170" s="286" t="str">
        <f t="shared" ca="1" si="14"/>
        <v/>
      </c>
      <c r="U170" s="275"/>
    </row>
    <row r="171" spans="1:21" x14ac:dyDescent="0.25">
      <c r="A171" s="276"/>
      <c r="B171" s="277" t="str">
        <f>IF(Table9[[#This Row],[Código do agregado
'[Entidade']]]="","",(CONCATENATE(VLOOKUP(Table9[[#This Row],[Código do agregado
'[Entidade']]],Table8[[Código do agregado '[Entidade']]:[Código do agregado
'[1º Direito']]],8,FALSE),".",Table9[[#This Row],[Membro]])))</f>
        <v/>
      </c>
      <c r="C171" s="278"/>
      <c r="D171" s="279"/>
      <c r="E171" s="280" t="str">
        <f ca="1">IF(Table9[[#This Row],[Data de nascimento (aaaa-mm-dd)]]="","",(IF(A171="","",DATEDIF(D171,NOW(),"y"))))</f>
        <v/>
      </c>
      <c r="F171" s="281"/>
      <c r="G171" s="282"/>
      <c r="H171" s="283" t="str">
        <f>IF(G171="","",IF(G171&gt;(auxiliar!L$2*14),"Sim","Não"))</f>
        <v/>
      </c>
      <c r="I171" s="384" t="str">
        <f t="shared" si="15"/>
        <v/>
      </c>
      <c r="J171" s="380" t="str">
        <f>IF(Table9[[#This Row],[Código do agregado
'[Entidade']]]="","",IF(A171&lt;&gt;A170,"A",IF(J170="A","B",IF(J170="B","C",IF(J170="C","D",IF(J170="D","E",IF(J170="E","F",IF(J170="F","G",IF(J170="G","H",IF(J170="H","I",IF(J170="I","J",IF(J170="J","K",IF(J170="K","L",IF(J170="L","M",IF(J170="M","N",IF(J170="N","O",IF(J170="O","P",IF(J170="P","Q"))))))))))))))))))</f>
        <v/>
      </c>
      <c r="K171" s="284" t="str">
        <f t="shared" si="12"/>
        <v/>
      </c>
      <c r="L171" s="285" t="str">
        <f t="shared" si="13"/>
        <v/>
      </c>
      <c r="M171" s="286" t="str">
        <f t="shared" ca="1" si="14"/>
        <v/>
      </c>
      <c r="U171" s="275"/>
    </row>
    <row r="172" spans="1:21" x14ac:dyDescent="0.25">
      <c r="A172" s="276"/>
      <c r="B172" s="277" t="str">
        <f>IF(Table9[[#This Row],[Código do agregado
'[Entidade']]]="","",(CONCATENATE(VLOOKUP(Table9[[#This Row],[Código do agregado
'[Entidade']]],Table8[[Código do agregado '[Entidade']]:[Código do agregado
'[1º Direito']]],8,FALSE),".",Table9[[#This Row],[Membro]])))</f>
        <v/>
      </c>
      <c r="C172" s="278"/>
      <c r="D172" s="279"/>
      <c r="E172" s="280" t="str">
        <f ca="1">IF(Table9[[#This Row],[Data de nascimento (aaaa-mm-dd)]]="","",(IF(A172="","",DATEDIF(D172,NOW(),"y"))))</f>
        <v/>
      </c>
      <c r="F172" s="281"/>
      <c r="G172" s="282"/>
      <c r="H172" s="283" t="str">
        <f>IF(G172="","",IF(G172&gt;(auxiliar!L$2*14),"Sim","Não"))</f>
        <v/>
      </c>
      <c r="I172" s="384" t="str">
        <f t="shared" si="15"/>
        <v/>
      </c>
      <c r="J172" s="380" t="str">
        <f>IF(Table9[[#This Row],[Código do agregado
'[Entidade']]]="","",IF(A172&lt;&gt;A171,"A",IF(J171="A","B",IF(J171="B","C",IF(J171="C","D",IF(J171="D","E",IF(J171="E","F",IF(J171="F","G",IF(J171="G","H",IF(J171="H","I",IF(J171="I","J",IF(J171="J","K",IF(J171="K","L",IF(J171="L","M",IF(J171="M","N",IF(J171="N","O",IF(J171="O","P",IF(J171="P","Q"))))))))))))))))))</f>
        <v/>
      </c>
      <c r="K172" s="284" t="str">
        <f t="shared" si="12"/>
        <v/>
      </c>
      <c r="L172" s="285" t="str">
        <f t="shared" si="13"/>
        <v/>
      </c>
      <c r="M172" s="286" t="str">
        <f t="shared" ca="1" si="14"/>
        <v/>
      </c>
      <c r="U172" s="275"/>
    </row>
    <row r="173" spans="1:21" x14ac:dyDescent="0.25">
      <c r="A173" s="276"/>
      <c r="B173" s="277" t="str">
        <f>IF(Table9[[#This Row],[Código do agregado
'[Entidade']]]="","",(CONCATENATE(VLOOKUP(Table9[[#This Row],[Código do agregado
'[Entidade']]],Table8[[Código do agregado '[Entidade']]:[Código do agregado
'[1º Direito']]],8,FALSE),".",Table9[[#This Row],[Membro]])))</f>
        <v/>
      </c>
      <c r="C173" s="278"/>
      <c r="D173" s="279"/>
      <c r="E173" s="280" t="str">
        <f ca="1">IF(Table9[[#This Row],[Data de nascimento (aaaa-mm-dd)]]="","",(IF(A173="","",DATEDIF(D173,NOW(),"y"))))</f>
        <v/>
      </c>
      <c r="F173" s="281"/>
      <c r="G173" s="282"/>
      <c r="H173" s="283" t="str">
        <f>IF(G173="","",IF(G173&gt;(auxiliar!L$2*14),"Sim","Não"))</f>
        <v/>
      </c>
      <c r="I173" s="384" t="str">
        <f t="shared" si="15"/>
        <v/>
      </c>
      <c r="J173" s="380" t="str">
        <f>IF(Table9[[#This Row],[Código do agregado
'[Entidade']]]="","",IF(A173&lt;&gt;A172,"A",IF(J172="A","B",IF(J172="B","C",IF(J172="C","D",IF(J172="D","E",IF(J172="E","F",IF(J172="F","G",IF(J172="G","H",IF(J172="H","I",IF(J172="I","J",IF(J172="J","K",IF(J172="K","L",IF(J172="L","M",IF(J172="M","N",IF(J172="N","O",IF(J172="O","P",IF(J172="P","Q"))))))))))))))))))</f>
        <v/>
      </c>
      <c r="K173" s="284" t="str">
        <f t="shared" si="12"/>
        <v/>
      </c>
      <c r="L173" s="285" t="str">
        <f t="shared" si="13"/>
        <v/>
      </c>
      <c r="M173" s="286" t="str">
        <f t="shared" ca="1" si="14"/>
        <v/>
      </c>
      <c r="U173" s="275"/>
    </row>
    <row r="174" spans="1:21" x14ac:dyDescent="0.25">
      <c r="A174" s="276"/>
      <c r="B174" s="277" t="str">
        <f>IF(Table9[[#This Row],[Código do agregado
'[Entidade']]]="","",(CONCATENATE(VLOOKUP(Table9[[#This Row],[Código do agregado
'[Entidade']]],Table8[[Código do agregado '[Entidade']]:[Código do agregado
'[1º Direito']]],8,FALSE),".",Table9[[#This Row],[Membro]])))</f>
        <v/>
      </c>
      <c r="C174" s="278"/>
      <c r="D174" s="279"/>
      <c r="E174" s="280" t="str">
        <f ca="1">IF(Table9[[#This Row],[Data de nascimento (aaaa-mm-dd)]]="","",(IF(A174="","",DATEDIF(D174,NOW(),"y"))))</f>
        <v/>
      </c>
      <c r="F174" s="281"/>
      <c r="G174" s="282"/>
      <c r="H174" s="283" t="str">
        <f>IF(G174="","",IF(G174&gt;(auxiliar!L$2*14),"Sim","Não"))</f>
        <v/>
      </c>
      <c r="I174" s="384" t="str">
        <f t="shared" si="15"/>
        <v/>
      </c>
      <c r="J174" s="380" t="str">
        <f>IF(Table9[[#This Row],[Código do agregado
'[Entidade']]]="","",IF(A174&lt;&gt;A173,"A",IF(J173="A","B",IF(J173="B","C",IF(J173="C","D",IF(J173="D","E",IF(J173="E","F",IF(J173="F","G",IF(J173="G","H",IF(J173="H","I",IF(J173="I","J",IF(J173="J","K",IF(J173="K","L",IF(J173="L","M",IF(J173="M","N",IF(J173="N","O",IF(J173="O","P",IF(J173="P","Q"))))))))))))))))))</f>
        <v/>
      </c>
      <c r="K174" s="284" t="str">
        <f t="shared" si="12"/>
        <v/>
      </c>
      <c r="L174" s="285" t="str">
        <f t="shared" si="13"/>
        <v/>
      </c>
      <c r="M174" s="286" t="str">
        <f t="shared" ca="1" si="14"/>
        <v/>
      </c>
      <c r="U174" s="275"/>
    </row>
    <row r="175" spans="1:21" x14ac:dyDescent="0.25">
      <c r="A175" s="276"/>
      <c r="B175" s="277" t="str">
        <f>IF(Table9[[#This Row],[Código do agregado
'[Entidade']]]="","",(CONCATENATE(VLOOKUP(Table9[[#This Row],[Código do agregado
'[Entidade']]],Table8[[Código do agregado '[Entidade']]:[Código do agregado
'[1º Direito']]],8,FALSE),".",Table9[[#This Row],[Membro]])))</f>
        <v/>
      </c>
      <c r="C175" s="278"/>
      <c r="D175" s="279"/>
      <c r="E175" s="280" t="str">
        <f ca="1">IF(Table9[[#This Row],[Data de nascimento (aaaa-mm-dd)]]="","",(IF(A175="","",DATEDIF(D175,NOW(),"y"))))</f>
        <v/>
      </c>
      <c r="F175" s="281"/>
      <c r="G175" s="282"/>
      <c r="H175" s="283" t="str">
        <f>IF(G175="","",IF(G175&gt;(auxiliar!L$2*14),"Sim","Não"))</f>
        <v/>
      </c>
      <c r="I175" s="384" t="str">
        <f t="shared" si="15"/>
        <v/>
      </c>
      <c r="J175" s="380" t="str">
        <f>IF(Table9[[#This Row],[Código do agregado
'[Entidade']]]="","",IF(A175&lt;&gt;A174,"A",IF(J174="A","B",IF(J174="B","C",IF(J174="C","D",IF(J174="D","E",IF(J174="E","F",IF(J174="F","G",IF(J174="G","H",IF(J174="H","I",IF(J174="I","J",IF(J174="J","K",IF(J174="K","L",IF(J174="L","M",IF(J174="M","N",IF(J174="N","O",IF(J174="O","P",IF(J174="P","Q"))))))))))))))))))</f>
        <v/>
      </c>
      <c r="K175" s="284" t="str">
        <f t="shared" si="12"/>
        <v/>
      </c>
      <c r="L175" s="285" t="str">
        <f t="shared" si="13"/>
        <v/>
      </c>
      <c r="M175" s="286" t="str">
        <f t="shared" ca="1" si="14"/>
        <v/>
      </c>
      <c r="U175" s="275"/>
    </row>
    <row r="176" spans="1:21" x14ac:dyDescent="0.25">
      <c r="A176" s="276"/>
      <c r="B176" s="277" t="str">
        <f>IF(Table9[[#This Row],[Código do agregado
'[Entidade']]]="","",(CONCATENATE(VLOOKUP(Table9[[#This Row],[Código do agregado
'[Entidade']]],Table8[[Código do agregado '[Entidade']]:[Código do agregado
'[1º Direito']]],8,FALSE),".",Table9[[#This Row],[Membro]])))</f>
        <v/>
      </c>
      <c r="C176" s="278"/>
      <c r="D176" s="279"/>
      <c r="E176" s="280" t="str">
        <f ca="1">IF(Table9[[#This Row],[Data de nascimento (aaaa-mm-dd)]]="","",(IF(A176="","",DATEDIF(D176,NOW(),"y"))))</f>
        <v/>
      </c>
      <c r="F176" s="281"/>
      <c r="G176" s="282"/>
      <c r="H176" s="283" t="str">
        <f>IF(G176="","",IF(G176&gt;(auxiliar!L$2*14),"Sim","Não"))</f>
        <v/>
      </c>
      <c r="I176" s="384" t="str">
        <f t="shared" si="15"/>
        <v/>
      </c>
      <c r="J176" s="380" t="str">
        <f>IF(Table9[[#This Row],[Código do agregado
'[Entidade']]]="","",IF(A176&lt;&gt;A175,"A",IF(J175="A","B",IF(J175="B","C",IF(J175="C","D",IF(J175="D","E",IF(J175="E","F",IF(J175="F","G",IF(J175="G","H",IF(J175="H","I",IF(J175="I","J",IF(J175="J","K",IF(J175="K","L",IF(J175="L","M",IF(J175="M","N",IF(J175="N","O",IF(J175="O","P",IF(J175="P","Q"))))))))))))))))))</f>
        <v/>
      </c>
      <c r="K176" s="284" t="str">
        <f t="shared" si="12"/>
        <v/>
      </c>
      <c r="L176" s="285" t="str">
        <f t="shared" si="13"/>
        <v/>
      </c>
      <c r="M176" s="286" t="str">
        <f t="shared" ca="1" si="14"/>
        <v/>
      </c>
      <c r="U176" s="275"/>
    </row>
    <row r="177" spans="1:21" x14ac:dyDescent="0.25">
      <c r="A177" s="276"/>
      <c r="B177" s="277" t="str">
        <f>IF(Table9[[#This Row],[Código do agregado
'[Entidade']]]="","",(CONCATENATE(VLOOKUP(Table9[[#This Row],[Código do agregado
'[Entidade']]],Table8[[Código do agregado '[Entidade']]:[Código do agregado
'[1º Direito']]],8,FALSE),".",Table9[[#This Row],[Membro]])))</f>
        <v/>
      </c>
      <c r="C177" s="278"/>
      <c r="D177" s="279"/>
      <c r="E177" s="280" t="str">
        <f ca="1">IF(Table9[[#This Row],[Data de nascimento (aaaa-mm-dd)]]="","",(IF(A177="","",DATEDIF(D177,NOW(),"y"))))</f>
        <v/>
      </c>
      <c r="F177" s="281"/>
      <c r="G177" s="282"/>
      <c r="H177" s="283" t="str">
        <f>IF(G177="","",IF(G177&gt;(auxiliar!L$2*14),"Sim","Não"))</f>
        <v/>
      </c>
      <c r="I177" s="384" t="str">
        <f t="shared" si="15"/>
        <v/>
      </c>
      <c r="J177" s="380" t="str">
        <f>IF(Table9[[#This Row],[Código do agregado
'[Entidade']]]="","",IF(A177&lt;&gt;A176,"A",IF(J176="A","B",IF(J176="B","C",IF(J176="C","D",IF(J176="D","E",IF(J176="E","F",IF(J176="F","G",IF(J176="G","H",IF(J176="H","I",IF(J176="I","J",IF(J176="J","K",IF(J176="K","L",IF(J176="L","M",IF(J176="M","N",IF(J176="N","O",IF(J176="O","P",IF(J176="P","Q"))))))))))))))))))</f>
        <v/>
      </c>
      <c r="K177" s="284" t="str">
        <f t="shared" si="12"/>
        <v/>
      </c>
      <c r="L177" s="285" t="str">
        <f t="shared" si="13"/>
        <v/>
      </c>
      <c r="M177" s="286" t="str">
        <f t="shared" ca="1" si="14"/>
        <v/>
      </c>
      <c r="U177" s="275"/>
    </row>
    <row r="178" spans="1:21" x14ac:dyDescent="0.25">
      <c r="A178" s="276"/>
      <c r="B178" s="277" t="str">
        <f>IF(Table9[[#This Row],[Código do agregado
'[Entidade']]]="","",(CONCATENATE(VLOOKUP(Table9[[#This Row],[Código do agregado
'[Entidade']]],Table8[[Código do agregado '[Entidade']]:[Código do agregado
'[1º Direito']]],8,FALSE),".",Table9[[#This Row],[Membro]])))</f>
        <v/>
      </c>
      <c r="C178" s="278"/>
      <c r="D178" s="279"/>
      <c r="E178" s="280" t="str">
        <f ca="1">IF(Table9[[#This Row],[Data de nascimento (aaaa-mm-dd)]]="","",(IF(A178="","",DATEDIF(D178,NOW(),"y"))))</f>
        <v/>
      </c>
      <c r="F178" s="281"/>
      <c r="G178" s="282"/>
      <c r="H178" s="283" t="str">
        <f>IF(G178="","",IF(G178&gt;(auxiliar!L$2*14),"Sim","Não"))</f>
        <v/>
      </c>
      <c r="I178" s="384" t="str">
        <f t="shared" si="15"/>
        <v/>
      </c>
      <c r="J178" s="380" t="str">
        <f>IF(Table9[[#This Row],[Código do agregado
'[Entidade']]]="","",IF(A178&lt;&gt;A177,"A",IF(J177="A","B",IF(J177="B","C",IF(J177="C","D",IF(J177="D","E",IF(J177="E","F",IF(J177="F","G",IF(J177="G","H",IF(J177="H","I",IF(J177="I","J",IF(J177="J","K",IF(J177="K","L",IF(J177="L","M",IF(J177="M","N",IF(J177="N","O",IF(J177="O","P",IF(J177="P","Q"))))))))))))))))))</f>
        <v/>
      </c>
      <c r="K178" s="284" t="str">
        <f t="shared" si="12"/>
        <v/>
      </c>
      <c r="L178" s="285" t="str">
        <f t="shared" si="13"/>
        <v/>
      </c>
      <c r="M178" s="286" t="str">
        <f t="shared" ca="1" si="14"/>
        <v/>
      </c>
      <c r="U178" s="275"/>
    </row>
    <row r="179" spans="1:21" x14ac:dyDescent="0.25">
      <c r="A179" s="276"/>
      <c r="B179" s="277" t="str">
        <f>IF(Table9[[#This Row],[Código do agregado
'[Entidade']]]="","",(CONCATENATE(VLOOKUP(Table9[[#This Row],[Código do agregado
'[Entidade']]],Table8[[Código do agregado '[Entidade']]:[Código do agregado
'[1º Direito']]],8,FALSE),".",Table9[[#This Row],[Membro]])))</f>
        <v/>
      </c>
      <c r="C179" s="278"/>
      <c r="D179" s="279"/>
      <c r="E179" s="280" t="str">
        <f ca="1">IF(Table9[[#This Row],[Data de nascimento (aaaa-mm-dd)]]="","",(IF(A179="","",DATEDIF(D179,NOW(),"y"))))</f>
        <v/>
      </c>
      <c r="F179" s="281"/>
      <c r="G179" s="282"/>
      <c r="H179" s="283" t="str">
        <f>IF(G179="","",IF(G179&gt;(auxiliar!L$2*14),"Sim","Não"))</f>
        <v/>
      </c>
      <c r="I179" s="384" t="str">
        <f t="shared" si="15"/>
        <v/>
      </c>
      <c r="J179" s="380" t="str">
        <f>IF(Table9[[#This Row],[Código do agregado
'[Entidade']]]="","",IF(A179&lt;&gt;A178,"A",IF(J178="A","B",IF(J178="B","C",IF(J178="C","D",IF(J178="D","E",IF(J178="E","F",IF(J178="F","G",IF(J178="G","H",IF(J178="H","I",IF(J178="I","J",IF(J178="J","K",IF(J178="K","L",IF(J178="L","M",IF(J178="M","N",IF(J178="N","O",IF(J178="O","P",IF(J178="P","Q"))))))))))))))))))</f>
        <v/>
      </c>
      <c r="K179" s="284" t="str">
        <f t="shared" si="12"/>
        <v/>
      </c>
      <c r="L179" s="285" t="str">
        <f t="shared" si="13"/>
        <v/>
      </c>
      <c r="M179" s="286" t="str">
        <f t="shared" ca="1" si="14"/>
        <v/>
      </c>
      <c r="U179" s="275"/>
    </row>
    <row r="180" spans="1:21" x14ac:dyDescent="0.25">
      <c r="A180" s="276"/>
      <c r="B180" s="277" t="str">
        <f>IF(Table9[[#This Row],[Código do agregado
'[Entidade']]]="","",(CONCATENATE(VLOOKUP(Table9[[#This Row],[Código do agregado
'[Entidade']]],Table8[[Código do agregado '[Entidade']]:[Código do agregado
'[1º Direito']]],8,FALSE),".",Table9[[#This Row],[Membro]])))</f>
        <v/>
      </c>
      <c r="C180" s="278"/>
      <c r="D180" s="279"/>
      <c r="E180" s="280" t="str">
        <f ca="1">IF(Table9[[#This Row],[Data de nascimento (aaaa-mm-dd)]]="","",(IF(A180="","",DATEDIF(D180,NOW(),"y"))))</f>
        <v/>
      </c>
      <c r="F180" s="281"/>
      <c r="G180" s="282"/>
      <c r="H180" s="283" t="str">
        <f>IF(G180="","",IF(G180&gt;(auxiliar!L$2*14),"Sim","Não"))</f>
        <v/>
      </c>
      <c r="I180" s="384" t="str">
        <f t="shared" si="15"/>
        <v/>
      </c>
      <c r="J180" s="380" t="str">
        <f>IF(Table9[[#This Row],[Código do agregado
'[Entidade']]]="","",IF(A180&lt;&gt;A179,"A",IF(J179="A","B",IF(J179="B","C",IF(J179="C","D",IF(J179="D","E",IF(J179="E","F",IF(J179="F","G",IF(J179="G","H",IF(J179="H","I",IF(J179="I","J",IF(J179="J","K",IF(J179="K","L",IF(J179="L","M",IF(J179="M","N",IF(J179="N","O",IF(J179="O","P",IF(J179="P","Q"))))))))))))))))))</f>
        <v/>
      </c>
      <c r="K180" s="284" t="str">
        <f t="shared" si="12"/>
        <v/>
      </c>
      <c r="L180" s="285" t="str">
        <f t="shared" si="13"/>
        <v/>
      </c>
      <c r="M180" s="286" t="str">
        <f t="shared" ca="1" si="14"/>
        <v/>
      </c>
      <c r="U180" s="275"/>
    </row>
    <row r="181" spans="1:21" x14ac:dyDescent="0.25">
      <c r="A181" s="276"/>
      <c r="B181" s="277" t="str">
        <f>IF(Table9[[#This Row],[Código do agregado
'[Entidade']]]="","",(CONCATENATE(VLOOKUP(Table9[[#This Row],[Código do agregado
'[Entidade']]],Table8[[Código do agregado '[Entidade']]:[Código do agregado
'[1º Direito']]],8,FALSE),".",Table9[[#This Row],[Membro]])))</f>
        <v/>
      </c>
      <c r="C181" s="278"/>
      <c r="D181" s="279"/>
      <c r="E181" s="280" t="str">
        <f ca="1">IF(Table9[[#This Row],[Data de nascimento (aaaa-mm-dd)]]="","",(IF(A181="","",DATEDIF(D181,NOW(),"y"))))</f>
        <v/>
      </c>
      <c r="F181" s="281"/>
      <c r="G181" s="282"/>
      <c r="H181" s="283" t="str">
        <f>IF(G181="","",IF(G181&gt;(auxiliar!L$2*14),"Sim","Não"))</f>
        <v/>
      </c>
      <c r="I181" s="384" t="str">
        <f t="shared" si="15"/>
        <v/>
      </c>
      <c r="J181" s="380" t="str">
        <f>IF(Table9[[#This Row],[Código do agregado
'[Entidade']]]="","",IF(A181&lt;&gt;A180,"A",IF(J180="A","B",IF(J180="B","C",IF(J180="C","D",IF(J180="D","E",IF(J180="E","F",IF(J180="F","G",IF(J180="G","H",IF(J180="H","I",IF(J180="I","J",IF(J180="J","K",IF(J180="K","L",IF(J180="L","M",IF(J180="M","N",IF(J180="N","O",IF(J180="O","P",IF(J180="P","Q"))))))))))))))))))</f>
        <v/>
      </c>
      <c r="K181" s="284" t="str">
        <f t="shared" si="12"/>
        <v/>
      </c>
      <c r="L181" s="285" t="str">
        <f t="shared" si="13"/>
        <v/>
      </c>
      <c r="M181" s="286" t="str">
        <f t="shared" ca="1" si="14"/>
        <v/>
      </c>
      <c r="U181" s="275"/>
    </row>
    <row r="182" spans="1:21" x14ac:dyDescent="0.25">
      <c r="A182" s="276"/>
      <c r="B182" s="277" t="str">
        <f>IF(Table9[[#This Row],[Código do agregado
'[Entidade']]]="","",(CONCATENATE(VLOOKUP(Table9[[#This Row],[Código do agregado
'[Entidade']]],Table8[[Código do agregado '[Entidade']]:[Código do agregado
'[1º Direito']]],8,FALSE),".",Table9[[#This Row],[Membro]])))</f>
        <v/>
      </c>
      <c r="C182" s="278"/>
      <c r="D182" s="279"/>
      <c r="E182" s="280" t="str">
        <f ca="1">IF(Table9[[#This Row],[Data de nascimento (aaaa-mm-dd)]]="","",(IF(A182="","",DATEDIF(D182,NOW(),"y"))))</f>
        <v/>
      </c>
      <c r="F182" s="281"/>
      <c r="G182" s="282"/>
      <c r="H182" s="283" t="str">
        <f>IF(G182="","",IF(G182&gt;(auxiliar!L$2*14),"Sim","Não"))</f>
        <v/>
      </c>
      <c r="I182" s="384" t="str">
        <f t="shared" si="15"/>
        <v/>
      </c>
      <c r="J182" s="380" t="str">
        <f>IF(Table9[[#This Row],[Código do agregado
'[Entidade']]]="","",IF(A182&lt;&gt;A181,"A",IF(J181="A","B",IF(J181="B","C",IF(J181="C","D",IF(J181="D","E",IF(J181="E","F",IF(J181="F","G",IF(J181="G","H",IF(J181="H","I",IF(J181="I","J",IF(J181="J","K",IF(J181="K","L",IF(J181="L","M",IF(J181="M","N",IF(J181="N","O",IF(J181="O","P",IF(J181="P","Q"))))))))))))))))))</f>
        <v/>
      </c>
      <c r="K182" s="284" t="str">
        <f t="shared" si="12"/>
        <v/>
      </c>
      <c r="L182" s="285" t="str">
        <f t="shared" si="13"/>
        <v/>
      </c>
      <c r="M182" s="286" t="str">
        <f t="shared" ca="1" si="14"/>
        <v/>
      </c>
      <c r="U182" s="275"/>
    </row>
    <row r="183" spans="1:21" x14ac:dyDescent="0.25">
      <c r="A183" s="276"/>
      <c r="B183" s="277" t="str">
        <f>IF(Table9[[#This Row],[Código do agregado
'[Entidade']]]="","",(CONCATENATE(VLOOKUP(Table9[[#This Row],[Código do agregado
'[Entidade']]],Table8[[Código do agregado '[Entidade']]:[Código do agregado
'[1º Direito']]],8,FALSE),".",Table9[[#This Row],[Membro]])))</f>
        <v/>
      </c>
      <c r="C183" s="278"/>
      <c r="D183" s="279"/>
      <c r="E183" s="280" t="str">
        <f ca="1">IF(Table9[[#This Row],[Data de nascimento (aaaa-mm-dd)]]="","",(IF(A183="","",DATEDIF(D183,NOW(),"y"))))</f>
        <v/>
      </c>
      <c r="F183" s="281"/>
      <c r="G183" s="282"/>
      <c r="H183" s="283" t="str">
        <f>IF(G183="","",IF(G183&gt;(auxiliar!L$2*14),"Sim","Não"))</f>
        <v/>
      </c>
      <c r="I183" s="384" t="str">
        <f t="shared" si="15"/>
        <v/>
      </c>
      <c r="J183" s="380" t="str">
        <f>IF(Table9[[#This Row],[Código do agregado
'[Entidade']]]="","",IF(A183&lt;&gt;A182,"A",IF(J182="A","B",IF(J182="B","C",IF(J182="C","D",IF(J182="D","E",IF(J182="E","F",IF(J182="F","G",IF(J182="G","H",IF(J182="H","I",IF(J182="I","J",IF(J182="J","K",IF(J182="K","L",IF(J182="L","M",IF(J182="M","N",IF(J182="N","O",IF(J182="O","P",IF(J182="P","Q"))))))))))))))))))</f>
        <v/>
      </c>
      <c r="K183" s="284" t="str">
        <f t="shared" si="12"/>
        <v/>
      </c>
      <c r="L183" s="285" t="str">
        <f t="shared" si="13"/>
        <v/>
      </c>
      <c r="M183" s="286" t="str">
        <f t="shared" ca="1" si="14"/>
        <v/>
      </c>
      <c r="U183" s="275"/>
    </row>
    <row r="184" spans="1:21" x14ac:dyDescent="0.25">
      <c r="A184" s="276"/>
      <c r="B184" s="277" t="str">
        <f>IF(Table9[[#This Row],[Código do agregado
'[Entidade']]]="","",(CONCATENATE(VLOOKUP(Table9[[#This Row],[Código do agregado
'[Entidade']]],Table8[[Código do agregado '[Entidade']]:[Código do agregado
'[1º Direito']]],8,FALSE),".",Table9[[#This Row],[Membro]])))</f>
        <v/>
      </c>
      <c r="C184" s="278"/>
      <c r="D184" s="279"/>
      <c r="E184" s="280" t="str">
        <f ca="1">IF(Table9[[#This Row],[Data de nascimento (aaaa-mm-dd)]]="","",(IF(A184="","",DATEDIF(D184,NOW(),"y"))))</f>
        <v/>
      </c>
      <c r="F184" s="281"/>
      <c r="G184" s="282"/>
      <c r="H184" s="283" t="str">
        <f>IF(G184="","",IF(G184&gt;(auxiliar!L$2*14),"Sim","Não"))</f>
        <v/>
      </c>
      <c r="I184" s="384" t="str">
        <f t="shared" si="15"/>
        <v/>
      </c>
      <c r="J184" s="380" t="str">
        <f>IF(Table9[[#This Row],[Código do agregado
'[Entidade']]]="","",IF(A184&lt;&gt;A183,"A",IF(J183="A","B",IF(J183="B","C",IF(J183="C","D",IF(J183="D","E",IF(J183="E","F",IF(J183="F","G",IF(J183="G","H",IF(J183="H","I",IF(J183="I","J",IF(J183="J","K",IF(J183="K","L",IF(J183="L","M",IF(J183="M","N",IF(J183="N","O",IF(J183="O","P",IF(J183="P","Q"))))))))))))))))))</f>
        <v/>
      </c>
      <c r="K184" s="284" t="str">
        <f t="shared" si="12"/>
        <v/>
      </c>
      <c r="L184" s="285" t="str">
        <f t="shared" si="13"/>
        <v/>
      </c>
      <c r="M184" s="286" t="str">
        <f t="shared" ca="1" si="14"/>
        <v/>
      </c>
      <c r="U184" s="275"/>
    </row>
    <row r="185" spans="1:21" x14ac:dyDescent="0.25">
      <c r="A185" s="276"/>
      <c r="B185" s="277" t="str">
        <f>IF(Table9[[#This Row],[Código do agregado
'[Entidade']]]="","",(CONCATENATE(VLOOKUP(Table9[[#This Row],[Código do agregado
'[Entidade']]],Table8[[Código do agregado '[Entidade']]:[Código do agregado
'[1º Direito']]],8,FALSE),".",Table9[[#This Row],[Membro]])))</f>
        <v/>
      </c>
      <c r="C185" s="278"/>
      <c r="D185" s="279"/>
      <c r="E185" s="280" t="str">
        <f ca="1">IF(Table9[[#This Row],[Data de nascimento (aaaa-mm-dd)]]="","",(IF(A185="","",DATEDIF(D185,NOW(),"y"))))</f>
        <v/>
      </c>
      <c r="F185" s="281"/>
      <c r="G185" s="282"/>
      <c r="H185" s="283" t="str">
        <f>IF(G185="","",IF(G185&gt;(auxiliar!L$2*14),"Sim","Não"))</f>
        <v/>
      </c>
      <c r="I185" s="384" t="str">
        <f t="shared" si="15"/>
        <v/>
      </c>
      <c r="J185" s="380" t="str">
        <f>IF(Table9[[#This Row],[Código do agregado
'[Entidade']]]="","",IF(A185&lt;&gt;A184,"A",IF(J184="A","B",IF(J184="B","C",IF(J184="C","D",IF(J184="D","E",IF(J184="E","F",IF(J184="F","G",IF(J184="G","H",IF(J184="H","I",IF(J184="I","J",IF(J184="J","K",IF(J184="K","L",IF(J184="L","M",IF(J184="M","N",IF(J184="N","O",IF(J184="O","P",IF(J184="P","Q"))))))))))))))))))</f>
        <v/>
      </c>
      <c r="K185" s="284" t="str">
        <f t="shared" si="12"/>
        <v/>
      </c>
      <c r="L185" s="285" t="str">
        <f t="shared" si="13"/>
        <v/>
      </c>
      <c r="M185" s="286" t="str">
        <f t="shared" ca="1" si="14"/>
        <v/>
      </c>
      <c r="U185" s="275"/>
    </row>
    <row r="186" spans="1:21" x14ac:dyDescent="0.25">
      <c r="A186" s="276"/>
      <c r="B186" s="277" t="str">
        <f>IF(Table9[[#This Row],[Código do agregado
'[Entidade']]]="","",(CONCATENATE(VLOOKUP(Table9[[#This Row],[Código do agregado
'[Entidade']]],Table8[[Código do agregado '[Entidade']]:[Código do agregado
'[1º Direito']]],8,FALSE),".",Table9[[#This Row],[Membro]])))</f>
        <v/>
      </c>
      <c r="C186" s="278"/>
      <c r="D186" s="279"/>
      <c r="E186" s="280" t="str">
        <f ca="1">IF(Table9[[#This Row],[Data de nascimento (aaaa-mm-dd)]]="","",(IF(A186="","",DATEDIF(D186,NOW(),"y"))))</f>
        <v/>
      </c>
      <c r="F186" s="281"/>
      <c r="G186" s="282"/>
      <c r="H186" s="283" t="str">
        <f>IF(G186="","",IF(G186&gt;(auxiliar!L$2*14),"Sim","Não"))</f>
        <v/>
      </c>
      <c r="I186" s="384" t="str">
        <f t="shared" si="15"/>
        <v/>
      </c>
      <c r="J186" s="380" t="str">
        <f>IF(Table9[[#This Row],[Código do agregado
'[Entidade']]]="","",IF(A186&lt;&gt;A185,"A",IF(J185="A","B",IF(J185="B","C",IF(J185="C","D",IF(J185="D","E",IF(J185="E","F",IF(J185="F","G",IF(J185="G","H",IF(J185="H","I",IF(J185="I","J",IF(J185="J","K",IF(J185="K","L",IF(J185="L","M",IF(J185="M","N",IF(J185="N","O",IF(J185="O","P",IF(J185="P","Q"))))))))))))))))))</f>
        <v/>
      </c>
      <c r="K186" s="284" t="str">
        <f t="shared" si="12"/>
        <v/>
      </c>
      <c r="L186" s="285" t="str">
        <f t="shared" si="13"/>
        <v/>
      </c>
      <c r="M186" s="286" t="str">
        <f t="shared" ca="1" si="14"/>
        <v/>
      </c>
      <c r="U186" s="275"/>
    </row>
    <row r="187" spans="1:21" x14ac:dyDescent="0.25">
      <c r="A187" s="276"/>
      <c r="B187" s="277" t="str">
        <f>IF(Table9[[#This Row],[Código do agregado
'[Entidade']]]="","",(CONCATENATE(VLOOKUP(Table9[[#This Row],[Código do agregado
'[Entidade']]],Table8[[Código do agregado '[Entidade']]:[Código do agregado
'[1º Direito']]],8,FALSE),".",Table9[[#This Row],[Membro]])))</f>
        <v/>
      </c>
      <c r="C187" s="278"/>
      <c r="D187" s="279"/>
      <c r="E187" s="280" t="str">
        <f ca="1">IF(Table9[[#This Row],[Data de nascimento (aaaa-mm-dd)]]="","",(IF(A187="","",DATEDIF(D187,NOW(),"y"))))</f>
        <v/>
      </c>
      <c r="F187" s="281"/>
      <c r="G187" s="282"/>
      <c r="H187" s="283" t="str">
        <f>IF(G187="","",IF(G187&gt;(auxiliar!L$2*14),"Sim","Não"))</f>
        <v/>
      </c>
      <c r="I187" s="384" t="str">
        <f t="shared" si="15"/>
        <v/>
      </c>
      <c r="J187" s="380" t="str">
        <f>IF(Table9[[#This Row],[Código do agregado
'[Entidade']]]="","",IF(A187&lt;&gt;A186,"A",IF(J186="A","B",IF(J186="B","C",IF(J186="C","D",IF(J186="D","E",IF(J186="E","F",IF(J186="F","G",IF(J186="G","H",IF(J186="H","I",IF(J186="I","J",IF(J186="J","K",IF(J186="K","L",IF(J186="L","M",IF(J186="M","N",IF(J186="N","O",IF(J186="O","P",IF(J186="P","Q"))))))))))))))))))</f>
        <v/>
      </c>
      <c r="K187" s="284" t="str">
        <f t="shared" si="12"/>
        <v/>
      </c>
      <c r="L187" s="285" t="str">
        <f t="shared" si="13"/>
        <v/>
      </c>
      <c r="M187" s="286" t="str">
        <f t="shared" ca="1" si="14"/>
        <v/>
      </c>
      <c r="U187" s="275"/>
    </row>
    <row r="188" spans="1:21" x14ac:dyDescent="0.25">
      <c r="A188" s="276"/>
      <c r="B188" s="277" t="str">
        <f>IF(Table9[[#This Row],[Código do agregado
'[Entidade']]]="","",(CONCATENATE(VLOOKUP(Table9[[#This Row],[Código do agregado
'[Entidade']]],Table8[[Código do agregado '[Entidade']]:[Código do agregado
'[1º Direito']]],8,FALSE),".",Table9[[#This Row],[Membro]])))</f>
        <v/>
      </c>
      <c r="C188" s="278"/>
      <c r="D188" s="279"/>
      <c r="E188" s="280" t="str">
        <f ca="1">IF(Table9[[#This Row],[Data de nascimento (aaaa-mm-dd)]]="","",(IF(A188="","",DATEDIF(D188,NOW(),"y"))))</f>
        <v/>
      </c>
      <c r="F188" s="281"/>
      <c r="G188" s="282"/>
      <c r="H188" s="283" t="str">
        <f>IF(G188="","",IF(G188&gt;(auxiliar!L$2*14),"Sim","Não"))</f>
        <v/>
      </c>
      <c r="I188" s="384" t="str">
        <f t="shared" si="15"/>
        <v/>
      </c>
      <c r="J188" s="380" t="str">
        <f>IF(Table9[[#This Row],[Código do agregado
'[Entidade']]]="","",IF(A188&lt;&gt;A187,"A",IF(J187="A","B",IF(J187="B","C",IF(J187="C","D",IF(J187="D","E",IF(J187="E","F",IF(J187="F","G",IF(J187="G","H",IF(J187="H","I",IF(J187="I","J",IF(J187="J","K",IF(J187="K","L",IF(J187="L","M",IF(J187="M","N",IF(J187="N","O",IF(J187="O","P",IF(J187="P","Q"))))))))))))))))))</f>
        <v/>
      </c>
      <c r="K188" s="284" t="str">
        <f t="shared" si="12"/>
        <v/>
      </c>
      <c r="L188" s="285" t="str">
        <f t="shared" si="13"/>
        <v/>
      </c>
      <c r="M188" s="286" t="str">
        <f t="shared" ca="1" si="14"/>
        <v/>
      </c>
      <c r="U188" s="275"/>
    </row>
    <row r="189" spans="1:21" x14ac:dyDescent="0.25">
      <c r="A189" s="276"/>
      <c r="B189" s="277" t="str">
        <f>IF(Table9[[#This Row],[Código do agregado
'[Entidade']]]="","",(CONCATENATE(VLOOKUP(Table9[[#This Row],[Código do agregado
'[Entidade']]],Table8[[Código do agregado '[Entidade']]:[Código do agregado
'[1º Direito']]],8,FALSE),".",Table9[[#This Row],[Membro]])))</f>
        <v/>
      </c>
      <c r="C189" s="278"/>
      <c r="D189" s="279"/>
      <c r="E189" s="280" t="str">
        <f ca="1">IF(Table9[[#This Row],[Data de nascimento (aaaa-mm-dd)]]="","",(IF(A189="","",DATEDIF(D189,NOW(),"y"))))</f>
        <v/>
      </c>
      <c r="F189" s="281"/>
      <c r="G189" s="282"/>
      <c r="H189" s="283" t="str">
        <f>IF(G189="","",IF(G189&gt;(auxiliar!L$2*14),"Sim","Não"))</f>
        <v/>
      </c>
      <c r="I189" s="384" t="str">
        <f t="shared" si="15"/>
        <v/>
      </c>
      <c r="J189" s="380" t="str">
        <f>IF(Table9[[#This Row],[Código do agregado
'[Entidade']]]="","",IF(A189&lt;&gt;A188,"A",IF(J188="A","B",IF(J188="B","C",IF(J188="C","D",IF(J188="D","E",IF(J188="E","F",IF(J188="F","G",IF(J188="G","H",IF(J188="H","I",IF(J188="I","J",IF(J188="J","K",IF(J188="K","L",IF(J188="L","M",IF(J188="M","N",IF(J188="N","O",IF(J188="O","P",IF(J188="P","Q"))))))))))))))))))</f>
        <v/>
      </c>
      <c r="K189" s="284" t="str">
        <f t="shared" si="12"/>
        <v/>
      </c>
      <c r="L189" s="285" t="str">
        <f t="shared" si="13"/>
        <v/>
      </c>
      <c r="M189" s="286" t="str">
        <f t="shared" ca="1" si="14"/>
        <v/>
      </c>
      <c r="U189" s="275"/>
    </row>
    <row r="190" spans="1:21" x14ac:dyDescent="0.25">
      <c r="A190" s="276"/>
      <c r="B190" s="277" t="str">
        <f>IF(Table9[[#This Row],[Código do agregado
'[Entidade']]]="","",(CONCATENATE(VLOOKUP(Table9[[#This Row],[Código do agregado
'[Entidade']]],Table8[[Código do agregado '[Entidade']]:[Código do agregado
'[1º Direito']]],8,FALSE),".",Table9[[#This Row],[Membro]])))</f>
        <v/>
      </c>
      <c r="C190" s="278"/>
      <c r="D190" s="279"/>
      <c r="E190" s="280" t="str">
        <f ca="1">IF(Table9[[#This Row],[Data de nascimento (aaaa-mm-dd)]]="","",(IF(A190="","",DATEDIF(D190,NOW(),"y"))))</f>
        <v/>
      </c>
      <c r="F190" s="281"/>
      <c r="G190" s="282"/>
      <c r="H190" s="283" t="str">
        <f>IF(G190="","",IF(G190&gt;(auxiliar!L$2*14),"Sim","Não"))</f>
        <v/>
      </c>
      <c r="I190" s="384" t="str">
        <f t="shared" si="15"/>
        <v/>
      </c>
      <c r="J190" s="380" t="str">
        <f>IF(Table9[[#This Row],[Código do agregado
'[Entidade']]]="","",IF(A190&lt;&gt;A189,"A",IF(J189="A","B",IF(J189="B","C",IF(J189="C","D",IF(J189="D","E",IF(J189="E","F",IF(J189="F","G",IF(J189="G","H",IF(J189="H","I",IF(J189="I","J",IF(J189="J","K",IF(J189="K","L",IF(J189="L","M",IF(J189="M","N",IF(J189="N","O",IF(J189="O","P",IF(J189="P","Q"))))))))))))))))))</f>
        <v/>
      </c>
      <c r="K190" s="284" t="str">
        <f t="shared" si="12"/>
        <v/>
      </c>
      <c r="L190" s="285" t="str">
        <f t="shared" si="13"/>
        <v/>
      </c>
      <c r="M190" s="286" t="str">
        <f t="shared" ca="1" si="14"/>
        <v/>
      </c>
      <c r="U190" s="275"/>
    </row>
    <row r="191" spans="1:21" x14ac:dyDescent="0.25">
      <c r="A191" s="276"/>
      <c r="B191" s="277" t="str">
        <f>IF(Table9[[#This Row],[Código do agregado
'[Entidade']]]="","",(CONCATENATE(VLOOKUP(Table9[[#This Row],[Código do agregado
'[Entidade']]],Table8[[Código do agregado '[Entidade']]:[Código do agregado
'[1º Direito']]],8,FALSE),".",Table9[[#This Row],[Membro]])))</f>
        <v/>
      </c>
      <c r="C191" s="278"/>
      <c r="D191" s="279"/>
      <c r="E191" s="280" t="str">
        <f ca="1">IF(Table9[[#This Row],[Data de nascimento (aaaa-mm-dd)]]="","",(IF(A191="","",DATEDIF(D191,NOW(),"y"))))</f>
        <v/>
      </c>
      <c r="F191" s="281"/>
      <c r="G191" s="282"/>
      <c r="H191" s="283" t="str">
        <f>IF(G191="","",IF(G191&gt;(auxiliar!L$2*14),"Sim","Não"))</f>
        <v/>
      </c>
      <c r="I191" s="384" t="str">
        <f t="shared" si="15"/>
        <v/>
      </c>
      <c r="J191" s="380" t="str">
        <f>IF(Table9[[#This Row],[Código do agregado
'[Entidade']]]="","",IF(A191&lt;&gt;A190,"A",IF(J190="A","B",IF(J190="B","C",IF(J190="C","D",IF(J190="D","E",IF(J190="E","F",IF(J190="F","G",IF(J190="G","H",IF(J190="H","I",IF(J190="I","J",IF(J190="J","K",IF(J190="K","L",IF(J190="L","M",IF(J190="M","N",IF(J190="N","O",IF(J190="O","P",IF(J190="P","Q"))))))))))))))))))</f>
        <v/>
      </c>
      <c r="K191" s="284" t="str">
        <f t="shared" si="12"/>
        <v/>
      </c>
      <c r="L191" s="285" t="str">
        <f t="shared" si="13"/>
        <v/>
      </c>
      <c r="M191" s="286" t="str">
        <f t="shared" ca="1" si="14"/>
        <v/>
      </c>
      <c r="U191" s="275"/>
    </row>
    <row r="192" spans="1:21" x14ac:dyDescent="0.25">
      <c r="A192" s="276"/>
      <c r="B192" s="277" t="str">
        <f>IF(Table9[[#This Row],[Código do agregado
'[Entidade']]]="","",(CONCATENATE(VLOOKUP(Table9[[#This Row],[Código do agregado
'[Entidade']]],Table8[[Código do agregado '[Entidade']]:[Código do agregado
'[1º Direito']]],8,FALSE),".",Table9[[#This Row],[Membro]])))</f>
        <v/>
      </c>
      <c r="C192" s="278"/>
      <c r="D192" s="279"/>
      <c r="E192" s="280" t="str">
        <f ca="1">IF(Table9[[#This Row],[Data de nascimento (aaaa-mm-dd)]]="","",(IF(A192="","",DATEDIF(D192,NOW(),"y"))))</f>
        <v/>
      </c>
      <c r="F192" s="281"/>
      <c r="G192" s="282"/>
      <c r="H192" s="283" t="str">
        <f>IF(G192="","",IF(G192&gt;(auxiliar!L$2*14),"Sim","Não"))</f>
        <v/>
      </c>
      <c r="I192" s="384" t="str">
        <f t="shared" si="15"/>
        <v/>
      </c>
      <c r="J192" s="380" t="str">
        <f>IF(Table9[[#This Row],[Código do agregado
'[Entidade']]]="","",IF(A192&lt;&gt;A191,"A",IF(J191="A","B",IF(J191="B","C",IF(J191="C","D",IF(J191="D","E",IF(J191="E","F",IF(J191="F","G",IF(J191="G","H",IF(J191="H","I",IF(J191="I","J",IF(J191="J","K",IF(J191="K","L",IF(J191="L","M",IF(J191="M","N",IF(J191="N","O",IF(J191="O","P",IF(J191="P","Q"))))))))))))))))))</f>
        <v/>
      </c>
      <c r="K192" s="284" t="str">
        <f t="shared" si="12"/>
        <v/>
      </c>
      <c r="L192" s="285" t="str">
        <f t="shared" si="13"/>
        <v/>
      </c>
      <c r="M192" s="286" t="str">
        <f t="shared" ca="1" si="14"/>
        <v/>
      </c>
      <c r="U192" s="275"/>
    </row>
    <row r="193" spans="1:21" x14ac:dyDescent="0.25">
      <c r="A193" s="276"/>
      <c r="B193" s="277" t="str">
        <f>IF(Table9[[#This Row],[Código do agregado
'[Entidade']]]="","",(CONCATENATE(VLOOKUP(Table9[[#This Row],[Código do agregado
'[Entidade']]],Table8[[Código do agregado '[Entidade']]:[Código do agregado
'[1º Direito']]],8,FALSE),".",Table9[[#This Row],[Membro]])))</f>
        <v/>
      </c>
      <c r="C193" s="278"/>
      <c r="D193" s="279"/>
      <c r="E193" s="280" t="str">
        <f ca="1">IF(Table9[[#This Row],[Data de nascimento (aaaa-mm-dd)]]="","",(IF(A193="","",DATEDIF(D193,NOW(),"y"))))</f>
        <v/>
      </c>
      <c r="F193" s="281"/>
      <c r="G193" s="282"/>
      <c r="H193" s="283" t="str">
        <f>IF(G193="","",IF(G193&gt;(auxiliar!L$2*14),"Sim","Não"))</f>
        <v/>
      </c>
      <c r="I193" s="384" t="str">
        <f t="shared" si="15"/>
        <v/>
      </c>
      <c r="J193" s="380" t="str">
        <f>IF(Table9[[#This Row],[Código do agregado
'[Entidade']]]="","",IF(A193&lt;&gt;A192,"A",IF(J192="A","B",IF(J192="B","C",IF(J192="C","D",IF(J192="D","E",IF(J192="E","F",IF(J192="F","G",IF(J192="G","H",IF(J192="H","I",IF(J192="I","J",IF(J192="J","K",IF(J192="K","L",IF(J192="L","M",IF(J192="M","N",IF(J192="N","O",IF(J192="O","P",IF(J192="P","Q"))))))))))))))))))</f>
        <v/>
      </c>
      <c r="K193" s="284" t="str">
        <f t="shared" si="12"/>
        <v/>
      </c>
      <c r="L193" s="285" t="str">
        <f t="shared" si="13"/>
        <v/>
      </c>
      <c r="M193" s="286" t="str">
        <f t="shared" ca="1" si="14"/>
        <v/>
      </c>
      <c r="U193" s="275"/>
    </row>
    <row r="194" spans="1:21" x14ac:dyDescent="0.25">
      <c r="A194" s="276"/>
      <c r="B194" s="277" t="str">
        <f>IF(Table9[[#This Row],[Código do agregado
'[Entidade']]]="","",(CONCATENATE(VLOOKUP(Table9[[#This Row],[Código do agregado
'[Entidade']]],Table8[[Código do agregado '[Entidade']]:[Código do agregado
'[1º Direito']]],8,FALSE),".",Table9[[#This Row],[Membro]])))</f>
        <v/>
      </c>
      <c r="C194" s="278"/>
      <c r="D194" s="279"/>
      <c r="E194" s="280" t="str">
        <f ca="1">IF(Table9[[#This Row],[Data de nascimento (aaaa-mm-dd)]]="","",(IF(A194="","",DATEDIF(D194,NOW(),"y"))))</f>
        <v/>
      </c>
      <c r="F194" s="281"/>
      <c r="G194" s="282"/>
      <c r="H194" s="283" t="str">
        <f>IF(G194="","",IF(G194&gt;(auxiliar!L$2*14),"Sim","Não"))</f>
        <v/>
      </c>
      <c r="I194" s="384" t="str">
        <f t="shared" si="15"/>
        <v/>
      </c>
      <c r="J194" s="380" t="str">
        <f>IF(Table9[[#This Row],[Código do agregado
'[Entidade']]]="","",IF(A194&lt;&gt;A193,"A",IF(J193="A","B",IF(J193="B","C",IF(J193="C","D",IF(J193="D","E",IF(J193="E","F",IF(J193="F","G",IF(J193="G","H",IF(J193="H","I",IF(J193="I","J",IF(J193="J","K",IF(J193="K","L",IF(J193="L","M",IF(J193="M","N",IF(J193="N","O",IF(J193="O","P",IF(J193="P","Q"))))))))))))))))))</f>
        <v/>
      </c>
      <c r="K194" s="284" t="str">
        <f t="shared" si="12"/>
        <v/>
      </c>
      <c r="L194" s="285" t="str">
        <f t="shared" si="13"/>
        <v/>
      </c>
      <c r="M194" s="286" t="str">
        <f t="shared" ca="1" si="14"/>
        <v/>
      </c>
      <c r="U194" s="275"/>
    </row>
    <row r="195" spans="1:21" x14ac:dyDescent="0.25">
      <c r="A195" s="276"/>
      <c r="B195" s="277" t="str">
        <f>IF(Table9[[#This Row],[Código do agregado
'[Entidade']]]="","",(CONCATENATE(VLOOKUP(Table9[[#This Row],[Código do agregado
'[Entidade']]],Table8[[Código do agregado '[Entidade']]:[Código do agregado
'[1º Direito']]],8,FALSE),".",Table9[[#This Row],[Membro]])))</f>
        <v/>
      </c>
      <c r="C195" s="278"/>
      <c r="D195" s="279"/>
      <c r="E195" s="280" t="str">
        <f ca="1">IF(Table9[[#This Row],[Data de nascimento (aaaa-mm-dd)]]="","",(IF(A195="","",DATEDIF(D195,NOW(),"y"))))</f>
        <v/>
      </c>
      <c r="F195" s="281"/>
      <c r="G195" s="282"/>
      <c r="H195" s="283" t="str">
        <f>IF(G195="","",IF(G195&gt;(auxiliar!L$2*14),"Sim","Não"))</f>
        <v/>
      </c>
      <c r="I195" s="384" t="str">
        <f t="shared" si="15"/>
        <v/>
      </c>
      <c r="J195" s="380" t="str">
        <f>IF(Table9[[#This Row],[Código do agregado
'[Entidade']]]="","",IF(A195&lt;&gt;A194,"A",IF(J194="A","B",IF(J194="B","C",IF(J194="C","D",IF(J194="D","E",IF(J194="E","F",IF(J194="F","G",IF(J194="G","H",IF(J194="H","I",IF(J194="I","J",IF(J194="J","K",IF(J194="K","L",IF(J194="L","M",IF(J194="M","N",IF(J194="N","O",IF(J194="O","P",IF(J194="P","Q"))))))))))))))))))</f>
        <v/>
      </c>
      <c r="K195" s="284" t="str">
        <f t="shared" si="12"/>
        <v/>
      </c>
      <c r="L195" s="285" t="str">
        <f t="shared" si="13"/>
        <v/>
      </c>
      <c r="M195" s="286" t="str">
        <f t="shared" ca="1" si="14"/>
        <v/>
      </c>
      <c r="U195" s="275"/>
    </row>
    <row r="196" spans="1:21" x14ac:dyDescent="0.25">
      <c r="A196" s="276"/>
      <c r="B196" s="277" t="str">
        <f>IF(Table9[[#This Row],[Código do agregado
'[Entidade']]]="","",(CONCATENATE(VLOOKUP(Table9[[#This Row],[Código do agregado
'[Entidade']]],Table8[[Código do agregado '[Entidade']]:[Código do agregado
'[1º Direito']]],8,FALSE),".",Table9[[#This Row],[Membro]])))</f>
        <v/>
      </c>
      <c r="C196" s="278"/>
      <c r="D196" s="279"/>
      <c r="E196" s="280" t="str">
        <f ca="1">IF(Table9[[#This Row],[Data de nascimento (aaaa-mm-dd)]]="","",(IF(A196="","",DATEDIF(D196,NOW(),"y"))))</f>
        <v/>
      </c>
      <c r="F196" s="281"/>
      <c r="G196" s="282"/>
      <c r="H196" s="283" t="str">
        <f>IF(G196="","",IF(G196&gt;(auxiliar!L$2*14),"Sim","Não"))</f>
        <v/>
      </c>
      <c r="I196" s="384" t="str">
        <f t="shared" si="15"/>
        <v/>
      </c>
      <c r="J196" s="380" t="str">
        <f>IF(Table9[[#This Row],[Código do agregado
'[Entidade']]]="","",IF(A196&lt;&gt;A195,"A",IF(J195="A","B",IF(J195="B","C",IF(J195="C","D",IF(J195="D","E",IF(J195="E","F",IF(J195="F","G",IF(J195="G","H",IF(J195="H","I",IF(J195="I","J",IF(J195="J","K",IF(J195="K","L",IF(J195="L","M",IF(J195="M","N",IF(J195="N","O",IF(J195="O","P",IF(J195="P","Q"))))))))))))))))))</f>
        <v/>
      </c>
      <c r="K196" s="284" t="str">
        <f t="shared" si="12"/>
        <v/>
      </c>
      <c r="L196" s="285" t="str">
        <f t="shared" si="13"/>
        <v/>
      </c>
      <c r="M196" s="286" t="str">
        <f t="shared" ca="1" si="14"/>
        <v/>
      </c>
      <c r="U196" s="275"/>
    </row>
    <row r="197" spans="1:21" x14ac:dyDescent="0.25">
      <c r="A197" s="276"/>
      <c r="B197" s="277" t="str">
        <f>IF(Table9[[#This Row],[Código do agregado
'[Entidade']]]="","",(CONCATENATE(VLOOKUP(Table9[[#This Row],[Código do agregado
'[Entidade']]],Table8[[Código do agregado '[Entidade']]:[Código do agregado
'[1º Direito']]],8,FALSE),".",Table9[[#This Row],[Membro]])))</f>
        <v/>
      </c>
      <c r="C197" s="278"/>
      <c r="D197" s="279"/>
      <c r="E197" s="280" t="str">
        <f ca="1">IF(Table9[[#This Row],[Data de nascimento (aaaa-mm-dd)]]="","",(IF(A197="","",DATEDIF(D197,NOW(),"y"))))</f>
        <v/>
      </c>
      <c r="F197" s="281"/>
      <c r="G197" s="282"/>
      <c r="H197" s="283" t="str">
        <f>IF(G197="","",IF(G197&gt;(auxiliar!L$2*14),"Sim","Não"))</f>
        <v/>
      </c>
      <c r="I197" s="384" t="str">
        <f t="shared" si="15"/>
        <v/>
      </c>
      <c r="J197" s="380" t="str">
        <f>IF(Table9[[#This Row],[Código do agregado
'[Entidade']]]="","",IF(A197&lt;&gt;A196,"A",IF(J196="A","B",IF(J196="B","C",IF(J196="C","D",IF(J196="D","E",IF(J196="E","F",IF(J196="F","G",IF(J196="G","H",IF(J196="H","I",IF(J196="I","J",IF(J196="J","K",IF(J196="K","L",IF(J196="L","M",IF(J196="M","N",IF(J196="N","O",IF(J196="O","P",IF(J196="P","Q"))))))))))))))))))</f>
        <v/>
      </c>
      <c r="K197" s="284" t="str">
        <f t="shared" si="12"/>
        <v/>
      </c>
      <c r="L197" s="285" t="str">
        <f t="shared" si="13"/>
        <v/>
      </c>
      <c r="M197" s="286" t="str">
        <f t="shared" ca="1" si="14"/>
        <v/>
      </c>
      <c r="U197" s="275"/>
    </row>
    <row r="198" spans="1:21" x14ac:dyDescent="0.25">
      <c r="A198" s="276"/>
      <c r="B198" s="277" t="str">
        <f>IF(Table9[[#This Row],[Código do agregado
'[Entidade']]]="","",(CONCATENATE(VLOOKUP(Table9[[#This Row],[Código do agregado
'[Entidade']]],Table8[[Código do agregado '[Entidade']]:[Código do agregado
'[1º Direito']]],8,FALSE),".",Table9[[#This Row],[Membro]])))</f>
        <v/>
      </c>
      <c r="C198" s="278"/>
      <c r="D198" s="279"/>
      <c r="E198" s="280" t="str">
        <f ca="1">IF(Table9[[#This Row],[Data de nascimento (aaaa-mm-dd)]]="","",(IF(A198="","",DATEDIF(D198,NOW(),"y"))))</f>
        <v/>
      </c>
      <c r="F198" s="281"/>
      <c r="G198" s="282"/>
      <c r="H198" s="283" t="str">
        <f>IF(G198="","",IF(G198&gt;(auxiliar!L$2*14),"Sim","Não"))</f>
        <v/>
      </c>
      <c r="I198" s="384" t="str">
        <f t="shared" si="15"/>
        <v/>
      </c>
      <c r="J198" s="380" t="str">
        <f>IF(Table9[[#This Row],[Código do agregado
'[Entidade']]]="","",IF(A198&lt;&gt;A197,"A",IF(J197="A","B",IF(J197="B","C",IF(J197="C","D",IF(J197="D","E",IF(J197="E","F",IF(J197="F","G",IF(J197="G","H",IF(J197="H","I",IF(J197="I","J",IF(J197="J","K",IF(J197="K","L",IF(J197="L","M",IF(J197="M","N",IF(J197="N","O",IF(J197="O","P",IF(J197="P","Q"))))))))))))))))))</f>
        <v/>
      </c>
      <c r="K198" s="284" t="str">
        <f t="shared" ref="K198:K261" si="16">IFERROR(IF(OR(RIGHT(C198,1)-(11-((9*LEFT(C198,1)+8*MID(C198,2,1)+7*MID(C198,3,1)+6*MID(C198,4,1)+5*MID(C198,5,1)+4*MID(C198,6,1)+3*MID(C198,7,1)+2*MID(C198,8,1))-(11*INT((9*LEFT(C198,1)+8*MID(C198,2,1)+7*MID(C198,3,1)+6*MID(C198,4,1)+5*MID(C198,5,1)+4*MID(C198,6,1)+3*MID(C198,7,1)+2*MID(C198,8,1))/11))))=0,RIGHT(C198,1)-(11-((9*LEFT(C198,1)+8*MID(C198,2,1)+7*MID(C198,3,1)+6*MID(C198,4,1)+5*MID(C198,5,1)+4*MID(C198,6,1)+3*MID(C198,7,1)+2*MID(C198,8,1))-(11*INT((9*LEFT(C198,1)+8*MID(C198,2,1)+7*MID(C198,3,1)+6*MID(C198,4,1)+5*MID(C198,5,1)+4*MID(C198,6,1)+3*MID(C198,7,1)+2*MID(C198,8,1))/11))))=-11,RIGHT(C198,1)-(11-((9*LEFT(C198,1)+8*MID(C198,2,1)+7*MID(C198,3,1)+6*MID(C198,4,1)+5*MID(C198,5,1)+4*MID(C198,6,1)+3*MID(C198,7,1)+2*MID(C198,8,1))-(11*INT((9*LEFT(C198,1)+8*MID(C198,2,1)+7*MID(C198,3,1)+6*MID(C198,4,1)+5*MID(C198,5,1)+4*MID(C198,6,1)+3*MID(C198,7,1)+2*MID(C198,8,1))/11))))=-10),"","X"),"")</f>
        <v/>
      </c>
      <c r="L198" s="285" t="str">
        <f t="shared" ref="L198:L261" si="17">IF(RIGHT(B198,1)="A","",IF(B198="","",IF(OR(E198&gt;65,AND(E198&gt;17,E198&lt;26)),"Rend","")))</f>
        <v/>
      </c>
      <c r="M198" s="286" t="str">
        <f t="shared" ref="M198:M261" ca="1" si="18">IF(OR(E198&lt;18,AND(H198="Não",L198="Rend")),"Dep","")</f>
        <v/>
      </c>
      <c r="U198" s="275"/>
    </row>
    <row r="199" spans="1:21" x14ac:dyDescent="0.25">
      <c r="A199" s="276"/>
      <c r="B199" s="277" t="str">
        <f>IF(Table9[[#This Row],[Código do agregado
'[Entidade']]]="","",(CONCATENATE(VLOOKUP(Table9[[#This Row],[Código do agregado
'[Entidade']]],Table8[[Código do agregado '[Entidade']]:[Código do agregado
'[1º Direito']]],8,FALSE),".",Table9[[#This Row],[Membro]])))</f>
        <v/>
      </c>
      <c r="C199" s="278"/>
      <c r="D199" s="279"/>
      <c r="E199" s="280" t="str">
        <f ca="1">IF(Table9[[#This Row],[Data de nascimento (aaaa-mm-dd)]]="","",(IF(A199="","",DATEDIF(D199,NOW(),"y"))))</f>
        <v/>
      </c>
      <c r="F199" s="281"/>
      <c r="G199" s="282"/>
      <c r="H199" s="283" t="str">
        <f>IF(G199="","",IF(G199&gt;(auxiliar!L$2*14),"Sim","Não"))</f>
        <v/>
      </c>
      <c r="I199" s="384" t="str">
        <f t="shared" ref="I199:I262" si="19">IF(AND(A199&lt;&gt;"",OR(C199="",D199="",F199="",AND(H199="",L199="Rend"))),"NÃO","")</f>
        <v/>
      </c>
      <c r="J199" s="380" t="str">
        <f>IF(Table9[[#This Row],[Código do agregado
'[Entidade']]]="","",IF(A199&lt;&gt;A198,"A",IF(J198="A","B",IF(J198="B","C",IF(J198="C","D",IF(J198="D","E",IF(J198="E","F",IF(J198="F","G",IF(J198="G","H",IF(J198="H","I",IF(J198="I","J",IF(J198="J","K",IF(J198="K","L",IF(J198="L","M",IF(J198="M","N",IF(J198="N","O",IF(J198="O","P",IF(J198="P","Q"))))))))))))))))))</f>
        <v/>
      </c>
      <c r="K199" s="284" t="str">
        <f t="shared" si="16"/>
        <v/>
      </c>
      <c r="L199" s="285" t="str">
        <f t="shared" si="17"/>
        <v/>
      </c>
      <c r="M199" s="286" t="str">
        <f t="shared" ca="1" si="18"/>
        <v/>
      </c>
      <c r="U199" s="275"/>
    </row>
    <row r="200" spans="1:21" x14ac:dyDescent="0.25">
      <c r="A200" s="276"/>
      <c r="B200" s="277" t="str">
        <f>IF(Table9[[#This Row],[Código do agregado
'[Entidade']]]="","",(CONCATENATE(VLOOKUP(Table9[[#This Row],[Código do agregado
'[Entidade']]],Table8[[Código do agregado '[Entidade']]:[Código do agregado
'[1º Direito']]],8,FALSE),".",Table9[[#This Row],[Membro]])))</f>
        <v/>
      </c>
      <c r="C200" s="278"/>
      <c r="D200" s="279"/>
      <c r="E200" s="280" t="str">
        <f ca="1">IF(Table9[[#This Row],[Data de nascimento (aaaa-mm-dd)]]="","",(IF(A200="","",DATEDIF(D200,NOW(),"y"))))</f>
        <v/>
      </c>
      <c r="F200" s="281"/>
      <c r="G200" s="282"/>
      <c r="H200" s="283" t="str">
        <f>IF(G200="","",IF(G200&gt;(auxiliar!L$2*14),"Sim","Não"))</f>
        <v/>
      </c>
      <c r="I200" s="384" t="str">
        <f t="shared" si="19"/>
        <v/>
      </c>
      <c r="J200" s="380" t="str">
        <f>IF(Table9[[#This Row],[Código do agregado
'[Entidade']]]="","",IF(A200&lt;&gt;A199,"A",IF(J199="A","B",IF(J199="B","C",IF(J199="C","D",IF(J199="D","E",IF(J199="E","F",IF(J199="F","G",IF(J199="G","H",IF(J199="H","I",IF(J199="I","J",IF(J199="J","K",IF(J199="K","L",IF(J199="L","M",IF(J199="M","N",IF(J199="N","O",IF(J199="O","P",IF(J199="P","Q"))))))))))))))))))</f>
        <v/>
      </c>
      <c r="K200" s="284" t="str">
        <f t="shared" si="16"/>
        <v/>
      </c>
      <c r="L200" s="285" t="str">
        <f t="shared" si="17"/>
        <v/>
      </c>
      <c r="M200" s="286" t="str">
        <f t="shared" ca="1" si="18"/>
        <v/>
      </c>
      <c r="U200" s="275"/>
    </row>
    <row r="201" spans="1:21" x14ac:dyDescent="0.25">
      <c r="A201" s="276"/>
      <c r="B201" s="277" t="str">
        <f>IF(Table9[[#This Row],[Código do agregado
'[Entidade']]]="","",(CONCATENATE(VLOOKUP(Table9[[#This Row],[Código do agregado
'[Entidade']]],Table8[[Código do agregado '[Entidade']]:[Código do agregado
'[1º Direito']]],8,FALSE),".",Table9[[#This Row],[Membro]])))</f>
        <v/>
      </c>
      <c r="C201" s="278"/>
      <c r="D201" s="279"/>
      <c r="E201" s="280" t="str">
        <f ca="1">IF(Table9[[#This Row],[Data de nascimento (aaaa-mm-dd)]]="","",(IF(A201="","",DATEDIF(D201,NOW(),"y"))))</f>
        <v/>
      </c>
      <c r="F201" s="281"/>
      <c r="G201" s="282"/>
      <c r="H201" s="283" t="str">
        <f>IF(G201="","",IF(G201&gt;(auxiliar!L$2*14),"Sim","Não"))</f>
        <v/>
      </c>
      <c r="I201" s="384" t="str">
        <f t="shared" si="19"/>
        <v/>
      </c>
      <c r="J201" s="380" t="str">
        <f>IF(Table9[[#This Row],[Código do agregado
'[Entidade']]]="","",IF(A201&lt;&gt;A200,"A",IF(J200="A","B",IF(J200="B","C",IF(J200="C","D",IF(J200="D","E",IF(J200="E","F",IF(J200="F","G",IF(J200="G","H",IF(J200="H","I",IF(J200="I","J",IF(J200="J","K",IF(J200="K","L",IF(J200="L","M",IF(J200="M","N",IF(J200="N","O",IF(J200="O","P",IF(J200="P","Q"))))))))))))))))))</f>
        <v/>
      </c>
      <c r="K201" s="284" t="str">
        <f t="shared" si="16"/>
        <v/>
      </c>
      <c r="L201" s="285" t="str">
        <f t="shared" si="17"/>
        <v/>
      </c>
      <c r="M201" s="286" t="str">
        <f t="shared" ca="1" si="18"/>
        <v/>
      </c>
      <c r="U201" s="275"/>
    </row>
    <row r="202" spans="1:21" x14ac:dyDescent="0.25">
      <c r="A202" s="276"/>
      <c r="B202" s="277" t="str">
        <f>IF(Table9[[#This Row],[Código do agregado
'[Entidade']]]="","",(CONCATENATE(VLOOKUP(Table9[[#This Row],[Código do agregado
'[Entidade']]],Table8[[Código do agregado '[Entidade']]:[Código do agregado
'[1º Direito']]],8,FALSE),".",Table9[[#This Row],[Membro]])))</f>
        <v/>
      </c>
      <c r="C202" s="278"/>
      <c r="D202" s="279"/>
      <c r="E202" s="280" t="str">
        <f ca="1">IF(Table9[[#This Row],[Data de nascimento (aaaa-mm-dd)]]="","",(IF(A202="","",DATEDIF(D202,NOW(),"y"))))</f>
        <v/>
      </c>
      <c r="F202" s="281"/>
      <c r="G202" s="282"/>
      <c r="H202" s="283" t="str">
        <f>IF(G202="","",IF(G202&gt;(auxiliar!L$2*14),"Sim","Não"))</f>
        <v/>
      </c>
      <c r="I202" s="384" t="str">
        <f t="shared" si="19"/>
        <v/>
      </c>
      <c r="J202" s="380" t="str">
        <f>IF(Table9[[#This Row],[Código do agregado
'[Entidade']]]="","",IF(A202&lt;&gt;A201,"A",IF(J201="A","B",IF(J201="B","C",IF(J201="C","D",IF(J201="D","E",IF(J201="E","F",IF(J201="F","G",IF(J201="G","H",IF(J201="H","I",IF(J201="I","J",IF(J201="J","K",IF(J201="K","L",IF(J201="L","M",IF(J201="M","N",IF(J201="N","O",IF(J201="O","P",IF(J201="P","Q"))))))))))))))))))</f>
        <v/>
      </c>
      <c r="K202" s="284" t="str">
        <f t="shared" si="16"/>
        <v/>
      </c>
      <c r="L202" s="285" t="str">
        <f t="shared" si="17"/>
        <v/>
      </c>
      <c r="M202" s="286" t="str">
        <f t="shared" ca="1" si="18"/>
        <v/>
      </c>
      <c r="U202" s="275"/>
    </row>
    <row r="203" spans="1:21" x14ac:dyDescent="0.25">
      <c r="A203" s="276"/>
      <c r="B203" s="277" t="str">
        <f>IF(Table9[[#This Row],[Código do agregado
'[Entidade']]]="","",(CONCATENATE(VLOOKUP(Table9[[#This Row],[Código do agregado
'[Entidade']]],Table8[[Código do agregado '[Entidade']]:[Código do agregado
'[1º Direito']]],8,FALSE),".",Table9[[#This Row],[Membro]])))</f>
        <v/>
      </c>
      <c r="C203" s="278"/>
      <c r="D203" s="279"/>
      <c r="E203" s="280" t="str">
        <f ca="1">IF(Table9[[#This Row],[Data de nascimento (aaaa-mm-dd)]]="","",(IF(A203="","",DATEDIF(D203,NOW(),"y"))))</f>
        <v/>
      </c>
      <c r="F203" s="281"/>
      <c r="G203" s="282"/>
      <c r="H203" s="283" t="str">
        <f>IF(G203="","",IF(G203&gt;(auxiliar!L$2*14),"Sim","Não"))</f>
        <v/>
      </c>
      <c r="I203" s="384" t="str">
        <f t="shared" si="19"/>
        <v/>
      </c>
      <c r="J203" s="380" t="str">
        <f>IF(Table9[[#This Row],[Código do agregado
'[Entidade']]]="","",IF(A203&lt;&gt;A202,"A",IF(J202="A","B",IF(J202="B","C",IF(J202="C","D",IF(J202="D","E",IF(J202="E","F",IF(J202="F","G",IF(J202="G","H",IF(J202="H","I",IF(J202="I","J",IF(J202="J","K",IF(J202="K","L",IF(J202="L","M",IF(J202="M","N",IF(J202="N","O",IF(J202="O","P",IF(J202="P","Q"))))))))))))))))))</f>
        <v/>
      </c>
      <c r="K203" s="284" t="str">
        <f t="shared" si="16"/>
        <v/>
      </c>
      <c r="L203" s="285" t="str">
        <f t="shared" si="17"/>
        <v/>
      </c>
      <c r="M203" s="286" t="str">
        <f t="shared" ca="1" si="18"/>
        <v/>
      </c>
      <c r="U203" s="275"/>
    </row>
    <row r="204" spans="1:21" x14ac:dyDescent="0.25">
      <c r="A204" s="276"/>
      <c r="B204" s="277" t="str">
        <f>IF(Table9[[#This Row],[Código do agregado
'[Entidade']]]="","",(CONCATENATE(VLOOKUP(Table9[[#This Row],[Código do agregado
'[Entidade']]],Table8[[Código do agregado '[Entidade']]:[Código do agregado
'[1º Direito']]],8,FALSE),".",Table9[[#This Row],[Membro]])))</f>
        <v/>
      </c>
      <c r="C204" s="278"/>
      <c r="D204" s="279"/>
      <c r="E204" s="280" t="str">
        <f ca="1">IF(Table9[[#This Row],[Data de nascimento (aaaa-mm-dd)]]="","",(IF(A204="","",DATEDIF(D204,NOW(),"y"))))</f>
        <v/>
      </c>
      <c r="F204" s="281"/>
      <c r="G204" s="282"/>
      <c r="H204" s="283" t="str">
        <f>IF(G204="","",IF(G204&gt;(auxiliar!L$2*14),"Sim","Não"))</f>
        <v/>
      </c>
      <c r="I204" s="384" t="str">
        <f t="shared" si="19"/>
        <v/>
      </c>
      <c r="J204" s="380" t="str">
        <f>IF(Table9[[#This Row],[Código do agregado
'[Entidade']]]="","",IF(A204&lt;&gt;A203,"A",IF(J203="A","B",IF(J203="B","C",IF(J203="C","D",IF(J203="D","E",IF(J203="E","F",IF(J203="F","G",IF(J203="G","H",IF(J203="H","I",IF(J203="I","J",IF(J203="J","K",IF(J203="K","L",IF(J203="L","M",IF(J203="M","N",IF(J203="N","O",IF(J203="O","P",IF(J203="P","Q"))))))))))))))))))</f>
        <v/>
      </c>
      <c r="K204" s="284" t="str">
        <f t="shared" si="16"/>
        <v/>
      </c>
      <c r="L204" s="285" t="str">
        <f t="shared" si="17"/>
        <v/>
      </c>
      <c r="M204" s="286" t="str">
        <f t="shared" ca="1" si="18"/>
        <v/>
      </c>
      <c r="U204" s="275"/>
    </row>
    <row r="205" spans="1:21" x14ac:dyDescent="0.25">
      <c r="A205" s="276"/>
      <c r="B205" s="277" t="str">
        <f>IF(Table9[[#This Row],[Código do agregado
'[Entidade']]]="","",(CONCATENATE(VLOOKUP(Table9[[#This Row],[Código do agregado
'[Entidade']]],Table8[[Código do agregado '[Entidade']]:[Código do agregado
'[1º Direito']]],8,FALSE),".",Table9[[#This Row],[Membro]])))</f>
        <v/>
      </c>
      <c r="C205" s="278"/>
      <c r="D205" s="279"/>
      <c r="E205" s="280" t="str">
        <f ca="1">IF(Table9[[#This Row],[Data de nascimento (aaaa-mm-dd)]]="","",(IF(A205="","",DATEDIF(D205,NOW(),"y"))))</f>
        <v/>
      </c>
      <c r="F205" s="281"/>
      <c r="G205" s="282"/>
      <c r="H205" s="283" t="str">
        <f>IF(G205="","",IF(G205&gt;(auxiliar!L$2*14),"Sim","Não"))</f>
        <v/>
      </c>
      <c r="I205" s="384" t="str">
        <f t="shared" si="19"/>
        <v/>
      </c>
      <c r="J205" s="380" t="str">
        <f>IF(Table9[[#This Row],[Código do agregado
'[Entidade']]]="","",IF(A205&lt;&gt;A204,"A",IF(J204="A","B",IF(J204="B","C",IF(J204="C","D",IF(J204="D","E",IF(J204="E","F",IF(J204="F","G",IF(J204="G","H",IF(J204="H","I",IF(J204="I","J",IF(J204="J","K",IF(J204="K","L",IF(J204="L","M",IF(J204="M","N",IF(J204="N","O",IF(J204="O","P",IF(J204="P","Q"))))))))))))))))))</f>
        <v/>
      </c>
      <c r="K205" s="284" t="str">
        <f t="shared" si="16"/>
        <v/>
      </c>
      <c r="L205" s="285" t="str">
        <f t="shared" si="17"/>
        <v/>
      </c>
      <c r="M205" s="286" t="str">
        <f t="shared" ca="1" si="18"/>
        <v/>
      </c>
      <c r="U205" s="275"/>
    </row>
    <row r="206" spans="1:21" x14ac:dyDescent="0.25">
      <c r="A206" s="276"/>
      <c r="B206" s="277" t="str">
        <f>IF(Table9[[#This Row],[Código do agregado
'[Entidade']]]="","",(CONCATENATE(VLOOKUP(Table9[[#This Row],[Código do agregado
'[Entidade']]],Table8[[Código do agregado '[Entidade']]:[Código do agregado
'[1º Direito']]],8,FALSE),".",Table9[[#This Row],[Membro]])))</f>
        <v/>
      </c>
      <c r="C206" s="278"/>
      <c r="D206" s="279"/>
      <c r="E206" s="280" t="str">
        <f ca="1">IF(Table9[[#This Row],[Data de nascimento (aaaa-mm-dd)]]="","",(IF(A206="","",DATEDIF(D206,NOW(),"y"))))</f>
        <v/>
      </c>
      <c r="F206" s="281"/>
      <c r="G206" s="282"/>
      <c r="H206" s="283" t="str">
        <f>IF(G206="","",IF(G206&gt;(auxiliar!L$2*14),"Sim","Não"))</f>
        <v/>
      </c>
      <c r="I206" s="384" t="str">
        <f t="shared" si="19"/>
        <v/>
      </c>
      <c r="J206" s="380" t="str">
        <f>IF(Table9[[#This Row],[Código do agregado
'[Entidade']]]="","",IF(A206&lt;&gt;A205,"A",IF(J205="A","B",IF(J205="B","C",IF(J205="C","D",IF(J205="D","E",IF(J205="E","F",IF(J205="F","G",IF(J205="G","H",IF(J205="H","I",IF(J205="I","J",IF(J205="J","K",IF(J205="K","L",IF(J205="L","M",IF(J205="M","N",IF(J205="N","O",IF(J205="O","P",IF(J205="P","Q"))))))))))))))))))</f>
        <v/>
      </c>
      <c r="K206" s="284" t="str">
        <f t="shared" si="16"/>
        <v/>
      </c>
      <c r="L206" s="285" t="str">
        <f t="shared" si="17"/>
        <v/>
      </c>
      <c r="M206" s="286" t="str">
        <f t="shared" ca="1" si="18"/>
        <v/>
      </c>
      <c r="U206" s="275"/>
    </row>
    <row r="207" spans="1:21" x14ac:dyDescent="0.25">
      <c r="A207" s="276"/>
      <c r="B207" s="277" t="str">
        <f>IF(Table9[[#This Row],[Código do agregado
'[Entidade']]]="","",(CONCATENATE(VLOOKUP(Table9[[#This Row],[Código do agregado
'[Entidade']]],Table8[[Código do agregado '[Entidade']]:[Código do agregado
'[1º Direito']]],8,FALSE),".",Table9[[#This Row],[Membro]])))</f>
        <v/>
      </c>
      <c r="C207" s="278"/>
      <c r="D207" s="279"/>
      <c r="E207" s="280" t="str">
        <f ca="1">IF(Table9[[#This Row],[Data de nascimento (aaaa-mm-dd)]]="","",(IF(A207="","",DATEDIF(D207,NOW(),"y"))))</f>
        <v/>
      </c>
      <c r="F207" s="281"/>
      <c r="G207" s="282"/>
      <c r="H207" s="283" t="str">
        <f>IF(G207="","",IF(G207&gt;(auxiliar!L$2*14),"Sim","Não"))</f>
        <v/>
      </c>
      <c r="I207" s="384" t="str">
        <f t="shared" si="19"/>
        <v/>
      </c>
      <c r="J207" s="380" t="str">
        <f>IF(Table9[[#This Row],[Código do agregado
'[Entidade']]]="","",IF(A207&lt;&gt;A206,"A",IF(J206="A","B",IF(J206="B","C",IF(J206="C","D",IF(J206="D","E",IF(J206="E","F",IF(J206="F","G",IF(J206="G","H",IF(J206="H","I",IF(J206="I","J",IF(J206="J","K",IF(J206="K","L",IF(J206="L","M",IF(J206="M","N",IF(J206="N","O",IF(J206="O","P",IF(J206="P","Q"))))))))))))))))))</f>
        <v/>
      </c>
      <c r="K207" s="284" t="str">
        <f t="shared" si="16"/>
        <v/>
      </c>
      <c r="L207" s="285" t="str">
        <f t="shared" si="17"/>
        <v/>
      </c>
      <c r="M207" s="286" t="str">
        <f t="shared" ca="1" si="18"/>
        <v/>
      </c>
      <c r="U207" s="275"/>
    </row>
    <row r="208" spans="1:21" x14ac:dyDescent="0.25">
      <c r="A208" s="276"/>
      <c r="B208" s="277" t="str">
        <f>IF(Table9[[#This Row],[Código do agregado
'[Entidade']]]="","",(CONCATENATE(VLOOKUP(Table9[[#This Row],[Código do agregado
'[Entidade']]],Table8[[Código do agregado '[Entidade']]:[Código do agregado
'[1º Direito']]],8,FALSE),".",Table9[[#This Row],[Membro]])))</f>
        <v/>
      </c>
      <c r="C208" s="278"/>
      <c r="D208" s="279"/>
      <c r="E208" s="280" t="str">
        <f ca="1">IF(Table9[[#This Row],[Data de nascimento (aaaa-mm-dd)]]="","",(IF(A208="","",DATEDIF(D208,NOW(),"y"))))</f>
        <v/>
      </c>
      <c r="F208" s="281"/>
      <c r="G208" s="282"/>
      <c r="H208" s="283" t="str">
        <f>IF(G208="","",IF(G208&gt;(auxiliar!L$2*14),"Sim","Não"))</f>
        <v/>
      </c>
      <c r="I208" s="384" t="str">
        <f t="shared" si="19"/>
        <v/>
      </c>
      <c r="J208" s="380" t="str">
        <f>IF(Table9[[#This Row],[Código do agregado
'[Entidade']]]="","",IF(A208&lt;&gt;A207,"A",IF(J207="A","B",IF(J207="B","C",IF(J207="C","D",IF(J207="D","E",IF(J207="E","F",IF(J207="F","G",IF(J207="G","H",IF(J207="H","I",IF(J207="I","J",IF(J207="J","K",IF(J207="K","L",IF(J207="L","M",IF(J207="M","N",IF(J207="N","O",IF(J207="O","P",IF(J207="P","Q"))))))))))))))))))</f>
        <v/>
      </c>
      <c r="K208" s="284" t="str">
        <f t="shared" si="16"/>
        <v/>
      </c>
      <c r="L208" s="285" t="str">
        <f t="shared" si="17"/>
        <v/>
      </c>
      <c r="M208" s="286" t="str">
        <f t="shared" ca="1" si="18"/>
        <v/>
      </c>
      <c r="U208" s="275"/>
    </row>
    <row r="209" spans="1:21" x14ac:dyDescent="0.25">
      <c r="A209" s="276"/>
      <c r="B209" s="277" t="str">
        <f>IF(Table9[[#This Row],[Código do agregado
'[Entidade']]]="","",(CONCATENATE(VLOOKUP(Table9[[#This Row],[Código do agregado
'[Entidade']]],Table8[[Código do agregado '[Entidade']]:[Código do agregado
'[1º Direito']]],8,FALSE),".",Table9[[#This Row],[Membro]])))</f>
        <v/>
      </c>
      <c r="C209" s="278"/>
      <c r="D209" s="279"/>
      <c r="E209" s="280" t="str">
        <f ca="1">IF(Table9[[#This Row],[Data de nascimento (aaaa-mm-dd)]]="","",(IF(A209="","",DATEDIF(D209,NOW(),"y"))))</f>
        <v/>
      </c>
      <c r="F209" s="281"/>
      <c r="G209" s="282"/>
      <c r="H209" s="283" t="str">
        <f>IF(G209="","",IF(G209&gt;(auxiliar!L$2*14),"Sim","Não"))</f>
        <v/>
      </c>
      <c r="I209" s="384" t="str">
        <f t="shared" si="19"/>
        <v/>
      </c>
      <c r="J209" s="380" t="str">
        <f>IF(Table9[[#This Row],[Código do agregado
'[Entidade']]]="","",IF(A209&lt;&gt;A208,"A",IF(J208="A","B",IF(J208="B","C",IF(J208="C","D",IF(J208="D","E",IF(J208="E","F",IF(J208="F","G",IF(J208="G","H",IF(J208="H","I",IF(J208="I","J",IF(J208="J","K",IF(J208="K","L",IF(J208="L","M",IF(J208="M","N",IF(J208="N","O",IF(J208="O","P",IF(J208="P","Q"))))))))))))))))))</f>
        <v/>
      </c>
      <c r="K209" s="284" t="str">
        <f t="shared" si="16"/>
        <v/>
      </c>
      <c r="L209" s="285" t="str">
        <f t="shared" si="17"/>
        <v/>
      </c>
      <c r="M209" s="286" t="str">
        <f t="shared" ca="1" si="18"/>
        <v/>
      </c>
      <c r="U209" s="275"/>
    </row>
    <row r="210" spans="1:21" x14ac:dyDescent="0.25">
      <c r="A210" s="276"/>
      <c r="B210" s="277" t="str">
        <f>IF(Table9[[#This Row],[Código do agregado
'[Entidade']]]="","",(CONCATENATE(VLOOKUP(Table9[[#This Row],[Código do agregado
'[Entidade']]],Table8[[Código do agregado '[Entidade']]:[Código do agregado
'[1º Direito']]],8,FALSE),".",Table9[[#This Row],[Membro]])))</f>
        <v/>
      </c>
      <c r="C210" s="278"/>
      <c r="D210" s="279"/>
      <c r="E210" s="280" t="str">
        <f ca="1">IF(Table9[[#This Row],[Data de nascimento (aaaa-mm-dd)]]="","",(IF(A210="","",DATEDIF(D210,NOW(),"y"))))</f>
        <v/>
      </c>
      <c r="F210" s="281"/>
      <c r="G210" s="282"/>
      <c r="H210" s="283" t="str">
        <f>IF(G210="","",IF(G210&gt;(auxiliar!L$2*14),"Sim","Não"))</f>
        <v/>
      </c>
      <c r="I210" s="384" t="str">
        <f t="shared" si="19"/>
        <v/>
      </c>
      <c r="J210" s="380" t="str">
        <f>IF(Table9[[#This Row],[Código do agregado
'[Entidade']]]="","",IF(A210&lt;&gt;A209,"A",IF(J209="A","B",IF(J209="B","C",IF(J209="C","D",IF(J209="D","E",IF(J209="E","F",IF(J209="F","G",IF(J209="G","H",IF(J209="H","I",IF(J209="I","J",IF(J209="J","K",IF(J209="K","L",IF(J209="L","M",IF(J209="M","N",IF(J209="N","O",IF(J209="O","P",IF(J209="P","Q"))))))))))))))))))</f>
        <v/>
      </c>
      <c r="K210" s="284" t="str">
        <f t="shared" si="16"/>
        <v/>
      </c>
      <c r="L210" s="285" t="str">
        <f t="shared" si="17"/>
        <v/>
      </c>
      <c r="M210" s="286" t="str">
        <f t="shared" ca="1" si="18"/>
        <v/>
      </c>
      <c r="U210" s="275"/>
    </row>
    <row r="211" spans="1:21" x14ac:dyDescent="0.25">
      <c r="A211" s="276"/>
      <c r="B211" s="277" t="str">
        <f>IF(Table9[[#This Row],[Código do agregado
'[Entidade']]]="","",(CONCATENATE(VLOOKUP(Table9[[#This Row],[Código do agregado
'[Entidade']]],Table8[[Código do agregado '[Entidade']]:[Código do agregado
'[1º Direito']]],8,FALSE),".",Table9[[#This Row],[Membro]])))</f>
        <v/>
      </c>
      <c r="C211" s="278"/>
      <c r="D211" s="279"/>
      <c r="E211" s="280" t="str">
        <f ca="1">IF(Table9[[#This Row],[Data de nascimento (aaaa-mm-dd)]]="","",(IF(A211="","",DATEDIF(D211,NOW(),"y"))))</f>
        <v/>
      </c>
      <c r="F211" s="281"/>
      <c r="G211" s="282"/>
      <c r="H211" s="283" t="str">
        <f>IF(G211="","",IF(G211&gt;(auxiliar!L$2*14),"Sim","Não"))</f>
        <v/>
      </c>
      <c r="I211" s="384" t="str">
        <f t="shared" si="19"/>
        <v/>
      </c>
      <c r="J211" s="380" t="str">
        <f>IF(Table9[[#This Row],[Código do agregado
'[Entidade']]]="","",IF(A211&lt;&gt;A210,"A",IF(J210="A","B",IF(J210="B","C",IF(J210="C","D",IF(J210="D","E",IF(J210="E","F",IF(J210="F","G",IF(J210="G","H",IF(J210="H","I",IF(J210="I","J",IF(J210="J","K",IF(J210="K","L",IF(J210="L","M",IF(J210="M","N",IF(J210="N","O",IF(J210="O","P",IF(J210="P","Q"))))))))))))))))))</f>
        <v/>
      </c>
      <c r="K211" s="284" t="str">
        <f t="shared" si="16"/>
        <v/>
      </c>
      <c r="L211" s="285" t="str">
        <f t="shared" si="17"/>
        <v/>
      </c>
      <c r="M211" s="286" t="str">
        <f t="shared" ca="1" si="18"/>
        <v/>
      </c>
      <c r="U211" s="275"/>
    </row>
    <row r="212" spans="1:21" x14ac:dyDescent="0.25">
      <c r="A212" s="276"/>
      <c r="B212" s="277" t="str">
        <f>IF(Table9[[#This Row],[Código do agregado
'[Entidade']]]="","",(CONCATENATE(VLOOKUP(Table9[[#This Row],[Código do agregado
'[Entidade']]],Table8[[Código do agregado '[Entidade']]:[Código do agregado
'[1º Direito']]],8,FALSE),".",Table9[[#This Row],[Membro]])))</f>
        <v/>
      </c>
      <c r="C212" s="278"/>
      <c r="D212" s="279"/>
      <c r="E212" s="280" t="str">
        <f ca="1">IF(Table9[[#This Row],[Data de nascimento (aaaa-mm-dd)]]="","",(IF(A212="","",DATEDIF(D212,NOW(),"y"))))</f>
        <v/>
      </c>
      <c r="F212" s="281"/>
      <c r="G212" s="282"/>
      <c r="H212" s="283" t="str">
        <f>IF(G212="","",IF(G212&gt;(auxiliar!L$2*14),"Sim","Não"))</f>
        <v/>
      </c>
      <c r="I212" s="384" t="str">
        <f t="shared" si="19"/>
        <v/>
      </c>
      <c r="J212" s="380" t="str">
        <f>IF(Table9[[#This Row],[Código do agregado
'[Entidade']]]="","",IF(A212&lt;&gt;A211,"A",IF(J211="A","B",IF(J211="B","C",IF(J211="C","D",IF(J211="D","E",IF(J211="E","F",IF(J211="F","G",IF(J211="G","H",IF(J211="H","I",IF(J211="I","J",IF(J211="J","K",IF(J211="K","L",IF(J211="L","M",IF(J211="M","N",IF(J211="N","O",IF(J211="O","P",IF(J211="P","Q"))))))))))))))))))</f>
        <v/>
      </c>
      <c r="K212" s="284" t="str">
        <f t="shared" si="16"/>
        <v/>
      </c>
      <c r="L212" s="285" t="str">
        <f t="shared" si="17"/>
        <v/>
      </c>
      <c r="M212" s="286" t="str">
        <f t="shared" ca="1" si="18"/>
        <v/>
      </c>
      <c r="U212" s="275"/>
    </row>
    <row r="213" spans="1:21" x14ac:dyDescent="0.25">
      <c r="A213" s="276"/>
      <c r="B213" s="277" t="str">
        <f>IF(Table9[[#This Row],[Código do agregado
'[Entidade']]]="","",(CONCATENATE(VLOOKUP(Table9[[#This Row],[Código do agregado
'[Entidade']]],Table8[[Código do agregado '[Entidade']]:[Código do agregado
'[1º Direito']]],8,FALSE),".",Table9[[#This Row],[Membro]])))</f>
        <v/>
      </c>
      <c r="C213" s="278"/>
      <c r="D213" s="279"/>
      <c r="E213" s="280" t="str">
        <f ca="1">IF(Table9[[#This Row],[Data de nascimento (aaaa-mm-dd)]]="","",(IF(A213="","",DATEDIF(D213,NOW(),"y"))))</f>
        <v/>
      </c>
      <c r="F213" s="281"/>
      <c r="G213" s="282"/>
      <c r="H213" s="283" t="str">
        <f>IF(G213="","",IF(G213&gt;(auxiliar!L$2*14),"Sim","Não"))</f>
        <v/>
      </c>
      <c r="I213" s="384" t="str">
        <f t="shared" si="19"/>
        <v/>
      </c>
      <c r="J213" s="380" t="str">
        <f>IF(Table9[[#This Row],[Código do agregado
'[Entidade']]]="","",IF(A213&lt;&gt;A212,"A",IF(J212="A","B",IF(J212="B","C",IF(J212="C","D",IF(J212="D","E",IF(J212="E","F",IF(J212="F","G",IF(J212="G","H",IF(J212="H","I",IF(J212="I","J",IF(J212="J","K",IF(J212="K","L",IF(J212="L","M",IF(J212="M","N",IF(J212="N","O",IF(J212="O","P",IF(J212="P","Q"))))))))))))))))))</f>
        <v/>
      </c>
      <c r="K213" s="284" t="str">
        <f t="shared" si="16"/>
        <v/>
      </c>
      <c r="L213" s="285" t="str">
        <f t="shared" si="17"/>
        <v/>
      </c>
      <c r="M213" s="286" t="str">
        <f t="shared" ca="1" si="18"/>
        <v/>
      </c>
      <c r="U213" s="275"/>
    </row>
    <row r="214" spans="1:21" x14ac:dyDescent="0.25">
      <c r="A214" s="276"/>
      <c r="B214" s="277" t="str">
        <f>IF(Table9[[#This Row],[Código do agregado
'[Entidade']]]="","",(CONCATENATE(VLOOKUP(Table9[[#This Row],[Código do agregado
'[Entidade']]],Table8[[Código do agregado '[Entidade']]:[Código do agregado
'[1º Direito']]],8,FALSE),".",Table9[[#This Row],[Membro]])))</f>
        <v/>
      </c>
      <c r="C214" s="278"/>
      <c r="D214" s="279"/>
      <c r="E214" s="280" t="str">
        <f ca="1">IF(Table9[[#This Row],[Data de nascimento (aaaa-mm-dd)]]="","",(IF(A214="","",DATEDIF(D214,NOW(),"y"))))</f>
        <v/>
      </c>
      <c r="F214" s="281"/>
      <c r="G214" s="282"/>
      <c r="H214" s="283" t="str">
        <f>IF(G214="","",IF(G214&gt;(auxiliar!L$2*14),"Sim","Não"))</f>
        <v/>
      </c>
      <c r="I214" s="384" t="str">
        <f t="shared" si="19"/>
        <v/>
      </c>
      <c r="J214" s="380" t="str">
        <f>IF(Table9[[#This Row],[Código do agregado
'[Entidade']]]="","",IF(A214&lt;&gt;A213,"A",IF(J213="A","B",IF(J213="B","C",IF(J213="C","D",IF(J213="D","E",IF(J213="E","F",IF(J213="F","G",IF(J213="G","H",IF(J213="H","I",IF(J213="I","J",IF(J213="J","K",IF(J213="K","L",IF(J213="L","M",IF(J213="M","N",IF(J213="N","O",IF(J213="O","P",IF(J213="P","Q"))))))))))))))))))</f>
        <v/>
      </c>
      <c r="K214" s="284" t="str">
        <f t="shared" si="16"/>
        <v/>
      </c>
      <c r="L214" s="285" t="str">
        <f t="shared" si="17"/>
        <v/>
      </c>
      <c r="M214" s="286" t="str">
        <f t="shared" ca="1" si="18"/>
        <v/>
      </c>
      <c r="U214" s="275"/>
    </row>
    <row r="215" spans="1:21" x14ac:dyDescent="0.25">
      <c r="A215" s="276"/>
      <c r="B215" s="277" t="str">
        <f>IF(Table9[[#This Row],[Código do agregado
'[Entidade']]]="","",(CONCATENATE(VLOOKUP(Table9[[#This Row],[Código do agregado
'[Entidade']]],Table8[[Código do agregado '[Entidade']]:[Código do agregado
'[1º Direito']]],8,FALSE),".",Table9[[#This Row],[Membro]])))</f>
        <v/>
      </c>
      <c r="C215" s="278"/>
      <c r="D215" s="279"/>
      <c r="E215" s="280" t="str">
        <f ca="1">IF(Table9[[#This Row],[Data de nascimento (aaaa-mm-dd)]]="","",(IF(A215="","",DATEDIF(D215,NOW(),"y"))))</f>
        <v/>
      </c>
      <c r="F215" s="281"/>
      <c r="G215" s="282"/>
      <c r="H215" s="283" t="str">
        <f>IF(G215="","",IF(G215&gt;(auxiliar!L$2*14),"Sim","Não"))</f>
        <v/>
      </c>
      <c r="I215" s="384" t="str">
        <f t="shared" si="19"/>
        <v/>
      </c>
      <c r="J215" s="380" t="str">
        <f>IF(Table9[[#This Row],[Código do agregado
'[Entidade']]]="","",IF(A215&lt;&gt;A214,"A",IF(J214="A","B",IF(J214="B","C",IF(J214="C","D",IF(J214="D","E",IF(J214="E","F",IF(J214="F","G",IF(J214="G","H",IF(J214="H","I",IF(J214="I","J",IF(J214="J","K",IF(J214="K","L",IF(J214="L","M",IF(J214="M","N",IF(J214="N","O",IF(J214="O","P",IF(J214="P","Q"))))))))))))))))))</f>
        <v/>
      </c>
      <c r="K215" s="284" t="str">
        <f t="shared" si="16"/>
        <v/>
      </c>
      <c r="L215" s="285" t="str">
        <f t="shared" si="17"/>
        <v/>
      </c>
      <c r="M215" s="286" t="str">
        <f t="shared" ca="1" si="18"/>
        <v/>
      </c>
      <c r="U215" s="275"/>
    </row>
    <row r="216" spans="1:21" x14ac:dyDescent="0.25">
      <c r="A216" s="276"/>
      <c r="B216" s="277" t="str">
        <f>IF(Table9[[#This Row],[Código do agregado
'[Entidade']]]="","",(CONCATENATE(VLOOKUP(Table9[[#This Row],[Código do agregado
'[Entidade']]],Table8[[Código do agregado '[Entidade']]:[Código do agregado
'[1º Direito']]],8,FALSE),".",Table9[[#This Row],[Membro]])))</f>
        <v/>
      </c>
      <c r="C216" s="278"/>
      <c r="D216" s="279"/>
      <c r="E216" s="280" t="str">
        <f ca="1">IF(Table9[[#This Row],[Data de nascimento (aaaa-mm-dd)]]="","",(IF(A216="","",DATEDIF(D216,NOW(),"y"))))</f>
        <v/>
      </c>
      <c r="F216" s="281"/>
      <c r="G216" s="282"/>
      <c r="H216" s="283" t="str">
        <f>IF(G216="","",IF(G216&gt;(auxiliar!L$2*14),"Sim","Não"))</f>
        <v/>
      </c>
      <c r="I216" s="384" t="str">
        <f t="shared" si="19"/>
        <v/>
      </c>
      <c r="J216" s="380" t="str">
        <f>IF(Table9[[#This Row],[Código do agregado
'[Entidade']]]="","",IF(A216&lt;&gt;A215,"A",IF(J215="A","B",IF(J215="B","C",IF(J215="C","D",IF(J215="D","E",IF(J215="E","F",IF(J215="F","G",IF(J215="G","H",IF(J215="H","I",IF(J215="I","J",IF(J215="J","K",IF(J215="K","L",IF(J215="L","M",IF(J215="M","N",IF(J215="N","O",IF(J215="O","P",IF(J215="P","Q"))))))))))))))))))</f>
        <v/>
      </c>
      <c r="K216" s="284" t="str">
        <f t="shared" si="16"/>
        <v/>
      </c>
      <c r="L216" s="285" t="str">
        <f t="shared" si="17"/>
        <v/>
      </c>
      <c r="M216" s="286" t="str">
        <f t="shared" ca="1" si="18"/>
        <v/>
      </c>
      <c r="U216" s="275"/>
    </row>
    <row r="217" spans="1:21" x14ac:dyDescent="0.25">
      <c r="A217" s="276"/>
      <c r="B217" s="277" t="str">
        <f>IF(Table9[[#This Row],[Código do agregado
'[Entidade']]]="","",(CONCATENATE(VLOOKUP(Table9[[#This Row],[Código do agregado
'[Entidade']]],Table8[[Código do agregado '[Entidade']]:[Código do agregado
'[1º Direito']]],8,FALSE),".",Table9[[#This Row],[Membro]])))</f>
        <v/>
      </c>
      <c r="C217" s="278"/>
      <c r="D217" s="279"/>
      <c r="E217" s="280" t="str">
        <f ca="1">IF(Table9[[#This Row],[Data de nascimento (aaaa-mm-dd)]]="","",(IF(A217="","",DATEDIF(D217,NOW(),"y"))))</f>
        <v/>
      </c>
      <c r="F217" s="281"/>
      <c r="G217" s="282"/>
      <c r="H217" s="283" t="str">
        <f>IF(G217="","",IF(G217&gt;(auxiliar!L$2*14),"Sim","Não"))</f>
        <v/>
      </c>
      <c r="I217" s="384" t="str">
        <f t="shared" si="19"/>
        <v/>
      </c>
      <c r="J217" s="380" t="str">
        <f>IF(Table9[[#This Row],[Código do agregado
'[Entidade']]]="","",IF(A217&lt;&gt;A216,"A",IF(J216="A","B",IF(J216="B","C",IF(J216="C","D",IF(J216="D","E",IF(J216="E","F",IF(J216="F","G",IF(J216="G","H",IF(J216="H","I",IF(J216="I","J",IF(J216="J","K",IF(J216="K","L",IF(J216="L","M",IF(J216="M","N",IF(J216="N","O",IF(J216="O","P",IF(J216="P","Q"))))))))))))))))))</f>
        <v/>
      </c>
      <c r="K217" s="284" t="str">
        <f t="shared" si="16"/>
        <v/>
      </c>
      <c r="L217" s="285" t="str">
        <f t="shared" si="17"/>
        <v/>
      </c>
      <c r="M217" s="286" t="str">
        <f t="shared" ca="1" si="18"/>
        <v/>
      </c>
      <c r="U217" s="275"/>
    </row>
    <row r="218" spans="1:21" x14ac:dyDescent="0.25">
      <c r="A218" s="276"/>
      <c r="B218" s="277" t="str">
        <f>IF(Table9[[#This Row],[Código do agregado
'[Entidade']]]="","",(CONCATENATE(VLOOKUP(Table9[[#This Row],[Código do agregado
'[Entidade']]],Table8[[Código do agregado '[Entidade']]:[Código do agregado
'[1º Direito']]],8,FALSE),".",Table9[[#This Row],[Membro]])))</f>
        <v/>
      </c>
      <c r="C218" s="278"/>
      <c r="D218" s="279"/>
      <c r="E218" s="280" t="str">
        <f ca="1">IF(Table9[[#This Row],[Data de nascimento (aaaa-mm-dd)]]="","",(IF(A218="","",DATEDIF(D218,NOW(),"y"))))</f>
        <v/>
      </c>
      <c r="F218" s="281"/>
      <c r="G218" s="282"/>
      <c r="H218" s="283" t="str">
        <f>IF(G218="","",IF(G218&gt;(auxiliar!L$2*14),"Sim","Não"))</f>
        <v/>
      </c>
      <c r="I218" s="384" t="str">
        <f t="shared" si="19"/>
        <v/>
      </c>
      <c r="J218" s="380" t="str">
        <f>IF(Table9[[#This Row],[Código do agregado
'[Entidade']]]="","",IF(A218&lt;&gt;A217,"A",IF(J217="A","B",IF(J217="B","C",IF(J217="C","D",IF(J217="D","E",IF(J217="E","F",IF(J217="F","G",IF(J217="G","H",IF(J217="H","I",IF(J217="I","J",IF(J217="J","K",IF(J217="K","L",IF(J217="L","M",IF(J217="M","N",IF(J217="N","O",IF(J217="O","P",IF(J217="P","Q"))))))))))))))))))</f>
        <v/>
      </c>
      <c r="K218" s="284" t="str">
        <f t="shared" si="16"/>
        <v/>
      </c>
      <c r="L218" s="285" t="str">
        <f t="shared" si="17"/>
        <v/>
      </c>
      <c r="M218" s="286" t="str">
        <f t="shared" ca="1" si="18"/>
        <v/>
      </c>
      <c r="U218" s="275"/>
    </row>
    <row r="219" spans="1:21" x14ac:dyDescent="0.25">
      <c r="A219" s="276"/>
      <c r="B219" s="277" t="str">
        <f>IF(Table9[[#This Row],[Código do agregado
'[Entidade']]]="","",(CONCATENATE(VLOOKUP(Table9[[#This Row],[Código do agregado
'[Entidade']]],Table8[[Código do agregado '[Entidade']]:[Código do agregado
'[1º Direito']]],8,FALSE),".",Table9[[#This Row],[Membro]])))</f>
        <v/>
      </c>
      <c r="C219" s="278"/>
      <c r="D219" s="279"/>
      <c r="E219" s="280" t="str">
        <f ca="1">IF(Table9[[#This Row],[Data de nascimento (aaaa-mm-dd)]]="","",(IF(A219="","",DATEDIF(D219,NOW(),"y"))))</f>
        <v/>
      </c>
      <c r="F219" s="281"/>
      <c r="G219" s="282"/>
      <c r="H219" s="283" t="str">
        <f>IF(G219="","",IF(G219&gt;(auxiliar!L$2*14),"Sim","Não"))</f>
        <v/>
      </c>
      <c r="I219" s="384" t="str">
        <f t="shared" si="19"/>
        <v/>
      </c>
      <c r="J219" s="380" t="str">
        <f>IF(Table9[[#This Row],[Código do agregado
'[Entidade']]]="","",IF(A219&lt;&gt;A218,"A",IF(J218="A","B",IF(J218="B","C",IF(J218="C","D",IF(J218="D","E",IF(J218="E","F",IF(J218="F","G",IF(J218="G","H",IF(J218="H","I",IF(J218="I","J",IF(J218="J","K",IF(J218="K","L",IF(J218="L","M",IF(J218="M","N",IF(J218="N","O",IF(J218="O","P",IF(J218="P","Q"))))))))))))))))))</f>
        <v/>
      </c>
      <c r="K219" s="284" t="str">
        <f t="shared" si="16"/>
        <v/>
      </c>
      <c r="L219" s="285" t="str">
        <f t="shared" si="17"/>
        <v/>
      </c>
      <c r="M219" s="286" t="str">
        <f t="shared" ca="1" si="18"/>
        <v/>
      </c>
      <c r="U219" s="275"/>
    </row>
    <row r="220" spans="1:21" x14ac:dyDescent="0.25">
      <c r="A220" s="276"/>
      <c r="B220" s="277" t="str">
        <f>IF(Table9[[#This Row],[Código do agregado
'[Entidade']]]="","",(CONCATENATE(VLOOKUP(Table9[[#This Row],[Código do agregado
'[Entidade']]],Table8[[Código do agregado '[Entidade']]:[Código do agregado
'[1º Direito']]],8,FALSE),".",Table9[[#This Row],[Membro]])))</f>
        <v/>
      </c>
      <c r="C220" s="278"/>
      <c r="D220" s="279"/>
      <c r="E220" s="280" t="str">
        <f ca="1">IF(Table9[[#This Row],[Data de nascimento (aaaa-mm-dd)]]="","",(IF(A220="","",DATEDIF(D220,NOW(),"y"))))</f>
        <v/>
      </c>
      <c r="F220" s="281"/>
      <c r="G220" s="282"/>
      <c r="H220" s="283" t="str">
        <f>IF(G220="","",IF(G220&gt;(auxiliar!L$2*14),"Sim","Não"))</f>
        <v/>
      </c>
      <c r="I220" s="384" t="str">
        <f t="shared" si="19"/>
        <v/>
      </c>
      <c r="J220" s="380" t="str">
        <f>IF(Table9[[#This Row],[Código do agregado
'[Entidade']]]="","",IF(A220&lt;&gt;A219,"A",IF(J219="A","B",IF(J219="B","C",IF(J219="C","D",IF(J219="D","E",IF(J219="E","F",IF(J219="F","G",IF(J219="G","H",IF(J219="H","I",IF(J219="I","J",IF(J219="J","K",IF(J219="K","L",IF(J219="L","M",IF(J219="M","N",IF(J219="N","O",IF(J219="O","P",IF(J219="P","Q"))))))))))))))))))</f>
        <v/>
      </c>
      <c r="K220" s="284" t="str">
        <f t="shared" si="16"/>
        <v/>
      </c>
      <c r="L220" s="285" t="str">
        <f t="shared" si="17"/>
        <v/>
      </c>
      <c r="M220" s="286" t="str">
        <f t="shared" ca="1" si="18"/>
        <v/>
      </c>
      <c r="U220" s="275"/>
    </row>
    <row r="221" spans="1:21" x14ac:dyDescent="0.25">
      <c r="A221" s="276"/>
      <c r="B221" s="277" t="str">
        <f>IF(Table9[[#This Row],[Código do agregado
'[Entidade']]]="","",(CONCATENATE(VLOOKUP(Table9[[#This Row],[Código do agregado
'[Entidade']]],Table8[[Código do agregado '[Entidade']]:[Código do agregado
'[1º Direito']]],8,FALSE),".",Table9[[#This Row],[Membro]])))</f>
        <v/>
      </c>
      <c r="C221" s="278"/>
      <c r="D221" s="279"/>
      <c r="E221" s="280" t="str">
        <f ca="1">IF(Table9[[#This Row],[Data de nascimento (aaaa-mm-dd)]]="","",(IF(A221="","",DATEDIF(D221,NOW(),"y"))))</f>
        <v/>
      </c>
      <c r="F221" s="281"/>
      <c r="G221" s="282"/>
      <c r="H221" s="283" t="str">
        <f>IF(G221="","",IF(G221&gt;(auxiliar!L$2*14),"Sim","Não"))</f>
        <v/>
      </c>
      <c r="I221" s="384" t="str">
        <f t="shared" si="19"/>
        <v/>
      </c>
      <c r="J221" s="380" t="str">
        <f>IF(Table9[[#This Row],[Código do agregado
'[Entidade']]]="","",IF(A221&lt;&gt;A220,"A",IF(J220="A","B",IF(J220="B","C",IF(J220="C","D",IF(J220="D","E",IF(J220="E","F",IF(J220="F","G",IF(J220="G","H",IF(J220="H","I",IF(J220="I","J",IF(J220="J","K",IF(J220="K","L",IF(J220="L","M",IF(J220="M","N",IF(J220="N","O",IF(J220="O","P",IF(J220="P","Q"))))))))))))))))))</f>
        <v/>
      </c>
      <c r="K221" s="284" t="str">
        <f t="shared" si="16"/>
        <v/>
      </c>
      <c r="L221" s="285" t="str">
        <f t="shared" si="17"/>
        <v/>
      </c>
      <c r="M221" s="286" t="str">
        <f t="shared" ca="1" si="18"/>
        <v/>
      </c>
      <c r="U221" s="275"/>
    </row>
    <row r="222" spans="1:21" x14ac:dyDescent="0.25">
      <c r="A222" s="276"/>
      <c r="B222" s="277" t="str">
        <f>IF(Table9[[#This Row],[Código do agregado
'[Entidade']]]="","",(CONCATENATE(VLOOKUP(Table9[[#This Row],[Código do agregado
'[Entidade']]],Table8[[Código do agregado '[Entidade']]:[Código do agregado
'[1º Direito']]],8,FALSE),".",Table9[[#This Row],[Membro]])))</f>
        <v/>
      </c>
      <c r="C222" s="278"/>
      <c r="D222" s="279"/>
      <c r="E222" s="280" t="str">
        <f ca="1">IF(Table9[[#This Row],[Data de nascimento (aaaa-mm-dd)]]="","",(IF(A222="","",DATEDIF(D222,NOW(),"y"))))</f>
        <v/>
      </c>
      <c r="F222" s="281"/>
      <c r="G222" s="282"/>
      <c r="H222" s="283" t="str">
        <f>IF(G222="","",IF(G222&gt;(auxiliar!L$2*14),"Sim","Não"))</f>
        <v/>
      </c>
      <c r="I222" s="384" t="str">
        <f t="shared" si="19"/>
        <v/>
      </c>
      <c r="J222" s="380" t="str">
        <f>IF(Table9[[#This Row],[Código do agregado
'[Entidade']]]="","",IF(A222&lt;&gt;A221,"A",IF(J221="A","B",IF(J221="B","C",IF(J221="C","D",IF(J221="D","E",IF(J221="E","F",IF(J221="F","G",IF(J221="G","H",IF(J221="H","I",IF(J221="I","J",IF(J221="J","K",IF(J221="K","L",IF(J221="L","M",IF(J221="M","N",IF(J221="N","O",IF(J221="O","P",IF(J221="P","Q"))))))))))))))))))</f>
        <v/>
      </c>
      <c r="K222" s="284" t="str">
        <f t="shared" si="16"/>
        <v/>
      </c>
      <c r="L222" s="285" t="str">
        <f t="shared" si="17"/>
        <v/>
      </c>
      <c r="M222" s="286" t="str">
        <f t="shared" ca="1" si="18"/>
        <v/>
      </c>
      <c r="U222" s="275"/>
    </row>
    <row r="223" spans="1:21" x14ac:dyDescent="0.25">
      <c r="A223" s="276"/>
      <c r="B223" s="277" t="str">
        <f>IF(Table9[[#This Row],[Código do agregado
'[Entidade']]]="","",(CONCATENATE(VLOOKUP(Table9[[#This Row],[Código do agregado
'[Entidade']]],Table8[[Código do agregado '[Entidade']]:[Código do agregado
'[1º Direito']]],8,FALSE),".",Table9[[#This Row],[Membro]])))</f>
        <v/>
      </c>
      <c r="C223" s="278"/>
      <c r="D223" s="279"/>
      <c r="E223" s="280" t="str">
        <f ca="1">IF(Table9[[#This Row],[Data de nascimento (aaaa-mm-dd)]]="","",(IF(A223="","",DATEDIF(D223,NOW(),"y"))))</f>
        <v/>
      </c>
      <c r="F223" s="281"/>
      <c r="G223" s="282"/>
      <c r="H223" s="283" t="str">
        <f>IF(G223="","",IF(G223&gt;(auxiliar!L$2*14),"Sim","Não"))</f>
        <v/>
      </c>
      <c r="I223" s="384" t="str">
        <f t="shared" si="19"/>
        <v/>
      </c>
      <c r="J223" s="380" t="str">
        <f>IF(Table9[[#This Row],[Código do agregado
'[Entidade']]]="","",IF(A223&lt;&gt;A222,"A",IF(J222="A","B",IF(J222="B","C",IF(J222="C","D",IF(J222="D","E",IF(J222="E","F",IF(J222="F","G",IF(J222="G","H",IF(J222="H","I",IF(J222="I","J",IF(J222="J","K",IF(J222="K","L",IF(J222="L","M",IF(J222="M","N",IF(J222="N","O",IF(J222="O","P",IF(J222="P","Q"))))))))))))))))))</f>
        <v/>
      </c>
      <c r="K223" s="284" t="str">
        <f t="shared" si="16"/>
        <v/>
      </c>
      <c r="L223" s="285" t="str">
        <f t="shared" si="17"/>
        <v/>
      </c>
      <c r="M223" s="286" t="str">
        <f t="shared" ca="1" si="18"/>
        <v/>
      </c>
      <c r="U223" s="275"/>
    </row>
    <row r="224" spans="1:21" x14ac:dyDescent="0.25">
      <c r="A224" s="276"/>
      <c r="B224" s="277" t="str">
        <f>IF(Table9[[#This Row],[Código do agregado
'[Entidade']]]="","",(CONCATENATE(VLOOKUP(Table9[[#This Row],[Código do agregado
'[Entidade']]],Table8[[Código do agregado '[Entidade']]:[Código do agregado
'[1º Direito']]],8,FALSE),".",Table9[[#This Row],[Membro]])))</f>
        <v/>
      </c>
      <c r="C224" s="278"/>
      <c r="D224" s="279"/>
      <c r="E224" s="280" t="str">
        <f ca="1">IF(Table9[[#This Row],[Data de nascimento (aaaa-mm-dd)]]="","",(IF(A224="","",DATEDIF(D224,NOW(),"y"))))</f>
        <v/>
      </c>
      <c r="F224" s="281"/>
      <c r="G224" s="282"/>
      <c r="H224" s="283" t="str">
        <f>IF(G224="","",IF(G224&gt;(auxiliar!L$2*14),"Sim","Não"))</f>
        <v/>
      </c>
      <c r="I224" s="384" t="str">
        <f t="shared" si="19"/>
        <v/>
      </c>
      <c r="J224" s="380" t="str">
        <f>IF(Table9[[#This Row],[Código do agregado
'[Entidade']]]="","",IF(A224&lt;&gt;A223,"A",IF(J223="A","B",IF(J223="B","C",IF(J223="C","D",IF(J223="D","E",IF(J223="E","F",IF(J223="F","G",IF(J223="G","H",IF(J223="H","I",IF(J223="I","J",IF(J223="J","K",IF(J223="K","L",IF(J223="L","M",IF(J223="M","N",IF(J223="N","O",IF(J223="O","P",IF(J223="P","Q"))))))))))))))))))</f>
        <v/>
      </c>
      <c r="K224" s="284" t="str">
        <f t="shared" si="16"/>
        <v/>
      </c>
      <c r="L224" s="285" t="str">
        <f t="shared" si="17"/>
        <v/>
      </c>
      <c r="M224" s="286" t="str">
        <f t="shared" ca="1" si="18"/>
        <v/>
      </c>
      <c r="U224" s="275"/>
    </row>
    <row r="225" spans="1:21" x14ac:dyDescent="0.25">
      <c r="A225" s="276"/>
      <c r="B225" s="277" t="str">
        <f>IF(Table9[[#This Row],[Código do agregado
'[Entidade']]]="","",(CONCATENATE(VLOOKUP(Table9[[#This Row],[Código do agregado
'[Entidade']]],Table8[[Código do agregado '[Entidade']]:[Código do agregado
'[1º Direito']]],8,FALSE),".",Table9[[#This Row],[Membro]])))</f>
        <v/>
      </c>
      <c r="C225" s="278"/>
      <c r="D225" s="279"/>
      <c r="E225" s="280" t="str">
        <f ca="1">IF(Table9[[#This Row],[Data de nascimento (aaaa-mm-dd)]]="","",(IF(A225="","",DATEDIF(D225,NOW(),"y"))))</f>
        <v/>
      </c>
      <c r="F225" s="281"/>
      <c r="G225" s="282"/>
      <c r="H225" s="283" t="str">
        <f>IF(G225="","",IF(G225&gt;(auxiliar!L$2*14),"Sim","Não"))</f>
        <v/>
      </c>
      <c r="I225" s="384" t="str">
        <f t="shared" si="19"/>
        <v/>
      </c>
      <c r="J225" s="380" t="str">
        <f>IF(Table9[[#This Row],[Código do agregado
'[Entidade']]]="","",IF(A225&lt;&gt;A224,"A",IF(J224="A","B",IF(J224="B","C",IF(J224="C","D",IF(J224="D","E",IF(J224="E","F",IF(J224="F","G",IF(J224="G","H",IF(J224="H","I",IF(J224="I","J",IF(J224="J","K",IF(J224="K","L",IF(J224="L","M",IF(J224="M","N",IF(J224="N","O",IF(J224="O","P",IF(J224="P","Q"))))))))))))))))))</f>
        <v/>
      </c>
      <c r="K225" s="284" t="str">
        <f t="shared" si="16"/>
        <v/>
      </c>
      <c r="L225" s="285" t="str">
        <f t="shared" si="17"/>
        <v/>
      </c>
      <c r="M225" s="286" t="str">
        <f t="shared" ca="1" si="18"/>
        <v/>
      </c>
      <c r="U225" s="275"/>
    </row>
    <row r="226" spans="1:21" x14ac:dyDescent="0.25">
      <c r="A226" s="276"/>
      <c r="B226" s="277" t="str">
        <f>IF(Table9[[#This Row],[Código do agregado
'[Entidade']]]="","",(CONCATENATE(VLOOKUP(Table9[[#This Row],[Código do agregado
'[Entidade']]],Table8[[Código do agregado '[Entidade']]:[Código do agregado
'[1º Direito']]],8,FALSE),".",Table9[[#This Row],[Membro]])))</f>
        <v/>
      </c>
      <c r="C226" s="278"/>
      <c r="D226" s="279"/>
      <c r="E226" s="280" t="str">
        <f ca="1">IF(Table9[[#This Row],[Data de nascimento (aaaa-mm-dd)]]="","",(IF(A226="","",DATEDIF(D226,NOW(),"y"))))</f>
        <v/>
      </c>
      <c r="F226" s="281"/>
      <c r="G226" s="282"/>
      <c r="H226" s="283" t="str">
        <f>IF(G226="","",IF(G226&gt;(auxiliar!L$2*14),"Sim","Não"))</f>
        <v/>
      </c>
      <c r="I226" s="384" t="str">
        <f t="shared" si="19"/>
        <v/>
      </c>
      <c r="J226" s="380" t="str">
        <f>IF(Table9[[#This Row],[Código do agregado
'[Entidade']]]="","",IF(A226&lt;&gt;A225,"A",IF(J225="A","B",IF(J225="B","C",IF(J225="C","D",IF(J225="D","E",IF(J225="E","F",IF(J225="F","G",IF(J225="G","H",IF(J225="H","I",IF(J225="I","J",IF(J225="J","K",IF(J225="K","L",IF(J225="L","M",IF(J225="M","N",IF(J225="N","O",IF(J225="O","P",IF(J225="P","Q"))))))))))))))))))</f>
        <v/>
      </c>
      <c r="K226" s="284" t="str">
        <f t="shared" si="16"/>
        <v/>
      </c>
      <c r="L226" s="285" t="str">
        <f t="shared" si="17"/>
        <v/>
      </c>
      <c r="M226" s="286" t="str">
        <f t="shared" ca="1" si="18"/>
        <v/>
      </c>
      <c r="U226" s="275"/>
    </row>
    <row r="227" spans="1:21" x14ac:dyDescent="0.25">
      <c r="A227" s="276"/>
      <c r="B227" s="277" t="str">
        <f>IF(Table9[[#This Row],[Código do agregado
'[Entidade']]]="","",(CONCATENATE(VLOOKUP(Table9[[#This Row],[Código do agregado
'[Entidade']]],Table8[[Código do agregado '[Entidade']]:[Código do agregado
'[1º Direito']]],8,FALSE),".",Table9[[#This Row],[Membro]])))</f>
        <v/>
      </c>
      <c r="C227" s="278"/>
      <c r="D227" s="279"/>
      <c r="E227" s="280" t="str">
        <f ca="1">IF(Table9[[#This Row],[Data de nascimento (aaaa-mm-dd)]]="","",(IF(A227="","",DATEDIF(D227,NOW(),"y"))))</f>
        <v/>
      </c>
      <c r="F227" s="281"/>
      <c r="G227" s="282"/>
      <c r="H227" s="283" t="str">
        <f>IF(G227="","",IF(G227&gt;(auxiliar!L$2*14),"Sim","Não"))</f>
        <v/>
      </c>
      <c r="I227" s="384" t="str">
        <f t="shared" si="19"/>
        <v/>
      </c>
      <c r="J227" s="380" t="str">
        <f>IF(Table9[[#This Row],[Código do agregado
'[Entidade']]]="","",IF(A227&lt;&gt;A226,"A",IF(J226="A","B",IF(J226="B","C",IF(J226="C","D",IF(J226="D","E",IF(J226="E","F",IF(J226="F","G",IF(J226="G","H",IF(J226="H","I",IF(J226="I","J",IF(J226="J","K",IF(J226="K","L",IF(J226="L","M",IF(J226="M","N",IF(J226="N","O",IF(J226="O","P",IF(J226="P","Q"))))))))))))))))))</f>
        <v/>
      </c>
      <c r="K227" s="284" t="str">
        <f t="shared" si="16"/>
        <v/>
      </c>
      <c r="L227" s="285" t="str">
        <f t="shared" si="17"/>
        <v/>
      </c>
      <c r="M227" s="286" t="str">
        <f t="shared" ca="1" si="18"/>
        <v/>
      </c>
      <c r="U227" s="275"/>
    </row>
    <row r="228" spans="1:21" x14ac:dyDescent="0.25">
      <c r="A228" s="276"/>
      <c r="B228" s="277" t="str">
        <f>IF(Table9[[#This Row],[Código do agregado
'[Entidade']]]="","",(CONCATENATE(VLOOKUP(Table9[[#This Row],[Código do agregado
'[Entidade']]],Table8[[Código do agregado '[Entidade']]:[Código do agregado
'[1º Direito']]],8,FALSE),".",Table9[[#This Row],[Membro]])))</f>
        <v/>
      </c>
      <c r="C228" s="278"/>
      <c r="D228" s="279"/>
      <c r="E228" s="280" t="str">
        <f ca="1">IF(Table9[[#This Row],[Data de nascimento (aaaa-mm-dd)]]="","",(IF(A228="","",DATEDIF(D228,NOW(),"y"))))</f>
        <v/>
      </c>
      <c r="F228" s="281"/>
      <c r="G228" s="282"/>
      <c r="H228" s="283" t="str">
        <f>IF(G228="","",IF(G228&gt;(auxiliar!L$2*14),"Sim","Não"))</f>
        <v/>
      </c>
      <c r="I228" s="384" t="str">
        <f t="shared" si="19"/>
        <v/>
      </c>
      <c r="J228" s="380" t="str">
        <f>IF(Table9[[#This Row],[Código do agregado
'[Entidade']]]="","",IF(A228&lt;&gt;A227,"A",IF(J227="A","B",IF(J227="B","C",IF(J227="C","D",IF(J227="D","E",IF(J227="E","F",IF(J227="F","G",IF(J227="G","H",IF(J227="H","I",IF(J227="I","J",IF(J227="J","K",IF(J227="K","L",IF(J227="L","M",IF(J227="M","N",IF(J227="N","O",IF(J227="O","P",IF(J227="P","Q"))))))))))))))))))</f>
        <v/>
      </c>
      <c r="K228" s="284" t="str">
        <f t="shared" si="16"/>
        <v/>
      </c>
      <c r="L228" s="285" t="str">
        <f t="shared" si="17"/>
        <v/>
      </c>
      <c r="M228" s="286" t="str">
        <f t="shared" ca="1" si="18"/>
        <v/>
      </c>
      <c r="U228" s="275"/>
    </row>
    <row r="229" spans="1:21" x14ac:dyDescent="0.25">
      <c r="A229" s="276"/>
      <c r="B229" s="277" t="str">
        <f>IF(Table9[[#This Row],[Código do agregado
'[Entidade']]]="","",(CONCATENATE(VLOOKUP(Table9[[#This Row],[Código do agregado
'[Entidade']]],Table8[[Código do agregado '[Entidade']]:[Código do agregado
'[1º Direito']]],8,FALSE),".",Table9[[#This Row],[Membro]])))</f>
        <v/>
      </c>
      <c r="C229" s="278"/>
      <c r="D229" s="279"/>
      <c r="E229" s="280" t="str">
        <f ca="1">IF(Table9[[#This Row],[Data de nascimento (aaaa-mm-dd)]]="","",(IF(A229="","",DATEDIF(D229,NOW(),"y"))))</f>
        <v/>
      </c>
      <c r="F229" s="281"/>
      <c r="G229" s="282"/>
      <c r="H229" s="283" t="str">
        <f>IF(G229="","",IF(G229&gt;(auxiliar!L$2*14),"Sim","Não"))</f>
        <v/>
      </c>
      <c r="I229" s="384" t="str">
        <f t="shared" si="19"/>
        <v/>
      </c>
      <c r="J229" s="380" t="str">
        <f>IF(Table9[[#This Row],[Código do agregado
'[Entidade']]]="","",IF(A229&lt;&gt;A228,"A",IF(J228="A","B",IF(J228="B","C",IF(J228="C","D",IF(J228="D","E",IF(J228="E","F",IF(J228="F","G",IF(J228="G","H",IF(J228="H","I",IF(J228="I","J",IF(J228="J","K",IF(J228="K","L",IF(J228="L","M",IF(J228="M","N",IF(J228="N","O",IF(J228="O","P",IF(J228="P","Q"))))))))))))))))))</f>
        <v/>
      </c>
      <c r="K229" s="284" t="str">
        <f t="shared" si="16"/>
        <v/>
      </c>
      <c r="L229" s="285" t="str">
        <f t="shared" si="17"/>
        <v/>
      </c>
      <c r="M229" s="286" t="str">
        <f t="shared" ca="1" si="18"/>
        <v/>
      </c>
      <c r="U229" s="275"/>
    </row>
    <row r="230" spans="1:21" x14ac:dyDescent="0.25">
      <c r="A230" s="276"/>
      <c r="B230" s="277" t="str">
        <f>IF(Table9[[#This Row],[Código do agregado
'[Entidade']]]="","",(CONCATENATE(VLOOKUP(Table9[[#This Row],[Código do agregado
'[Entidade']]],Table8[[Código do agregado '[Entidade']]:[Código do agregado
'[1º Direito']]],8,FALSE),".",Table9[[#This Row],[Membro]])))</f>
        <v/>
      </c>
      <c r="C230" s="278"/>
      <c r="D230" s="279"/>
      <c r="E230" s="280" t="str">
        <f ca="1">IF(Table9[[#This Row],[Data de nascimento (aaaa-mm-dd)]]="","",(IF(A230="","",DATEDIF(D230,NOW(),"y"))))</f>
        <v/>
      </c>
      <c r="F230" s="281"/>
      <c r="G230" s="282"/>
      <c r="H230" s="283" t="str">
        <f>IF(G230="","",IF(G230&gt;(auxiliar!L$2*14),"Sim","Não"))</f>
        <v/>
      </c>
      <c r="I230" s="384" t="str">
        <f t="shared" si="19"/>
        <v/>
      </c>
      <c r="J230" s="380" t="str">
        <f>IF(Table9[[#This Row],[Código do agregado
'[Entidade']]]="","",IF(A230&lt;&gt;A229,"A",IF(J229="A","B",IF(J229="B","C",IF(J229="C","D",IF(J229="D","E",IF(J229="E","F",IF(J229="F","G",IF(J229="G","H",IF(J229="H","I",IF(J229="I","J",IF(J229="J","K",IF(J229="K","L",IF(J229="L","M",IF(J229="M","N",IF(J229="N","O",IF(J229="O","P",IF(J229="P","Q"))))))))))))))))))</f>
        <v/>
      </c>
      <c r="K230" s="284" t="str">
        <f t="shared" si="16"/>
        <v/>
      </c>
      <c r="L230" s="285" t="str">
        <f t="shared" si="17"/>
        <v/>
      </c>
      <c r="M230" s="286" t="str">
        <f t="shared" ca="1" si="18"/>
        <v/>
      </c>
      <c r="U230" s="275"/>
    </row>
    <row r="231" spans="1:21" x14ac:dyDescent="0.25">
      <c r="A231" s="276"/>
      <c r="B231" s="277" t="str">
        <f>IF(Table9[[#This Row],[Código do agregado
'[Entidade']]]="","",(CONCATENATE(VLOOKUP(Table9[[#This Row],[Código do agregado
'[Entidade']]],Table8[[Código do agregado '[Entidade']]:[Código do agregado
'[1º Direito']]],8,FALSE),".",Table9[[#This Row],[Membro]])))</f>
        <v/>
      </c>
      <c r="C231" s="278"/>
      <c r="D231" s="279"/>
      <c r="E231" s="280" t="str">
        <f ca="1">IF(Table9[[#This Row],[Data de nascimento (aaaa-mm-dd)]]="","",(IF(A231="","",DATEDIF(D231,NOW(),"y"))))</f>
        <v/>
      </c>
      <c r="F231" s="281"/>
      <c r="G231" s="282"/>
      <c r="H231" s="283" t="str">
        <f>IF(G231="","",IF(G231&gt;(auxiliar!L$2*14),"Sim","Não"))</f>
        <v/>
      </c>
      <c r="I231" s="384" t="str">
        <f t="shared" si="19"/>
        <v/>
      </c>
      <c r="J231" s="380" t="str">
        <f>IF(Table9[[#This Row],[Código do agregado
'[Entidade']]]="","",IF(A231&lt;&gt;A230,"A",IF(J230="A","B",IF(J230="B","C",IF(J230="C","D",IF(J230="D","E",IF(J230="E","F",IF(J230="F","G",IF(J230="G","H",IF(J230="H","I",IF(J230="I","J",IF(J230="J","K",IF(J230="K","L",IF(J230="L","M",IF(J230="M","N",IF(J230="N","O",IF(J230="O","P",IF(J230="P","Q"))))))))))))))))))</f>
        <v/>
      </c>
      <c r="K231" s="284" t="str">
        <f t="shared" si="16"/>
        <v/>
      </c>
      <c r="L231" s="285" t="str">
        <f t="shared" si="17"/>
        <v/>
      </c>
      <c r="M231" s="286" t="str">
        <f t="shared" ca="1" si="18"/>
        <v/>
      </c>
      <c r="U231" s="275"/>
    </row>
    <row r="232" spans="1:21" x14ac:dyDescent="0.25">
      <c r="A232" s="276"/>
      <c r="B232" s="277" t="str">
        <f>IF(Table9[[#This Row],[Código do agregado
'[Entidade']]]="","",(CONCATENATE(VLOOKUP(Table9[[#This Row],[Código do agregado
'[Entidade']]],Table8[[Código do agregado '[Entidade']]:[Código do agregado
'[1º Direito']]],8,FALSE),".",Table9[[#This Row],[Membro]])))</f>
        <v/>
      </c>
      <c r="C232" s="278"/>
      <c r="D232" s="279"/>
      <c r="E232" s="280" t="str">
        <f ca="1">IF(Table9[[#This Row],[Data de nascimento (aaaa-mm-dd)]]="","",(IF(A232="","",DATEDIF(D232,NOW(),"y"))))</f>
        <v/>
      </c>
      <c r="F232" s="281"/>
      <c r="G232" s="282"/>
      <c r="H232" s="283" t="str">
        <f>IF(G232="","",IF(G232&gt;(auxiliar!L$2*14),"Sim","Não"))</f>
        <v/>
      </c>
      <c r="I232" s="384" t="str">
        <f t="shared" si="19"/>
        <v/>
      </c>
      <c r="J232" s="380" t="str">
        <f>IF(Table9[[#This Row],[Código do agregado
'[Entidade']]]="","",IF(A232&lt;&gt;A231,"A",IF(J231="A","B",IF(J231="B","C",IF(J231="C","D",IF(J231="D","E",IF(J231="E","F",IF(J231="F","G",IF(J231="G","H",IF(J231="H","I",IF(J231="I","J",IF(J231="J","K",IF(J231="K","L",IF(J231="L","M",IF(J231="M","N",IF(J231="N","O",IF(J231="O","P",IF(J231="P","Q"))))))))))))))))))</f>
        <v/>
      </c>
      <c r="K232" s="284" t="str">
        <f t="shared" si="16"/>
        <v/>
      </c>
      <c r="L232" s="285" t="str">
        <f t="shared" si="17"/>
        <v/>
      </c>
      <c r="M232" s="286" t="str">
        <f t="shared" ca="1" si="18"/>
        <v/>
      </c>
      <c r="U232" s="275"/>
    </row>
    <row r="233" spans="1:21" x14ac:dyDescent="0.25">
      <c r="A233" s="276"/>
      <c r="B233" s="277" t="str">
        <f>IF(Table9[[#This Row],[Código do agregado
'[Entidade']]]="","",(CONCATENATE(VLOOKUP(Table9[[#This Row],[Código do agregado
'[Entidade']]],Table8[[Código do agregado '[Entidade']]:[Código do agregado
'[1º Direito']]],8,FALSE),".",Table9[[#This Row],[Membro]])))</f>
        <v/>
      </c>
      <c r="C233" s="278"/>
      <c r="D233" s="279"/>
      <c r="E233" s="280" t="str">
        <f ca="1">IF(Table9[[#This Row],[Data de nascimento (aaaa-mm-dd)]]="","",(IF(A233="","",DATEDIF(D233,NOW(),"y"))))</f>
        <v/>
      </c>
      <c r="F233" s="281"/>
      <c r="G233" s="282"/>
      <c r="H233" s="283" t="str">
        <f>IF(G233="","",IF(G233&gt;(auxiliar!L$2*14),"Sim","Não"))</f>
        <v/>
      </c>
      <c r="I233" s="384" t="str">
        <f t="shared" si="19"/>
        <v/>
      </c>
      <c r="J233" s="380" t="str">
        <f>IF(Table9[[#This Row],[Código do agregado
'[Entidade']]]="","",IF(A233&lt;&gt;A232,"A",IF(J232="A","B",IF(J232="B","C",IF(J232="C","D",IF(J232="D","E",IF(J232="E","F",IF(J232="F","G",IF(J232="G","H",IF(J232="H","I",IF(J232="I","J",IF(J232="J","K",IF(J232="K","L",IF(J232="L","M",IF(J232="M","N",IF(J232="N","O",IF(J232="O","P",IF(J232="P","Q"))))))))))))))))))</f>
        <v/>
      </c>
      <c r="K233" s="284" t="str">
        <f t="shared" si="16"/>
        <v/>
      </c>
      <c r="L233" s="285" t="str">
        <f t="shared" si="17"/>
        <v/>
      </c>
      <c r="M233" s="286" t="str">
        <f t="shared" ca="1" si="18"/>
        <v/>
      </c>
      <c r="U233" s="275"/>
    </row>
    <row r="234" spans="1:21" x14ac:dyDescent="0.25">
      <c r="A234" s="276"/>
      <c r="B234" s="277" t="str">
        <f>IF(Table9[[#This Row],[Código do agregado
'[Entidade']]]="","",(CONCATENATE(VLOOKUP(Table9[[#This Row],[Código do agregado
'[Entidade']]],Table8[[Código do agregado '[Entidade']]:[Código do agregado
'[1º Direito']]],8,FALSE),".",Table9[[#This Row],[Membro]])))</f>
        <v/>
      </c>
      <c r="C234" s="278"/>
      <c r="D234" s="279"/>
      <c r="E234" s="280" t="str">
        <f ca="1">IF(Table9[[#This Row],[Data de nascimento (aaaa-mm-dd)]]="","",(IF(A234="","",DATEDIF(D234,NOW(),"y"))))</f>
        <v/>
      </c>
      <c r="F234" s="281"/>
      <c r="G234" s="282"/>
      <c r="H234" s="283" t="str">
        <f>IF(G234="","",IF(G234&gt;(auxiliar!L$2*14),"Sim","Não"))</f>
        <v/>
      </c>
      <c r="I234" s="384" t="str">
        <f t="shared" si="19"/>
        <v/>
      </c>
      <c r="J234" s="380" t="str">
        <f>IF(Table9[[#This Row],[Código do agregado
'[Entidade']]]="","",IF(A234&lt;&gt;A233,"A",IF(J233="A","B",IF(J233="B","C",IF(J233="C","D",IF(J233="D","E",IF(J233="E","F",IF(J233="F","G",IF(J233="G","H",IF(J233="H","I",IF(J233="I","J",IF(J233="J","K",IF(J233="K","L",IF(J233="L","M",IF(J233="M","N",IF(J233="N","O",IF(J233="O","P",IF(J233="P","Q"))))))))))))))))))</f>
        <v/>
      </c>
      <c r="K234" s="284" t="str">
        <f t="shared" si="16"/>
        <v/>
      </c>
      <c r="L234" s="285" t="str">
        <f t="shared" si="17"/>
        <v/>
      </c>
      <c r="M234" s="286" t="str">
        <f t="shared" ca="1" si="18"/>
        <v/>
      </c>
      <c r="U234" s="275"/>
    </row>
    <row r="235" spans="1:21" x14ac:dyDescent="0.25">
      <c r="A235" s="276"/>
      <c r="B235" s="277" t="str">
        <f>IF(Table9[[#This Row],[Código do agregado
'[Entidade']]]="","",(CONCATENATE(VLOOKUP(Table9[[#This Row],[Código do agregado
'[Entidade']]],Table8[[Código do agregado '[Entidade']]:[Código do agregado
'[1º Direito']]],8,FALSE),".",Table9[[#This Row],[Membro]])))</f>
        <v/>
      </c>
      <c r="C235" s="278"/>
      <c r="D235" s="279"/>
      <c r="E235" s="280" t="str">
        <f ca="1">IF(Table9[[#This Row],[Data de nascimento (aaaa-mm-dd)]]="","",(IF(A235="","",DATEDIF(D235,NOW(),"y"))))</f>
        <v/>
      </c>
      <c r="F235" s="281"/>
      <c r="G235" s="282"/>
      <c r="H235" s="283" t="str">
        <f>IF(G235="","",IF(G235&gt;(auxiliar!L$2*14),"Sim","Não"))</f>
        <v/>
      </c>
      <c r="I235" s="384" t="str">
        <f t="shared" si="19"/>
        <v/>
      </c>
      <c r="J235" s="380" t="str">
        <f>IF(Table9[[#This Row],[Código do agregado
'[Entidade']]]="","",IF(A235&lt;&gt;A234,"A",IF(J234="A","B",IF(J234="B","C",IF(J234="C","D",IF(J234="D","E",IF(J234="E","F",IF(J234="F","G",IF(J234="G","H",IF(J234="H","I",IF(J234="I","J",IF(J234="J","K",IF(J234="K","L",IF(J234="L","M",IF(J234="M","N",IF(J234="N","O",IF(J234="O","P",IF(J234="P","Q"))))))))))))))))))</f>
        <v/>
      </c>
      <c r="K235" s="284" t="str">
        <f t="shared" si="16"/>
        <v/>
      </c>
      <c r="L235" s="285" t="str">
        <f t="shared" si="17"/>
        <v/>
      </c>
      <c r="M235" s="286" t="str">
        <f t="shared" ca="1" si="18"/>
        <v/>
      </c>
      <c r="U235" s="275"/>
    </row>
    <row r="236" spans="1:21" x14ac:dyDescent="0.25">
      <c r="A236" s="276"/>
      <c r="B236" s="277" t="str">
        <f>IF(Table9[[#This Row],[Código do agregado
'[Entidade']]]="","",(CONCATENATE(VLOOKUP(Table9[[#This Row],[Código do agregado
'[Entidade']]],Table8[[Código do agregado '[Entidade']]:[Código do agregado
'[1º Direito']]],8,FALSE),".",Table9[[#This Row],[Membro]])))</f>
        <v/>
      </c>
      <c r="C236" s="278"/>
      <c r="D236" s="279"/>
      <c r="E236" s="280" t="str">
        <f ca="1">IF(Table9[[#This Row],[Data de nascimento (aaaa-mm-dd)]]="","",(IF(A236="","",DATEDIF(D236,NOW(),"y"))))</f>
        <v/>
      </c>
      <c r="F236" s="281"/>
      <c r="G236" s="282"/>
      <c r="H236" s="283" t="str">
        <f>IF(G236="","",IF(G236&gt;(auxiliar!L$2*14),"Sim","Não"))</f>
        <v/>
      </c>
      <c r="I236" s="384" t="str">
        <f t="shared" si="19"/>
        <v/>
      </c>
      <c r="J236" s="380" t="str">
        <f>IF(Table9[[#This Row],[Código do agregado
'[Entidade']]]="","",IF(A236&lt;&gt;A235,"A",IF(J235="A","B",IF(J235="B","C",IF(J235="C","D",IF(J235="D","E",IF(J235="E","F",IF(J235="F","G",IF(J235="G","H",IF(J235="H","I",IF(J235="I","J",IF(J235="J","K",IF(J235="K","L",IF(J235="L","M",IF(J235="M","N",IF(J235="N","O",IF(J235="O","P",IF(J235="P","Q"))))))))))))))))))</f>
        <v/>
      </c>
      <c r="K236" s="284" t="str">
        <f t="shared" si="16"/>
        <v/>
      </c>
      <c r="L236" s="285" t="str">
        <f t="shared" si="17"/>
        <v/>
      </c>
      <c r="M236" s="286" t="str">
        <f t="shared" ca="1" si="18"/>
        <v/>
      </c>
      <c r="U236" s="275"/>
    </row>
    <row r="237" spans="1:21" x14ac:dyDescent="0.25">
      <c r="A237" s="276"/>
      <c r="B237" s="277" t="str">
        <f>IF(Table9[[#This Row],[Código do agregado
'[Entidade']]]="","",(CONCATENATE(VLOOKUP(Table9[[#This Row],[Código do agregado
'[Entidade']]],Table8[[Código do agregado '[Entidade']]:[Código do agregado
'[1º Direito']]],8,FALSE),".",Table9[[#This Row],[Membro]])))</f>
        <v/>
      </c>
      <c r="C237" s="278"/>
      <c r="D237" s="279"/>
      <c r="E237" s="280" t="str">
        <f ca="1">IF(Table9[[#This Row],[Data de nascimento (aaaa-mm-dd)]]="","",(IF(A237="","",DATEDIF(D237,NOW(),"y"))))</f>
        <v/>
      </c>
      <c r="F237" s="281"/>
      <c r="G237" s="282"/>
      <c r="H237" s="283" t="str">
        <f>IF(G237="","",IF(G237&gt;(auxiliar!L$2*14),"Sim","Não"))</f>
        <v/>
      </c>
      <c r="I237" s="384" t="str">
        <f t="shared" si="19"/>
        <v/>
      </c>
      <c r="J237" s="380" t="str">
        <f>IF(Table9[[#This Row],[Código do agregado
'[Entidade']]]="","",IF(A237&lt;&gt;A236,"A",IF(J236="A","B",IF(J236="B","C",IF(J236="C","D",IF(J236="D","E",IF(J236="E","F",IF(J236="F","G",IF(J236="G","H",IF(J236="H","I",IF(J236="I","J",IF(J236="J","K",IF(J236="K","L",IF(J236="L","M",IF(J236="M","N",IF(J236="N","O",IF(J236="O","P",IF(J236="P","Q"))))))))))))))))))</f>
        <v/>
      </c>
      <c r="K237" s="284" t="str">
        <f t="shared" si="16"/>
        <v/>
      </c>
      <c r="L237" s="285" t="str">
        <f t="shared" si="17"/>
        <v/>
      </c>
      <c r="M237" s="286" t="str">
        <f t="shared" ca="1" si="18"/>
        <v/>
      </c>
      <c r="U237" s="275"/>
    </row>
    <row r="238" spans="1:21" x14ac:dyDescent="0.25">
      <c r="A238" s="276"/>
      <c r="B238" s="277" t="str">
        <f>IF(Table9[[#This Row],[Código do agregado
'[Entidade']]]="","",(CONCATENATE(VLOOKUP(Table9[[#This Row],[Código do agregado
'[Entidade']]],Table8[[Código do agregado '[Entidade']]:[Código do agregado
'[1º Direito']]],8,FALSE),".",Table9[[#This Row],[Membro]])))</f>
        <v/>
      </c>
      <c r="C238" s="278"/>
      <c r="D238" s="279"/>
      <c r="E238" s="280" t="str">
        <f ca="1">IF(Table9[[#This Row],[Data de nascimento (aaaa-mm-dd)]]="","",(IF(A238="","",DATEDIF(D238,NOW(),"y"))))</f>
        <v/>
      </c>
      <c r="F238" s="281"/>
      <c r="G238" s="282"/>
      <c r="H238" s="283" t="str">
        <f>IF(G238="","",IF(G238&gt;(auxiliar!L$2*14),"Sim","Não"))</f>
        <v/>
      </c>
      <c r="I238" s="384" t="str">
        <f t="shared" si="19"/>
        <v/>
      </c>
      <c r="J238" s="380" t="str">
        <f>IF(Table9[[#This Row],[Código do agregado
'[Entidade']]]="","",IF(A238&lt;&gt;A237,"A",IF(J237="A","B",IF(J237="B","C",IF(J237="C","D",IF(J237="D","E",IF(J237="E","F",IF(J237="F","G",IF(J237="G","H",IF(J237="H","I",IF(J237="I","J",IF(J237="J","K",IF(J237="K","L",IF(J237="L","M",IF(J237="M","N",IF(J237="N","O",IF(J237="O","P",IF(J237="P","Q"))))))))))))))))))</f>
        <v/>
      </c>
      <c r="K238" s="284" t="str">
        <f t="shared" si="16"/>
        <v/>
      </c>
      <c r="L238" s="285" t="str">
        <f t="shared" si="17"/>
        <v/>
      </c>
      <c r="M238" s="286" t="str">
        <f t="shared" ca="1" si="18"/>
        <v/>
      </c>
      <c r="U238" s="275"/>
    </row>
    <row r="239" spans="1:21" x14ac:dyDescent="0.25">
      <c r="A239" s="276"/>
      <c r="B239" s="277" t="str">
        <f>IF(Table9[[#This Row],[Código do agregado
'[Entidade']]]="","",(CONCATENATE(VLOOKUP(Table9[[#This Row],[Código do agregado
'[Entidade']]],Table8[[Código do agregado '[Entidade']]:[Código do agregado
'[1º Direito']]],8,FALSE),".",Table9[[#This Row],[Membro]])))</f>
        <v/>
      </c>
      <c r="C239" s="278"/>
      <c r="D239" s="279"/>
      <c r="E239" s="280" t="str">
        <f ca="1">IF(Table9[[#This Row],[Data de nascimento (aaaa-mm-dd)]]="","",(IF(A239="","",DATEDIF(D239,NOW(),"y"))))</f>
        <v/>
      </c>
      <c r="F239" s="281"/>
      <c r="G239" s="282"/>
      <c r="H239" s="283" t="str">
        <f>IF(G239="","",IF(G239&gt;(auxiliar!L$2*14),"Sim","Não"))</f>
        <v/>
      </c>
      <c r="I239" s="384" t="str">
        <f t="shared" si="19"/>
        <v/>
      </c>
      <c r="J239" s="380" t="str">
        <f>IF(Table9[[#This Row],[Código do agregado
'[Entidade']]]="","",IF(A239&lt;&gt;A238,"A",IF(J238="A","B",IF(J238="B","C",IF(J238="C","D",IF(J238="D","E",IF(J238="E","F",IF(J238="F","G",IF(J238="G","H",IF(J238="H","I",IF(J238="I","J",IF(J238="J","K",IF(J238="K","L",IF(J238="L","M",IF(J238="M","N",IF(J238="N","O",IF(J238="O","P",IF(J238="P","Q"))))))))))))))))))</f>
        <v/>
      </c>
      <c r="K239" s="284" t="str">
        <f t="shared" si="16"/>
        <v/>
      </c>
      <c r="L239" s="285" t="str">
        <f t="shared" si="17"/>
        <v/>
      </c>
      <c r="M239" s="286" t="str">
        <f t="shared" ca="1" si="18"/>
        <v/>
      </c>
      <c r="U239" s="275"/>
    </row>
    <row r="240" spans="1:21" x14ac:dyDescent="0.25">
      <c r="A240" s="276"/>
      <c r="B240" s="277" t="str">
        <f>IF(Table9[[#This Row],[Código do agregado
'[Entidade']]]="","",(CONCATENATE(VLOOKUP(Table9[[#This Row],[Código do agregado
'[Entidade']]],Table8[[Código do agregado '[Entidade']]:[Código do agregado
'[1º Direito']]],8,FALSE),".",Table9[[#This Row],[Membro]])))</f>
        <v/>
      </c>
      <c r="C240" s="278"/>
      <c r="D240" s="279"/>
      <c r="E240" s="280" t="str">
        <f ca="1">IF(Table9[[#This Row],[Data de nascimento (aaaa-mm-dd)]]="","",(IF(A240="","",DATEDIF(D240,NOW(),"y"))))</f>
        <v/>
      </c>
      <c r="F240" s="281"/>
      <c r="G240" s="282"/>
      <c r="H240" s="283" t="str">
        <f>IF(G240="","",IF(G240&gt;(auxiliar!L$2*14),"Sim","Não"))</f>
        <v/>
      </c>
      <c r="I240" s="384" t="str">
        <f t="shared" si="19"/>
        <v/>
      </c>
      <c r="J240" s="380" t="str">
        <f>IF(Table9[[#This Row],[Código do agregado
'[Entidade']]]="","",IF(A240&lt;&gt;A239,"A",IF(J239="A","B",IF(J239="B","C",IF(J239="C","D",IF(J239="D","E",IF(J239="E","F",IF(J239="F","G",IF(J239="G","H",IF(J239="H","I",IF(J239="I","J",IF(J239="J","K",IF(J239="K","L",IF(J239="L","M",IF(J239="M","N",IF(J239="N","O",IF(J239="O","P",IF(J239="P","Q"))))))))))))))))))</f>
        <v/>
      </c>
      <c r="K240" s="284" t="str">
        <f t="shared" si="16"/>
        <v/>
      </c>
      <c r="L240" s="285" t="str">
        <f t="shared" si="17"/>
        <v/>
      </c>
      <c r="M240" s="286" t="str">
        <f t="shared" ca="1" si="18"/>
        <v/>
      </c>
      <c r="U240" s="275"/>
    </row>
    <row r="241" spans="1:21" x14ac:dyDescent="0.25">
      <c r="A241" s="276"/>
      <c r="B241" s="277" t="str">
        <f>IF(Table9[[#This Row],[Código do agregado
'[Entidade']]]="","",(CONCATENATE(VLOOKUP(Table9[[#This Row],[Código do agregado
'[Entidade']]],Table8[[Código do agregado '[Entidade']]:[Código do agregado
'[1º Direito']]],8,FALSE),".",Table9[[#This Row],[Membro]])))</f>
        <v/>
      </c>
      <c r="C241" s="278"/>
      <c r="D241" s="279"/>
      <c r="E241" s="280" t="str">
        <f ca="1">IF(Table9[[#This Row],[Data de nascimento (aaaa-mm-dd)]]="","",(IF(A241="","",DATEDIF(D241,NOW(),"y"))))</f>
        <v/>
      </c>
      <c r="F241" s="281"/>
      <c r="G241" s="282"/>
      <c r="H241" s="283" t="str">
        <f>IF(G241="","",IF(G241&gt;(auxiliar!L$2*14),"Sim","Não"))</f>
        <v/>
      </c>
      <c r="I241" s="384" t="str">
        <f t="shared" si="19"/>
        <v/>
      </c>
      <c r="J241" s="380" t="str">
        <f>IF(Table9[[#This Row],[Código do agregado
'[Entidade']]]="","",IF(A241&lt;&gt;A240,"A",IF(J240="A","B",IF(J240="B","C",IF(J240="C","D",IF(J240="D","E",IF(J240="E","F",IF(J240="F","G",IF(J240="G","H",IF(J240="H","I",IF(J240="I","J",IF(J240="J","K",IF(J240="K","L",IF(J240="L","M",IF(J240="M","N",IF(J240="N","O",IF(J240="O","P",IF(J240="P","Q"))))))))))))))))))</f>
        <v/>
      </c>
      <c r="K241" s="284" t="str">
        <f t="shared" si="16"/>
        <v/>
      </c>
      <c r="L241" s="285" t="str">
        <f t="shared" si="17"/>
        <v/>
      </c>
      <c r="M241" s="286" t="str">
        <f t="shared" ca="1" si="18"/>
        <v/>
      </c>
      <c r="U241" s="275"/>
    </row>
    <row r="242" spans="1:21" x14ac:dyDescent="0.25">
      <c r="A242" s="276"/>
      <c r="B242" s="277" t="str">
        <f>IF(Table9[[#This Row],[Código do agregado
'[Entidade']]]="","",(CONCATENATE(VLOOKUP(Table9[[#This Row],[Código do agregado
'[Entidade']]],Table8[[Código do agregado '[Entidade']]:[Código do agregado
'[1º Direito']]],8,FALSE),".",Table9[[#This Row],[Membro]])))</f>
        <v/>
      </c>
      <c r="C242" s="278"/>
      <c r="D242" s="279"/>
      <c r="E242" s="280" t="str">
        <f ca="1">IF(Table9[[#This Row],[Data de nascimento (aaaa-mm-dd)]]="","",(IF(A242="","",DATEDIF(D242,NOW(),"y"))))</f>
        <v/>
      </c>
      <c r="F242" s="281"/>
      <c r="G242" s="282"/>
      <c r="H242" s="283" t="str">
        <f>IF(G242="","",IF(G242&gt;(auxiliar!L$2*14),"Sim","Não"))</f>
        <v/>
      </c>
      <c r="I242" s="384" t="str">
        <f t="shared" si="19"/>
        <v/>
      </c>
      <c r="J242" s="380" t="str">
        <f>IF(Table9[[#This Row],[Código do agregado
'[Entidade']]]="","",IF(A242&lt;&gt;A241,"A",IF(J241="A","B",IF(J241="B","C",IF(J241="C","D",IF(J241="D","E",IF(J241="E","F",IF(J241="F","G",IF(J241="G","H",IF(J241="H","I",IF(J241="I","J",IF(J241="J","K",IF(J241="K","L",IF(J241="L","M",IF(J241="M","N",IF(J241="N","O",IF(J241="O","P",IF(J241="P","Q"))))))))))))))))))</f>
        <v/>
      </c>
      <c r="K242" s="284" t="str">
        <f t="shared" si="16"/>
        <v/>
      </c>
      <c r="L242" s="285" t="str">
        <f t="shared" si="17"/>
        <v/>
      </c>
      <c r="M242" s="286" t="str">
        <f t="shared" ca="1" si="18"/>
        <v/>
      </c>
      <c r="U242" s="275"/>
    </row>
    <row r="243" spans="1:21" x14ac:dyDescent="0.25">
      <c r="A243" s="276"/>
      <c r="B243" s="277" t="str">
        <f>IF(Table9[[#This Row],[Código do agregado
'[Entidade']]]="","",(CONCATENATE(VLOOKUP(Table9[[#This Row],[Código do agregado
'[Entidade']]],Table8[[Código do agregado '[Entidade']]:[Código do agregado
'[1º Direito']]],8,FALSE),".",Table9[[#This Row],[Membro]])))</f>
        <v/>
      </c>
      <c r="C243" s="278"/>
      <c r="D243" s="279"/>
      <c r="E243" s="280" t="str">
        <f ca="1">IF(Table9[[#This Row],[Data de nascimento (aaaa-mm-dd)]]="","",(IF(A243="","",DATEDIF(D243,NOW(),"y"))))</f>
        <v/>
      </c>
      <c r="F243" s="281"/>
      <c r="G243" s="282"/>
      <c r="H243" s="283" t="str">
        <f>IF(G243="","",IF(G243&gt;(auxiliar!L$2*14),"Sim","Não"))</f>
        <v/>
      </c>
      <c r="I243" s="384" t="str">
        <f t="shared" si="19"/>
        <v/>
      </c>
      <c r="J243" s="380" t="str">
        <f>IF(Table9[[#This Row],[Código do agregado
'[Entidade']]]="","",IF(A243&lt;&gt;A242,"A",IF(J242="A","B",IF(J242="B","C",IF(J242="C","D",IF(J242="D","E",IF(J242="E","F",IF(J242="F","G",IF(J242="G","H",IF(J242="H","I",IF(J242="I","J",IF(J242="J","K",IF(J242="K","L",IF(J242="L","M",IF(J242="M","N",IF(J242="N","O",IF(J242="O","P",IF(J242="P","Q"))))))))))))))))))</f>
        <v/>
      </c>
      <c r="K243" s="284" t="str">
        <f t="shared" si="16"/>
        <v/>
      </c>
      <c r="L243" s="285" t="str">
        <f t="shared" si="17"/>
        <v/>
      </c>
      <c r="M243" s="286" t="str">
        <f t="shared" ca="1" si="18"/>
        <v/>
      </c>
      <c r="U243" s="275"/>
    </row>
    <row r="244" spans="1:21" x14ac:dyDescent="0.25">
      <c r="A244" s="276"/>
      <c r="B244" s="277" t="str">
        <f>IF(Table9[[#This Row],[Código do agregado
'[Entidade']]]="","",(CONCATENATE(VLOOKUP(Table9[[#This Row],[Código do agregado
'[Entidade']]],Table8[[Código do agregado '[Entidade']]:[Código do agregado
'[1º Direito']]],8,FALSE),".",Table9[[#This Row],[Membro]])))</f>
        <v/>
      </c>
      <c r="C244" s="278"/>
      <c r="D244" s="279"/>
      <c r="E244" s="280" t="str">
        <f ca="1">IF(Table9[[#This Row],[Data de nascimento (aaaa-mm-dd)]]="","",(IF(A244="","",DATEDIF(D244,NOW(),"y"))))</f>
        <v/>
      </c>
      <c r="F244" s="281"/>
      <c r="G244" s="282"/>
      <c r="H244" s="283" t="str">
        <f>IF(G244="","",IF(G244&gt;(auxiliar!L$2*14),"Sim","Não"))</f>
        <v/>
      </c>
      <c r="I244" s="384" t="str">
        <f t="shared" si="19"/>
        <v/>
      </c>
      <c r="J244" s="380" t="str">
        <f>IF(Table9[[#This Row],[Código do agregado
'[Entidade']]]="","",IF(A244&lt;&gt;A243,"A",IF(J243="A","B",IF(J243="B","C",IF(J243="C","D",IF(J243="D","E",IF(J243="E","F",IF(J243="F","G",IF(J243="G","H",IF(J243="H","I",IF(J243="I","J",IF(J243="J","K",IF(J243="K","L",IF(J243="L","M",IF(J243="M","N",IF(J243="N","O",IF(J243="O","P",IF(J243="P","Q"))))))))))))))))))</f>
        <v/>
      </c>
      <c r="K244" s="284" t="str">
        <f t="shared" si="16"/>
        <v/>
      </c>
      <c r="L244" s="285" t="str">
        <f t="shared" si="17"/>
        <v/>
      </c>
      <c r="M244" s="286" t="str">
        <f t="shared" ca="1" si="18"/>
        <v/>
      </c>
      <c r="U244" s="275"/>
    </row>
    <row r="245" spans="1:21" x14ac:dyDescent="0.25">
      <c r="A245" s="276"/>
      <c r="B245" s="277" t="str">
        <f>IF(Table9[[#This Row],[Código do agregado
'[Entidade']]]="","",(CONCATENATE(VLOOKUP(Table9[[#This Row],[Código do agregado
'[Entidade']]],Table8[[Código do agregado '[Entidade']]:[Código do agregado
'[1º Direito']]],8,FALSE),".",Table9[[#This Row],[Membro]])))</f>
        <v/>
      </c>
      <c r="C245" s="278"/>
      <c r="D245" s="279"/>
      <c r="E245" s="280" t="str">
        <f ca="1">IF(Table9[[#This Row],[Data de nascimento (aaaa-mm-dd)]]="","",(IF(A245="","",DATEDIF(D245,NOW(),"y"))))</f>
        <v/>
      </c>
      <c r="F245" s="281"/>
      <c r="G245" s="282"/>
      <c r="H245" s="283" t="str">
        <f>IF(G245="","",IF(G245&gt;(auxiliar!L$2*14),"Sim","Não"))</f>
        <v/>
      </c>
      <c r="I245" s="384" t="str">
        <f t="shared" si="19"/>
        <v/>
      </c>
      <c r="J245" s="380" t="str">
        <f>IF(Table9[[#This Row],[Código do agregado
'[Entidade']]]="","",IF(A245&lt;&gt;A244,"A",IF(J244="A","B",IF(J244="B","C",IF(J244="C","D",IF(J244="D","E",IF(J244="E","F",IF(J244="F","G",IF(J244="G","H",IF(J244="H","I",IF(J244="I","J",IF(J244="J","K",IF(J244="K","L",IF(J244="L","M",IF(J244="M","N",IF(J244="N","O",IF(J244="O","P",IF(J244="P","Q"))))))))))))))))))</f>
        <v/>
      </c>
      <c r="K245" s="284" t="str">
        <f t="shared" si="16"/>
        <v/>
      </c>
      <c r="L245" s="285" t="str">
        <f t="shared" si="17"/>
        <v/>
      </c>
      <c r="M245" s="286" t="str">
        <f t="shared" ca="1" si="18"/>
        <v/>
      </c>
      <c r="U245" s="275"/>
    </row>
    <row r="246" spans="1:21" x14ac:dyDescent="0.25">
      <c r="A246" s="276"/>
      <c r="B246" s="277" t="str">
        <f>IF(Table9[[#This Row],[Código do agregado
'[Entidade']]]="","",(CONCATENATE(VLOOKUP(Table9[[#This Row],[Código do agregado
'[Entidade']]],Table8[[Código do agregado '[Entidade']]:[Código do agregado
'[1º Direito']]],8,FALSE),".",Table9[[#This Row],[Membro]])))</f>
        <v/>
      </c>
      <c r="C246" s="278"/>
      <c r="D246" s="279"/>
      <c r="E246" s="280" t="str">
        <f ca="1">IF(Table9[[#This Row],[Data de nascimento (aaaa-mm-dd)]]="","",(IF(A246="","",DATEDIF(D246,NOW(),"y"))))</f>
        <v/>
      </c>
      <c r="F246" s="281"/>
      <c r="G246" s="282"/>
      <c r="H246" s="283" t="str">
        <f>IF(G246="","",IF(G246&gt;(auxiliar!L$2*14),"Sim","Não"))</f>
        <v/>
      </c>
      <c r="I246" s="384" t="str">
        <f t="shared" si="19"/>
        <v/>
      </c>
      <c r="J246" s="380" t="str">
        <f>IF(Table9[[#This Row],[Código do agregado
'[Entidade']]]="","",IF(A246&lt;&gt;A245,"A",IF(J245="A","B",IF(J245="B","C",IF(J245="C","D",IF(J245="D","E",IF(J245="E","F",IF(J245="F","G",IF(J245="G","H",IF(J245="H","I",IF(J245="I","J",IF(J245="J","K",IF(J245="K","L",IF(J245="L","M",IF(J245="M","N",IF(J245="N","O",IF(J245="O","P",IF(J245="P","Q"))))))))))))))))))</f>
        <v/>
      </c>
      <c r="K246" s="284" t="str">
        <f t="shared" si="16"/>
        <v/>
      </c>
      <c r="L246" s="285" t="str">
        <f t="shared" si="17"/>
        <v/>
      </c>
      <c r="M246" s="286" t="str">
        <f t="shared" ca="1" si="18"/>
        <v/>
      </c>
      <c r="U246" s="275"/>
    </row>
    <row r="247" spans="1:21" x14ac:dyDescent="0.25">
      <c r="A247" s="276"/>
      <c r="B247" s="277" t="str">
        <f>IF(Table9[[#This Row],[Código do agregado
'[Entidade']]]="","",(CONCATENATE(VLOOKUP(Table9[[#This Row],[Código do agregado
'[Entidade']]],Table8[[Código do agregado '[Entidade']]:[Código do agregado
'[1º Direito']]],8,FALSE),".",Table9[[#This Row],[Membro]])))</f>
        <v/>
      </c>
      <c r="C247" s="278"/>
      <c r="D247" s="279"/>
      <c r="E247" s="280" t="str">
        <f ca="1">IF(Table9[[#This Row],[Data de nascimento (aaaa-mm-dd)]]="","",(IF(A247="","",DATEDIF(D247,NOW(),"y"))))</f>
        <v/>
      </c>
      <c r="F247" s="281"/>
      <c r="G247" s="282"/>
      <c r="H247" s="283" t="str">
        <f>IF(G247="","",IF(G247&gt;(auxiliar!L$2*14),"Sim","Não"))</f>
        <v/>
      </c>
      <c r="I247" s="384" t="str">
        <f t="shared" si="19"/>
        <v/>
      </c>
      <c r="J247" s="380" t="str">
        <f>IF(Table9[[#This Row],[Código do agregado
'[Entidade']]]="","",IF(A247&lt;&gt;A246,"A",IF(J246="A","B",IF(J246="B","C",IF(J246="C","D",IF(J246="D","E",IF(J246="E","F",IF(J246="F","G",IF(J246="G","H",IF(J246="H","I",IF(J246="I","J",IF(J246="J","K",IF(J246="K","L",IF(J246="L","M",IF(J246="M","N",IF(J246="N","O",IF(J246="O","P",IF(J246="P","Q"))))))))))))))))))</f>
        <v/>
      </c>
      <c r="K247" s="284" t="str">
        <f t="shared" si="16"/>
        <v/>
      </c>
      <c r="L247" s="285" t="str">
        <f t="shared" si="17"/>
        <v/>
      </c>
      <c r="M247" s="286" t="str">
        <f t="shared" ca="1" si="18"/>
        <v/>
      </c>
      <c r="U247" s="275"/>
    </row>
    <row r="248" spans="1:21" x14ac:dyDescent="0.25">
      <c r="A248" s="276"/>
      <c r="B248" s="277" t="str">
        <f>IF(Table9[[#This Row],[Código do agregado
'[Entidade']]]="","",(CONCATENATE(VLOOKUP(Table9[[#This Row],[Código do agregado
'[Entidade']]],Table8[[Código do agregado '[Entidade']]:[Código do agregado
'[1º Direito']]],8,FALSE),".",Table9[[#This Row],[Membro]])))</f>
        <v/>
      </c>
      <c r="C248" s="278"/>
      <c r="D248" s="279"/>
      <c r="E248" s="280" t="str">
        <f ca="1">IF(Table9[[#This Row],[Data de nascimento (aaaa-mm-dd)]]="","",(IF(A248="","",DATEDIF(D248,NOW(),"y"))))</f>
        <v/>
      </c>
      <c r="F248" s="281"/>
      <c r="G248" s="282"/>
      <c r="H248" s="283" t="str">
        <f>IF(G248="","",IF(G248&gt;(auxiliar!L$2*14),"Sim","Não"))</f>
        <v/>
      </c>
      <c r="I248" s="384" t="str">
        <f t="shared" si="19"/>
        <v/>
      </c>
      <c r="J248" s="380" t="str">
        <f>IF(Table9[[#This Row],[Código do agregado
'[Entidade']]]="","",IF(A248&lt;&gt;A247,"A",IF(J247="A","B",IF(J247="B","C",IF(J247="C","D",IF(J247="D","E",IF(J247="E","F",IF(J247="F","G",IF(J247="G","H",IF(J247="H","I",IF(J247="I","J",IF(J247="J","K",IF(J247="K","L",IF(J247="L","M",IF(J247="M","N",IF(J247="N","O",IF(J247="O","P",IF(J247="P","Q"))))))))))))))))))</f>
        <v/>
      </c>
      <c r="K248" s="284" t="str">
        <f t="shared" si="16"/>
        <v/>
      </c>
      <c r="L248" s="285" t="str">
        <f t="shared" si="17"/>
        <v/>
      </c>
      <c r="M248" s="286" t="str">
        <f t="shared" ca="1" si="18"/>
        <v/>
      </c>
      <c r="U248" s="275"/>
    </row>
    <row r="249" spans="1:21" x14ac:dyDescent="0.25">
      <c r="A249" s="276"/>
      <c r="B249" s="277" t="str">
        <f>IF(Table9[[#This Row],[Código do agregado
'[Entidade']]]="","",(CONCATENATE(VLOOKUP(Table9[[#This Row],[Código do agregado
'[Entidade']]],Table8[[Código do agregado '[Entidade']]:[Código do agregado
'[1º Direito']]],8,FALSE),".",Table9[[#This Row],[Membro]])))</f>
        <v/>
      </c>
      <c r="C249" s="278"/>
      <c r="D249" s="279"/>
      <c r="E249" s="280" t="str">
        <f ca="1">IF(Table9[[#This Row],[Data de nascimento (aaaa-mm-dd)]]="","",(IF(A249="","",DATEDIF(D249,NOW(),"y"))))</f>
        <v/>
      </c>
      <c r="F249" s="281"/>
      <c r="G249" s="282"/>
      <c r="H249" s="283" t="str">
        <f>IF(G249="","",IF(G249&gt;(auxiliar!L$2*14),"Sim","Não"))</f>
        <v/>
      </c>
      <c r="I249" s="384" t="str">
        <f t="shared" si="19"/>
        <v/>
      </c>
      <c r="J249" s="380" t="str">
        <f>IF(Table9[[#This Row],[Código do agregado
'[Entidade']]]="","",IF(A249&lt;&gt;A248,"A",IF(J248="A","B",IF(J248="B","C",IF(J248="C","D",IF(J248="D","E",IF(J248="E","F",IF(J248="F","G",IF(J248="G","H",IF(J248="H","I",IF(J248="I","J",IF(J248="J","K",IF(J248="K","L",IF(J248="L","M",IF(J248="M","N",IF(J248="N","O",IF(J248="O","P",IF(J248="P","Q"))))))))))))))))))</f>
        <v/>
      </c>
      <c r="K249" s="284" t="str">
        <f t="shared" si="16"/>
        <v/>
      </c>
      <c r="L249" s="285" t="str">
        <f t="shared" si="17"/>
        <v/>
      </c>
      <c r="M249" s="286" t="str">
        <f t="shared" ca="1" si="18"/>
        <v/>
      </c>
      <c r="U249" s="275"/>
    </row>
    <row r="250" spans="1:21" x14ac:dyDescent="0.25">
      <c r="A250" s="276"/>
      <c r="B250" s="277" t="str">
        <f>IF(Table9[[#This Row],[Código do agregado
'[Entidade']]]="","",(CONCATENATE(VLOOKUP(Table9[[#This Row],[Código do agregado
'[Entidade']]],Table8[[Código do agregado '[Entidade']]:[Código do agregado
'[1º Direito']]],8,FALSE),".",Table9[[#This Row],[Membro]])))</f>
        <v/>
      </c>
      <c r="C250" s="278"/>
      <c r="D250" s="279"/>
      <c r="E250" s="280" t="str">
        <f ca="1">IF(Table9[[#This Row],[Data de nascimento (aaaa-mm-dd)]]="","",(IF(A250="","",DATEDIF(D250,NOW(),"y"))))</f>
        <v/>
      </c>
      <c r="F250" s="281"/>
      <c r="G250" s="282"/>
      <c r="H250" s="283" t="str">
        <f>IF(G250="","",IF(G250&gt;(auxiliar!L$2*14),"Sim","Não"))</f>
        <v/>
      </c>
      <c r="I250" s="384" t="str">
        <f t="shared" si="19"/>
        <v/>
      </c>
      <c r="J250" s="380" t="str">
        <f>IF(Table9[[#This Row],[Código do agregado
'[Entidade']]]="","",IF(A250&lt;&gt;A249,"A",IF(J249="A","B",IF(J249="B","C",IF(J249="C","D",IF(J249="D","E",IF(J249="E","F",IF(J249="F","G",IF(J249="G","H",IF(J249="H","I",IF(J249="I","J",IF(J249="J","K",IF(J249="K","L",IF(J249="L","M",IF(J249="M","N",IF(J249="N","O",IF(J249="O","P",IF(J249="P","Q"))))))))))))))))))</f>
        <v/>
      </c>
      <c r="K250" s="284" t="str">
        <f t="shared" si="16"/>
        <v/>
      </c>
      <c r="L250" s="285" t="str">
        <f t="shared" si="17"/>
        <v/>
      </c>
      <c r="M250" s="286" t="str">
        <f t="shared" ca="1" si="18"/>
        <v/>
      </c>
      <c r="U250" s="275"/>
    </row>
    <row r="251" spans="1:21" x14ac:dyDescent="0.25">
      <c r="A251" s="276"/>
      <c r="B251" s="277" t="str">
        <f>IF(Table9[[#This Row],[Código do agregado
'[Entidade']]]="","",(CONCATENATE(VLOOKUP(Table9[[#This Row],[Código do agregado
'[Entidade']]],Table8[[Código do agregado '[Entidade']]:[Código do agregado
'[1º Direito']]],8,FALSE),".",Table9[[#This Row],[Membro]])))</f>
        <v/>
      </c>
      <c r="C251" s="278"/>
      <c r="D251" s="279"/>
      <c r="E251" s="280" t="str">
        <f ca="1">IF(Table9[[#This Row],[Data de nascimento (aaaa-mm-dd)]]="","",(IF(A251="","",DATEDIF(D251,NOW(),"y"))))</f>
        <v/>
      </c>
      <c r="F251" s="281"/>
      <c r="G251" s="282"/>
      <c r="H251" s="283" t="str">
        <f>IF(G251="","",IF(G251&gt;(auxiliar!L$2*14),"Sim","Não"))</f>
        <v/>
      </c>
      <c r="I251" s="384" t="str">
        <f t="shared" si="19"/>
        <v/>
      </c>
      <c r="J251" s="380" t="str">
        <f>IF(Table9[[#This Row],[Código do agregado
'[Entidade']]]="","",IF(A251&lt;&gt;A250,"A",IF(J250="A","B",IF(J250="B","C",IF(J250="C","D",IF(J250="D","E",IF(J250="E","F",IF(J250="F","G",IF(J250="G","H",IF(J250="H","I",IF(J250="I","J",IF(J250="J","K",IF(J250="K","L",IF(J250="L","M",IF(J250="M","N",IF(J250="N","O",IF(J250="O","P",IF(J250="P","Q"))))))))))))))))))</f>
        <v/>
      </c>
      <c r="K251" s="284" t="str">
        <f t="shared" si="16"/>
        <v/>
      </c>
      <c r="L251" s="285" t="str">
        <f t="shared" si="17"/>
        <v/>
      </c>
      <c r="M251" s="286" t="str">
        <f t="shared" ca="1" si="18"/>
        <v/>
      </c>
      <c r="U251" s="275"/>
    </row>
    <row r="252" spans="1:21" x14ac:dyDescent="0.25">
      <c r="A252" s="276"/>
      <c r="B252" s="277" t="str">
        <f>IF(Table9[[#This Row],[Código do agregado
'[Entidade']]]="","",(CONCATENATE(VLOOKUP(Table9[[#This Row],[Código do agregado
'[Entidade']]],Table8[[Código do agregado '[Entidade']]:[Código do agregado
'[1º Direito']]],8,FALSE),".",Table9[[#This Row],[Membro]])))</f>
        <v/>
      </c>
      <c r="C252" s="278"/>
      <c r="D252" s="279"/>
      <c r="E252" s="280" t="str">
        <f ca="1">IF(Table9[[#This Row],[Data de nascimento (aaaa-mm-dd)]]="","",(IF(A252="","",DATEDIF(D252,NOW(),"y"))))</f>
        <v/>
      </c>
      <c r="F252" s="281"/>
      <c r="G252" s="282"/>
      <c r="H252" s="283" t="str">
        <f>IF(G252="","",IF(G252&gt;(auxiliar!L$2*14),"Sim","Não"))</f>
        <v/>
      </c>
      <c r="I252" s="384" t="str">
        <f t="shared" si="19"/>
        <v/>
      </c>
      <c r="J252" s="380" t="str">
        <f>IF(Table9[[#This Row],[Código do agregado
'[Entidade']]]="","",IF(A252&lt;&gt;A251,"A",IF(J251="A","B",IF(J251="B","C",IF(J251="C","D",IF(J251="D","E",IF(J251="E","F",IF(J251="F","G",IF(J251="G","H",IF(J251="H","I",IF(J251="I","J",IF(J251="J","K",IF(J251="K","L",IF(J251="L","M",IF(J251="M","N",IF(J251="N","O",IF(J251="O","P",IF(J251="P","Q"))))))))))))))))))</f>
        <v/>
      </c>
      <c r="K252" s="284" t="str">
        <f t="shared" si="16"/>
        <v/>
      </c>
      <c r="L252" s="285" t="str">
        <f t="shared" si="17"/>
        <v/>
      </c>
      <c r="M252" s="286" t="str">
        <f t="shared" ca="1" si="18"/>
        <v/>
      </c>
      <c r="U252" s="275"/>
    </row>
    <row r="253" spans="1:21" x14ac:dyDescent="0.25">
      <c r="A253" s="276"/>
      <c r="B253" s="277" t="str">
        <f>IF(Table9[[#This Row],[Código do agregado
'[Entidade']]]="","",(CONCATENATE(VLOOKUP(Table9[[#This Row],[Código do agregado
'[Entidade']]],Table8[[Código do agregado '[Entidade']]:[Código do agregado
'[1º Direito']]],8,FALSE),".",Table9[[#This Row],[Membro]])))</f>
        <v/>
      </c>
      <c r="C253" s="278"/>
      <c r="D253" s="279"/>
      <c r="E253" s="280" t="str">
        <f ca="1">IF(Table9[[#This Row],[Data de nascimento (aaaa-mm-dd)]]="","",(IF(A253="","",DATEDIF(D253,NOW(),"y"))))</f>
        <v/>
      </c>
      <c r="F253" s="281"/>
      <c r="G253" s="282"/>
      <c r="H253" s="283" t="str">
        <f>IF(G253="","",IF(G253&gt;(auxiliar!L$2*14),"Sim","Não"))</f>
        <v/>
      </c>
      <c r="I253" s="384" t="str">
        <f t="shared" si="19"/>
        <v/>
      </c>
      <c r="J253" s="380" t="str">
        <f>IF(Table9[[#This Row],[Código do agregado
'[Entidade']]]="","",IF(A253&lt;&gt;A252,"A",IF(J252="A","B",IF(J252="B","C",IF(J252="C","D",IF(J252="D","E",IF(J252="E","F",IF(J252="F","G",IF(J252="G","H",IF(J252="H","I",IF(J252="I","J",IF(J252="J","K",IF(J252="K","L",IF(J252="L","M",IF(J252="M","N",IF(J252="N","O",IF(J252="O","P",IF(J252="P","Q"))))))))))))))))))</f>
        <v/>
      </c>
      <c r="K253" s="284" t="str">
        <f t="shared" si="16"/>
        <v/>
      </c>
      <c r="L253" s="285" t="str">
        <f t="shared" si="17"/>
        <v/>
      </c>
      <c r="M253" s="286" t="str">
        <f t="shared" ca="1" si="18"/>
        <v/>
      </c>
      <c r="U253" s="275"/>
    </row>
    <row r="254" spans="1:21" x14ac:dyDescent="0.25">
      <c r="A254" s="276"/>
      <c r="B254" s="277" t="str">
        <f>IF(Table9[[#This Row],[Código do agregado
'[Entidade']]]="","",(CONCATENATE(VLOOKUP(Table9[[#This Row],[Código do agregado
'[Entidade']]],Table8[[Código do agregado '[Entidade']]:[Código do agregado
'[1º Direito']]],8,FALSE),".",Table9[[#This Row],[Membro]])))</f>
        <v/>
      </c>
      <c r="C254" s="278"/>
      <c r="D254" s="279"/>
      <c r="E254" s="280" t="str">
        <f ca="1">IF(Table9[[#This Row],[Data de nascimento (aaaa-mm-dd)]]="","",(IF(A254="","",DATEDIF(D254,NOW(),"y"))))</f>
        <v/>
      </c>
      <c r="F254" s="281"/>
      <c r="G254" s="282"/>
      <c r="H254" s="283" t="str">
        <f>IF(G254="","",IF(G254&gt;(auxiliar!L$2*14),"Sim","Não"))</f>
        <v/>
      </c>
      <c r="I254" s="384" t="str">
        <f t="shared" si="19"/>
        <v/>
      </c>
      <c r="J254" s="380" t="str">
        <f>IF(Table9[[#This Row],[Código do agregado
'[Entidade']]]="","",IF(A254&lt;&gt;A253,"A",IF(J253="A","B",IF(J253="B","C",IF(J253="C","D",IF(J253="D","E",IF(J253="E","F",IF(J253="F","G",IF(J253="G","H",IF(J253="H","I",IF(J253="I","J",IF(J253="J","K",IF(J253="K","L",IF(J253="L","M",IF(J253="M","N",IF(J253="N","O",IF(J253="O","P",IF(J253="P","Q"))))))))))))))))))</f>
        <v/>
      </c>
      <c r="K254" s="284" t="str">
        <f t="shared" si="16"/>
        <v/>
      </c>
      <c r="L254" s="285" t="str">
        <f t="shared" si="17"/>
        <v/>
      </c>
      <c r="M254" s="286" t="str">
        <f t="shared" ca="1" si="18"/>
        <v/>
      </c>
      <c r="U254" s="275"/>
    </row>
    <row r="255" spans="1:21" x14ac:dyDescent="0.25">
      <c r="A255" s="276"/>
      <c r="B255" s="277" t="str">
        <f>IF(Table9[[#This Row],[Código do agregado
'[Entidade']]]="","",(CONCATENATE(VLOOKUP(Table9[[#This Row],[Código do agregado
'[Entidade']]],Table8[[Código do agregado '[Entidade']]:[Código do agregado
'[1º Direito']]],8,FALSE),".",Table9[[#This Row],[Membro]])))</f>
        <v/>
      </c>
      <c r="C255" s="278"/>
      <c r="D255" s="279"/>
      <c r="E255" s="280" t="str">
        <f ca="1">IF(Table9[[#This Row],[Data de nascimento (aaaa-mm-dd)]]="","",(IF(A255="","",DATEDIF(D255,NOW(),"y"))))</f>
        <v/>
      </c>
      <c r="F255" s="281"/>
      <c r="G255" s="282"/>
      <c r="H255" s="283" t="str">
        <f>IF(G255="","",IF(G255&gt;(auxiliar!L$2*14),"Sim","Não"))</f>
        <v/>
      </c>
      <c r="I255" s="384" t="str">
        <f t="shared" si="19"/>
        <v/>
      </c>
      <c r="J255" s="380" t="str">
        <f>IF(Table9[[#This Row],[Código do agregado
'[Entidade']]]="","",IF(A255&lt;&gt;A254,"A",IF(J254="A","B",IF(J254="B","C",IF(J254="C","D",IF(J254="D","E",IF(J254="E","F",IF(J254="F","G",IF(J254="G","H",IF(J254="H","I",IF(J254="I","J",IF(J254="J","K",IF(J254="K","L",IF(J254="L","M",IF(J254="M","N",IF(J254="N","O",IF(J254="O","P",IF(J254="P","Q"))))))))))))))))))</f>
        <v/>
      </c>
      <c r="K255" s="284" t="str">
        <f t="shared" si="16"/>
        <v/>
      </c>
      <c r="L255" s="285" t="str">
        <f t="shared" si="17"/>
        <v/>
      </c>
      <c r="M255" s="286" t="str">
        <f t="shared" ca="1" si="18"/>
        <v/>
      </c>
      <c r="U255" s="275"/>
    </row>
    <row r="256" spans="1:21" x14ac:dyDescent="0.25">
      <c r="A256" s="276"/>
      <c r="B256" s="277" t="str">
        <f>IF(Table9[[#This Row],[Código do agregado
'[Entidade']]]="","",(CONCATENATE(VLOOKUP(Table9[[#This Row],[Código do agregado
'[Entidade']]],Table8[[Código do agregado '[Entidade']]:[Código do agregado
'[1º Direito']]],8,FALSE),".",Table9[[#This Row],[Membro]])))</f>
        <v/>
      </c>
      <c r="C256" s="278"/>
      <c r="D256" s="279"/>
      <c r="E256" s="280" t="str">
        <f ca="1">IF(Table9[[#This Row],[Data de nascimento (aaaa-mm-dd)]]="","",(IF(A256="","",DATEDIF(D256,NOW(),"y"))))</f>
        <v/>
      </c>
      <c r="F256" s="281"/>
      <c r="G256" s="282"/>
      <c r="H256" s="283" t="str">
        <f>IF(G256="","",IF(G256&gt;(auxiliar!L$2*14),"Sim","Não"))</f>
        <v/>
      </c>
      <c r="I256" s="384" t="str">
        <f t="shared" si="19"/>
        <v/>
      </c>
      <c r="J256" s="380" t="str">
        <f>IF(Table9[[#This Row],[Código do agregado
'[Entidade']]]="","",IF(A256&lt;&gt;A255,"A",IF(J255="A","B",IF(J255="B","C",IF(J255="C","D",IF(J255="D","E",IF(J255="E","F",IF(J255="F","G",IF(J255="G","H",IF(J255="H","I",IF(J255="I","J",IF(J255="J","K",IF(J255="K","L",IF(J255="L","M",IF(J255="M","N",IF(J255="N","O",IF(J255="O","P",IF(J255="P","Q"))))))))))))))))))</f>
        <v/>
      </c>
      <c r="K256" s="284" t="str">
        <f t="shared" si="16"/>
        <v/>
      </c>
      <c r="L256" s="285" t="str">
        <f t="shared" si="17"/>
        <v/>
      </c>
      <c r="M256" s="286" t="str">
        <f t="shared" ca="1" si="18"/>
        <v/>
      </c>
      <c r="U256" s="275"/>
    </row>
    <row r="257" spans="1:21" x14ac:dyDescent="0.25">
      <c r="A257" s="276"/>
      <c r="B257" s="277" t="str">
        <f>IF(Table9[[#This Row],[Código do agregado
'[Entidade']]]="","",(CONCATENATE(VLOOKUP(Table9[[#This Row],[Código do agregado
'[Entidade']]],Table8[[Código do agregado '[Entidade']]:[Código do agregado
'[1º Direito']]],8,FALSE),".",Table9[[#This Row],[Membro]])))</f>
        <v/>
      </c>
      <c r="C257" s="278"/>
      <c r="D257" s="279"/>
      <c r="E257" s="280" t="str">
        <f ca="1">IF(Table9[[#This Row],[Data de nascimento (aaaa-mm-dd)]]="","",(IF(A257="","",DATEDIF(D257,NOW(),"y"))))</f>
        <v/>
      </c>
      <c r="F257" s="281"/>
      <c r="G257" s="282"/>
      <c r="H257" s="283" t="str">
        <f>IF(G257="","",IF(G257&gt;(auxiliar!L$2*14),"Sim","Não"))</f>
        <v/>
      </c>
      <c r="I257" s="384" t="str">
        <f t="shared" si="19"/>
        <v/>
      </c>
      <c r="J257" s="380" t="str">
        <f>IF(Table9[[#This Row],[Código do agregado
'[Entidade']]]="","",IF(A257&lt;&gt;A256,"A",IF(J256="A","B",IF(J256="B","C",IF(J256="C","D",IF(J256="D","E",IF(J256="E","F",IF(J256="F","G",IF(J256="G","H",IF(J256="H","I",IF(J256="I","J",IF(J256="J","K",IF(J256="K","L",IF(J256="L","M",IF(J256="M","N",IF(J256="N","O",IF(J256="O","P",IF(J256="P","Q"))))))))))))))))))</f>
        <v/>
      </c>
      <c r="K257" s="284" t="str">
        <f t="shared" si="16"/>
        <v/>
      </c>
      <c r="L257" s="285" t="str">
        <f t="shared" si="17"/>
        <v/>
      </c>
      <c r="M257" s="286" t="str">
        <f t="shared" ca="1" si="18"/>
        <v/>
      </c>
      <c r="U257" s="275"/>
    </row>
    <row r="258" spans="1:21" x14ac:dyDescent="0.25">
      <c r="A258" s="276"/>
      <c r="B258" s="277" t="str">
        <f>IF(Table9[[#This Row],[Código do agregado
'[Entidade']]]="","",(CONCATENATE(VLOOKUP(Table9[[#This Row],[Código do agregado
'[Entidade']]],Table8[[Código do agregado '[Entidade']]:[Código do agregado
'[1º Direito']]],8,FALSE),".",Table9[[#This Row],[Membro]])))</f>
        <v/>
      </c>
      <c r="C258" s="278"/>
      <c r="D258" s="279"/>
      <c r="E258" s="280" t="str">
        <f ca="1">IF(Table9[[#This Row],[Data de nascimento (aaaa-mm-dd)]]="","",(IF(A258="","",DATEDIF(D258,NOW(),"y"))))</f>
        <v/>
      </c>
      <c r="F258" s="281"/>
      <c r="G258" s="282"/>
      <c r="H258" s="283" t="str">
        <f>IF(G258="","",IF(G258&gt;(auxiliar!L$2*14),"Sim","Não"))</f>
        <v/>
      </c>
      <c r="I258" s="384" t="str">
        <f t="shared" si="19"/>
        <v/>
      </c>
      <c r="J258" s="380" t="str">
        <f>IF(Table9[[#This Row],[Código do agregado
'[Entidade']]]="","",IF(A258&lt;&gt;A257,"A",IF(J257="A","B",IF(J257="B","C",IF(J257="C","D",IF(J257="D","E",IF(J257="E","F",IF(J257="F","G",IF(J257="G","H",IF(J257="H","I",IF(J257="I","J",IF(J257="J","K",IF(J257="K","L",IF(J257="L","M",IF(J257="M","N",IF(J257="N","O",IF(J257="O","P",IF(J257="P","Q"))))))))))))))))))</f>
        <v/>
      </c>
      <c r="K258" s="284" t="str">
        <f t="shared" si="16"/>
        <v/>
      </c>
      <c r="L258" s="285" t="str">
        <f t="shared" si="17"/>
        <v/>
      </c>
      <c r="M258" s="286" t="str">
        <f t="shared" ca="1" si="18"/>
        <v/>
      </c>
      <c r="U258" s="275"/>
    </row>
    <row r="259" spans="1:21" x14ac:dyDescent="0.25">
      <c r="A259" s="276"/>
      <c r="B259" s="277" t="str">
        <f>IF(Table9[[#This Row],[Código do agregado
'[Entidade']]]="","",(CONCATENATE(VLOOKUP(Table9[[#This Row],[Código do agregado
'[Entidade']]],Table8[[Código do agregado '[Entidade']]:[Código do agregado
'[1º Direito']]],8,FALSE),".",Table9[[#This Row],[Membro]])))</f>
        <v/>
      </c>
      <c r="C259" s="278"/>
      <c r="D259" s="279"/>
      <c r="E259" s="280" t="str">
        <f ca="1">IF(Table9[[#This Row],[Data de nascimento (aaaa-mm-dd)]]="","",(IF(A259="","",DATEDIF(D259,NOW(),"y"))))</f>
        <v/>
      </c>
      <c r="F259" s="281"/>
      <c r="G259" s="282"/>
      <c r="H259" s="283" t="str">
        <f>IF(G259="","",IF(G259&gt;(auxiliar!L$2*14),"Sim","Não"))</f>
        <v/>
      </c>
      <c r="I259" s="384" t="str">
        <f t="shared" si="19"/>
        <v/>
      </c>
      <c r="J259" s="380" t="str">
        <f>IF(Table9[[#This Row],[Código do agregado
'[Entidade']]]="","",IF(A259&lt;&gt;A258,"A",IF(J258="A","B",IF(J258="B","C",IF(J258="C","D",IF(J258="D","E",IF(J258="E","F",IF(J258="F","G",IF(J258="G","H",IF(J258="H","I",IF(J258="I","J",IF(J258="J","K",IF(J258="K","L",IF(J258="L","M",IF(J258="M","N",IF(J258="N","O",IF(J258="O","P",IF(J258="P","Q"))))))))))))))))))</f>
        <v/>
      </c>
      <c r="K259" s="284" t="str">
        <f t="shared" si="16"/>
        <v/>
      </c>
      <c r="L259" s="285" t="str">
        <f t="shared" si="17"/>
        <v/>
      </c>
      <c r="M259" s="286" t="str">
        <f t="shared" ca="1" si="18"/>
        <v/>
      </c>
      <c r="U259" s="275"/>
    </row>
    <row r="260" spans="1:21" x14ac:dyDescent="0.25">
      <c r="A260" s="276"/>
      <c r="B260" s="277" t="str">
        <f>IF(Table9[[#This Row],[Código do agregado
'[Entidade']]]="","",(CONCATENATE(VLOOKUP(Table9[[#This Row],[Código do agregado
'[Entidade']]],Table8[[Código do agregado '[Entidade']]:[Código do agregado
'[1º Direito']]],8,FALSE),".",Table9[[#This Row],[Membro]])))</f>
        <v/>
      </c>
      <c r="C260" s="278"/>
      <c r="D260" s="279"/>
      <c r="E260" s="280" t="str">
        <f ca="1">IF(Table9[[#This Row],[Data de nascimento (aaaa-mm-dd)]]="","",(IF(A260="","",DATEDIF(D260,NOW(),"y"))))</f>
        <v/>
      </c>
      <c r="F260" s="281"/>
      <c r="G260" s="282"/>
      <c r="H260" s="283" t="str">
        <f>IF(G260="","",IF(G260&gt;(auxiliar!L$2*14),"Sim","Não"))</f>
        <v/>
      </c>
      <c r="I260" s="384" t="str">
        <f t="shared" si="19"/>
        <v/>
      </c>
      <c r="J260" s="380" t="str">
        <f>IF(Table9[[#This Row],[Código do agregado
'[Entidade']]]="","",IF(A260&lt;&gt;A259,"A",IF(J259="A","B",IF(J259="B","C",IF(J259="C","D",IF(J259="D","E",IF(J259="E","F",IF(J259="F","G",IF(J259="G","H",IF(J259="H","I",IF(J259="I","J",IF(J259="J","K",IF(J259="K","L",IF(J259="L","M",IF(J259="M","N",IF(J259="N","O",IF(J259="O","P",IF(J259="P","Q"))))))))))))))))))</f>
        <v/>
      </c>
      <c r="K260" s="284" t="str">
        <f t="shared" si="16"/>
        <v/>
      </c>
      <c r="L260" s="285" t="str">
        <f t="shared" si="17"/>
        <v/>
      </c>
      <c r="M260" s="286" t="str">
        <f t="shared" ca="1" si="18"/>
        <v/>
      </c>
      <c r="U260" s="275"/>
    </row>
    <row r="261" spans="1:21" x14ac:dyDescent="0.25">
      <c r="A261" s="276"/>
      <c r="B261" s="277" t="str">
        <f>IF(Table9[[#This Row],[Código do agregado
'[Entidade']]]="","",(CONCATENATE(VLOOKUP(Table9[[#This Row],[Código do agregado
'[Entidade']]],Table8[[Código do agregado '[Entidade']]:[Código do agregado
'[1º Direito']]],8,FALSE),".",Table9[[#This Row],[Membro]])))</f>
        <v/>
      </c>
      <c r="C261" s="278"/>
      <c r="D261" s="279"/>
      <c r="E261" s="280" t="str">
        <f ca="1">IF(Table9[[#This Row],[Data de nascimento (aaaa-mm-dd)]]="","",(IF(A261="","",DATEDIF(D261,NOW(),"y"))))</f>
        <v/>
      </c>
      <c r="F261" s="281"/>
      <c r="G261" s="282"/>
      <c r="H261" s="283" t="str">
        <f>IF(G261="","",IF(G261&gt;(auxiliar!L$2*14),"Sim","Não"))</f>
        <v/>
      </c>
      <c r="I261" s="384" t="str">
        <f t="shared" si="19"/>
        <v/>
      </c>
      <c r="J261" s="380" t="str">
        <f>IF(Table9[[#This Row],[Código do agregado
'[Entidade']]]="","",IF(A261&lt;&gt;A260,"A",IF(J260="A","B",IF(J260="B","C",IF(J260="C","D",IF(J260="D","E",IF(J260="E","F",IF(J260="F","G",IF(J260="G","H",IF(J260="H","I",IF(J260="I","J",IF(J260="J","K",IF(J260="K","L",IF(J260="L","M",IF(J260="M","N",IF(J260="N","O",IF(J260="O","P",IF(J260="P","Q"))))))))))))))))))</f>
        <v/>
      </c>
      <c r="K261" s="284" t="str">
        <f t="shared" si="16"/>
        <v/>
      </c>
      <c r="L261" s="285" t="str">
        <f t="shared" si="17"/>
        <v/>
      </c>
      <c r="M261" s="286" t="str">
        <f t="shared" ca="1" si="18"/>
        <v/>
      </c>
      <c r="U261" s="275"/>
    </row>
    <row r="262" spans="1:21" x14ac:dyDescent="0.25">
      <c r="A262" s="276"/>
      <c r="B262" s="277" t="str">
        <f>IF(Table9[[#This Row],[Código do agregado
'[Entidade']]]="","",(CONCATENATE(VLOOKUP(Table9[[#This Row],[Código do agregado
'[Entidade']]],Table8[[Código do agregado '[Entidade']]:[Código do agregado
'[1º Direito']]],8,FALSE),".",Table9[[#This Row],[Membro]])))</f>
        <v/>
      </c>
      <c r="C262" s="278"/>
      <c r="D262" s="279"/>
      <c r="E262" s="280" t="str">
        <f ca="1">IF(Table9[[#This Row],[Data de nascimento (aaaa-mm-dd)]]="","",(IF(A262="","",DATEDIF(D262,NOW(),"y"))))</f>
        <v/>
      </c>
      <c r="F262" s="281"/>
      <c r="G262" s="282"/>
      <c r="H262" s="283" t="str">
        <f>IF(G262="","",IF(G262&gt;(auxiliar!L$2*14),"Sim","Não"))</f>
        <v/>
      </c>
      <c r="I262" s="384" t="str">
        <f t="shared" si="19"/>
        <v/>
      </c>
      <c r="J262" s="380" t="str">
        <f>IF(Table9[[#This Row],[Código do agregado
'[Entidade']]]="","",IF(A262&lt;&gt;A261,"A",IF(J261="A","B",IF(J261="B","C",IF(J261="C","D",IF(J261="D","E",IF(J261="E","F",IF(J261="F","G",IF(J261="G","H",IF(J261="H","I",IF(J261="I","J",IF(J261="J","K",IF(J261="K","L",IF(J261="L","M",IF(J261="M","N",IF(J261="N","O",IF(J261="O","P",IF(J261="P","Q"))))))))))))))))))</f>
        <v/>
      </c>
      <c r="K262" s="284" t="str">
        <f t="shared" ref="K262:K308" si="20">IFERROR(IF(OR(RIGHT(C262,1)-(11-((9*LEFT(C262,1)+8*MID(C262,2,1)+7*MID(C262,3,1)+6*MID(C262,4,1)+5*MID(C262,5,1)+4*MID(C262,6,1)+3*MID(C262,7,1)+2*MID(C262,8,1))-(11*INT((9*LEFT(C262,1)+8*MID(C262,2,1)+7*MID(C262,3,1)+6*MID(C262,4,1)+5*MID(C262,5,1)+4*MID(C262,6,1)+3*MID(C262,7,1)+2*MID(C262,8,1))/11))))=0,RIGHT(C262,1)-(11-((9*LEFT(C262,1)+8*MID(C262,2,1)+7*MID(C262,3,1)+6*MID(C262,4,1)+5*MID(C262,5,1)+4*MID(C262,6,1)+3*MID(C262,7,1)+2*MID(C262,8,1))-(11*INT((9*LEFT(C262,1)+8*MID(C262,2,1)+7*MID(C262,3,1)+6*MID(C262,4,1)+5*MID(C262,5,1)+4*MID(C262,6,1)+3*MID(C262,7,1)+2*MID(C262,8,1))/11))))=-11,RIGHT(C262,1)-(11-((9*LEFT(C262,1)+8*MID(C262,2,1)+7*MID(C262,3,1)+6*MID(C262,4,1)+5*MID(C262,5,1)+4*MID(C262,6,1)+3*MID(C262,7,1)+2*MID(C262,8,1))-(11*INT((9*LEFT(C262,1)+8*MID(C262,2,1)+7*MID(C262,3,1)+6*MID(C262,4,1)+5*MID(C262,5,1)+4*MID(C262,6,1)+3*MID(C262,7,1)+2*MID(C262,8,1))/11))))=-10),"","X"),"")</f>
        <v/>
      </c>
      <c r="L262" s="285" t="str">
        <f t="shared" ref="L262:L308" si="21">IF(RIGHT(B262,1)="A","",IF(B262="","",IF(OR(E262&gt;65,AND(E262&gt;17,E262&lt;26)),"Rend","")))</f>
        <v/>
      </c>
      <c r="M262" s="286" t="str">
        <f t="shared" ref="M262:M308" ca="1" si="22">IF(OR(E262&lt;18,AND(H262="Não",L262="Rend")),"Dep","")</f>
        <v/>
      </c>
      <c r="U262" s="275"/>
    </row>
    <row r="263" spans="1:21" x14ac:dyDescent="0.25">
      <c r="A263" s="276"/>
      <c r="B263" s="277" t="str">
        <f>IF(Table9[[#This Row],[Código do agregado
'[Entidade']]]="","",(CONCATENATE(VLOOKUP(Table9[[#This Row],[Código do agregado
'[Entidade']]],Table8[[Código do agregado '[Entidade']]:[Código do agregado
'[1º Direito']]],8,FALSE),".",Table9[[#This Row],[Membro]])))</f>
        <v/>
      </c>
      <c r="C263" s="278"/>
      <c r="D263" s="279"/>
      <c r="E263" s="280" t="str">
        <f ca="1">IF(Table9[[#This Row],[Data de nascimento (aaaa-mm-dd)]]="","",(IF(A263="","",DATEDIF(D263,NOW(),"y"))))</f>
        <v/>
      </c>
      <c r="F263" s="281"/>
      <c r="G263" s="282"/>
      <c r="H263" s="283" t="str">
        <f>IF(G263="","",IF(G263&gt;(auxiliar!L$2*14),"Sim","Não"))</f>
        <v/>
      </c>
      <c r="I263" s="384" t="str">
        <f t="shared" ref="I263:I326" si="23">IF(AND(A263&lt;&gt;"",OR(C263="",D263="",F263="",AND(H263="",L263="Rend"))),"NÃO","")</f>
        <v/>
      </c>
      <c r="J263" s="380" t="str">
        <f>IF(Table9[[#This Row],[Código do agregado
'[Entidade']]]="","",IF(A263&lt;&gt;A262,"A",IF(J262="A","B",IF(J262="B","C",IF(J262="C","D",IF(J262="D","E",IF(J262="E","F",IF(J262="F","G",IF(J262="G","H",IF(J262="H","I",IF(J262="I","J",IF(J262="J","K",IF(J262="K","L",IF(J262="L","M",IF(J262="M","N",IF(J262="N","O",IF(J262="O","P",IF(J262="P","Q"))))))))))))))))))</f>
        <v/>
      </c>
      <c r="K263" s="284" t="str">
        <f t="shared" si="20"/>
        <v/>
      </c>
      <c r="L263" s="285" t="str">
        <f t="shared" si="21"/>
        <v/>
      </c>
      <c r="M263" s="286" t="str">
        <f t="shared" ca="1" si="22"/>
        <v/>
      </c>
      <c r="U263" s="275"/>
    </row>
    <row r="264" spans="1:21" x14ac:dyDescent="0.25">
      <c r="A264" s="276"/>
      <c r="B264" s="277" t="str">
        <f>IF(Table9[[#This Row],[Código do agregado
'[Entidade']]]="","",(CONCATENATE(VLOOKUP(Table9[[#This Row],[Código do agregado
'[Entidade']]],Table8[[Código do agregado '[Entidade']]:[Código do agregado
'[1º Direito']]],8,FALSE),".",Table9[[#This Row],[Membro]])))</f>
        <v/>
      </c>
      <c r="C264" s="278"/>
      <c r="D264" s="279"/>
      <c r="E264" s="280" t="str">
        <f ca="1">IF(Table9[[#This Row],[Data de nascimento (aaaa-mm-dd)]]="","",(IF(A264="","",DATEDIF(D264,NOW(),"y"))))</f>
        <v/>
      </c>
      <c r="F264" s="281"/>
      <c r="G264" s="282"/>
      <c r="H264" s="283" t="str">
        <f>IF(G264="","",IF(G264&gt;(auxiliar!L$2*14),"Sim","Não"))</f>
        <v/>
      </c>
      <c r="I264" s="384" t="str">
        <f t="shared" si="23"/>
        <v/>
      </c>
      <c r="J264" s="380" t="str">
        <f>IF(Table9[[#This Row],[Código do agregado
'[Entidade']]]="","",IF(A264&lt;&gt;A263,"A",IF(J263="A","B",IF(J263="B","C",IF(J263="C","D",IF(J263="D","E",IF(J263="E","F",IF(J263="F","G",IF(J263="G","H",IF(J263="H","I",IF(J263="I","J",IF(J263="J","K",IF(J263="K","L",IF(J263="L","M",IF(J263="M","N",IF(J263="N","O",IF(J263="O","P",IF(J263="P","Q"))))))))))))))))))</f>
        <v/>
      </c>
      <c r="K264" s="284" t="str">
        <f t="shared" si="20"/>
        <v/>
      </c>
      <c r="L264" s="285" t="str">
        <f t="shared" si="21"/>
        <v/>
      </c>
      <c r="M264" s="286" t="str">
        <f t="shared" ca="1" si="22"/>
        <v/>
      </c>
      <c r="U264" s="275"/>
    </row>
    <row r="265" spans="1:21" x14ac:dyDescent="0.25">
      <c r="A265" s="276"/>
      <c r="B265" s="277" t="str">
        <f>IF(Table9[[#This Row],[Código do agregado
'[Entidade']]]="","",(CONCATENATE(VLOOKUP(Table9[[#This Row],[Código do agregado
'[Entidade']]],Table8[[Código do agregado '[Entidade']]:[Código do agregado
'[1º Direito']]],8,FALSE),".",Table9[[#This Row],[Membro]])))</f>
        <v/>
      </c>
      <c r="C265" s="278"/>
      <c r="D265" s="279"/>
      <c r="E265" s="280" t="str">
        <f ca="1">IF(Table9[[#This Row],[Data de nascimento (aaaa-mm-dd)]]="","",(IF(A265="","",DATEDIF(D265,NOW(),"y"))))</f>
        <v/>
      </c>
      <c r="F265" s="281"/>
      <c r="G265" s="282"/>
      <c r="H265" s="283" t="str">
        <f>IF(G265="","",IF(G265&gt;(auxiliar!L$2*14),"Sim","Não"))</f>
        <v/>
      </c>
      <c r="I265" s="384" t="str">
        <f t="shared" si="23"/>
        <v/>
      </c>
      <c r="J265" s="380" t="str">
        <f>IF(Table9[[#This Row],[Código do agregado
'[Entidade']]]="","",IF(A265&lt;&gt;A264,"A",IF(J264="A","B",IF(J264="B","C",IF(J264="C","D",IF(J264="D","E",IF(J264="E","F",IF(J264="F","G",IF(J264="G","H",IF(J264="H","I",IF(J264="I","J",IF(J264="J","K",IF(J264="K","L",IF(J264="L","M",IF(J264="M","N",IF(J264="N","O",IF(J264="O","P",IF(J264="P","Q"))))))))))))))))))</f>
        <v/>
      </c>
      <c r="K265" s="284" t="str">
        <f t="shared" si="20"/>
        <v/>
      </c>
      <c r="L265" s="285" t="str">
        <f t="shared" si="21"/>
        <v/>
      </c>
      <c r="M265" s="286" t="str">
        <f t="shared" ca="1" si="22"/>
        <v/>
      </c>
      <c r="U265" s="275"/>
    </row>
    <row r="266" spans="1:21" x14ac:dyDescent="0.25">
      <c r="A266" s="276"/>
      <c r="B266" s="277" t="str">
        <f>IF(Table9[[#This Row],[Código do agregado
'[Entidade']]]="","",(CONCATENATE(VLOOKUP(Table9[[#This Row],[Código do agregado
'[Entidade']]],Table8[[Código do agregado '[Entidade']]:[Código do agregado
'[1º Direito']]],8,FALSE),".",Table9[[#This Row],[Membro]])))</f>
        <v/>
      </c>
      <c r="C266" s="278"/>
      <c r="D266" s="279"/>
      <c r="E266" s="280" t="str">
        <f ca="1">IF(Table9[[#This Row],[Data de nascimento (aaaa-mm-dd)]]="","",(IF(A266="","",DATEDIF(D266,NOW(),"y"))))</f>
        <v/>
      </c>
      <c r="F266" s="281"/>
      <c r="G266" s="282"/>
      <c r="H266" s="283" t="str">
        <f>IF(G266="","",IF(G266&gt;(auxiliar!L$2*14),"Sim","Não"))</f>
        <v/>
      </c>
      <c r="I266" s="384" t="str">
        <f t="shared" si="23"/>
        <v/>
      </c>
      <c r="J266" s="380" t="str">
        <f>IF(Table9[[#This Row],[Código do agregado
'[Entidade']]]="","",IF(A266&lt;&gt;A265,"A",IF(J265="A","B",IF(J265="B","C",IF(J265="C","D",IF(J265="D","E",IF(J265="E","F",IF(J265="F","G",IF(J265="G","H",IF(J265="H","I",IF(J265="I","J",IF(J265="J","K",IF(J265="K","L",IF(J265="L","M",IF(J265="M","N",IF(J265="N","O",IF(J265="O","P",IF(J265="P","Q"))))))))))))))))))</f>
        <v/>
      </c>
      <c r="K266" s="284" t="str">
        <f t="shared" si="20"/>
        <v/>
      </c>
      <c r="L266" s="285" t="str">
        <f t="shared" si="21"/>
        <v/>
      </c>
      <c r="M266" s="286" t="str">
        <f t="shared" ca="1" si="22"/>
        <v/>
      </c>
      <c r="U266" s="275"/>
    </row>
    <row r="267" spans="1:21" x14ac:dyDescent="0.25">
      <c r="A267" s="276"/>
      <c r="B267" s="277" t="str">
        <f>IF(Table9[[#This Row],[Código do agregado
'[Entidade']]]="","",(CONCATENATE(VLOOKUP(Table9[[#This Row],[Código do agregado
'[Entidade']]],Table8[[Código do agregado '[Entidade']]:[Código do agregado
'[1º Direito']]],8,FALSE),".",Table9[[#This Row],[Membro]])))</f>
        <v/>
      </c>
      <c r="C267" s="278"/>
      <c r="D267" s="279"/>
      <c r="E267" s="280" t="str">
        <f ca="1">IF(Table9[[#This Row],[Data de nascimento (aaaa-mm-dd)]]="","",(IF(A267="","",DATEDIF(D267,NOW(),"y"))))</f>
        <v/>
      </c>
      <c r="F267" s="281"/>
      <c r="G267" s="282"/>
      <c r="H267" s="283" t="str">
        <f>IF(G267="","",IF(G267&gt;(auxiliar!L$2*14),"Sim","Não"))</f>
        <v/>
      </c>
      <c r="I267" s="384" t="str">
        <f t="shared" si="23"/>
        <v/>
      </c>
      <c r="J267" s="380" t="str">
        <f>IF(Table9[[#This Row],[Código do agregado
'[Entidade']]]="","",IF(A267&lt;&gt;A266,"A",IF(J266="A","B",IF(J266="B","C",IF(J266="C","D",IF(J266="D","E",IF(J266="E","F",IF(J266="F","G",IF(J266="G","H",IF(J266="H","I",IF(J266="I","J",IF(J266="J","K",IF(J266="K","L",IF(J266="L","M",IF(J266="M","N",IF(J266="N","O",IF(J266="O","P",IF(J266="P","Q"))))))))))))))))))</f>
        <v/>
      </c>
      <c r="K267" s="284" t="str">
        <f t="shared" si="20"/>
        <v/>
      </c>
      <c r="L267" s="285" t="str">
        <f t="shared" si="21"/>
        <v/>
      </c>
      <c r="M267" s="286" t="str">
        <f t="shared" ca="1" si="22"/>
        <v/>
      </c>
      <c r="U267" s="275"/>
    </row>
    <row r="268" spans="1:21" x14ac:dyDescent="0.25">
      <c r="A268" s="276"/>
      <c r="B268" s="277" t="str">
        <f>IF(Table9[[#This Row],[Código do agregado
'[Entidade']]]="","",(CONCATENATE(VLOOKUP(Table9[[#This Row],[Código do agregado
'[Entidade']]],Table8[[Código do agregado '[Entidade']]:[Código do agregado
'[1º Direito']]],8,FALSE),".",Table9[[#This Row],[Membro]])))</f>
        <v/>
      </c>
      <c r="C268" s="278"/>
      <c r="D268" s="279"/>
      <c r="E268" s="280" t="str">
        <f ca="1">IF(Table9[[#This Row],[Data de nascimento (aaaa-mm-dd)]]="","",(IF(A268="","",DATEDIF(D268,NOW(),"y"))))</f>
        <v/>
      </c>
      <c r="F268" s="281"/>
      <c r="G268" s="282"/>
      <c r="H268" s="283" t="str">
        <f>IF(G268="","",IF(G268&gt;(auxiliar!L$2*14),"Sim","Não"))</f>
        <v/>
      </c>
      <c r="I268" s="384" t="str">
        <f t="shared" si="23"/>
        <v/>
      </c>
      <c r="J268" s="380" t="str">
        <f>IF(Table9[[#This Row],[Código do agregado
'[Entidade']]]="","",IF(A268&lt;&gt;A267,"A",IF(J267="A","B",IF(J267="B","C",IF(J267="C","D",IF(J267="D","E",IF(J267="E","F",IF(J267="F","G",IF(J267="G","H",IF(J267="H","I",IF(J267="I","J",IF(J267="J","K",IF(J267="K","L",IF(J267="L","M",IF(J267="M","N",IF(J267="N","O",IF(J267="O","P",IF(J267="P","Q"))))))))))))))))))</f>
        <v/>
      </c>
      <c r="K268" s="284" t="str">
        <f t="shared" si="20"/>
        <v/>
      </c>
      <c r="L268" s="285" t="str">
        <f t="shared" si="21"/>
        <v/>
      </c>
      <c r="M268" s="286" t="str">
        <f t="shared" ca="1" si="22"/>
        <v/>
      </c>
      <c r="U268" s="275"/>
    </row>
    <row r="269" spans="1:21" x14ac:dyDescent="0.25">
      <c r="A269" s="276"/>
      <c r="B269" s="277" t="str">
        <f>IF(Table9[[#This Row],[Código do agregado
'[Entidade']]]="","",(CONCATENATE(VLOOKUP(Table9[[#This Row],[Código do agregado
'[Entidade']]],Table8[[Código do agregado '[Entidade']]:[Código do agregado
'[1º Direito']]],8,FALSE),".",Table9[[#This Row],[Membro]])))</f>
        <v/>
      </c>
      <c r="C269" s="278"/>
      <c r="D269" s="279"/>
      <c r="E269" s="280" t="str">
        <f ca="1">IF(Table9[[#This Row],[Data de nascimento (aaaa-mm-dd)]]="","",(IF(A269="","",DATEDIF(D269,NOW(),"y"))))</f>
        <v/>
      </c>
      <c r="F269" s="281"/>
      <c r="G269" s="282"/>
      <c r="H269" s="283" t="str">
        <f>IF(G269="","",IF(G269&gt;(auxiliar!L$2*14),"Sim","Não"))</f>
        <v/>
      </c>
      <c r="I269" s="384" t="str">
        <f t="shared" si="23"/>
        <v/>
      </c>
      <c r="J269" s="380" t="str">
        <f>IF(Table9[[#This Row],[Código do agregado
'[Entidade']]]="","",IF(A269&lt;&gt;A268,"A",IF(J268="A","B",IF(J268="B","C",IF(J268="C","D",IF(J268="D","E",IF(J268="E","F",IF(J268="F","G",IF(J268="G","H",IF(J268="H","I",IF(J268="I","J",IF(J268="J","K",IF(J268="K","L",IF(J268="L","M",IF(J268="M","N",IF(J268="N","O",IF(J268="O","P",IF(J268="P","Q"))))))))))))))))))</f>
        <v/>
      </c>
      <c r="K269" s="284" t="str">
        <f t="shared" si="20"/>
        <v/>
      </c>
      <c r="L269" s="285" t="str">
        <f t="shared" si="21"/>
        <v/>
      </c>
      <c r="M269" s="286" t="str">
        <f t="shared" ca="1" si="22"/>
        <v/>
      </c>
      <c r="U269" s="275"/>
    </row>
    <row r="270" spans="1:21" x14ac:dyDescent="0.25">
      <c r="A270" s="276"/>
      <c r="B270" s="277" t="str">
        <f>IF(Table9[[#This Row],[Código do agregado
'[Entidade']]]="","",(CONCATENATE(VLOOKUP(Table9[[#This Row],[Código do agregado
'[Entidade']]],Table8[[Código do agregado '[Entidade']]:[Código do agregado
'[1º Direito']]],8,FALSE),".",Table9[[#This Row],[Membro]])))</f>
        <v/>
      </c>
      <c r="C270" s="278"/>
      <c r="D270" s="279"/>
      <c r="E270" s="280" t="str">
        <f ca="1">IF(Table9[[#This Row],[Data de nascimento (aaaa-mm-dd)]]="","",(IF(A270="","",DATEDIF(D270,NOW(),"y"))))</f>
        <v/>
      </c>
      <c r="F270" s="281"/>
      <c r="G270" s="282"/>
      <c r="H270" s="283" t="str">
        <f>IF(G270="","",IF(G270&gt;(auxiliar!L$2*14),"Sim","Não"))</f>
        <v/>
      </c>
      <c r="I270" s="384" t="str">
        <f t="shared" si="23"/>
        <v/>
      </c>
      <c r="J270" s="380" t="str">
        <f>IF(Table9[[#This Row],[Código do agregado
'[Entidade']]]="","",IF(A270&lt;&gt;A269,"A",IF(J269="A","B",IF(J269="B","C",IF(J269="C","D",IF(J269="D","E",IF(J269="E","F",IF(J269="F","G",IF(J269="G","H",IF(J269="H","I",IF(J269="I","J",IF(J269="J","K",IF(J269="K","L",IF(J269="L","M",IF(J269="M","N",IF(J269="N","O",IF(J269="O","P",IF(J269="P","Q"))))))))))))))))))</f>
        <v/>
      </c>
      <c r="K270" s="284" t="str">
        <f t="shared" si="20"/>
        <v/>
      </c>
      <c r="L270" s="285" t="str">
        <f t="shared" si="21"/>
        <v/>
      </c>
      <c r="M270" s="286" t="str">
        <f t="shared" ca="1" si="22"/>
        <v/>
      </c>
      <c r="U270" s="275"/>
    </row>
    <row r="271" spans="1:21" x14ac:dyDescent="0.25">
      <c r="A271" s="276"/>
      <c r="B271" s="277" t="str">
        <f>IF(Table9[[#This Row],[Código do agregado
'[Entidade']]]="","",(CONCATENATE(VLOOKUP(Table9[[#This Row],[Código do agregado
'[Entidade']]],Table8[[Código do agregado '[Entidade']]:[Código do agregado
'[1º Direito']]],8,FALSE),".",Table9[[#This Row],[Membro]])))</f>
        <v/>
      </c>
      <c r="C271" s="278"/>
      <c r="D271" s="279"/>
      <c r="E271" s="280" t="str">
        <f ca="1">IF(Table9[[#This Row],[Data de nascimento (aaaa-mm-dd)]]="","",(IF(A271="","",DATEDIF(D271,NOW(),"y"))))</f>
        <v/>
      </c>
      <c r="F271" s="281"/>
      <c r="G271" s="282"/>
      <c r="H271" s="283" t="str">
        <f>IF(G271="","",IF(G271&gt;(auxiliar!L$2*14),"Sim","Não"))</f>
        <v/>
      </c>
      <c r="I271" s="384" t="str">
        <f t="shared" si="23"/>
        <v/>
      </c>
      <c r="J271" s="380" t="str">
        <f>IF(Table9[[#This Row],[Código do agregado
'[Entidade']]]="","",IF(A271&lt;&gt;A270,"A",IF(J270="A","B",IF(J270="B","C",IF(J270="C","D",IF(J270="D","E",IF(J270="E","F",IF(J270="F","G",IF(J270="G","H",IF(J270="H","I",IF(J270="I","J",IF(J270="J","K",IF(J270="K","L",IF(J270="L","M",IF(J270="M","N",IF(J270="N","O",IF(J270="O","P",IF(J270="P","Q"))))))))))))))))))</f>
        <v/>
      </c>
      <c r="K271" s="284" t="str">
        <f t="shared" si="20"/>
        <v/>
      </c>
      <c r="L271" s="285" t="str">
        <f t="shared" si="21"/>
        <v/>
      </c>
      <c r="M271" s="286" t="str">
        <f t="shared" ca="1" si="22"/>
        <v/>
      </c>
      <c r="U271" s="275"/>
    </row>
    <row r="272" spans="1:21" x14ac:dyDescent="0.25">
      <c r="A272" s="276"/>
      <c r="B272" s="277" t="str">
        <f>IF(Table9[[#This Row],[Código do agregado
'[Entidade']]]="","",(CONCATENATE(VLOOKUP(Table9[[#This Row],[Código do agregado
'[Entidade']]],Table8[[Código do agregado '[Entidade']]:[Código do agregado
'[1º Direito']]],8,FALSE),".",Table9[[#This Row],[Membro]])))</f>
        <v/>
      </c>
      <c r="C272" s="278"/>
      <c r="D272" s="279"/>
      <c r="E272" s="280" t="str">
        <f ca="1">IF(Table9[[#This Row],[Data de nascimento (aaaa-mm-dd)]]="","",(IF(A272="","",DATEDIF(D272,NOW(),"y"))))</f>
        <v/>
      </c>
      <c r="F272" s="281"/>
      <c r="G272" s="282"/>
      <c r="H272" s="283" t="str">
        <f>IF(G272="","",IF(G272&gt;(auxiliar!L$2*14),"Sim","Não"))</f>
        <v/>
      </c>
      <c r="I272" s="384" t="str">
        <f t="shared" si="23"/>
        <v/>
      </c>
      <c r="J272" s="380" t="str">
        <f>IF(Table9[[#This Row],[Código do agregado
'[Entidade']]]="","",IF(A272&lt;&gt;A271,"A",IF(J271="A","B",IF(J271="B","C",IF(J271="C","D",IF(J271="D","E",IF(J271="E","F",IF(J271="F","G",IF(J271="G","H",IF(J271="H","I",IF(J271="I","J",IF(J271="J","K",IF(J271="K","L",IF(J271="L","M",IF(J271="M","N",IF(J271="N","O",IF(J271="O","P",IF(J271="P","Q"))))))))))))))))))</f>
        <v/>
      </c>
      <c r="K272" s="284" t="str">
        <f t="shared" si="20"/>
        <v/>
      </c>
      <c r="L272" s="285" t="str">
        <f t="shared" si="21"/>
        <v/>
      </c>
      <c r="M272" s="286" t="str">
        <f t="shared" ca="1" si="22"/>
        <v/>
      </c>
      <c r="U272" s="275"/>
    </row>
    <row r="273" spans="1:21" x14ac:dyDescent="0.25">
      <c r="A273" s="276"/>
      <c r="B273" s="277" t="str">
        <f>IF(Table9[[#This Row],[Código do agregado
'[Entidade']]]="","",(CONCATENATE(VLOOKUP(Table9[[#This Row],[Código do agregado
'[Entidade']]],Table8[[Código do agregado '[Entidade']]:[Código do agregado
'[1º Direito']]],8,FALSE),".",Table9[[#This Row],[Membro]])))</f>
        <v/>
      </c>
      <c r="C273" s="278"/>
      <c r="D273" s="279"/>
      <c r="E273" s="280" t="str">
        <f ca="1">IF(Table9[[#This Row],[Data de nascimento (aaaa-mm-dd)]]="","",(IF(A273="","",DATEDIF(D273,NOW(),"y"))))</f>
        <v/>
      </c>
      <c r="F273" s="281"/>
      <c r="G273" s="282"/>
      <c r="H273" s="283" t="str">
        <f>IF(G273="","",IF(G273&gt;(auxiliar!L$2*14),"Sim","Não"))</f>
        <v/>
      </c>
      <c r="I273" s="384" t="str">
        <f t="shared" si="23"/>
        <v/>
      </c>
      <c r="J273" s="380" t="str">
        <f>IF(Table9[[#This Row],[Código do agregado
'[Entidade']]]="","",IF(A273&lt;&gt;A272,"A",IF(J272="A","B",IF(J272="B","C",IF(J272="C","D",IF(J272="D","E",IF(J272="E","F",IF(J272="F","G",IF(J272="G","H",IF(J272="H","I",IF(J272="I","J",IF(J272="J","K",IF(J272="K","L",IF(J272="L","M",IF(J272="M","N",IF(J272="N","O",IF(J272="O","P",IF(J272="P","Q"))))))))))))))))))</f>
        <v/>
      </c>
      <c r="K273" s="284" t="str">
        <f t="shared" si="20"/>
        <v/>
      </c>
      <c r="L273" s="285" t="str">
        <f t="shared" si="21"/>
        <v/>
      </c>
      <c r="M273" s="286" t="str">
        <f t="shared" ca="1" si="22"/>
        <v/>
      </c>
      <c r="U273" s="275"/>
    </row>
    <row r="274" spans="1:21" x14ac:dyDescent="0.25">
      <c r="A274" s="276"/>
      <c r="B274" s="277" t="str">
        <f>IF(Table9[[#This Row],[Código do agregado
'[Entidade']]]="","",(CONCATENATE(VLOOKUP(Table9[[#This Row],[Código do agregado
'[Entidade']]],Table8[[Código do agregado '[Entidade']]:[Código do agregado
'[1º Direito']]],8,FALSE),".",Table9[[#This Row],[Membro]])))</f>
        <v/>
      </c>
      <c r="C274" s="278"/>
      <c r="D274" s="279"/>
      <c r="E274" s="280" t="str">
        <f ca="1">IF(Table9[[#This Row],[Data de nascimento (aaaa-mm-dd)]]="","",(IF(A274="","",DATEDIF(D274,NOW(),"y"))))</f>
        <v/>
      </c>
      <c r="F274" s="281"/>
      <c r="G274" s="282"/>
      <c r="H274" s="283" t="str">
        <f>IF(G274="","",IF(G274&gt;(auxiliar!L$2*14),"Sim","Não"))</f>
        <v/>
      </c>
      <c r="I274" s="384" t="str">
        <f t="shared" si="23"/>
        <v/>
      </c>
      <c r="J274" s="380" t="str">
        <f>IF(Table9[[#This Row],[Código do agregado
'[Entidade']]]="","",IF(A274&lt;&gt;A273,"A",IF(J273="A","B",IF(J273="B","C",IF(J273="C","D",IF(J273="D","E",IF(J273="E","F",IF(J273="F","G",IF(J273="G","H",IF(J273="H","I",IF(J273="I","J",IF(J273="J","K",IF(J273="K","L",IF(J273="L","M",IF(J273="M","N",IF(J273="N","O",IF(J273="O","P",IF(J273="P","Q"))))))))))))))))))</f>
        <v/>
      </c>
      <c r="K274" s="284" t="str">
        <f t="shared" si="20"/>
        <v/>
      </c>
      <c r="L274" s="285" t="str">
        <f t="shared" si="21"/>
        <v/>
      </c>
      <c r="M274" s="286" t="str">
        <f t="shared" ca="1" si="22"/>
        <v/>
      </c>
      <c r="U274" s="275"/>
    </row>
    <row r="275" spans="1:21" x14ac:dyDescent="0.25">
      <c r="A275" s="276"/>
      <c r="B275" s="277" t="str">
        <f>IF(Table9[[#This Row],[Código do agregado
'[Entidade']]]="","",(CONCATENATE(VLOOKUP(Table9[[#This Row],[Código do agregado
'[Entidade']]],Table8[[Código do agregado '[Entidade']]:[Código do agregado
'[1º Direito']]],8,FALSE),".",Table9[[#This Row],[Membro]])))</f>
        <v/>
      </c>
      <c r="C275" s="278"/>
      <c r="D275" s="279"/>
      <c r="E275" s="280" t="str">
        <f ca="1">IF(Table9[[#This Row],[Data de nascimento (aaaa-mm-dd)]]="","",(IF(A275="","",DATEDIF(D275,NOW(),"y"))))</f>
        <v/>
      </c>
      <c r="F275" s="281"/>
      <c r="G275" s="282"/>
      <c r="H275" s="283" t="str">
        <f>IF(G275="","",IF(G275&gt;(auxiliar!L$2*14),"Sim","Não"))</f>
        <v/>
      </c>
      <c r="I275" s="384" t="str">
        <f t="shared" si="23"/>
        <v/>
      </c>
      <c r="J275" s="380" t="str">
        <f>IF(Table9[[#This Row],[Código do agregado
'[Entidade']]]="","",IF(A275&lt;&gt;A274,"A",IF(J274="A","B",IF(J274="B","C",IF(J274="C","D",IF(J274="D","E",IF(J274="E","F",IF(J274="F","G",IF(J274="G","H",IF(J274="H","I",IF(J274="I","J",IF(J274="J","K",IF(J274="K","L",IF(J274="L","M",IF(J274="M","N",IF(J274="N","O",IF(J274="O","P",IF(J274="P","Q"))))))))))))))))))</f>
        <v/>
      </c>
      <c r="K275" s="284" t="str">
        <f t="shared" si="20"/>
        <v/>
      </c>
      <c r="L275" s="285" t="str">
        <f t="shared" si="21"/>
        <v/>
      </c>
      <c r="M275" s="286" t="str">
        <f t="shared" ca="1" si="22"/>
        <v/>
      </c>
      <c r="U275" s="275"/>
    </row>
    <row r="276" spans="1:21" x14ac:dyDescent="0.25">
      <c r="A276" s="276"/>
      <c r="B276" s="277" t="str">
        <f>IF(Table9[[#This Row],[Código do agregado
'[Entidade']]]="","",(CONCATENATE(VLOOKUP(Table9[[#This Row],[Código do agregado
'[Entidade']]],Table8[[Código do agregado '[Entidade']]:[Código do agregado
'[1º Direito']]],8,FALSE),".",Table9[[#This Row],[Membro]])))</f>
        <v/>
      </c>
      <c r="C276" s="278"/>
      <c r="D276" s="279"/>
      <c r="E276" s="280" t="str">
        <f ca="1">IF(Table9[[#This Row],[Data de nascimento (aaaa-mm-dd)]]="","",(IF(A276="","",DATEDIF(D276,NOW(),"y"))))</f>
        <v/>
      </c>
      <c r="F276" s="281"/>
      <c r="G276" s="282"/>
      <c r="H276" s="283" t="str">
        <f>IF(G276="","",IF(G276&gt;(auxiliar!L$2*14),"Sim","Não"))</f>
        <v/>
      </c>
      <c r="I276" s="384" t="str">
        <f t="shared" si="23"/>
        <v/>
      </c>
      <c r="J276" s="380" t="str">
        <f>IF(Table9[[#This Row],[Código do agregado
'[Entidade']]]="","",IF(A276&lt;&gt;A275,"A",IF(J275="A","B",IF(J275="B","C",IF(J275="C","D",IF(J275="D","E",IF(J275="E","F",IF(J275="F","G",IF(J275="G","H",IF(J275="H","I",IF(J275="I","J",IF(J275="J","K",IF(J275="K","L",IF(J275="L","M",IF(J275="M","N",IF(J275="N","O",IF(J275="O","P",IF(J275="P","Q"))))))))))))))))))</f>
        <v/>
      </c>
      <c r="K276" s="284" t="str">
        <f t="shared" si="20"/>
        <v/>
      </c>
      <c r="L276" s="285" t="str">
        <f t="shared" si="21"/>
        <v/>
      </c>
      <c r="M276" s="286" t="str">
        <f t="shared" ca="1" si="22"/>
        <v/>
      </c>
      <c r="U276" s="275"/>
    </row>
    <row r="277" spans="1:21" x14ac:dyDescent="0.25">
      <c r="A277" s="276"/>
      <c r="B277" s="277" t="str">
        <f>IF(Table9[[#This Row],[Código do agregado
'[Entidade']]]="","",(CONCATENATE(VLOOKUP(Table9[[#This Row],[Código do agregado
'[Entidade']]],Table8[[Código do agregado '[Entidade']]:[Código do agregado
'[1º Direito']]],8,FALSE),".",Table9[[#This Row],[Membro]])))</f>
        <v/>
      </c>
      <c r="C277" s="278"/>
      <c r="D277" s="279"/>
      <c r="E277" s="280" t="str">
        <f ca="1">IF(Table9[[#This Row],[Data de nascimento (aaaa-mm-dd)]]="","",(IF(A277="","",DATEDIF(D277,NOW(),"y"))))</f>
        <v/>
      </c>
      <c r="F277" s="281"/>
      <c r="G277" s="282"/>
      <c r="H277" s="283" t="str">
        <f>IF(G277="","",IF(G277&gt;(auxiliar!L$2*14),"Sim","Não"))</f>
        <v/>
      </c>
      <c r="I277" s="384" t="str">
        <f t="shared" si="23"/>
        <v/>
      </c>
      <c r="J277" s="380" t="str">
        <f>IF(Table9[[#This Row],[Código do agregado
'[Entidade']]]="","",IF(A277&lt;&gt;A276,"A",IF(J276="A","B",IF(J276="B","C",IF(J276="C","D",IF(J276="D","E",IF(J276="E","F",IF(J276="F","G",IF(J276="G","H",IF(J276="H","I",IF(J276="I","J",IF(J276="J","K",IF(J276="K","L",IF(J276="L","M",IF(J276="M","N",IF(J276="N","O",IF(J276="O","P",IF(J276="P","Q"))))))))))))))))))</f>
        <v/>
      </c>
      <c r="K277" s="284" t="str">
        <f t="shared" si="20"/>
        <v/>
      </c>
      <c r="L277" s="285" t="str">
        <f t="shared" si="21"/>
        <v/>
      </c>
      <c r="M277" s="286" t="str">
        <f t="shared" ca="1" si="22"/>
        <v/>
      </c>
      <c r="U277" s="275"/>
    </row>
    <row r="278" spans="1:21" x14ac:dyDescent="0.25">
      <c r="A278" s="276"/>
      <c r="B278" s="277" t="str">
        <f>IF(Table9[[#This Row],[Código do agregado
'[Entidade']]]="","",(CONCATENATE(VLOOKUP(Table9[[#This Row],[Código do agregado
'[Entidade']]],Table8[[Código do agregado '[Entidade']]:[Código do agregado
'[1º Direito']]],8,FALSE),".",Table9[[#This Row],[Membro]])))</f>
        <v/>
      </c>
      <c r="C278" s="278"/>
      <c r="D278" s="279"/>
      <c r="E278" s="280" t="str">
        <f ca="1">IF(Table9[[#This Row],[Data de nascimento (aaaa-mm-dd)]]="","",(IF(A278="","",DATEDIF(D278,NOW(),"y"))))</f>
        <v/>
      </c>
      <c r="F278" s="281"/>
      <c r="G278" s="282"/>
      <c r="H278" s="283" t="str">
        <f>IF(G278="","",IF(G278&gt;(auxiliar!L$2*14),"Sim","Não"))</f>
        <v/>
      </c>
      <c r="I278" s="384" t="str">
        <f t="shared" si="23"/>
        <v/>
      </c>
      <c r="J278" s="380" t="str">
        <f>IF(Table9[[#This Row],[Código do agregado
'[Entidade']]]="","",IF(A278&lt;&gt;A277,"A",IF(J277="A","B",IF(J277="B","C",IF(J277="C","D",IF(J277="D","E",IF(J277="E","F",IF(J277="F","G",IF(J277="G","H",IF(J277="H","I",IF(J277="I","J",IF(J277="J","K",IF(J277="K","L",IF(J277="L","M",IF(J277="M","N",IF(J277="N","O",IF(J277="O","P",IF(J277="P","Q"))))))))))))))))))</f>
        <v/>
      </c>
      <c r="K278" s="284" t="str">
        <f t="shared" si="20"/>
        <v/>
      </c>
      <c r="L278" s="285" t="str">
        <f t="shared" si="21"/>
        <v/>
      </c>
      <c r="M278" s="286" t="str">
        <f t="shared" ca="1" si="22"/>
        <v/>
      </c>
      <c r="U278" s="275"/>
    </row>
    <row r="279" spans="1:21" x14ac:dyDescent="0.25">
      <c r="A279" s="276"/>
      <c r="B279" s="277" t="str">
        <f>IF(Table9[[#This Row],[Código do agregado
'[Entidade']]]="","",(CONCATENATE(VLOOKUP(Table9[[#This Row],[Código do agregado
'[Entidade']]],Table8[[Código do agregado '[Entidade']]:[Código do agregado
'[1º Direito']]],8,FALSE),".",Table9[[#This Row],[Membro]])))</f>
        <v/>
      </c>
      <c r="C279" s="278"/>
      <c r="D279" s="279"/>
      <c r="E279" s="280" t="str">
        <f ca="1">IF(Table9[[#This Row],[Data de nascimento (aaaa-mm-dd)]]="","",(IF(A279="","",DATEDIF(D279,NOW(),"y"))))</f>
        <v/>
      </c>
      <c r="F279" s="281"/>
      <c r="G279" s="282"/>
      <c r="H279" s="283" t="str">
        <f>IF(G279="","",IF(G279&gt;(auxiliar!L$2*14),"Sim","Não"))</f>
        <v/>
      </c>
      <c r="I279" s="384" t="str">
        <f t="shared" si="23"/>
        <v/>
      </c>
      <c r="J279" s="380" t="str">
        <f>IF(Table9[[#This Row],[Código do agregado
'[Entidade']]]="","",IF(A279&lt;&gt;A278,"A",IF(J278="A","B",IF(J278="B","C",IF(J278="C","D",IF(J278="D","E",IF(J278="E","F",IF(J278="F","G",IF(J278="G","H",IF(J278="H","I",IF(J278="I","J",IF(J278="J","K",IF(J278="K","L",IF(J278="L","M",IF(J278="M","N",IF(J278="N","O",IF(J278="O","P",IF(J278="P","Q"))))))))))))))))))</f>
        <v/>
      </c>
      <c r="K279" s="284" t="str">
        <f t="shared" si="20"/>
        <v/>
      </c>
      <c r="L279" s="285" t="str">
        <f t="shared" si="21"/>
        <v/>
      </c>
      <c r="M279" s="286" t="str">
        <f t="shared" ca="1" si="22"/>
        <v/>
      </c>
      <c r="U279" s="275"/>
    </row>
    <row r="280" spans="1:21" x14ac:dyDescent="0.25">
      <c r="A280" s="276"/>
      <c r="B280" s="277" t="str">
        <f>IF(Table9[[#This Row],[Código do agregado
'[Entidade']]]="","",(CONCATENATE(VLOOKUP(Table9[[#This Row],[Código do agregado
'[Entidade']]],Table8[[Código do agregado '[Entidade']]:[Código do agregado
'[1º Direito']]],8,FALSE),".",Table9[[#This Row],[Membro]])))</f>
        <v/>
      </c>
      <c r="C280" s="278"/>
      <c r="D280" s="279"/>
      <c r="E280" s="280" t="str">
        <f ca="1">IF(Table9[[#This Row],[Data de nascimento (aaaa-mm-dd)]]="","",(IF(A280="","",DATEDIF(D280,NOW(),"y"))))</f>
        <v/>
      </c>
      <c r="F280" s="281"/>
      <c r="G280" s="282"/>
      <c r="H280" s="283" t="str">
        <f>IF(G280="","",IF(G280&gt;(auxiliar!L$2*14),"Sim","Não"))</f>
        <v/>
      </c>
      <c r="I280" s="384" t="str">
        <f t="shared" si="23"/>
        <v/>
      </c>
      <c r="J280" s="380" t="str">
        <f>IF(Table9[[#This Row],[Código do agregado
'[Entidade']]]="","",IF(A280&lt;&gt;A279,"A",IF(J279="A","B",IF(J279="B","C",IF(J279="C","D",IF(J279="D","E",IF(J279="E","F",IF(J279="F","G",IF(J279="G","H",IF(J279="H","I",IF(J279="I","J",IF(J279="J","K",IF(J279="K","L",IF(J279="L","M",IF(J279="M","N",IF(J279="N","O",IF(J279="O","P",IF(J279="P","Q"))))))))))))))))))</f>
        <v/>
      </c>
      <c r="K280" s="284" t="str">
        <f t="shared" si="20"/>
        <v/>
      </c>
      <c r="L280" s="285" t="str">
        <f t="shared" si="21"/>
        <v/>
      </c>
      <c r="M280" s="286" t="str">
        <f t="shared" ca="1" si="22"/>
        <v/>
      </c>
      <c r="U280" s="275"/>
    </row>
    <row r="281" spans="1:21" x14ac:dyDescent="0.25">
      <c r="A281" s="276"/>
      <c r="B281" s="277" t="str">
        <f>IF(Table9[[#This Row],[Código do agregado
'[Entidade']]]="","",(CONCATENATE(VLOOKUP(Table9[[#This Row],[Código do agregado
'[Entidade']]],Table8[[Código do agregado '[Entidade']]:[Código do agregado
'[1º Direito']]],8,FALSE),".",Table9[[#This Row],[Membro]])))</f>
        <v/>
      </c>
      <c r="C281" s="278"/>
      <c r="D281" s="279"/>
      <c r="E281" s="280" t="str">
        <f ca="1">IF(Table9[[#This Row],[Data de nascimento (aaaa-mm-dd)]]="","",(IF(A281="","",DATEDIF(D281,NOW(),"y"))))</f>
        <v/>
      </c>
      <c r="F281" s="281"/>
      <c r="G281" s="282"/>
      <c r="H281" s="283" t="str">
        <f>IF(G281="","",IF(G281&gt;(auxiliar!L$2*14),"Sim","Não"))</f>
        <v/>
      </c>
      <c r="I281" s="384" t="str">
        <f t="shared" si="23"/>
        <v/>
      </c>
      <c r="J281" s="380" t="str">
        <f>IF(Table9[[#This Row],[Código do agregado
'[Entidade']]]="","",IF(A281&lt;&gt;A280,"A",IF(J280="A","B",IF(J280="B","C",IF(J280="C","D",IF(J280="D","E",IF(J280="E","F",IF(J280="F","G",IF(J280="G","H",IF(J280="H","I",IF(J280="I","J",IF(J280="J","K",IF(J280="K","L",IF(J280="L","M",IF(J280="M","N",IF(J280="N","O",IF(J280="O","P",IF(J280="P","Q"))))))))))))))))))</f>
        <v/>
      </c>
      <c r="K281" s="284" t="str">
        <f t="shared" si="20"/>
        <v/>
      </c>
      <c r="L281" s="285" t="str">
        <f t="shared" si="21"/>
        <v/>
      </c>
      <c r="M281" s="286" t="str">
        <f t="shared" ca="1" si="22"/>
        <v/>
      </c>
      <c r="U281" s="275"/>
    </row>
    <row r="282" spans="1:21" x14ac:dyDescent="0.25">
      <c r="A282" s="276"/>
      <c r="B282" s="277" t="str">
        <f>IF(Table9[[#This Row],[Código do agregado
'[Entidade']]]="","",(CONCATENATE(VLOOKUP(Table9[[#This Row],[Código do agregado
'[Entidade']]],Table8[[Código do agregado '[Entidade']]:[Código do agregado
'[1º Direito']]],8,FALSE),".",Table9[[#This Row],[Membro]])))</f>
        <v/>
      </c>
      <c r="C282" s="278"/>
      <c r="D282" s="279"/>
      <c r="E282" s="280" t="str">
        <f ca="1">IF(Table9[[#This Row],[Data de nascimento (aaaa-mm-dd)]]="","",(IF(A282="","",DATEDIF(D282,NOW(),"y"))))</f>
        <v/>
      </c>
      <c r="F282" s="281"/>
      <c r="G282" s="282"/>
      <c r="H282" s="283" t="str">
        <f>IF(G282="","",IF(G282&gt;(auxiliar!L$2*14),"Sim","Não"))</f>
        <v/>
      </c>
      <c r="I282" s="384" t="str">
        <f t="shared" si="23"/>
        <v/>
      </c>
      <c r="J282" s="380" t="str">
        <f>IF(Table9[[#This Row],[Código do agregado
'[Entidade']]]="","",IF(A282&lt;&gt;A281,"A",IF(J281="A","B",IF(J281="B","C",IF(J281="C","D",IF(J281="D","E",IF(J281="E","F",IF(J281="F","G",IF(J281="G","H",IF(J281="H","I",IF(J281="I","J",IF(J281="J","K",IF(J281="K","L",IF(J281="L","M",IF(J281="M","N",IF(J281="N","O",IF(J281="O","P",IF(J281="P","Q"))))))))))))))))))</f>
        <v/>
      </c>
      <c r="K282" s="284" t="str">
        <f t="shared" si="20"/>
        <v/>
      </c>
      <c r="L282" s="285" t="str">
        <f t="shared" si="21"/>
        <v/>
      </c>
      <c r="M282" s="286" t="str">
        <f t="shared" ca="1" si="22"/>
        <v/>
      </c>
      <c r="U282" s="275"/>
    </row>
    <row r="283" spans="1:21" x14ac:dyDescent="0.25">
      <c r="A283" s="276"/>
      <c r="B283" s="277" t="str">
        <f>IF(Table9[[#This Row],[Código do agregado
'[Entidade']]]="","",(CONCATENATE(VLOOKUP(Table9[[#This Row],[Código do agregado
'[Entidade']]],Table8[[Código do agregado '[Entidade']]:[Código do agregado
'[1º Direito']]],8,FALSE),".",Table9[[#This Row],[Membro]])))</f>
        <v/>
      </c>
      <c r="C283" s="278"/>
      <c r="D283" s="279"/>
      <c r="E283" s="280" t="str">
        <f ca="1">IF(Table9[[#This Row],[Data de nascimento (aaaa-mm-dd)]]="","",(IF(A283="","",DATEDIF(D283,NOW(),"y"))))</f>
        <v/>
      </c>
      <c r="F283" s="281"/>
      <c r="G283" s="282"/>
      <c r="H283" s="283" t="str">
        <f>IF(G283="","",IF(G283&gt;(auxiliar!L$2*14),"Sim","Não"))</f>
        <v/>
      </c>
      <c r="I283" s="384" t="str">
        <f t="shared" si="23"/>
        <v/>
      </c>
      <c r="J283" s="380" t="str">
        <f>IF(Table9[[#This Row],[Código do agregado
'[Entidade']]]="","",IF(A283&lt;&gt;A282,"A",IF(J282="A","B",IF(J282="B","C",IF(J282="C","D",IF(J282="D","E",IF(J282="E","F",IF(J282="F","G",IF(J282="G","H",IF(J282="H","I",IF(J282="I","J",IF(J282="J","K",IF(J282="K","L",IF(J282="L","M",IF(J282="M","N",IF(J282="N","O",IF(J282="O","P",IF(J282="P","Q"))))))))))))))))))</f>
        <v/>
      </c>
      <c r="K283" s="284" t="str">
        <f t="shared" si="20"/>
        <v/>
      </c>
      <c r="L283" s="285" t="str">
        <f t="shared" si="21"/>
        <v/>
      </c>
      <c r="M283" s="286" t="str">
        <f t="shared" ca="1" si="22"/>
        <v/>
      </c>
      <c r="U283" s="275"/>
    </row>
    <row r="284" spans="1:21" x14ac:dyDescent="0.25">
      <c r="A284" s="276"/>
      <c r="B284" s="277" t="str">
        <f>IF(Table9[[#This Row],[Código do agregado
'[Entidade']]]="","",(CONCATENATE(VLOOKUP(Table9[[#This Row],[Código do agregado
'[Entidade']]],Table8[[Código do agregado '[Entidade']]:[Código do agregado
'[1º Direito']]],8,FALSE),".",Table9[[#This Row],[Membro]])))</f>
        <v/>
      </c>
      <c r="C284" s="278"/>
      <c r="D284" s="279"/>
      <c r="E284" s="280" t="str">
        <f ca="1">IF(Table9[[#This Row],[Data de nascimento (aaaa-mm-dd)]]="","",(IF(A284="","",DATEDIF(D284,NOW(),"y"))))</f>
        <v/>
      </c>
      <c r="F284" s="281"/>
      <c r="G284" s="282"/>
      <c r="H284" s="283" t="str">
        <f>IF(G284="","",IF(G284&gt;(auxiliar!L$2*14),"Sim","Não"))</f>
        <v/>
      </c>
      <c r="I284" s="384" t="str">
        <f t="shared" si="23"/>
        <v/>
      </c>
      <c r="J284" s="380" t="str">
        <f>IF(Table9[[#This Row],[Código do agregado
'[Entidade']]]="","",IF(A284&lt;&gt;A283,"A",IF(J283="A","B",IF(J283="B","C",IF(J283="C","D",IF(J283="D","E",IF(J283="E","F",IF(J283="F","G",IF(J283="G","H",IF(J283="H","I",IF(J283="I","J",IF(J283="J","K",IF(J283="K","L",IF(J283="L","M",IF(J283="M","N",IF(J283="N","O",IF(J283="O","P",IF(J283="P","Q"))))))))))))))))))</f>
        <v/>
      </c>
      <c r="K284" s="284" t="str">
        <f t="shared" si="20"/>
        <v/>
      </c>
      <c r="L284" s="285" t="str">
        <f t="shared" si="21"/>
        <v/>
      </c>
      <c r="M284" s="286" t="str">
        <f t="shared" ca="1" si="22"/>
        <v/>
      </c>
      <c r="U284" s="275"/>
    </row>
    <row r="285" spans="1:21" x14ac:dyDescent="0.25">
      <c r="A285" s="276"/>
      <c r="B285" s="277" t="str">
        <f>IF(Table9[[#This Row],[Código do agregado
'[Entidade']]]="","",(CONCATENATE(VLOOKUP(Table9[[#This Row],[Código do agregado
'[Entidade']]],Table8[[Código do agregado '[Entidade']]:[Código do agregado
'[1º Direito']]],8,FALSE),".",Table9[[#This Row],[Membro]])))</f>
        <v/>
      </c>
      <c r="C285" s="278"/>
      <c r="D285" s="279"/>
      <c r="E285" s="280" t="str">
        <f ca="1">IF(Table9[[#This Row],[Data de nascimento (aaaa-mm-dd)]]="","",(IF(A285="","",DATEDIF(D285,NOW(),"y"))))</f>
        <v/>
      </c>
      <c r="F285" s="281"/>
      <c r="G285" s="282"/>
      <c r="H285" s="283" t="str">
        <f>IF(G285="","",IF(G285&gt;(auxiliar!L$2*14),"Sim","Não"))</f>
        <v/>
      </c>
      <c r="I285" s="384" t="str">
        <f t="shared" si="23"/>
        <v/>
      </c>
      <c r="J285" s="380" t="str">
        <f>IF(Table9[[#This Row],[Código do agregado
'[Entidade']]]="","",IF(A285&lt;&gt;A284,"A",IF(J284="A","B",IF(J284="B","C",IF(J284="C","D",IF(J284="D","E",IF(J284="E","F",IF(J284="F","G",IF(J284="G","H",IF(J284="H","I",IF(J284="I","J",IF(J284="J","K",IF(J284="K","L",IF(J284="L","M",IF(J284="M","N",IF(J284="N","O",IF(J284="O","P",IF(J284="P","Q"))))))))))))))))))</f>
        <v/>
      </c>
      <c r="K285" s="284" t="str">
        <f t="shared" si="20"/>
        <v/>
      </c>
      <c r="L285" s="285" t="str">
        <f t="shared" si="21"/>
        <v/>
      </c>
      <c r="M285" s="286" t="str">
        <f t="shared" ca="1" si="22"/>
        <v/>
      </c>
      <c r="U285" s="275"/>
    </row>
    <row r="286" spans="1:21" x14ac:dyDescent="0.25">
      <c r="A286" s="276"/>
      <c r="B286" s="277" t="str">
        <f>IF(Table9[[#This Row],[Código do agregado
'[Entidade']]]="","",(CONCATENATE(VLOOKUP(Table9[[#This Row],[Código do agregado
'[Entidade']]],Table8[[Código do agregado '[Entidade']]:[Código do agregado
'[1º Direito']]],8,FALSE),".",Table9[[#This Row],[Membro]])))</f>
        <v/>
      </c>
      <c r="C286" s="278"/>
      <c r="D286" s="279"/>
      <c r="E286" s="280" t="str">
        <f ca="1">IF(Table9[[#This Row],[Data de nascimento (aaaa-mm-dd)]]="","",(IF(A286="","",DATEDIF(D286,NOW(),"y"))))</f>
        <v/>
      </c>
      <c r="F286" s="281"/>
      <c r="G286" s="282"/>
      <c r="H286" s="283" t="str">
        <f>IF(G286="","",IF(G286&gt;(auxiliar!L$2*14),"Sim","Não"))</f>
        <v/>
      </c>
      <c r="I286" s="384" t="str">
        <f t="shared" si="23"/>
        <v/>
      </c>
      <c r="J286" s="380" t="str">
        <f>IF(Table9[[#This Row],[Código do agregado
'[Entidade']]]="","",IF(A286&lt;&gt;A285,"A",IF(J285="A","B",IF(J285="B","C",IF(J285="C","D",IF(J285="D","E",IF(J285="E","F",IF(J285="F","G",IF(J285="G","H",IF(J285="H","I",IF(J285="I","J",IF(J285="J","K",IF(J285="K","L",IF(J285="L","M",IF(J285="M","N",IF(J285="N","O",IF(J285="O","P",IF(J285="P","Q"))))))))))))))))))</f>
        <v/>
      </c>
      <c r="K286" s="284" t="str">
        <f t="shared" si="20"/>
        <v/>
      </c>
      <c r="L286" s="285" t="str">
        <f t="shared" si="21"/>
        <v/>
      </c>
      <c r="M286" s="286" t="str">
        <f t="shared" ca="1" si="22"/>
        <v/>
      </c>
      <c r="U286" s="275"/>
    </row>
    <row r="287" spans="1:21" x14ac:dyDescent="0.25">
      <c r="A287" s="276"/>
      <c r="B287" s="277" t="str">
        <f>IF(Table9[[#This Row],[Código do agregado
'[Entidade']]]="","",(CONCATENATE(VLOOKUP(Table9[[#This Row],[Código do agregado
'[Entidade']]],Table8[[Código do agregado '[Entidade']]:[Código do agregado
'[1º Direito']]],8,FALSE),".",Table9[[#This Row],[Membro]])))</f>
        <v/>
      </c>
      <c r="C287" s="278"/>
      <c r="D287" s="279"/>
      <c r="E287" s="280" t="str">
        <f ca="1">IF(Table9[[#This Row],[Data de nascimento (aaaa-mm-dd)]]="","",(IF(A287="","",DATEDIF(D287,NOW(),"y"))))</f>
        <v/>
      </c>
      <c r="F287" s="281"/>
      <c r="G287" s="282"/>
      <c r="H287" s="283" t="str">
        <f>IF(G287="","",IF(G287&gt;(auxiliar!L$2*14),"Sim","Não"))</f>
        <v/>
      </c>
      <c r="I287" s="384" t="str">
        <f t="shared" si="23"/>
        <v/>
      </c>
      <c r="J287" s="380" t="str">
        <f>IF(Table9[[#This Row],[Código do agregado
'[Entidade']]]="","",IF(A287&lt;&gt;A286,"A",IF(J286="A","B",IF(J286="B","C",IF(J286="C","D",IF(J286="D","E",IF(J286="E","F",IF(J286="F","G",IF(J286="G","H",IF(J286="H","I",IF(J286="I","J",IF(J286="J","K",IF(J286="K","L",IF(J286="L","M",IF(J286="M","N",IF(J286="N","O",IF(J286="O","P",IF(J286="P","Q"))))))))))))))))))</f>
        <v/>
      </c>
      <c r="K287" s="284" t="str">
        <f t="shared" si="20"/>
        <v/>
      </c>
      <c r="L287" s="285" t="str">
        <f t="shared" si="21"/>
        <v/>
      </c>
      <c r="M287" s="286" t="str">
        <f t="shared" ca="1" si="22"/>
        <v/>
      </c>
      <c r="U287" s="275"/>
    </row>
    <row r="288" spans="1:21" x14ac:dyDescent="0.25">
      <c r="A288" s="276"/>
      <c r="B288" s="277" t="str">
        <f>IF(Table9[[#This Row],[Código do agregado
'[Entidade']]]="","",(CONCATENATE(VLOOKUP(Table9[[#This Row],[Código do agregado
'[Entidade']]],Table8[[Código do agregado '[Entidade']]:[Código do agregado
'[1º Direito']]],8,FALSE),".",Table9[[#This Row],[Membro]])))</f>
        <v/>
      </c>
      <c r="C288" s="278"/>
      <c r="D288" s="279"/>
      <c r="E288" s="280" t="str">
        <f ca="1">IF(Table9[[#This Row],[Data de nascimento (aaaa-mm-dd)]]="","",(IF(A288="","",DATEDIF(D288,NOW(),"y"))))</f>
        <v/>
      </c>
      <c r="F288" s="281"/>
      <c r="G288" s="282"/>
      <c r="H288" s="283" t="str">
        <f>IF(G288="","",IF(G288&gt;(auxiliar!L$2*14),"Sim","Não"))</f>
        <v/>
      </c>
      <c r="I288" s="384" t="str">
        <f t="shared" si="23"/>
        <v/>
      </c>
      <c r="J288" s="380" t="str">
        <f>IF(Table9[[#This Row],[Código do agregado
'[Entidade']]]="","",IF(A288&lt;&gt;A287,"A",IF(J287="A","B",IF(J287="B","C",IF(J287="C","D",IF(J287="D","E",IF(J287="E","F",IF(J287="F","G",IF(J287="G","H",IF(J287="H","I",IF(J287="I","J",IF(J287="J","K",IF(J287="K","L",IF(J287="L","M",IF(J287="M","N",IF(J287="N","O",IF(J287="O","P",IF(J287="P","Q"))))))))))))))))))</f>
        <v/>
      </c>
      <c r="K288" s="284" t="str">
        <f t="shared" si="20"/>
        <v/>
      </c>
      <c r="L288" s="285" t="str">
        <f t="shared" si="21"/>
        <v/>
      </c>
      <c r="M288" s="286" t="str">
        <f t="shared" ca="1" si="22"/>
        <v/>
      </c>
      <c r="U288" s="275"/>
    </row>
    <row r="289" spans="1:21" x14ac:dyDescent="0.25">
      <c r="A289" s="276"/>
      <c r="B289" s="277" t="str">
        <f>IF(Table9[[#This Row],[Código do agregado
'[Entidade']]]="","",(CONCATENATE(VLOOKUP(Table9[[#This Row],[Código do agregado
'[Entidade']]],Table8[[Código do agregado '[Entidade']]:[Código do agregado
'[1º Direito']]],8,FALSE),".",Table9[[#This Row],[Membro]])))</f>
        <v/>
      </c>
      <c r="C289" s="278"/>
      <c r="D289" s="279"/>
      <c r="E289" s="280" t="str">
        <f ca="1">IF(Table9[[#This Row],[Data de nascimento (aaaa-mm-dd)]]="","",(IF(A289="","",DATEDIF(D289,NOW(),"y"))))</f>
        <v/>
      </c>
      <c r="F289" s="281"/>
      <c r="G289" s="282"/>
      <c r="H289" s="283" t="str">
        <f>IF(G289="","",IF(G289&gt;(auxiliar!L$2*14),"Sim","Não"))</f>
        <v/>
      </c>
      <c r="I289" s="384" t="str">
        <f t="shared" si="23"/>
        <v/>
      </c>
      <c r="J289" s="380" t="str">
        <f>IF(Table9[[#This Row],[Código do agregado
'[Entidade']]]="","",IF(A289&lt;&gt;A288,"A",IF(J288="A","B",IF(J288="B","C",IF(J288="C","D",IF(J288="D","E",IF(J288="E","F",IF(J288="F","G",IF(J288="G","H",IF(J288="H","I",IF(J288="I","J",IF(J288="J","K",IF(J288="K","L",IF(J288="L","M",IF(J288="M","N",IF(J288="N","O",IF(J288="O","P",IF(J288="P","Q"))))))))))))))))))</f>
        <v/>
      </c>
      <c r="K289" s="284" t="str">
        <f t="shared" si="20"/>
        <v/>
      </c>
      <c r="L289" s="285" t="str">
        <f t="shared" si="21"/>
        <v/>
      </c>
      <c r="M289" s="286" t="str">
        <f t="shared" ca="1" si="22"/>
        <v/>
      </c>
      <c r="U289" s="275"/>
    </row>
    <row r="290" spans="1:21" x14ac:dyDescent="0.25">
      <c r="A290" s="276"/>
      <c r="B290" s="277" t="str">
        <f>IF(Table9[[#This Row],[Código do agregado
'[Entidade']]]="","",(CONCATENATE(VLOOKUP(Table9[[#This Row],[Código do agregado
'[Entidade']]],Table8[[Código do agregado '[Entidade']]:[Código do agregado
'[1º Direito']]],8,FALSE),".",Table9[[#This Row],[Membro]])))</f>
        <v/>
      </c>
      <c r="C290" s="278"/>
      <c r="D290" s="279"/>
      <c r="E290" s="280" t="str">
        <f ca="1">IF(Table9[[#This Row],[Data de nascimento (aaaa-mm-dd)]]="","",(IF(A290="","",DATEDIF(D290,NOW(),"y"))))</f>
        <v/>
      </c>
      <c r="F290" s="281"/>
      <c r="G290" s="282"/>
      <c r="H290" s="283" t="str">
        <f>IF(G290="","",IF(G290&gt;(auxiliar!L$2*14),"Sim","Não"))</f>
        <v/>
      </c>
      <c r="I290" s="384" t="str">
        <f t="shared" si="23"/>
        <v/>
      </c>
      <c r="J290" s="380" t="str">
        <f>IF(Table9[[#This Row],[Código do agregado
'[Entidade']]]="","",IF(A290&lt;&gt;A289,"A",IF(J289="A","B",IF(J289="B","C",IF(J289="C","D",IF(J289="D","E",IF(J289="E","F",IF(J289="F","G",IF(J289="G","H",IF(J289="H","I",IF(J289="I","J",IF(J289="J","K",IF(J289="K","L",IF(J289="L","M",IF(J289="M","N",IF(J289="N","O",IF(J289="O","P",IF(J289="P","Q"))))))))))))))))))</f>
        <v/>
      </c>
      <c r="K290" s="284" t="str">
        <f t="shared" si="20"/>
        <v/>
      </c>
      <c r="L290" s="285" t="str">
        <f t="shared" si="21"/>
        <v/>
      </c>
      <c r="M290" s="286" t="str">
        <f t="shared" ca="1" si="22"/>
        <v/>
      </c>
      <c r="U290" s="275"/>
    </row>
    <row r="291" spans="1:21" x14ac:dyDescent="0.25">
      <c r="A291" s="276"/>
      <c r="B291" s="277" t="str">
        <f>IF(Table9[[#This Row],[Código do agregado
'[Entidade']]]="","",(CONCATENATE(VLOOKUP(Table9[[#This Row],[Código do agregado
'[Entidade']]],Table8[[Código do agregado '[Entidade']]:[Código do agregado
'[1º Direito']]],8,FALSE),".",Table9[[#This Row],[Membro]])))</f>
        <v/>
      </c>
      <c r="C291" s="278"/>
      <c r="D291" s="279"/>
      <c r="E291" s="280" t="str">
        <f ca="1">IF(Table9[[#This Row],[Data de nascimento (aaaa-mm-dd)]]="","",(IF(A291="","",DATEDIF(D291,NOW(),"y"))))</f>
        <v/>
      </c>
      <c r="F291" s="281"/>
      <c r="G291" s="282"/>
      <c r="H291" s="283" t="str">
        <f>IF(G291="","",IF(G291&gt;(auxiliar!L$2*14),"Sim","Não"))</f>
        <v/>
      </c>
      <c r="I291" s="384" t="str">
        <f t="shared" si="23"/>
        <v/>
      </c>
      <c r="J291" s="380" t="str">
        <f>IF(Table9[[#This Row],[Código do agregado
'[Entidade']]]="","",IF(A291&lt;&gt;A290,"A",IF(J290="A","B",IF(J290="B","C",IF(J290="C","D",IF(J290="D","E",IF(J290="E","F",IF(J290="F","G",IF(J290="G","H",IF(J290="H","I",IF(J290="I","J",IF(J290="J","K",IF(J290="K","L",IF(J290="L","M",IF(J290="M","N",IF(J290="N","O",IF(J290="O","P",IF(J290="P","Q"))))))))))))))))))</f>
        <v/>
      </c>
      <c r="K291" s="284" t="str">
        <f t="shared" si="20"/>
        <v/>
      </c>
      <c r="L291" s="285" t="str">
        <f t="shared" si="21"/>
        <v/>
      </c>
      <c r="M291" s="286" t="str">
        <f t="shared" ca="1" si="22"/>
        <v/>
      </c>
      <c r="U291" s="275"/>
    </row>
    <row r="292" spans="1:21" x14ac:dyDescent="0.25">
      <c r="A292" s="276"/>
      <c r="B292" s="277" t="str">
        <f>IF(Table9[[#This Row],[Código do agregado
'[Entidade']]]="","",(CONCATENATE(VLOOKUP(Table9[[#This Row],[Código do agregado
'[Entidade']]],Table8[[Código do agregado '[Entidade']]:[Código do agregado
'[1º Direito']]],8,FALSE),".",Table9[[#This Row],[Membro]])))</f>
        <v/>
      </c>
      <c r="C292" s="278"/>
      <c r="D292" s="279"/>
      <c r="E292" s="280" t="str">
        <f ca="1">IF(Table9[[#This Row],[Data de nascimento (aaaa-mm-dd)]]="","",(IF(A292="","",DATEDIF(D292,NOW(),"y"))))</f>
        <v/>
      </c>
      <c r="F292" s="281"/>
      <c r="G292" s="282"/>
      <c r="H292" s="283" t="str">
        <f>IF(G292="","",IF(G292&gt;(auxiliar!L$2*14),"Sim","Não"))</f>
        <v/>
      </c>
      <c r="I292" s="384" t="str">
        <f t="shared" si="23"/>
        <v/>
      </c>
      <c r="J292" s="380" t="str">
        <f>IF(Table9[[#This Row],[Código do agregado
'[Entidade']]]="","",IF(A292&lt;&gt;A291,"A",IF(J291="A","B",IF(J291="B","C",IF(J291="C","D",IF(J291="D","E",IF(J291="E","F",IF(J291="F","G",IF(J291="G","H",IF(J291="H","I",IF(J291="I","J",IF(J291="J","K",IF(J291="K","L",IF(J291="L","M",IF(J291="M","N",IF(J291="N","O",IF(J291="O","P",IF(J291="P","Q"))))))))))))))))))</f>
        <v/>
      </c>
      <c r="K292" s="284" t="str">
        <f t="shared" si="20"/>
        <v/>
      </c>
      <c r="L292" s="285" t="str">
        <f t="shared" si="21"/>
        <v/>
      </c>
      <c r="M292" s="286" t="str">
        <f t="shared" ca="1" si="22"/>
        <v/>
      </c>
      <c r="U292" s="275"/>
    </row>
    <row r="293" spans="1:21" x14ac:dyDescent="0.25">
      <c r="A293" s="276"/>
      <c r="B293" s="277" t="str">
        <f>IF(Table9[[#This Row],[Código do agregado
'[Entidade']]]="","",(CONCATENATE(VLOOKUP(Table9[[#This Row],[Código do agregado
'[Entidade']]],Table8[[Código do agregado '[Entidade']]:[Código do agregado
'[1º Direito']]],8,FALSE),".",Table9[[#This Row],[Membro]])))</f>
        <v/>
      </c>
      <c r="C293" s="278"/>
      <c r="D293" s="279"/>
      <c r="E293" s="280" t="str">
        <f ca="1">IF(Table9[[#This Row],[Data de nascimento (aaaa-mm-dd)]]="","",(IF(A293="","",DATEDIF(D293,NOW(),"y"))))</f>
        <v/>
      </c>
      <c r="F293" s="281"/>
      <c r="G293" s="282"/>
      <c r="H293" s="283" t="str">
        <f>IF(G293="","",IF(G293&gt;(auxiliar!L$2*14),"Sim","Não"))</f>
        <v/>
      </c>
      <c r="I293" s="384" t="str">
        <f t="shared" si="23"/>
        <v/>
      </c>
      <c r="J293" s="380" t="str">
        <f>IF(Table9[[#This Row],[Código do agregado
'[Entidade']]]="","",IF(A293&lt;&gt;A292,"A",IF(J292="A","B",IF(J292="B","C",IF(J292="C","D",IF(J292="D","E",IF(J292="E","F",IF(J292="F","G",IF(J292="G","H",IF(J292="H","I",IF(J292="I","J",IF(J292="J","K",IF(J292="K","L",IF(J292="L","M",IF(J292="M","N",IF(J292="N","O",IF(J292="O","P",IF(J292="P","Q"))))))))))))))))))</f>
        <v/>
      </c>
      <c r="K293" s="284" t="str">
        <f t="shared" si="20"/>
        <v/>
      </c>
      <c r="L293" s="285" t="str">
        <f t="shared" si="21"/>
        <v/>
      </c>
      <c r="M293" s="286" t="str">
        <f t="shared" ca="1" si="22"/>
        <v/>
      </c>
      <c r="U293" s="275"/>
    </row>
    <row r="294" spans="1:21" x14ac:dyDescent="0.25">
      <c r="A294" s="276"/>
      <c r="B294" s="277" t="str">
        <f>IF(Table9[[#This Row],[Código do agregado
'[Entidade']]]="","",(CONCATENATE(VLOOKUP(Table9[[#This Row],[Código do agregado
'[Entidade']]],Table8[[Código do agregado '[Entidade']]:[Código do agregado
'[1º Direito']]],8,FALSE),".",Table9[[#This Row],[Membro]])))</f>
        <v/>
      </c>
      <c r="C294" s="278"/>
      <c r="D294" s="279"/>
      <c r="E294" s="280" t="str">
        <f ca="1">IF(Table9[[#This Row],[Data de nascimento (aaaa-mm-dd)]]="","",(IF(A294="","",DATEDIF(D294,NOW(),"y"))))</f>
        <v/>
      </c>
      <c r="F294" s="281"/>
      <c r="G294" s="282"/>
      <c r="H294" s="283" t="str">
        <f>IF(G294="","",IF(G294&gt;(auxiliar!L$2*14),"Sim","Não"))</f>
        <v/>
      </c>
      <c r="I294" s="384" t="str">
        <f t="shared" si="23"/>
        <v/>
      </c>
      <c r="J294" s="380" t="str">
        <f>IF(Table9[[#This Row],[Código do agregado
'[Entidade']]]="","",IF(A294&lt;&gt;A293,"A",IF(J293="A","B",IF(J293="B","C",IF(J293="C","D",IF(J293="D","E",IF(J293="E","F",IF(J293="F","G",IF(J293="G","H",IF(J293="H","I",IF(J293="I","J",IF(J293="J","K",IF(J293="K","L",IF(J293="L","M",IF(J293="M","N",IF(J293="N","O",IF(J293="O","P",IF(J293="P","Q"))))))))))))))))))</f>
        <v/>
      </c>
      <c r="K294" s="284" t="str">
        <f t="shared" si="20"/>
        <v/>
      </c>
      <c r="L294" s="285" t="str">
        <f t="shared" si="21"/>
        <v/>
      </c>
      <c r="M294" s="286" t="str">
        <f t="shared" ca="1" si="22"/>
        <v/>
      </c>
      <c r="U294" s="275"/>
    </row>
    <row r="295" spans="1:21" x14ac:dyDescent="0.25">
      <c r="A295" s="276"/>
      <c r="B295" s="277" t="str">
        <f>IF(Table9[[#This Row],[Código do agregado
'[Entidade']]]="","",(CONCATENATE(VLOOKUP(Table9[[#This Row],[Código do agregado
'[Entidade']]],Table8[[Código do agregado '[Entidade']]:[Código do agregado
'[1º Direito']]],8,FALSE),".",Table9[[#This Row],[Membro]])))</f>
        <v/>
      </c>
      <c r="C295" s="278"/>
      <c r="D295" s="279"/>
      <c r="E295" s="280" t="str">
        <f ca="1">IF(Table9[[#This Row],[Data de nascimento (aaaa-mm-dd)]]="","",(IF(A295="","",DATEDIF(D295,NOW(),"y"))))</f>
        <v/>
      </c>
      <c r="F295" s="281"/>
      <c r="G295" s="282"/>
      <c r="H295" s="283" t="str">
        <f>IF(G295="","",IF(G295&gt;(auxiliar!L$2*14),"Sim","Não"))</f>
        <v/>
      </c>
      <c r="I295" s="384" t="str">
        <f t="shared" si="23"/>
        <v/>
      </c>
      <c r="J295" s="380" t="str">
        <f>IF(Table9[[#This Row],[Código do agregado
'[Entidade']]]="","",IF(A295&lt;&gt;A294,"A",IF(J294="A","B",IF(J294="B","C",IF(J294="C","D",IF(J294="D","E",IF(J294="E","F",IF(J294="F","G",IF(J294="G","H",IF(J294="H","I",IF(J294="I","J",IF(J294="J","K",IF(J294="K","L",IF(J294="L","M",IF(J294="M","N",IF(J294="N","O",IF(J294="O","P",IF(J294="P","Q"))))))))))))))))))</f>
        <v/>
      </c>
      <c r="K295" s="284" t="str">
        <f t="shared" si="20"/>
        <v/>
      </c>
      <c r="L295" s="285" t="str">
        <f t="shared" si="21"/>
        <v/>
      </c>
      <c r="M295" s="286" t="str">
        <f t="shared" ca="1" si="22"/>
        <v/>
      </c>
      <c r="U295" s="275"/>
    </row>
    <row r="296" spans="1:21" x14ac:dyDescent="0.25">
      <c r="A296" s="276"/>
      <c r="B296" s="277" t="str">
        <f>IF(Table9[[#This Row],[Código do agregado
'[Entidade']]]="","",(CONCATENATE(VLOOKUP(Table9[[#This Row],[Código do agregado
'[Entidade']]],Table8[[Código do agregado '[Entidade']]:[Código do agregado
'[1º Direito']]],8,FALSE),".",Table9[[#This Row],[Membro]])))</f>
        <v/>
      </c>
      <c r="C296" s="278"/>
      <c r="D296" s="279"/>
      <c r="E296" s="280" t="str">
        <f ca="1">IF(Table9[[#This Row],[Data de nascimento (aaaa-mm-dd)]]="","",(IF(A296="","",DATEDIF(D296,NOW(),"y"))))</f>
        <v/>
      </c>
      <c r="F296" s="281"/>
      <c r="G296" s="282"/>
      <c r="H296" s="283" t="str">
        <f>IF(G296="","",IF(G296&gt;(auxiliar!L$2*14),"Sim","Não"))</f>
        <v/>
      </c>
      <c r="I296" s="384" t="str">
        <f t="shared" si="23"/>
        <v/>
      </c>
      <c r="J296" s="380" t="str">
        <f>IF(Table9[[#This Row],[Código do agregado
'[Entidade']]]="","",IF(A296&lt;&gt;A295,"A",IF(J295="A","B",IF(J295="B","C",IF(J295="C","D",IF(J295="D","E",IF(J295="E","F",IF(J295="F","G",IF(J295="G","H",IF(J295="H","I",IF(J295="I","J",IF(J295="J","K",IF(J295="K","L",IF(J295="L","M",IF(J295="M","N",IF(J295="N","O",IF(J295="O","P",IF(J295="P","Q"))))))))))))))))))</f>
        <v/>
      </c>
      <c r="K296" s="284" t="str">
        <f t="shared" si="20"/>
        <v/>
      </c>
      <c r="L296" s="285" t="str">
        <f t="shared" si="21"/>
        <v/>
      </c>
      <c r="M296" s="286" t="str">
        <f t="shared" ca="1" si="22"/>
        <v/>
      </c>
      <c r="U296" s="275"/>
    </row>
    <row r="297" spans="1:21" x14ac:dyDescent="0.25">
      <c r="A297" s="276"/>
      <c r="B297" s="277" t="str">
        <f>IF(Table9[[#This Row],[Código do agregado
'[Entidade']]]="","",(CONCATENATE(VLOOKUP(Table9[[#This Row],[Código do agregado
'[Entidade']]],Table8[[Código do agregado '[Entidade']]:[Código do agregado
'[1º Direito']]],8,FALSE),".",Table9[[#This Row],[Membro]])))</f>
        <v/>
      </c>
      <c r="C297" s="278"/>
      <c r="D297" s="279"/>
      <c r="E297" s="280" t="str">
        <f ca="1">IF(Table9[[#This Row],[Data de nascimento (aaaa-mm-dd)]]="","",(IF(A297="","",DATEDIF(D297,NOW(),"y"))))</f>
        <v/>
      </c>
      <c r="F297" s="281"/>
      <c r="G297" s="282"/>
      <c r="H297" s="283" t="str">
        <f>IF(G297="","",IF(G297&gt;(auxiliar!L$2*14),"Sim","Não"))</f>
        <v/>
      </c>
      <c r="I297" s="384" t="str">
        <f t="shared" si="23"/>
        <v/>
      </c>
      <c r="J297" s="380" t="str">
        <f>IF(Table9[[#This Row],[Código do agregado
'[Entidade']]]="","",IF(A297&lt;&gt;A296,"A",IF(J296="A","B",IF(J296="B","C",IF(J296="C","D",IF(J296="D","E",IF(J296="E","F",IF(J296="F","G",IF(J296="G","H",IF(J296="H","I",IF(J296="I","J",IF(J296="J","K",IF(J296="K","L",IF(J296="L","M",IF(J296="M","N",IF(J296="N","O",IF(J296="O","P",IF(J296="P","Q"))))))))))))))))))</f>
        <v/>
      </c>
      <c r="K297" s="284" t="str">
        <f t="shared" si="20"/>
        <v/>
      </c>
      <c r="L297" s="285" t="str">
        <f t="shared" si="21"/>
        <v/>
      </c>
      <c r="M297" s="286" t="str">
        <f t="shared" ca="1" si="22"/>
        <v/>
      </c>
      <c r="U297" s="275"/>
    </row>
    <row r="298" spans="1:21" x14ac:dyDescent="0.25">
      <c r="A298" s="276"/>
      <c r="B298" s="277" t="str">
        <f>IF(Table9[[#This Row],[Código do agregado
'[Entidade']]]="","",(CONCATENATE(VLOOKUP(Table9[[#This Row],[Código do agregado
'[Entidade']]],Table8[[Código do agregado '[Entidade']]:[Código do agregado
'[1º Direito']]],8,FALSE),".",Table9[[#This Row],[Membro]])))</f>
        <v/>
      </c>
      <c r="C298" s="278"/>
      <c r="D298" s="279"/>
      <c r="E298" s="280" t="str">
        <f ca="1">IF(Table9[[#This Row],[Data de nascimento (aaaa-mm-dd)]]="","",(IF(A298="","",DATEDIF(D298,NOW(),"y"))))</f>
        <v/>
      </c>
      <c r="F298" s="281"/>
      <c r="G298" s="282"/>
      <c r="H298" s="283" t="str">
        <f>IF(G298="","",IF(G298&gt;(auxiliar!L$2*14),"Sim","Não"))</f>
        <v/>
      </c>
      <c r="I298" s="384" t="str">
        <f t="shared" si="23"/>
        <v/>
      </c>
      <c r="J298" s="380" t="str">
        <f>IF(Table9[[#This Row],[Código do agregado
'[Entidade']]]="","",IF(A298&lt;&gt;A297,"A",IF(J297="A","B",IF(J297="B","C",IF(J297="C","D",IF(J297="D","E",IF(J297="E","F",IF(J297="F","G",IF(J297="G","H",IF(J297="H","I",IF(J297="I","J",IF(J297="J","K",IF(J297="K","L",IF(J297="L","M",IF(J297="M","N",IF(J297="N","O",IF(J297="O","P",IF(J297="P","Q"))))))))))))))))))</f>
        <v/>
      </c>
      <c r="K298" s="284" t="str">
        <f t="shared" si="20"/>
        <v/>
      </c>
      <c r="L298" s="285" t="str">
        <f t="shared" si="21"/>
        <v/>
      </c>
      <c r="M298" s="286" t="str">
        <f t="shared" ca="1" si="22"/>
        <v/>
      </c>
      <c r="U298" s="275"/>
    </row>
    <row r="299" spans="1:21" x14ac:dyDescent="0.25">
      <c r="A299" s="276"/>
      <c r="B299" s="277" t="str">
        <f>IF(Table9[[#This Row],[Código do agregado
'[Entidade']]]="","",(CONCATENATE(VLOOKUP(Table9[[#This Row],[Código do agregado
'[Entidade']]],Table8[[Código do agregado '[Entidade']]:[Código do agregado
'[1º Direito']]],8,FALSE),".",Table9[[#This Row],[Membro]])))</f>
        <v/>
      </c>
      <c r="C299" s="278"/>
      <c r="D299" s="279"/>
      <c r="E299" s="280" t="str">
        <f ca="1">IF(Table9[[#This Row],[Data de nascimento (aaaa-mm-dd)]]="","",(IF(A299="","",DATEDIF(D299,NOW(),"y"))))</f>
        <v/>
      </c>
      <c r="F299" s="281"/>
      <c r="G299" s="282"/>
      <c r="H299" s="283" t="str">
        <f>IF(G299="","",IF(G299&gt;(auxiliar!L$2*14),"Sim","Não"))</f>
        <v/>
      </c>
      <c r="I299" s="384" t="str">
        <f t="shared" si="23"/>
        <v/>
      </c>
      <c r="J299" s="380" t="str">
        <f>IF(Table9[[#This Row],[Código do agregado
'[Entidade']]]="","",IF(A299&lt;&gt;A298,"A",IF(J298="A","B",IF(J298="B","C",IF(J298="C","D",IF(J298="D","E",IF(J298="E","F",IF(J298="F","G",IF(J298="G","H",IF(J298="H","I",IF(J298="I","J",IF(J298="J","K",IF(J298="K","L",IF(J298="L","M",IF(J298="M","N",IF(J298="N","O",IF(J298="O","P",IF(J298="P","Q"))))))))))))))))))</f>
        <v/>
      </c>
      <c r="K299" s="284" t="str">
        <f t="shared" si="20"/>
        <v/>
      </c>
      <c r="L299" s="285" t="str">
        <f t="shared" si="21"/>
        <v/>
      </c>
      <c r="M299" s="286" t="str">
        <f t="shared" ca="1" si="22"/>
        <v/>
      </c>
      <c r="U299" s="275"/>
    </row>
    <row r="300" spans="1:21" x14ac:dyDescent="0.25">
      <c r="A300" s="276"/>
      <c r="B300" s="277" t="str">
        <f>IF(Table9[[#This Row],[Código do agregado
'[Entidade']]]="","",(CONCATENATE(VLOOKUP(Table9[[#This Row],[Código do agregado
'[Entidade']]],Table8[[Código do agregado '[Entidade']]:[Código do agregado
'[1º Direito']]],8,FALSE),".",Table9[[#This Row],[Membro]])))</f>
        <v/>
      </c>
      <c r="C300" s="278"/>
      <c r="D300" s="279"/>
      <c r="E300" s="280" t="str">
        <f ca="1">IF(Table9[[#This Row],[Data de nascimento (aaaa-mm-dd)]]="","",(IF(A300="","",DATEDIF(D300,NOW(),"y"))))</f>
        <v/>
      </c>
      <c r="F300" s="281"/>
      <c r="G300" s="282"/>
      <c r="H300" s="283" t="str">
        <f>IF(G300="","",IF(G300&gt;(auxiliar!L$2*14),"Sim","Não"))</f>
        <v/>
      </c>
      <c r="I300" s="384" t="str">
        <f t="shared" si="23"/>
        <v/>
      </c>
      <c r="J300" s="380" t="str">
        <f>IF(Table9[[#This Row],[Código do agregado
'[Entidade']]]="","",IF(A300&lt;&gt;A299,"A",IF(J299="A","B",IF(J299="B","C",IF(J299="C","D",IF(J299="D","E",IF(J299="E","F",IF(J299="F","G",IF(J299="G","H",IF(J299="H","I",IF(J299="I","J",IF(J299="J","K",IF(J299="K","L",IF(J299="L","M",IF(J299="M","N",IF(J299="N","O",IF(J299="O","P",IF(J299="P","Q"))))))))))))))))))</f>
        <v/>
      </c>
      <c r="K300" s="284" t="str">
        <f t="shared" si="20"/>
        <v/>
      </c>
      <c r="L300" s="285" t="str">
        <f t="shared" si="21"/>
        <v/>
      </c>
      <c r="M300" s="286" t="str">
        <f t="shared" ca="1" si="22"/>
        <v/>
      </c>
      <c r="U300" s="275"/>
    </row>
    <row r="301" spans="1:21" x14ac:dyDescent="0.25">
      <c r="A301" s="276"/>
      <c r="B301" s="277" t="str">
        <f>IF(Table9[[#This Row],[Código do agregado
'[Entidade']]]="","",(CONCATENATE(VLOOKUP(Table9[[#This Row],[Código do agregado
'[Entidade']]],Table8[[Código do agregado '[Entidade']]:[Código do agregado
'[1º Direito']]],8,FALSE),".",Table9[[#This Row],[Membro]])))</f>
        <v/>
      </c>
      <c r="C301" s="278"/>
      <c r="D301" s="279"/>
      <c r="E301" s="280" t="str">
        <f ca="1">IF(Table9[[#This Row],[Data de nascimento (aaaa-mm-dd)]]="","",(IF(A301="","",DATEDIF(D301,NOW(),"y"))))</f>
        <v/>
      </c>
      <c r="F301" s="281"/>
      <c r="G301" s="282"/>
      <c r="H301" s="283" t="str">
        <f>IF(G301="","",IF(G301&gt;(auxiliar!L$2*14),"Sim","Não"))</f>
        <v/>
      </c>
      <c r="I301" s="384" t="str">
        <f t="shared" si="23"/>
        <v/>
      </c>
      <c r="J301" s="380" t="str">
        <f>IF(Table9[[#This Row],[Código do agregado
'[Entidade']]]="","",IF(A301&lt;&gt;A300,"A",IF(J300="A","B",IF(J300="B","C",IF(J300="C","D",IF(J300="D","E",IF(J300="E","F",IF(J300="F","G",IF(J300="G","H",IF(J300="H","I",IF(J300="I","J",IF(J300="J","K",IF(J300="K","L",IF(J300="L","M",IF(J300="M","N",IF(J300="N","O",IF(J300="O","P",IF(J300="P","Q"))))))))))))))))))</f>
        <v/>
      </c>
      <c r="K301" s="284" t="str">
        <f t="shared" si="20"/>
        <v/>
      </c>
      <c r="L301" s="285" t="str">
        <f t="shared" si="21"/>
        <v/>
      </c>
      <c r="M301" s="286" t="str">
        <f t="shared" ca="1" si="22"/>
        <v/>
      </c>
      <c r="U301" s="275"/>
    </row>
    <row r="302" spans="1:21" x14ac:dyDescent="0.25">
      <c r="A302" s="276"/>
      <c r="B302" s="277" t="str">
        <f>IF(Table9[[#This Row],[Código do agregado
'[Entidade']]]="","",(CONCATENATE(VLOOKUP(Table9[[#This Row],[Código do agregado
'[Entidade']]],Table8[[Código do agregado '[Entidade']]:[Código do agregado
'[1º Direito']]],8,FALSE),".",Table9[[#This Row],[Membro]])))</f>
        <v/>
      </c>
      <c r="C302" s="278"/>
      <c r="D302" s="279"/>
      <c r="E302" s="280" t="str">
        <f ca="1">IF(Table9[[#This Row],[Data de nascimento (aaaa-mm-dd)]]="","",(IF(A302="","",DATEDIF(D302,NOW(),"y"))))</f>
        <v/>
      </c>
      <c r="F302" s="281"/>
      <c r="G302" s="282"/>
      <c r="H302" s="283" t="str">
        <f>IF(G302="","",IF(G302&gt;(auxiliar!L$2*14),"Sim","Não"))</f>
        <v/>
      </c>
      <c r="I302" s="384" t="str">
        <f t="shared" si="23"/>
        <v/>
      </c>
      <c r="J302" s="380" t="str">
        <f>IF(Table9[[#This Row],[Código do agregado
'[Entidade']]]="","",IF(A302&lt;&gt;A301,"A",IF(J301="A","B",IF(J301="B","C",IF(J301="C","D",IF(J301="D","E",IF(J301="E","F",IF(J301="F","G",IF(J301="G","H",IF(J301="H","I",IF(J301="I","J",IF(J301="J","K",IF(J301="K","L",IF(J301="L","M",IF(J301="M","N",IF(J301="N","O",IF(J301="O","P",IF(J301="P","Q"))))))))))))))))))</f>
        <v/>
      </c>
      <c r="K302" s="284" t="str">
        <f t="shared" si="20"/>
        <v/>
      </c>
      <c r="L302" s="285" t="str">
        <f t="shared" si="21"/>
        <v/>
      </c>
      <c r="M302" s="286" t="str">
        <f t="shared" ca="1" si="22"/>
        <v/>
      </c>
      <c r="U302" s="275"/>
    </row>
    <row r="303" spans="1:21" x14ac:dyDescent="0.25">
      <c r="A303" s="276"/>
      <c r="B303" s="277" t="str">
        <f>IF(Table9[[#This Row],[Código do agregado
'[Entidade']]]="","",(CONCATENATE(VLOOKUP(Table9[[#This Row],[Código do agregado
'[Entidade']]],Table8[[Código do agregado '[Entidade']]:[Código do agregado
'[1º Direito']]],8,FALSE),".",Table9[[#This Row],[Membro]])))</f>
        <v/>
      </c>
      <c r="C303" s="278"/>
      <c r="D303" s="279"/>
      <c r="E303" s="280" t="str">
        <f ca="1">IF(Table9[[#This Row],[Data de nascimento (aaaa-mm-dd)]]="","",(IF(A303="","",DATEDIF(D303,NOW(),"y"))))</f>
        <v/>
      </c>
      <c r="F303" s="281"/>
      <c r="G303" s="282"/>
      <c r="H303" s="283" t="str">
        <f>IF(G303="","",IF(G303&gt;(auxiliar!L$2*14),"Sim","Não"))</f>
        <v/>
      </c>
      <c r="I303" s="384" t="str">
        <f t="shared" si="23"/>
        <v/>
      </c>
      <c r="J303" s="380" t="str">
        <f>IF(Table9[[#This Row],[Código do agregado
'[Entidade']]]="","",IF(A303&lt;&gt;A302,"A",IF(J302="A","B",IF(J302="B","C",IF(J302="C","D",IF(J302="D","E",IF(J302="E","F",IF(J302="F","G",IF(J302="G","H",IF(J302="H","I",IF(J302="I","J",IF(J302="J","K",IF(J302="K","L",IF(J302="L","M",IF(J302="M","N",IF(J302="N","O",IF(J302="O","P",IF(J302="P","Q"))))))))))))))))))</f>
        <v/>
      </c>
      <c r="K303" s="284" t="str">
        <f t="shared" si="20"/>
        <v/>
      </c>
      <c r="L303" s="285" t="str">
        <f t="shared" si="21"/>
        <v/>
      </c>
      <c r="M303" s="286" t="str">
        <f t="shared" ca="1" si="22"/>
        <v/>
      </c>
      <c r="U303" s="275"/>
    </row>
    <row r="304" spans="1:21" x14ac:dyDescent="0.25">
      <c r="A304" s="276"/>
      <c r="B304" s="277" t="str">
        <f>IF(Table9[[#This Row],[Código do agregado
'[Entidade']]]="","",(CONCATENATE(VLOOKUP(Table9[[#This Row],[Código do agregado
'[Entidade']]],Table8[[Código do agregado '[Entidade']]:[Código do agregado
'[1º Direito']]],8,FALSE),".",Table9[[#This Row],[Membro]])))</f>
        <v/>
      </c>
      <c r="C304" s="278"/>
      <c r="D304" s="279"/>
      <c r="E304" s="280" t="str">
        <f ca="1">IF(Table9[[#This Row],[Data de nascimento (aaaa-mm-dd)]]="","",(IF(A304="","",DATEDIF(D304,NOW(),"y"))))</f>
        <v/>
      </c>
      <c r="F304" s="281"/>
      <c r="G304" s="282"/>
      <c r="H304" s="283" t="str">
        <f>IF(G304="","",IF(G304&gt;(auxiliar!L$2*14),"Sim","Não"))</f>
        <v/>
      </c>
      <c r="I304" s="384" t="str">
        <f t="shared" si="23"/>
        <v/>
      </c>
      <c r="J304" s="380" t="str">
        <f>IF(Table9[[#This Row],[Código do agregado
'[Entidade']]]="","",IF(A304&lt;&gt;A303,"A",IF(J303="A","B",IF(J303="B","C",IF(J303="C","D",IF(J303="D","E",IF(J303="E","F",IF(J303="F","G",IF(J303="G","H",IF(J303="H","I",IF(J303="I","J",IF(J303="J","K",IF(J303="K","L",IF(J303="L","M",IF(J303="M","N",IF(J303="N","O",IF(J303="O","P",IF(J303="P","Q"))))))))))))))))))</f>
        <v/>
      </c>
      <c r="K304" s="284" t="str">
        <f t="shared" si="20"/>
        <v/>
      </c>
      <c r="L304" s="285" t="str">
        <f t="shared" si="21"/>
        <v/>
      </c>
      <c r="M304" s="286" t="str">
        <f t="shared" ca="1" si="22"/>
        <v/>
      </c>
      <c r="U304" s="275"/>
    </row>
    <row r="305" spans="1:21" x14ac:dyDescent="0.25">
      <c r="A305" s="276"/>
      <c r="B305" s="277" t="str">
        <f>IF(Table9[[#This Row],[Código do agregado
'[Entidade']]]="","",(CONCATENATE(VLOOKUP(Table9[[#This Row],[Código do agregado
'[Entidade']]],Table8[[Código do agregado '[Entidade']]:[Código do agregado
'[1º Direito']]],8,FALSE),".",Table9[[#This Row],[Membro]])))</f>
        <v/>
      </c>
      <c r="C305" s="278"/>
      <c r="D305" s="279"/>
      <c r="E305" s="280" t="str">
        <f ca="1">IF(Table9[[#This Row],[Data de nascimento (aaaa-mm-dd)]]="","",(IF(A305="","",DATEDIF(D305,NOW(),"y"))))</f>
        <v/>
      </c>
      <c r="F305" s="281"/>
      <c r="G305" s="282"/>
      <c r="H305" s="283" t="str">
        <f>IF(G305="","",IF(G305&gt;(auxiliar!L$2*14),"Sim","Não"))</f>
        <v/>
      </c>
      <c r="I305" s="384" t="str">
        <f t="shared" si="23"/>
        <v/>
      </c>
      <c r="J305" s="380" t="str">
        <f>IF(Table9[[#This Row],[Código do agregado
'[Entidade']]]="","",IF(A305&lt;&gt;A304,"A",IF(J304="A","B",IF(J304="B","C",IF(J304="C","D",IF(J304="D","E",IF(J304="E","F",IF(J304="F","G",IF(J304="G","H",IF(J304="H","I",IF(J304="I","J",IF(J304="J","K",IF(J304="K","L",IF(J304="L","M",IF(J304="M","N",IF(J304="N","O",IF(J304="O","P",IF(J304="P","Q"))))))))))))))))))</f>
        <v/>
      </c>
      <c r="K305" s="284" t="str">
        <f t="shared" si="20"/>
        <v/>
      </c>
      <c r="L305" s="285" t="str">
        <f t="shared" si="21"/>
        <v/>
      </c>
      <c r="M305" s="286" t="str">
        <f t="shared" ca="1" si="22"/>
        <v/>
      </c>
      <c r="U305" s="275"/>
    </row>
    <row r="306" spans="1:21" x14ac:dyDescent="0.25">
      <c r="A306" s="276"/>
      <c r="B306" s="277" t="str">
        <f>IF(Table9[[#This Row],[Código do agregado
'[Entidade']]]="","",(CONCATENATE(VLOOKUP(Table9[[#This Row],[Código do agregado
'[Entidade']]],Table8[[Código do agregado '[Entidade']]:[Código do agregado
'[1º Direito']]],8,FALSE),".",Table9[[#This Row],[Membro]])))</f>
        <v/>
      </c>
      <c r="C306" s="278"/>
      <c r="D306" s="279"/>
      <c r="E306" s="280" t="str">
        <f ca="1">IF(Table9[[#This Row],[Data de nascimento (aaaa-mm-dd)]]="","",(IF(A306="","",DATEDIF(D306,NOW(),"y"))))</f>
        <v/>
      </c>
      <c r="F306" s="281"/>
      <c r="G306" s="282"/>
      <c r="H306" s="283" t="str">
        <f>IF(G306="","",IF(G306&gt;(auxiliar!L$2*14),"Sim","Não"))</f>
        <v/>
      </c>
      <c r="I306" s="384" t="str">
        <f t="shared" si="23"/>
        <v/>
      </c>
      <c r="J306" s="380" t="str">
        <f>IF(Table9[[#This Row],[Código do agregado
'[Entidade']]]="","",IF(A306&lt;&gt;A305,"A",IF(J305="A","B",IF(J305="B","C",IF(J305="C","D",IF(J305="D","E",IF(J305="E","F",IF(J305="F","G",IF(J305="G","H",IF(J305="H","I",IF(J305="I","J",IF(J305="J","K",IF(J305="K","L",IF(J305="L","M",IF(J305="M","N",IF(J305="N","O",IF(J305="O","P",IF(J305="P","Q"))))))))))))))))))</f>
        <v/>
      </c>
      <c r="K306" s="284" t="str">
        <f t="shared" si="20"/>
        <v/>
      </c>
      <c r="L306" s="285" t="str">
        <f t="shared" si="21"/>
        <v/>
      </c>
      <c r="M306" s="286" t="str">
        <f t="shared" ca="1" si="22"/>
        <v/>
      </c>
      <c r="U306" s="275"/>
    </row>
    <row r="307" spans="1:21" x14ac:dyDescent="0.25">
      <c r="A307" s="276"/>
      <c r="B307" s="277" t="str">
        <f>IF(Table9[[#This Row],[Código do agregado
'[Entidade']]]="","",(CONCATENATE(VLOOKUP(Table9[[#This Row],[Código do agregado
'[Entidade']]],Table8[[Código do agregado '[Entidade']]:[Código do agregado
'[1º Direito']]],8,FALSE),".",Table9[[#This Row],[Membro]])))</f>
        <v/>
      </c>
      <c r="C307" s="278"/>
      <c r="D307" s="279"/>
      <c r="E307" s="280" t="str">
        <f ca="1">IF(Table9[[#This Row],[Data de nascimento (aaaa-mm-dd)]]="","",(IF(A307="","",DATEDIF(D307,NOW(),"y"))))</f>
        <v/>
      </c>
      <c r="F307" s="281"/>
      <c r="G307" s="282"/>
      <c r="H307" s="283" t="str">
        <f>IF(G307="","",IF(G307&gt;(auxiliar!L$2*14),"Sim","Não"))</f>
        <v/>
      </c>
      <c r="I307" s="384" t="str">
        <f t="shared" si="23"/>
        <v/>
      </c>
      <c r="J307" s="380" t="str">
        <f>IF(Table9[[#This Row],[Código do agregado
'[Entidade']]]="","",IF(A307&lt;&gt;A306,"A",IF(J306="A","B",IF(J306="B","C",IF(J306="C","D",IF(J306="D","E",IF(J306="E","F",IF(J306="F","G",IF(J306="G","H",IF(J306="H","I",IF(J306="I","J",IF(J306="J","K",IF(J306="K","L",IF(J306="L","M",IF(J306="M","N",IF(J306="N","O",IF(J306="O","P",IF(J306="P","Q"))))))))))))))))))</f>
        <v/>
      </c>
      <c r="K307" s="284" t="str">
        <f t="shared" si="20"/>
        <v/>
      </c>
      <c r="L307" s="285" t="str">
        <f t="shared" si="21"/>
        <v/>
      </c>
      <c r="M307" s="286" t="str">
        <f t="shared" ca="1" si="22"/>
        <v/>
      </c>
      <c r="U307" s="275"/>
    </row>
    <row r="308" spans="1:21" x14ac:dyDescent="0.25">
      <c r="A308" s="276"/>
      <c r="B308" s="277" t="str">
        <f>IF(Table9[[#This Row],[Código do agregado
'[Entidade']]]="","",(CONCATENATE(VLOOKUP(Table9[[#This Row],[Código do agregado
'[Entidade']]],Table8[[Código do agregado '[Entidade']]:[Código do agregado
'[1º Direito']]],8,FALSE),".",Table9[[#This Row],[Membro]])))</f>
        <v/>
      </c>
      <c r="C308" s="278"/>
      <c r="D308" s="279"/>
      <c r="E308" s="280" t="str">
        <f ca="1">IF(Table9[[#This Row],[Data de nascimento (aaaa-mm-dd)]]="","",(IF(A308="","",DATEDIF(D308,NOW(),"y"))))</f>
        <v/>
      </c>
      <c r="F308" s="281"/>
      <c r="G308" s="282"/>
      <c r="H308" s="283" t="str">
        <f>IF(G308="","",IF(G308&gt;(auxiliar!L$2*14),"Sim","Não"))</f>
        <v/>
      </c>
      <c r="I308" s="384" t="str">
        <f t="shared" si="23"/>
        <v/>
      </c>
      <c r="J308" s="380" t="str">
        <f>IF(Table9[[#This Row],[Código do agregado
'[Entidade']]]="","",IF(A308&lt;&gt;A307,"A",IF(J307="A","B",IF(J307="B","C",IF(J307="C","D",IF(J307="D","E",IF(J307="E","F",IF(J307="F","G",IF(J307="G","H",IF(J307="H","I",IF(J307="I","J",IF(J307="J","K",IF(J307="K","L",IF(J307="L","M",IF(J307="M","N",IF(J307="N","O",IF(J307="O","P",IF(J307="P","Q"))))))))))))))))))</f>
        <v/>
      </c>
      <c r="K308" s="284" t="str">
        <f t="shared" si="20"/>
        <v/>
      </c>
      <c r="L308" s="285" t="str">
        <f t="shared" si="21"/>
        <v/>
      </c>
      <c r="M308" s="286" t="str">
        <f t="shared" ca="1" si="22"/>
        <v/>
      </c>
      <c r="U308" s="275"/>
    </row>
    <row r="309" spans="1:21" x14ac:dyDescent="0.25">
      <c r="A309" s="276"/>
      <c r="B309" s="277" t="str">
        <f>IF(Table9[[#This Row],[Código do agregado
'[Entidade']]]="","",(CONCATENATE(VLOOKUP(Table9[[#This Row],[Código do agregado
'[Entidade']]],Table8[[Código do agregado '[Entidade']]:[Código do agregado
'[1º Direito']]],8,FALSE),".",Table9[[#This Row],[Membro]])))</f>
        <v/>
      </c>
      <c r="C309" s="278"/>
      <c r="D309" s="279"/>
      <c r="E309" s="280" t="str">
        <f ca="1">IF(Table9[[#This Row],[Data de nascimento (aaaa-mm-dd)]]="","",(IF(A309="","",DATEDIF(D309,NOW(),"y"))))</f>
        <v/>
      </c>
      <c r="F309" s="281"/>
      <c r="G309" s="282"/>
      <c r="H309" s="283" t="str">
        <f>IF(G309="","",IF(G309&gt;(auxiliar!L$2*14),"Sim","Não"))</f>
        <v/>
      </c>
      <c r="I309" s="384" t="str">
        <f t="shared" si="23"/>
        <v/>
      </c>
      <c r="J309" s="380" t="str">
        <f>IF(Table9[[#This Row],[Código do agregado
'[Entidade']]]="","",IF(A309&lt;&gt;A308,"A",IF(J308="A","B",IF(J308="B","C",IF(J308="C","D",IF(J308="D","E",IF(J308="E","F",IF(J308="F","G",IF(J308="G","H",IF(J308="H","I",IF(J308="I","J",IF(J308="J","K",IF(J308="K","L",IF(J308="L","M",IF(J308="M","N",IF(J308="N","O",IF(J308="O","P",IF(J308="P","Q"))))))))))))))))))</f>
        <v/>
      </c>
      <c r="K309" s="284" t="str">
        <f t="shared" ref="K309:K372" si="24">IFERROR(IF(OR(RIGHT(C309,1)-(11-((9*LEFT(C309,1)+8*MID(C309,2,1)+7*MID(C309,3,1)+6*MID(C309,4,1)+5*MID(C309,5,1)+4*MID(C309,6,1)+3*MID(C309,7,1)+2*MID(C309,8,1))-(11*INT((9*LEFT(C309,1)+8*MID(C309,2,1)+7*MID(C309,3,1)+6*MID(C309,4,1)+5*MID(C309,5,1)+4*MID(C309,6,1)+3*MID(C309,7,1)+2*MID(C309,8,1))/11))))=0,RIGHT(C309,1)-(11-((9*LEFT(C309,1)+8*MID(C309,2,1)+7*MID(C309,3,1)+6*MID(C309,4,1)+5*MID(C309,5,1)+4*MID(C309,6,1)+3*MID(C309,7,1)+2*MID(C309,8,1))-(11*INT((9*LEFT(C309,1)+8*MID(C309,2,1)+7*MID(C309,3,1)+6*MID(C309,4,1)+5*MID(C309,5,1)+4*MID(C309,6,1)+3*MID(C309,7,1)+2*MID(C309,8,1))/11))))=-11,RIGHT(C309,1)-(11-((9*LEFT(C309,1)+8*MID(C309,2,1)+7*MID(C309,3,1)+6*MID(C309,4,1)+5*MID(C309,5,1)+4*MID(C309,6,1)+3*MID(C309,7,1)+2*MID(C309,8,1))-(11*INT((9*LEFT(C309,1)+8*MID(C309,2,1)+7*MID(C309,3,1)+6*MID(C309,4,1)+5*MID(C309,5,1)+4*MID(C309,6,1)+3*MID(C309,7,1)+2*MID(C309,8,1))/11))))=-10),"","X"),"")</f>
        <v/>
      </c>
      <c r="L309" s="285" t="str">
        <f t="shared" ref="L309:L372" si="25">IF(RIGHT(B309,1)="A","",IF(B309="","",IF(OR(E309&gt;65,AND(E309&gt;17,E309&lt;26)),"Rend","")))</f>
        <v/>
      </c>
      <c r="M309" s="286" t="str">
        <f t="shared" ref="M309:M372" ca="1" si="26">IF(OR(E309&lt;18,AND(H309="Não",L309="Rend")),"Dep","")</f>
        <v/>
      </c>
      <c r="U309" s="275"/>
    </row>
    <row r="310" spans="1:21" x14ac:dyDescent="0.25">
      <c r="A310" s="276"/>
      <c r="B310" s="277" t="str">
        <f>IF(Table9[[#This Row],[Código do agregado
'[Entidade']]]="","",(CONCATENATE(VLOOKUP(Table9[[#This Row],[Código do agregado
'[Entidade']]],Table8[[Código do agregado '[Entidade']]:[Código do agregado
'[1º Direito']]],8,FALSE),".",Table9[[#This Row],[Membro]])))</f>
        <v/>
      </c>
      <c r="C310" s="278"/>
      <c r="D310" s="279"/>
      <c r="E310" s="280" t="str">
        <f ca="1">IF(Table9[[#This Row],[Data de nascimento (aaaa-mm-dd)]]="","",(IF(A310="","",DATEDIF(D310,NOW(),"y"))))</f>
        <v/>
      </c>
      <c r="F310" s="281"/>
      <c r="G310" s="282"/>
      <c r="H310" s="283" t="str">
        <f>IF(G310="","",IF(G310&gt;(auxiliar!L$2*14),"Sim","Não"))</f>
        <v/>
      </c>
      <c r="I310" s="384" t="str">
        <f t="shared" si="23"/>
        <v/>
      </c>
      <c r="J310" s="380" t="str">
        <f>IF(Table9[[#This Row],[Código do agregado
'[Entidade']]]="","",IF(A310&lt;&gt;A309,"A",IF(J309="A","B",IF(J309="B","C",IF(J309="C","D",IF(J309="D","E",IF(J309="E","F",IF(J309="F","G",IF(J309="G","H",IF(J309="H","I",IF(J309="I","J",IF(J309="J","K",IF(J309="K","L",IF(J309="L","M",IF(J309="M","N",IF(J309="N","O",IF(J309="O","P",IF(J309="P","Q"))))))))))))))))))</f>
        <v/>
      </c>
      <c r="K310" s="284" t="str">
        <f t="shared" si="24"/>
        <v/>
      </c>
      <c r="L310" s="285" t="str">
        <f t="shared" si="25"/>
        <v/>
      </c>
      <c r="M310" s="286" t="str">
        <f t="shared" ca="1" si="26"/>
        <v/>
      </c>
      <c r="U310" s="275"/>
    </row>
    <row r="311" spans="1:21" x14ac:dyDescent="0.25">
      <c r="A311" s="276"/>
      <c r="B311" s="277" t="str">
        <f>IF(Table9[[#This Row],[Código do agregado
'[Entidade']]]="","",(CONCATENATE(VLOOKUP(Table9[[#This Row],[Código do agregado
'[Entidade']]],Table8[[Código do agregado '[Entidade']]:[Código do agregado
'[1º Direito']]],8,FALSE),".",Table9[[#This Row],[Membro]])))</f>
        <v/>
      </c>
      <c r="C311" s="278"/>
      <c r="D311" s="279"/>
      <c r="E311" s="280" t="str">
        <f ca="1">IF(Table9[[#This Row],[Data de nascimento (aaaa-mm-dd)]]="","",(IF(A311="","",DATEDIF(D311,NOW(),"y"))))</f>
        <v/>
      </c>
      <c r="F311" s="281"/>
      <c r="G311" s="282"/>
      <c r="H311" s="283" t="str">
        <f>IF(G311="","",IF(G311&gt;(auxiliar!L$2*14),"Sim","Não"))</f>
        <v/>
      </c>
      <c r="I311" s="384" t="str">
        <f t="shared" si="23"/>
        <v/>
      </c>
      <c r="J311" s="380" t="str">
        <f>IF(Table9[[#This Row],[Código do agregado
'[Entidade']]]="","",IF(A311&lt;&gt;A310,"A",IF(J310="A","B",IF(J310="B","C",IF(J310="C","D",IF(J310="D","E",IF(J310="E","F",IF(J310="F","G",IF(J310="G","H",IF(J310="H","I",IF(J310="I","J",IF(J310="J","K",IF(J310="K","L",IF(J310="L","M",IF(J310="M","N",IF(J310="N","O",IF(J310="O","P",IF(J310="P","Q"))))))))))))))))))</f>
        <v/>
      </c>
      <c r="K311" s="284" t="str">
        <f t="shared" si="24"/>
        <v/>
      </c>
      <c r="L311" s="285" t="str">
        <f t="shared" si="25"/>
        <v/>
      </c>
      <c r="M311" s="286" t="str">
        <f t="shared" ca="1" si="26"/>
        <v/>
      </c>
      <c r="U311" s="275"/>
    </row>
    <row r="312" spans="1:21" x14ac:dyDescent="0.25">
      <c r="A312" s="276"/>
      <c r="B312" s="277" t="str">
        <f>IF(Table9[[#This Row],[Código do agregado
'[Entidade']]]="","",(CONCATENATE(VLOOKUP(Table9[[#This Row],[Código do agregado
'[Entidade']]],Table8[[Código do agregado '[Entidade']]:[Código do agregado
'[1º Direito']]],8,FALSE),".",Table9[[#This Row],[Membro]])))</f>
        <v/>
      </c>
      <c r="C312" s="278"/>
      <c r="D312" s="279"/>
      <c r="E312" s="280" t="str">
        <f ca="1">IF(Table9[[#This Row],[Data de nascimento (aaaa-mm-dd)]]="","",(IF(A312="","",DATEDIF(D312,NOW(),"y"))))</f>
        <v/>
      </c>
      <c r="F312" s="281"/>
      <c r="G312" s="282"/>
      <c r="H312" s="283" t="str">
        <f>IF(G312="","",IF(G312&gt;(auxiliar!L$2*14),"Sim","Não"))</f>
        <v/>
      </c>
      <c r="I312" s="384" t="str">
        <f t="shared" si="23"/>
        <v/>
      </c>
      <c r="J312" s="380" t="str">
        <f>IF(Table9[[#This Row],[Código do agregado
'[Entidade']]]="","",IF(A312&lt;&gt;A311,"A",IF(J311="A","B",IF(J311="B","C",IF(J311="C","D",IF(J311="D","E",IF(J311="E","F",IF(J311="F","G",IF(J311="G","H",IF(J311="H","I",IF(J311="I","J",IF(J311="J","K",IF(J311="K","L",IF(J311="L","M",IF(J311="M","N",IF(J311="N","O",IF(J311="O","P",IF(J311="P","Q"))))))))))))))))))</f>
        <v/>
      </c>
      <c r="K312" s="284" t="str">
        <f t="shared" si="24"/>
        <v/>
      </c>
      <c r="L312" s="285" t="str">
        <f t="shared" si="25"/>
        <v/>
      </c>
      <c r="M312" s="286" t="str">
        <f t="shared" ca="1" si="26"/>
        <v/>
      </c>
      <c r="U312" s="275"/>
    </row>
    <row r="313" spans="1:21" x14ac:dyDescent="0.25">
      <c r="A313" s="276"/>
      <c r="B313" s="277" t="str">
        <f>IF(Table9[[#This Row],[Código do agregado
'[Entidade']]]="","",(CONCATENATE(VLOOKUP(Table9[[#This Row],[Código do agregado
'[Entidade']]],Table8[[Código do agregado '[Entidade']]:[Código do agregado
'[1º Direito']]],8,FALSE),".",Table9[[#This Row],[Membro]])))</f>
        <v/>
      </c>
      <c r="C313" s="278"/>
      <c r="D313" s="279"/>
      <c r="E313" s="280" t="str">
        <f ca="1">IF(Table9[[#This Row],[Data de nascimento (aaaa-mm-dd)]]="","",(IF(A313="","",DATEDIF(D313,NOW(),"y"))))</f>
        <v/>
      </c>
      <c r="F313" s="281"/>
      <c r="G313" s="282"/>
      <c r="H313" s="283" t="str">
        <f>IF(G313="","",IF(G313&gt;(auxiliar!L$2*14),"Sim","Não"))</f>
        <v/>
      </c>
      <c r="I313" s="384" t="str">
        <f t="shared" si="23"/>
        <v/>
      </c>
      <c r="J313" s="380" t="str">
        <f>IF(Table9[[#This Row],[Código do agregado
'[Entidade']]]="","",IF(A313&lt;&gt;A312,"A",IF(J312="A","B",IF(J312="B","C",IF(J312="C","D",IF(J312="D","E",IF(J312="E","F",IF(J312="F","G",IF(J312="G","H",IF(J312="H","I",IF(J312="I","J",IF(J312="J","K",IF(J312="K","L",IF(J312="L","M",IF(J312="M","N",IF(J312="N","O",IF(J312="O","P",IF(J312="P","Q"))))))))))))))))))</f>
        <v/>
      </c>
      <c r="K313" s="284" t="str">
        <f t="shared" si="24"/>
        <v/>
      </c>
      <c r="L313" s="285" t="str">
        <f t="shared" si="25"/>
        <v/>
      </c>
      <c r="M313" s="286" t="str">
        <f t="shared" ca="1" si="26"/>
        <v/>
      </c>
      <c r="U313" s="275"/>
    </row>
    <row r="314" spans="1:21" x14ac:dyDescent="0.25">
      <c r="A314" s="276"/>
      <c r="B314" s="277" t="str">
        <f>IF(Table9[[#This Row],[Código do agregado
'[Entidade']]]="","",(CONCATENATE(VLOOKUP(Table9[[#This Row],[Código do agregado
'[Entidade']]],Table8[[Código do agregado '[Entidade']]:[Código do agregado
'[1º Direito']]],8,FALSE),".",Table9[[#This Row],[Membro]])))</f>
        <v/>
      </c>
      <c r="C314" s="278"/>
      <c r="D314" s="279"/>
      <c r="E314" s="280" t="str">
        <f ca="1">IF(Table9[[#This Row],[Data de nascimento (aaaa-mm-dd)]]="","",(IF(A314="","",DATEDIF(D314,NOW(),"y"))))</f>
        <v/>
      </c>
      <c r="F314" s="281"/>
      <c r="G314" s="282"/>
      <c r="H314" s="283" t="str">
        <f>IF(G314="","",IF(G314&gt;(auxiliar!L$2*14),"Sim","Não"))</f>
        <v/>
      </c>
      <c r="I314" s="384" t="str">
        <f t="shared" si="23"/>
        <v/>
      </c>
      <c r="J314" s="380" t="str">
        <f>IF(Table9[[#This Row],[Código do agregado
'[Entidade']]]="","",IF(A314&lt;&gt;A313,"A",IF(J313="A","B",IF(J313="B","C",IF(J313="C","D",IF(J313="D","E",IF(J313="E","F",IF(J313="F","G",IF(J313="G","H",IF(J313="H","I",IF(J313="I","J",IF(J313="J","K",IF(J313="K","L",IF(J313="L","M",IF(J313="M","N",IF(J313="N","O",IF(J313="O","P",IF(J313="P","Q"))))))))))))))))))</f>
        <v/>
      </c>
      <c r="K314" s="284" t="str">
        <f t="shared" si="24"/>
        <v/>
      </c>
      <c r="L314" s="285" t="str">
        <f t="shared" si="25"/>
        <v/>
      </c>
      <c r="M314" s="286" t="str">
        <f t="shared" ca="1" si="26"/>
        <v/>
      </c>
      <c r="U314" s="275"/>
    </row>
    <row r="315" spans="1:21" x14ac:dyDescent="0.25">
      <c r="A315" s="276"/>
      <c r="B315" s="277" t="str">
        <f>IF(Table9[[#This Row],[Código do agregado
'[Entidade']]]="","",(CONCATENATE(VLOOKUP(Table9[[#This Row],[Código do agregado
'[Entidade']]],Table8[[Código do agregado '[Entidade']]:[Código do agregado
'[1º Direito']]],8,FALSE),".",Table9[[#This Row],[Membro]])))</f>
        <v/>
      </c>
      <c r="C315" s="278"/>
      <c r="D315" s="279"/>
      <c r="E315" s="280" t="str">
        <f ca="1">IF(Table9[[#This Row],[Data de nascimento (aaaa-mm-dd)]]="","",(IF(A315="","",DATEDIF(D315,NOW(),"y"))))</f>
        <v/>
      </c>
      <c r="F315" s="281"/>
      <c r="G315" s="282"/>
      <c r="H315" s="283" t="str">
        <f>IF(G315="","",IF(G315&gt;(auxiliar!L$2*14),"Sim","Não"))</f>
        <v/>
      </c>
      <c r="I315" s="384" t="str">
        <f t="shared" si="23"/>
        <v/>
      </c>
      <c r="J315" s="380" t="str">
        <f>IF(Table9[[#This Row],[Código do agregado
'[Entidade']]]="","",IF(A315&lt;&gt;A314,"A",IF(J314="A","B",IF(J314="B","C",IF(J314="C","D",IF(J314="D","E",IF(J314="E","F",IF(J314="F","G",IF(J314="G","H",IF(J314="H","I",IF(J314="I","J",IF(J314="J","K",IF(J314="K","L",IF(J314="L","M",IF(J314="M","N",IF(J314="N","O",IF(J314="O","P",IF(J314="P","Q"))))))))))))))))))</f>
        <v/>
      </c>
      <c r="K315" s="284" t="str">
        <f t="shared" si="24"/>
        <v/>
      </c>
      <c r="L315" s="285" t="str">
        <f t="shared" si="25"/>
        <v/>
      </c>
      <c r="M315" s="286" t="str">
        <f t="shared" ca="1" si="26"/>
        <v/>
      </c>
      <c r="U315" s="275"/>
    </row>
    <row r="316" spans="1:21" x14ac:dyDescent="0.25">
      <c r="A316" s="276"/>
      <c r="B316" s="277" t="str">
        <f>IF(Table9[[#This Row],[Código do agregado
'[Entidade']]]="","",(CONCATENATE(VLOOKUP(Table9[[#This Row],[Código do agregado
'[Entidade']]],Table8[[Código do agregado '[Entidade']]:[Código do agregado
'[1º Direito']]],8,FALSE),".",Table9[[#This Row],[Membro]])))</f>
        <v/>
      </c>
      <c r="C316" s="278"/>
      <c r="D316" s="279"/>
      <c r="E316" s="280" t="str">
        <f ca="1">IF(Table9[[#This Row],[Data de nascimento (aaaa-mm-dd)]]="","",(IF(A316="","",DATEDIF(D316,NOW(),"y"))))</f>
        <v/>
      </c>
      <c r="F316" s="281"/>
      <c r="G316" s="282"/>
      <c r="H316" s="283" t="str">
        <f>IF(G316="","",IF(G316&gt;(auxiliar!L$2*14),"Sim","Não"))</f>
        <v/>
      </c>
      <c r="I316" s="384" t="str">
        <f t="shared" si="23"/>
        <v/>
      </c>
      <c r="J316" s="380" t="str">
        <f>IF(Table9[[#This Row],[Código do agregado
'[Entidade']]]="","",IF(A316&lt;&gt;A315,"A",IF(J315="A","B",IF(J315="B","C",IF(J315="C","D",IF(J315="D","E",IF(J315="E","F",IF(J315="F","G",IF(J315="G","H",IF(J315="H","I",IF(J315="I","J",IF(J315="J","K",IF(J315="K","L",IF(J315="L","M",IF(J315="M","N",IF(J315="N","O",IF(J315="O","P",IF(J315="P","Q"))))))))))))))))))</f>
        <v/>
      </c>
      <c r="K316" s="284" t="str">
        <f t="shared" si="24"/>
        <v/>
      </c>
      <c r="L316" s="285" t="str">
        <f t="shared" si="25"/>
        <v/>
      </c>
      <c r="M316" s="286" t="str">
        <f t="shared" ca="1" si="26"/>
        <v/>
      </c>
      <c r="U316" s="275"/>
    </row>
    <row r="317" spans="1:21" x14ac:dyDescent="0.25">
      <c r="A317" s="276"/>
      <c r="B317" s="277" t="str">
        <f>IF(Table9[[#This Row],[Código do agregado
'[Entidade']]]="","",(CONCATENATE(VLOOKUP(Table9[[#This Row],[Código do agregado
'[Entidade']]],Table8[[Código do agregado '[Entidade']]:[Código do agregado
'[1º Direito']]],8,FALSE),".",Table9[[#This Row],[Membro]])))</f>
        <v/>
      </c>
      <c r="C317" s="278"/>
      <c r="D317" s="279"/>
      <c r="E317" s="280" t="str">
        <f ca="1">IF(Table9[[#This Row],[Data de nascimento (aaaa-mm-dd)]]="","",(IF(A317="","",DATEDIF(D317,NOW(),"y"))))</f>
        <v/>
      </c>
      <c r="F317" s="281"/>
      <c r="G317" s="282"/>
      <c r="H317" s="283" t="str">
        <f>IF(G317="","",IF(G317&gt;(auxiliar!L$2*14),"Sim","Não"))</f>
        <v/>
      </c>
      <c r="I317" s="384" t="str">
        <f t="shared" si="23"/>
        <v/>
      </c>
      <c r="J317" s="380" t="str">
        <f>IF(Table9[[#This Row],[Código do agregado
'[Entidade']]]="","",IF(A317&lt;&gt;A316,"A",IF(J316="A","B",IF(J316="B","C",IF(J316="C","D",IF(J316="D","E",IF(J316="E","F",IF(J316="F","G",IF(J316="G","H",IF(J316="H","I",IF(J316="I","J",IF(J316="J","K",IF(J316="K","L",IF(J316="L","M",IF(J316="M","N",IF(J316="N","O",IF(J316="O","P",IF(J316="P","Q"))))))))))))))))))</f>
        <v/>
      </c>
      <c r="K317" s="284" t="str">
        <f t="shared" si="24"/>
        <v/>
      </c>
      <c r="L317" s="285" t="str">
        <f t="shared" si="25"/>
        <v/>
      </c>
      <c r="M317" s="286" t="str">
        <f t="shared" ca="1" si="26"/>
        <v/>
      </c>
      <c r="U317" s="275"/>
    </row>
    <row r="318" spans="1:21" x14ac:dyDescent="0.25">
      <c r="A318" s="276"/>
      <c r="B318" s="277" t="str">
        <f>IF(Table9[[#This Row],[Código do agregado
'[Entidade']]]="","",(CONCATENATE(VLOOKUP(Table9[[#This Row],[Código do agregado
'[Entidade']]],Table8[[Código do agregado '[Entidade']]:[Código do agregado
'[1º Direito']]],8,FALSE),".",Table9[[#This Row],[Membro]])))</f>
        <v/>
      </c>
      <c r="C318" s="278"/>
      <c r="D318" s="279"/>
      <c r="E318" s="280" t="str">
        <f ca="1">IF(Table9[[#This Row],[Data de nascimento (aaaa-mm-dd)]]="","",(IF(A318="","",DATEDIF(D318,NOW(),"y"))))</f>
        <v/>
      </c>
      <c r="F318" s="281"/>
      <c r="G318" s="282"/>
      <c r="H318" s="283" t="str">
        <f>IF(G318="","",IF(G318&gt;(auxiliar!L$2*14),"Sim","Não"))</f>
        <v/>
      </c>
      <c r="I318" s="384" t="str">
        <f t="shared" si="23"/>
        <v/>
      </c>
      <c r="J318" s="380" t="str">
        <f>IF(Table9[[#This Row],[Código do agregado
'[Entidade']]]="","",IF(A318&lt;&gt;A317,"A",IF(J317="A","B",IF(J317="B","C",IF(J317="C","D",IF(J317="D","E",IF(J317="E","F",IF(J317="F","G",IF(J317="G","H",IF(J317="H","I",IF(J317="I","J",IF(J317="J","K",IF(J317="K","L",IF(J317="L","M",IF(J317="M","N",IF(J317="N","O",IF(J317="O","P",IF(J317="P","Q"))))))))))))))))))</f>
        <v/>
      </c>
      <c r="K318" s="284" t="str">
        <f t="shared" si="24"/>
        <v/>
      </c>
      <c r="L318" s="285" t="str">
        <f t="shared" si="25"/>
        <v/>
      </c>
      <c r="M318" s="286" t="str">
        <f t="shared" ca="1" si="26"/>
        <v/>
      </c>
      <c r="U318" s="275"/>
    </row>
    <row r="319" spans="1:21" x14ac:dyDescent="0.25">
      <c r="A319" s="276"/>
      <c r="B319" s="277" t="str">
        <f>IF(Table9[[#This Row],[Código do agregado
'[Entidade']]]="","",(CONCATENATE(VLOOKUP(Table9[[#This Row],[Código do agregado
'[Entidade']]],Table8[[Código do agregado '[Entidade']]:[Código do agregado
'[1º Direito']]],8,FALSE),".",Table9[[#This Row],[Membro]])))</f>
        <v/>
      </c>
      <c r="C319" s="278"/>
      <c r="D319" s="279"/>
      <c r="E319" s="280" t="str">
        <f ca="1">IF(Table9[[#This Row],[Data de nascimento (aaaa-mm-dd)]]="","",(IF(A319="","",DATEDIF(D319,NOW(),"y"))))</f>
        <v/>
      </c>
      <c r="F319" s="281"/>
      <c r="G319" s="282"/>
      <c r="H319" s="283" t="str">
        <f>IF(G319="","",IF(G319&gt;(auxiliar!L$2*14),"Sim","Não"))</f>
        <v/>
      </c>
      <c r="I319" s="384" t="str">
        <f t="shared" si="23"/>
        <v/>
      </c>
      <c r="J319" s="380" t="str">
        <f>IF(Table9[[#This Row],[Código do agregado
'[Entidade']]]="","",IF(A319&lt;&gt;A318,"A",IF(J318="A","B",IF(J318="B","C",IF(J318="C","D",IF(J318="D","E",IF(J318="E","F",IF(J318="F","G",IF(J318="G","H",IF(J318="H","I",IF(J318="I","J",IF(J318="J","K",IF(J318="K","L",IF(J318="L","M",IF(J318="M","N",IF(J318="N","O",IF(J318="O","P",IF(J318="P","Q"))))))))))))))))))</f>
        <v/>
      </c>
      <c r="K319" s="284" t="str">
        <f t="shared" si="24"/>
        <v/>
      </c>
      <c r="L319" s="285" t="str">
        <f t="shared" si="25"/>
        <v/>
      </c>
      <c r="M319" s="286" t="str">
        <f t="shared" ca="1" si="26"/>
        <v/>
      </c>
      <c r="U319" s="275"/>
    </row>
    <row r="320" spans="1:21" x14ac:dyDescent="0.25">
      <c r="A320" s="276"/>
      <c r="B320" s="277" t="str">
        <f>IF(Table9[[#This Row],[Código do agregado
'[Entidade']]]="","",(CONCATENATE(VLOOKUP(Table9[[#This Row],[Código do agregado
'[Entidade']]],Table8[[Código do agregado '[Entidade']]:[Código do agregado
'[1º Direito']]],8,FALSE),".",Table9[[#This Row],[Membro]])))</f>
        <v/>
      </c>
      <c r="C320" s="278"/>
      <c r="D320" s="279"/>
      <c r="E320" s="280" t="str">
        <f ca="1">IF(Table9[[#This Row],[Data de nascimento (aaaa-mm-dd)]]="","",(IF(A320="","",DATEDIF(D320,NOW(),"y"))))</f>
        <v/>
      </c>
      <c r="F320" s="281"/>
      <c r="G320" s="282"/>
      <c r="H320" s="283" t="str">
        <f>IF(G320="","",IF(G320&gt;(auxiliar!L$2*14),"Sim","Não"))</f>
        <v/>
      </c>
      <c r="I320" s="384" t="str">
        <f t="shared" si="23"/>
        <v/>
      </c>
      <c r="J320" s="380" t="str">
        <f>IF(Table9[[#This Row],[Código do agregado
'[Entidade']]]="","",IF(A320&lt;&gt;A319,"A",IF(J319="A","B",IF(J319="B","C",IF(J319="C","D",IF(J319="D","E",IF(J319="E","F",IF(J319="F","G",IF(J319="G","H",IF(J319="H","I",IF(J319="I","J",IF(J319="J","K",IF(J319="K","L",IF(J319="L","M",IF(J319="M","N",IF(J319="N","O",IF(J319="O","P",IF(J319="P","Q"))))))))))))))))))</f>
        <v/>
      </c>
      <c r="K320" s="284" t="str">
        <f t="shared" si="24"/>
        <v/>
      </c>
      <c r="L320" s="285" t="str">
        <f t="shared" si="25"/>
        <v/>
      </c>
      <c r="M320" s="286" t="str">
        <f t="shared" ca="1" si="26"/>
        <v/>
      </c>
      <c r="U320" s="275"/>
    </row>
    <row r="321" spans="1:21" x14ac:dyDescent="0.25">
      <c r="A321" s="276"/>
      <c r="B321" s="277" t="str">
        <f>IF(Table9[[#This Row],[Código do agregado
'[Entidade']]]="","",(CONCATENATE(VLOOKUP(Table9[[#This Row],[Código do agregado
'[Entidade']]],Table8[[Código do agregado '[Entidade']]:[Código do agregado
'[1º Direito']]],8,FALSE),".",Table9[[#This Row],[Membro]])))</f>
        <v/>
      </c>
      <c r="C321" s="278"/>
      <c r="D321" s="279"/>
      <c r="E321" s="280" t="str">
        <f ca="1">IF(Table9[[#This Row],[Data de nascimento (aaaa-mm-dd)]]="","",(IF(A321="","",DATEDIF(D321,NOW(),"y"))))</f>
        <v/>
      </c>
      <c r="F321" s="281"/>
      <c r="G321" s="282"/>
      <c r="H321" s="283" t="str">
        <f>IF(G321="","",IF(G321&gt;(auxiliar!L$2*14),"Sim","Não"))</f>
        <v/>
      </c>
      <c r="I321" s="384" t="str">
        <f t="shared" si="23"/>
        <v/>
      </c>
      <c r="J321" s="380" t="str">
        <f>IF(Table9[[#This Row],[Código do agregado
'[Entidade']]]="","",IF(A321&lt;&gt;A320,"A",IF(J320="A","B",IF(J320="B","C",IF(J320="C","D",IF(J320="D","E",IF(J320="E","F",IF(J320="F","G",IF(J320="G","H",IF(J320="H","I",IF(J320="I","J",IF(J320="J","K",IF(J320="K","L",IF(J320="L","M",IF(J320="M","N",IF(J320="N","O",IF(J320="O","P",IF(J320="P","Q"))))))))))))))))))</f>
        <v/>
      </c>
      <c r="K321" s="284" t="str">
        <f t="shared" si="24"/>
        <v/>
      </c>
      <c r="L321" s="285" t="str">
        <f t="shared" si="25"/>
        <v/>
      </c>
      <c r="M321" s="286" t="str">
        <f t="shared" ca="1" si="26"/>
        <v/>
      </c>
      <c r="U321" s="275"/>
    </row>
    <row r="322" spans="1:21" x14ac:dyDescent="0.25">
      <c r="A322" s="276"/>
      <c r="B322" s="277" t="str">
        <f>IF(Table9[[#This Row],[Código do agregado
'[Entidade']]]="","",(CONCATENATE(VLOOKUP(Table9[[#This Row],[Código do agregado
'[Entidade']]],Table8[[Código do agregado '[Entidade']]:[Código do agregado
'[1º Direito']]],8,FALSE),".",Table9[[#This Row],[Membro]])))</f>
        <v/>
      </c>
      <c r="C322" s="278"/>
      <c r="D322" s="279"/>
      <c r="E322" s="280" t="str">
        <f ca="1">IF(Table9[[#This Row],[Data de nascimento (aaaa-mm-dd)]]="","",(IF(A322="","",DATEDIF(D322,NOW(),"y"))))</f>
        <v/>
      </c>
      <c r="F322" s="281"/>
      <c r="G322" s="282"/>
      <c r="H322" s="283" t="str">
        <f>IF(G322="","",IF(G322&gt;(auxiliar!L$2*14),"Sim","Não"))</f>
        <v/>
      </c>
      <c r="I322" s="384" t="str">
        <f t="shared" si="23"/>
        <v/>
      </c>
      <c r="J322" s="380" t="str">
        <f>IF(Table9[[#This Row],[Código do agregado
'[Entidade']]]="","",IF(A322&lt;&gt;A321,"A",IF(J321="A","B",IF(J321="B","C",IF(J321="C","D",IF(J321="D","E",IF(J321="E","F",IF(J321="F","G",IF(J321="G","H",IF(J321="H","I",IF(J321="I","J",IF(J321="J","K",IF(J321="K","L",IF(J321="L","M",IF(J321="M","N",IF(J321="N","O",IF(J321="O","P",IF(J321="P","Q"))))))))))))))))))</f>
        <v/>
      </c>
      <c r="K322" s="284" t="str">
        <f t="shared" si="24"/>
        <v/>
      </c>
      <c r="L322" s="285" t="str">
        <f t="shared" si="25"/>
        <v/>
      </c>
      <c r="M322" s="286" t="str">
        <f t="shared" ca="1" si="26"/>
        <v/>
      </c>
      <c r="U322" s="275"/>
    </row>
    <row r="323" spans="1:21" x14ac:dyDescent="0.25">
      <c r="A323" s="276"/>
      <c r="B323" s="277" t="str">
        <f>IF(Table9[[#This Row],[Código do agregado
'[Entidade']]]="","",(CONCATENATE(VLOOKUP(Table9[[#This Row],[Código do agregado
'[Entidade']]],Table8[[Código do agregado '[Entidade']]:[Código do agregado
'[1º Direito']]],8,FALSE),".",Table9[[#This Row],[Membro]])))</f>
        <v/>
      </c>
      <c r="C323" s="278"/>
      <c r="D323" s="279"/>
      <c r="E323" s="280" t="str">
        <f ca="1">IF(Table9[[#This Row],[Data de nascimento (aaaa-mm-dd)]]="","",(IF(A323="","",DATEDIF(D323,NOW(),"y"))))</f>
        <v/>
      </c>
      <c r="F323" s="281"/>
      <c r="G323" s="282"/>
      <c r="H323" s="283" t="str">
        <f>IF(G323="","",IF(G323&gt;(auxiliar!L$2*14),"Sim","Não"))</f>
        <v/>
      </c>
      <c r="I323" s="384" t="str">
        <f t="shared" si="23"/>
        <v/>
      </c>
      <c r="J323" s="380" t="str">
        <f>IF(Table9[[#This Row],[Código do agregado
'[Entidade']]]="","",IF(A323&lt;&gt;A322,"A",IF(J322="A","B",IF(J322="B","C",IF(J322="C","D",IF(J322="D","E",IF(J322="E","F",IF(J322="F","G",IF(J322="G","H",IF(J322="H","I",IF(J322="I","J",IF(J322="J","K",IF(J322="K","L",IF(J322="L","M",IF(J322="M","N",IF(J322="N","O",IF(J322="O","P",IF(J322="P","Q"))))))))))))))))))</f>
        <v/>
      </c>
      <c r="K323" s="284" t="str">
        <f t="shared" si="24"/>
        <v/>
      </c>
      <c r="L323" s="285" t="str">
        <f t="shared" si="25"/>
        <v/>
      </c>
      <c r="M323" s="286" t="str">
        <f t="shared" ca="1" si="26"/>
        <v/>
      </c>
      <c r="U323" s="275"/>
    </row>
    <row r="324" spans="1:21" x14ac:dyDescent="0.25">
      <c r="A324" s="276"/>
      <c r="B324" s="277" t="str">
        <f>IF(Table9[[#This Row],[Código do agregado
'[Entidade']]]="","",(CONCATENATE(VLOOKUP(Table9[[#This Row],[Código do agregado
'[Entidade']]],Table8[[Código do agregado '[Entidade']]:[Código do agregado
'[1º Direito']]],8,FALSE),".",Table9[[#This Row],[Membro]])))</f>
        <v/>
      </c>
      <c r="C324" s="278"/>
      <c r="D324" s="279"/>
      <c r="E324" s="280" t="str">
        <f ca="1">IF(Table9[[#This Row],[Data de nascimento (aaaa-mm-dd)]]="","",(IF(A324="","",DATEDIF(D324,NOW(),"y"))))</f>
        <v/>
      </c>
      <c r="F324" s="281"/>
      <c r="G324" s="282"/>
      <c r="H324" s="283" t="str">
        <f>IF(G324="","",IF(G324&gt;(auxiliar!L$2*14),"Sim","Não"))</f>
        <v/>
      </c>
      <c r="I324" s="384" t="str">
        <f t="shared" si="23"/>
        <v/>
      </c>
      <c r="J324" s="380" t="str">
        <f>IF(Table9[[#This Row],[Código do agregado
'[Entidade']]]="","",IF(A324&lt;&gt;A323,"A",IF(J323="A","B",IF(J323="B","C",IF(J323="C","D",IF(J323="D","E",IF(J323="E","F",IF(J323="F","G",IF(J323="G","H",IF(J323="H","I",IF(J323="I","J",IF(J323="J","K",IF(J323="K","L",IF(J323="L","M",IF(J323="M","N",IF(J323="N","O",IF(J323="O","P",IF(J323="P","Q"))))))))))))))))))</f>
        <v/>
      </c>
      <c r="K324" s="284" t="str">
        <f t="shared" si="24"/>
        <v/>
      </c>
      <c r="L324" s="285" t="str">
        <f t="shared" si="25"/>
        <v/>
      </c>
      <c r="M324" s="286" t="str">
        <f t="shared" ca="1" si="26"/>
        <v/>
      </c>
      <c r="U324" s="275"/>
    </row>
    <row r="325" spans="1:21" x14ac:dyDescent="0.25">
      <c r="A325" s="276"/>
      <c r="B325" s="277" t="str">
        <f>IF(Table9[[#This Row],[Código do agregado
'[Entidade']]]="","",(CONCATENATE(VLOOKUP(Table9[[#This Row],[Código do agregado
'[Entidade']]],Table8[[Código do agregado '[Entidade']]:[Código do agregado
'[1º Direito']]],8,FALSE),".",Table9[[#This Row],[Membro]])))</f>
        <v/>
      </c>
      <c r="C325" s="278"/>
      <c r="D325" s="279"/>
      <c r="E325" s="280" t="str">
        <f ca="1">IF(Table9[[#This Row],[Data de nascimento (aaaa-mm-dd)]]="","",(IF(A325="","",DATEDIF(D325,NOW(),"y"))))</f>
        <v/>
      </c>
      <c r="F325" s="281"/>
      <c r="G325" s="282"/>
      <c r="H325" s="283" t="str">
        <f>IF(G325="","",IF(G325&gt;(auxiliar!L$2*14),"Sim","Não"))</f>
        <v/>
      </c>
      <c r="I325" s="384" t="str">
        <f t="shared" si="23"/>
        <v/>
      </c>
      <c r="J325" s="380" t="str">
        <f>IF(Table9[[#This Row],[Código do agregado
'[Entidade']]]="","",IF(A325&lt;&gt;A324,"A",IF(J324="A","B",IF(J324="B","C",IF(J324="C","D",IF(J324="D","E",IF(J324="E","F",IF(J324="F","G",IF(J324="G","H",IF(J324="H","I",IF(J324="I","J",IF(J324="J","K",IF(J324="K","L",IF(J324="L","M",IF(J324="M","N",IF(J324="N","O",IF(J324="O","P",IF(J324="P","Q"))))))))))))))))))</f>
        <v/>
      </c>
      <c r="K325" s="284" t="str">
        <f t="shared" si="24"/>
        <v/>
      </c>
      <c r="L325" s="285" t="str">
        <f t="shared" si="25"/>
        <v/>
      </c>
      <c r="M325" s="286" t="str">
        <f t="shared" ca="1" si="26"/>
        <v/>
      </c>
      <c r="U325" s="275"/>
    </row>
    <row r="326" spans="1:21" x14ac:dyDescent="0.25">
      <c r="A326" s="276"/>
      <c r="B326" s="277" t="str">
        <f>IF(Table9[[#This Row],[Código do agregado
'[Entidade']]]="","",(CONCATENATE(VLOOKUP(Table9[[#This Row],[Código do agregado
'[Entidade']]],Table8[[Código do agregado '[Entidade']]:[Código do agregado
'[1º Direito']]],8,FALSE),".",Table9[[#This Row],[Membro]])))</f>
        <v/>
      </c>
      <c r="C326" s="278"/>
      <c r="D326" s="279"/>
      <c r="E326" s="280" t="str">
        <f ca="1">IF(Table9[[#This Row],[Data de nascimento (aaaa-mm-dd)]]="","",(IF(A326="","",DATEDIF(D326,NOW(),"y"))))</f>
        <v/>
      </c>
      <c r="F326" s="281"/>
      <c r="G326" s="282"/>
      <c r="H326" s="283" t="str">
        <f>IF(G326="","",IF(G326&gt;(auxiliar!L$2*14),"Sim","Não"))</f>
        <v/>
      </c>
      <c r="I326" s="384" t="str">
        <f t="shared" si="23"/>
        <v/>
      </c>
      <c r="J326" s="380" t="str">
        <f>IF(Table9[[#This Row],[Código do agregado
'[Entidade']]]="","",IF(A326&lt;&gt;A325,"A",IF(J325="A","B",IF(J325="B","C",IF(J325="C","D",IF(J325="D","E",IF(J325="E","F",IF(J325="F","G",IF(J325="G","H",IF(J325="H","I",IF(J325="I","J",IF(J325="J","K",IF(J325="K","L",IF(J325="L","M",IF(J325="M","N",IF(J325="N","O",IF(J325="O","P",IF(J325="P","Q"))))))))))))))))))</f>
        <v/>
      </c>
      <c r="K326" s="284" t="str">
        <f t="shared" si="24"/>
        <v/>
      </c>
      <c r="L326" s="285" t="str">
        <f t="shared" si="25"/>
        <v/>
      </c>
      <c r="M326" s="286" t="str">
        <f t="shared" ca="1" si="26"/>
        <v/>
      </c>
      <c r="U326" s="275"/>
    </row>
    <row r="327" spans="1:21" x14ac:dyDescent="0.25">
      <c r="A327" s="276"/>
      <c r="B327" s="277" t="str">
        <f>IF(Table9[[#This Row],[Código do agregado
'[Entidade']]]="","",(CONCATENATE(VLOOKUP(Table9[[#This Row],[Código do agregado
'[Entidade']]],Table8[[Código do agregado '[Entidade']]:[Código do agregado
'[1º Direito']]],8,FALSE),".",Table9[[#This Row],[Membro]])))</f>
        <v/>
      </c>
      <c r="C327" s="278"/>
      <c r="D327" s="279"/>
      <c r="E327" s="280" t="str">
        <f ca="1">IF(Table9[[#This Row],[Data de nascimento (aaaa-mm-dd)]]="","",(IF(A327="","",DATEDIF(D327,NOW(),"y"))))</f>
        <v/>
      </c>
      <c r="F327" s="281"/>
      <c r="G327" s="282"/>
      <c r="H327" s="283" t="str">
        <f>IF(G327="","",IF(G327&gt;(auxiliar!L$2*14),"Sim","Não"))</f>
        <v/>
      </c>
      <c r="I327" s="384" t="str">
        <f t="shared" ref="I327:I390" si="27">IF(AND(A327&lt;&gt;"",OR(C327="",D327="",F327="",AND(H327="",L327="Rend"))),"NÃO","")</f>
        <v/>
      </c>
      <c r="J327" s="380" t="str">
        <f>IF(Table9[[#This Row],[Código do agregado
'[Entidade']]]="","",IF(A327&lt;&gt;A326,"A",IF(J326="A","B",IF(J326="B","C",IF(J326="C","D",IF(J326="D","E",IF(J326="E","F",IF(J326="F","G",IF(J326="G","H",IF(J326="H","I",IF(J326="I","J",IF(J326="J","K",IF(J326="K","L",IF(J326="L","M",IF(J326="M","N",IF(J326="N","O",IF(J326="O","P",IF(J326="P","Q"))))))))))))))))))</f>
        <v/>
      </c>
      <c r="K327" s="284" t="str">
        <f t="shared" si="24"/>
        <v/>
      </c>
      <c r="L327" s="285" t="str">
        <f t="shared" si="25"/>
        <v/>
      </c>
      <c r="M327" s="286" t="str">
        <f t="shared" ca="1" si="26"/>
        <v/>
      </c>
      <c r="U327" s="275"/>
    </row>
    <row r="328" spans="1:21" x14ac:dyDescent="0.25">
      <c r="A328" s="276"/>
      <c r="B328" s="277" t="str">
        <f>IF(Table9[[#This Row],[Código do agregado
'[Entidade']]]="","",(CONCATENATE(VLOOKUP(Table9[[#This Row],[Código do agregado
'[Entidade']]],Table8[[Código do agregado '[Entidade']]:[Código do agregado
'[1º Direito']]],8,FALSE),".",Table9[[#This Row],[Membro]])))</f>
        <v/>
      </c>
      <c r="C328" s="278"/>
      <c r="D328" s="279"/>
      <c r="E328" s="280" t="str">
        <f ca="1">IF(Table9[[#This Row],[Data de nascimento (aaaa-mm-dd)]]="","",(IF(A328="","",DATEDIF(D328,NOW(),"y"))))</f>
        <v/>
      </c>
      <c r="F328" s="281"/>
      <c r="G328" s="282"/>
      <c r="H328" s="283" t="str">
        <f>IF(G328="","",IF(G328&gt;(auxiliar!L$2*14),"Sim","Não"))</f>
        <v/>
      </c>
      <c r="I328" s="384" t="str">
        <f t="shared" si="27"/>
        <v/>
      </c>
      <c r="J328" s="380" t="str">
        <f>IF(Table9[[#This Row],[Código do agregado
'[Entidade']]]="","",IF(A328&lt;&gt;A327,"A",IF(J327="A","B",IF(J327="B","C",IF(J327="C","D",IF(J327="D","E",IF(J327="E","F",IF(J327="F","G",IF(J327="G","H",IF(J327="H","I",IF(J327="I","J",IF(J327="J","K",IF(J327="K","L",IF(J327="L","M",IF(J327="M","N",IF(J327="N","O",IF(J327="O","P",IF(J327="P","Q"))))))))))))))))))</f>
        <v/>
      </c>
      <c r="K328" s="284" t="str">
        <f t="shared" si="24"/>
        <v/>
      </c>
      <c r="L328" s="285" t="str">
        <f t="shared" si="25"/>
        <v/>
      </c>
      <c r="M328" s="286" t="str">
        <f t="shared" ca="1" si="26"/>
        <v/>
      </c>
      <c r="U328" s="275"/>
    </row>
    <row r="329" spans="1:21" x14ac:dyDescent="0.25">
      <c r="A329" s="276"/>
      <c r="B329" s="277" t="str">
        <f>IF(Table9[[#This Row],[Código do agregado
'[Entidade']]]="","",(CONCATENATE(VLOOKUP(Table9[[#This Row],[Código do agregado
'[Entidade']]],Table8[[Código do agregado '[Entidade']]:[Código do agregado
'[1º Direito']]],8,FALSE),".",Table9[[#This Row],[Membro]])))</f>
        <v/>
      </c>
      <c r="C329" s="278"/>
      <c r="D329" s="279"/>
      <c r="E329" s="280" t="str">
        <f ca="1">IF(Table9[[#This Row],[Data de nascimento (aaaa-mm-dd)]]="","",(IF(A329="","",DATEDIF(D329,NOW(),"y"))))</f>
        <v/>
      </c>
      <c r="F329" s="281"/>
      <c r="G329" s="282"/>
      <c r="H329" s="283" t="str">
        <f>IF(G329="","",IF(G329&gt;(auxiliar!L$2*14),"Sim","Não"))</f>
        <v/>
      </c>
      <c r="I329" s="384" t="str">
        <f t="shared" si="27"/>
        <v/>
      </c>
      <c r="J329" s="380" t="str">
        <f>IF(Table9[[#This Row],[Código do agregado
'[Entidade']]]="","",IF(A329&lt;&gt;A328,"A",IF(J328="A","B",IF(J328="B","C",IF(J328="C","D",IF(J328="D","E",IF(J328="E","F",IF(J328="F","G",IF(J328="G","H",IF(J328="H","I",IF(J328="I","J",IF(J328="J","K",IF(J328="K","L",IF(J328="L","M",IF(J328="M","N",IF(J328="N","O",IF(J328="O","P",IF(J328="P","Q"))))))))))))))))))</f>
        <v/>
      </c>
      <c r="K329" s="284" t="str">
        <f t="shared" si="24"/>
        <v/>
      </c>
      <c r="L329" s="285" t="str">
        <f t="shared" si="25"/>
        <v/>
      </c>
      <c r="M329" s="286" t="str">
        <f t="shared" ca="1" si="26"/>
        <v/>
      </c>
      <c r="U329" s="275"/>
    </row>
    <row r="330" spans="1:21" x14ac:dyDescent="0.25">
      <c r="A330" s="276"/>
      <c r="B330" s="277" t="str">
        <f>IF(Table9[[#This Row],[Código do agregado
'[Entidade']]]="","",(CONCATENATE(VLOOKUP(Table9[[#This Row],[Código do agregado
'[Entidade']]],Table8[[Código do agregado '[Entidade']]:[Código do agregado
'[1º Direito']]],8,FALSE),".",Table9[[#This Row],[Membro]])))</f>
        <v/>
      </c>
      <c r="C330" s="278"/>
      <c r="D330" s="279"/>
      <c r="E330" s="280" t="str">
        <f ca="1">IF(Table9[[#This Row],[Data de nascimento (aaaa-mm-dd)]]="","",(IF(A330="","",DATEDIF(D330,NOW(),"y"))))</f>
        <v/>
      </c>
      <c r="F330" s="281"/>
      <c r="G330" s="282"/>
      <c r="H330" s="283" t="str">
        <f>IF(G330="","",IF(G330&gt;(auxiliar!L$2*14),"Sim","Não"))</f>
        <v/>
      </c>
      <c r="I330" s="384" t="str">
        <f t="shared" si="27"/>
        <v/>
      </c>
      <c r="J330" s="380" t="str">
        <f>IF(Table9[[#This Row],[Código do agregado
'[Entidade']]]="","",IF(A330&lt;&gt;A329,"A",IF(J329="A","B",IF(J329="B","C",IF(J329="C","D",IF(J329="D","E",IF(J329="E","F",IF(J329="F","G",IF(J329="G","H",IF(J329="H","I",IF(J329="I","J",IF(J329="J","K",IF(J329="K","L",IF(J329="L","M",IF(J329="M","N",IF(J329="N","O",IF(J329="O","P",IF(J329="P","Q"))))))))))))))))))</f>
        <v/>
      </c>
      <c r="K330" s="284" t="str">
        <f t="shared" si="24"/>
        <v/>
      </c>
      <c r="L330" s="285" t="str">
        <f t="shared" si="25"/>
        <v/>
      </c>
      <c r="M330" s="286" t="str">
        <f t="shared" ca="1" si="26"/>
        <v/>
      </c>
      <c r="U330" s="275"/>
    </row>
    <row r="331" spans="1:21" x14ac:dyDescent="0.25">
      <c r="A331" s="276"/>
      <c r="B331" s="277" t="str">
        <f>IF(Table9[[#This Row],[Código do agregado
'[Entidade']]]="","",(CONCATENATE(VLOOKUP(Table9[[#This Row],[Código do agregado
'[Entidade']]],Table8[[Código do agregado '[Entidade']]:[Código do agregado
'[1º Direito']]],8,FALSE),".",Table9[[#This Row],[Membro]])))</f>
        <v/>
      </c>
      <c r="C331" s="278"/>
      <c r="D331" s="279"/>
      <c r="E331" s="280" t="str">
        <f ca="1">IF(Table9[[#This Row],[Data de nascimento (aaaa-mm-dd)]]="","",(IF(A331="","",DATEDIF(D331,NOW(),"y"))))</f>
        <v/>
      </c>
      <c r="F331" s="281"/>
      <c r="G331" s="282"/>
      <c r="H331" s="283" t="str">
        <f>IF(G331="","",IF(G331&gt;(auxiliar!L$2*14),"Sim","Não"))</f>
        <v/>
      </c>
      <c r="I331" s="384" t="str">
        <f t="shared" si="27"/>
        <v/>
      </c>
      <c r="J331" s="380" t="str">
        <f>IF(Table9[[#This Row],[Código do agregado
'[Entidade']]]="","",IF(A331&lt;&gt;A330,"A",IF(J330="A","B",IF(J330="B","C",IF(J330="C","D",IF(J330="D","E",IF(J330="E","F",IF(J330="F","G",IF(J330="G","H",IF(J330="H","I",IF(J330="I","J",IF(J330="J","K",IF(J330="K","L",IF(J330="L","M",IF(J330="M","N",IF(J330="N","O",IF(J330="O","P",IF(J330="P","Q"))))))))))))))))))</f>
        <v/>
      </c>
      <c r="K331" s="284" t="str">
        <f t="shared" si="24"/>
        <v/>
      </c>
      <c r="L331" s="285" t="str">
        <f t="shared" si="25"/>
        <v/>
      </c>
      <c r="M331" s="286" t="str">
        <f t="shared" ca="1" si="26"/>
        <v/>
      </c>
      <c r="U331" s="275"/>
    </row>
    <row r="332" spans="1:21" x14ac:dyDescent="0.25">
      <c r="A332" s="276"/>
      <c r="B332" s="277" t="str">
        <f>IF(Table9[[#This Row],[Código do agregado
'[Entidade']]]="","",(CONCATENATE(VLOOKUP(Table9[[#This Row],[Código do agregado
'[Entidade']]],Table8[[Código do agregado '[Entidade']]:[Código do agregado
'[1º Direito']]],8,FALSE),".",Table9[[#This Row],[Membro]])))</f>
        <v/>
      </c>
      <c r="C332" s="278"/>
      <c r="D332" s="279"/>
      <c r="E332" s="280" t="str">
        <f ca="1">IF(Table9[[#This Row],[Data de nascimento (aaaa-mm-dd)]]="","",(IF(A332="","",DATEDIF(D332,NOW(),"y"))))</f>
        <v/>
      </c>
      <c r="F332" s="281"/>
      <c r="G332" s="282"/>
      <c r="H332" s="283" t="str">
        <f>IF(G332="","",IF(G332&gt;(auxiliar!L$2*14),"Sim","Não"))</f>
        <v/>
      </c>
      <c r="I332" s="384" t="str">
        <f t="shared" si="27"/>
        <v/>
      </c>
      <c r="J332" s="380" t="str">
        <f>IF(Table9[[#This Row],[Código do agregado
'[Entidade']]]="","",IF(A332&lt;&gt;A331,"A",IF(J331="A","B",IF(J331="B","C",IF(J331="C","D",IF(J331="D","E",IF(J331="E","F",IF(J331="F","G",IF(J331="G","H",IF(J331="H","I",IF(J331="I","J",IF(J331="J","K",IF(J331="K","L",IF(J331="L","M",IF(J331="M","N",IF(J331="N","O",IF(J331="O","P",IF(J331="P","Q"))))))))))))))))))</f>
        <v/>
      </c>
      <c r="K332" s="284" t="str">
        <f t="shared" si="24"/>
        <v/>
      </c>
      <c r="L332" s="285" t="str">
        <f t="shared" si="25"/>
        <v/>
      </c>
      <c r="M332" s="286" t="str">
        <f t="shared" ca="1" si="26"/>
        <v/>
      </c>
      <c r="U332" s="275"/>
    </row>
    <row r="333" spans="1:21" x14ac:dyDescent="0.25">
      <c r="A333" s="276"/>
      <c r="B333" s="277" t="str">
        <f>IF(Table9[[#This Row],[Código do agregado
'[Entidade']]]="","",(CONCATENATE(VLOOKUP(Table9[[#This Row],[Código do agregado
'[Entidade']]],Table8[[Código do agregado '[Entidade']]:[Código do agregado
'[1º Direito']]],8,FALSE),".",Table9[[#This Row],[Membro]])))</f>
        <v/>
      </c>
      <c r="C333" s="278"/>
      <c r="D333" s="279"/>
      <c r="E333" s="280" t="str">
        <f ca="1">IF(Table9[[#This Row],[Data de nascimento (aaaa-mm-dd)]]="","",(IF(A333="","",DATEDIF(D333,NOW(),"y"))))</f>
        <v/>
      </c>
      <c r="F333" s="281"/>
      <c r="G333" s="282"/>
      <c r="H333" s="283" t="str">
        <f>IF(G333="","",IF(G333&gt;(auxiliar!L$2*14),"Sim","Não"))</f>
        <v/>
      </c>
      <c r="I333" s="384" t="str">
        <f t="shared" si="27"/>
        <v/>
      </c>
      <c r="J333" s="380" t="str">
        <f>IF(Table9[[#This Row],[Código do agregado
'[Entidade']]]="","",IF(A333&lt;&gt;A332,"A",IF(J332="A","B",IF(J332="B","C",IF(J332="C","D",IF(J332="D","E",IF(J332="E","F",IF(J332="F","G",IF(J332="G","H",IF(J332="H","I",IF(J332="I","J",IF(J332="J","K",IF(J332="K","L",IF(J332="L","M",IF(J332="M","N",IF(J332="N","O",IF(J332="O","P",IF(J332="P","Q"))))))))))))))))))</f>
        <v/>
      </c>
      <c r="K333" s="284" t="str">
        <f t="shared" si="24"/>
        <v/>
      </c>
      <c r="L333" s="285" t="str">
        <f t="shared" si="25"/>
        <v/>
      </c>
      <c r="M333" s="286" t="str">
        <f t="shared" ca="1" si="26"/>
        <v/>
      </c>
      <c r="U333" s="275"/>
    </row>
    <row r="334" spans="1:21" x14ac:dyDescent="0.25">
      <c r="A334" s="276"/>
      <c r="B334" s="277" t="str">
        <f>IF(Table9[[#This Row],[Código do agregado
'[Entidade']]]="","",(CONCATENATE(VLOOKUP(Table9[[#This Row],[Código do agregado
'[Entidade']]],Table8[[Código do agregado '[Entidade']]:[Código do agregado
'[1º Direito']]],8,FALSE),".",Table9[[#This Row],[Membro]])))</f>
        <v/>
      </c>
      <c r="C334" s="278"/>
      <c r="D334" s="279"/>
      <c r="E334" s="280" t="str">
        <f ca="1">IF(Table9[[#This Row],[Data de nascimento (aaaa-mm-dd)]]="","",(IF(A334="","",DATEDIF(D334,NOW(),"y"))))</f>
        <v/>
      </c>
      <c r="F334" s="281"/>
      <c r="G334" s="282"/>
      <c r="H334" s="283" t="str">
        <f>IF(G334="","",IF(G334&gt;(auxiliar!L$2*14),"Sim","Não"))</f>
        <v/>
      </c>
      <c r="I334" s="384" t="str">
        <f t="shared" si="27"/>
        <v/>
      </c>
      <c r="J334" s="380" t="str">
        <f>IF(Table9[[#This Row],[Código do agregado
'[Entidade']]]="","",IF(A334&lt;&gt;A333,"A",IF(J333="A","B",IF(J333="B","C",IF(J333="C","D",IF(J333="D","E",IF(J333="E","F",IF(J333="F","G",IF(J333="G","H",IF(J333="H","I",IF(J333="I","J",IF(J333="J","K",IF(J333="K","L",IF(J333="L","M",IF(J333="M","N",IF(J333="N","O",IF(J333="O","P",IF(J333="P","Q"))))))))))))))))))</f>
        <v/>
      </c>
      <c r="K334" s="284" t="str">
        <f t="shared" si="24"/>
        <v/>
      </c>
      <c r="L334" s="285" t="str">
        <f t="shared" si="25"/>
        <v/>
      </c>
      <c r="M334" s="286" t="str">
        <f t="shared" ca="1" si="26"/>
        <v/>
      </c>
      <c r="U334" s="275"/>
    </row>
    <row r="335" spans="1:21" x14ac:dyDescent="0.25">
      <c r="A335" s="276"/>
      <c r="B335" s="277" t="str">
        <f>IF(Table9[[#This Row],[Código do agregado
'[Entidade']]]="","",(CONCATENATE(VLOOKUP(Table9[[#This Row],[Código do agregado
'[Entidade']]],Table8[[Código do agregado '[Entidade']]:[Código do agregado
'[1º Direito']]],8,FALSE),".",Table9[[#This Row],[Membro]])))</f>
        <v/>
      </c>
      <c r="C335" s="278"/>
      <c r="D335" s="279"/>
      <c r="E335" s="280" t="str">
        <f ca="1">IF(Table9[[#This Row],[Data de nascimento (aaaa-mm-dd)]]="","",(IF(A335="","",DATEDIF(D335,NOW(),"y"))))</f>
        <v/>
      </c>
      <c r="F335" s="281"/>
      <c r="G335" s="282"/>
      <c r="H335" s="283" t="str">
        <f>IF(G335="","",IF(G335&gt;(auxiliar!L$2*14),"Sim","Não"))</f>
        <v/>
      </c>
      <c r="I335" s="384" t="str">
        <f t="shared" si="27"/>
        <v/>
      </c>
      <c r="J335" s="380" t="str">
        <f>IF(Table9[[#This Row],[Código do agregado
'[Entidade']]]="","",IF(A335&lt;&gt;A334,"A",IF(J334="A","B",IF(J334="B","C",IF(J334="C","D",IF(J334="D","E",IF(J334="E","F",IF(J334="F","G",IF(J334="G","H",IF(J334="H","I",IF(J334="I","J",IF(J334="J","K",IF(J334="K","L",IF(J334="L","M",IF(J334="M","N",IF(J334="N","O",IF(J334="O","P",IF(J334="P","Q"))))))))))))))))))</f>
        <v/>
      </c>
      <c r="K335" s="284" t="str">
        <f t="shared" si="24"/>
        <v/>
      </c>
      <c r="L335" s="285" t="str">
        <f t="shared" si="25"/>
        <v/>
      </c>
      <c r="M335" s="286" t="str">
        <f t="shared" ca="1" si="26"/>
        <v/>
      </c>
      <c r="U335" s="275"/>
    </row>
    <row r="336" spans="1:21" x14ac:dyDescent="0.25">
      <c r="A336" s="276"/>
      <c r="B336" s="277" t="str">
        <f>IF(Table9[[#This Row],[Código do agregado
'[Entidade']]]="","",(CONCATENATE(VLOOKUP(Table9[[#This Row],[Código do agregado
'[Entidade']]],Table8[[Código do agregado '[Entidade']]:[Código do agregado
'[1º Direito']]],8,FALSE),".",Table9[[#This Row],[Membro]])))</f>
        <v/>
      </c>
      <c r="C336" s="278"/>
      <c r="D336" s="279"/>
      <c r="E336" s="280" t="str">
        <f ca="1">IF(Table9[[#This Row],[Data de nascimento (aaaa-mm-dd)]]="","",(IF(A336="","",DATEDIF(D336,NOW(),"y"))))</f>
        <v/>
      </c>
      <c r="F336" s="281"/>
      <c r="G336" s="282"/>
      <c r="H336" s="283" t="str">
        <f>IF(G336="","",IF(G336&gt;(auxiliar!L$2*14),"Sim","Não"))</f>
        <v/>
      </c>
      <c r="I336" s="384" t="str">
        <f t="shared" si="27"/>
        <v/>
      </c>
      <c r="J336" s="380" t="str">
        <f>IF(Table9[[#This Row],[Código do agregado
'[Entidade']]]="","",IF(A336&lt;&gt;A335,"A",IF(J335="A","B",IF(J335="B","C",IF(J335="C","D",IF(J335="D","E",IF(J335="E","F",IF(J335="F","G",IF(J335="G","H",IF(J335="H","I",IF(J335="I","J",IF(J335="J","K",IF(J335="K","L",IF(J335="L","M",IF(J335="M","N",IF(J335="N","O",IF(J335="O","P",IF(J335="P","Q"))))))))))))))))))</f>
        <v/>
      </c>
      <c r="K336" s="284" t="str">
        <f t="shared" si="24"/>
        <v/>
      </c>
      <c r="L336" s="285" t="str">
        <f t="shared" si="25"/>
        <v/>
      </c>
      <c r="M336" s="286" t="str">
        <f t="shared" ca="1" si="26"/>
        <v/>
      </c>
      <c r="U336" s="275"/>
    </row>
    <row r="337" spans="1:21" x14ac:dyDescent="0.25">
      <c r="A337" s="276"/>
      <c r="B337" s="277" t="str">
        <f>IF(Table9[[#This Row],[Código do agregado
'[Entidade']]]="","",(CONCATENATE(VLOOKUP(Table9[[#This Row],[Código do agregado
'[Entidade']]],Table8[[Código do agregado '[Entidade']]:[Código do agregado
'[1º Direito']]],8,FALSE),".",Table9[[#This Row],[Membro]])))</f>
        <v/>
      </c>
      <c r="C337" s="278"/>
      <c r="D337" s="279"/>
      <c r="E337" s="280" t="str">
        <f ca="1">IF(Table9[[#This Row],[Data de nascimento (aaaa-mm-dd)]]="","",(IF(A337="","",DATEDIF(D337,NOW(),"y"))))</f>
        <v/>
      </c>
      <c r="F337" s="281"/>
      <c r="G337" s="282"/>
      <c r="H337" s="283" t="str">
        <f>IF(G337="","",IF(G337&gt;(auxiliar!L$2*14),"Sim","Não"))</f>
        <v/>
      </c>
      <c r="I337" s="384" t="str">
        <f t="shared" si="27"/>
        <v/>
      </c>
      <c r="J337" s="380" t="str">
        <f>IF(Table9[[#This Row],[Código do agregado
'[Entidade']]]="","",IF(A337&lt;&gt;A336,"A",IF(J336="A","B",IF(J336="B","C",IF(J336="C","D",IF(J336="D","E",IF(J336="E","F",IF(J336="F","G",IF(J336="G","H",IF(J336="H","I",IF(J336="I","J",IF(J336="J","K",IF(J336="K","L",IF(J336="L","M",IF(J336="M","N",IF(J336="N","O",IF(J336="O","P",IF(J336="P","Q"))))))))))))))))))</f>
        <v/>
      </c>
      <c r="K337" s="284" t="str">
        <f t="shared" si="24"/>
        <v/>
      </c>
      <c r="L337" s="285" t="str">
        <f t="shared" si="25"/>
        <v/>
      </c>
      <c r="M337" s="286" t="str">
        <f t="shared" ca="1" si="26"/>
        <v/>
      </c>
      <c r="U337" s="275"/>
    </row>
    <row r="338" spans="1:21" x14ac:dyDescent="0.25">
      <c r="A338" s="276"/>
      <c r="B338" s="277" t="str">
        <f>IF(Table9[[#This Row],[Código do agregado
'[Entidade']]]="","",(CONCATENATE(VLOOKUP(Table9[[#This Row],[Código do agregado
'[Entidade']]],Table8[[Código do agregado '[Entidade']]:[Código do agregado
'[1º Direito']]],8,FALSE),".",Table9[[#This Row],[Membro]])))</f>
        <v/>
      </c>
      <c r="C338" s="278"/>
      <c r="D338" s="279"/>
      <c r="E338" s="280" t="str">
        <f ca="1">IF(Table9[[#This Row],[Data de nascimento (aaaa-mm-dd)]]="","",(IF(A338="","",DATEDIF(D338,NOW(),"y"))))</f>
        <v/>
      </c>
      <c r="F338" s="281"/>
      <c r="G338" s="282"/>
      <c r="H338" s="283" t="str">
        <f>IF(G338="","",IF(G338&gt;(auxiliar!L$2*14),"Sim","Não"))</f>
        <v/>
      </c>
      <c r="I338" s="384" t="str">
        <f t="shared" si="27"/>
        <v/>
      </c>
      <c r="J338" s="380" t="str">
        <f>IF(Table9[[#This Row],[Código do agregado
'[Entidade']]]="","",IF(A338&lt;&gt;A337,"A",IF(J337="A","B",IF(J337="B","C",IF(J337="C","D",IF(J337="D","E",IF(J337="E","F",IF(J337="F","G",IF(J337="G","H",IF(J337="H","I",IF(J337="I","J",IF(J337="J","K",IF(J337="K","L",IF(J337="L","M",IF(J337="M","N",IF(J337="N","O",IF(J337="O","P",IF(J337="P","Q"))))))))))))))))))</f>
        <v/>
      </c>
      <c r="K338" s="284" t="str">
        <f t="shared" si="24"/>
        <v/>
      </c>
      <c r="L338" s="285" t="str">
        <f t="shared" si="25"/>
        <v/>
      </c>
      <c r="M338" s="286" t="str">
        <f t="shared" ca="1" si="26"/>
        <v/>
      </c>
      <c r="U338" s="275"/>
    </row>
    <row r="339" spans="1:21" x14ac:dyDescent="0.25">
      <c r="A339" s="276"/>
      <c r="B339" s="277" t="str">
        <f>IF(Table9[[#This Row],[Código do agregado
'[Entidade']]]="","",(CONCATENATE(VLOOKUP(Table9[[#This Row],[Código do agregado
'[Entidade']]],Table8[[Código do agregado '[Entidade']]:[Código do agregado
'[1º Direito']]],8,FALSE),".",Table9[[#This Row],[Membro]])))</f>
        <v/>
      </c>
      <c r="C339" s="278"/>
      <c r="D339" s="279"/>
      <c r="E339" s="280" t="str">
        <f ca="1">IF(Table9[[#This Row],[Data de nascimento (aaaa-mm-dd)]]="","",(IF(A339="","",DATEDIF(D339,NOW(),"y"))))</f>
        <v/>
      </c>
      <c r="F339" s="281"/>
      <c r="G339" s="282"/>
      <c r="H339" s="283" t="str">
        <f>IF(G339="","",IF(G339&gt;(auxiliar!L$2*14),"Sim","Não"))</f>
        <v/>
      </c>
      <c r="I339" s="384" t="str">
        <f t="shared" si="27"/>
        <v/>
      </c>
      <c r="J339" s="380" t="str">
        <f>IF(Table9[[#This Row],[Código do agregado
'[Entidade']]]="","",IF(A339&lt;&gt;A338,"A",IF(J338="A","B",IF(J338="B","C",IF(J338="C","D",IF(J338="D","E",IF(J338="E","F",IF(J338="F","G",IF(J338="G","H",IF(J338="H","I",IF(J338="I","J",IF(J338="J","K",IF(J338="K","L",IF(J338="L","M",IF(J338="M","N",IF(J338="N","O",IF(J338="O","P",IF(J338="P","Q"))))))))))))))))))</f>
        <v/>
      </c>
      <c r="K339" s="284" t="str">
        <f t="shared" si="24"/>
        <v/>
      </c>
      <c r="L339" s="285" t="str">
        <f t="shared" si="25"/>
        <v/>
      </c>
      <c r="M339" s="286" t="str">
        <f t="shared" ca="1" si="26"/>
        <v/>
      </c>
      <c r="U339" s="275"/>
    </row>
    <row r="340" spans="1:21" x14ac:dyDescent="0.25">
      <c r="A340" s="276"/>
      <c r="B340" s="277" t="str">
        <f>IF(Table9[[#This Row],[Código do agregado
'[Entidade']]]="","",(CONCATENATE(VLOOKUP(Table9[[#This Row],[Código do agregado
'[Entidade']]],Table8[[Código do agregado '[Entidade']]:[Código do agregado
'[1º Direito']]],8,FALSE),".",Table9[[#This Row],[Membro]])))</f>
        <v/>
      </c>
      <c r="C340" s="278"/>
      <c r="D340" s="279"/>
      <c r="E340" s="280" t="str">
        <f ca="1">IF(Table9[[#This Row],[Data de nascimento (aaaa-mm-dd)]]="","",(IF(A340="","",DATEDIF(D340,NOW(),"y"))))</f>
        <v/>
      </c>
      <c r="F340" s="281"/>
      <c r="G340" s="282"/>
      <c r="H340" s="283" t="str">
        <f>IF(G340="","",IF(G340&gt;(auxiliar!L$2*14),"Sim","Não"))</f>
        <v/>
      </c>
      <c r="I340" s="384" t="str">
        <f t="shared" si="27"/>
        <v/>
      </c>
      <c r="J340" s="380" t="str">
        <f>IF(Table9[[#This Row],[Código do agregado
'[Entidade']]]="","",IF(A340&lt;&gt;A339,"A",IF(J339="A","B",IF(J339="B","C",IF(J339="C","D",IF(J339="D","E",IF(J339="E","F",IF(J339="F","G",IF(J339="G","H",IF(J339="H","I",IF(J339="I","J",IF(J339="J","K",IF(J339="K","L",IF(J339="L","M",IF(J339="M","N",IF(J339="N","O",IF(J339="O","P",IF(J339="P","Q"))))))))))))))))))</f>
        <v/>
      </c>
      <c r="K340" s="284" t="str">
        <f t="shared" si="24"/>
        <v/>
      </c>
      <c r="L340" s="285" t="str">
        <f t="shared" si="25"/>
        <v/>
      </c>
      <c r="M340" s="286" t="str">
        <f t="shared" ca="1" si="26"/>
        <v/>
      </c>
      <c r="U340" s="275"/>
    </row>
    <row r="341" spans="1:21" x14ac:dyDescent="0.25">
      <c r="A341" s="276"/>
      <c r="B341" s="277" t="str">
        <f>IF(Table9[[#This Row],[Código do agregado
'[Entidade']]]="","",(CONCATENATE(VLOOKUP(Table9[[#This Row],[Código do agregado
'[Entidade']]],Table8[[Código do agregado '[Entidade']]:[Código do agregado
'[1º Direito']]],8,FALSE),".",Table9[[#This Row],[Membro]])))</f>
        <v/>
      </c>
      <c r="C341" s="278"/>
      <c r="D341" s="279"/>
      <c r="E341" s="280" t="str">
        <f ca="1">IF(Table9[[#This Row],[Data de nascimento (aaaa-mm-dd)]]="","",(IF(A341="","",DATEDIF(D341,NOW(),"y"))))</f>
        <v/>
      </c>
      <c r="F341" s="281"/>
      <c r="G341" s="282"/>
      <c r="H341" s="283" t="str">
        <f>IF(G341="","",IF(G341&gt;(auxiliar!L$2*14),"Sim","Não"))</f>
        <v/>
      </c>
      <c r="I341" s="384" t="str">
        <f t="shared" si="27"/>
        <v/>
      </c>
      <c r="J341" s="380" t="str">
        <f>IF(Table9[[#This Row],[Código do agregado
'[Entidade']]]="","",IF(A341&lt;&gt;A340,"A",IF(J340="A","B",IF(J340="B","C",IF(J340="C","D",IF(J340="D","E",IF(J340="E","F",IF(J340="F","G",IF(J340="G","H",IF(J340="H","I",IF(J340="I","J",IF(J340="J","K",IF(J340="K","L",IF(J340="L","M",IF(J340="M","N",IF(J340="N","O",IF(J340="O","P",IF(J340="P","Q"))))))))))))))))))</f>
        <v/>
      </c>
      <c r="K341" s="284" t="str">
        <f t="shared" si="24"/>
        <v/>
      </c>
      <c r="L341" s="285" t="str">
        <f t="shared" si="25"/>
        <v/>
      </c>
      <c r="M341" s="286" t="str">
        <f t="shared" ca="1" si="26"/>
        <v/>
      </c>
      <c r="U341" s="275"/>
    </row>
    <row r="342" spans="1:21" x14ac:dyDescent="0.25">
      <c r="A342" s="276"/>
      <c r="B342" s="277" t="str">
        <f>IF(Table9[[#This Row],[Código do agregado
'[Entidade']]]="","",(CONCATENATE(VLOOKUP(Table9[[#This Row],[Código do agregado
'[Entidade']]],Table8[[Código do agregado '[Entidade']]:[Código do agregado
'[1º Direito']]],8,FALSE),".",Table9[[#This Row],[Membro]])))</f>
        <v/>
      </c>
      <c r="C342" s="278"/>
      <c r="D342" s="279"/>
      <c r="E342" s="280" t="str">
        <f ca="1">IF(Table9[[#This Row],[Data de nascimento (aaaa-mm-dd)]]="","",(IF(A342="","",DATEDIF(D342,NOW(),"y"))))</f>
        <v/>
      </c>
      <c r="F342" s="281"/>
      <c r="G342" s="282"/>
      <c r="H342" s="283" t="str">
        <f>IF(G342="","",IF(G342&gt;(auxiliar!L$2*14),"Sim","Não"))</f>
        <v/>
      </c>
      <c r="I342" s="384" t="str">
        <f t="shared" si="27"/>
        <v/>
      </c>
      <c r="J342" s="380" t="str">
        <f>IF(Table9[[#This Row],[Código do agregado
'[Entidade']]]="","",IF(A342&lt;&gt;A341,"A",IF(J341="A","B",IF(J341="B","C",IF(J341="C","D",IF(J341="D","E",IF(J341="E","F",IF(J341="F","G",IF(J341="G","H",IF(J341="H","I",IF(J341="I","J",IF(J341="J","K",IF(J341="K","L",IF(J341="L","M",IF(J341="M","N",IF(J341="N","O",IF(J341="O","P",IF(J341="P","Q"))))))))))))))))))</f>
        <v/>
      </c>
      <c r="K342" s="284" t="str">
        <f t="shared" si="24"/>
        <v/>
      </c>
      <c r="L342" s="285" t="str">
        <f t="shared" si="25"/>
        <v/>
      </c>
      <c r="M342" s="286" t="str">
        <f t="shared" ca="1" si="26"/>
        <v/>
      </c>
      <c r="U342" s="275"/>
    </row>
    <row r="343" spans="1:21" x14ac:dyDescent="0.25">
      <c r="A343" s="276"/>
      <c r="B343" s="277" t="str">
        <f>IF(Table9[[#This Row],[Código do agregado
'[Entidade']]]="","",(CONCATENATE(VLOOKUP(Table9[[#This Row],[Código do agregado
'[Entidade']]],Table8[[Código do agregado '[Entidade']]:[Código do agregado
'[1º Direito']]],8,FALSE),".",Table9[[#This Row],[Membro]])))</f>
        <v/>
      </c>
      <c r="C343" s="278"/>
      <c r="D343" s="279"/>
      <c r="E343" s="280" t="str">
        <f ca="1">IF(Table9[[#This Row],[Data de nascimento (aaaa-mm-dd)]]="","",(IF(A343="","",DATEDIF(D343,NOW(),"y"))))</f>
        <v/>
      </c>
      <c r="F343" s="281"/>
      <c r="G343" s="282"/>
      <c r="H343" s="283" t="str">
        <f>IF(G343="","",IF(G343&gt;(auxiliar!L$2*14),"Sim","Não"))</f>
        <v/>
      </c>
      <c r="I343" s="384" t="str">
        <f t="shared" si="27"/>
        <v/>
      </c>
      <c r="J343" s="380" t="str">
        <f>IF(Table9[[#This Row],[Código do agregado
'[Entidade']]]="","",IF(A343&lt;&gt;A342,"A",IF(J342="A","B",IF(J342="B","C",IF(J342="C","D",IF(J342="D","E",IF(J342="E","F",IF(J342="F","G",IF(J342="G","H",IF(J342="H","I",IF(J342="I","J",IF(J342="J","K",IF(J342="K","L",IF(J342="L","M",IF(J342="M","N",IF(J342="N","O",IF(J342="O","P",IF(J342="P","Q"))))))))))))))))))</f>
        <v/>
      </c>
      <c r="K343" s="284" t="str">
        <f t="shared" si="24"/>
        <v/>
      </c>
      <c r="L343" s="285" t="str">
        <f t="shared" si="25"/>
        <v/>
      </c>
      <c r="M343" s="286" t="str">
        <f t="shared" ca="1" si="26"/>
        <v/>
      </c>
      <c r="U343" s="275"/>
    </row>
    <row r="344" spans="1:21" x14ac:dyDescent="0.25">
      <c r="A344" s="276"/>
      <c r="B344" s="277" t="str">
        <f>IF(Table9[[#This Row],[Código do agregado
'[Entidade']]]="","",(CONCATENATE(VLOOKUP(Table9[[#This Row],[Código do agregado
'[Entidade']]],Table8[[Código do agregado '[Entidade']]:[Código do agregado
'[1º Direito']]],8,FALSE),".",Table9[[#This Row],[Membro]])))</f>
        <v/>
      </c>
      <c r="C344" s="278"/>
      <c r="D344" s="279"/>
      <c r="E344" s="280" t="str">
        <f ca="1">IF(Table9[[#This Row],[Data de nascimento (aaaa-mm-dd)]]="","",(IF(A344="","",DATEDIF(D344,NOW(),"y"))))</f>
        <v/>
      </c>
      <c r="F344" s="281"/>
      <c r="G344" s="282"/>
      <c r="H344" s="283" t="str">
        <f>IF(G344="","",IF(G344&gt;(auxiliar!L$2*14),"Sim","Não"))</f>
        <v/>
      </c>
      <c r="I344" s="384" t="str">
        <f t="shared" si="27"/>
        <v/>
      </c>
      <c r="J344" s="380" t="str">
        <f>IF(Table9[[#This Row],[Código do agregado
'[Entidade']]]="","",IF(A344&lt;&gt;A343,"A",IF(J343="A","B",IF(J343="B","C",IF(J343="C","D",IF(J343="D","E",IF(J343="E","F",IF(J343="F","G",IF(J343="G","H",IF(J343="H","I",IF(J343="I","J",IF(J343="J","K",IF(J343="K","L",IF(J343="L","M",IF(J343="M","N",IF(J343="N","O",IF(J343="O","P",IF(J343="P","Q"))))))))))))))))))</f>
        <v/>
      </c>
      <c r="K344" s="284" t="str">
        <f t="shared" si="24"/>
        <v/>
      </c>
      <c r="L344" s="285" t="str">
        <f t="shared" si="25"/>
        <v/>
      </c>
      <c r="M344" s="286" t="str">
        <f t="shared" ca="1" si="26"/>
        <v/>
      </c>
      <c r="U344" s="275"/>
    </row>
    <row r="345" spans="1:21" x14ac:dyDescent="0.25">
      <c r="A345" s="276"/>
      <c r="B345" s="277" t="str">
        <f>IF(Table9[[#This Row],[Código do agregado
'[Entidade']]]="","",(CONCATENATE(VLOOKUP(Table9[[#This Row],[Código do agregado
'[Entidade']]],Table8[[Código do agregado '[Entidade']]:[Código do agregado
'[1º Direito']]],8,FALSE),".",Table9[[#This Row],[Membro]])))</f>
        <v/>
      </c>
      <c r="C345" s="278"/>
      <c r="D345" s="279"/>
      <c r="E345" s="280" t="str">
        <f ca="1">IF(Table9[[#This Row],[Data de nascimento (aaaa-mm-dd)]]="","",(IF(A345="","",DATEDIF(D345,NOW(),"y"))))</f>
        <v/>
      </c>
      <c r="F345" s="281"/>
      <c r="G345" s="282"/>
      <c r="H345" s="283" t="str">
        <f>IF(G345="","",IF(G345&gt;(auxiliar!L$2*14),"Sim","Não"))</f>
        <v/>
      </c>
      <c r="I345" s="384" t="str">
        <f t="shared" si="27"/>
        <v/>
      </c>
      <c r="J345" s="380" t="str">
        <f>IF(Table9[[#This Row],[Código do agregado
'[Entidade']]]="","",IF(A345&lt;&gt;A344,"A",IF(J344="A","B",IF(J344="B","C",IF(J344="C","D",IF(J344="D","E",IF(J344="E","F",IF(J344="F","G",IF(J344="G","H",IF(J344="H","I",IF(J344="I","J",IF(J344="J","K",IF(J344="K","L",IF(J344="L","M",IF(J344="M","N",IF(J344="N","O",IF(J344="O","P",IF(J344="P","Q"))))))))))))))))))</f>
        <v/>
      </c>
      <c r="K345" s="284" t="str">
        <f t="shared" si="24"/>
        <v/>
      </c>
      <c r="L345" s="285" t="str">
        <f t="shared" si="25"/>
        <v/>
      </c>
      <c r="M345" s="286" t="str">
        <f t="shared" ca="1" si="26"/>
        <v/>
      </c>
      <c r="U345" s="275"/>
    </row>
    <row r="346" spans="1:21" x14ac:dyDescent="0.25">
      <c r="A346" s="276"/>
      <c r="B346" s="277" t="str">
        <f>IF(Table9[[#This Row],[Código do agregado
'[Entidade']]]="","",(CONCATENATE(VLOOKUP(Table9[[#This Row],[Código do agregado
'[Entidade']]],Table8[[Código do agregado '[Entidade']]:[Código do agregado
'[1º Direito']]],8,FALSE),".",Table9[[#This Row],[Membro]])))</f>
        <v/>
      </c>
      <c r="C346" s="278"/>
      <c r="D346" s="279"/>
      <c r="E346" s="280" t="str">
        <f ca="1">IF(Table9[[#This Row],[Data de nascimento (aaaa-mm-dd)]]="","",(IF(A346="","",DATEDIF(D346,NOW(),"y"))))</f>
        <v/>
      </c>
      <c r="F346" s="281"/>
      <c r="G346" s="282"/>
      <c r="H346" s="283" t="str">
        <f>IF(G346="","",IF(G346&gt;(auxiliar!L$2*14),"Sim","Não"))</f>
        <v/>
      </c>
      <c r="I346" s="384" t="str">
        <f t="shared" si="27"/>
        <v/>
      </c>
      <c r="J346" s="380" t="str">
        <f>IF(Table9[[#This Row],[Código do agregado
'[Entidade']]]="","",IF(A346&lt;&gt;A345,"A",IF(J345="A","B",IF(J345="B","C",IF(J345="C","D",IF(J345="D","E",IF(J345="E","F",IF(J345="F","G",IF(J345="G","H",IF(J345="H","I",IF(J345="I","J",IF(J345="J","K",IF(J345="K","L",IF(J345="L","M",IF(J345="M","N",IF(J345="N","O",IF(J345="O","P",IF(J345="P","Q"))))))))))))))))))</f>
        <v/>
      </c>
      <c r="K346" s="284" t="str">
        <f t="shared" si="24"/>
        <v/>
      </c>
      <c r="L346" s="285" t="str">
        <f t="shared" si="25"/>
        <v/>
      </c>
      <c r="M346" s="286" t="str">
        <f t="shared" ca="1" si="26"/>
        <v/>
      </c>
      <c r="U346" s="275"/>
    </row>
    <row r="347" spans="1:21" x14ac:dyDescent="0.25">
      <c r="A347" s="276"/>
      <c r="B347" s="277" t="str">
        <f>IF(Table9[[#This Row],[Código do agregado
'[Entidade']]]="","",(CONCATENATE(VLOOKUP(Table9[[#This Row],[Código do agregado
'[Entidade']]],Table8[[Código do agregado '[Entidade']]:[Código do agregado
'[1º Direito']]],8,FALSE),".",Table9[[#This Row],[Membro]])))</f>
        <v/>
      </c>
      <c r="C347" s="278"/>
      <c r="D347" s="279"/>
      <c r="E347" s="280" t="str">
        <f ca="1">IF(Table9[[#This Row],[Data de nascimento (aaaa-mm-dd)]]="","",(IF(A347="","",DATEDIF(D347,NOW(),"y"))))</f>
        <v/>
      </c>
      <c r="F347" s="281"/>
      <c r="G347" s="282"/>
      <c r="H347" s="283" t="str">
        <f>IF(G347="","",IF(G347&gt;(auxiliar!L$2*14),"Sim","Não"))</f>
        <v/>
      </c>
      <c r="I347" s="384" t="str">
        <f t="shared" si="27"/>
        <v/>
      </c>
      <c r="J347" s="380" t="str">
        <f>IF(Table9[[#This Row],[Código do agregado
'[Entidade']]]="","",IF(A347&lt;&gt;A346,"A",IF(J346="A","B",IF(J346="B","C",IF(J346="C","D",IF(J346="D","E",IF(J346="E","F",IF(J346="F","G",IF(J346="G","H",IF(J346="H","I",IF(J346="I","J",IF(J346="J","K",IF(J346="K","L",IF(J346="L","M",IF(J346="M","N",IF(J346="N","O",IF(J346="O","P",IF(J346="P","Q"))))))))))))))))))</f>
        <v/>
      </c>
      <c r="K347" s="284" t="str">
        <f t="shared" si="24"/>
        <v/>
      </c>
      <c r="L347" s="285" t="str">
        <f t="shared" si="25"/>
        <v/>
      </c>
      <c r="M347" s="286" t="str">
        <f t="shared" ca="1" si="26"/>
        <v/>
      </c>
      <c r="U347" s="275"/>
    </row>
    <row r="348" spans="1:21" x14ac:dyDescent="0.25">
      <c r="A348" s="276"/>
      <c r="B348" s="277" t="str">
        <f>IF(Table9[[#This Row],[Código do agregado
'[Entidade']]]="","",(CONCATENATE(VLOOKUP(Table9[[#This Row],[Código do agregado
'[Entidade']]],Table8[[Código do agregado '[Entidade']]:[Código do agregado
'[1º Direito']]],8,FALSE),".",Table9[[#This Row],[Membro]])))</f>
        <v/>
      </c>
      <c r="C348" s="278"/>
      <c r="D348" s="279"/>
      <c r="E348" s="280" t="str">
        <f ca="1">IF(Table9[[#This Row],[Data de nascimento (aaaa-mm-dd)]]="","",(IF(A348="","",DATEDIF(D348,NOW(),"y"))))</f>
        <v/>
      </c>
      <c r="F348" s="281"/>
      <c r="G348" s="282"/>
      <c r="H348" s="283" t="str">
        <f>IF(G348="","",IF(G348&gt;(auxiliar!L$2*14),"Sim","Não"))</f>
        <v/>
      </c>
      <c r="I348" s="384" t="str">
        <f t="shared" si="27"/>
        <v/>
      </c>
      <c r="J348" s="380" t="str">
        <f>IF(Table9[[#This Row],[Código do agregado
'[Entidade']]]="","",IF(A348&lt;&gt;A347,"A",IF(J347="A","B",IF(J347="B","C",IF(J347="C","D",IF(J347="D","E",IF(J347="E","F",IF(J347="F","G",IF(J347="G","H",IF(J347="H","I",IF(J347="I","J",IF(J347="J","K",IF(J347="K","L",IF(J347="L","M",IF(J347="M","N",IF(J347="N","O",IF(J347="O","P",IF(J347="P","Q"))))))))))))))))))</f>
        <v/>
      </c>
      <c r="K348" s="284" t="str">
        <f t="shared" si="24"/>
        <v/>
      </c>
      <c r="L348" s="285" t="str">
        <f t="shared" si="25"/>
        <v/>
      </c>
      <c r="M348" s="286" t="str">
        <f t="shared" ca="1" si="26"/>
        <v/>
      </c>
      <c r="U348" s="275"/>
    </row>
    <row r="349" spans="1:21" x14ac:dyDescent="0.25">
      <c r="A349" s="276"/>
      <c r="B349" s="277" t="str">
        <f>IF(Table9[[#This Row],[Código do agregado
'[Entidade']]]="","",(CONCATENATE(VLOOKUP(Table9[[#This Row],[Código do agregado
'[Entidade']]],Table8[[Código do agregado '[Entidade']]:[Código do agregado
'[1º Direito']]],8,FALSE),".",Table9[[#This Row],[Membro]])))</f>
        <v/>
      </c>
      <c r="C349" s="278"/>
      <c r="D349" s="279"/>
      <c r="E349" s="280" t="str">
        <f ca="1">IF(Table9[[#This Row],[Data de nascimento (aaaa-mm-dd)]]="","",(IF(A349="","",DATEDIF(D349,NOW(),"y"))))</f>
        <v/>
      </c>
      <c r="F349" s="281"/>
      <c r="G349" s="282"/>
      <c r="H349" s="283" t="str">
        <f>IF(G349="","",IF(G349&gt;(auxiliar!L$2*14),"Sim","Não"))</f>
        <v/>
      </c>
      <c r="I349" s="384" t="str">
        <f t="shared" si="27"/>
        <v/>
      </c>
      <c r="J349" s="380" t="str">
        <f>IF(Table9[[#This Row],[Código do agregado
'[Entidade']]]="","",IF(A349&lt;&gt;A348,"A",IF(J348="A","B",IF(J348="B","C",IF(J348="C","D",IF(J348="D","E",IF(J348="E","F",IF(J348="F","G",IF(J348="G","H",IF(J348="H","I",IF(J348="I","J",IF(J348="J","K",IF(J348="K","L",IF(J348="L","M",IF(J348="M","N",IF(J348="N","O",IF(J348="O","P",IF(J348="P","Q"))))))))))))))))))</f>
        <v/>
      </c>
      <c r="K349" s="284" t="str">
        <f t="shared" si="24"/>
        <v/>
      </c>
      <c r="L349" s="285" t="str">
        <f t="shared" si="25"/>
        <v/>
      </c>
      <c r="M349" s="286" t="str">
        <f t="shared" ca="1" si="26"/>
        <v/>
      </c>
      <c r="U349" s="275"/>
    </row>
    <row r="350" spans="1:21" x14ac:dyDescent="0.25">
      <c r="A350" s="276"/>
      <c r="B350" s="277" t="str">
        <f>IF(Table9[[#This Row],[Código do agregado
'[Entidade']]]="","",(CONCATENATE(VLOOKUP(Table9[[#This Row],[Código do agregado
'[Entidade']]],Table8[[Código do agregado '[Entidade']]:[Código do agregado
'[1º Direito']]],8,FALSE),".",Table9[[#This Row],[Membro]])))</f>
        <v/>
      </c>
      <c r="C350" s="278"/>
      <c r="D350" s="279"/>
      <c r="E350" s="280" t="str">
        <f ca="1">IF(Table9[[#This Row],[Data de nascimento (aaaa-mm-dd)]]="","",(IF(A350="","",DATEDIF(D350,NOW(),"y"))))</f>
        <v/>
      </c>
      <c r="F350" s="281"/>
      <c r="G350" s="282"/>
      <c r="H350" s="283" t="str">
        <f>IF(G350="","",IF(G350&gt;(auxiliar!L$2*14),"Sim","Não"))</f>
        <v/>
      </c>
      <c r="I350" s="384" t="str">
        <f t="shared" si="27"/>
        <v/>
      </c>
      <c r="J350" s="380" t="str">
        <f>IF(Table9[[#This Row],[Código do agregado
'[Entidade']]]="","",IF(A350&lt;&gt;A349,"A",IF(J349="A","B",IF(J349="B","C",IF(J349="C","D",IF(J349="D","E",IF(J349="E","F",IF(J349="F","G",IF(J349="G","H",IF(J349="H","I",IF(J349="I","J",IF(J349="J","K",IF(J349="K","L",IF(J349="L","M",IF(J349="M","N",IF(J349="N","O",IF(J349="O","P",IF(J349="P","Q"))))))))))))))))))</f>
        <v/>
      </c>
      <c r="K350" s="284" t="str">
        <f t="shared" si="24"/>
        <v/>
      </c>
      <c r="L350" s="285" t="str">
        <f t="shared" si="25"/>
        <v/>
      </c>
      <c r="M350" s="286" t="str">
        <f t="shared" ca="1" si="26"/>
        <v/>
      </c>
      <c r="U350" s="275"/>
    </row>
    <row r="351" spans="1:21" x14ac:dyDescent="0.25">
      <c r="A351" s="276"/>
      <c r="B351" s="277" t="str">
        <f>IF(Table9[[#This Row],[Código do agregado
'[Entidade']]]="","",(CONCATENATE(VLOOKUP(Table9[[#This Row],[Código do agregado
'[Entidade']]],Table8[[Código do agregado '[Entidade']]:[Código do agregado
'[1º Direito']]],8,FALSE),".",Table9[[#This Row],[Membro]])))</f>
        <v/>
      </c>
      <c r="C351" s="278"/>
      <c r="D351" s="279"/>
      <c r="E351" s="280" t="str">
        <f ca="1">IF(Table9[[#This Row],[Data de nascimento (aaaa-mm-dd)]]="","",(IF(A351="","",DATEDIF(D351,NOW(),"y"))))</f>
        <v/>
      </c>
      <c r="F351" s="281"/>
      <c r="G351" s="282"/>
      <c r="H351" s="283" t="str">
        <f>IF(G351="","",IF(G351&gt;(auxiliar!L$2*14),"Sim","Não"))</f>
        <v/>
      </c>
      <c r="I351" s="384" t="str">
        <f t="shared" si="27"/>
        <v/>
      </c>
      <c r="J351" s="380" t="str">
        <f>IF(Table9[[#This Row],[Código do agregado
'[Entidade']]]="","",IF(A351&lt;&gt;A350,"A",IF(J350="A","B",IF(J350="B","C",IF(J350="C","D",IF(J350="D","E",IF(J350="E","F",IF(J350="F","G",IF(J350="G","H",IF(J350="H","I",IF(J350="I","J",IF(J350="J","K",IF(J350="K","L",IF(J350="L","M",IF(J350="M","N",IF(J350="N","O",IF(J350="O","P",IF(J350="P","Q"))))))))))))))))))</f>
        <v/>
      </c>
      <c r="K351" s="284" t="str">
        <f t="shared" si="24"/>
        <v/>
      </c>
      <c r="L351" s="285" t="str">
        <f t="shared" si="25"/>
        <v/>
      </c>
      <c r="M351" s="286" t="str">
        <f t="shared" ca="1" si="26"/>
        <v/>
      </c>
      <c r="U351" s="275"/>
    </row>
    <row r="352" spans="1:21" x14ac:dyDescent="0.25">
      <c r="A352" s="276"/>
      <c r="B352" s="277" t="str">
        <f>IF(Table9[[#This Row],[Código do agregado
'[Entidade']]]="","",(CONCATENATE(VLOOKUP(Table9[[#This Row],[Código do agregado
'[Entidade']]],Table8[[Código do agregado '[Entidade']]:[Código do agregado
'[1º Direito']]],8,FALSE),".",Table9[[#This Row],[Membro]])))</f>
        <v/>
      </c>
      <c r="C352" s="278"/>
      <c r="D352" s="279"/>
      <c r="E352" s="280" t="str">
        <f ca="1">IF(Table9[[#This Row],[Data de nascimento (aaaa-mm-dd)]]="","",(IF(A352="","",DATEDIF(D352,NOW(),"y"))))</f>
        <v/>
      </c>
      <c r="F352" s="281"/>
      <c r="G352" s="282"/>
      <c r="H352" s="283" t="str">
        <f>IF(G352="","",IF(G352&gt;(auxiliar!L$2*14),"Sim","Não"))</f>
        <v/>
      </c>
      <c r="I352" s="384" t="str">
        <f t="shared" si="27"/>
        <v/>
      </c>
      <c r="J352" s="380" t="str">
        <f>IF(Table9[[#This Row],[Código do agregado
'[Entidade']]]="","",IF(A352&lt;&gt;A351,"A",IF(J351="A","B",IF(J351="B","C",IF(J351="C","D",IF(J351="D","E",IF(J351="E","F",IF(J351="F","G",IF(J351="G","H",IF(J351="H","I",IF(J351="I","J",IF(J351="J","K",IF(J351="K","L",IF(J351="L","M",IF(J351="M","N",IF(J351="N","O",IF(J351="O","P",IF(J351="P","Q"))))))))))))))))))</f>
        <v/>
      </c>
      <c r="K352" s="284" t="str">
        <f t="shared" si="24"/>
        <v/>
      </c>
      <c r="L352" s="285" t="str">
        <f t="shared" si="25"/>
        <v/>
      </c>
      <c r="M352" s="286" t="str">
        <f t="shared" ca="1" si="26"/>
        <v/>
      </c>
      <c r="U352" s="275"/>
    </row>
    <row r="353" spans="1:21" x14ac:dyDescent="0.25">
      <c r="A353" s="276"/>
      <c r="B353" s="277" t="str">
        <f>IF(Table9[[#This Row],[Código do agregado
'[Entidade']]]="","",(CONCATENATE(VLOOKUP(Table9[[#This Row],[Código do agregado
'[Entidade']]],Table8[[Código do agregado '[Entidade']]:[Código do agregado
'[1º Direito']]],8,FALSE),".",Table9[[#This Row],[Membro]])))</f>
        <v/>
      </c>
      <c r="C353" s="278"/>
      <c r="D353" s="279"/>
      <c r="E353" s="280" t="str">
        <f ca="1">IF(Table9[[#This Row],[Data de nascimento (aaaa-mm-dd)]]="","",(IF(A353="","",DATEDIF(D353,NOW(),"y"))))</f>
        <v/>
      </c>
      <c r="F353" s="281"/>
      <c r="G353" s="282"/>
      <c r="H353" s="283" t="str">
        <f>IF(G353="","",IF(G353&gt;(auxiliar!L$2*14),"Sim","Não"))</f>
        <v/>
      </c>
      <c r="I353" s="384" t="str">
        <f t="shared" si="27"/>
        <v/>
      </c>
      <c r="J353" s="380" t="str">
        <f>IF(Table9[[#This Row],[Código do agregado
'[Entidade']]]="","",IF(A353&lt;&gt;A352,"A",IF(J352="A","B",IF(J352="B","C",IF(J352="C","D",IF(J352="D","E",IF(J352="E","F",IF(J352="F","G",IF(J352="G","H",IF(J352="H","I",IF(J352="I","J",IF(J352="J","K",IF(J352="K","L",IF(J352="L","M",IF(J352="M","N",IF(J352="N","O",IF(J352="O","P",IF(J352="P","Q"))))))))))))))))))</f>
        <v/>
      </c>
      <c r="K353" s="284" t="str">
        <f t="shared" si="24"/>
        <v/>
      </c>
      <c r="L353" s="285" t="str">
        <f t="shared" si="25"/>
        <v/>
      </c>
      <c r="M353" s="286" t="str">
        <f t="shared" ca="1" si="26"/>
        <v/>
      </c>
      <c r="U353" s="275"/>
    </row>
    <row r="354" spans="1:21" x14ac:dyDescent="0.25">
      <c r="A354" s="276"/>
      <c r="B354" s="277" t="str">
        <f>IF(Table9[[#This Row],[Código do agregado
'[Entidade']]]="","",(CONCATENATE(VLOOKUP(Table9[[#This Row],[Código do agregado
'[Entidade']]],Table8[[Código do agregado '[Entidade']]:[Código do agregado
'[1º Direito']]],8,FALSE),".",Table9[[#This Row],[Membro]])))</f>
        <v/>
      </c>
      <c r="C354" s="278"/>
      <c r="D354" s="279"/>
      <c r="E354" s="280" t="str">
        <f ca="1">IF(Table9[[#This Row],[Data de nascimento (aaaa-mm-dd)]]="","",(IF(A354="","",DATEDIF(D354,NOW(),"y"))))</f>
        <v/>
      </c>
      <c r="F354" s="281"/>
      <c r="G354" s="282"/>
      <c r="H354" s="283" t="str">
        <f>IF(G354="","",IF(G354&gt;(auxiliar!L$2*14),"Sim","Não"))</f>
        <v/>
      </c>
      <c r="I354" s="384" t="str">
        <f t="shared" si="27"/>
        <v/>
      </c>
      <c r="J354" s="380" t="str">
        <f>IF(Table9[[#This Row],[Código do agregado
'[Entidade']]]="","",IF(A354&lt;&gt;A353,"A",IF(J353="A","B",IF(J353="B","C",IF(J353="C","D",IF(J353="D","E",IF(J353="E","F",IF(J353="F","G",IF(J353="G","H",IF(J353="H","I",IF(J353="I","J",IF(J353="J","K",IF(J353="K","L",IF(J353="L","M",IF(J353="M","N",IF(J353="N","O",IF(J353="O","P",IF(J353="P","Q"))))))))))))))))))</f>
        <v/>
      </c>
      <c r="K354" s="284" t="str">
        <f t="shared" si="24"/>
        <v/>
      </c>
      <c r="L354" s="285" t="str">
        <f t="shared" si="25"/>
        <v/>
      </c>
      <c r="M354" s="286" t="str">
        <f t="shared" ca="1" si="26"/>
        <v/>
      </c>
      <c r="U354" s="275"/>
    </row>
    <row r="355" spans="1:21" x14ac:dyDescent="0.25">
      <c r="A355" s="276"/>
      <c r="B355" s="277" t="str">
        <f>IF(Table9[[#This Row],[Código do agregado
'[Entidade']]]="","",(CONCATENATE(VLOOKUP(Table9[[#This Row],[Código do agregado
'[Entidade']]],Table8[[Código do agregado '[Entidade']]:[Código do agregado
'[1º Direito']]],8,FALSE),".",Table9[[#This Row],[Membro]])))</f>
        <v/>
      </c>
      <c r="C355" s="278"/>
      <c r="D355" s="279"/>
      <c r="E355" s="280" t="str">
        <f ca="1">IF(Table9[[#This Row],[Data de nascimento (aaaa-mm-dd)]]="","",(IF(A355="","",DATEDIF(D355,NOW(),"y"))))</f>
        <v/>
      </c>
      <c r="F355" s="281"/>
      <c r="G355" s="282"/>
      <c r="H355" s="283" t="str">
        <f>IF(G355="","",IF(G355&gt;(auxiliar!L$2*14),"Sim","Não"))</f>
        <v/>
      </c>
      <c r="I355" s="384" t="str">
        <f t="shared" si="27"/>
        <v/>
      </c>
      <c r="J355" s="380" t="str">
        <f>IF(Table9[[#This Row],[Código do agregado
'[Entidade']]]="","",IF(A355&lt;&gt;A354,"A",IF(J354="A","B",IF(J354="B","C",IF(J354="C","D",IF(J354="D","E",IF(J354="E","F",IF(J354="F","G",IF(J354="G","H",IF(J354="H","I",IF(J354="I","J",IF(J354="J","K",IF(J354="K","L",IF(J354="L","M",IF(J354="M","N",IF(J354="N","O",IF(J354="O","P",IF(J354="P","Q"))))))))))))))))))</f>
        <v/>
      </c>
      <c r="K355" s="284" t="str">
        <f t="shared" si="24"/>
        <v/>
      </c>
      <c r="L355" s="285" t="str">
        <f t="shared" si="25"/>
        <v/>
      </c>
      <c r="M355" s="286" t="str">
        <f t="shared" ca="1" si="26"/>
        <v/>
      </c>
      <c r="U355" s="275"/>
    </row>
    <row r="356" spans="1:21" x14ac:dyDescent="0.25">
      <c r="A356" s="276"/>
      <c r="B356" s="277" t="str">
        <f>IF(Table9[[#This Row],[Código do agregado
'[Entidade']]]="","",(CONCATENATE(VLOOKUP(Table9[[#This Row],[Código do agregado
'[Entidade']]],Table8[[Código do agregado '[Entidade']]:[Código do agregado
'[1º Direito']]],8,FALSE),".",Table9[[#This Row],[Membro]])))</f>
        <v/>
      </c>
      <c r="C356" s="278"/>
      <c r="D356" s="279"/>
      <c r="E356" s="280" t="str">
        <f ca="1">IF(Table9[[#This Row],[Data de nascimento (aaaa-mm-dd)]]="","",(IF(A356="","",DATEDIF(D356,NOW(),"y"))))</f>
        <v/>
      </c>
      <c r="F356" s="281"/>
      <c r="G356" s="282"/>
      <c r="H356" s="283" t="str">
        <f>IF(G356="","",IF(G356&gt;(auxiliar!L$2*14),"Sim","Não"))</f>
        <v/>
      </c>
      <c r="I356" s="384" t="str">
        <f t="shared" si="27"/>
        <v/>
      </c>
      <c r="J356" s="380" t="str">
        <f>IF(Table9[[#This Row],[Código do agregado
'[Entidade']]]="","",IF(A356&lt;&gt;A355,"A",IF(J355="A","B",IF(J355="B","C",IF(J355="C","D",IF(J355="D","E",IF(J355="E","F",IF(J355="F","G",IF(J355="G","H",IF(J355="H","I",IF(J355="I","J",IF(J355="J","K",IF(J355="K","L",IF(J355="L","M",IF(J355="M","N",IF(J355="N","O",IF(J355="O","P",IF(J355="P","Q"))))))))))))))))))</f>
        <v/>
      </c>
      <c r="K356" s="284" t="str">
        <f t="shared" si="24"/>
        <v/>
      </c>
      <c r="L356" s="285" t="str">
        <f t="shared" si="25"/>
        <v/>
      </c>
      <c r="M356" s="286" t="str">
        <f t="shared" ca="1" si="26"/>
        <v/>
      </c>
      <c r="U356" s="275"/>
    </row>
    <row r="357" spans="1:21" x14ac:dyDescent="0.25">
      <c r="A357" s="276"/>
      <c r="B357" s="277" t="str">
        <f>IF(Table9[[#This Row],[Código do agregado
'[Entidade']]]="","",(CONCATENATE(VLOOKUP(Table9[[#This Row],[Código do agregado
'[Entidade']]],Table8[[Código do agregado '[Entidade']]:[Código do agregado
'[1º Direito']]],8,FALSE),".",Table9[[#This Row],[Membro]])))</f>
        <v/>
      </c>
      <c r="C357" s="278"/>
      <c r="D357" s="279"/>
      <c r="E357" s="280" t="str">
        <f ca="1">IF(Table9[[#This Row],[Data de nascimento (aaaa-mm-dd)]]="","",(IF(A357="","",DATEDIF(D357,NOW(),"y"))))</f>
        <v/>
      </c>
      <c r="F357" s="281"/>
      <c r="G357" s="282"/>
      <c r="H357" s="283" t="str">
        <f>IF(G357="","",IF(G357&gt;(auxiliar!L$2*14),"Sim","Não"))</f>
        <v/>
      </c>
      <c r="I357" s="384" t="str">
        <f t="shared" si="27"/>
        <v/>
      </c>
      <c r="J357" s="380" t="str">
        <f>IF(Table9[[#This Row],[Código do agregado
'[Entidade']]]="","",IF(A357&lt;&gt;A356,"A",IF(J356="A","B",IF(J356="B","C",IF(J356="C","D",IF(J356="D","E",IF(J356="E","F",IF(J356="F","G",IF(J356="G","H",IF(J356="H","I",IF(J356="I","J",IF(J356="J","K",IF(J356="K","L",IF(J356="L","M",IF(J356="M","N",IF(J356="N","O",IF(J356="O","P",IF(J356="P","Q"))))))))))))))))))</f>
        <v/>
      </c>
      <c r="K357" s="284" t="str">
        <f t="shared" si="24"/>
        <v/>
      </c>
      <c r="L357" s="285" t="str">
        <f t="shared" si="25"/>
        <v/>
      </c>
      <c r="M357" s="286" t="str">
        <f t="shared" ca="1" si="26"/>
        <v/>
      </c>
      <c r="U357" s="275"/>
    </row>
    <row r="358" spans="1:21" x14ac:dyDescent="0.25">
      <c r="A358" s="276"/>
      <c r="B358" s="277" t="str">
        <f>IF(Table9[[#This Row],[Código do agregado
'[Entidade']]]="","",(CONCATENATE(VLOOKUP(Table9[[#This Row],[Código do agregado
'[Entidade']]],Table8[[Código do agregado '[Entidade']]:[Código do agregado
'[1º Direito']]],8,FALSE),".",Table9[[#This Row],[Membro]])))</f>
        <v/>
      </c>
      <c r="C358" s="278"/>
      <c r="D358" s="279"/>
      <c r="E358" s="280" t="str">
        <f ca="1">IF(Table9[[#This Row],[Data de nascimento (aaaa-mm-dd)]]="","",(IF(A358="","",DATEDIF(D358,NOW(),"y"))))</f>
        <v/>
      </c>
      <c r="F358" s="281"/>
      <c r="G358" s="282"/>
      <c r="H358" s="283" t="str">
        <f>IF(G358="","",IF(G358&gt;(auxiliar!L$2*14),"Sim","Não"))</f>
        <v/>
      </c>
      <c r="I358" s="384" t="str">
        <f t="shared" si="27"/>
        <v/>
      </c>
      <c r="J358" s="380" t="str">
        <f>IF(Table9[[#This Row],[Código do agregado
'[Entidade']]]="","",IF(A358&lt;&gt;A357,"A",IF(J357="A","B",IF(J357="B","C",IF(J357="C","D",IF(J357="D","E",IF(J357="E","F",IF(J357="F","G",IF(J357="G","H",IF(J357="H","I",IF(J357="I","J",IF(J357="J","K",IF(J357="K","L",IF(J357="L","M",IF(J357="M","N",IF(J357="N","O",IF(J357="O","P",IF(J357="P","Q"))))))))))))))))))</f>
        <v/>
      </c>
      <c r="K358" s="284" t="str">
        <f t="shared" si="24"/>
        <v/>
      </c>
      <c r="L358" s="285" t="str">
        <f t="shared" si="25"/>
        <v/>
      </c>
      <c r="M358" s="286" t="str">
        <f t="shared" ca="1" si="26"/>
        <v/>
      </c>
      <c r="U358" s="275"/>
    </row>
    <row r="359" spans="1:21" x14ac:dyDescent="0.25">
      <c r="A359" s="276"/>
      <c r="B359" s="277" t="str">
        <f>IF(Table9[[#This Row],[Código do agregado
'[Entidade']]]="","",(CONCATENATE(VLOOKUP(Table9[[#This Row],[Código do agregado
'[Entidade']]],Table8[[Código do agregado '[Entidade']]:[Código do agregado
'[1º Direito']]],8,FALSE),".",Table9[[#This Row],[Membro]])))</f>
        <v/>
      </c>
      <c r="C359" s="278"/>
      <c r="D359" s="279"/>
      <c r="E359" s="280" t="str">
        <f ca="1">IF(Table9[[#This Row],[Data de nascimento (aaaa-mm-dd)]]="","",(IF(A359="","",DATEDIF(D359,NOW(),"y"))))</f>
        <v/>
      </c>
      <c r="F359" s="281"/>
      <c r="G359" s="282"/>
      <c r="H359" s="283" t="str">
        <f>IF(G359="","",IF(G359&gt;(auxiliar!L$2*14),"Sim","Não"))</f>
        <v/>
      </c>
      <c r="I359" s="384" t="str">
        <f t="shared" si="27"/>
        <v/>
      </c>
      <c r="J359" s="380" t="str">
        <f>IF(Table9[[#This Row],[Código do agregado
'[Entidade']]]="","",IF(A359&lt;&gt;A358,"A",IF(J358="A","B",IF(J358="B","C",IF(J358="C","D",IF(J358="D","E",IF(J358="E","F",IF(J358="F","G",IF(J358="G","H",IF(J358="H","I",IF(J358="I","J",IF(J358="J","K",IF(J358="K","L",IF(J358="L","M",IF(J358="M","N",IF(J358="N","O",IF(J358="O","P",IF(J358="P","Q"))))))))))))))))))</f>
        <v/>
      </c>
      <c r="K359" s="284" t="str">
        <f t="shared" si="24"/>
        <v/>
      </c>
      <c r="L359" s="285" t="str">
        <f t="shared" si="25"/>
        <v/>
      </c>
      <c r="M359" s="286" t="str">
        <f t="shared" ca="1" si="26"/>
        <v/>
      </c>
      <c r="U359" s="275"/>
    </row>
    <row r="360" spans="1:21" x14ac:dyDescent="0.25">
      <c r="A360" s="276"/>
      <c r="B360" s="277" t="str">
        <f>IF(Table9[[#This Row],[Código do agregado
'[Entidade']]]="","",(CONCATENATE(VLOOKUP(Table9[[#This Row],[Código do agregado
'[Entidade']]],Table8[[Código do agregado '[Entidade']]:[Código do agregado
'[1º Direito']]],8,FALSE),".",Table9[[#This Row],[Membro]])))</f>
        <v/>
      </c>
      <c r="C360" s="278"/>
      <c r="D360" s="279"/>
      <c r="E360" s="280" t="str">
        <f ca="1">IF(Table9[[#This Row],[Data de nascimento (aaaa-mm-dd)]]="","",(IF(A360="","",DATEDIF(D360,NOW(),"y"))))</f>
        <v/>
      </c>
      <c r="F360" s="281"/>
      <c r="G360" s="282"/>
      <c r="H360" s="283" t="str">
        <f>IF(G360="","",IF(G360&gt;(auxiliar!L$2*14),"Sim","Não"))</f>
        <v/>
      </c>
      <c r="I360" s="384" t="str">
        <f t="shared" si="27"/>
        <v/>
      </c>
      <c r="J360" s="380" t="str">
        <f>IF(Table9[[#This Row],[Código do agregado
'[Entidade']]]="","",IF(A360&lt;&gt;A359,"A",IF(J359="A","B",IF(J359="B","C",IF(J359="C","D",IF(J359="D","E",IF(J359="E","F",IF(J359="F","G",IF(J359="G","H",IF(J359="H","I",IF(J359="I","J",IF(J359="J","K",IF(J359="K","L",IF(J359="L","M",IF(J359="M","N",IF(J359="N","O",IF(J359="O","P",IF(J359="P","Q"))))))))))))))))))</f>
        <v/>
      </c>
      <c r="K360" s="284" t="str">
        <f t="shared" si="24"/>
        <v/>
      </c>
      <c r="L360" s="285" t="str">
        <f t="shared" si="25"/>
        <v/>
      </c>
      <c r="M360" s="286" t="str">
        <f t="shared" ca="1" si="26"/>
        <v/>
      </c>
      <c r="U360" s="275"/>
    </row>
    <row r="361" spans="1:21" x14ac:dyDescent="0.25">
      <c r="A361" s="276"/>
      <c r="B361" s="277" t="str">
        <f>IF(Table9[[#This Row],[Código do agregado
'[Entidade']]]="","",(CONCATENATE(VLOOKUP(Table9[[#This Row],[Código do agregado
'[Entidade']]],Table8[[Código do agregado '[Entidade']]:[Código do agregado
'[1º Direito']]],8,FALSE),".",Table9[[#This Row],[Membro]])))</f>
        <v/>
      </c>
      <c r="C361" s="278"/>
      <c r="D361" s="279"/>
      <c r="E361" s="280" t="str">
        <f ca="1">IF(Table9[[#This Row],[Data de nascimento (aaaa-mm-dd)]]="","",(IF(A361="","",DATEDIF(D361,NOW(),"y"))))</f>
        <v/>
      </c>
      <c r="F361" s="281"/>
      <c r="G361" s="282"/>
      <c r="H361" s="283" t="str">
        <f>IF(G361="","",IF(G361&gt;(auxiliar!L$2*14),"Sim","Não"))</f>
        <v/>
      </c>
      <c r="I361" s="384" t="str">
        <f t="shared" si="27"/>
        <v/>
      </c>
      <c r="J361" s="380" t="str">
        <f>IF(Table9[[#This Row],[Código do agregado
'[Entidade']]]="","",IF(A361&lt;&gt;A360,"A",IF(J360="A","B",IF(J360="B","C",IF(J360="C","D",IF(J360="D","E",IF(J360="E","F",IF(J360="F","G",IF(J360="G","H",IF(J360="H","I",IF(J360="I","J",IF(J360="J","K",IF(J360="K","L",IF(J360="L","M",IF(J360="M","N",IF(J360="N","O",IF(J360="O","P",IF(J360="P","Q"))))))))))))))))))</f>
        <v/>
      </c>
      <c r="K361" s="284" t="str">
        <f t="shared" si="24"/>
        <v/>
      </c>
      <c r="L361" s="285" t="str">
        <f t="shared" si="25"/>
        <v/>
      </c>
      <c r="M361" s="286" t="str">
        <f t="shared" ca="1" si="26"/>
        <v/>
      </c>
      <c r="U361" s="275"/>
    </row>
    <row r="362" spans="1:21" x14ac:dyDescent="0.25">
      <c r="A362" s="276"/>
      <c r="B362" s="277" t="str">
        <f>IF(Table9[[#This Row],[Código do agregado
'[Entidade']]]="","",(CONCATENATE(VLOOKUP(Table9[[#This Row],[Código do agregado
'[Entidade']]],Table8[[Código do agregado '[Entidade']]:[Código do agregado
'[1º Direito']]],8,FALSE),".",Table9[[#This Row],[Membro]])))</f>
        <v/>
      </c>
      <c r="C362" s="278"/>
      <c r="D362" s="279"/>
      <c r="E362" s="280" t="str">
        <f ca="1">IF(Table9[[#This Row],[Data de nascimento (aaaa-mm-dd)]]="","",(IF(A362="","",DATEDIF(D362,NOW(),"y"))))</f>
        <v/>
      </c>
      <c r="F362" s="281"/>
      <c r="G362" s="282"/>
      <c r="H362" s="283" t="str">
        <f>IF(G362="","",IF(G362&gt;(auxiliar!L$2*14),"Sim","Não"))</f>
        <v/>
      </c>
      <c r="I362" s="384" t="str">
        <f t="shared" si="27"/>
        <v/>
      </c>
      <c r="J362" s="380" t="str">
        <f>IF(Table9[[#This Row],[Código do agregado
'[Entidade']]]="","",IF(A362&lt;&gt;A361,"A",IF(J361="A","B",IF(J361="B","C",IF(J361="C","D",IF(J361="D","E",IF(J361="E","F",IF(J361="F","G",IF(J361="G","H",IF(J361="H","I",IF(J361="I","J",IF(J361="J","K",IF(J361="K","L",IF(J361="L","M",IF(J361="M","N",IF(J361="N","O",IF(J361="O","P",IF(J361="P","Q"))))))))))))))))))</f>
        <v/>
      </c>
      <c r="K362" s="284" t="str">
        <f t="shared" si="24"/>
        <v/>
      </c>
      <c r="L362" s="285" t="str">
        <f t="shared" si="25"/>
        <v/>
      </c>
      <c r="M362" s="286" t="str">
        <f t="shared" ca="1" si="26"/>
        <v/>
      </c>
      <c r="U362" s="275"/>
    </row>
    <row r="363" spans="1:21" x14ac:dyDescent="0.25">
      <c r="A363" s="276"/>
      <c r="B363" s="277" t="str">
        <f>IF(Table9[[#This Row],[Código do agregado
'[Entidade']]]="","",(CONCATENATE(VLOOKUP(Table9[[#This Row],[Código do agregado
'[Entidade']]],Table8[[Código do agregado '[Entidade']]:[Código do agregado
'[1º Direito']]],8,FALSE),".",Table9[[#This Row],[Membro]])))</f>
        <v/>
      </c>
      <c r="C363" s="278"/>
      <c r="D363" s="279"/>
      <c r="E363" s="280" t="str">
        <f ca="1">IF(Table9[[#This Row],[Data de nascimento (aaaa-mm-dd)]]="","",(IF(A363="","",DATEDIF(D363,NOW(),"y"))))</f>
        <v/>
      </c>
      <c r="F363" s="281"/>
      <c r="G363" s="282"/>
      <c r="H363" s="283" t="str">
        <f>IF(G363="","",IF(G363&gt;(auxiliar!L$2*14),"Sim","Não"))</f>
        <v/>
      </c>
      <c r="I363" s="384" t="str">
        <f t="shared" si="27"/>
        <v/>
      </c>
      <c r="J363" s="380" t="str">
        <f>IF(Table9[[#This Row],[Código do agregado
'[Entidade']]]="","",IF(A363&lt;&gt;A362,"A",IF(J362="A","B",IF(J362="B","C",IF(J362="C","D",IF(J362="D","E",IF(J362="E","F",IF(J362="F","G",IF(J362="G","H",IF(J362="H","I",IF(J362="I","J",IF(J362="J","K",IF(J362="K","L",IF(J362="L","M",IF(J362="M","N",IF(J362="N","O",IF(J362="O","P",IF(J362="P","Q"))))))))))))))))))</f>
        <v/>
      </c>
      <c r="K363" s="284" t="str">
        <f t="shared" si="24"/>
        <v/>
      </c>
      <c r="L363" s="285" t="str">
        <f t="shared" si="25"/>
        <v/>
      </c>
      <c r="M363" s="286" t="str">
        <f t="shared" ca="1" si="26"/>
        <v/>
      </c>
      <c r="U363" s="275"/>
    </row>
    <row r="364" spans="1:21" x14ac:dyDescent="0.25">
      <c r="A364" s="276"/>
      <c r="B364" s="277" t="str">
        <f>IF(Table9[[#This Row],[Código do agregado
'[Entidade']]]="","",(CONCATENATE(VLOOKUP(Table9[[#This Row],[Código do agregado
'[Entidade']]],Table8[[Código do agregado '[Entidade']]:[Código do agregado
'[1º Direito']]],8,FALSE),".",Table9[[#This Row],[Membro]])))</f>
        <v/>
      </c>
      <c r="C364" s="278"/>
      <c r="D364" s="279"/>
      <c r="E364" s="280" t="str">
        <f ca="1">IF(Table9[[#This Row],[Data de nascimento (aaaa-mm-dd)]]="","",(IF(A364="","",DATEDIF(D364,NOW(),"y"))))</f>
        <v/>
      </c>
      <c r="F364" s="281"/>
      <c r="G364" s="282"/>
      <c r="H364" s="283" t="str">
        <f>IF(G364="","",IF(G364&gt;(auxiliar!L$2*14),"Sim","Não"))</f>
        <v/>
      </c>
      <c r="I364" s="384" t="str">
        <f t="shared" si="27"/>
        <v/>
      </c>
      <c r="J364" s="380" t="str">
        <f>IF(Table9[[#This Row],[Código do agregado
'[Entidade']]]="","",IF(A364&lt;&gt;A363,"A",IF(J363="A","B",IF(J363="B","C",IF(J363="C","D",IF(J363="D","E",IF(J363="E","F",IF(J363="F","G",IF(J363="G","H",IF(J363="H","I",IF(J363="I","J",IF(J363="J","K",IF(J363="K","L",IF(J363="L","M",IF(J363="M","N",IF(J363="N","O",IF(J363="O","P",IF(J363="P","Q"))))))))))))))))))</f>
        <v/>
      </c>
      <c r="K364" s="284" t="str">
        <f t="shared" si="24"/>
        <v/>
      </c>
      <c r="L364" s="285" t="str">
        <f t="shared" si="25"/>
        <v/>
      </c>
      <c r="M364" s="286" t="str">
        <f t="shared" ca="1" si="26"/>
        <v/>
      </c>
      <c r="U364" s="275"/>
    </row>
    <row r="365" spans="1:21" x14ac:dyDescent="0.25">
      <c r="A365" s="276"/>
      <c r="B365" s="277" t="str">
        <f>IF(Table9[[#This Row],[Código do agregado
'[Entidade']]]="","",(CONCATENATE(VLOOKUP(Table9[[#This Row],[Código do agregado
'[Entidade']]],Table8[[Código do agregado '[Entidade']]:[Código do agregado
'[1º Direito']]],8,FALSE),".",Table9[[#This Row],[Membro]])))</f>
        <v/>
      </c>
      <c r="C365" s="278"/>
      <c r="D365" s="279"/>
      <c r="E365" s="280" t="str">
        <f ca="1">IF(Table9[[#This Row],[Data de nascimento (aaaa-mm-dd)]]="","",(IF(A365="","",DATEDIF(D365,NOW(),"y"))))</f>
        <v/>
      </c>
      <c r="F365" s="281"/>
      <c r="G365" s="282"/>
      <c r="H365" s="283" t="str">
        <f>IF(G365="","",IF(G365&gt;(auxiliar!L$2*14),"Sim","Não"))</f>
        <v/>
      </c>
      <c r="I365" s="384" t="str">
        <f t="shared" si="27"/>
        <v/>
      </c>
      <c r="J365" s="380" t="str">
        <f>IF(Table9[[#This Row],[Código do agregado
'[Entidade']]]="","",IF(A365&lt;&gt;A364,"A",IF(J364="A","B",IF(J364="B","C",IF(J364="C","D",IF(J364="D","E",IF(J364="E","F",IF(J364="F","G",IF(J364="G","H",IF(J364="H","I",IF(J364="I","J",IF(J364="J","K",IF(J364="K","L",IF(J364="L","M",IF(J364="M","N",IF(J364="N","O",IF(J364="O","P",IF(J364="P","Q"))))))))))))))))))</f>
        <v/>
      </c>
      <c r="K365" s="284" t="str">
        <f t="shared" si="24"/>
        <v/>
      </c>
      <c r="L365" s="285" t="str">
        <f t="shared" si="25"/>
        <v/>
      </c>
      <c r="M365" s="286" t="str">
        <f t="shared" ca="1" si="26"/>
        <v/>
      </c>
      <c r="U365" s="275"/>
    </row>
    <row r="366" spans="1:21" x14ac:dyDescent="0.25">
      <c r="A366" s="276"/>
      <c r="B366" s="277" t="str">
        <f>IF(Table9[[#This Row],[Código do agregado
'[Entidade']]]="","",(CONCATENATE(VLOOKUP(Table9[[#This Row],[Código do agregado
'[Entidade']]],Table8[[Código do agregado '[Entidade']]:[Código do agregado
'[1º Direito']]],8,FALSE),".",Table9[[#This Row],[Membro]])))</f>
        <v/>
      </c>
      <c r="C366" s="278"/>
      <c r="D366" s="279"/>
      <c r="E366" s="280" t="str">
        <f ca="1">IF(Table9[[#This Row],[Data de nascimento (aaaa-mm-dd)]]="","",(IF(A366="","",DATEDIF(D366,NOW(),"y"))))</f>
        <v/>
      </c>
      <c r="F366" s="281"/>
      <c r="G366" s="282"/>
      <c r="H366" s="283" t="str">
        <f>IF(G366="","",IF(G366&gt;(auxiliar!L$2*14),"Sim","Não"))</f>
        <v/>
      </c>
      <c r="I366" s="384" t="str">
        <f t="shared" si="27"/>
        <v/>
      </c>
      <c r="J366" s="380" t="str">
        <f>IF(Table9[[#This Row],[Código do agregado
'[Entidade']]]="","",IF(A366&lt;&gt;A365,"A",IF(J365="A","B",IF(J365="B","C",IF(J365="C","D",IF(J365="D","E",IF(J365="E","F",IF(J365="F","G",IF(J365="G","H",IF(J365="H","I",IF(J365="I","J",IF(J365="J","K",IF(J365="K","L",IF(J365="L","M",IF(J365="M","N",IF(J365="N","O",IF(J365="O","P",IF(J365="P","Q"))))))))))))))))))</f>
        <v/>
      </c>
      <c r="K366" s="284" t="str">
        <f t="shared" si="24"/>
        <v/>
      </c>
      <c r="L366" s="285" t="str">
        <f t="shared" si="25"/>
        <v/>
      </c>
      <c r="M366" s="286" t="str">
        <f t="shared" ca="1" si="26"/>
        <v/>
      </c>
      <c r="U366" s="275"/>
    </row>
    <row r="367" spans="1:21" x14ac:dyDescent="0.25">
      <c r="A367" s="276"/>
      <c r="B367" s="277" t="str">
        <f>IF(Table9[[#This Row],[Código do agregado
'[Entidade']]]="","",(CONCATENATE(VLOOKUP(Table9[[#This Row],[Código do agregado
'[Entidade']]],Table8[[Código do agregado '[Entidade']]:[Código do agregado
'[1º Direito']]],8,FALSE),".",Table9[[#This Row],[Membro]])))</f>
        <v/>
      </c>
      <c r="C367" s="278"/>
      <c r="D367" s="279"/>
      <c r="E367" s="280" t="str">
        <f ca="1">IF(Table9[[#This Row],[Data de nascimento (aaaa-mm-dd)]]="","",(IF(A367="","",DATEDIF(D367,NOW(),"y"))))</f>
        <v/>
      </c>
      <c r="F367" s="281"/>
      <c r="G367" s="282"/>
      <c r="H367" s="283" t="str">
        <f>IF(G367="","",IF(G367&gt;(auxiliar!L$2*14),"Sim","Não"))</f>
        <v/>
      </c>
      <c r="I367" s="384" t="str">
        <f t="shared" si="27"/>
        <v/>
      </c>
      <c r="J367" s="380" t="str">
        <f>IF(Table9[[#This Row],[Código do agregado
'[Entidade']]]="","",IF(A367&lt;&gt;A366,"A",IF(J366="A","B",IF(J366="B","C",IF(J366="C","D",IF(J366="D","E",IF(J366="E","F",IF(J366="F","G",IF(J366="G","H",IF(J366="H","I",IF(J366="I","J",IF(J366="J","K",IF(J366="K","L",IF(J366="L","M",IF(J366="M","N",IF(J366="N","O",IF(J366="O","P",IF(J366="P","Q"))))))))))))))))))</f>
        <v/>
      </c>
      <c r="K367" s="284" t="str">
        <f t="shared" si="24"/>
        <v/>
      </c>
      <c r="L367" s="285" t="str">
        <f t="shared" si="25"/>
        <v/>
      </c>
      <c r="M367" s="286" t="str">
        <f t="shared" ca="1" si="26"/>
        <v/>
      </c>
      <c r="U367" s="275"/>
    </row>
    <row r="368" spans="1:21" x14ac:dyDescent="0.25">
      <c r="A368" s="276"/>
      <c r="B368" s="277" t="str">
        <f>IF(Table9[[#This Row],[Código do agregado
'[Entidade']]]="","",(CONCATENATE(VLOOKUP(Table9[[#This Row],[Código do agregado
'[Entidade']]],Table8[[Código do agregado '[Entidade']]:[Código do agregado
'[1º Direito']]],8,FALSE),".",Table9[[#This Row],[Membro]])))</f>
        <v/>
      </c>
      <c r="C368" s="278"/>
      <c r="D368" s="279"/>
      <c r="E368" s="280" t="str">
        <f ca="1">IF(Table9[[#This Row],[Data de nascimento (aaaa-mm-dd)]]="","",(IF(A368="","",DATEDIF(D368,NOW(),"y"))))</f>
        <v/>
      </c>
      <c r="F368" s="281"/>
      <c r="G368" s="282"/>
      <c r="H368" s="283" t="str">
        <f>IF(G368="","",IF(G368&gt;(auxiliar!L$2*14),"Sim","Não"))</f>
        <v/>
      </c>
      <c r="I368" s="384" t="str">
        <f t="shared" si="27"/>
        <v/>
      </c>
      <c r="J368" s="380" t="str">
        <f>IF(Table9[[#This Row],[Código do agregado
'[Entidade']]]="","",IF(A368&lt;&gt;A367,"A",IF(J367="A","B",IF(J367="B","C",IF(J367="C","D",IF(J367="D","E",IF(J367="E","F",IF(J367="F","G",IF(J367="G","H",IF(J367="H","I",IF(J367="I","J",IF(J367="J","K",IF(J367="K","L",IF(J367="L","M",IF(J367="M","N",IF(J367="N","O",IF(J367="O","P",IF(J367="P","Q"))))))))))))))))))</f>
        <v/>
      </c>
      <c r="K368" s="284" t="str">
        <f t="shared" si="24"/>
        <v/>
      </c>
      <c r="L368" s="285" t="str">
        <f t="shared" si="25"/>
        <v/>
      </c>
      <c r="M368" s="286" t="str">
        <f t="shared" ca="1" si="26"/>
        <v/>
      </c>
      <c r="U368" s="275"/>
    </row>
    <row r="369" spans="1:21" x14ac:dyDescent="0.25">
      <c r="A369" s="276"/>
      <c r="B369" s="277" t="str">
        <f>IF(Table9[[#This Row],[Código do agregado
'[Entidade']]]="","",(CONCATENATE(VLOOKUP(Table9[[#This Row],[Código do agregado
'[Entidade']]],Table8[[Código do agregado '[Entidade']]:[Código do agregado
'[1º Direito']]],8,FALSE),".",Table9[[#This Row],[Membro]])))</f>
        <v/>
      </c>
      <c r="C369" s="278"/>
      <c r="D369" s="279"/>
      <c r="E369" s="280" t="str">
        <f ca="1">IF(Table9[[#This Row],[Data de nascimento (aaaa-mm-dd)]]="","",(IF(A369="","",DATEDIF(D369,NOW(),"y"))))</f>
        <v/>
      </c>
      <c r="F369" s="281"/>
      <c r="G369" s="282"/>
      <c r="H369" s="283" t="str">
        <f>IF(G369="","",IF(G369&gt;(auxiliar!L$2*14),"Sim","Não"))</f>
        <v/>
      </c>
      <c r="I369" s="384" t="str">
        <f t="shared" si="27"/>
        <v/>
      </c>
      <c r="J369" s="380" t="str">
        <f>IF(Table9[[#This Row],[Código do agregado
'[Entidade']]]="","",IF(A369&lt;&gt;A368,"A",IF(J368="A","B",IF(J368="B","C",IF(J368="C","D",IF(J368="D","E",IF(J368="E","F",IF(J368="F","G",IF(J368="G","H",IF(J368="H","I",IF(J368="I","J",IF(J368="J","K",IF(J368="K","L",IF(J368="L","M",IF(J368="M","N",IF(J368="N","O",IF(J368="O","P",IF(J368="P","Q"))))))))))))))))))</f>
        <v/>
      </c>
      <c r="K369" s="284" t="str">
        <f t="shared" si="24"/>
        <v/>
      </c>
      <c r="L369" s="285" t="str">
        <f t="shared" si="25"/>
        <v/>
      </c>
      <c r="M369" s="286" t="str">
        <f t="shared" ca="1" si="26"/>
        <v/>
      </c>
      <c r="U369" s="275"/>
    </row>
    <row r="370" spans="1:21" x14ac:dyDescent="0.25">
      <c r="A370" s="276"/>
      <c r="B370" s="277" t="str">
        <f>IF(Table9[[#This Row],[Código do agregado
'[Entidade']]]="","",(CONCATENATE(VLOOKUP(Table9[[#This Row],[Código do agregado
'[Entidade']]],Table8[[Código do agregado '[Entidade']]:[Código do agregado
'[1º Direito']]],8,FALSE),".",Table9[[#This Row],[Membro]])))</f>
        <v/>
      </c>
      <c r="C370" s="278"/>
      <c r="D370" s="279"/>
      <c r="E370" s="280" t="str">
        <f ca="1">IF(Table9[[#This Row],[Data de nascimento (aaaa-mm-dd)]]="","",(IF(A370="","",DATEDIF(D370,NOW(),"y"))))</f>
        <v/>
      </c>
      <c r="F370" s="281"/>
      <c r="G370" s="282"/>
      <c r="H370" s="283" t="str">
        <f>IF(G370="","",IF(G370&gt;(auxiliar!L$2*14),"Sim","Não"))</f>
        <v/>
      </c>
      <c r="I370" s="384" t="str">
        <f t="shared" si="27"/>
        <v/>
      </c>
      <c r="J370" s="380" t="str">
        <f>IF(Table9[[#This Row],[Código do agregado
'[Entidade']]]="","",IF(A370&lt;&gt;A369,"A",IF(J369="A","B",IF(J369="B","C",IF(J369="C","D",IF(J369="D","E",IF(J369="E","F",IF(J369="F","G",IF(J369="G","H",IF(J369="H","I",IF(J369="I","J",IF(J369="J","K",IF(J369="K","L",IF(J369="L","M",IF(J369="M","N",IF(J369="N","O",IF(J369="O","P",IF(J369="P","Q"))))))))))))))))))</f>
        <v/>
      </c>
      <c r="K370" s="284" t="str">
        <f t="shared" si="24"/>
        <v/>
      </c>
      <c r="L370" s="285" t="str">
        <f t="shared" si="25"/>
        <v/>
      </c>
      <c r="M370" s="286" t="str">
        <f t="shared" ca="1" si="26"/>
        <v/>
      </c>
      <c r="U370" s="275"/>
    </row>
    <row r="371" spans="1:21" x14ac:dyDescent="0.25">
      <c r="A371" s="276"/>
      <c r="B371" s="277" t="str">
        <f>IF(Table9[[#This Row],[Código do agregado
'[Entidade']]]="","",(CONCATENATE(VLOOKUP(Table9[[#This Row],[Código do agregado
'[Entidade']]],Table8[[Código do agregado '[Entidade']]:[Código do agregado
'[1º Direito']]],8,FALSE),".",Table9[[#This Row],[Membro]])))</f>
        <v/>
      </c>
      <c r="C371" s="278"/>
      <c r="D371" s="279"/>
      <c r="E371" s="280" t="str">
        <f ca="1">IF(Table9[[#This Row],[Data de nascimento (aaaa-mm-dd)]]="","",(IF(A371="","",DATEDIF(D371,NOW(),"y"))))</f>
        <v/>
      </c>
      <c r="F371" s="281"/>
      <c r="G371" s="282"/>
      <c r="H371" s="283" t="str">
        <f>IF(G371="","",IF(G371&gt;(auxiliar!L$2*14),"Sim","Não"))</f>
        <v/>
      </c>
      <c r="I371" s="384" t="str">
        <f t="shared" si="27"/>
        <v/>
      </c>
      <c r="J371" s="380" t="str">
        <f>IF(Table9[[#This Row],[Código do agregado
'[Entidade']]]="","",IF(A371&lt;&gt;A370,"A",IF(J370="A","B",IF(J370="B","C",IF(J370="C","D",IF(J370="D","E",IF(J370="E","F",IF(J370="F","G",IF(J370="G","H",IF(J370="H","I",IF(J370="I","J",IF(J370="J","K",IF(J370="K","L",IF(J370="L","M",IF(J370="M","N",IF(J370="N","O",IF(J370="O","P",IF(J370="P","Q"))))))))))))))))))</f>
        <v/>
      </c>
      <c r="K371" s="284" t="str">
        <f t="shared" si="24"/>
        <v/>
      </c>
      <c r="L371" s="285" t="str">
        <f t="shared" si="25"/>
        <v/>
      </c>
      <c r="M371" s="286" t="str">
        <f t="shared" ca="1" si="26"/>
        <v/>
      </c>
      <c r="U371" s="275"/>
    </row>
    <row r="372" spans="1:21" x14ac:dyDescent="0.25">
      <c r="A372" s="276"/>
      <c r="B372" s="277" t="str">
        <f>IF(Table9[[#This Row],[Código do agregado
'[Entidade']]]="","",(CONCATENATE(VLOOKUP(Table9[[#This Row],[Código do agregado
'[Entidade']]],Table8[[Código do agregado '[Entidade']]:[Código do agregado
'[1º Direito']]],8,FALSE),".",Table9[[#This Row],[Membro]])))</f>
        <v/>
      </c>
      <c r="C372" s="278"/>
      <c r="D372" s="279"/>
      <c r="E372" s="280" t="str">
        <f ca="1">IF(Table9[[#This Row],[Data de nascimento (aaaa-mm-dd)]]="","",(IF(A372="","",DATEDIF(D372,NOW(),"y"))))</f>
        <v/>
      </c>
      <c r="F372" s="281"/>
      <c r="G372" s="282"/>
      <c r="H372" s="283" t="str">
        <f>IF(G372="","",IF(G372&gt;(auxiliar!L$2*14),"Sim","Não"))</f>
        <v/>
      </c>
      <c r="I372" s="384" t="str">
        <f t="shared" si="27"/>
        <v/>
      </c>
      <c r="J372" s="380" t="str">
        <f>IF(Table9[[#This Row],[Código do agregado
'[Entidade']]]="","",IF(A372&lt;&gt;A371,"A",IF(J371="A","B",IF(J371="B","C",IF(J371="C","D",IF(J371="D","E",IF(J371="E","F",IF(J371="F","G",IF(J371="G","H",IF(J371="H","I",IF(J371="I","J",IF(J371="J","K",IF(J371="K","L",IF(J371="L","M",IF(J371="M","N",IF(J371="N","O",IF(J371="O","P",IF(J371="P","Q"))))))))))))))))))</f>
        <v/>
      </c>
      <c r="K372" s="284" t="str">
        <f t="shared" si="24"/>
        <v/>
      </c>
      <c r="L372" s="285" t="str">
        <f t="shared" si="25"/>
        <v/>
      </c>
      <c r="M372" s="286" t="str">
        <f t="shared" ca="1" si="26"/>
        <v/>
      </c>
      <c r="U372" s="275"/>
    </row>
    <row r="373" spans="1:21" x14ac:dyDescent="0.25">
      <c r="A373" s="276"/>
      <c r="B373" s="277" t="str">
        <f>IF(Table9[[#This Row],[Código do agregado
'[Entidade']]]="","",(CONCATENATE(VLOOKUP(Table9[[#This Row],[Código do agregado
'[Entidade']]],Table8[[Código do agregado '[Entidade']]:[Código do agregado
'[1º Direito']]],8,FALSE),".",Table9[[#This Row],[Membro]])))</f>
        <v/>
      </c>
      <c r="C373" s="278"/>
      <c r="D373" s="279"/>
      <c r="E373" s="280" t="str">
        <f ca="1">IF(Table9[[#This Row],[Data de nascimento (aaaa-mm-dd)]]="","",(IF(A373="","",DATEDIF(D373,NOW(),"y"))))</f>
        <v/>
      </c>
      <c r="F373" s="281"/>
      <c r="G373" s="282"/>
      <c r="H373" s="283" t="str">
        <f>IF(G373="","",IF(G373&gt;(auxiliar!L$2*14),"Sim","Não"))</f>
        <v/>
      </c>
      <c r="I373" s="384" t="str">
        <f t="shared" si="27"/>
        <v/>
      </c>
      <c r="J373" s="380" t="str">
        <f>IF(Table9[[#This Row],[Código do agregado
'[Entidade']]]="","",IF(A373&lt;&gt;A372,"A",IF(J372="A","B",IF(J372="B","C",IF(J372="C","D",IF(J372="D","E",IF(J372="E","F",IF(J372="F","G",IF(J372="G","H",IF(J372="H","I",IF(J372="I","J",IF(J372="J","K",IF(J372="K","L",IF(J372="L","M",IF(J372="M","N",IF(J372="N","O",IF(J372="O","P",IF(J372="P","Q"))))))))))))))))))</f>
        <v/>
      </c>
      <c r="K373" s="284" t="str">
        <f t="shared" ref="K373:K436" si="28">IFERROR(IF(OR(RIGHT(C373,1)-(11-((9*LEFT(C373,1)+8*MID(C373,2,1)+7*MID(C373,3,1)+6*MID(C373,4,1)+5*MID(C373,5,1)+4*MID(C373,6,1)+3*MID(C373,7,1)+2*MID(C373,8,1))-(11*INT((9*LEFT(C373,1)+8*MID(C373,2,1)+7*MID(C373,3,1)+6*MID(C373,4,1)+5*MID(C373,5,1)+4*MID(C373,6,1)+3*MID(C373,7,1)+2*MID(C373,8,1))/11))))=0,RIGHT(C373,1)-(11-((9*LEFT(C373,1)+8*MID(C373,2,1)+7*MID(C373,3,1)+6*MID(C373,4,1)+5*MID(C373,5,1)+4*MID(C373,6,1)+3*MID(C373,7,1)+2*MID(C373,8,1))-(11*INT((9*LEFT(C373,1)+8*MID(C373,2,1)+7*MID(C373,3,1)+6*MID(C373,4,1)+5*MID(C373,5,1)+4*MID(C373,6,1)+3*MID(C373,7,1)+2*MID(C373,8,1))/11))))=-11,RIGHT(C373,1)-(11-((9*LEFT(C373,1)+8*MID(C373,2,1)+7*MID(C373,3,1)+6*MID(C373,4,1)+5*MID(C373,5,1)+4*MID(C373,6,1)+3*MID(C373,7,1)+2*MID(C373,8,1))-(11*INT((9*LEFT(C373,1)+8*MID(C373,2,1)+7*MID(C373,3,1)+6*MID(C373,4,1)+5*MID(C373,5,1)+4*MID(C373,6,1)+3*MID(C373,7,1)+2*MID(C373,8,1))/11))))=-10),"","X"),"")</f>
        <v/>
      </c>
      <c r="L373" s="285" t="str">
        <f t="shared" ref="L373:L436" si="29">IF(RIGHT(B373,1)="A","",IF(B373="","",IF(OR(E373&gt;65,AND(E373&gt;17,E373&lt;26)),"Rend","")))</f>
        <v/>
      </c>
      <c r="M373" s="286" t="str">
        <f t="shared" ref="M373:M436" ca="1" si="30">IF(OR(E373&lt;18,AND(H373="Não",L373="Rend")),"Dep","")</f>
        <v/>
      </c>
      <c r="U373" s="275"/>
    </row>
    <row r="374" spans="1:21" x14ac:dyDescent="0.25">
      <c r="A374" s="276"/>
      <c r="B374" s="277" t="str">
        <f>IF(Table9[[#This Row],[Código do agregado
'[Entidade']]]="","",(CONCATENATE(VLOOKUP(Table9[[#This Row],[Código do agregado
'[Entidade']]],Table8[[Código do agregado '[Entidade']]:[Código do agregado
'[1º Direito']]],8,FALSE),".",Table9[[#This Row],[Membro]])))</f>
        <v/>
      </c>
      <c r="C374" s="278"/>
      <c r="D374" s="279"/>
      <c r="E374" s="280" t="str">
        <f ca="1">IF(Table9[[#This Row],[Data de nascimento (aaaa-mm-dd)]]="","",(IF(A374="","",DATEDIF(D374,NOW(),"y"))))</f>
        <v/>
      </c>
      <c r="F374" s="281"/>
      <c r="G374" s="282"/>
      <c r="H374" s="283" t="str">
        <f>IF(G374="","",IF(G374&gt;(auxiliar!L$2*14),"Sim","Não"))</f>
        <v/>
      </c>
      <c r="I374" s="384" t="str">
        <f t="shared" si="27"/>
        <v/>
      </c>
      <c r="J374" s="380" t="str">
        <f>IF(Table9[[#This Row],[Código do agregado
'[Entidade']]]="","",IF(A374&lt;&gt;A373,"A",IF(J373="A","B",IF(J373="B","C",IF(J373="C","D",IF(J373="D","E",IF(J373="E","F",IF(J373="F","G",IF(J373="G","H",IF(J373="H","I",IF(J373="I","J",IF(J373="J","K",IF(J373="K","L",IF(J373="L","M",IF(J373="M","N",IF(J373="N","O",IF(J373="O","P",IF(J373="P","Q"))))))))))))))))))</f>
        <v/>
      </c>
      <c r="K374" s="284" t="str">
        <f t="shared" si="28"/>
        <v/>
      </c>
      <c r="L374" s="285" t="str">
        <f t="shared" si="29"/>
        <v/>
      </c>
      <c r="M374" s="286" t="str">
        <f t="shared" ca="1" si="30"/>
        <v/>
      </c>
      <c r="U374" s="275"/>
    </row>
    <row r="375" spans="1:21" x14ac:dyDescent="0.25">
      <c r="A375" s="276"/>
      <c r="B375" s="277" t="str">
        <f>IF(Table9[[#This Row],[Código do agregado
'[Entidade']]]="","",(CONCATENATE(VLOOKUP(Table9[[#This Row],[Código do agregado
'[Entidade']]],Table8[[Código do agregado '[Entidade']]:[Código do agregado
'[1º Direito']]],8,FALSE),".",Table9[[#This Row],[Membro]])))</f>
        <v/>
      </c>
      <c r="C375" s="278"/>
      <c r="D375" s="279"/>
      <c r="E375" s="280" t="str">
        <f ca="1">IF(Table9[[#This Row],[Data de nascimento (aaaa-mm-dd)]]="","",(IF(A375="","",DATEDIF(D375,NOW(),"y"))))</f>
        <v/>
      </c>
      <c r="F375" s="281"/>
      <c r="G375" s="282"/>
      <c r="H375" s="283" t="str">
        <f>IF(G375="","",IF(G375&gt;(auxiliar!L$2*14),"Sim","Não"))</f>
        <v/>
      </c>
      <c r="I375" s="384" t="str">
        <f t="shared" si="27"/>
        <v/>
      </c>
      <c r="J375" s="380" t="str">
        <f>IF(Table9[[#This Row],[Código do agregado
'[Entidade']]]="","",IF(A375&lt;&gt;A374,"A",IF(J374="A","B",IF(J374="B","C",IF(J374="C","D",IF(J374="D","E",IF(J374="E","F",IF(J374="F","G",IF(J374="G","H",IF(J374="H","I",IF(J374="I","J",IF(J374="J","K",IF(J374="K","L",IF(J374="L","M",IF(J374="M","N",IF(J374="N","O",IF(J374="O","P",IF(J374="P","Q"))))))))))))))))))</f>
        <v/>
      </c>
      <c r="K375" s="284" t="str">
        <f t="shared" si="28"/>
        <v/>
      </c>
      <c r="L375" s="285" t="str">
        <f t="shared" si="29"/>
        <v/>
      </c>
      <c r="M375" s="286" t="str">
        <f t="shared" ca="1" si="30"/>
        <v/>
      </c>
      <c r="U375" s="275"/>
    </row>
    <row r="376" spans="1:21" x14ac:dyDescent="0.25">
      <c r="A376" s="276"/>
      <c r="B376" s="277" t="str">
        <f>IF(Table9[[#This Row],[Código do agregado
'[Entidade']]]="","",(CONCATENATE(VLOOKUP(Table9[[#This Row],[Código do agregado
'[Entidade']]],Table8[[Código do agregado '[Entidade']]:[Código do agregado
'[1º Direito']]],8,FALSE),".",Table9[[#This Row],[Membro]])))</f>
        <v/>
      </c>
      <c r="C376" s="278"/>
      <c r="D376" s="279"/>
      <c r="E376" s="280" t="str">
        <f ca="1">IF(Table9[[#This Row],[Data de nascimento (aaaa-mm-dd)]]="","",(IF(A376="","",DATEDIF(D376,NOW(),"y"))))</f>
        <v/>
      </c>
      <c r="F376" s="281"/>
      <c r="G376" s="282"/>
      <c r="H376" s="283" t="str">
        <f>IF(G376="","",IF(G376&gt;(auxiliar!L$2*14),"Sim","Não"))</f>
        <v/>
      </c>
      <c r="I376" s="384" t="str">
        <f t="shared" si="27"/>
        <v/>
      </c>
      <c r="J376" s="380" t="str">
        <f>IF(Table9[[#This Row],[Código do agregado
'[Entidade']]]="","",IF(A376&lt;&gt;A375,"A",IF(J375="A","B",IF(J375="B","C",IF(J375="C","D",IF(J375="D","E",IF(J375="E","F",IF(J375="F","G",IF(J375="G","H",IF(J375="H","I",IF(J375="I","J",IF(J375="J","K",IF(J375="K","L",IF(J375="L","M",IF(J375="M","N",IF(J375="N","O",IF(J375="O","P",IF(J375="P","Q"))))))))))))))))))</f>
        <v/>
      </c>
      <c r="K376" s="284" t="str">
        <f t="shared" si="28"/>
        <v/>
      </c>
      <c r="L376" s="285" t="str">
        <f t="shared" si="29"/>
        <v/>
      </c>
      <c r="M376" s="286" t="str">
        <f t="shared" ca="1" si="30"/>
        <v/>
      </c>
      <c r="U376" s="275"/>
    </row>
    <row r="377" spans="1:21" x14ac:dyDescent="0.25">
      <c r="A377" s="276"/>
      <c r="B377" s="277" t="str">
        <f>IF(Table9[[#This Row],[Código do agregado
'[Entidade']]]="","",(CONCATENATE(VLOOKUP(Table9[[#This Row],[Código do agregado
'[Entidade']]],Table8[[Código do agregado '[Entidade']]:[Código do agregado
'[1º Direito']]],8,FALSE),".",Table9[[#This Row],[Membro]])))</f>
        <v/>
      </c>
      <c r="C377" s="278"/>
      <c r="D377" s="279"/>
      <c r="E377" s="280" t="str">
        <f ca="1">IF(Table9[[#This Row],[Data de nascimento (aaaa-mm-dd)]]="","",(IF(A377="","",DATEDIF(D377,NOW(),"y"))))</f>
        <v/>
      </c>
      <c r="F377" s="281"/>
      <c r="G377" s="282"/>
      <c r="H377" s="283" t="str">
        <f>IF(G377="","",IF(G377&gt;(auxiliar!L$2*14),"Sim","Não"))</f>
        <v/>
      </c>
      <c r="I377" s="384" t="str">
        <f t="shared" si="27"/>
        <v/>
      </c>
      <c r="J377" s="380" t="str">
        <f>IF(Table9[[#This Row],[Código do agregado
'[Entidade']]]="","",IF(A377&lt;&gt;A376,"A",IF(J376="A","B",IF(J376="B","C",IF(J376="C","D",IF(J376="D","E",IF(J376="E","F",IF(J376="F","G",IF(J376="G","H",IF(J376="H","I",IF(J376="I","J",IF(J376="J","K",IF(J376="K","L",IF(J376="L","M",IF(J376="M","N",IF(J376="N","O",IF(J376="O","P",IF(J376="P","Q"))))))))))))))))))</f>
        <v/>
      </c>
      <c r="K377" s="284" t="str">
        <f t="shared" si="28"/>
        <v/>
      </c>
      <c r="L377" s="285" t="str">
        <f t="shared" si="29"/>
        <v/>
      </c>
      <c r="M377" s="286" t="str">
        <f t="shared" ca="1" si="30"/>
        <v/>
      </c>
      <c r="U377" s="275"/>
    </row>
    <row r="378" spans="1:21" x14ac:dyDescent="0.25">
      <c r="A378" s="276"/>
      <c r="B378" s="277" t="str">
        <f>IF(Table9[[#This Row],[Código do agregado
'[Entidade']]]="","",(CONCATENATE(VLOOKUP(Table9[[#This Row],[Código do agregado
'[Entidade']]],Table8[[Código do agregado '[Entidade']]:[Código do agregado
'[1º Direito']]],8,FALSE),".",Table9[[#This Row],[Membro]])))</f>
        <v/>
      </c>
      <c r="C378" s="278"/>
      <c r="D378" s="279"/>
      <c r="E378" s="280" t="str">
        <f ca="1">IF(Table9[[#This Row],[Data de nascimento (aaaa-mm-dd)]]="","",(IF(A378="","",DATEDIF(D378,NOW(),"y"))))</f>
        <v/>
      </c>
      <c r="F378" s="281"/>
      <c r="G378" s="282"/>
      <c r="H378" s="283" t="str">
        <f>IF(G378="","",IF(G378&gt;(auxiliar!L$2*14),"Sim","Não"))</f>
        <v/>
      </c>
      <c r="I378" s="384" t="str">
        <f t="shared" si="27"/>
        <v/>
      </c>
      <c r="J378" s="380" t="str">
        <f>IF(Table9[[#This Row],[Código do agregado
'[Entidade']]]="","",IF(A378&lt;&gt;A377,"A",IF(J377="A","B",IF(J377="B","C",IF(J377="C","D",IF(J377="D","E",IF(J377="E","F",IF(J377="F","G",IF(J377="G","H",IF(J377="H","I",IF(J377="I","J",IF(J377="J","K",IF(J377="K","L",IF(J377="L","M",IF(J377="M","N",IF(J377="N","O",IF(J377="O","P",IF(J377="P","Q"))))))))))))))))))</f>
        <v/>
      </c>
      <c r="K378" s="284" t="str">
        <f t="shared" si="28"/>
        <v/>
      </c>
      <c r="L378" s="285" t="str">
        <f t="shared" si="29"/>
        <v/>
      </c>
      <c r="M378" s="286" t="str">
        <f t="shared" ca="1" si="30"/>
        <v/>
      </c>
      <c r="U378" s="275"/>
    </row>
    <row r="379" spans="1:21" x14ac:dyDescent="0.25">
      <c r="A379" s="276"/>
      <c r="B379" s="277" t="str">
        <f>IF(Table9[[#This Row],[Código do agregado
'[Entidade']]]="","",(CONCATENATE(VLOOKUP(Table9[[#This Row],[Código do agregado
'[Entidade']]],Table8[[Código do agregado '[Entidade']]:[Código do agregado
'[1º Direito']]],8,FALSE),".",Table9[[#This Row],[Membro]])))</f>
        <v/>
      </c>
      <c r="C379" s="278"/>
      <c r="D379" s="279"/>
      <c r="E379" s="280" t="str">
        <f ca="1">IF(Table9[[#This Row],[Data de nascimento (aaaa-mm-dd)]]="","",(IF(A379="","",DATEDIF(D379,NOW(),"y"))))</f>
        <v/>
      </c>
      <c r="F379" s="281"/>
      <c r="G379" s="282"/>
      <c r="H379" s="283" t="str">
        <f>IF(G379="","",IF(G379&gt;(auxiliar!L$2*14),"Sim","Não"))</f>
        <v/>
      </c>
      <c r="I379" s="384" t="str">
        <f t="shared" si="27"/>
        <v/>
      </c>
      <c r="J379" s="380" t="str">
        <f>IF(Table9[[#This Row],[Código do agregado
'[Entidade']]]="","",IF(A379&lt;&gt;A378,"A",IF(J378="A","B",IF(J378="B","C",IF(J378="C","D",IF(J378="D","E",IF(J378="E","F",IF(J378="F","G",IF(J378="G","H",IF(J378="H","I",IF(J378="I","J",IF(J378="J","K",IF(J378="K","L",IF(J378="L","M",IF(J378="M","N",IF(J378="N","O",IF(J378="O","P",IF(J378="P","Q"))))))))))))))))))</f>
        <v/>
      </c>
      <c r="K379" s="284" t="str">
        <f t="shared" si="28"/>
        <v/>
      </c>
      <c r="L379" s="285" t="str">
        <f t="shared" si="29"/>
        <v/>
      </c>
      <c r="M379" s="286" t="str">
        <f t="shared" ca="1" si="30"/>
        <v/>
      </c>
      <c r="U379" s="275"/>
    </row>
    <row r="380" spans="1:21" x14ac:dyDescent="0.25">
      <c r="A380" s="276"/>
      <c r="B380" s="277" t="str">
        <f>IF(Table9[[#This Row],[Código do agregado
'[Entidade']]]="","",(CONCATENATE(VLOOKUP(Table9[[#This Row],[Código do agregado
'[Entidade']]],Table8[[Código do agregado '[Entidade']]:[Código do agregado
'[1º Direito']]],8,FALSE),".",Table9[[#This Row],[Membro]])))</f>
        <v/>
      </c>
      <c r="C380" s="278"/>
      <c r="D380" s="279"/>
      <c r="E380" s="280" t="str">
        <f ca="1">IF(Table9[[#This Row],[Data de nascimento (aaaa-mm-dd)]]="","",(IF(A380="","",DATEDIF(D380,NOW(),"y"))))</f>
        <v/>
      </c>
      <c r="F380" s="281"/>
      <c r="G380" s="282"/>
      <c r="H380" s="283" t="str">
        <f>IF(G380="","",IF(G380&gt;(auxiliar!L$2*14),"Sim","Não"))</f>
        <v/>
      </c>
      <c r="I380" s="384" t="str">
        <f t="shared" si="27"/>
        <v/>
      </c>
      <c r="J380" s="380" t="str">
        <f>IF(Table9[[#This Row],[Código do agregado
'[Entidade']]]="","",IF(A380&lt;&gt;A379,"A",IF(J379="A","B",IF(J379="B","C",IF(J379="C","D",IF(J379="D","E",IF(J379="E","F",IF(J379="F","G",IF(J379="G","H",IF(J379="H","I",IF(J379="I","J",IF(J379="J","K",IF(J379="K","L",IF(J379="L","M",IF(J379="M","N",IF(J379="N","O",IF(J379="O","P",IF(J379="P","Q"))))))))))))))))))</f>
        <v/>
      </c>
      <c r="K380" s="284" t="str">
        <f t="shared" si="28"/>
        <v/>
      </c>
      <c r="L380" s="285" t="str">
        <f t="shared" si="29"/>
        <v/>
      </c>
      <c r="M380" s="286" t="str">
        <f t="shared" ca="1" si="30"/>
        <v/>
      </c>
      <c r="U380" s="275"/>
    </row>
    <row r="381" spans="1:21" x14ac:dyDescent="0.25">
      <c r="A381" s="276"/>
      <c r="B381" s="277" t="str">
        <f>IF(Table9[[#This Row],[Código do agregado
'[Entidade']]]="","",(CONCATENATE(VLOOKUP(Table9[[#This Row],[Código do agregado
'[Entidade']]],Table8[[Código do agregado '[Entidade']]:[Código do agregado
'[1º Direito']]],8,FALSE),".",Table9[[#This Row],[Membro]])))</f>
        <v/>
      </c>
      <c r="C381" s="278"/>
      <c r="D381" s="279"/>
      <c r="E381" s="280" t="str">
        <f ca="1">IF(Table9[[#This Row],[Data de nascimento (aaaa-mm-dd)]]="","",(IF(A381="","",DATEDIF(D381,NOW(),"y"))))</f>
        <v/>
      </c>
      <c r="F381" s="281"/>
      <c r="G381" s="282"/>
      <c r="H381" s="283" t="str">
        <f>IF(G381="","",IF(G381&gt;(auxiliar!L$2*14),"Sim","Não"))</f>
        <v/>
      </c>
      <c r="I381" s="384" t="str">
        <f t="shared" si="27"/>
        <v/>
      </c>
      <c r="J381" s="380" t="str">
        <f>IF(Table9[[#This Row],[Código do agregado
'[Entidade']]]="","",IF(A381&lt;&gt;A380,"A",IF(J380="A","B",IF(J380="B","C",IF(J380="C","D",IF(J380="D","E",IF(J380="E","F",IF(J380="F","G",IF(J380="G","H",IF(J380="H","I",IF(J380="I","J",IF(J380="J","K",IF(J380="K","L",IF(J380="L","M",IF(J380="M","N",IF(J380="N","O",IF(J380="O","P",IF(J380="P","Q"))))))))))))))))))</f>
        <v/>
      </c>
      <c r="K381" s="284" t="str">
        <f t="shared" si="28"/>
        <v/>
      </c>
      <c r="L381" s="285" t="str">
        <f t="shared" si="29"/>
        <v/>
      </c>
      <c r="M381" s="286" t="str">
        <f t="shared" ca="1" si="30"/>
        <v/>
      </c>
      <c r="U381" s="275"/>
    </row>
    <row r="382" spans="1:21" x14ac:dyDescent="0.25">
      <c r="A382" s="276"/>
      <c r="B382" s="277" t="str">
        <f>IF(Table9[[#This Row],[Código do agregado
'[Entidade']]]="","",(CONCATENATE(VLOOKUP(Table9[[#This Row],[Código do agregado
'[Entidade']]],Table8[[Código do agregado '[Entidade']]:[Código do agregado
'[1º Direito']]],8,FALSE),".",Table9[[#This Row],[Membro]])))</f>
        <v/>
      </c>
      <c r="C382" s="278"/>
      <c r="D382" s="279"/>
      <c r="E382" s="280" t="str">
        <f ca="1">IF(Table9[[#This Row],[Data de nascimento (aaaa-mm-dd)]]="","",(IF(A382="","",DATEDIF(D382,NOW(),"y"))))</f>
        <v/>
      </c>
      <c r="F382" s="281"/>
      <c r="G382" s="282"/>
      <c r="H382" s="283" t="str">
        <f>IF(G382="","",IF(G382&gt;(auxiliar!L$2*14),"Sim","Não"))</f>
        <v/>
      </c>
      <c r="I382" s="384" t="str">
        <f t="shared" si="27"/>
        <v/>
      </c>
      <c r="J382" s="380" t="str">
        <f>IF(Table9[[#This Row],[Código do agregado
'[Entidade']]]="","",IF(A382&lt;&gt;A381,"A",IF(J381="A","B",IF(J381="B","C",IF(J381="C","D",IF(J381="D","E",IF(J381="E","F",IF(J381="F","G",IF(J381="G","H",IF(J381="H","I",IF(J381="I","J",IF(J381="J","K",IF(J381="K","L",IF(J381="L","M",IF(J381="M","N",IF(J381="N","O",IF(J381="O","P",IF(J381="P","Q"))))))))))))))))))</f>
        <v/>
      </c>
      <c r="K382" s="284" t="str">
        <f t="shared" si="28"/>
        <v/>
      </c>
      <c r="L382" s="285" t="str">
        <f t="shared" si="29"/>
        <v/>
      </c>
      <c r="M382" s="286" t="str">
        <f t="shared" ca="1" si="30"/>
        <v/>
      </c>
      <c r="U382" s="275"/>
    </row>
    <row r="383" spans="1:21" x14ac:dyDescent="0.25">
      <c r="A383" s="276"/>
      <c r="B383" s="277" t="str">
        <f>IF(Table9[[#This Row],[Código do agregado
'[Entidade']]]="","",(CONCATENATE(VLOOKUP(Table9[[#This Row],[Código do agregado
'[Entidade']]],Table8[[Código do agregado '[Entidade']]:[Código do agregado
'[1º Direito']]],8,FALSE),".",Table9[[#This Row],[Membro]])))</f>
        <v/>
      </c>
      <c r="C383" s="278"/>
      <c r="D383" s="279"/>
      <c r="E383" s="280" t="str">
        <f ca="1">IF(Table9[[#This Row],[Data de nascimento (aaaa-mm-dd)]]="","",(IF(A383="","",DATEDIF(D383,NOW(),"y"))))</f>
        <v/>
      </c>
      <c r="F383" s="281"/>
      <c r="G383" s="282"/>
      <c r="H383" s="283" t="str">
        <f>IF(G383="","",IF(G383&gt;(auxiliar!L$2*14),"Sim","Não"))</f>
        <v/>
      </c>
      <c r="I383" s="384" t="str">
        <f t="shared" si="27"/>
        <v/>
      </c>
      <c r="J383" s="380" t="str">
        <f>IF(Table9[[#This Row],[Código do agregado
'[Entidade']]]="","",IF(A383&lt;&gt;A382,"A",IF(J382="A","B",IF(J382="B","C",IF(J382="C","D",IF(J382="D","E",IF(J382="E","F",IF(J382="F","G",IF(J382="G","H",IF(J382="H","I",IF(J382="I","J",IF(J382="J","K",IF(J382="K","L",IF(J382="L","M",IF(J382="M","N",IF(J382="N","O",IF(J382="O","P",IF(J382="P","Q"))))))))))))))))))</f>
        <v/>
      </c>
      <c r="K383" s="284" t="str">
        <f t="shared" si="28"/>
        <v/>
      </c>
      <c r="L383" s="285" t="str">
        <f t="shared" si="29"/>
        <v/>
      </c>
      <c r="M383" s="286" t="str">
        <f t="shared" ca="1" si="30"/>
        <v/>
      </c>
      <c r="U383" s="275"/>
    </row>
    <row r="384" spans="1:21" x14ac:dyDescent="0.25">
      <c r="A384" s="276"/>
      <c r="B384" s="277" t="str">
        <f>IF(Table9[[#This Row],[Código do agregado
'[Entidade']]]="","",(CONCATENATE(VLOOKUP(Table9[[#This Row],[Código do agregado
'[Entidade']]],Table8[[Código do agregado '[Entidade']]:[Código do agregado
'[1º Direito']]],8,FALSE),".",Table9[[#This Row],[Membro]])))</f>
        <v/>
      </c>
      <c r="C384" s="278"/>
      <c r="D384" s="279"/>
      <c r="E384" s="280" t="str">
        <f ca="1">IF(Table9[[#This Row],[Data de nascimento (aaaa-mm-dd)]]="","",(IF(A384="","",DATEDIF(D384,NOW(),"y"))))</f>
        <v/>
      </c>
      <c r="F384" s="281"/>
      <c r="G384" s="282"/>
      <c r="H384" s="283" t="str">
        <f>IF(G384="","",IF(G384&gt;(auxiliar!L$2*14),"Sim","Não"))</f>
        <v/>
      </c>
      <c r="I384" s="384" t="str">
        <f t="shared" si="27"/>
        <v/>
      </c>
      <c r="J384" s="380" t="str">
        <f>IF(Table9[[#This Row],[Código do agregado
'[Entidade']]]="","",IF(A384&lt;&gt;A383,"A",IF(J383="A","B",IF(J383="B","C",IF(J383="C","D",IF(J383="D","E",IF(J383="E","F",IF(J383="F","G",IF(J383="G","H",IF(J383="H","I",IF(J383="I","J",IF(J383="J","K",IF(J383="K","L",IF(J383="L","M",IF(J383="M","N",IF(J383="N","O",IF(J383="O","P",IF(J383="P","Q"))))))))))))))))))</f>
        <v/>
      </c>
      <c r="K384" s="284" t="str">
        <f t="shared" si="28"/>
        <v/>
      </c>
      <c r="L384" s="285" t="str">
        <f t="shared" si="29"/>
        <v/>
      </c>
      <c r="M384" s="286" t="str">
        <f t="shared" ca="1" si="30"/>
        <v/>
      </c>
      <c r="U384" s="275"/>
    </row>
    <row r="385" spans="1:21" x14ac:dyDescent="0.25">
      <c r="A385" s="276"/>
      <c r="B385" s="277" t="str">
        <f>IF(Table9[[#This Row],[Código do agregado
'[Entidade']]]="","",(CONCATENATE(VLOOKUP(Table9[[#This Row],[Código do agregado
'[Entidade']]],Table8[[Código do agregado '[Entidade']]:[Código do agregado
'[1º Direito']]],8,FALSE),".",Table9[[#This Row],[Membro]])))</f>
        <v/>
      </c>
      <c r="C385" s="278"/>
      <c r="D385" s="279"/>
      <c r="E385" s="280" t="str">
        <f ca="1">IF(Table9[[#This Row],[Data de nascimento (aaaa-mm-dd)]]="","",(IF(A385="","",DATEDIF(D385,NOW(),"y"))))</f>
        <v/>
      </c>
      <c r="F385" s="281"/>
      <c r="G385" s="282"/>
      <c r="H385" s="283" t="str">
        <f>IF(G385="","",IF(G385&gt;(auxiliar!L$2*14),"Sim","Não"))</f>
        <v/>
      </c>
      <c r="I385" s="384" t="str">
        <f t="shared" si="27"/>
        <v/>
      </c>
      <c r="J385" s="380" t="str">
        <f>IF(Table9[[#This Row],[Código do agregado
'[Entidade']]]="","",IF(A385&lt;&gt;A384,"A",IF(J384="A","B",IF(J384="B","C",IF(J384="C","D",IF(J384="D","E",IF(J384="E","F",IF(J384="F","G",IF(J384="G","H",IF(J384="H","I",IF(J384="I","J",IF(J384="J","K",IF(J384="K","L",IF(J384="L","M",IF(J384="M","N",IF(J384="N","O",IF(J384="O","P",IF(J384="P","Q"))))))))))))))))))</f>
        <v/>
      </c>
      <c r="K385" s="284" t="str">
        <f t="shared" si="28"/>
        <v/>
      </c>
      <c r="L385" s="285" t="str">
        <f t="shared" si="29"/>
        <v/>
      </c>
      <c r="M385" s="286" t="str">
        <f t="shared" ca="1" si="30"/>
        <v/>
      </c>
      <c r="U385" s="275"/>
    </row>
    <row r="386" spans="1:21" x14ac:dyDescent="0.25">
      <c r="A386" s="276"/>
      <c r="B386" s="277" t="str">
        <f>IF(Table9[[#This Row],[Código do agregado
'[Entidade']]]="","",(CONCATENATE(VLOOKUP(Table9[[#This Row],[Código do agregado
'[Entidade']]],Table8[[Código do agregado '[Entidade']]:[Código do agregado
'[1º Direito']]],8,FALSE),".",Table9[[#This Row],[Membro]])))</f>
        <v/>
      </c>
      <c r="C386" s="278"/>
      <c r="D386" s="279"/>
      <c r="E386" s="280" t="str">
        <f ca="1">IF(Table9[[#This Row],[Data de nascimento (aaaa-mm-dd)]]="","",(IF(A386="","",DATEDIF(D386,NOW(),"y"))))</f>
        <v/>
      </c>
      <c r="F386" s="281"/>
      <c r="G386" s="282"/>
      <c r="H386" s="283" t="str">
        <f>IF(G386="","",IF(G386&gt;(auxiliar!L$2*14),"Sim","Não"))</f>
        <v/>
      </c>
      <c r="I386" s="384" t="str">
        <f t="shared" si="27"/>
        <v/>
      </c>
      <c r="J386" s="380" t="str">
        <f>IF(Table9[[#This Row],[Código do agregado
'[Entidade']]]="","",IF(A386&lt;&gt;A385,"A",IF(J385="A","B",IF(J385="B","C",IF(J385="C","D",IF(J385="D","E",IF(J385="E","F",IF(J385="F","G",IF(J385="G","H",IF(J385="H","I",IF(J385="I","J",IF(J385="J","K",IF(J385="K","L",IF(J385="L","M",IF(J385="M","N",IF(J385="N","O",IF(J385="O","P",IF(J385="P","Q"))))))))))))))))))</f>
        <v/>
      </c>
      <c r="K386" s="284" t="str">
        <f t="shared" si="28"/>
        <v/>
      </c>
      <c r="L386" s="285" t="str">
        <f t="shared" si="29"/>
        <v/>
      </c>
      <c r="M386" s="286" t="str">
        <f t="shared" ca="1" si="30"/>
        <v/>
      </c>
      <c r="U386" s="275"/>
    </row>
    <row r="387" spans="1:21" x14ac:dyDescent="0.25">
      <c r="A387" s="276"/>
      <c r="B387" s="277" t="str">
        <f>IF(Table9[[#This Row],[Código do agregado
'[Entidade']]]="","",(CONCATENATE(VLOOKUP(Table9[[#This Row],[Código do agregado
'[Entidade']]],Table8[[Código do agregado '[Entidade']]:[Código do agregado
'[1º Direito']]],8,FALSE),".",Table9[[#This Row],[Membro]])))</f>
        <v/>
      </c>
      <c r="C387" s="278"/>
      <c r="D387" s="279"/>
      <c r="E387" s="280" t="str">
        <f ca="1">IF(Table9[[#This Row],[Data de nascimento (aaaa-mm-dd)]]="","",(IF(A387="","",DATEDIF(D387,NOW(),"y"))))</f>
        <v/>
      </c>
      <c r="F387" s="281"/>
      <c r="G387" s="282"/>
      <c r="H387" s="283" t="str">
        <f>IF(G387="","",IF(G387&gt;(auxiliar!L$2*14),"Sim","Não"))</f>
        <v/>
      </c>
      <c r="I387" s="384" t="str">
        <f t="shared" si="27"/>
        <v/>
      </c>
      <c r="J387" s="380" t="str">
        <f>IF(Table9[[#This Row],[Código do agregado
'[Entidade']]]="","",IF(A387&lt;&gt;A386,"A",IF(J386="A","B",IF(J386="B","C",IF(J386="C","D",IF(J386="D","E",IF(J386="E","F",IF(J386="F","G",IF(J386="G","H",IF(J386="H","I",IF(J386="I","J",IF(J386="J","K",IF(J386="K","L",IF(J386="L","M",IF(J386="M","N",IF(J386="N","O",IF(J386="O","P",IF(J386="P","Q"))))))))))))))))))</f>
        <v/>
      </c>
      <c r="K387" s="284" t="str">
        <f t="shared" si="28"/>
        <v/>
      </c>
      <c r="L387" s="285" t="str">
        <f t="shared" si="29"/>
        <v/>
      </c>
      <c r="M387" s="286" t="str">
        <f t="shared" ca="1" si="30"/>
        <v/>
      </c>
      <c r="U387" s="275"/>
    </row>
    <row r="388" spans="1:21" x14ac:dyDescent="0.25">
      <c r="A388" s="276"/>
      <c r="B388" s="277" t="str">
        <f>IF(Table9[[#This Row],[Código do agregado
'[Entidade']]]="","",(CONCATENATE(VLOOKUP(Table9[[#This Row],[Código do agregado
'[Entidade']]],Table8[[Código do agregado '[Entidade']]:[Código do agregado
'[1º Direito']]],8,FALSE),".",Table9[[#This Row],[Membro]])))</f>
        <v/>
      </c>
      <c r="C388" s="278"/>
      <c r="D388" s="279"/>
      <c r="E388" s="280" t="str">
        <f ca="1">IF(Table9[[#This Row],[Data de nascimento (aaaa-mm-dd)]]="","",(IF(A388="","",DATEDIF(D388,NOW(),"y"))))</f>
        <v/>
      </c>
      <c r="F388" s="281"/>
      <c r="G388" s="282"/>
      <c r="H388" s="283" t="str">
        <f>IF(G388="","",IF(G388&gt;(auxiliar!L$2*14),"Sim","Não"))</f>
        <v/>
      </c>
      <c r="I388" s="384" t="str">
        <f t="shared" si="27"/>
        <v/>
      </c>
      <c r="J388" s="380" t="str">
        <f>IF(Table9[[#This Row],[Código do agregado
'[Entidade']]]="","",IF(A388&lt;&gt;A387,"A",IF(J387="A","B",IF(J387="B","C",IF(J387="C","D",IF(J387="D","E",IF(J387="E","F",IF(J387="F","G",IF(J387="G","H",IF(J387="H","I",IF(J387="I","J",IF(J387="J","K",IF(J387="K","L",IF(J387="L","M",IF(J387="M","N",IF(J387="N","O",IF(J387="O","P",IF(J387="P","Q"))))))))))))))))))</f>
        <v/>
      </c>
      <c r="K388" s="284" t="str">
        <f t="shared" si="28"/>
        <v/>
      </c>
      <c r="L388" s="285" t="str">
        <f t="shared" si="29"/>
        <v/>
      </c>
      <c r="M388" s="286" t="str">
        <f t="shared" ca="1" si="30"/>
        <v/>
      </c>
      <c r="U388" s="275"/>
    </row>
    <row r="389" spans="1:21" x14ac:dyDescent="0.25">
      <c r="A389" s="276"/>
      <c r="B389" s="277" t="str">
        <f>IF(Table9[[#This Row],[Código do agregado
'[Entidade']]]="","",(CONCATENATE(VLOOKUP(Table9[[#This Row],[Código do agregado
'[Entidade']]],Table8[[Código do agregado '[Entidade']]:[Código do agregado
'[1º Direito']]],8,FALSE),".",Table9[[#This Row],[Membro]])))</f>
        <v/>
      </c>
      <c r="C389" s="278"/>
      <c r="D389" s="279"/>
      <c r="E389" s="280" t="str">
        <f ca="1">IF(Table9[[#This Row],[Data de nascimento (aaaa-mm-dd)]]="","",(IF(A389="","",DATEDIF(D389,NOW(),"y"))))</f>
        <v/>
      </c>
      <c r="F389" s="281"/>
      <c r="G389" s="282"/>
      <c r="H389" s="283" t="str">
        <f>IF(G389="","",IF(G389&gt;(auxiliar!L$2*14),"Sim","Não"))</f>
        <v/>
      </c>
      <c r="I389" s="384" t="str">
        <f t="shared" si="27"/>
        <v/>
      </c>
      <c r="J389" s="380" t="str">
        <f>IF(Table9[[#This Row],[Código do agregado
'[Entidade']]]="","",IF(A389&lt;&gt;A388,"A",IF(J388="A","B",IF(J388="B","C",IF(J388="C","D",IF(J388="D","E",IF(J388="E","F",IF(J388="F","G",IF(J388="G","H",IF(J388="H","I",IF(J388="I","J",IF(J388="J","K",IF(J388="K","L",IF(J388="L","M",IF(J388="M","N",IF(J388="N","O",IF(J388="O","P",IF(J388="P","Q"))))))))))))))))))</f>
        <v/>
      </c>
      <c r="K389" s="284" t="str">
        <f t="shared" si="28"/>
        <v/>
      </c>
      <c r="L389" s="285" t="str">
        <f t="shared" si="29"/>
        <v/>
      </c>
      <c r="M389" s="286" t="str">
        <f t="shared" ca="1" si="30"/>
        <v/>
      </c>
      <c r="U389" s="275"/>
    </row>
    <row r="390" spans="1:21" x14ac:dyDescent="0.25">
      <c r="A390" s="276"/>
      <c r="B390" s="277" t="str">
        <f>IF(Table9[[#This Row],[Código do agregado
'[Entidade']]]="","",(CONCATENATE(VLOOKUP(Table9[[#This Row],[Código do agregado
'[Entidade']]],Table8[[Código do agregado '[Entidade']]:[Código do agregado
'[1º Direito']]],8,FALSE),".",Table9[[#This Row],[Membro]])))</f>
        <v/>
      </c>
      <c r="C390" s="278"/>
      <c r="D390" s="279"/>
      <c r="E390" s="280" t="str">
        <f ca="1">IF(Table9[[#This Row],[Data de nascimento (aaaa-mm-dd)]]="","",(IF(A390="","",DATEDIF(D390,NOW(),"y"))))</f>
        <v/>
      </c>
      <c r="F390" s="281"/>
      <c r="G390" s="282"/>
      <c r="H390" s="283" t="str">
        <f>IF(G390="","",IF(G390&gt;(auxiliar!L$2*14),"Sim","Não"))</f>
        <v/>
      </c>
      <c r="I390" s="384" t="str">
        <f t="shared" si="27"/>
        <v/>
      </c>
      <c r="J390" s="380" t="str">
        <f>IF(Table9[[#This Row],[Código do agregado
'[Entidade']]]="","",IF(A390&lt;&gt;A389,"A",IF(J389="A","B",IF(J389="B","C",IF(J389="C","D",IF(J389="D","E",IF(J389="E","F",IF(J389="F","G",IF(J389="G","H",IF(J389="H","I",IF(J389="I","J",IF(J389="J","K",IF(J389="K","L",IF(J389="L","M",IF(J389="M","N",IF(J389="N","O",IF(J389="O","P",IF(J389="P","Q"))))))))))))))))))</f>
        <v/>
      </c>
      <c r="K390" s="284" t="str">
        <f t="shared" si="28"/>
        <v/>
      </c>
      <c r="L390" s="285" t="str">
        <f t="shared" si="29"/>
        <v/>
      </c>
      <c r="M390" s="286" t="str">
        <f t="shared" ca="1" si="30"/>
        <v/>
      </c>
      <c r="U390" s="275"/>
    </row>
    <row r="391" spans="1:21" x14ac:dyDescent="0.25">
      <c r="A391" s="276"/>
      <c r="B391" s="277" t="str">
        <f>IF(Table9[[#This Row],[Código do agregado
'[Entidade']]]="","",(CONCATENATE(VLOOKUP(Table9[[#This Row],[Código do agregado
'[Entidade']]],Table8[[Código do agregado '[Entidade']]:[Código do agregado
'[1º Direito']]],8,FALSE),".",Table9[[#This Row],[Membro]])))</f>
        <v/>
      </c>
      <c r="C391" s="278"/>
      <c r="D391" s="279"/>
      <c r="E391" s="280" t="str">
        <f ca="1">IF(Table9[[#This Row],[Data de nascimento (aaaa-mm-dd)]]="","",(IF(A391="","",DATEDIF(D391,NOW(),"y"))))</f>
        <v/>
      </c>
      <c r="F391" s="281"/>
      <c r="G391" s="282"/>
      <c r="H391" s="283" t="str">
        <f>IF(G391="","",IF(G391&gt;(auxiliar!L$2*14),"Sim","Não"))</f>
        <v/>
      </c>
      <c r="I391" s="384" t="str">
        <f t="shared" ref="I391:I454" si="31">IF(AND(A391&lt;&gt;"",OR(C391="",D391="",F391="",AND(H391="",L391="Rend"))),"NÃO","")</f>
        <v/>
      </c>
      <c r="J391" s="380" t="str">
        <f>IF(Table9[[#This Row],[Código do agregado
'[Entidade']]]="","",IF(A391&lt;&gt;A390,"A",IF(J390="A","B",IF(J390="B","C",IF(J390="C","D",IF(J390="D","E",IF(J390="E","F",IF(J390="F","G",IF(J390="G","H",IF(J390="H","I",IF(J390="I","J",IF(J390="J","K",IF(J390="K","L",IF(J390="L","M",IF(J390="M","N",IF(J390="N","O",IF(J390="O","P",IF(J390="P","Q"))))))))))))))))))</f>
        <v/>
      </c>
      <c r="K391" s="284" t="str">
        <f t="shared" si="28"/>
        <v/>
      </c>
      <c r="L391" s="285" t="str">
        <f t="shared" si="29"/>
        <v/>
      </c>
      <c r="M391" s="286" t="str">
        <f t="shared" ca="1" si="30"/>
        <v/>
      </c>
      <c r="U391" s="275"/>
    </row>
    <row r="392" spans="1:21" x14ac:dyDescent="0.25">
      <c r="A392" s="276"/>
      <c r="B392" s="277" t="str">
        <f>IF(Table9[[#This Row],[Código do agregado
'[Entidade']]]="","",(CONCATENATE(VLOOKUP(Table9[[#This Row],[Código do agregado
'[Entidade']]],Table8[[Código do agregado '[Entidade']]:[Código do agregado
'[1º Direito']]],8,FALSE),".",Table9[[#This Row],[Membro]])))</f>
        <v/>
      </c>
      <c r="C392" s="278"/>
      <c r="D392" s="279"/>
      <c r="E392" s="280" t="str">
        <f ca="1">IF(Table9[[#This Row],[Data de nascimento (aaaa-mm-dd)]]="","",(IF(A392="","",DATEDIF(D392,NOW(),"y"))))</f>
        <v/>
      </c>
      <c r="F392" s="281"/>
      <c r="G392" s="282"/>
      <c r="H392" s="283" t="str">
        <f>IF(G392="","",IF(G392&gt;(auxiliar!L$2*14),"Sim","Não"))</f>
        <v/>
      </c>
      <c r="I392" s="384" t="str">
        <f t="shared" si="31"/>
        <v/>
      </c>
      <c r="J392" s="380" t="str">
        <f>IF(Table9[[#This Row],[Código do agregado
'[Entidade']]]="","",IF(A392&lt;&gt;A391,"A",IF(J391="A","B",IF(J391="B","C",IF(J391="C","D",IF(J391="D","E",IF(J391="E","F",IF(J391="F","G",IF(J391="G","H",IF(J391="H","I",IF(J391="I","J",IF(J391="J","K",IF(J391="K","L",IF(J391="L","M",IF(J391="M","N",IF(J391="N","O",IF(J391="O","P",IF(J391="P","Q"))))))))))))))))))</f>
        <v/>
      </c>
      <c r="K392" s="284" t="str">
        <f t="shared" si="28"/>
        <v/>
      </c>
      <c r="L392" s="285" t="str">
        <f t="shared" si="29"/>
        <v/>
      </c>
      <c r="M392" s="286" t="str">
        <f t="shared" ca="1" si="30"/>
        <v/>
      </c>
      <c r="U392" s="275"/>
    </row>
    <row r="393" spans="1:21" x14ac:dyDescent="0.25">
      <c r="A393" s="276"/>
      <c r="B393" s="277" t="str">
        <f>IF(Table9[[#This Row],[Código do agregado
'[Entidade']]]="","",(CONCATENATE(VLOOKUP(Table9[[#This Row],[Código do agregado
'[Entidade']]],Table8[[Código do agregado '[Entidade']]:[Código do agregado
'[1º Direito']]],8,FALSE),".",Table9[[#This Row],[Membro]])))</f>
        <v/>
      </c>
      <c r="C393" s="278"/>
      <c r="D393" s="279"/>
      <c r="E393" s="280" t="str">
        <f ca="1">IF(Table9[[#This Row],[Data de nascimento (aaaa-mm-dd)]]="","",(IF(A393="","",DATEDIF(D393,NOW(),"y"))))</f>
        <v/>
      </c>
      <c r="F393" s="281"/>
      <c r="G393" s="282"/>
      <c r="H393" s="283" t="str">
        <f>IF(G393="","",IF(G393&gt;(auxiliar!L$2*14),"Sim","Não"))</f>
        <v/>
      </c>
      <c r="I393" s="384" t="str">
        <f t="shared" si="31"/>
        <v/>
      </c>
      <c r="J393" s="380" t="str">
        <f>IF(Table9[[#This Row],[Código do agregado
'[Entidade']]]="","",IF(A393&lt;&gt;A392,"A",IF(J392="A","B",IF(J392="B","C",IF(J392="C","D",IF(J392="D","E",IF(J392="E","F",IF(J392="F","G",IF(J392="G","H",IF(J392="H","I",IF(J392="I","J",IF(J392="J","K",IF(J392="K","L",IF(J392="L","M",IF(J392="M","N",IF(J392="N","O",IF(J392="O","P",IF(J392="P","Q"))))))))))))))))))</f>
        <v/>
      </c>
      <c r="K393" s="284" t="str">
        <f t="shared" si="28"/>
        <v/>
      </c>
      <c r="L393" s="285" t="str">
        <f t="shared" si="29"/>
        <v/>
      </c>
      <c r="M393" s="286" t="str">
        <f t="shared" ca="1" si="30"/>
        <v/>
      </c>
      <c r="U393" s="275"/>
    </row>
    <row r="394" spans="1:21" x14ac:dyDescent="0.25">
      <c r="A394" s="276"/>
      <c r="B394" s="277" t="str">
        <f>IF(Table9[[#This Row],[Código do agregado
'[Entidade']]]="","",(CONCATENATE(VLOOKUP(Table9[[#This Row],[Código do agregado
'[Entidade']]],Table8[[Código do agregado '[Entidade']]:[Código do agregado
'[1º Direito']]],8,FALSE),".",Table9[[#This Row],[Membro]])))</f>
        <v/>
      </c>
      <c r="C394" s="278"/>
      <c r="D394" s="279"/>
      <c r="E394" s="280" t="str">
        <f ca="1">IF(Table9[[#This Row],[Data de nascimento (aaaa-mm-dd)]]="","",(IF(A394="","",DATEDIF(D394,NOW(),"y"))))</f>
        <v/>
      </c>
      <c r="F394" s="281"/>
      <c r="G394" s="282"/>
      <c r="H394" s="283" t="str">
        <f>IF(G394="","",IF(G394&gt;(auxiliar!L$2*14),"Sim","Não"))</f>
        <v/>
      </c>
      <c r="I394" s="384" t="str">
        <f t="shared" si="31"/>
        <v/>
      </c>
      <c r="J394" s="380" t="str">
        <f>IF(Table9[[#This Row],[Código do agregado
'[Entidade']]]="","",IF(A394&lt;&gt;A393,"A",IF(J393="A","B",IF(J393="B","C",IF(J393="C","D",IF(J393="D","E",IF(J393="E","F",IF(J393="F","G",IF(J393="G","H",IF(J393="H","I",IF(J393="I","J",IF(J393="J","K",IF(J393="K","L",IF(J393="L","M",IF(J393="M","N",IF(J393="N","O",IF(J393="O","P",IF(J393="P","Q"))))))))))))))))))</f>
        <v/>
      </c>
      <c r="K394" s="284" t="str">
        <f t="shared" si="28"/>
        <v/>
      </c>
      <c r="L394" s="285" t="str">
        <f t="shared" si="29"/>
        <v/>
      </c>
      <c r="M394" s="286" t="str">
        <f t="shared" ca="1" si="30"/>
        <v/>
      </c>
      <c r="U394" s="275"/>
    </row>
    <row r="395" spans="1:21" x14ac:dyDescent="0.25">
      <c r="A395" s="276"/>
      <c r="B395" s="277" t="str">
        <f>IF(Table9[[#This Row],[Código do agregado
'[Entidade']]]="","",(CONCATENATE(VLOOKUP(Table9[[#This Row],[Código do agregado
'[Entidade']]],Table8[[Código do agregado '[Entidade']]:[Código do agregado
'[1º Direito']]],8,FALSE),".",Table9[[#This Row],[Membro]])))</f>
        <v/>
      </c>
      <c r="C395" s="278"/>
      <c r="D395" s="279"/>
      <c r="E395" s="280" t="str">
        <f ca="1">IF(Table9[[#This Row],[Data de nascimento (aaaa-mm-dd)]]="","",(IF(A395="","",DATEDIF(D395,NOW(),"y"))))</f>
        <v/>
      </c>
      <c r="F395" s="281"/>
      <c r="G395" s="282"/>
      <c r="H395" s="283" t="str">
        <f>IF(G395="","",IF(G395&gt;(auxiliar!L$2*14),"Sim","Não"))</f>
        <v/>
      </c>
      <c r="I395" s="384" t="str">
        <f t="shared" si="31"/>
        <v/>
      </c>
      <c r="J395" s="380" t="str">
        <f>IF(Table9[[#This Row],[Código do agregado
'[Entidade']]]="","",IF(A395&lt;&gt;A394,"A",IF(J394="A","B",IF(J394="B","C",IF(J394="C","D",IF(J394="D","E",IF(J394="E","F",IF(J394="F","G",IF(J394="G","H",IF(J394="H","I",IF(J394="I","J",IF(J394="J","K",IF(J394="K","L",IF(J394="L","M",IF(J394="M","N",IF(J394="N","O",IF(J394="O","P",IF(J394="P","Q"))))))))))))))))))</f>
        <v/>
      </c>
      <c r="K395" s="284" t="str">
        <f t="shared" si="28"/>
        <v/>
      </c>
      <c r="L395" s="285" t="str">
        <f t="shared" si="29"/>
        <v/>
      </c>
      <c r="M395" s="286" t="str">
        <f t="shared" ca="1" si="30"/>
        <v/>
      </c>
      <c r="U395" s="275"/>
    </row>
    <row r="396" spans="1:21" x14ac:dyDescent="0.25">
      <c r="A396" s="276"/>
      <c r="B396" s="277" t="str">
        <f>IF(Table9[[#This Row],[Código do agregado
'[Entidade']]]="","",(CONCATENATE(VLOOKUP(Table9[[#This Row],[Código do agregado
'[Entidade']]],Table8[[Código do agregado '[Entidade']]:[Código do agregado
'[1º Direito']]],8,FALSE),".",Table9[[#This Row],[Membro]])))</f>
        <v/>
      </c>
      <c r="C396" s="278"/>
      <c r="D396" s="279"/>
      <c r="E396" s="280" t="str">
        <f ca="1">IF(Table9[[#This Row],[Data de nascimento (aaaa-mm-dd)]]="","",(IF(A396="","",DATEDIF(D396,NOW(),"y"))))</f>
        <v/>
      </c>
      <c r="F396" s="281"/>
      <c r="G396" s="282"/>
      <c r="H396" s="283" t="str">
        <f>IF(G396="","",IF(G396&gt;(auxiliar!L$2*14),"Sim","Não"))</f>
        <v/>
      </c>
      <c r="I396" s="384" t="str">
        <f t="shared" si="31"/>
        <v/>
      </c>
      <c r="J396" s="380" t="str">
        <f>IF(Table9[[#This Row],[Código do agregado
'[Entidade']]]="","",IF(A396&lt;&gt;A395,"A",IF(J395="A","B",IF(J395="B","C",IF(J395="C","D",IF(J395="D","E",IF(J395="E","F",IF(J395="F","G",IF(J395="G","H",IF(J395="H","I",IF(J395="I","J",IF(J395="J","K",IF(J395="K","L",IF(J395="L","M",IF(J395="M","N",IF(J395="N","O",IF(J395="O","P",IF(J395="P","Q"))))))))))))))))))</f>
        <v/>
      </c>
      <c r="K396" s="284" t="str">
        <f t="shared" si="28"/>
        <v/>
      </c>
      <c r="L396" s="285" t="str">
        <f t="shared" si="29"/>
        <v/>
      </c>
      <c r="M396" s="286" t="str">
        <f t="shared" ca="1" si="30"/>
        <v/>
      </c>
      <c r="U396" s="275"/>
    </row>
    <row r="397" spans="1:21" x14ac:dyDescent="0.25">
      <c r="A397" s="276"/>
      <c r="B397" s="277" t="str">
        <f>IF(Table9[[#This Row],[Código do agregado
'[Entidade']]]="","",(CONCATENATE(VLOOKUP(Table9[[#This Row],[Código do agregado
'[Entidade']]],Table8[[Código do agregado '[Entidade']]:[Código do agregado
'[1º Direito']]],8,FALSE),".",Table9[[#This Row],[Membro]])))</f>
        <v/>
      </c>
      <c r="C397" s="278"/>
      <c r="D397" s="279"/>
      <c r="E397" s="280" t="str">
        <f ca="1">IF(Table9[[#This Row],[Data de nascimento (aaaa-mm-dd)]]="","",(IF(A397="","",DATEDIF(D397,NOW(),"y"))))</f>
        <v/>
      </c>
      <c r="F397" s="281"/>
      <c r="G397" s="282"/>
      <c r="H397" s="283" t="str">
        <f>IF(G397="","",IF(G397&gt;(auxiliar!L$2*14),"Sim","Não"))</f>
        <v/>
      </c>
      <c r="I397" s="384" t="str">
        <f t="shared" si="31"/>
        <v/>
      </c>
      <c r="J397" s="380" t="str">
        <f>IF(Table9[[#This Row],[Código do agregado
'[Entidade']]]="","",IF(A397&lt;&gt;A396,"A",IF(J396="A","B",IF(J396="B","C",IF(J396="C","D",IF(J396="D","E",IF(J396="E","F",IF(J396="F","G",IF(J396="G","H",IF(J396="H","I",IF(J396="I","J",IF(J396="J","K",IF(J396="K","L",IF(J396="L","M",IF(J396="M","N",IF(J396="N","O",IF(J396="O","P",IF(J396="P","Q"))))))))))))))))))</f>
        <v/>
      </c>
      <c r="K397" s="284" t="str">
        <f t="shared" si="28"/>
        <v/>
      </c>
      <c r="L397" s="285" t="str">
        <f t="shared" si="29"/>
        <v/>
      </c>
      <c r="M397" s="286" t="str">
        <f t="shared" ca="1" si="30"/>
        <v/>
      </c>
      <c r="U397" s="275"/>
    </row>
    <row r="398" spans="1:21" x14ac:dyDescent="0.25">
      <c r="A398" s="276"/>
      <c r="B398" s="277" t="str">
        <f>IF(Table9[[#This Row],[Código do agregado
'[Entidade']]]="","",(CONCATENATE(VLOOKUP(Table9[[#This Row],[Código do agregado
'[Entidade']]],Table8[[Código do agregado '[Entidade']]:[Código do agregado
'[1º Direito']]],8,FALSE),".",Table9[[#This Row],[Membro]])))</f>
        <v/>
      </c>
      <c r="C398" s="278"/>
      <c r="D398" s="279"/>
      <c r="E398" s="280" t="str">
        <f ca="1">IF(Table9[[#This Row],[Data de nascimento (aaaa-mm-dd)]]="","",(IF(A398="","",DATEDIF(D398,NOW(),"y"))))</f>
        <v/>
      </c>
      <c r="F398" s="281"/>
      <c r="G398" s="282"/>
      <c r="H398" s="283" t="str">
        <f>IF(G398="","",IF(G398&gt;(auxiliar!L$2*14),"Sim","Não"))</f>
        <v/>
      </c>
      <c r="I398" s="384" t="str">
        <f t="shared" si="31"/>
        <v/>
      </c>
      <c r="J398" s="380" t="str">
        <f>IF(Table9[[#This Row],[Código do agregado
'[Entidade']]]="","",IF(A398&lt;&gt;A397,"A",IF(J397="A","B",IF(J397="B","C",IF(J397="C","D",IF(J397="D","E",IF(J397="E","F",IF(J397="F","G",IF(J397="G","H",IF(J397="H","I",IF(J397="I","J",IF(J397="J","K",IF(J397="K","L",IF(J397="L","M",IF(J397="M","N",IF(J397="N","O",IF(J397="O","P",IF(J397="P","Q"))))))))))))))))))</f>
        <v/>
      </c>
      <c r="K398" s="284" t="str">
        <f t="shared" si="28"/>
        <v/>
      </c>
      <c r="L398" s="285" t="str">
        <f t="shared" si="29"/>
        <v/>
      </c>
      <c r="M398" s="286" t="str">
        <f t="shared" ca="1" si="30"/>
        <v/>
      </c>
      <c r="U398" s="275"/>
    </row>
    <row r="399" spans="1:21" x14ac:dyDescent="0.25">
      <c r="A399" s="276"/>
      <c r="B399" s="277" t="str">
        <f>IF(Table9[[#This Row],[Código do agregado
'[Entidade']]]="","",(CONCATENATE(VLOOKUP(Table9[[#This Row],[Código do agregado
'[Entidade']]],Table8[[Código do agregado '[Entidade']]:[Código do agregado
'[1º Direito']]],8,FALSE),".",Table9[[#This Row],[Membro]])))</f>
        <v/>
      </c>
      <c r="C399" s="278"/>
      <c r="D399" s="279"/>
      <c r="E399" s="280" t="str">
        <f ca="1">IF(Table9[[#This Row],[Data de nascimento (aaaa-mm-dd)]]="","",(IF(A399="","",DATEDIF(D399,NOW(),"y"))))</f>
        <v/>
      </c>
      <c r="F399" s="281"/>
      <c r="G399" s="282"/>
      <c r="H399" s="283" t="str">
        <f>IF(G399="","",IF(G399&gt;(auxiliar!L$2*14),"Sim","Não"))</f>
        <v/>
      </c>
      <c r="I399" s="384" t="str">
        <f t="shared" si="31"/>
        <v/>
      </c>
      <c r="J399" s="380" t="str">
        <f>IF(Table9[[#This Row],[Código do agregado
'[Entidade']]]="","",IF(A399&lt;&gt;A398,"A",IF(J398="A","B",IF(J398="B","C",IF(J398="C","D",IF(J398="D","E",IF(J398="E","F",IF(J398="F","G",IF(J398="G","H",IF(J398="H","I",IF(J398="I","J",IF(J398="J","K",IF(J398="K","L",IF(J398="L","M",IF(J398="M","N",IF(J398="N","O",IF(J398="O","P",IF(J398="P","Q"))))))))))))))))))</f>
        <v/>
      </c>
      <c r="K399" s="284" t="str">
        <f t="shared" si="28"/>
        <v/>
      </c>
      <c r="L399" s="285" t="str">
        <f t="shared" si="29"/>
        <v/>
      </c>
      <c r="M399" s="286" t="str">
        <f t="shared" ca="1" si="30"/>
        <v/>
      </c>
      <c r="U399" s="275"/>
    </row>
    <row r="400" spans="1:21" x14ac:dyDescent="0.25">
      <c r="A400" s="276"/>
      <c r="B400" s="277" t="str">
        <f>IF(Table9[[#This Row],[Código do agregado
'[Entidade']]]="","",(CONCATENATE(VLOOKUP(Table9[[#This Row],[Código do agregado
'[Entidade']]],Table8[[Código do agregado '[Entidade']]:[Código do agregado
'[1º Direito']]],8,FALSE),".",Table9[[#This Row],[Membro]])))</f>
        <v/>
      </c>
      <c r="C400" s="278"/>
      <c r="D400" s="279"/>
      <c r="E400" s="280" t="str">
        <f ca="1">IF(Table9[[#This Row],[Data de nascimento (aaaa-mm-dd)]]="","",(IF(A400="","",DATEDIF(D400,NOW(),"y"))))</f>
        <v/>
      </c>
      <c r="F400" s="281"/>
      <c r="G400" s="282"/>
      <c r="H400" s="283" t="str">
        <f>IF(G400="","",IF(G400&gt;(auxiliar!L$2*14),"Sim","Não"))</f>
        <v/>
      </c>
      <c r="I400" s="384" t="str">
        <f t="shared" si="31"/>
        <v/>
      </c>
      <c r="J400" s="380" t="str">
        <f>IF(Table9[[#This Row],[Código do agregado
'[Entidade']]]="","",IF(A400&lt;&gt;A399,"A",IF(J399="A","B",IF(J399="B","C",IF(J399="C","D",IF(J399="D","E",IF(J399="E","F",IF(J399="F","G",IF(J399="G","H",IF(J399="H","I",IF(J399="I","J",IF(J399="J","K",IF(J399="K","L",IF(J399="L","M",IF(J399="M","N",IF(J399="N","O",IF(J399="O","P",IF(J399="P","Q"))))))))))))))))))</f>
        <v/>
      </c>
      <c r="K400" s="284" t="str">
        <f t="shared" si="28"/>
        <v/>
      </c>
      <c r="L400" s="285" t="str">
        <f t="shared" si="29"/>
        <v/>
      </c>
      <c r="M400" s="286" t="str">
        <f t="shared" ca="1" si="30"/>
        <v/>
      </c>
      <c r="U400" s="275"/>
    </row>
    <row r="401" spans="1:21" x14ac:dyDescent="0.25">
      <c r="A401" s="276"/>
      <c r="B401" s="277" t="str">
        <f>IF(Table9[[#This Row],[Código do agregado
'[Entidade']]]="","",(CONCATENATE(VLOOKUP(Table9[[#This Row],[Código do agregado
'[Entidade']]],Table8[[Código do agregado '[Entidade']]:[Código do agregado
'[1º Direito']]],8,FALSE),".",Table9[[#This Row],[Membro]])))</f>
        <v/>
      </c>
      <c r="C401" s="278"/>
      <c r="D401" s="279"/>
      <c r="E401" s="280" t="str">
        <f ca="1">IF(Table9[[#This Row],[Data de nascimento (aaaa-mm-dd)]]="","",(IF(A401="","",DATEDIF(D401,NOW(),"y"))))</f>
        <v/>
      </c>
      <c r="F401" s="281"/>
      <c r="G401" s="282"/>
      <c r="H401" s="283" t="str">
        <f>IF(G401="","",IF(G401&gt;(auxiliar!L$2*14),"Sim","Não"))</f>
        <v/>
      </c>
      <c r="I401" s="384" t="str">
        <f t="shared" si="31"/>
        <v/>
      </c>
      <c r="J401" s="380" t="str">
        <f>IF(Table9[[#This Row],[Código do agregado
'[Entidade']]]="","",IF(A401&lt;&gt;A400,"A",IF(J400="A","B",IF(J400="B","C",IF(J400="C","D",IF(J400="D","E",IF(J400="E","F",IF(J400="F","G",IF(J400="G","H",IF(J400="H","I",IF(J400="I","J",IF(J400="J","K",IF(J400="K","L",IF(J400="L","M",IF(J400="M","N",IF(J400="N","O",IF(J400="O","P",IF(J400="P","Q"))))))))))))))))))</f>
        <v/>
      </c>
      <c r="K401" s="284" t="str">
        <f t="shared" si="28"/>
        <v/>
      </c>
      <c r="L401" s="285" t="str">
        <f t="shared" si="29"/>
        <v/>
      </c>
      <c r="M401" s="286" t="str">
        <f t="shared" ca="1" si="30"/>
        <v/>
      </c>
      <c r="U401" s="275"/>
    </row>
    <row r="402" spans="1:21" x14ac:dyDescent="0.25">
      <c r="A402" s="276"/>
      <c r="B402" s="277" t="str">
        <f>IF(Table9[[#This Row],[Código do agregado
'[Entidade']]]="","",(CONCATENATE(VLOOKUP(Table9[[#This Row],[Código do agregado
'[Entidade']]],Table8[[Código do agregado '[Entidade']]:[Código do agregado
'[1º Direito']]],8,FALSE),".",Table9[[#This Row],[Membro]])))</f>
        <v/>
      </c>
      <c r="C402" s="278"/>
      <c r="D402" s="279"/>
      <c r="E402" s="280" t="str">
        <f ca="1">IF(Table9[[#This Row],[Data de nascimento (aaaa-mm-dd)]]="","",(IF(A402="","",DATEDIF(D402,NOW(),"y"))))</f>
        <v/>
      </c>
      <c r="F402" s="281"/>
      <c r="G402" s="282"/>
      <c r="H402" s="283" t="str">
        <f>IF(G402="","",IF(G402&gt;(auxiliar!L$2*14),"Sim","Não"))</f>
        <v/>
      </c>
      <c r="I402" s="384" t="str">
        <f t="shared" si="31"/>
        <v/>
      </c>
      <c r="J402" s="380" t="str">
        <f>IF(Table9[[#This Row],[Código do agregado
'[Entidade']]]="","",IF(A402&lt;&gt;A401,"A",IF(J401="A","B",IF(J401="B","C",IF(J401="C","D",IF(J401="D","E",IF(J401="E","F",IF(J401="F","G",IF(J401="G","H",IF(J401="H","I",IF(J401="I","J",IF(J401="J","K",IF(J401="K","L",IF(J401="L","M",IF(J401="M","N",IF(J401="N","O",IF(J401="O","P",IF(J401="P","Q"))))))))))))))))))</f>
        <v/>
      </c>
      <c r="K402" s="284" t="str">
        <f t="shared" si="28"/>
        <v/>
      </c>
      <c r="L402" s="285" t="str">
        <f t="shared" si="29"/>
        <v/>
      </c>
      <c r="M402" s="286" t="str">
        <f t="shared" ca="1" si="30"/>
        <v/>
      </c>
      <c r="U402" s="275"/>
    </row>
    <row r="403" spans="1:21" x14ac:dyDescent="0.25">
      <c r="A403" s="276"/>
      <c r="B403" s="277" t="str">
        <f>IF(Table9[[#This Row],[Código do agregado
'[Entidade']]]="","",(CONCATENATE(VLOOKUP(Table9[[#This Row],[Código do agregado
'[Entidade']]],Table8[[Código do agregado '[Entidade']]:[Código do agregado
'[1º Direito']]],8,FALSE),".",Table9[[#This Row],[Membro]])))</f>
        <v/>
      </c>
      <c r="C403" s="278"/>
      <c r="D403" s="279"/>
      <c r="E403" s="280" t="str">
        <f ca="1">IF(Table9[[#This Row],[Data de nascimento (aaaa-mm-dd)]]="","",(IF(A403="","",DATEDIF(D403,NOW(),"y"))))</f>
        <v/>
      </c>
      <c r="F403" s="281"/>
      <c r="G403" s="282"/>
      <c r="H403" s="283" t="str">
        <f>IF(G403="","",IF(G403&gt;(auxiliar!L$2*14),"Sim","Não"))</f>
        <v/>
      </c>
      <c r="I403" s="384" t="str">
        <f t="shared" si="31"/>
        <v/>
      </c>
      <c r="J403" s="380" t="str">
        <f>IF(Table9[[#This Row],[Código do agregado
'[Entidade']]]="","",IF(A403&lt;&gt;A402,"A",IF(J402="A","B",IF(J402="B","C",IF(J402="C","D",IF(J402="D","E",IF(J402="E","F",IF(J402="F","G",IF(J402="G","H",IF(J402="H","I",IF(J402="I","J",IF(J402="J","K",IF(J402="K","L",IF(J402="L","M",IF(J402="M","N",IF(J402="N","O",IF(J402="O","P",IF(J402="P","Q"))))))))))))))))))</f>
        <v/>
      </c>
      <c r="K403" s="284" t="str">
        <f t="shared" si="28"/>
        <v/>
      </c>
      <c r="L403" s="285" t="str">
        <f t="shared" si="29"/>
        <v/>
      </c>
      <c r="M403" s="286" t="str">
        <f t="shared" ca="1" si="30"/>
        <v/>
      </c>
      <c r="U403" s="275"/>
    </row>
    <row r="404" spans="1:21" x14ac:dyDescent="0.25">
      <c r="A404" s="276"/>
      <c r="B404" s="277" t="str">
        <f>IF(Table9[[#This Row],[Código do agregado
'[Entidade']]]="","",(CONCATENATE(VLOOKUP(Table9[[#This Row],[Código do agregado
'[Entidade']]],Table8[[Código do agregado '[Entidade']]:[Código do agregado
'[1º Direito']]],8,FALSE),".",Table9[[#This Row],[Membro]])))</f>
        <v/>
      </c>
      <c r="C404" s="278"/>
      <c r="D404" s="279"/>
      <c r="E404" s="280" t="str">
        <f ca="1">IF(Table9[[#This Row],[Data de nascimento (aaaa-mm-dd)]]="","",(IF(A404="","",DATEDIF(D404,NOW(),"y"))))</f>
        <v/>
      </c>
      <c r="F404" s="281"/>
      <c r="G404" s="282"/>
      <c r="H404" s="283" t="str">
        <f>IF(G404="","",IF(G404&gt;(auxiliar!L$2*14),"Sim","Não"))</f>
        <v/>
      </c>
      <c r="I404" s="384" t="str">
        <f t="shared" si="31"/>
        <v/>
      </c>
      <c r="J404" s="380" t="str">
        <f>IF(Table9[[#This Row],[Código do agregado
'[Entidade']]]="","",IF(A404&lt;&gt;A403,"A",IF(J403="A","B",IF(J403="B","C",IF(J403="C","D",IF(J403="D","E",IF(J403="E","F",IF(J403="F","G",IF(J403="G","H",IF(J403="H","I",IF(J403="I","J",IF(J403="J","K",IF(J403="K","L",IF(J403="L","M",IF(J403="M","N",IF(J403="N","O",IF(J403="O","P",IF(J403="P","Q"))))))))))))))))))</f>
        <v/>
      </c>
      <c r="K404" s="284" t="str">
        <f t="shared" si="28"/>
        <v/>
      </c>
      <c r="L404" s="285" t="str">
        <f t="shared" si="29"/>
        <v/>
      </c>
      <c r="M404" s="286" t="str">
        <f t="shared" ca="1" si="30"/>
        <v/>
      </c>
      <c r="U404" s="275"/>
    </row>
    <row r="405" spans="1:21" x14ac:dyDescent="0.25">
      <c r="A405" s="276"/>
      <c r="B405" s="277" t="str">
        <f>IF(Table9[[#This Row],[Código do agregado
'[Entidade']]]="","",(CONCATENATE(VLOOKUP(Table9[[#This Row],[Código do agregado
'[Entidade']]],Table8[[Código do agregado '[Entidade']]:[Código do agregado
'[1º Direito']]],8,FALSE),".",Table9[[#This Row],[Membro]])))</f>
        <v/>
      </c>
      <c r="C405" s="278"/>
      <c r="D405" s="279"/>
      <c r="E405" s="280" t="str">
        <f ca="1">IF(Table9[[#This Row],[Data de nascimento (aaaa-mm-dd)]]="","",(IF(A405="","",DATEDIF(D405,NOW(),"y"))))</f>
        <v/>
      </c>
      <c r="F405" s="281"/>
      <c r="G405" s="282"/>
      <c r="H405" s="283" t="str">
        <f>IF(G405="","",IF(G405&gt;(auxiliar!L$2*14),"Sim","Não"))</f>
        <v/>
      </c>
      <c r="I405" s="384" t="str">
        <f t="shared" si="31"/>
        <v/>
      </c>
      <c r="J405" s="380" t="str">
        <f>IF(Table9[[#This Row],[Código do agregado
'[Entidade']]]="","",IF(A405&lt;&gt;A404,"A",IF(J404="A","B",IF(J404="B","C",IF(J404="C","D",IF(J404="D","E",IF(J404="E","F",IF(J404="F","G",IF(J404="G","H",IF(J404="H","I",IF(J404="I","J",IF(J404="J","K",IF(J404="K","L",IF(J404="L","M",IF(J404="M","N",IF(J404="N","O",IF(J404="O","P",IF(J404="P","Q"))))))))))))))))))</f>
        <v/>
      </c>
      <c r="K405" s="284" t="str">
        <f t="shared" si="28"/>
        <v/>
      </c>
      <c r="L405" s="285" t="str">
        <f t="shared" si="29"/>
        <v/>
      </c>
      <c r="M405" s="286" t="str">
        <f t="shared" ca="1" si="30"/>
        <v/>
      </c>
      <c r="U405" s="275"/>
    </row>
    <row r="406" spans="1:21" x14ac:dyDescent="0.25">
      <c r="A406" s="276"/>
      <c r="B406" s="277" t="str">
        <f>IF(Table9[[#This Row],[Código do agregado
'[Entidade']]]="","",(CONCATENATE(VLOOKUP(Table9[[#This Row],[Código do agregado
'[Entidade']]],Table8[[Código do agregado '[Entidade']]:[Código do agregado
'[1º Direito']]],8,FALSE),".",Table9[[#This Row],[Membro]])))</f>
        <v/>
      </c>
      <c r="C406" s="278"/>
      <c r="D406" s="279"/>
      <c r="E406" s="280" t="str">
        <f ca="1">IF(Table9[[#This Row],[Data de nascimento (aaaa-mm-dd)]]="","",(IF(A406="","",DATEDIF(D406,NOW(),"y"))))</f>
        <v/>
      </c>
      <c r="F406" s="281"/>
      <c r="G406" s="282"/>
      <c r="H406" s="283" t="str">
        <f>IF(G406="","",IF(G406&gt;(auxiliar!L$2*14),"Sim","Não"))</f>
        <v/>
      </c>
      <c r="I406" s="384" t="str">
        <f t="shared" si="31"/>
        <v/>
      </c>
      <c r="J406" s="380" t="str">
        <f>IF(Table9[[#This Row],[Código do agregado
'[Entidade']]]="","",IF(A406&lt;&gt;A405,"A",IF(J405="A","B",IF(J405="B","C",IF(J405="C","D",IF(J405="D","E",IF(J405="E","F",IF(J405="F","G",IF(J405="G","H",IF(J405="H","I",IF(J405="I","J",IF(J405="J","K",IF(J405="K","L",IF(J405="L","M",IF(J405="M","N",IF(J405="N","O",IF(J405="O","P",IF(J405="P","Q"))))))))))))))))))</f>
        <v/>
      </c>
      <c r="K406" s="284" t="str">
        <f t="shared" si="28"/>
        <v/>
      </c>
      <c r="L406" s="285" t="str">
        <f t="shared" si="29"/>
        <v/>
      </c>
      <c r="M406" s="286" t="str">
        <f t="shared" ca="1" si="30"/>
        <v/>
      </c>
      <c r="U406" s="275"/>
    </row>
    <row r="407" spans="1:21" x14ac:dyDescent="0.25">
      <c r="A407" s="276"/>
      <c r="B407" s="277" t="str">
        <f>IF(Table9[[#This Row],[Código do agregado
'[Entidade']]]="","",(CONCATENATE(VLOOKUP(Table9[[#This Row],[Código do agregado
'[Entidade']]],Table8[[Código do agregado '[Entidade']]:[Código do agregado
'[1º Direito']]],8,FALSE),".",Table9[[#This Row],[Membro]])))</f>
        <v/>
      </c>
      <c r="C407" s="278"/>
      <c r="D407" s="279"/>
      <c r="E407" s="280" t="str">
        <f ca="1">IF(Table9[[#This Row],[Data de nascimento (aaaa-mm-dd)]]="","",(IF(A407="","",DATEDIF(D407,NOW(),"y"))))</f>
        <v/>
      </c>
      <c r="F407" s="281"/>
      <c r="G407" s="282"/>
      <c r="H407" s="283" t="str">
        <f>IF(G407="","",IF(G407&gt;(auxiliar!L$2*14),"Sim","Não"))</f>
        <v/>
      </c>
      <c r="I407" s="384" t="str">
        <f t="shared" si="31"/>
        <v/>
      </c>
      <c r="J407" s="380" t="str">
        <f>IF(Table9[[#This Row],[Código do agregado
'[Entidade']]]="","",IF(A407&lt;&gt;A406,"A",IF(J406="A","B",IF(J406="B","C",IF(J406="C","D",IF(J406="D","E",IF(J406="E","F",IF(J406="F","G",IF(J406="G","H",IF(J406="H","I",IF(J406="I","J",IF(J406="J","K",IF(J406="K","L",IF(J406="L","M",IF(J406="M","N",IF(J406="N","O",IF(J406="O","P",IF(J406="P","Q"))))))))))))))))))</f>
        <v/>
      </c>
      <c r="K407" s="284" t="str">
        <f t="shared" si="28"/>
        <v/>
      </c>
      <c r="L407" s="285" t="str">
        <f t="shared" si="29"/>
        <v/>
      </c>
      <c r="M407" s="286" t="str">
        <f t="shared" ca="1" si="30"/>
        <v/>
      </c>
      <c r="U407" s="275"/>
    </row>
    <row r="408" spans="1:21" x14ac:dyDescent="0.25">
      <c r="A408" s="276"/>
      <c r="B408" s="277" t="str">
        <f>IF(Table9[[#This Row],[Código do agregado
'[Entidade']]]="","",(CONCATENATE(VLOOKUP(Table9[[#This Row],[Código do agregado
'[Entidade']]],Table8[[Código do agregado '[Entidade']]:[Código do agregado
'[1º Direito']]],8,FALSE),".",Table9[[#This Row],[Membro]])))</f>
        <v/>
      </c>
      <c r="C408" s="278"/>
      <c r="D408" s="279"/>
      <c r="E408" s="280" t="str">
        <f ca="1">IF(Table9[[#This Row],[Data de nascimento (aaaa-mm-dd)]]="","",(IF(A408="","",DATEDIF(D408,NOW(),"y"))))</f>
        <v/>
      </c>
      <c r="F408" s="281"/>
      <c r="G408" s="282"/>
      <c r="H408" s="283" t="str">
        <f>IF(G408="","",IF(G408&gt;(auxiliar!L$2*14),"Sim","Não"))</f>
        <v/>
      </c>
      <c r="I408" s="384" t="str">
        <f t="shared" si="31"/>
        <v/>
      </c>
      <c r="J408" s="380" t="str">
        <f>IF(Table9[[#This Row],[Código do agregado
'[Entidade']]]="","",IF(A408&lt;&gt;A407,"A",IF(J407="A","B",IF(J407="B","C",IF(J407="C","D",IF(J407="D","E",IF(J407="E","F",IF(J407="F","G",IF(J407="G","H",IF(J407="H","I",IF(J407="I","J",IF(J407="J","K",IF(J407="K","L",IF(J407="L","M",IF(J407="M","N",IF(J407="N","O",IF(J407="O","P",IF(J407="P","Q"))))))))))))))))))</f>
        <v/>
      </c>
      <c r="K408" s="284" t="str">
        <f t="shared" si="28"/>
        <v/>
      </c>
      <c r="L408" s="285" t="str">
        <f t="shared" si="29"/>
        <v/>
      </c>
      <c r="M408" s="286" t="str">
        <f t="shared" ca="1" si="30"/>
        <v/>
      </c>
      <c r="U408" s="275"/>
    </row>
    <row r="409" spans="1:21" x14ac:dyDescent="0.25">
      <c r="A409" s="276"/>
      <c r="B409" s="277" t="str">
        <f>IF(Table9[[#This Row],[Código do agregado
'[Entidade']]]="","",(CONCATENATE(VLOOKUP(Table9[[#This Row],[Código do agregado
'[Entidade']]],Table8[[Código do agregado '[Entidade']]:[Código do agregado
'[1º Direito']]],8,FALSE),".",Table9[[#This Row],[Membro]])))</f>
        <v/>
      </c>
      <c r="C409" s="278"/>
      <c r="D409" s="279"/>
      <c r="E409" s="280" t="str">
        <f ca="1">IF(Table9[[#This Row],[Data de nascimento (aaaa-mm-dd)]]="","",(IF(A409="","",DATEDIF(D409,NOW(),"y"))))</f>
        <v/>
      </c>
      <c r="F409" s="281"/>
      <c r="G409" s="282"/>
      <c r="H409" s="283" t="str">
        <f>IF(G409="","",IF(G409&gt;(auxiliar!L$2*14),"Sim","Não"))</f>
        <v/>
      </c>
      <c r="I409" s="384" t="str">
        <f t="shared" si="31"/>
        <v/>
      </c>
      <c r="J409" s="380" t="str">
        <f>IF(Table9[[#This Row],[Código do agregado
'[Entidade']]]="","",IF(A409&lt;&gt;A408,"A",IF(J408="A","B",IF(J408="B","C",IF(J408="C","D",IF(J408="D","E",IF(J408="E","F",IF(J408="F","G",IF(J408="G","H",IF(J408="H","I",IF(J408="I","J",IF(J408="J","K",IF(J408="K","L",IF(J408="L","M",IF(J408="M","N",IF(J408="N","O",IF(J408="O","P",IF(J408="P","Q"))))))))))))))))))</f>
        <v/>
      </c>
      <c r="K409" s="284" t="str">
        <f t="shared" si="28"/>
        <v/>
      </c>
      <c r="L409" s="285" t="str">
        <f t="shared" si="29"/>
        <v/>
      </c>
      <c r="M409" s="286" t="str">
        <f t="shared" ca="1" si="30"/>
        <v/>
      </c>
      <c r="U409" s="275"/>
    </row>
    <row r="410" spans="1:21" x14ac:dyDescent="0.25">
      <c r="A410" s="276"/>
      <c r="B410" s="277" t="str">
        <f>IF(Table9[[#This Row],[Código do agregado
'[Entidade']]]="","",(CONCATENATE(VLOOKUP(Table9[[#This Row],[Código do agregado
'[Entidade']]],Table8[[Código do agregado '[Entidade']]:[Código do agregado
'[1º Direito']]],8,FALSE),".",Table9[[#This Row],[Membro]])))</f>
        <v/>
      </c>
      <c r="C410" s="278"/>
      <c r="D410" s="279"/>
      <c r="E410" s="280" t="str">
        <f ca="1">IF(Table9[[#This Row],[Data de nascimento (aaaa-mm-dd)]]="","",(IF(A410="","",DATEDIF(D410,NOW(),"y"))))</f>
        <v/>
      </c>
      <c r="F410" s="281"/>
      <c r="G410" s="282"/>
      <c r="H410" s="283" t="str">
        <f>IF(G410="","",IF(G410&gt;(auxiliar!L$2*14),"Sim","Não"))</f>
        <v/>
      </c>
      <c r="I410" s="384" t="str">
        <f t="shared" si="31"/>
        <v/>
      </c>
      <c r="J410" s="380" t="str">
        <f>IF(Table9[[#This Row],[Código do agregado
'[Entidade']]]="","",IF(A410&lt;&gt;A409,"A",IF(J409="A","B",IF(J409="B","C",IF(J409="C","D",IF(J409="D","E",IF(J409="E","F",IF(J409="F","G",IF(J409="G","H",IF(J409="H","I",IF(J409="I","J",IF(J409="J","K",IF(J409="K","L",IF(J409="L","M",IF(J409="M","N",IF(J409="N","O",IF(J409="O","P",IF(J409="P","Q"))))))))))))))))))</f>
        <v/>
      </c>
      <c r="K410" s="284" t="str">
        <f t="shared" si="28"/>
        <v/>
      </c>
      <c r="L410" s="285" t="str">
        <f t="shared" si="29"/>
        <v/>
      </c>
      <c r="M410" s="286" t="str">
        <f t="shared" ca="1" si="30"/>
        <v/>
      </c>
      <c r="U410" s="275"/>
    </row>
    <row r="411" spans="1:21" x14ac:dyDescent="0.25">
      <c r="A411" s="276"/>
      <c r="B411" s="277" t="str">
        <f>IF(Table9[[#This Row],[Código do agregado
'[Entidade']]]="","",(CONCATENATE(VLOOKUP(Table9[[#This Row],[Código do agregado
'[Entidade']]],Table8[[Código do agregado '[Entidade']]:[Código do agregado
'[1º Direito']]],8,FALSE),".",Table9[[#This Row],[Membro]])))</f>
        <v/>
      </c>
      <c r="C411" s="278"/>
      <c r="D411" s="279"/>
      <c r="E411" s="280" t="str">
        <f ca="1">IF(Table9[[#This Row],[Data de nascimento (aaaa-mm-dd)]]="","",(IF(A411="","",DATEDIF(D411,NOW(),"y"))))</f>
        <v/>
      </c>
      <c r="F411" s="281"/>
      <c r="G411" s="282"/>
      <c r="H411" s="283" t="str">
        <f>IF(G411="","",IF(G411&gt;(auxiliar!L$2*14),"Sim","Não"))</f>
        <v/>
      </c>
      <c r="I411" s="384" t="str">
        <f t="shared" si="31"/>
        <v/>
      </c>
      <c r="J411" s="380" t="str">
        <f>IF(Table9[[#This Row],[Código do agregado
'[Entidade']]]="","",IF(A411&lt;&gt;A410,"A",IF(J410="A","B",IF(J410="B","C",IF(J410="C","D",IF(J410="D","E",IF(J410="E","F",IF(J410="F","G",IF(J410="G","H",IF(J410="H","I",IF(J410="I","J",IF(J410="J","K",IF(J410="K","L",IF(J410="L","M",IF(J410="M","N",IF(J410="N","O",IF(J410="O","P",IF(J410="P","Q"))))))))))))))))))</f>
        <v/>
      </c>
      <c r="K411" s="284" t="str">
        <f t="shared" si="28"/>
        <v/>
      </c>
      <c r="L411" s="285" t="str">
        <f t="shared" si="29"/>
        <v/>
      </c>
      <c r="M411" s="286" t="str">
        <f t="shared" ca="1" si="30"/>
        <v/>
      </c>
      <c r="U411" s="275"/>
    </row>
    <row r="412" spans="1:21" x14ac:dyDescent="0.25">
      <c r="A412" s="276"/>
      <c r="B412" s="277" t="str">
        <f>IF(Table9[[#This Row],[Código do agregado
'[Entidade']]]="","",(CONCATENATE(VLOOKUP(Table9[[#This Row],[Código do agregado
'[Entidade']]],Table8[[Código do agregado '[Entidade']]:[Código do agregado
'[1º Direito']]],8,FALSE),".",Table9[[#This Row],[Membro]])))</f>
        <v/>
      </c>
      <c r="C412" s="278"/>
      <c r="D412" s="279"/>
      <c r="E412" s="280" t="str">
        <f ca="1">IF(Table9[[#This Row],[Data de nascimento (aaaa-mm-dd)]]="","",(IF(A412="","",DATEDIF(D412,NOW(),"y"))))</f>
        <v/>
      </c>
      <c r="F412" s="281"/>
      <c r="G412" s="282"/>
      <c r="H412" s="283" t="str">
        <f>IF(G412="","",IF(G412&gt;(auxiliar!L$2*14),"Sim","Não"))</f>
        <v/>
      </c>
      <c r="I412" s="384" t="str">
        <f t="shared" si="31"/>
        <v/>
      </c>
      <c r="J412" s="380" t="str">
        <f>IF(Table9[[#This Row],[Código do agregado
'[Entidade']]]="","",IF(A412&lt;&gt;A411,"A",IF(J411="A","B",IF(J411="B","C",IF(J411="C","D",IF(J411="D","E",IF(J411="E","F",IF(J411="F","G",IF(J411="G","H",IF(J411="H","I",IF(J411="I","J",IF(J411="J","K",IF(J411="K","L",IF(J411="L","M",IF(J411="M","N",IF(J411="N","O",IF(J411="O","P",IF(J411="P","Q"))))))))))))))))))</f>
        <v/>
      </c>
      <c r="K412" s="284" t="str">
        <f t="shared" si="28"/>
        <v/>
      </c>
      <c r="L412" s="285" t="str">
        <f t="shared" si="29"/>
        <v/>
      </c>
      <c r="M412" s="286" t="str">
        <f t="shared" ca="1" si="30"/>
        <v/>
      </c>
      <c r="U412" s="275"/>
    </row>
    <row r="413" spans="1:21" x14ac:dyDescent="0.25">
      <c r="A413" s="276"/>
      <c r="B413" s="277" t="str">
        <f>IF(Table9[[#This Row],[Código do agregado
'[Entidade']]]="","",(CONCATENATE(VLOOKUP(Table9[[#This Row],[Código do agregado
'[Entidade']]],Table8[[Código do agregado '[Entidade']]:[Código do agregado
'[1º Direito']]],8,FALSE),".",Table9[[#This Row],[Membro]])))</f>
        <v/>
      </c>
      <c r="C413" s="278"/>
      <c r="D413" s="279"/>
      <c r="E413" s="280" t="str">
        <f ca="1">IF(Table9[[#This Row],[Data de nascimento (aaaa-mm-dd)]]="","",(IF(A413="","",DATEDIF(D413,NOW(),"y"))))</f>
        <v/>
      </c>
      <c r="F413" s="281"/>
      <c r="G413" s="282"/>
      <c r="H413" s="283" t="str">
        <f>IF(G413="","",IF(G413&gt;(auxiliar!L$2*14),"Sim","Não"))</f>
        <v/>
      </c>
      <c r="I413" s="384" t="str">
        <f t="shared" si="31"/>
        <v/>
      </c>
      <c r="J413" s="380" t="str">
        <f>IF(Table9[[#This Row],[Código do agregado
'[Entidade']]]="","",IF(A413&lt;&gt;A412,"A",IF(J412="A","B",IF(J412="B","C",IF(J412="C","D",IF(J412="D","E",IF(J412="E","F",IF(J412="F","G",IF(J412="G","H",IF(J412="H","I",IF(J412="I","J",IF(J412="J","K",IF(J412="K","L",IF(J412="L","M",IF(J412="M","N",IF(J412="N","O",IF(J412="O","P",IF(J412="P","Q"))))))))))))))))))</f>
        <v/>
      </c>
      <c r="K413" s="284" t="str">
        <f t="shared" si="28"/>
        <v/>
      </c>
      <c r="L413" s="285" t="str">
        <f t="shared" si="29"/>
        <v/>
      </c>
      <c r="M413" s="286" t="str">
        <f t="shared" ca="1" si="30"/>
        <v/>
      </c>
      <c r="U413" s="275"/>
    </row>
    <row r="414" spans="1:21" x14ac:dyDescent="0.25">
      <c r="A414" s="276"/>
      <c r="B414" s="277" t="str">
        <f>IF(Table9[[#This Row],[Código do agregado
'[Entidade']]]="","",(CONCATENATE(VLOOKUP(Table9[[#This Row],[Código do agregado
'[Entidade']]],Table8[[Código do agregado '[Entidade']]:[Código do agregado
'[1º Direito']]],8,FALSE),".",Table9[[#This Row],[Membro]])))</f>
        <v/>
      </c>
      <c r="C414" s="278"/>
      <c r="D414" s="279"/>
      <c r="E414" s="280" t="str">
        <f ca="1">IF(Table9[[#This Row],[Data de nascimento (aaaa-mm-dd)]]="","",(IF(A414="","",DATEDIF(D414,NOW(),"y"))))</f>
        <v/>
      </c>
      <c r="F414" s="281"/>
      <c r="G414" s="282"/>
      <c r="H414" s="283" t="str">
        <f>IF(G414="","",IF(G414&gt;(auxiliar!L$2*14),"Sim","Não"))</f>
        <v/>
      </c>
      <c r="I414" s="384" t="str">
        <f t="shared" si="31"/>
        <v/>
      </c>
      <c r="J414" s="380" t="str">
        <f>IF(Table9[[#This Row],[Código do agregado
'[Entidade']]]="","",IF(A414&lt;&gt;A413,"A",IF(J413="A","B",IF(J413="B","C",IF(J413="C","D",IF(J413="D","E",IF(J413="E","F",IF(J413="F","G",IF(J413="G","H",IF(J413="H","I",IF(J413="I","J",IF(J413="J","K",IF(J413="K","L",IF(J413="L","M",IF(J413="M","N",IF(J413="N","O",IF(J413="O","P",IF(J413="P","Q"))))))))))))))))))</f>
        <v/>
      </c>
      <c r="K414" s="284" t="str">
        <f t="shared" si="28"/>
        <v/>
      </c>
      <c r="L414" s="285" t="str">
        <f t="shared" si="29"/>
        <v/>
      </c>
      <c r="M414" s="286" t="str">
        <f t="shared" ca="1" si="30"/>
        <v/>
      </c>
      <c r="U414" s="275"/>
    </row>
    <row r="415" spans="1:21" x14ac:dyDescent="0.25">
      <c r="A415" s="276"/>
      <c r="B415" s="277" t="str">
        <f>IF(Table9[[#This Row],[Código do agregado
'[Entidade']]]="","",(CONCATENATE(VLOOKUP(Table9[[#This Row],[Código do agregado
'[Entidade']]],Table8[[Código do agregado '[Entidade']]:[Código do agregado
'[1º Direito']]],8,FALSE),".",Table9[[#This Row],[Membro]])))</f>
        <v/>
      </c>
      <c r="C415" s="278"/>
      <c r="D415" s="279"/>
      <c r="E415" s="280" t="str">
        <f ca="1">IF(Table9[[#This Row],[Data de nascimento (aaaa-mm-dd)]]="","",(IF(A415="","",DATEDIF(D415,NOW(),"y"))))</f>
        <v/>
      </c>
      <c r="F415" s="281"/>
      <c r="G415" s="282"/>
      <c r="H415" s="283" t="str">
        <f>IF(G415="","",IF(G415&gt;(auxiliar!L$2*14),"Sim","Não"))</f>
        <v/>
      </c>
      <c r="I415" s="384" t="str">
        <f t="shared" si="31"/>
        <v/>
      </c>
      <c r="J415" s="380" t="str">
        <f>IF(Table9[[#This Row],[Código do agregado
'[Entidade']]]="","",IF(A415&lt;&gt;A414,"A",IF(J414="A","B",IF(J414="B","C",IF(J414="C","D",IF(J414="D","E",IF(J414="E","F",IF(J414="F","G",IF(J414="G","H",IF(J414="H","I",IF(J414="I","J",IF(J414="J","K",IF(J414="K","L",IF(J414="L","M",IF(J414="M","N",IF(J414="N","O",IF(J414="O","P",IF(J414="P","Q"))))))))))))))))))</f>
        <v/>
      </c>
      <c r="K415" s="284" t="str">
        <f t="shared" si="28"/>
        <v/>
      </c>
      <c r="L415" s="285" t="str">
        <f t="shared" si="29"/>
        <v/>
      </c>
      <c r="M415" s="286" t="str">
        <f t="shared" ca="1" si="30"/>
        <v/>
      </c>
      <c r="U415" s="275"/>
    </row>
    <row r="416" spans="1:21" x14ac:dyDescent="0.25">
      <c r="A416" s="276"/>
      <c r="B416" s="277" t="str">
        <f>IF(Table9[[#This Row],[Código do agregado
'[Entidade']]]="","",(CONCATENATE(VLOOKUP(Table9[[#This Row],[Código do agregado
'[Entidade']]],Table8[[Código do agregado '[Entidade']]:[Código do agregado
'[1º Direito']]],8,FALSE),".",Table9[[#This Row],[Membro]])))</f>
        <v/>
      </c>
      <c r="C416" s="278"/>
      <c r="D416" s="279"/>
      <c r="E416" s="280" t="str">
        <f ca="1">IF(Table9[[#This Row],[Data de nascimento (aaaa-mm-dd)]]="","",(IF(A416="","",DATEDIF(D416,NOW(),"y"))))</f>
        <v/>
      </c>
      <c r="F416" s="281"/>
      <c r="G416" s="282"/>
      <c r="H416" s="283" t="str">
        <f>IF(G416="","",IF(G416&gt;(auxiliar!L$2*14),"Sim","Não"))</f>
        <v/>
      </c>
      <c r="I416" s="384" t="str">
        <f t="shared" si="31"/>
        <v/>
      </c>
      <c r="J416" s="380" t="str">
        <f>IF(Table9[[#This Row],[Código do agregado
'[Entidade']]]="","",IF(A416&lt;&gt;A415,"A",IF(J415="A","B",IF(J415="B","C",IF(J415="C","D",IF(J415="D","E",IF(J415="E","F",IF(J415="F","G",IF(J415="G","H",IF(J415="H","I",IF(J415="I","J",IF(J415="J","K",IF(J415="K","L",IF(J415="L","M",IF(J415="M","N",IF(J415="N","O",IF(J415="O","P",IF(J415="P","Q"))))))))))))))))))</f>
        <v/>
      </c>
      <c r="K416" s="284" t="str">
        <f t="shared" si="28"/>
        <v/>
      </c>
      <c r="L416" s="285" t="str">
        <f t="shared" si="29"/>
        <v/>
      </c>
      <c r="M416" s="286" t="str">
        <f t="shared" ca="1" si="30"/>
        <v/>
      </c>
      <c r="U416" s="275"/>
    </row>
    <row r="417" spans="1:21" x14ac:dyDescent="0.25">
      <c r="A417" s="276"/>
      <c r="B417" s="277" t="str">
        <f>IF(Table9[[#This Row],[Código do agregado
'[Entidade']]]="","",(CONCATENATE(VLOOKUP(Table9[[#This Row],[Código do agregado
'[Entidade']]],Table8[[Código do agregado '[Entidade']]:[Código do agregado
'[1º Direito']]],8,FALSE),".",Table9[[#This Row],[Membro]])))</f>
        <v/>
      </c>
      <c r="C417" s="278"/>
      <c r="D417" s="279"/>
      <c r="E417" s="280" t="str">
        <f ca="1">IF(Table9[[#This Row],[Data de nascimento (aaaa-mm-dd)]]="","",(IF(A417="","",DATEDIF(D417,NOW(),"y"))))</f>
        <v/>
      </c>
      <c r="F417" s="281"/>
      <c r="G417" s="282"/>
      <c r="H417" s="283" t="str">
        <f>IF(G417="","",IF(G417&gt;(auxiliar!L$2*14),"Sim","Não"))</f>
        <v/>
      </c>
      <c r="I417" s="384" t="str">
        <f t="shared" si="31"/>
        <v/>
      </c>
      <c r="J417" s="380" t="str">
        <f>IF(Table9[[#This Row],[Código do agregado
'[Entidade']]]="","",IF(A417&lt;&gt;A416,"A",IF(J416="A","B",IF(J416="B","C",IF(J416="C","D",IF(J416="D","E",IF(J416="E","F",IF(J416="F","G",IF(J416="G","H",IF(J416="H","I",IF(J416="I","J",IF(J416="J","K",IF(J416="K","L",IF(J416="L","M",IF(J416="M","N",IF(J416="N","O",IF(J416="O","P",IF(J416="P","Q"))))))))))))))))))</f>
        <v/>
      </c>
      <c r="K417" s="284" t="str">
        <f t="shared" si="28"/>
        <v/>
      </c>
      <c r="L417" s="285" t="str">
        <f t="shared" si="29"/>
        <v/>
      </c>
      <c r="M417" s="286" t="str">
        <f t="shared" ca="1" si="30"/>
        <v/>
      </c>
      <c r="U417" s="275"/>
    </row>
    <row r="418" spans="1:21" x14ac:dyDescent="0.25">
      <c r="A418" s="276"/>
      <c r="B418" s="277" t="str">
        <f>IF(Table9[[#This Row],[Código do agregado
'[Entidade']]]="","",(CONCATENATE(VLOOKUP(Table9[[#This Row],[Código do agregado
'[Entidade']]],Table8[[Código do agregado '[Entidade']]:[Código do agregado
'[1º Direito']]],8,FALSE),".",Table9[[#This Row],[Membro]])))</f>
        <v/>
      </c>
      <c r="C418" s="278"/>
      <c r="D418" s="279"/>
      <c r="E418" s="280" t="str">
        <f ca="1">IF(Table9[[#This Row],[Data de nascimento (aaaa-mm-dd)]]="","",(IF(A418="","",DATEDIF(D418,NOW(),"y"))))</f>
        <v/>
      </c>
      <c r="F418" s="281"/>
      <c r="G418" s="282"/>
      <c r="H418" s="283" t="str">
        <f>IF(G418="","",IF(G418&gt;(auxiliar!L$2*14),"Sim","Não"))</f>
        <v/>
      </c>
      <c r="I418" s="384" t="str">
        <f t="shared" si="31"/>
        <v/>
      </c>
      <c r="J418" s="380" t="str">
        <f>IF(Table9[[#This Row],[Código do agregado
'[Entidade']]]="","",IF(A418&lt;&gt;A417,"A",IF(J417="A","B",IF(J417="B","C",IF(J417="C","D",IF(J417="D","E",IF(J417="E","F",IF(J417="F","G",IF(J417="G","H",IF(J417="H","I",IF(J417="I","J",IF(J417="J","K",IF(J417="K","L",IF(J417="L","M",IF(J417="M","N",IF(J417="N","O",IF(J417="O","P",IF(J417="P","Q"))))))))))))))))))</f>
        <v/>
      </c>
      <c r="K418" s="284" t="str">
        <f t="shared" si="28"/>
        <v/>
      </c>
      <c r="L418" s="285" t="str">
        <f t="shared" si="29"/>
        <v/>
      </c>
      <c r="M418" s="286" t="str">
        <f t="shared" ca="1" si="30"/>
        <v/>
      </c>
      <c r="U418" s="275"/>
    </row>
    <row r="419" spans="1:21" x14ac:dyDescent="0.25">
      <c r="A419" s="276"/>
      <c r="B419" s="277" t="str">
        <f>IF(Table9[[#This Row],[Código do agregado
'[Entidade']]]="","",(CONCATENATE(VLOOKUP(Table9[[#This Row],[Código do agregado
'[Entidade']]],Table8[[Código do agregado '[Entidade']]:[Código do agregado
'[1º Direito']]],8,FALSE),".",Table9[[#This Row],[Membro]])))</f>
        <v/>
      </c>
      <c r="C419" s="278"/>
      <c r="D419" s="279"/>
      <c r="E419" s="280" t="str">
        <f ca="1">IF(Table9[[#This Row],[Data de nascimento (aaaa-mm-dd)]]="","",(IF(A419="","",DATEDIF(D419,NOW(),"y"))))</f>
        <v/>
      </c>
      <c r="F419" s="281"/>
      <c r="G419" s="282"/>
      <c r="H419" s="283" t="str">
        <f>IF(G419="","",IF(G419&gt;(auxiliar!L$2*14),"Sim","Não"))</f>
        <v/>
      </c>
      <c r="I419" s="384" t="str">
        <f t="shared" si="31"/>
        <v/>
      </c>
      <c r="J419" s="380" t="str">
        <f>IF(Table9[[#This Row],[Código do agregado
'[Entidade']]]="","",IF(A419&lt;&gt;A418,"A",IF(J418="A","B",IF(J418="B","C",IF(J418="C","D",IF(J418="D","E",IF(J418="E","F",IF(J418="F","G",IF(J418="G","H",IF(J418="H","I",IF(J418="I","J",IF(J418="J","K",IF(J418="K","L",IF(J418="L","M",IF(J418="M","N",IF(J418="N","O",IF(J418="O","P",IF(J418="P","Q"))))))))))))))))))</f>
        <v/>
      </c>
      <c r="K419" s="284" t="str">
        <f t="shared" si="28"/>
        <v/>
      </c>
      <c r="L419" s="285" t="str">
        <f t="shared" si="29"/>
        <v/>
      </c>
      <c r="M419" s="286" t="str">
        <f t="shared" ca="1" si="30"/>
        <v/>
      </c>
      <c r="U419" s="275"/>
    </row>
    <row r="420" spans="1:21" x14ac:dyDescent="0.25">
      <c r="A420" s="276"/>
      <c r="B420" s="277" t="str">
        <f>IF(Table9[[#This Row],[Código do agregado
'[Entidade']]]="","",(CONCATENATE(VLOOKUP(Table9[[#This Row],[Código do agregado
'[Entidade']]],Table8[[Código do agregado '[Entidade']]:[Código do agregado
'[1º Direito']]],8,FALSE),".",Table9[[#This Row],[Membro]])))</f>
        <v/>
      </c>
      <c r="C420" s="278"/>
      <c r="D420" s="279"/>
      <c r="E420" s="280" t="str">
        <f ca="1">IF(Table9[[#This Row],[Data de nascimento (aaaa-mm-dd)]]="","",(IF(A420="","",DATEDIF(D420,NOW(),"y"))))</f>
        <v/>
      </c>
      <c r="F420" s="281"/>
      <c r="G420" s="282"/>
      <c r="H420" s="283" t="str">
        <f>IF(G420="","",IF(G420&gt;(auxiliar!L$2*14),"Sim","Não"))</f>
        <v/>
      </c>
      <c r="I420" s="384" t="str">
        <f t="shared" si="31"/>
        <v/>
      </c>
      <c r="J420" s="380" t="str">
        <f>IF(Table9[[#This Row],[Código do agregado
'[Entidade']]]="","",IF(A420&lt;&gt;A419,"A",IF(J419="A","B",IF(J419="B","C",IF(J419="C","D",IF(J419="D","E",IF(J419="E","F",IF(J419="F","G",IF(J419="G","H",IF(J419="H","I",IF(J419="I","J",IF(J419="J","K",IF(J419="K","L",IF(J419="L","M",IF(J419="M","N",IF(J419="N","O",IF(J419="O","P",IF(J419="P","Q"))))))))))))))))))</f>
        <v/>
      </c>
      <c r="K420" s="284" t="str">
        <f t="shared" si="28"/>
        <v/>
      </c>
      <c r="L420" s="285" t="str">
        <f t="shared" si="29"/>
        <v/>
      </c>
      <c r="M420" s="286" t="str">
        <f t="shared" ca="1" si="30"/>
        <v/>
      </c>
      <c r="U420" s="275"/>
    </row>
    <row r="421" spans="1:21" x14ac:dyDescent="0.25">
      <c r="A421" s="276"/>
      <c r="B421" s="277" t="str">
        <f>IF(Table9[[#This Row],[Código do agregado
'[Entidade']]]="","",(CONCATENATE(VLOOKUP(Table9[[#This Row],[Código do agregado
'[Entidade']]],Table8[[Código do agregado '[Entidade']]:[Código do agregado
'[1º Direito']]],8,FALSE),".",Table9[[#This Row],[Membro]])))</f>
        <v/>
      </c>
      <c r="C421" s="278"/>
      <c r="D421" s="279"/>
      <c r="E421" s="280" t="str">
        <f ca="1">IF(Table9[[#This Row],[Data de nascimento (aaaa-mm-dd)]]="","",(IF(A421="","",DATEDIF(D421,NOW(),"y"))))</f>
        <v/>
      </c>
      <c r="F421" s="281"/>
      <c r="G421" s="282"/>
      <c r="H421" s="283" t="str">
        <f>IF(G421="","",IF(G421&gt;(auxiliar!L$2*14),"Sim","Não"))</f>
        <v/>
      </c>
      <c r="I421" s="384" t="str">
        <f t="shared" si="31"/>
        <v/>
      </c>
      <c r="J421" s="380" t="str">
        <f>IF(Table9[[#This Row],[Código do agregado
'[Entidade']]]="","",IF(A421&lt;&gt;A420,"A",IF(J420="A","B",IF(J420="B","C",IF(J420="C","D",IF(J420="D","E",IF(J420="E","F",IF(J420="F","G",IF(J420="G","H",IF(J420="H","I",IF(J420="I","J",IF(J420="J","K",IF(J420="K","L",IF(J420="L","M",IF(J420="M","N",IF(J420="N","O",IF(J420="O","P",IF(J420="P","Q"))))))))))))))))))</f>
        <v/>
      </c>
      <c r="K421" s="284" t="str">
        <f t="shared" si="28"/>
        <v/>
      </c>
      <c r="L421" s="285" t="str">
        <f t="shared" si="29"/>
        <v/>
      </c>
      <c r="M421" s="286" t="str">
        <f t="shared" ca="1" si="30"/>
        <v/>
      </c>
      <c r="U421" s="275"/>
    </row>
    <row r="422" spans="1:21" x14ac:dyDescent="0.25">
      <c r="A422" s="276"/>
      <c r="B422" s="277" t="str">
        <f>IF(Table9[[#This Row],[Código do agregado
'[Entidade']]]="","",(CONCATENATE(VLOOKUP(Table9[[#This Row],[Código do agregado
'[Entidade']]],Table8[[Código do agregado '[Entidade']]:[Código do agregado
'[1º Direito']]],8,FALSE),".",Table9[[#This Row],[Membro]])))</f>
        <v/>
      </c>
      <c r="C422" s="278"/>
      <c r="D422" s="279"/>
      <c r="E422" s="280" t="str">
        <f ca="1">IF(Table9[[#This Row],[Data de nascimento (aaaa-mm-dd)]]="","",(IF(A422="","",DATEDIF(D422,NOW(),"y"))))</f>
        <v/>
      </c>
      <c r="F422" s="281"/>
      <c r="G422" s="282"/>
      <c r="H422" s="283" t="str">
        <f>IF(G422="","",IF(G422&gt;(auxiliar!L$2*14),"Sim","Não"))</f>
        <v/>
      </c>
      <c r="I422" s="384" t="str">
        <f t="shared" si="31"/>
        <v/>
      </c>
      <c r="J422" s="380" t="str">
        <f>IF(Table9[[#This Row],[Código do agregado
'[Entidade']]]="","",IF(A422&lt;&gt;A421,"A",IF(J421="A","B",IF(J421="B","C",IF(J421="C","D",IF(J421="D","E",IF(J421="E","F",IF(J421="F","G",IF(J421="G","H",IF(J421="H","I",IF(J421="I","J",IF(J421="J","K",IF(J421="K","L",IF(J421="L","M",IF(J421="M","N",IF(J421="N","O",IF(J421="O","P",IF(J421="P","Q"))))))))))))))))))</f>
        <v/>
      </c>
      <c r="K422" s="284" t="str">
        <f t="shared" si="28"/>
        <v/>
      </c>
      <c r="L422" s="285" t="str">
        <f t="shared" si="29"/>
        <v/>
      </c>
      <c r="M422" s="286" t="str">
        <f t="shared" ca="1" si="30"/>
        <v/>
      </c>
      <c r="U422" s="275"/>
    </row>
    <row r="423" spans="1:21" x14ac:dyDescent="0.25">
      <c r="A423" s="276"/>
      <c r="B423" s="277" t="str">
        <f>IF(Table9[[#This Row],[Código do agregado
'[Entidade']]]="","",(CONCATENATE(VLOOKUP(Table9[[#This Row],[Código do agregado
'[Entidade']]],Table8[[Código do agregado '[Entidade']]:[Código do agregado
'[1º Direito']]],8,FALSE),".",Table9[[#This Row],[Membro]])))</f>
        <v/>
      </c>
      <c r="C423" s="278"/>
      <c r="D423" s="279"/>
      <c r="E423" s="280" t="str">
        <f ca="1">IF(Table9[[#This Row],[Data de nascimento (aaaa-mm-dd)]]="","",(IF(A423="","",DATEDIF(D423,NOW(),"y"))))</f>
        <v/>
      </c>
      <c r="F423" s="281"/>
      <c r="G423" s="282"/>
      <c r="H423" s="283" t="str">
        <f>IF(G423="","",IF(G423&gt;(auxiliar!L$2*14),"Sim","Não"))</f>
        <v/>
      </c>
      <c r="I423" s="384" t="str">
        <f t="shared" si="31"/>
        <v/>
      </c>
      <c r="J423" s="380" t="str">
        <f>IF(Table9[[#This Row],[Código do agregado
'[Entidade']]]="","",IF(A423&lt;&gt;A422,"A",IF(J422="A","B",IF(J422="B","C",IF(J422="C","D",IF(J422="D","E",IF(J422="E","F",IF(J422="F","G",IF(J422="G","H",IF(J422="H","I",IF(J422="I","J",IF(J422="J","K",IF(J422="K","L",IF(J422="L","M",IF(J422="M","N",IF(J422="N","O",IF(J422="O","P",IF(J422="P","Q"))))))))))))))))))</f>
        <v/>
      </c>
      <c r="K423" s="284" t="str">
        <f t="shared" si="28"/>
        <v/>
      </c>
      <c r="L423" s="285" t="str">
        <f t="shared" si="29"/>
        <v/>
      </c>
      <c r="M423" s="286" t="str">
        <f t="shared" ca="1" si="30"/>
        <v/>
      </c>
      <c r="U423" s="275"/>
    </row>
    <row r="424" spans="1:21" x14ac:dyDescent="0.25">
      <c r="A424" s="276"/>
      <c r="B424" s="277" t="str">
        <f>IF(Table9[[#This Row],[Código do agregado
'[Entidade']]]="","",(CONCATENATE(VLOOKUP(Table9[[#This Row],[Código do agregado
'[Entidade']]],Table8[[Código do agregado '[Entidade']]:[Código do agregado
'[1º Direito']]],8,FALSE),".",Table9[[#This Row],[Membro]])))</f>
        <v/>
      </c>
      <c r="C424" s="278"/>
      <c r="D424" s="279"/>
      <c r="E424" s="280" t="str">
        <f ca="1">IF(Table9[[#This Row],[Data de nascimento (aaaa-mm-dd)]]="","",(IF(A424="","",DATEDIF(D424,NOW(),"y"))))</f>
        <v/>
      </c>
      <c r="F424" s="281"/>
      <c r="G424" s="282"/>
      <c r="H424" s="283" t="str">
        <f>IF(G424="","",IF(G424&gt;(auxiliar!L$2*14),"Sim","Não"))</f>
        <v/>
      </c>
      <c r="I424" s="384" t="str">
        <f t="shared" si="31"/>
        <v/>
      </c>
      <c r="J424" s="380" t="str">
        <f>IF(Table9[[#This Row],[Código do agregado
'[Entidade']]]="","",IF(A424&lt;&gt;A423,"A",IF(J423="A","B",IF(J423="B","C",IF(J423="C","D",IF(J423="D","E",IF(J423="E","F",IF(J423="F","G",IF(J423="G","H",IF(J423="H","I",IF(J423="I","J",IF(J423="J","K",IF(J423="K","L",IF(J423="L","M",IF(J423="M","N",IF(J423="N","O",IF(J423="O","P",IF(J423="P","Q"))))))))))))))))))</f>
        <v/>
      </c>
      <c r="K424" s="284" t="str">
        <f t="shared" si="28"/>
        <v/>
      </c>
      <c r="L424" s="285" t="str">
        <f t="shared" si="29"/>
        <v/>
      </c>
      <c r="M424" s="286" t="str">
        <f t="shared" ca="1" si="30"/>
        <v/>
      </c>
      <c r="U424" s="275"/>
    </row>
    <row r="425" spans="1:21" x14ac:dyDescent="0.25">
      <c r="A425" s="276"/>
      <c r="B425" s="277" t="str">
        <f>IF(Table9[[#This Row],[Código do agregado
'[Entidade']]]="","",(CONCATENATE(VLOOKUP(Table9[[#This Row],[Código do agregado
'[Entidade']]],Table8[[Código do agregado '[Entidade']]:[Código do agregado
'[1º Direito']]],8,FALSE),".",Table9[[#This Row],[Membro]])))</f>
        <v/>
      </c>
      <c r="C425" s="278"/>
      <c r="D425" s="279"/>
      <c r="E425" s="280" t="str">
        <f ca="1">IF(Table9[[#This Row],[Data de nascimento (aaaa-mm-dd)]]="","",(IF(A425="","",DATEDIF(D425,NOW(),"y"))))</f>
        <v/>
      </c>
      <c r="F425" s="281"/>
      <c r="G425" s="282"/>
      <c r="H425" s="283" t="str">
        <f>IF(G425="","",IF(G425&gt;(auxiliar!L$2*14),"Sim","Não"))</f>
        <v/>
      </c>
      <c r="I425" s="384" t="str">
        <f t="shared" si="31"/>
        <v/>
      </c>
      <c r="J425" s="380" t="str">
        <f>IF(Table9[[#This Row],[Código do agregado
'[Entidade']]]="","",IF(A425&lt;&gt;A424,"A",IF(J424="A","B",IF(J424="B","C",IF(J424="C","D",IF(J424="D","E",IF(J424="E","F",IF(J424="F","G",IF(J424="G","H",IF(J424="H","I",IF(J424="I","J",IF(J424="J","K",IF(J424="K","L",IF(J424="L","M",IF(J424="M","N",IF(J424="N","O",IF(J424="O","P",IF(J424="P","Q"))))))))))))))))))</f>
        <v/>
      </c>
      <c r="K425" s="284" t="str">
        <f t="shared" si="28"/>
        <v/>
      </c>
      <c r="L425" s="285" t="str">
        <f t="shared" si="29"/>
        <v/>
      </c>
      <c r="M425" s="286" t="str">
        <f t="shared" ca="1" si="30"/>
        <v/>
      </c>
      <c r="U425" s="275"/>
    </row>
    <row r="426" spans="1:21" x14ac:dyDescent="0.25">
      <c r="A426" s="276"/>
      <c r="B426" s="277" t="str">
        <f>IF(Table9[[#This Row],[Código do agregado
'[Entidade']]]="","",(CONCATENATE(VLOOKUP(Table9[[#This Row],[Código do agregado
'[Entidade']]],Table8[[Código do agregado '[Entidade']]:[Código do agregado
'[1º Direito']]],8,FALSE),".",Table9[[#This Row],[Membro]])))</f>
        <v/>
      </c>
      <c r="C426" s="278"/>
      <c r="D426" s="279"/>
      <c r="E426" s="280" t="str">
        <f ca="1">IF(Table9[[#This Row],[Data de nascimento (aaaa-mm-dd)]]="","",(IF(A426="","",DATEDIF(D426,NOW(),"y"))))</f>
        <v/>
      </c>
      <c r="F426" s="281"/>
      <c r="G426" s="282"/>
      <c r="H426" s="283" t="str">
        <f>IF(G426="","",IF(G426&gt;(auxiliar!L$2*14),"Sim","Não"))</f>
        <v/>
      </c>
      <c r="I426" s="384" t="str">
        <f t="shared" si="31"/>
        <v/>
      </c>
      <c r="J426" s="380" t="str">
        <f>IF(Table9[[#This Row],[Código do agregado
'[Entidade']]]="","",IF(A426&lt;&gt;A425,"A",IF(J425="A","B",IF(J425="B","C",IF(J425="C","D",IF(J425="D","E",IF(J425="E","F",IF(J425="F","G",IF(J425="G","H",IF(J425="H","I",IF(J425="I","J",IF(J425="J","K",IF(J425="K","L",IF(J425="L","M",IF(J425="M","N",IF(J425="N","O",IF(J425="O","P",IF(J425="P","Q"))))))))))))))))))</f>
        <v/>
      </c>
      <c r="K426" s="284" t="str">
        <f t="shared" si="28"/>
        <v/>
      </c>
      <c r="L426" s="285" t="str">
        <f t="shared" si="29"/>
        <v/>
      </c>
      <c r="M426" s="286" t="str">
        <f t="shared" ca="1" si="30"/>
        <v/>
      </c>
      <c r="U426" s="275"/>
    </row>
    <row r="427" spans="1:21" x14ac:dyDescent="0.25">
      <c r="A427" s="276"/>
      <c r="B427" s="277" t="str">
        <f>IF(Table9[[#This Row],[Código do agregado
'[Entidade']]]="","",(CONCATENATE(VLOOKUP(Table9[[#This Row],[Código do agregado
'[Entidade']]],Table8[[Código do agregado '[Entidade']]:[Código do agregado
'[1º Direito']]],8,FALSE),".",Table9[[#This Row],[Membro]])))</f>
        <v/>
      </c>
      <c r="C427" s="278"/>
      <c r="D427" s="279"/>
      <c r="E427" s="280" t="str">
        <f ca="1">IF(Table9[[#This Row],[Data de nascimento (aaaa-mm-dd)]]="","",(IF(A427="","",DATEDIF(D427,NOW(),"y"))))</f>
        <v/>
      </c>
      <c r="F427" s="281"/>
      <c r="G427" s="282"/>
      <c r="H427" s="283" t="str">
        <f>IF(G427="","",IF(G427&gt;(auxiliar!L$2*14),"Sim","Não"))</f>
        <v/>
      </c>
      <c r="I427" s="384" t="str">
        <f t="shared" si="31"/>
        <v/>
      </c>
      <c r="J427" s="380" t="str">
        <f>IF(Table9[[#This Row],[Código do agregado
'[Entidade']]]="","",IF(A427&lt;&gt;A426,"A",IF(J426="A","B",IF(J426="B","C",IF(J426="C","D",IF(J426="D","E",IF(J426="E","F",IF(J426="F","G",IF(J426="G","H",IF(J426="H","I",IF(J426="I","J",IF(J426="J","K",IF(J426="K","L",IF(J426="L","M",IF(J426="M","N",IF(J426="N","O",IF(J426="O","P",IF(J426="P","Q"))))))))))))))))))</f>
        <v/>
      </c>
      <c r="K427" s="284" t="str">
        <f t="shared" si="28"/>
        <v/>
      </c>
      <c r="L427" s="285" t="str">
        <f t="shared" si="29"/>
        <v/>
      </c>
      <c r="M427" s="286" t="str">
        <f t="shared" ca="1" si="30"/>
        <v/>
      </c>
      <c r="U427" s="275"/>
    </row>
    <row r="428" spans="1:21" x14ac:dyDescent="0.25">
      <c r="A428" s="276"/>
      <c r="B428" s="277" t="str">
        <f>IF(Table9[[#This Row],[Código do agregado
'[Entidade']]]="","",(CONCATENATE(VLOOKUP(Table9[[#This Row],[Código do agregado
'[Entidade']]],Table8[[Código do agregado '[Entidade']]:[Código do agregado
'[1º Direito']]],8,FALSE),".",Table9[[#This Row],[Membro]])))</f>
        <v/>
      </c>
      <c r="C428" s="278"/>
      <c r="D428" s="279"/>
      <c r="E428" s="280" t="str">
        <f ca="1">IF(Table9[[#This Row],[Data de nascimento (aaaa-mm-dd)]]="","",(IF(A428="","",DATEDIF(D428,NOW(),"y"))))</f>
        <v/>
      </c>
      <c r="F428" s="281"/>
      <c r="G428" s="282"/>
      <c r="H428" s="283" t="str">
        <f>IF(G428="","",IF(G428&gt;(auxiliar!L$2*14),"Sim","Não"))</f>
        <v/>
      </c>
      <c r="I428" s="384" t="str">
        <f t="shared" si="31"/>
        <v/>
      </c>
      <c r="J428" s="380" t="str">
        <f>IF(Table9[[#This Row],[Código do agregado
'[Entidade']]]="","",IF(A428&lt;&gt;A427,"A",IF(J427="A","B",IF(J427="B","C",IF(J427="C","D",IF(J427="D","E",IF(J427="E","F",IF(J427="F","G",IF(J427="G","H",IF(J427="H","I",IF(J427="I","J",IF(J427="J","K",IF(J427="K","L",IF(J427="L","M",IF(J427="M","N",IF(J427="N","O",IF(J427="O","P",IF(J427="P","Q"))))))))))))))))))</f>
        <v/>
      </c>
      <c r="K428" s="284" t="str">
        <f t="shared" si="28"/>
        <v/>
      </c>
      <c r="L428" s="285" t="str">
        <f t="shared" si="29"/>
        <v/>
      </c>
      <c r="M428" s="286" t="str">
        <f t="shared" ca="1" si="30"/>
        <v/>
      </c>
      <c r="U428" s="275"/>
    </row>
    <row r="429" spans="1:21" x14ac:dyDescent="0.25">
      <c r="A429" s="276"/>
      <c r="B429" s="277" t="str">
        <f>IF(Table9[[#This Row],[Código do agregado
'[Entidade']]]="","",(CONCATENATE(VLOOKUP(Table9[[#This Row],[Código do agregado
'[Entidade']]],Table8[[Código do agregado '[Entidade']]:[Código do agregado
'[1º Direito']]],8,FALSE),".",Table9[[#This Row],[Membro]])))</f>
        <v/>
      </c>
      <c r="C429" s="278"/>
      <c r="D429" s="279"/>
      <c r="E429" s="280" t="str">
        <f ca="1">IF(Table9[[#This Row],[Data de nascimento (aaaa-mm-dd)]]="","",(IF(A429="","",DATEDIF(D429,NOW(),"y"))))</f>
        <v/>
      </c>
      <c r="F429" s="281"/>
      <c r="G429" s="282"/>
      <c r="H429" s="283" t="str">
        <f>IF(G429="","",IF(G429&gt;(auxiliar!L$2*14),"Sim","Não"))</f>
        <v/>
      </c>
      <c r="I429" s="384" t="str">
        <f t="shared" si="31"/>
        <v/>
      </c>
      <c r="J429" s="380" t="str">
        <f>IF(Table9[[#This Row],[Código do agregado
'[Entidade']]]="","",IF(A429&lt;&gt;A428,"A",IF(J428="A","B",IF(J428="B","C",IF(J428="C","D",IF(J428="D","E",IF(J428="E","F",IF(J428="F","G",IF(J428="G","H",IF(J428="H","I",IF(J428="I","J",IF(J428="J","K",IF(J428="K","L",IF(J428="L","M",IF(J428="M","N",IF(J428="N","O",IF(J428="O","P",IF(J428="P","Q"))))))))))))))))))</f>
        <v/>
      </c>
      <c r="K429" s="284" t="str">
        <f t="shared" si="28"/>
        <v/>
      </c>
      <c r="L429" s="285" t="str">
        <f t="shared" si="29"/>
        <v/>
      </c>
      <c r="M429" s="286" t="str">
        <f t="shared" ca="1" si="30"/>
        <v/>
      </c>
      <c r="U429" s="275"/>
    </row>
    <row r="430" spans="1:21" x14ac:dyDescent="0.25">
      <c r="A430" s="276"/>
      <c r="B430" s="277" t="str">
        <f>IF(Table9[[#This Row],[Código do agregado
'[Entidade']]]="","",(CONCATENATE(VLOOKUP(Table9[[#This Row],[Código do agregado
'[Entidade']]],Table8[[Código do agregado '[Entidade']]:[Código do agregado
'[1º Direito']]],8,FALSE),".",Table9[[#This Row],[Membro]])))</f>
        <v/>
      </c>
      <c r="C430" s="278"/>
      <c r="D430" s="279"/>
      <c r="E430" s="280" t="str">
        <f ca="1">IF(Table9[[#This Row],[Data de nascimento (aaaa-mm-dd)]]="","",(IF(A430="","",DATEDIF(D430,NOW(),"y"))))</f>
        <v/>
      </c>
      <c r="F430" s="281"/>
      <c r="G430" s="282"/>
      <c r="H430" s="283" t="str">
        <f>IF(G430="","",IF(G430&gt;(auxiliar!L$2*14),"Sim","Não"))</f>
        <v/>
      </c>
      <c r="I430" s="384" t="str">
        <f t="shared" si="31"/>
        <v/>
      </c>
      <c r="J430" s="380" t="str">
        <f>IF(Table9[[#This Row],[Código do agregado
'[Entidade']]]="","",IF(A430&lt;&gt;A429,"A",IF(J429="A","B",IF(J429="B","C",IF(J429="C","D",IF(J429="D","E",IF(J429="E","F",IF(J429="F","G",IF(J429="G","H",IF(J429="H","I",IF(J429="I","J",IF(J429="J","K",IF(J429="K","L",IF(J429="L","M",IF(J429="M","N",IF(J429="N","O",IF(J429="O","P",IF(J429="P","Q"))))))))))))))))))</f>
        <v/>
      </c>
      <c r="K430" s="284" t="str">
        <f t="shared" si="28"/>
        <v/>
      </c>
      <c r="L430" s="285" t="str">
        <f t="shared" si="29"/>
        <v/>
      </c>
      <c r="M430" s="286" t="str">
        <f t="shared" ca="1" si="30"/>
        <v/>
      </c>
      <c r="U430" s="275"/>
    </row>
    <row r="431" spans="1:21" x14ac:dyDescent="0.25">
      <c r="A431" s="276"/>
      <c r="B431" s="277" t="str">
        <f>IF(Table9[[#This Row],[Código do agregado
'[Entidade']]]="","",(CONCATENATE(VLOOKUP(Table9[[#This Row],[Código do agregado
'[Entidade']]],Table8[[Código do agregado '[Entidade']]:[Código do agregado
'[1º Direito']]],8,FALSE),".",Table9[[#This Row],[Membro]])))</f>
        <v/>
      </c>
      <c r="C431" s="278"/>
      <c r="D431" s="279"/>
      <c r="E431" s="280" t="str">
        <f ca="1">IF(Table9[[#This Row],[Data de nascimento (aaaa-mm-dd)]]="","",(IF(A431="","",DATEDIF(D431,NOW(),"y"))))</f>
        <v/>
      </c>
      <c r="F431" s="281"/>
      <c r="G431" s="282"/>
      <c r="H431" s="283" t="str">
        <f>IF(G431="","",IF(G431&gt;(auxiliar!L$2*14),"Sim","Não"))</f>
        <v/>
      </c>
      <c r="I431" s="384" t="str">
        <f t="shared" si="31"/>
        <v/>
      </c>
      <c r="J431" s="380" t="str">
        <f>IF(Table9[[#This Row],[Código do agregado
'[Entidade']]]="","",IF(A431&lt;&gt;A430,"A",IF(J430="A","B",IF(J430="B","C",IF(J430="C","D",IF(J430="D","E",IF(J430="E","F",IF(J430="F","G",IF(J430="G","H",IF(J430="H","I",IF(J430="I","J",IF(J430="J","K",IF(J430="K","L",IF(J430="L","M",IF(J430="M","N",IF(J430="N","O",IF(J430="O","P",IF(J430="P","Q"))))))))))))))))))</f>
        <v/>
      </c>
      <c r="K431" s="284" t="str">
        <f t="shared" si="28"/>
        <v/>
      </c>
      <c r="L431" s="285" t="str">
        <f t="shared" si="29"/>
        <v/>
      </c>
      <c r="M431" s="286" t="str">
        <f t="shared" ca="1" si="30"/>
        <v/>
      </c>
      <c r="U431" s="275"/>
    </row>
    <row r="432" spans="1:21" x14ac:dyDescent="0.25">
      <c r="A432" s="276"/>
      <c r="B432" s="277" t="str">
        <f>IF(Table9[[#This Row],[Código do agregado
'[Entidade']]]="","",(CONCATENATE(VLOOKUP(Table9[[#This Row],[Código do agregado
'[Entidade']]],Table8[[Código do agregado '[Entidade']]:[Código do agregado
'[1º Direito']]],8,FALSE),".",Table9[[#This Row],[Membro]])))</f>
        <v/>
      </c>
      <c r="C432" s="278"/>
      <c r="D432" s="279"/>
      <c r="E432" s="280" t="str">
        <f ca="1">IF(Table9[[#This Row],[Data de nascimento (aaaa-mm-dd)]]="","",(IF(A432="","",DATEDIF(D432,NOW(),"y"))))</f>
        <v/>
      </c>
      <c r="F432" s="281"/>
      <c r="G432" s="282"/>
      <c r="H432" s="283" t="str">
        <f>IF(G432="","",IF(G432&gt;(auxiliar!L$2*14),"Sim","Não"))</f>
        <v/>
      </c>
      <c r="I432" s="384" t="str">
        <f t="shared" si="31"/>
        <v/>
      </c>
      <c r="J432" s="380" t="str">
        <f>IF(Table9[[#This Row],[Código do agregado
'[Entidade']]]="","",IF(A432&lt;&gt;A431,"A",IF(J431="A","B",IF(J431="B","C",IF(J431="C","D",IF(J431="D","E",IF(J431="E","F",IF(J431="F","G",IF(J431="G","H",IF(J431="H","I",IF(J431="I","J",IF(J431="J","K",IF(J431="K","L",IF(J431="L","M",IF(J431="M","N",IF(J431="N","O",IF(J431="O","P",IF(J431="P","Q"))))))))))))))))))</f>
        <v/>
      </c>
      <c r="K432" s="284" t="str">
        <f t="shared" si="28"/>
        <v/>
      </c>
      <c r="L432" s="285" t="str">
        <f t="shared" si="29"/>
        <v/>
      </c>
      <c r="M432" s="286" t="str">
        <f t="shared" ca="1" si="30"/>
        <v/>
      </c>
      <c r="U432" s="275"/>
    </row>
    <row r="433" spans="1:21" x14ac:dyDescent="0.25">
      <c r="A433" s="276"/>
      <c r="B433" s="277" t="str">
        <f>IF(Table9[[#This Row],[Código do agregado
'[Entidade']]]="","",(CONCATENATE(VLOOKUP(Table9[[#This Row],[Código do agregado
'[Entidade']]],Table8[[Código do agregado '[Entidade']]:[Código do agregado
'[1º Direito']]],8,FALSE),".",Table9[[#This Row],[Membro]])))</f>
        <v/>
      </c>
      <c r="C433" s="278"/>
      <c r="D433" s="279"/>
      <c r="E433" s="280" t="str">
        <f ca="1">IF(Table9[[#This Row],[Data de nascimento (aaaa-mm-dd)]]="","",(IF(A433="","",DATEDIF(D433,NOW(),"y"))))</f>
        <v/>
      </c>
      <c r="F433" s="281"/>
      <c r="G433" s="282"/>
      <c r="H433" s="283" t="str">
        <f>IF(G433="","",IF(G433&gt;(auxiliar!L$2*14),"Sim","Não"))</f>
        <v/>
      </c>
      <c r="I433" s="384" t="str">
        <f t="shared" si="31"/>
        <v/>
      </c>
      <c r="J433" s="380" t="str">
        <f>IF(Table9[[#This Row],[Código do agregado
'[Entidade']]]="","",IF(A433&lt;&gt;A432,"A",IF(J432="A","B",IF(J432="B","C",IF(J432="C","D",IF(J432="D","E",IF(J432="E","F",IF(J432="F","G",IF(J432="G","H",IF(J432="H","I",IF(J432="I","J",IF(J432="J","K",IF(J432="K","L",IF(J432="L","M",IF(J432="M","N",IF(J432="N","O",IF(J432="O","P",IF(J432="P","Q"))))))))))))))))))</f>
        <v/>
      </c>
      <c r="K433" s="284" t="str">
        <f t="shared" si="28"/>
        <v/>
      </c>
      <c r="L433" s="285" t="str">
        <f t="shared" si="29"/>
        <v/>
      </c>
      <c r="M433" s="286" t="str">
        <f t="shared" ca="1" si="30"/>
        <v/>
      </c>
      <c r="U433" s="275"/>
    </row>
    <row r="434" spans="1:21" x14ac:dyDescent="0.25">
      <c r="A434" s="276"/>
      <c r="B434" s="277" t="str">
        <f>IF(Table9[[#This Row],[Código do agregado
'[Entidade']]]="","",(CONCATENATE(VLOOKUP(Table9[[#This Row],[Código do agregado
'[Entidade']]],Table8[[Código do agregado '[Entidade']]:[Código do agregado
'[1º Direito']]],8,FALSE),".",Table9[[#This Row],[Membro]])))</f>
        <v/>
      </c>
      <c r="C434" s="278"/>
      <c r="D434" s="279"/>
      <c r="E434" s="280" t="str">
        <f ca="1">IF(Table9[[#This Row],[Data de nascimento (aaaa-mm-dd)]]="","",(IF(A434="","",DATEDIF(D434,NOW(),"y"))))</f>
        <v/>
      </c>
      <c r="F434" s="281"/>
      <c r="G434" s="282"/>
      <c r="H434" s="283" t="str">
        <f>IF(G434="","",IF(G434&gt;(auxiliar!L$2*14),"Sim","Não"))</f>
        <v/>
      </c>
      <c r="I434" s="384" t="str">
        <f t="shared" si="31"/>
        <v/>
      </c>
      <c r="J434" s="380" t="str">
        <f>IF(Table9[[#This Row],[Código do agregado
'[Entidade']]]="","",IF(A434&lt;&gt;A433,"A",IF(J433="A","B",IF(J433="B","C",IF(J433="C","D",IF(J433="D","E",IF(J433="E","F",IF(J433="F","G",IF(J433="G","H",IF(J433="H","I",IF(J433="I","J",IF(J433="J","K",IF(J433="K","L",IF(J433="L","M",IF(J433="M","N",IF(J433="N","O",IF(J433="O","P",IF(J433="P","Q"))))))))))))))))))</f>
        <v/>
      </c>
      <c r="K434" s="284" t="str">
        <f t="shared" si="28"/>
        <v/>
      </c>
      <c r="L434" s="285" t="str">
        <f t="shared" si="29"/>
        <v/>
      </c>
      <c r="M434" s="286" t="str">
        <f t="shared" ca="1" si="30"/>
        <v/>
      </c>
      <c r="U434" s="275"/>
    </row>
    <row r="435" spans="1:21" x14ac:dyDescent="0.25">
      <c r="A435" s="276"/>
      <c r="B435" s="277" t="str">
        <f>IF(Table9[[#This Row],[Código do agregado
'[Entidade']]]="","",(CONCATENATE(VLOOKUP(Table9[[#This Row],[Código do agregado
'[Entidade']]],Table8[[Código do agregado '[Entidade']]:[Código do agregado
'[1º Direito']]],8,FALSE),".",Table9[[#This Row],[Membro]])))</f>
        <v/>
      </c>
      <c r="C435" s="278"/>
      <c r="D435" s="279"/>
      <c r="E435" s="280" t="str">
        <f ca="1">IF(Table9[[#This Row],[Data de nascimento (aaaa-mm-dd)]]="","",(IF(A435="","",DATEDIF(D435,NOW(),"y"))))</f>
        <v/>
      </c>
      <c r="F435" s="281"/>
      <c r="G435" s="282"/>
      <c r="H435" s="283" t="str">
        <f>IF(G435="","",IF(G435&gt;(auxiliar!L$2*14),"Sim","Não"))</f>
        <v/>
      </c>
      <c r="I435" s="384" t="str">
        <f t="shared" si="31"/>
        <v/>
      </c>
      <c r="J435" s="380" t="str">
        <f>IF(Table9[[#This Row],[Código do agregado
'[Entidade']]]="","",IF(A435&lt;&gt;A434,"A",IF(J434="A","B",IF(J434="B","C",IF(J434="C","D",IF(J434="D","E",IF(J434="E","F",IF(J434="F","G",IF(J434="G","H",IF(J434="H","I",IF(J434="I","J",IF(J434="J","K",IF(J434="K","L",IF(J434="L","M",IF(J434="M","N",IF(J434="N","O",IF(J434="O","P",IF(J434="P","Q"))))))))))))))))))</f>
        <v/>
      </c>
      <c r="K435" s="284" t="str">
        <f t="shared" si="28"/>
        <v/>
      </c>
      <c r="L435" s="285" t="str">
        <f t="shared" si="29"/>
        <v/>
      </c>
      <c r="M435" s="286" t="str">
        <f t="shared" ca="1" si="30"/>
        <v/>
      </c>
      <c r="U435" s="275"/>
    </row>
    <row r="436" spans="1:21" x14ac:dyDescent="0.25">
      <c r="A436" s="276"/>
      <c r="B436" s="277" t="str">
        <f>IF(Table9[[#This Row],[Código do agregado
'[Entidade']]]="","",(CONCATENATE(VLOOKUP(Table9[[#This Row],[Código do agregado
'[Entidade']]],Table8[[Código do agregado '[Entidade']]:[Código do agregado
'[1º Direito']]],8,FALSE),".",Table9[[#This Row],[Membro]])))</f>
        <v/>
      </c>
      <c r="C436" s="278"/>
      <c r="D436" s="279"/>
      <c r="E436" s="280" t="str">
        <f ca="1">IF(Table9[[#This Row],[Data de nascimento (aaaa-mm-dd)]]="","",(IF(A436="","",DATEDIF(D436,NOW(),"y"))))</f>
        <v/>
      </c>
      <c r="F436" s="281"/>
      <c r="G436" s="282"/>
      <c r="H436" s="283" t="str">
        <f>IF(G436="","",IF(G436&gt;(auxiliar!L$2*14),"Sim","Não"))</f>
        <v/>
      </c>
      <c r="I436" s="384" t="str">
        <f t="shared" si="31"/>
        <v/>
      </c>
      <c r="J436" s="380" t="str">
        <f>IF(Table9[[#This Row],[Código do agregado
'[Entidade']]]="","",IF(A436&lt;&gt;A435,"A",IF(J435="A","B",IF(J435="B","C",IF(J435="C","D",IF(J435="D","E",IF(J435="E","F",IF(J435="F","G",IF(J435="G","H",IF(J435="H","I",IF(J435="I","J",IF(J435="J","K",IF(J435="K","L",IF(J435="L","M",IF(J435="M","N",IF(J435="N","O",IF(J435="O","P",IF(J435="P","Q"))))))))))))))))))</f>
        <v/>
      </c>
      <c r="K436" s="284" t="str">
        <f t="shared" si="28"/>
        <v/>
      </c>
      <c r="L436" s="285" t="str">
        <f t="shared" si="29"/>
        <v/>
      </c>
      <c r="M436" s="286" t="str">
        <f t="shared" ca="1" si="30"/>
        <v/>
      </c>
      <c r="U436" s="275"/>
    </row>
    <row r="437" spans="1:21" x14ac:dyDescent="0.25">
      <c r="A437" s="276"/>
      <c r="B437" s="277" t="str">
        <f>IF(Table9[[#This Row],[Código do agregado
'[Entidade']]]="","",(CONCATENATE(VLOOKUP(Table9[[#This Row],[Código do agregado
'[Entidade']]],Table8[[Código do agregado '[Entidade']]:[Código do agregado
'[1º Direito']]],8,FALSE),".",Table9[[#This Row],[Membro]])))</f>
        <v/>
      </c>
      <c r="C437" s="278"/>
      <c r="D437" s="279"/>
      <c r="E437" s="280" t="str">
        <f ca="1">IF(Table9[[#This Row],[Data de nascimento (aaaa-mm-dd)]]="","",(IF(A437="","",DATEDIF(D437,NOW(),"y"))))</f>
        <v/>
      </c>
      <c r="F437" s="281"/>
      <c r="G437" s="282"/>
      <c r="H437" s="283" t="str">
        <f>IF(G437="","",IF(G437&gt;(auxiliar!L$2*14),"Sim","Não"))</f>
        <v/>
      </c>
      <c r="I437" s="384" t="str">
        <f t="shared" si="31"/>
        <v/>
      </c>
      <c r="J437" s="380" t="str">
        <f>IF(Table9[[#This Row],[Código do agregado
'[Entidade']]]="","",IF(A437&lt;&gt;A436,"A",IF(J436="A","B",IF(J436="B","C",IF(J436="C","D",IF(J436="D","E",IF(J436="E","F",IF(J436="F","G",IF(J436="G","H",IF(J436="H","I",IF(J436="I","J",IF(J436="J","K",IF(J436="K","L",IF(J436="L","M",IF(J436="M","N",IF(J436="N","O",IF(J436="O","P",IF(J436="P","Q"))))))))))))))))))</f>
        <v/>
      </c>
      <c r="K437" s="284" t="str">
        <f t="shared" ref="K437:K500" si="32">IFERROR(IF(OR(RIGHT(C437,1)-(11-((9*LEFT(C437,1)+8*MID(C437,2,1)+7*MID(C437,3,1)+6*MID(C437,4,1)+5*MID(C437,5,1)+4*MID(C437,6,1)+3*MID(C437,7,1)+2*MID(C437,8,1))-(11*INT((9*LEFT(C437,1)+8*MID(C437,2,1)+7*MID(C437,3,1)+6*MID(C437,4,1)+5*MID(C437,5,1)+4*MID(C437,6,1)+3*MID(C437,7,1)+2*MID(C437,8,1))/11))))=0,RIGHT(C437,1)-(11-((9*LEFT(C437,1)+8*MID(C437,2,1)+7*MID(C437,3,1)+6*MID(C437,4,1)+5*MID(C437,5,1)+4*MID(C437,6,1)+3*MID(C437,7,1)+2*MID(C437,8,1))-(11*INT((9*LEFT(C437,1)+8*MID(C437,2,1)+7*MID(C437,3,1)+6*MID(C437,4,1)+5*MID(C437,5,1)+4*MID(C437,6,1)+3*MID(C437,7,1)+2*MID(C437,8,1))/11))))=-11,RIGHT(C437,1)-(11-((9*LEFT(C437,1)+8*MID(C437,2,1)+7*MID(C437,3,1)+6*MID(C437,4,1)+5*MID(C437,5,1)+4*MID(C437,6,1)+3*MID(C437,7,1)+2*MID(C437,8,1))-(11*INT((9*LEFT(C437,1)+8*MID(C437,2,1)+7*MID(C437,3,1)+6*MID(C437,4,1)+5*MID(C437,5,1)+4*MID(C437,6,1)+3*MID(C437,7,1)+2*MID(C437,8,1))/11))))=-10),"","X"),"")</f>
        <v/>
      </c>
      <c r="L437" s="285" t="str">
        <f t="shared" ref="L437:L500" si="33">IF(RIGHT(B437,1)="A","",IF(B437="","",IF(OR(E437&gt;65,AND(E437&gt;17,E437&lt;26)),"Rend","")))</f>
        <v/>
      </c>
      <c r="M437" s="286" t="str">
        <f t="shared" ref="M437:M500" ca="1" si="34">IF(OR(E437&lt;18,AND(H437="Não",L437="Rend")),"Dep","")</f>
        <v/>
      </c>
      <c r="U437" s="275"/>
    </row>
    <row r="438" spans="1:21" x14ac:dyDescent="0.25">
      <c r="A438" s="276"/>
      <c r="B438" s="277" t="str">
        <f>IF(Table9[[#This Row],[Código do agregado
'[Entidade']]]="","",(CONCATENATE(VLOOKUP(Table9[[#This Row],[Código do agregado
'[Entidade']]],Table8[[Código do agregado '[Entidade']]:[Código do agregado
'[1º Direito']]],8,FALSE),".",Table9[[#This Row],[Membro]])))</f>
        <v/>
      </c>
      <c r="C438" s="278"/>
      <c r="D438" s="279"/>
      <c r="E438" s="280" t="str">
        <f ca="1">IF(Table9[[#This Row],[Data de nascimento (aaaa-mm-dd)]]="","",(IF(A438="","",DATEDIF(D438,NOW(),"y"))))</f>
        <v/>
      </c>
      <c r="F438" s="281"/>
      <c r="G438" s="282"/>
      <c r="H438" s="283" t="str">
        <f>IF(G438="","",IF(G438&gt;(auxiliar!L$2*14),"Sim","Não"))</f>
        <v/>
      </c>
      <c r="I438" s="384" t="str">
        <f t="shared" si="31"/>
        <v/>
      </c>
      <c r="J438" s="380" t="str">
        <f>IF(Table9[[#This Row],[Código do agregado
'[Entidade']]]="","",IF(A438&lt;&gt;A437,"A",IF(J437="A","B",IF(J437="B","C",IF(J437="C","D",IF(J437="D","E",IF(J437="E","F",IF(J437="F","G",IF(J437="G","H",IF(J437="H","I",IF(J437="I","J",IF(J437="J","K",IF(J437="K","L",IF(J437="L","M",IF(J437="M","N",IF(J437="N","O",IF(J437="O","P",IF(J437="P","Q"))))))))))))))))))</f>
        <v/>
      </c>
      <c r="K438" s="284" t="str">
        <f t="shared" si="32"/>
        <v/>
      </c>
      <c r="L438" s="285" t="str">
        <f t="shared" si="33"/>
        <v/>
      </c>
      <c r="M438" s="286" t="str">
        <f t="shared" ca="1" si="34"/>
        <v/>
      </c>
      <c r="U438" s="275"/>
    </row>
    <row r="439" spans="1:21" x14ac:dyDescent="0.25">
      <c r="A439" s="276"/>
      <c r="B439" s="277" t="str">
        <f>IF(Table9[[#This Row],[Código do agregado
'[Entidade']]]="","",(CONCATENATE(VLOOKUP(Table9[[#This Row],[Código do agregado
'[Entidade']]],Table8[[Código do agregado '[Entidade']]:[Código do agregado
'[1º Direito']]],8,FALSE),".",Table9[[#This Row],[Membro]])))</f>
        <v/>
      </c>
      <c r="C439" s="278"/>
      <c r="D439" s="279"/>
      <c r="E439" s="280" t="str">
        <f ca="1">IF(Table9[[#This Row],[Data de nascimento (aaaa-mm-dd)]]="","",(IF(A439="","",DATEDIF(D439,NOW(),"y"))))</f>
        <v/>
      </c>
      <c r="F439" s="281"/>
      <c r="G439" s="282"/>
      <c r="H439" s="283" t="str">
        <f>IF(G439="","",IF(G439&gt;(auxiliar!L$2*14),"Sim","Não"))</f>
        <v/>
      </c>
      <c r="I439" s="384" t="str">
        <f t="shared" si="31"/>
        <v/>
      </c>
      <c r="J439" s="380" t="str">
        <f>IF(Table9[[#This Row],[Código do agregado
'[Entidade']]]="","",IF(A439&lt;&gt;A438,"A",IF(J438="A","B",IF(J438="B","C",IF(J438="C","D",IF(J438="D","E",IF(J438="E","F",IF(J438="F","G",IF(J438="G","H",IF(J438="H","I",IF(J438="I","J",IF(J438="J","K",IF(J438="K","L",IF(J438="L","M",IF(J438="M","N",IF(J438="N","O",IF(J438="O","P",IF(J438="P","Q"))))))))))))))))))</f>
        <v/>
      </c>
      <c r="K439" s="284" t="str">
        <f t="shared" si="32"/>
        <v/>
      </c>
      <c r="L439" s="285" t="str">
        <f t="shared" si="33"/>
        <v/>
      </c>
      <c r="M439" s="286" t="str">
        <f t="shared" ca="1" si="34"/>
        <v/>
      </c>
      <c r="U439" s="275"/>
    </row>
    <row r="440" spans="1:21" x14ac:dyDescent="0.25">
      <c r="A440" s="276"/>
      <c r="B440" s="277" t="str">
        <f>IF(Table9[[#This Row],[Código do agregado
'[Entidade']]]="","",(CONCATENATE(VLOOKUP(Table9[[#This Row],[Código do agregado
'[Entidade']]],Table8[[Código do agregado '[Entidade']]:[Código do agregado
'[1º Direito']]],8,FALSE),".",Table9[[#This Row],[Membro]])))</f>
        <v/>
      </c>
      <c r="C440" s="278"/>
      <c r="D440" s="279"/>
      <c r="E440" s="280" t="str">
        <f ca="1">IF(Table9[[#This Row],[Data de nascimento (aaaa-mm-dd)]]="","",(IF(A440="","",DATEDIF(D440,NOW(),"y"))))</f>
        <v/>
      </c>
      <c r="F440" s="281"/>
      <c r="G440" s="282"/>
      <c r="H440" s="283" t="str">
        <f>IF(G440="","",IF(G440&gt;(auxiliar!L$2*14),"Sim","Não"))</f>
        <v/>
      </c>
      <c r="I440" s="384" t="str">
        <f t="shared" si="31"/>
        <v/>
      </c>
      <c r="J440" s="380" t="str">
        <f>IF(Table9[[#This Row],[Código do agregado
'[Entidade']]]="","",IF(A440&lt;&gt;A439,"A",IF(J439="A","B",IF(J439="B","C",IF(J439="C","D",IF(J439="D","E",IF(J439="E","F",IF(J439="F","G",IF(J439="G","H",IF(J439="H","I",IF(J439="I","J",IF(J439="J","K",IF(J439="K","L",IF(J439="L","M",IF(J439="M","N",IF(J439="N","O",IF(J439="O","P",IF(J439="P","Q"))))))))))))))))))</f>
        <v/>
      </c>
      <c r="K440" s="284" t="str">
        <f t="shared" si="32"/>
        <v/>
      </c>
      <c r="L440" s="285" t="str">
        <f t="shared" si="33"/>
        <v/>
      </c>
      <c r="M440" s="286" t="str">
        <f t="shared" ca="1" si="34"/>
        <v/>
      </c>
      <c r="U440" s="275"/>
    </row>
    <row r="441" spans="1:21" x14ac:dyDescent="0.25">
      <c r="A441" s="276"/>
      <c r="B441" s="277" t="str">
        <f>IF(Table9[[#This Row],[Código do agregado
'[Entidade']]]="","",(CONCATENATE(VLOOKUP(Table9[[#This Row],[Código do agregado
'[Entidade']]],Table8[[Código do agregado '[Entidade']]:[Código do agregado
'[1º Direito']]],8,FALSE),".",Table9[[#This Row],[Membro]])))</f>
        <v/>
      </c>
      <c r="C441" s="278"/>
      <c r="D441" s="279"/>
      <c r="E441" s="280" t="str">
        <f ca="1">IF(Table9[[#This Row],[Data de nascimento (aaaa-mm-dd)]]="","",(IF(A441="","",DATEDIF(D441,NOW(),"y"))))</f>
        <v/>
      </c>
      <c r="F441" s="281"/>
      <c r="G441" s="282"/>
      <c r="H441" s="283" t="str">
        <f>IF(G441="","",IF(G441&gt;(auxiliar!L$2*14),"Sim","Não"))</f>
        <v/>
      </c>
      <c r="I441" s="384" t="str">
        <f t="shared" si="31"/>
        <v/>
      </c>
      <c r="J441" s="380" t="str">
        <f>IF(Table9[[#This Row],[Código do agregado
'[Entidade']]]="","",IF(A441&lt;&gt;A440,"A",IF(J440="A","B",IF(J440="B","C",IF(J440="C","D",IF(J440="D","E",IF(J440="E","F",IF(J440="F","G",IF(J440="G","H",IF(J440="H","I",IF(J440="I","J",IF(J440="J","K",IF(J440="K","L",IF(J440="L","M",IF(J440="M","N",IF(J440="N","O",IF(J440="O","P",IF(J440="P","Q"))))))))))))))))))</f>
        <v/>
      </c>
      <c r="K441" s="284" t="str">
        <f t="shared" si="32"/>
        <v/>
      </c>
      <c r="L441" s="285" t="str">
        <f t="shared" si="33"/>
        <v/>
      </c>
      <c r="M441" s="286" t="str">
        <f t="shared" ca="1" si="34"/>
        <v/>
      </c>
      <c r="U441" s="275"/>
    </row>
    <row r="442" spans="1:21" x14ac:dyDescent="0.25">
      <c r="A442" s="276"/>
      <c r="B442" s="277" t="str">
        <f>IF(Table9[[#This Row],[Código do agregado
'[Entidade']]]="","",(CONCATENATE(VLOOKUP(Table9[[#This Row],[Código do agregado
'[Entidade']]],Table8[[Código do agregado '[Entidade']]:[Código do agregado
'[1º Direito']]],8,FALSE),".",Table9[[#This Row],[Membro]])))</f>
        <v/>
      </c>
      <c r="C442" s="278"/>
      <c r="D442" s="279"/>
      <c r="E442" s="280" t="str">
        <f ca="1">IF(Table9[[#This Row],[Data de nascimento (aaaa-mm-dd)]]="","",(IF(A442="","",DATEDIF(D442,NOW(),"y"))))</f>
        <v/>
      </c>
      <c r="F442" s="281"/>
      <c r="G442" s="282"/>
      <c r="H442" s="283" t="str">
        <f>IF(G442="","",IF(G442&gt;(auxiliar!L$2*14),"Sim","Não"))</f>
        <v/>
      </c>
      <c r="I442" s="384" t="str">
        <f t="shared" si="31"/>
        <v/>
      </c>
      <c r="J442" s="380" t="str">
        <f>IF(Table9[[#This Row],[Código do agregado
'[Entidade']]]="","",IF(A442&lt;&gt;A441,"A",IF(J441="A","B",IF(J441="B","C",IF(J441="C","D",IF(J441="D","E",IF(J441="E","F",IF(J441="F","G",IF(J441="G","H",IF(J441="H","I",IF(J441="I","J",IF(J441="J","K",IF(J441="K","L",IF(J441="L","M",IF(J441="M","N",IF(J441="N","O",IF(J441="O","P",IF(J441="P","Q"))))))))))))))))))</f>
        <v/>
      </c>
      <c r="K442" s="284" t="str">
        <f t="shared" si="32"/>
        <v/>
      </c>
      <c r="L442" s="285" t="str">
        <f t="shared" si="33"/>
        <v/>
      </c>
      <c r="M442" s="286" t="str">
        <f t="shared" ca="1" si="34"/>
        <v/>
      </c>
      <c r="U442" s="275"/>
    </row>
    <row r="443" spans="1:21" x14ac:dyDescent="0.25">
      <c r="A443" s="276"/>
      <c r="B443" s="277" t="str">
        <f>IF(Table9[[#This Row],[Código do agregado
'[Entidade']]]="","",(CONCATENATE(VLOOKUP(Table9[[#This Row],[Código do agregado
'[Entidade']]],Table8[[Código do agregado '[Entidade']]:[Código do agregado
'[1º Direito']]],8,FALSE),".",Table9[[#This Row],[Membro]])))</f>
        <v/>
      </c>
      <c r="C443" s="278"/>
      <c r="D443" s="279"/>
      <c r="E443" s="280" t="str">
        <f ca="1">IF(Table9[[#This Row],[Data de nascimento (aaaa-mm-dd)]]="","",(IF(A443="","",DATEDIF(D443,NOW(),"y"))))</f>
        <v/>
      </c>
      <c r="F443" s="281"/>
      <c r="G443" s="282"/>
      <c r="H443" s="283" t="str">
        <f>IF(G443="","",IF(G443&gt;(auxiliar!L$2*14),"Sim","Não"))</f>
        <v/>
      </c>
      <c r="I443" s="384" t="str">
        <f t="shared" si="31"/>
        <v/>
      </c>
      <c r="J443" s="380" t="str">
        <f>IF(Table9[[#This Row],[Código do agregado
'[Entidade']]]="","",IF(A443&lt;&gt;A442,"A",IF(J442="A","B",IF(J442="B","C",IF(J442="C","D",IF(J442="D","E",IF(J442="E","F",IF(J442="F","G",IF(J442="G","H",IF(J442="H","I",IF(J442="I","J",IF(J442="J","K",IF(J442="K","L",IF(J442="L","M",IF(J442="M","N",IF(J442="N","O",IF(J442="O","P",IF(J442="P","Q"))))))))))))))))))</f>
        <v/>
      </c>
      <c r="K443" s="284" t="str">
        <f t="shared" si="32"/>
        <v/>
      </c>
      <c r="L443" s="285" t="str">
        <f t="shared" si="33"/>
        <v/>
      </c>
      <c r="M443" s="286" t="str">
        <f t="shared" ca="1" si="34"/>
        <v/>
      </c>
      <c r="U443" s="275"/>
    </row>
    <row r="444" spans="1:21" x14ac:dyDescent="0.25">
      <c r="A444" s="276"/>
      <c r="B444" s="277" t="str">
        <f>IF(Table9[[#This Row],[Código do agregado
'[Entidade']]]="","",(CONCATENATE(VLOOKUP(Table9[[#This Row],[Código do agregado
'[Entidade']]],Table8[[Código do agregado '[Entidade']]:[Código do agregado
'[1º Direito']]],8,FALSE),".",Table9[[#This Row],[Membro]])))</f>
        <v/>
      </c>
      <c r="C444" s="278"/>
      <c r="D444" s="279"/>
      <c r="E444" s="280" t="str">
        <f ca="1">IF(Table9[[#This Row],[Data de nascimento (aaaa-mm-dd)]]="","",(IF(A444="","",DATEDIF(D444,NOW(),"y"))))</f>
        <v/>
      </c>
      <c r="F444" s="281"/>
      <c r="G444" s="282"/>
      <c r="H444" s="283" t="str">
        <f>IF(G444="","",IF(G444&gt;(auxiliar!L$2*14),"Sim","Não"))</f>
        <v/>
      </c>
      <c r="I444" s="384" t="str">
        <f t="shared" si="31"/>
        <v/>
      </c>
      <c r="J444" s="380" t="str">
        <f>IF(Table9[[#This Row],[Código do agregado
'[Entidade']]]="","",IF(A444&lt;&gt;A443,"A",IF(J443="A","B",IF(J443="B","C",IF(J443="C","D",IF(J443="D","E",IF(J443="E","F",IF(J443="F","G",IF(J443="G","H",IF(J443="H","I",IF(J443="I","J",IF(J443="J","K",IF(J443="K","L",IF(J443="L","M",IF(J443="M","N",IF(J443="N","O",IF(J443="O","P",IF(J443="P","Q"))))))))))))))))))</f>
        <v/>
      </c>
      <c r="K444" s="284" t="str">
        <f t="shared" si="32"/>
        <v/>
      </c>
      <c r="L444" s="285" t="str">
        <f t="shared" si="33"/>
        <v/>
      </c>
      <c r="M444" s="286" t="str">
        <f t="shared" ca="1" si="34"/>
        <v/>
      </c>
      <c r="U444" s="275"/>
    </row>
    <row r="445" spans="1:21" x14ac:dyDescent="0.25">
      <c r="A445" s="276"/>
      <c r="B445" s="277" t="str">
        <f>IF(Table9[[#This Row],[Código do agregado
'[Entidade']]]="","",(CONCATENATE(VLOOKUP(Table9[[#This Row],[Código do agregado
'[Entidade']]],Table8[[Código do agregado '[Entidade']]:[Código do agregado
'[1º Direito']]],8,FALSE),".",Table9[[#This Row],[Membro]])))</f>
        <v/>
      </c>
      <c r="C445" s="278"/>
      <c r="D445" s="279"/>
      <c r="E445" s="280" t="str">
        <f ca="1">IF(Table9[[#This Row],[Data de nascimento (aaaa-mm-dd)]]="","",(IF(A445="","",DATEDIF(D445,NOW(),"y"))))</f>
        <v/>
      </c>
      <c r="F445" s="281"/>
      <c r="G445" s="282"/>
      <c r="H445" s="283" t="str">
        <f>IF(G445="","",IF(G445&gt;(auxiliar!L$2*14),"Sim","Não"))</f>
        <v/>
      </c>
      <c r="I445" s="384" t="str">
        <f t="shared" si="31"/>
        <v/>
      </c>
      <c r="J445" s="380" t="str">
        <f>IF(Table9[[#This Row],[Código do agregado
'[Entidade']]]="","",IF(A445&lt;&gt;A444,"A",IF(J444="A","B",IF(J444="B","C",IF(J444="C","D",IF(J444="D","E",IF(J444="E","F",IF(J444="F","G",IF(J444="G","H",IF(J444="H","I",IF(J444="I","J",IF(J444="J","K",IF(J444="K","L",IF(J444="L","M",IF(J444="M","N",IF(J444="N","O",IF(J444="O","P",IF(J444="P","Q"))))))))))))))))))</f>
        <v/>
      </c>
      <c r="K445" s="284" t="str">
        <f t="shared" si="32"/>
        <v/>
      </c>
      <c r="L445" s="285" t="str">
        <f t="shared" si="33"/>
        <v/>
      </c>
      <c r="M445" s="286" t="str">
        <f t="shared" ca="1" si="34"/>
        <v/>
      </c>
      <c r="U445" s="275"/>
    </row>
    <row r="446" spans="1:21" x14ac:dyDescent="0.25">
      <c r="A446" s="276"/>
      <c r="B446" s="277" t="str">
        <f>IF(Table9[[#This Row],[Código do agregado
'[Entidade']]]="","",(CONCATENATE(VLOOKUP(Table9[[#This Row],[Código do agregado
'[Entidade']]],Table8[[Código do agregado '[Entidade']]:[Código do agregado
'[1º Direito']]],8,FALSE),".",Table9[[#This Row],[Membro]])))</f>
        <v/>
      </c>
      <c r="C446" s="278"/>
      <c r="D446" s="279"/>
      <c r="E446" s="280" t="str">
        <f ca="1">IF(Table9[[#This Row],[Data de nascimento (aaaa-mm-dd)]]="","",(IF(A446="","",DATEDIF(D446,NOW(),"y"))))</f>
        <v/>
      </c>
      <c r="F446" s="281"/>
      <c r="G446" s="282"/>
      <c r="H446" s="283" t="str">
        <f>IF(G446="","",IF(G446&gt;(auxiliar!L$2*14),"Sim","Não"))</f>
        <v/>
      </c>
      <c r="I446" s="384" t="str">
        <f t="shared" si="31"/>
        <v/>
      </c>
      <c r="J446" s="380" t="str">
        <f>IF(Table9[[#This Row],[Código do agregado
'[Entidade']]]="","",IF(A446&lt;&gt;A445,"A",IF(J445="A","B",IF(J445="B","C",IF(J445="C","D",IF(J445="D","E",IF(J445="E","F",IF(J445="F","G",IF(J445="G","H",IF(J445="H","I",IF(J445="I","J",IF(J445="J","K",IF(J445="K","L",IF(J445="L","M",IF(J445="M","N",IF(J445="N","O",IF(J445="O","P",IF(J445="P","Q"))))))))))))))))))</f>
        <v/>
      </c>
      <c r="K446" s="284" t="str">
        <f t="shared" si="32"/>
        <v/>
      </c>
      <c r="L446" s="285" t="str">
        <f t="shared" si="33"/>
        <v/>
      </c>
      <c r="M446" s="286" t="str">
        <f t="shared" ca="1" si="34"/>
        <v/>
      </c>
      <c r="U446" s="275"/>
    </row>
    <row r="447" spans="1:21" x14ac:dyDescent="0.25">
      <c r="A447" s="276"/>
      <c r="B447" s="277" t="str">
        <f>IF(Table9[[#This Row],[Código do agregado
'[Entidade']]]="","",(CONCATENATE(VLOOKUP(Table9[[#This Row],[Código do agregado
'[Entidade']]],Table8[[Código do agregado '[Entidade']]:[Código do agregado
'[1º Direito']]],8,FALSE),".",Table9[[#This Row],[Membro]])))</f>
        <v/>
      </c>
      <c r="C447" s="278"/>
      <c r="D447" s="279"/>
      <c r="E447" s="280" t="str">
        <f ca="1">IF(Table9[[#This Row],[Data de nascimento (aaaa-mm-dd)]]="","",(IF(A447="","",DATEDIF(D447,NOW(),"y"))))</f>
        <v/>
      </c>
      <c r="F447" s="281"/>
      <c r="G447" s="282"/>
      <c r="H447" s="283" t="str">
        <f>IF(G447="","",IF(G447&gt;(auxiliar!L$2*14),"Sim","Não"))</f>
        <v/>
      </c>
      <c r="I447" s="384" t="str">
        <f t="shared" si="31"/>
        <v/>
      </c>
      <c r="J447" s="380" t="str">
        <f>IF(Table9[[#This Row],[Código do agregado
'[Entidade']]]="","",IF(A447&lt;&gt;A446,"A",IF(J446="A","B",IF(J446="B","C",IF(J446="C","D",IF(J446="D","E",IF(J446="E","F",IF(J446="F","G",IF(J446="G","H",IF(J446="H","I",IF(J446="I","J",IF(J446="J","K",IF(J446="K","L",IF(J446="L","M",IF(J446="M","N",IF(J446="N","O",IF(J446="O","P",IF(J446="P","Q"))))))))))))))))))</f>
        <v/>
      </c>
      <c r="K447" s="284" t="str">
        <f t="shared" si="32"/>
        <v/>
      </c>
      <c r="L447" s="285" t="str">
        <f t="shared" si="33"/>
        <v/>
      </c>
      <c r="M447" s="286" t="str">
        <f t="shared" ca="1" si="34"/>
        <v/>
      </c>
      <c r="U447" s="275"/>
    </row>
    <row r="448" spans="1:21" x14ac:dyDescent="0.25">
      <c r="A448" s="276"/>
      <c r="B448" s="277" t="str">
        <f>IF(Table9[[#This Row],[Código do agregado
'[Entidade']]]="","",(CONCATENATE(VLOOKUP(Table9[[#This Row],[Código do agregado
'[Entidade']]],Table8[[Código do agregado '[Entidade']]:[Código do agregado
'[1º Direito']]],8,FALSE),".",Table9[[#This Row],[Membro]])))</f>
        <v/>
      </c>
      <c r="C448" s="278"/>
      <c r="D448" s="279"/>
      <c r="E448" s="280" t="str">
        <f ca="1">IF(Table9[[#This Row],[Data de nascimento (aaaa-mm-dd)]]="","",(IF(A448="","",DATEDIF(D448,NOW(),"y"))))</f>
        <v/>
      </c>
      <c r="F448" s="281"/>
      <c r="G448" s="282"/>
      <c r="H448" s="283" t="str">
        <f>IF(G448="","",IF(G448&gt;(auxiliar!L$2*14),"Sim","Não"))</f>
        <v/>
      </c>
      <c r="I448" s="384" t="str">
        <f t="shared" si="31"/>
        <v/>
      </c>
      <c r="J448" s="380" t="str">
        <f>IF(Table9[[#This Row],[Código do agregado
'[Entidade']]]="","",IF(A448&lt;&gt;A447,"A",IF(J447="A","B",IF(J447="B","C",IF(J447="C","D",IF(J447="D","E",IF(J447="E","F",IF(J447="F","G",IF(J447="G","H",IF(J447="H","I",IF(J447="I","J",IF(J447="J","K",IF(J447="K","L",IF(J447="L","M",IF(J447="M","N",IF(J447="N","O",IF(J447="O","P",IF(J447="P","Q"))))))))))))))))))</f>
        <v/>
      </c>
      <c r="K448" s="284" t="str">
        <f t="shared" si="32"/>
        <v/>
      </c>
      <c r="L448" s="285" t="str">
        <f t="shared" si="33"/>
        <v/>
      </c>
      <c r="M448" s="286" t="str">
        <f t="shared" ca="1" si="34"/>
        <v/>
      </c>
      <c r="U448" s="275"/>
    </row>
    <row r="449" spans="1:21" x14ac:dyDescent="0.25">
      <c r="A449" s="276"/>
      <c r="B449" s="277" t="str">
        <f>IF(Table9[[#This Row],[Código do agregado
'[Entidade']]]="","",(CONCATENATE(VLOOKUP(Table9[[#This Row],[Código do agregado
'[Entidade']]],Table8[[Código do agregado '[Entidade']]:[Código do agregado
'[1º Direito']]],8,FALSE),".",Table9[[#This Row],[Membro]])))</f>
        <v/>
      </c>
      <c r="C449" s="278"/>
      <c r="D449" s="279"/>
      <c r="E449" s="280" t="str">
        <f ca="1">IF(Table9[[#This Row],[Data de nascimento (aaaa-mm-dd)]]="","",(IF(A449="","",DATEDIF(D449,NOW(),"y"))))</f>
        <v/>
      </c>
      <c r="F449" s="281"/>
      <c r="G449" s="282"/>
      <c r="H449" s="283" t="str">
        <f>IF(G449="","",IF(G449&gt;(auxiliar!L$2*14),"Sim","Não"))</f>
        <v/>
      </c>
      <c r="I449" s="384" t="str">
        <f t="shared" si="31"/>
        <v/>
      </c>
      <c r="J449" s="380" t="str">
        <f>IF(Table9[[#This Row],[Código do agregado
'[Entidade']]]="","",IF(A449&lt;&gt;A448,"A",IF(J448="A","B",IF(J448="B","C",IF(J448="C","D",IF(J448="D","E",IF(J448="E","F",IF(J448="F","G",IF(J448="G","H",IF(J448="H","I",IF(J448="I","J",IF(J448="J","K",IF(J448="K","L",IF(J448="L","M",IF(J448="M","N",IF(J448="N","O",IF(J448="O","P",IF(J448="P","Q"))))))))))))))))))</f>
        <v/>
      </c>
      <c r="K449" s="284" t="str">
        <f t="shared" si="32"/>
        <v/>
      </c>
      <c r="L449" s="285" t="str">
        <f t="shared" si="33"/>
        <v/>
      </c>
      <c r="M449" s="286" t="str">
        <f t="shared" ca="1" si="34"/>
        <v/>
      </c>
      <c r="U449" s="275"/>
    </row>
    <row r="450" spans="1:21" x14ac:dyDescent="0.25">
      <c r="A450" s="276"/>
      <c r="B450" s="277" t="str">
        <f>IF(Table9[[#This Row],[Código do agregado
'[Entidade']]]="","",(CONCATENATE(VLOOKUP(Table9[[#This Row],[Código do agregado
'[Entidade']]],Table8[[Código do agregado '[Entidade']]:[Código do agregado
'[1º Direito']]],8,FALSE),".",Table9[[#This Row],[Membro]])))</f>
        <v/>
      </c>
      <c r="C450" s="278"/>
      <c r="D450" s="279"/>
      <c r="E450" s="280" t="str">
        <f ca="1">IF(Table9[[#This Row],[Data de nascimento (aaaa-mm-dd)]]="","",(IF(A450="","",DATEDIF(D450,NOW(),"y"))))</f>
        <v/>
      </c>
      <c r="F450" s="281"/>
      <c r="G450" s="282"/>
      <c r="H450" s="283" t="str">
        <f>IF(G450="","",IF(G450&gt;(auxiliar!L$2*14),"Sim","Não"))</f>
        <v/>
      </c>
      <c r="I450" s="384" t="str">
        <f t="shared" si="31"/>
        <v/>
      </c>
      <c r="J450" s="380" t="str">
        <f>IF(Table9[[#This Row],[Código do agregado
'[Entidade']]]="","",IF(A450&lt;&gt;A449,"A",IF(J449="A","B",IF(J449="B","C",IF(J449="C","D",IF(J449="D","E",IF(J449="E","F",IF(J449="F","G",IF(J449="G","H",IF(J449="H","I",IF(J449="I","J",IF(J449="J","K",IF(J449="K","L",IF(J449="L","M",IF(J449="M","N",IF(J449="N","O",IF(J449="O","P",IF(J449="P","Q"))))))))))))))))))</f>
        <v/>
      </c>
      <c r="K450" s="284" t="str">
        <f t="shared" si="32"/>
        <v/>
      </c>
      <c r="L450" s="285" t="str">
        <f t="shared" si="33"/>
        <v/>
      </c>
      <c r="M450" s="286" t="str">
        <f t="shared" ca="1" si="34"/>
        <v/>
      </c>
      <c r="U450" s="275"/>
    </row>
    <row r="451" spans="1:21" x14ac:dyDescent="0.25">
      <c r="A451" s="276"/>
      <c r="B451" s="277" t="str">
        <f>IF(Table9[[#This Row],[Código do agregado
'[Entidade']]]="","",(CONCATENATE(VLOOKUP(Table9[[#This Row],[Código do agregado
'[Entidade']]],Table8[[Código do agregado '[Entidade']]:[Código do agregado
'[1º Direito']]],8,FALSE),".",Table9[[#This Row],[Membro]])))</f>
        <v/>
      </c>
      <c r="C451" s="278"/>
      <c r="D451" s="279"/>
      <c r="E451" s="280" t="str">
        <f ca="1">IF(Table9[[#This Row],[Data de nascimento (aaaa-mm-dd)]]="","",(IF(A451="","",DATEDIF(D451,NOW(),"y"))))</f>
        <v/>
      </c>
      <c r="F451" s="281"/>
      <c r="G451" s="282"/>
      <c r="H451" s="283" t="str">
        <f>IF(G451="","",IF(G451&gt;(auxiliar!L$2*14),"Sim","Não"))</f>
        <v/>
      </c>
      <c r="I451" s="384" t="str">
        <f t="shared" si="31"/>
        <v/>
      </c>
      <c r="J451" s="380" t="str">
        <f>IF(Table9[[#This Row],[Código do agregado
'[Entidade']]]="","",IF(A451&lt;&gt;A450,"A",IF(J450="A","B",IF(J450="B","C",IF(J450="C","D",IF(J450="D","E",IF(J450="E","F",IF(J450="F","G",IF(J450="G","H",IF(J450="H","I",IF(J450="I","J",IF(J450="J","K",IF(J450="K","L",IF(J450="L","M",IF(J450="M","N",IF(J450="N","O",IF(J450="O","P",IF(J450="P","Q"))))))))))))))))))</f>
        <v/>
      </c>
      <c r="K451" s="284" t="str">
        <f t="shared" si="32"/>
        <v/>
      </c>
      <c r="L451" s="285" t="str">
        <f t="shared" si="33"/>
        <v/>
      </c>
      <c r="M451" s="286" t="str">
        <f t="shared" ca="1" si="34"/>
        <v/>
      </c>
      <c r="U451" s="275"/>
    </row>
    <row r="452" spans="1:21" x14ac:dyDescent="0.25">
      <c r="A452" s="276"/>
      <c r="B452" s="277" t="str">
        <f>IF(Table9[[#This Row],[Código do agregado
'[Entidade']]]="","",(CONCATENATE(VLOOKUP(Table9[[#This Row],[Código do agregado
'[Entidade']]],Table8[[Código do agregado '[Entidade']]:[Código do agregado
'[1º Direito']]],8,FALSE),".",Table9[[#This Row],[Membro]])))</f>
        <v/>
      </c>
      <c r="C452" s="278"/>
      <c r="D452" s="279"/>
      <c r="E452" s="280" t="str">
        <f ca="1">IF(Table9[[#This Row],[Data de nascimento (aaaa-mm-dd)]]="","",(IF(A452="","",DATEDIF(D452,NOW(),"y"))))</f>
        <v/>
      </c>
      <c r="F452" s="281"/>
      <c r="G452" s="282"/>
      <c r="H452" s="283" t="str">
        <f>IF(G452="","",IF(G452&gt;(auxiliar!L$2*14),"Sim","Não"))</f>
        <v/>
      </c>
      <c r="I452" s="384" t="str">
        <f t="shared" si="31"/>
        <v/>
      </c>
      <c r="J452" s="380" t="str">
        <f>IF(Table9[[#This Row],[Código do agregado
'[Entidade']]]="","",IF(A452&lt;&gt;A451,"A",IF(J451="A","B",IF(J451="B","C",IF(J451="C","D",IF(J451="D","E",IF(J451="E","F",IF(J451="F","G",IF(J451="G","H",IF(J451="H","I",IF(J451="I","J",IF(J451="J","K",IF(J451="K","L",IF(J451="L","M",IF(J451="M","N",IF(J451="N","O",IF(J451="O","P",IF(J451="P","Q"))))))))))))))))))</f>
        <v/>
      </c>
      <c r="K452" s="284" t="str">
        <f t="shared" si="32"/>
        <v/>
      </c>
      <c r="L452" s="285" t="str">
        <f t="shared" si="33"/>
        <v/>
      </c>
      <c r="M452" s="286" t="str">
        <f t="shared" ca="1" si="34"/>
        <v/>
      </c>
      <c r="U452" s="275"/>
    </row>
    <row r="453" spans="1:21" x14ac:dyDescent="0.25">
      <c r="A453" s="276"/>
      <c r="B453" s="277" t="str">
        <f>IF(Table9[[#This Row],[Código do agregado
'[Entidade']]]="","",(CONCATENATE(VLOOKUP(Table9[[#This Row],[Código do agregado
'[Entidade']]],Table8[[Código do agregado '[Entidade']]:[Código do agregado
'[1º Direito']]],8,FALSE),".",Table9[[#This Row],[Membro]])))</f>
        <v/>
      </c>
      <c r="C453" s="278"/>
      <c r="D453" s="279"/>
      <c r="E453" s="280" t="str">
        <f ca="1">IF(Table9[[#This Row],[Data de nascimento (aaaa-mm-dd)]]="","",(IF(A453="","",DATEDIF(D453,NOW(),"y"))))</f>
        <v/>
      </c>
      <c r="F453" s="281"/>
      <c r="G453" s="282"/>
      <c r="H453" s="283" t="str">
        <f>IF(G453="","",IF(G453&gt;(auxiliar!L$2*14),"Sim","Não"))</f>
        <v/>
      </c>
      <c r="I453" s="384" t="str">
        <f t="shared" si="31"/>
        <v/>
      </c>
      <c r="J453" s="380" t="str">
        <f>IF(Table9[[#This Row],[Código do agregado
'[Entidade']]]="","",IF(A453&lt;&gt;A452,"A",IF(J452="A","B",IF(J452="B","C",IF(J452="C","D",IF(J452="D","E",IF(J452="E","F",IF(J452="F","G",IF(J452="G","H",IF(J452="H","I",IF(J452="I","J",IF(J452="J","K",IF(J452="K","L",IF(J452="L","M",IF(J452="M","N",IF(J452="N","O",IF(J452="O","P",IF(J452="P","Q"))))))))))))))))))</f>
        <v/>
      </c>
      <c r="K453" s="284" t="str">
        <f t="shared" si="32"/>
        <v/>
      </c>
      <c r="L453" s="285" t="str">
        <f t="shared" si="33"/>
        <v/>
      </c>
      <c r="M453" s="286" t="str">
        <f t="shared" ca="1" si="34"/>
        <v/>
      </c>
      <c r="U453" s="275"/>
    </row>
    <row r="454" spans="1:21" x14ac:dyDescent="0.25">
      <c r="A454" s="276"/>
      <c r="B454" s="277" t="str">
        <f>IF(Table9[[#This Row],[Código do agregado
'[Entidade']]]="","",(CONCATENATE(VLOOKUP(Table9[[#This Row],[Código do agregado
'[Entidade']]],Table8[[Código do agregado '[Entidade']]:[Código do agregado
'[1º Direito']]],8,FALSE),".",Table9[[#This Row],[Membro]])))</f>
        <v/>
      </c>
      <c r="C454" s="278"/>
      <c r="D454" s="279"/>
      <c r="E454" s="280" t="str">
        <f ca="1">IF(Table9[[#This Row],[Data de nascimento (aaaa-mm-dd)]]="","",(IF(A454="","",DATEDIF(D454,NOW(),"y"))))</f>
        <v/>
      </c>
      <c r="F454" s="281"/>
      <c r="G454" s="282"/>
      <c r="H454" s="283" t="str">
        <f>IF(G454="","",IF(G454&gt;(auxiliar!L$2*14),"Sim","Não"))</f>
        <v/>
      </c>
      <c r="I454" s="384" t="str">
        <f t="shared" si="31"/>
        <v/>
      </c>
      <c r="J454" s="380" t="str">
        <f>IF(Table9[[#This Row],[Código do agregado
'[Entidade']]]="","",IF(A454&lt;&gt;A453,"A",IF(J453="A","B",IF(J453="B","C",IF(J453="C","D",IF(J453="D","E",IF(J453="E","F",IF(J453="F","G",IF(J453="G","H",IF(J453="H","I",IF(J453="I","J",IF(J453="J","K",IF(J453="K","L",IF(J453="L","M",IF(J453="M","N",IF(J453="N","O",IF(J453="O","P",IF(J453="P","Q"))))))))))))))))))</f>
        <v/>
      </c>
      <c r="K454" s="284" t="str">
        <f t="shared" si="32"/>
        <v/>
      </c>
      <c r="L454" s="285" t="str">
        <f t="shared" si="33"/>
        <v/>
      </c>
      <c r="M454" s="286" t="str">
        <f t="shared" ca="1" si="34"/>
        <v/>
      </c>
      <c r="U454" s="275"/>
    </row>
    <row r="455" spans="1:21" x14ac:dyDescent="0.25">
      <c r="A455" s="276"/>
      <c r="B455" s="277" t="str">
        <f>IF(Table9[[#This Row],[Código do agregado
'[Entidade']]]="","",(CONCATENATE(VLOOKUP(Table9[[#This Row],[Código do agregado
'[Entidade']]],Table8[[Código do agregado '[Entidade']]:[Código do agregado
'[1º Direito']]],8,FALSE),".",Table9[[#This Row],[Membro]])))</f>
        <v/>
      </c>
      <c r="C455" s="278"/>
      <c r="D455" s="279"/>
      <c r="E455" s="280" t="str">
        <f ca="1">IF(Table9[[#This Row],[Data de nascimento (aaaa-mm-dd)]]="","",(IF(A455="","",DATEDIF(D455,NOW(),"y"))))</f>
        <v/>
      </c>
      <c r="F455" s="281"/>
      <c r="G455" s="282"/>
      <c r="H455" s="283" t="str">
        <f>IF(G455="","",IF(G455&gt;(auxiliar!L$2*14),"Sim","Não"))</f>
        <v/>
      </c>
      <c r="I455" s="384" t="str">
        <f t="shared" ref="I455:I518" si="35">IF(AND(A455&lt;&gt;"",OR(C455="",D455="",F455="",AND(H455="",L455="Rend"))),"NÃO","")</f>
        <v/>
      </c>
      <c r="J455" s="380" t="str">
        <f>IF(Table9[[#This Row],[Código do agregado
'[Entidade']]]="","",IF(A455&lt;&gt;A454,"A",IF(J454="A","B",IF(J454="B","C",IF(J454="C","D",IF(J454="D","E",IF(J454="E","F",IF(J454="F","G",IF(J454="G","H",IF(J454="H","I",IF(J454="I","J",IF(J454="J","K",IF(J454="K","L",IF(J454="L","M",IF(J454="M","N",IF(J454="N","O",IF(J454="O","P",IF(J454="P","Q"))))))))))))))))))</f>
        <v/>
      </c>
      <c r="K455" s="284" t="str">
        <f t="shared" si="32"/>
        <v/>
      </c>
      <c r="L455" s="285" t="str">
        <f t="shared" si="33"/>
        <v/>
      </c>
      <c r="M455" s="286" t="str">
        <f t="shared" ca="1" si="34"/>
        <v/>
      </c>
      <c r="U455" s="275"/>
    </row>
    <row r="456" spans="1:21" x14ac:dyDescent="0.25">
      <c r="A456" s="276"/>
      <c r="B456" s="277" t="str">
        <f>IF(Table9[[#This Row],[Código do agregado
'[Entidade']]]="","",(CONCATENATE(VLOOKUP(Table9[[#This Row],[Código do agregado
'[Entidade']]],Table8[[Código do agregado '[Entidade']]:[Código do agregado
'[1º Direito']]],8,FALSE),".",Table9[[#This Row],[Membro]])))</f>
        <v/>
      </c>
      <c r="C456" s="278"/>
      <c r="D456" s="279"/>
      <c r="E456" s="280" t="str">
        <f ca="1">IF(Table9[[#This Row],[Data de nascimento (aaaa-mm-dd)]]="","",(IF(A456="","",DATEDIF(D456,NOW(),"y"))))</f>
        <v/>
      </c>
      <c r="F456" s="281"/>
      <c r="G456" s="282"/>
      <c r="H456" s="283" t="str">
        <f>IF(G456="","",IF(G456&gt;(auxiliar!L$2*14),"Sim","Não"))</f>
        <v/>
      </c>
      <c r="I456" s="384" t="str">
        <f t="shared" si="35"/>
        <v/>
      </c>
      <c r="J456" s="380" t="str">
        <f>IF(Table9[[#This Row],[Código do agregado
'[Entidade']]]="","",IF(A456&lt;&gt;A455,"A",IF(J455="A","B",IF(J455="B","C",IF(J455="C","D",IF(J455="D","E",IF(J455="E","F",IF(J455="F","G",IF(J455="G","H",IF(J455="H","I",IF(J455="I","J",IF(J455="J","K",IF(J455="K","L",IF(J455="L","M",IF(J455="M","N",IF(J455="N","O",IF(J455="O","P",IF(J455="P","Q"))))))))))))))))))</f>
        <v/>
      </c>
      <c r="K456" s="284" t="str">
        <f t="shared" si="32"/>
        <v/>
      </c>
      <c r="L456" s="285" t="str">
        <f t="shared" si="33"/>
        <v/>
      </c>
      <c r="M456" s="286" t="str">
        <f t="shared" ca="1" si="34"/>
        <v/>
      </c>
      <c r="U456" s="275"/>
    </row>
    <row r="457" spans="1:21" x14ac:dyDescent="0.25">
      <c r="A457" s="276"/>
      <c r="B457" s="277" t="str">
        <f>IF(Table9[[#This Row],[Código do agregado
'[Entidade']]]="","",(CONCATENATE(VLOOKUP(Table9[[#This Row],[Código do agregado
'[Entidade']]],Table8[[Código do agregado '[Entidade']]:[Código do agregado
'[1º Direito']]],8,FALSE),".",Table9[[#This Row],[Membro]])))</f>
        <v/>
      </c>
      <c r="C457" s="278"/>
      <c r="D457" s="279"/>
      <c r="E457" s="280" t="str">
        <f ca="1">IF(Table9[[#This Row],[Data de nascimento (aaaa-mm-dd)]]="","",(IF(A457="","",DATEDIF(D457,NOW(),"y"))))</f>
        <v/>
      </c>
      <c r="F457" s="281"/>
      <c r="G457" s="282"/>
      <c r="H457" s="283" t="str">
        <f>IF(G457="","",IF(G457&gt;(auxiliar!L$2*14),"Sim","Não"))</f>
        <v/>
      </c>
      <c r="I457" s="384" t="str">
        <f t="shared" si="35"/>
        <v/>
      </c>
      <c r="J457" s="380" t="str">
        <f>IF(Table9[[#This Row],[Código do agregado
'[Entidade']]]="","",IF(A457&lt;&gt;A456,"A",IF(J456="A","B",IF(J456="B","C",IF(J456="C","D",IF(J456="D","E",IF(J456="E","F",IF(J456="F","G",IF(J456="G","H",IF(J456="H","I",IF(J456="I","J",IF(J456="J","K",IF(J456="K","L",IF(J456="L","M",IF(J456="M","N",IF(J456="N","O",IF(J456="O","P",IF(J456="P","Q"))))))))))))))))))</f>
        <v/>
      </c>
      <c r="K457" s="284" t="str">
        <f t="shared" si="32"/>
        <v/>
      </c>
      <c r="L457" s="285" t="str">
        <f t="shared" si="33"/>
        <v/>
      </c>
      <c r="M457" s="286" t="str">
        <f t="shared" ca="1" si="34"/>
        <v/>
      </c>
      <c r="U457" s="275"/>
    </row>
    <row r="458" spans="1:21" x14ac:dyDescent="0.25">
      <c r="A458" s="276"/>
      <c r="B458" s="277" t="str">
        <f>IF(Table9[[#This Row],[Código do agregado
'[Entidade']]]="","",(CONCATENATE(VLOOKUP(Table9[[#This Row],[Código do agregado
'[Entidade']]],Table8[[Código do agregado '[Entidade']]:[Código do agregado
'[1º Direito']]],8,FALSE),".",Table9[[#This Row],[Membro]])))</f>
        <v/>
      </c>
      <c r="C458" s="278"/>
      <c r="D458" s="279"/>
      <c r="E458" s="280" t="str">
        <f ca="1">IF(Table9[[#This Row],[Data de nascimento (aaaa-mm-dd)]]="","",(IF(A458="","",DATEDIF(D458,NOW(),"y"))))</f>
        <v/>
      </c>
      <c r="F458" s="281"/>
      <c r="G458" s="282"/>
      <c r="H458" s="283" t="str">
        <f>IF(G458="","",IF(G458&gt;(auxiliar!L$2*14),"Sim","Não"))</f>
        <v/>
      </c>
      <c r="I458" s="384" t="str">
        <f t="shared" si="35"/>
        <v/>
      </c>
      <c r="J458" s="380" t="str">
        <f>IF(Table9[[#This Row],[Código do agregado
'[Entidade']]]="","",IF(A458&lt;&gt;A457,"A",IF(J457="A","B",IF(J457="B","C",IF(J457="C","D",IF(J457="D","E",IF(J457="E","F",IF(J457="F","G",IF(J457="G","H",IF(J457="H","I",IF(J457="I","J",IF(J457="J","K",IF(J457="K","L",IF(J457="L","M",IF(J457="M","N",IF(J457="N","O",IF(J457="O","P",IF(J457="P","Q"))))))))))))))))))</f>
        <v/>
      </c>
      <c r="K458" s="284" t="str">
        <f t="shared" si="32"/>
        <v/>
      </c>
      <c r="L458" s="285" t="str">
        <f t="shared" si="33"/>
        <v/>
      </c>
      <c r="M458" s="286" t="str">
        <f t="shared" ca="1" si="34"/>
        <v/>
      </c>
      <c r="U458" s="275"/>
    </row>
    <row r="459" spans="1:21" x14ac:dyDescent="0.25">
      <c r="A459" s="276"/>
      <c r="B459" s="277" t="str">
        <f>IF(Table9[[#This Row],[Código do agregado
'[Entidade']]]="","",(CONCATENATE(VLOOKUP(Table9[[#This Row],[Código do agregado
'[Entidade']]],Table8[[Código do agregado '[Entidade']]:[Código do agregado
'[1º Direito']]],8,FALSE),".",Table9[[#This Row],[Membro]])))</f>
        <v/>
      </c>
      <c r="C459" s="278"/>
      <c r="D459" s="279"/>
      <c r="E459" s="280" t="str">
        <f ca="1">IF(Table9[[#This Row],[Data de nascimento (aaaa-mm-dd)]]="","",(IF(A459="","",DATEDIF(D459,NOW(),"y"))))</f>
        <v/>
      </c>
      <c r="F459" s="281"/>
      <c r="G459" s="282"/>
      <c r="H459" s="283" t="str">
        <f>IF(G459="","",IF(G459&gt;(auxiliar!L$2*14),"Sim","Não"))</f>
        <v/>
      </c>
      <c r="I459" s="384" t="str">
        <f t="shared" si="35"/>
        <v/>
      </c>
      <c r="J459" s="380" t="str">
        <f>IF(Table9[[#This Row],[Código do agregado
'[Entidade']]]="","",IF(A459&lt;&gt;A458,"A",IF(J458="A","B",IF(J458="B","C",IF(J458="C","D",IF(J458="D","E",IF(J458="E","F",IF(J458="F","G",IF(J458="G","H",IF(J458="H","I",IF(J458="I","J",IF(J458="J","K",IF(J458="K","L",IF(J458="L","M",IF(J458="M","N",IF(J458="N","O",IF(J458="O","P",IF(J458="P","Q"))))))))))))))))))</f>
        <v/>
      </c>
      <c r="K459" s="284" t="str">
        <f t="shared" si="32"/>
        <v/>
      </c>
      <c r="L459" s="285" t="str">
        <f t="shared" si="33"/>
        <v/>
      </c>
      <c r="M459" s="286" t="str">
        <f t="shared" ca="1" si="34"/>
        <v/>
      </c>
      <c r="U459" s="275"/>
    </row>
    <row r="460" spans="1:21" x14ac:dyDescent="0.25">
      <c r="A460" s="276"/>
      <c r="B460" s="277" t="str">
        <f>IF(Table9[[#This Row],[Código do agregado
'[Entidade']]]="","",(CONCATENATE(VLOOKUP(Table9[[#This Row],[Código do agregado
'[Entidade']]],Table8[[Código do agregado '[Entidade']]:[Código do agregado
'[1º Direito']]],8,FALSE),".",Table9[[#This Row],[Membro]])))</f>
        <v/>
      </c>
      <c r="C460" s="278"/>
      <c r="D460" s="279"/>
      <c r="E460" s="280" t="str">
        <f ca="1">IF(Table9[[#This Row],[Data de nascimento (aaaa-mm-dd)]]="","",(IF(A460="","",DATEDIF(D460,NOW(),"y"))))</f>
        <v/>
      </c>
      <c r="F460" s="281"/>
      <c r="G460" s="282"/>
      <c r="H460" s="283" t="str">
        <f>IF(G460="","",IF(G460&gt;(auxiliar!L$2*14),"Sim","Não"))</f>
        <v/>
      </c>
      <c r="I460" s="384" t="str">
        <f t="shared" si="35"/>
        <v/>
      </c>
      <c r="J460" s="380" t="str">
        <f>IF(Table9[[#This Row],[Código do agregado
'[Entidade']]]="","",IF(A460&lt;&gt;A459,"A",IF(J459="A","B",IF(J459="B","C",IF(J459="C","D",IF(J459="D","E",IF(J459="E","F",IF(J459="F","G",IF(J459="G","H",IF(J459="H","I",IF(J459="I","J",IF(J459="J","K",IF(J459="K","L",IF(J459="L","M",IF(J459="M","N",IF(J459="N","O",IF(J459="O","P",IF(J459="P","Q"))))))))))))))))))</f>
        <v/>
      </c>
      <c r="K460" s="284" t="str">
        <f t="shared" si="32"/>
        <v/>
      </c>
      <c r="L460" s="285" t="str">
        <f t="shared" si="33"/>
        <v/>
      </c>
      <c r="M460" s="286" t="str">
        <f t="shared" ca="1" si="34"/>
        <v/>
      </c>
      <c r="U460" s="275"/>
    </row>
    <row r="461" spans="1:21" x14ac:dyDescent="0.25">
      <c r="A461" s="276"/>
      <c r="B461" s="277" t="str">
        <f>IF(Table9[[#This Row],[Código do agregado
'[Entidade']]]="","",(CONCATENATE(VLOOKUP(Table9[[#This Row],[Código do agregado
'[Entidade']]],Table8[[Código do agregado '[Entidade']]:[Código do agregado
'[1º Direito']]],8,FALSE),".",Table9[[#This Row],[Membro]])))</f>
        <v/>
      </c>
      <c r="C461" s="278"/>
      <c r="D461" s="279"/>
      <c r="E461" s="280" t="str">
        <f ca="1">IF(Table9[[#This Row],[Data de nascimento (aaaa-mm-dd)]]="","",(IF(A461="","",DATEDIF(D461,NOW(),"y"))))</f>
        <v/>
      </c>
      <c r="F461" s="281"/>
      <c r="G461" s="282"/>
      <c r="H461" s="283" t="str">
        <f>IF(G461="","",IF(G461&gt;(auxiliar!L$2*14),"Sim","Não"))</f>
        <v/>
      </c>
      <c r="I461" s="384" t="str">
        <f t="shared" si="35"/>
        <v/>
      </c>
      <c r="J461" s="380" t="str">
        <f>IF(Table9[[#This Row],[Código do agregado
'[Entidade']]]="","",IF(A461&lt;&gt;A460,"A",IF(J460="A","B",IF(J460="B","C",IF(J460="C","D",IF(J460="D","E",IF(J460="E","F",IF(J460="F","G",IF(J460="G","H",IF(J460="H","I",IF(J460="I","J",IF(J460="J","K",IF(J460="K","L",IF(J460="L","M",IF(J460="M","N",IF(J460="N","O",IF(J460="O","P",IF(J460="P","Q"))))))))))))))))))</f>
        <v/>
      </c>
      <c r="K461" s="284" t="str">
        <f t="shared" si="32"/>
        <v/>
      </c>
      <c r="L461" s="285" t="str">
        <f t="shared" si="33"/>
        <v/>
      </c>
      <c r="M461" s="286" t="str">
        <f t="shared" ca="1" si="34"/>
        <v/>
      </c>
      <c r="U461" s="275"/>
    </row>
    <row r="462" spans="1:21" x14ac:dyDescent="0.25">
      <c r="A462" s="276"/>
      <c r="B462" s="277" t="str">
        <f>IF(Table9[[#This Row],[Código do agregado
'[Entidade']]]="","",(CONCATENATE(VLOOKUP(Table9[[#This Row],[Código do agregado
'[Entidade']]],Table8[[Código do agregado '[Entidade']]:[Código do agregado
'[1º Direito']]],8,FALSE),".",Table9[[#This Row],[Membro]])))</f>
        <v/>
      </c>
      <c r="C462" s="278"/>
      <c r="D462" s="279"/>
      <c r="E462" s="280" t="str">
        <f ca="1">IF(Table9[[#This Row],[Data de nascimento (aaaa-mm-dd)]]="","",(IF(A462="","",DATEDIF(D462,NOW(),"y"))))</f>
        <v/>
      </c>
      <c r="F462" s="281"/>
      <c r="G462" s="282"/>
      <c r="H462" s="283" t="str">
        <f>IF(G462="","",IF(G462&gt;(auxiliar!L$2*14),"Sim","Não"))</f>
        <v/>
      </c>
      <c r="I462" s="384" t="str">
        <f t="shared" si="35"/>
        <v/>
      </c>
      <c r="J462" s="380" t="str">
        <f>IF(Table9[[#This Row],[Código do agregado
'[Entidade']]]="","",IF(A462&lt;&gt;A461,"A",IF(J461="A","B",IF(J461="B","C",IF(J461="C","D",IF(J461="D","E",IF(J461="E","F",IF(J461="F","G",IF(J461="G","H",IF(J461="H","I",IF(J461="I","J",IF(J461="J","K",IF(J461="K","L",IF(J461="L","M",IF(J461="M","N",IF(J461="N","O",IF(J461="O","P",IF(J461="P","Q"))))))))))))))))))</f>
        <v/>
      </c>
      <c r="K462" s="284" t="str">
        <f t="shared" si="32"/>
        <v/>
      </c>
      <c r="L462" s="285" t="str">
        <f t="shared" si="33"/>
        <v/>
      </c>
      <c r="M462" s="286" t="str">
        <f t="shared" ca="1" si="34"/>
        <v/>
      </c>
      <c r="U462" s="275"/>
    </row>
    <row r="463" spans="1:21" x14ac:dyDescent="0.25">
      <c r="A463" s="276"/>
      <c r="B463" s="277" t="str">
        <f>IF(Table9[[#This Row],[Código do agregado
'[Entidade']]]="","",(CONCATENATE(VLOOKUP(Table9[[#This Row],[Código do agregado
'[Entidade']]],Table8[[Código do agregado '[Entidade']]:[Código do agregado
'[1º Direito']]],8,FALSE),".",Table9[[#This Row],[Membro]])))</f>
        <v/>
      </c>
      <c r="C463" s="278"/>
      <c r="D463" s="279"/>
      <c r="E463" s="280" t="str">
        <f ca="1">IF(Table9[[#This Row],[Data de nascimento (aaaa-mm-dd)]]="","",(IF(A463="","",DATEDIF(D463,NOW(),"y"))))</f>
        <v/>
      </c>
      <c r="F463" s="281"/>
      <c r="G463" s="282"/>
      <c r="H463" s="283" t="str">
        <f>IF(G463="","",IF(G463&gt;(auxiliar!L$2*14),"Sim","Não"))</f>
        <v/>
      </c>
      <c r="I463" s="384" t="str">
        <f t="shared" si="35"/>
        <v/>
      </c>
      <c r="J463" s="380" t="str">
        <f>IF(Table9[[#This Row],[Código do agregado
'[Entidade']]]="","",IF(A463&lt;&gt;A462,"A",IF(J462="A","B",IF(J462="B","C",IF(J462="C","D",IF(J462="D","E",IF(J462="E","F",IF(J462="F","G",IF(J462="G","H",IF(J462="H","I",IF(J462="I","J",IF(J462="J","K",IF(J462="K","L",IF(J462="L","M",IF(J462="M","N",IF(J462="N","O",IF(J462="O","P",IF(J462="P","Q"))))))))))))))))))</f>
        <v/>
      </c>
      <c r="K463" s="284" t="str">
        <f t="shared" si="32"/>
        <v/>
      </c>
      <c r="L463" s="285" t="str">
        <f t="shared" si="33"/>
        <v/>
      </c>
      <c r="M463" s="286" t="str">
        <f t="shared" ca="1" si="34"/>
        <v/>
      </c>
      <c r="U463" s="275"/>
    </row>
    <row r="464" spans="1:21" x14ac:dyDescent="0.25">
      <c r="A464" s="276"/>
      <c r="B464" s="277" t="str">
        <f>IF(Table9[[#This Row],[Código do agregado
'[Entidade']]]="","",(CONCATENATE(VLOOKUP(Table9[[#This Row],[Código do agregado
'[Entidade']]],Table8[[Código do agregado '[Entidade']]:[Código do agregado
'[1º Direito']]],8,FALSE),".",Table9[[#This Row],[Membro]])))</f>
        <v/>
      </c>
      <c r="C464" s="278"/>
      <c r="D464" s="279"/>
      <c r="E464" s="280" t="str">
        <f ca="1">IF(Table9[[#This Row],[Data de nascimento (aaaa-mm-dd)]]="","",(IF(A464="","",DATEDIF(D464,NOW(),"y"))))</f>
        <v/>
      </c>
      <c r="F464" s="281"/>
      <c r="G464" s="282"/>
      <c r="H464" s="283" t="str">
        <f>IF(G464="","",IF(G464&gt;(auxiliar!L$2*14),"Sim","Não"))</f>
        <v/>
      </c>
      <c r="I464" s="384" t="str">
        <f t="shared" si="35"/>
        <v/>
      </c>
      <c r="J464" s="380" t="str">
        <f>IF(Table9[[#This Row],[Código do agregado
'[Entidade']]]="","",IF(A464&lt;&gt;A463,"A",IF(J463="A","B",IF(J463="B","C",IF(J463="C","D",IF(J463="D","E",IF(J463="E","F",IF(J463="F","G",IF(J463="G","H",IF(J463="H","I",IF(J463="I","J",IF(J463="J","K",IF(J463="K","L",IF(J463="L","M",IF(J463="M","N",IF(J463="N","O",IF(J463="O","P",IF(J463="P","Q"))))))))))))))))))</f>
        <v/>
      </c>
      <c r="K464" s="284" t="str">
        <f t="shared" si="32"/>
        <v/>
      </c>
      <c r="L464" s="285" t="str">
        <f t="shared" si="33"/>
        <v/>
      </c>
      <c r="M464" s="286" t="str">
        <f t="shared" ca="1" si="34"/>
        <v/>
      </c>
      <c r="U464" s="275"/>
    </row>
    <row r="465" spans="1:21" x14ac:dyDescent="0.25">
      <c r="A465" s="276"/>
      <c r="B465" s="277" t="str">
        <f>IF(Table9[[#This Row],[Código do agregado
'[Entidade']]]="","",(CONCATENATE(VLOOKUP(Table9[[#This Row],[Código do agregado
'[Entidade']]],Table8[[Código do agregado '[Entidade']]:[Código do agregado
'[1º Direito']]],8,FALSE),".",Table9[[#This Row],[Membro]])))</f>
        <v/>
      </c>
      <c r="C465" s="278"/>
      <c r="D465" s="279"/>
      <c r="E465" s="280" t="str">
        <f ca="1">IF(Table9[[#This Row],[Data de nascimento (aaaa-mm-dd)]]="","",(IF(A465="","",DATEDIF(D465,NOW(),"y"))))</f>
        <v/>
      </c>
      <c r="F465" s="281"/>
      <c r="G465" s="282"/>
      <c r="H465" s="283" t="str">
        <f>IF(G465="","",IF(G465&gt;(auxiliar!L$2*14),"Sim","Não"))</f>
        <v/>
      </c>
      <c r="I465" s="384" t="str">
        <f t="shared" si="35"/>
        <v/>
      </c>
      <c r="J465" s="380" t="str">
        <f>IF(Table9[[#This Row],[Código do agregado
'[Entidade']]]="","",IF(A465&lt;&gt;A464,"A",IF(J464="A","B",IF(J464="B","C",IF(J464="C","D",IF(J464="D","E",IF(J464="E","F",IF(J464="F","G",IF(J464="G","H",IF(J464="H","I",IF(J464="I","J",IF(J464="J","K",IF(J464="K","L",IF(J464="L","M",IF(J464="M","N",IF(J464="N","O",IF(J464="O","P",IF(J464="P","Q"))))))))))))))))))</f>
        <v/>
      </c>
      <c r="K465" s="284" t="str">
        <f t="shared" si="32"/>
        <v/>
      </c>
      <c r="L465" s="285" t="str">
        <f t="shared" si="33"/>
        <v/>
      </c>
      <c r="M465" s="286" t="str">
        <f t="shared" ca="1" si="34"/>
        <v/>
      </c>
      <c r="U465" s="275"/>
    </row>
    <row r="466" spans="1:21" x14ac:dyDescent="0.25">
      <c r="A466" s="276"/>
      <c r="B466" s="277" t="str">
        <f>IF(Table9[[#This Row],[Código do agregado
'[Entidade']]]="","",(CONCATENATE(VLOOKUP(Table9[[#This Row],[Código do agregado
'[Entidade']]],Table8[[Código do agregado '[Entidade']]:[Código do agregado
'[1º Direito']]],8,FALSE),".",Table9[[#This Row],[Membro]])))</f>
        <v/>
      </c>
      <c r="C466" s="278"/>
      <c r="D466" s="279"/>
      <c r="E466" s="280" t="str">
        <f ca="1">IF(Table9[[#This Row],[Data de nascimento (aaaa-mm-dd)]]="","",(IF(A466="","",DATEDIF(D466,NOW(),"y"))))</f>
        <v/>
      </c>
      <c r="F466" s="281"/>
      <c r="G466" s="282"/>
      <c r="H466" s="283" t="str">
        <f>IF(G466="","",IF(G466&gt;(auxiliar!L$2*14),"Sim","Não"))</f>
        <v/>
      </c>
      <c r="I466" s="384" t="str">
        <f t="shared" si="35"/>
        <v/>
      </c>
      <c r="J466" s="380" t="str">
        <f>IF(Table9[[#This Row],[Código do agregado
'[Entidade']]]="","",IF(A466&lt;&gt;A465,"A",IF(J465="A","B",IF(J465="B","C",IF(J465="C","D",IF(J465="D","E",IF(J465="E","F",IF(J465="F","G",IF(J465="G","H",IF(J465="H","I",IF(J465="I","J",IF(J465="J","K",IF(J465="K","L",IF(J465="L","M",IF(J465="M","N",IF(J465="N","O",IF(J465="O","P",IF(J465="P","Q"))))))))))))))))))</f>
        <v/>
      </c>
      <c r="K466" s="284" t="str">
        <f t="shared" si="32"/>
        <v/>
      </c>
      <c r="L466" s="285" t="str">
        <f t="shared" si="33"/>
        <v/>
      </c>
      <c r="M466" s="286" t="str">
        <f t="shared" ca="1" si="34"/>
        <v/>
      </c>
      <c r="U466" s="275"/>
    </row>
    <row r="467" spans="1:21" x14ac:dyDescent="0.25">
      <c r="A467" s="276"/>
      <c r="B467" s="277" t="str">
        <f>IF(Table9[[#This Row],[Código do agregado
'[Entidade']]]="","",(CONCATENATE(VLOOKUP(Table9[[#This Row],[Código do agregado
'[Entidade']]],Table8[[Código do agregado '[Entidade']]:[Código do agregado
'[1º Direito']]],8,FALSE),".",Table9[[#This Row],[Membro]])))</f>
        <v/>
      </c>
      <c r="C467" s="278"/>
      <c r="D467" s="279"/>
      <c r="E467" s="280" t="str">
        <f ca="1">IF(Table9[[#This Row],[Data de nascimento (aaaa-mm-dd)]]="","",(IF(A467="","",DATEDIF(D467,NOW(),"y"))))</f>
        <v/>
      </c>
      <c r="F467" s="281"/>
      <c r="G467" s="282"/>
      <c r="H467" s="283" t="str">
        <f>IF(G467="","",IF(G467&gt;(auxiliar!L$2*14),"Sim","Não"))</f>
        <v/>
      </c>
      <c r="I467" s="384" t="str">
        <f t="shared" si="35"/>
        <v/>
      </c>
      <c r="J467" s="380" t="str">
        <f>IF(Table9[[#This Row],[Código do agregado
'[Entidade']]]="","",IF(A467&lt;&gt;A466,"A",IF(J466="A","B",IF(J466="B","C",IF(J466="C","D",IF(J466="D","E",IF(J466="E","F",IF(J466="F","G",IF(J466="G","H",IF(J466="H","I",IF(J466="I","J",IF(J466="J","K",IF(J466="K","L",IF(J466="L","M",IF(J466="M","N",IF(J466="N","O",IF(J466="O","P",IF(J466="P","Q"))))))))))))))))))</f>
        <v/>
      </c>
      <c r="K467" s="284" t="str">
        <f t="shared" si="32"/>
        <v/>
      </c>
      <c r="L467" s="285" t="str">
        <f t="shared" si="33"/>
        <v/>
      </c>
      <c r="M467" s="286" t="str">
        <f t="shared" ca="1" si="34"/>
        <v/>
      </c>
      <c r="U467" s="275"/>
    </row>
    <row r="468" spans="1:21" x14ac:dyDescent="0.25">
      <c r="A468" s="276"/>
      <c r="B468" s="277" t="str">
        <f>IF(Table9[[#This Row],[Código do agregado
'[Entidade']]]="","",(CONCATENATE(VLOOKUP(Table9[[#This Row],[Código do agregado
'[Entidade']]],Table8[[Código do agregado '[Entidade']]:[Código do agregado
'[1º Direito']]],8,FALSE),".",Table9[[#This Row],[Membro]])))</f>
        <v/>
      </c>
      <c r="C468" s="278"/>
      <c r="D468" s="279"/>
      <c r="E468" s="280" t="str">
        <f ca="1">IF(Table9[[#This Row],[Data de nascimento (aaaa-mm-dd)]]="","",(IF(A468="","",DATEDIF(D468,NOW(),"y"))))</f>
        <v/>
      </c>
      <c r="F468" s="281"/>
      <c r="G468" s="282"/>
      <c r="H468" s="283" t="str">
        <f>IF(G468="","",IF(G468&gt;(auxiliar!L$2*14),"Sim","Não"))</f>
        <v/>
      </c>
      <c r="I468" s="384" t="str">
        <f t="shared" si="35"/>
        <v/>
      </c>
      <c r="J468" s="380" t="str">
        <f>IF(Table9[[#This Row],[Código do agregado
'[Entidade']]]="","",IF(A468&lt;&gt;A467,"A",IF(J467="A","B",IF(J467="B","C",IF(J467="C","D",IF(J467="D","E",IF(J467="E","F",IF(J467="F","G",IF(J467="G","H",IF(J467="H","I",IF(J467="I","J",IF(J467="J","K",IF(J467="K","L",IF(J467="L","M",IF(J467="M","N",IF(J467="N","O",IF(J467="O","P",IF(J467="P","Q"))))))))))))))))))</f>
        <v/>
      </c>
      <c r="K468" s="284" t="str">
        <f t="shared" si="32"/>
        <v/>
      </c>
      <c r="L468" s="285" t="str">
        <f t="shared" si="33"/>
        <v/>
      </c>
      <c r="M468" s="286" t="str">
        <f t="shared" ca="1" si="34"/>
        <v/>
      </c>
      <c r="U468" s="275"/>
    </row>
    <row r="469" spans="1:21" x14ac:dyDescent="0.25">
      <c r="A469" s="276"/>
      <c r="B469" s="277" t="str">
        <f>IF(Table9[[#This Row],[Código do agregado
'[Entidade']]]="","",(CONCATENATE(VLOOKUP(Table9[[#This Row],[Código do agregado
'[Entidade']]],Table8[[Código do agregado '[Entidade']]:[Código do agregado
'[1º Direito']]],8,FALSE),".",Table9[[#This Row],[Membro]])))</f>
        <v/>
      </c>
      <c r="C469" s="278"/>
      <c r="D469" s="279"/>
      <c r="E469" s="280" t="str">
        <f ca="1">IF(Table9[[#This Row],[Data de nascimento (aaaa-mm-dd)]]="","",(IF(A469="","",DATEDIF(D469,NOW(),"y"))))</f>
        <v/>
      </c>
      <c r="F469" s="281"/>
      <c r="G469" s="282"/>
      <c r="H469" s="283" t="str">
        <f>IF(G469="","",IF(G469&gt;(auxiliar!L$2*14),"Sim","Não"))</f>
        <v/>
      </c>
      <c r="I469" s="384" t="str">
        <f t="shared" si="35"/>
        <v/>
      </c>
      <c r="J469" s="380" t="str">
        <f>IF(Table9[[#This Row],[Código do agregado
'[Entidade']]]="","",IF(A469&lt;&gt;A468,"A",IF(J468="A","B",IF(J468="B","C",IF(J468="C","D",IF(J468="D","E",IF(J468="E","F",IF(J468="F","G",IF(J468="G","H",IF(J468="H","I",IF(J468="I","J",IF(J468="J","K",IF(J468="K","L",IF(J468="L","M",IF(J468="M","N",IF(J468="N","O",IF(J468="O","P",IF(J468="P","Q"))))))))))))))))))</f>
        <v/>
      </c>
      <c r="K469" s="284" t="str">
        <f t="shared" si="32"/>
        <v/>
      </c>
      <c r="L469" s="285" t="str">
        <f t="shared" si="33"/>
        <v/>
      </c>
      <c r="M469" s="286" t="str">
        <f t="shared" ca="1" si="34"/>
        <v/>
      </c>
      <c r="U469" s="275"/>
    </row>
    <row r="470" spans="1:21" x14ac:dyDescent="0.25">
      <c r="A470" s="276"/>
      <c r="B470" s="277" t="str">
        <f>IF(Table9[[#This Row],[Código do agregado
'[Entidade']]]="","",(CONCATENATE(VLOOKUP(Table9[[#This Row],[Código do agregado
'[Entidade']]],Table8[[Código do agregado '[Entidade']]:[Código do agregado
'[1º Direito']]],8,FALSE),".",Table9[[#This Row],[Membro]])))</f>
        <v/>
      </c>
      <c r="C470" s="278"/>
      <c r="D470" s="279"/>
      <c r="E470" s="280" t="str">
        <f ca="1">IF(Table9[[#This Row],[Data de nascimento (aaaa-mm-dd)]]="","",(IF(A470="","",DATEDIF(D470,NOW(),"y"))))</f>
        <v/>
      </c>
      <c r="F470" s="281"/>
      <c r="G470" s="282"/>
      <c r="H470" s="283" t="str">
        <f>IF(G470="","",IF(G470&gt;(auxiliar!L$2*14),"Sim","Não"))</f>
        <v/>
      </c>
      <c r="I470" s="384" t="str">
        <f t="shared" si="35"/>
        <v/>
      </c>
      <c r="J470" s="380" t="str">
        <f>IF(Table9[[#This Row],[Código do agregado
'[Entidade']]]="","",IF(A470&lt;&gt;A469,"A",IF(J469="A","B",IF(J469="B","C",IF(J469="C","D",IF(J469="D","E",IF(J469="E","F",IF(J469="F","G",IF(J469="G","H",IF(J469="H","I",IF(J469="I","J",IF(J469="J","K",IF(J469="K","L",IF(J469="L","M",IF(J469="M","N",IF(J469="N","O",IF(J469="O","P",IF(J469="P","Q"))))))))))))))))))</f>
        <v/>
      </c>
      <c r="K470" s="284" t="str">
        <f t="shared" si="32"/>
        <v/>
      </c>
      <c r="L470" s="285" t="str">
        <f t="shared" si="33"/>
        <v/>
      </c>
      <c r="M470" s="286" t="str">
        <f t="shared" ca="1" si="34"/>
        <v/>
      </c>
      <c r="U470" s="275"/>
    </row>
    <row r="471" spans="1:21" x14ac:dyDescent="0.25">
      <c r="A471" s="276"/>
      <c r="B471" s="277" t="str">
        <f>IF(Table9[[#This Row],[Código do agregado
'[Entidade']]]="","",(CONCATENATE(VLOOKUP(Table9[[#This Row],[Código do agregado
'[Entidade']]],Table8[[Código do agregado '[Entidade']]:[Código do agregado
'[1º Direito']]],8,FALSE),".",Table9[[#This Row],[Membro]])))</f>
        <v/>
      </c>
      <c r="C471" s="278"/>
      <c r="D471" s="279"/>
      <c r="E471" s="280" t="str">
        <f ca="1">IF(Table9[[#This Row],[Data de nascimento (aaaa-mm-dd)]]="","",(IF(A471="","",DATEDIF(D471,NOW(),"y"))))</f>
        <v/>
      </c>
      <c r="F471" s="281"/>
      <c r="G471" s="282"/>
      <c r="H471" s="283" t="str">
        <f>IF(G471="","",IF(G471&gt;(auxiliar!L$2*14),"Sim","Não"))</f>
        <v/>
      </c>
      <c r="I471" s="384" t="str">
        <f t="shared" si="35"/>
        <v/>
      </c>
      <c r="J471" s="380" t="str">
        <f>IF(Table9[[#This Row],[Código do agregado
'[Entidade']]]="","",IF(A471&lt;&gt;A470,"A",IF(J470="A","B",IF(J470="B","C",IF(J470="C","D",IF(J470="D","E",IF(J470="E","F",IF(J470="F","G",IF(J470="G","H",IF(J470="H","I",IF(J470="I","J",IF(J470="J","K",IF(J470="K","L",IF(J470="L","M",IF(J470="M","N",IF(J470="N","O",IF(J470="O","P",IF(J470="P","Q"))))))))))))))))))</f>
        <v/>
      </c>
      <c r="K471" s="284" t="str">
        <f t="shared" si="32"/>
        <v/>
      </c>
      <c r="L471" s="285" t="str">
        <f t="shared" si="33"/>
        <v/>
      </c>
      <c r="M471" s="286" t="str">
        <f t="shared" ca="1" si="34"/>
        <v/>
      </c>
      <c r="U471" s="275"/>
    </row>
    <row r="472" spans="1:21" x14ac:dyDescent="0.25">
      <c r="A472" s="276"/>
      <c r="B472" s="277" t="str">
        <f>IF(Table9[[#This Row],[Código do agregado
'[Entidade']]]="","",(CONCATENATE(VLOOKUP(Table9[[#This Row],[Código do agregado
'[Entidade']]],Table8[[Código do agregado '[Entidade']]:[Código do agregado
'[1º Direito']]],8,FALSE),".",Table9[[#This Row],[Membro]])))</f>
        <v/>
      </c>
      <c r="C472" s="278"/>
      <c r="D472" s="279"/>
      <c r="E472" s="280" t="str">
        <f ca="1">IF(Table9[[#This Row],[Data de nascimento (aaaa-mm-dd)]]="","",(IF(A472="","",DATEDIF(D472,NOW(),"y"))))</f>
        <v/>
      </c>
      <c r="F472" s="281"/>
      <c r="G472" s="282"/>
      <c r="H472" s="283" t="str">
        <f>IF(G472="","",IF(G472&gt;(auxiliar!L$2*14),"Sim","Não"))</f>
        <v/>
      </c>
      <c r="I472" s="384" t="str">
        <f t="shared" si="35"/>
        <v/>
      </c>
      <c r="J472" s="380" t="str">
        <f>IF(Table9[[#This Row],[Código do agregado
'[Entidade']]]="","",IF(A472&lt;&gt;A471,"A",IF(J471="A","B",IF(J471="B","C",IF(J471="C","D",IF(J471="D","E",IF(J471="E","F",IF(J471="F","G",IF(J471="G","H",IF(J471="H","I",IF(J471="I","J",IF(J471="J","K",IF(J471="K","L",IF(J471="L","M",IF(J471="M","N",IF(J471="N","O",IF(J471="O","P",IF(J471="P","Q"))))))))))))))))))</f>
        <v/>
      </c>
      <c r="K472" s="284" t="str">
        <f t="shared" si="32"/>
        <v/>
      </c>
      <c r="L472" s="285" t="str">
        <f t="shared" si="33"/>
        <v/>
      </c>
      <c r="M472" s="286" t="str">
        <f t="shared" ca="1" si="34"/>
        <v/>
      </c>
      <c r="U472" s="275"/>
    </row>
    <row r="473" spans="1:21" x14ac:dyDescent="0.25">
      <c r="A473" s="276"/>
      <c r="B473" s="277" t="str">
        <f>IF(Table9[[#This Row],[Código do agregado
'[Entidade']]]="","",(CONCATENATE(VLOOKUP(Table9[[#This Row],[Código do agregado
'[Entidade']]],Table8[[Código do agregado '[Entidade']]:[Código do agregado
'[1º Direito']]],8,FALSE),".",Table9[[#This Row],[Membro]])))</f>
        <v/>
      </c>
      <c r="C473" s="278"/>
      <c r="D473" s="279"/>
      <c r="E473" s="280" t="str">
        <f ca="1">IF(Table9[[#This Row],[Data de nascimento (aaaa-mm-dd)]]="","",(IF(A473="","",DATEDIF(D473,NOW(),"y"))))</f>
        <v/>
      </c>
      <c r="F473" s="281"/>
      <c r="G473" s="282"/>
      <c r="H473" s="283" t="str">
        <f>IF(G473="","",IF(G473&gt;(auxiliar!L$2*14),"Sim","Não"))</f>
        <v/>
      </c>
      <c r="I473" s="384" t="str">
        <f t="shared" si="35"/>
        <v/>
      </c>
      <c r="J473" s="380" t="str">
        <f>IF(Table9[[#This Row],[Código do agregado
'[Entidade']]]="","",IF(A473&lt;&gt;A472,"A",IF(J472="A","B",IF(J472="B","C",IF(J472="C","D",IF(J472="D","E",IF(J472="E","F",IF(J472="F","G",IF(J472="G","H",IF(J472="H","I",IF(J472="I","J",IF(J472="J","K",IF(J472="K","L",IF(J472="L","M",IF(J472="M","N",IF(J472="N","O",IF(J472="O","P",IF(J472="P","Q"))))))))))))))))))</f>
        <v/>
      </c>
      <c r="K473" s="284" t="str">
        <f t="shared" si="32"/>
        <v/>
      </c>
      <c r="L473" s="285" t="str">
        <f t="shared" si="33"/>
        <v/>
      </c>
      <c r="M473" s="286" t="str">
        <f t="shared" ca="1" si="34"/>
        <v/>
      </c>
      <c r="U473" s="275"/>
    </row>
    <row r="474" spans="1:21" x14ac:dyDescent="0.25">
      <c r="A474" s="276"/>
      <c r="B474" s="277" t="str">
        <f>IF(Table9[[#This Row],[Código do agregado
'[Entidade']]]="","",(CONCATENATE(VLOOKUP(Table9[[#This Row],[Código do agregado
'[Entidade']]],Table8[[Código do agregado '[Entidade']]:[Código do agregado
'[1º Direito']]],8,FALSE),".",Table9[[#This Row],[Membro]])))</f>
        <v/>
      </c>
      <c r="C474" s="278"/>
      <c r="D474" s="279"/>
      <c r="E474" s="280" t="str">
        <f ca="1">IF(Table9[[#This Row],[Data de nascimento (aaaa-mm-dd)]]="","",(IF(A474="","",DATEDIF(D474,NOW(),"y"))))</f>
        <v/>
      </c>
      <c r="F474" s="281"/>
      <c r="G474" s="282"/>
      <c r="H474" s="283" t="str">
        <f>IF(G474="","",IF(G474&gt;(auxiliar!L$2*14),"Sim","Não"))</f>
        <v/>
      </c>
      <c r="I474" s="384" t="str">
        <f t="shared" si="35"/>
        <v/>
      </c>
      <c r="J474" s="380" t="str">
        <f>IF(Table9[[#This Row],[Código do agregado
'[Entidade']]]="","",IF(A474&lt;&gt;A473,"A",IF(J473="A","B",IF(J473="B","C",IF(J473="C","D",IF(J473="D","E",IF(J473="E","F",IF(J473="F","G",IF(J473="G","H",IF(J473="H","I",IF(J473="I","J",IF(J473="J","K",IF(J473="K","L",IF(J473="L","M",IF(J473="M","N",IF(J473="N","O",IF(J473="O","P",IF(J473="P","Q"))))))))))))))))))</f>
        <v/>
      </c>
      <c r="K474" s="284" t="str">
        <f t="shared" si="32"/>
        <v/>
      </c>
      <c r="L474" s="285" t="str">
        <f t="shared" si="33"/>
        <v/>
      </c>
      <c r="M474" s="286" t="str">
        <f t="shared" ca="1" si="34"/>
        <v/>
      </c>
      <c r="U474" s="275"/>
    </row>
    <row r="475" spans="1:21" x14ac:dyDescent="0.25">
      <c r="A475" s="276"/>
      <c r="B475" s="277" t="str">
        <f>IF(Table9[[#This Row],[Código do agregado
'[Entidade']]]="","",(CONCATENATE(VLOOKUP(Table9[[#This Row],[Código do agregado
'[Entidade']]],Table8[[Código do agregado '[Entidade']]:[Código do agregado
'[1º Direito']]],8,FALSE),".",Table9[[#This Row],[Membro]])))</f>
        <v/>
      </c>
      <c r="C475" s="278"/>
      <c r="D475" s="279"/>
      <c r="E475" s="280" t="str">
        <f ca="1">IF(Table9[[#This Row],[Data de nascimento (aaaa-mm-dd)]]="","",(IF(A475="","",DATEDIF(D475,NOW(),"y"))))</f>
        <v/>
      </c>
      <c r="F475" s="281"/>
      <c r="G475" s="282"/>
      <c r="H475" s="283" t="str">
        <f>IF(G475="","",IF(G475&gt;(auxiliar!L$2*14),"Sim","Não"))</f>
        <v/>
      </c>
      <c r="I475" s="384" t="str">
        <f t="shared" si="35"/>
        <v/>
      </c>
      <c r="J475" s="380" t="str">
        <f>IF(Table9[[#This Row],[Código do agregado
'[Entidade']]]="","",IF(A475&lt;&gt;A474,"A",IF(J474="A","B",IF(J474="B","C",IF(J474="C","D",IF(J474="D","E",IF(J474="E","F",IF(J474="F","G",IF(J474="G","H",IF(J474="H","I",IF(J474="I","J",IF(J474="J","K",IF(J474="K","L",IF(J474="L","M",IF(J474="M","N",IF(J474="N","O",IF(J474="O","P",IF(J474="P","Q"))))))))))))))))))</f>
        <v/>
      </c>
      <c r="K475" s="284" t="str">
        <f t="shared" si="32"/>
        <v/>
      </c>
      <c r="L475" s="285" t="str">
        <f t="shared" si="33"/>
        <v/>
      </c>
      <c r="M475" s="286" t="str">
        <f t="shared" ca="1" si="34"/>
        <v/>
      </c>
      <c r="U475" s="275"/>
    </row>
    <row r="476" spans="1:21" x14ac:dyDescent="0.25">
      <c r="A476" s="276"/>
      <c r="B476" s="277" t="str">
        <f>IF(Table9[[#This Row],[Código do agregado
'[Entidade']]]="","",(CONCATENATE(VLOOKUP(Table9[[#This Row],[Código do agregado
'[Entidade']]],Table8[[Código do agregado '[Entidade']]:[Código do agregado
'[1º Direito']]],8,FALSE),".",Table9[[#This Row],[Membro]])))</f>
        <v/>
      </c>
      <c r="C476" s="278"/>
      <c r="D476" s="279"/>
      <c r="E476" s="280" t="str">
        <f ca="1">IF(Table9[[#This Row],[Data de nascimento (aaaa-mm-dd)]]="","",(IF(A476="","",DATEDIF(D476,NOW(),"y"))))</f>
        <v/>
      </c>
      <c r="F476" s="281"/>
      <c r="G476" s="282"/>
      <c r="H476" s="283" t="str">
        <f>IF(G476="","",IF(G476&gt;(auxiliar!L$2*14),"Sim","Não"))</f>
        <v/>
      </c>
      <c r="I476" s="384" t="str">
        <f t="shared" si="35"/>
        <v/>
      </c>
      <c r="J476" s="380" t="str">
        <f>IF(Table9[[#This Row],[Código do agregado
'[Entidade']]]="","",IF(A476&lt;&gt;A475,"A",IF(J475="A","B",IF(J475="B","C",IF(J475="C","D",IF(J475="D","E",IF(J475="E","F",IF(J475="F","G",IF(J475="G","H",IF(J475="H","I",IF(J475="I","J",IF(J475="J","K",IF(J475="K","L",IF(J475="L","M",IF(J475="M","N",IF(J475="N","O",IF(J475="O","P",IF(J475="P","Q"))))))))))))))))))</f>
        <v/>
      </c>
      <c r="K476" s="284" t="str">
        <f t="shared" si="32"/>
        <v/>
      </c>
      <c r="L476" s="285" t="str">
        <f t="shared" si="33"/>
        <v/>
      </c>
      <c r="M476" s="286" t="str">
        <f t="shared" ca="1" si="34"/>
        <v/>
      </c>
      <c r="U476" s="275"/>
    </row>
    <row r="477" spans="1:21" x14ac:dyDescent="0.25">
      <c r="A477" s="276"/>
      <c r="B477" s="277" t="str">
        <f>IF(Table9[[#This Row],[Código do agregado
'[Entidade']]]="","",(CONCATENATE(VLOOKUP(Table9[[#This Row],[Código do agregado
'[Entidade']]],Table8[[Código do agregado '[Entidade']]:[Código do agregado
'[1º Direito']]],8,FALSE),".",Table9[[#This Row],[Membro]])))</f>
        <v/>
      </c>
      <c r="C477" s="278"/>
      <c r="D477" s="279"/>
      <c r="E477" s="280" t="str">
        <f ca="1">IF(Table9[[#This Row],[Data de nascimento (aaaa-mm-dd)]]="","",(IF(A477="","",DATEDIF(D477,NOW(),"y"))))</f>
        <v/>
      </c>
      <c r="F477" s="281"/>
      <c r="G477" s="282"/>
      <c r="H477" s="283" t="str">
        <f>IF(G477="","",IF(G477&gt;(auxiliar!L$2*14),"Sim","Não"))</f>
        <v/>
      </c>
      <c r="I477" s="384" t="str">
        <f t="shared" si="35"/>
        <v/>
      </c>
      <c r="J477" s="380" t="str">
        <f>IF(Table9[[#This Row],[Código do agregado
'[Entidade']]]="","",IF(A477&lt;&gt;A476,"A",IF(J476="A","B",IF(J476="B","C",IF(J476="C","D",IF(J476="D","E",IF(J476="E","F",IF(J476="F","G",IF(J476="G","H",IF(J476="H","I",IF(J476="I","J",IF(J476="J","K",IF(J476="K","L",IF(J476="L","M",IF(J476="M","N",IF(J476="N","O",IF(J476="O","P",IF(J476="P","Q"))))))))))))))))))</f>
        <v/>
      </c>
      <c r="K477" s="284" t="str">
        <f t="shared" si="32"/>
        <v/>
      </c>
      <c r="L477" s="285" t="str">
        <f t="shared" si="33"/>
        <v/>
      </c>
      <c r="M477" s="286" t="str">
        <f t="shared" ca="1" si="34"/>
        <v/>
      </c>
      <c r="U477" s="275"/>
    </row>
    <row r="478" spans="1:21" x14ac:dyDescent="0.25">
      <c r="A478" s="276"/>
      <c r="B478" s="277" t="str">
        <f>IF(Table9[[#This Row],[Código do agregado
'[Entidade']]]="","",(CONCATENATE(VLOOKUP(Table9[[#This Row],[Código do agregado
'[Entidade']]],Table8[[Código do agregado '[Entidade']]:[Código do agregado
'[1º Direito']]],8,FALSE),".",Table9[[#This Row],[Membro]])))</f>
        <v/>
      </c>
      <c r="C478" s="278"/>
      <c r="D478" s="279"/>
      <c r="E478" s="280" t="str">
        <f ca="1">IF(Table9[[#This Row],[Data de nascimento (aaaa-mm-dd)]]="","",(IF(A478="","",DATEDIF(D478,NOW(),"y"))))</f>
        <v/>
      </c>
      <c r="F478" s="281"/>
      <c r="G478" s="282"/>
      <c r="H478" s="283" t="str">
        <f>IF(G478="","",IF(G478&gt;(auxiliar!L$2*14),"Sim","Não"))</f>
        <v/>
      </c>
      <c r="I478" s="384" t="str">
        <f t="shared" si="35"/>
        <v/>
      </c>
      <c r="J478" s="380" t="str">
        <f>IF(Table9[[#This Row],[Código do agregado
'[Entidade']]]="","",IF(A478&lt;&gt;A477,"A",IF(J477="A","B",IF(J477="B","C",IF(J477="C","D",IF(J477="D","E",IF(J477="E","F",IF(J477="F","G",IF(J477="G","H",IF(J477="H","I",IF(J477="I","J",IF(J477="J","K",IF(J477="K","L",IF(J477="L","M",IF(J477="M","N",IF(J477="N","O",IF(J477="O","P",IF(J477="P","Q"))))))))))))))))))</f>
        <v/>
      </c>
      <c r="K478" s="284" t="str">
        <f t="shared" si="32"/>
        <v/>
      </c>
      <c r="L478" s="285" t="str">
        <f t="shared" si="33"/>
        <v/>
      </c>
      <c r="M478" s="286" t="str">
        <f t="shared" ca="1" si="34"/>
        <v/>
      </c>
      <c r="U478" s="275"/>
    </row>
    <row r="479" spans="1:21" x14ac:dyDescent="0.25">
      <c r="A479" s="276"/>
      <c r="B479" s="277" t="str">
        <f>IF(Table9[[#This Row],[Código do agregado
'[Entidade']]]="","",(CONCATENATE(VLOOKUP(Table9[[#This Row],[Código do agregado
'[Entidade']]],Table8[[Código do agregado '[Entidade']]:[Código do agregado
'[1º Direito']]],8,FALSE),".",Table9[[#This Row],[Membro]])))</f>
        <v/>
      </c>
      <c r="C479" s="278"/>
      <c r="D479" s="279"/>
      <c r="E479" s="280" t="str">
        <f ca="1">IF(Table9[[#This Row],[Data de nascimento (aaaa-mm-dd)]]="","",(IF(A479="","",DATEDIF(D479,NOW(),"y"))))</f>
        <v/>
      </c>
      <c r="F479" s="281"/>
      <c r="G479" s="282"/>
      <c r="H479" s="283" t="str">
        <f>IF(G479="","",IF(G479&gt;(auxiliar!L$2*14),"Sim","Não"))</f>
        <v/>
      </c>
      <c r="I479" s="384" t="str">
        <f t="shared" si="35"/>
        <v/>
      </c>
      <c r="J479" s="380" t="str">
        <f>IF(Table9[[#This Row],[Código do agregado
'[Entidade']]]="","",IF(A479&lt;&gt;A478,"A",IF(J478="A","B",IF(J478="B","C",IF(J478="C","D",IF(J478="D","E",IF(J478="E","F",IF(J478="F","G",IF(J478="G","H",IF(J478="H","I",IF(J478="I","J",IF(J478="J","K",IF(J478="K","L",IF(J478="L","M",IF(J478="M","N",IF(J478="N","O",IF(J478="O","P",IF(J478="P","Q"))))))))))))))))))</f>
        <v/>
      </c>
      <c r="K479" s="284" t="str">
        <f t="shared" si="32"/>
        <v/>
      </c>
      <c r="L479" s="285" t="str">
        <f t="shared" si="33"/>
        <v/>
      </c>
      <c r="M479" s="286" t="str">
        <f t="shared" ca="1" si="34"/>
        <v/>
      </c>
      <c r="U479" s="275"/>
    </row>
    <row r="480" spans="1:21" x14ac:dyDescent="0.25">
      <c r="A480" s="276"/>
      <c r="B480" s="277" t="str">
        <f>IF(Table9[[#This Row],[Código do agregado
'[Entidade']]]="","",(CONCATENATE(VLOOKUP(Table9[[#This Row],[Código do agregado
'[Entidade']]],Table8[[Código do agregado '[Entidade']]:[Código do agregado
'[1º Direito']]],8,FALSE),".",Table9[[#This Row],[Membro]])))</f>
        <v/>
      </c>
      <c r="C480" s="278"/>
      <c r="D480" s="279"/>
      <c r="E480" s="280" t="str">
        <f ca="1">IF(Table9[[#This Row],[Data de nascimento (aaaa-mm-dd)]]="","",(IF(A480="","",DATEDIF(D480,NOW(),"y"))))</f>
        <v/>
      </c>
      <c r="F480" s="281"/>
      <c r="G480" s="282"/>
      <c r="H480" s="283" t="str">
        <f>IF(G480="","",IF(G480&gt;(auxiliar!L$2*14),"Sim","Não"))</f>
        <v/>
      </c>
      <c r="I480" s="384" t="str">
        <f t="shared" si="35"/>
        <v/>
      </c>
      <c r="J480" s="380" t="str">
        <f>IF(Table9[[#This Row],[Código do agregado
'[Entidade']]]="","",IF(A480&lt;&gt;A479,"A",IF(J479="A","B",IF(J479="B","C",IF(J479="C","D",IF(J479="D","E",IF(J479="E","F",IF(J479="F","G",IF(J479="G","H",IF(J479="H","I",IF(J479="I","J",IF(J479="J","K",IF(J479="K","L",IF(J479="L","M",IF(J479="M","N",IF(J479="N","O",IF(J479="O","P",IF(J479="P","Q"))))))))))))))))))</f>
        <v/>
      </c>
      <c r="K480" s="284" t="str">
        <f t="shared" si="32"/>
        <v/>
      </c>
      <c r="L480" s="285" t="str">
        <f t="shared" si="33"/>
        <v/>
      </c>
      <c r="M480" s="286" t="str">
        <f t="shared" ca="1" si="34"/>
        <v/>
      </c>
      <c r="U480" s="275"/>
    </row>
    <row r="481" spans="1:21" x14ac:dyDescent="0.25">
      <c r="A481" s="276"/>
      <c r="B481" s="277" t="str">
        <f>IF(Table9[[#This Row],[Código do agregado
'[Entidade']]]="","",(CONCATENATE(VLOOKUP(Table9[[#This Row],[Código do agregado
'[Entidade']]],Table8[[Código do agregado '[Entidade']]:[Código do agregado
'[1º Direito']]],8,FALSE),".",Table9[[#This Row],[Membro]])))</f>
        <v/>
      </c>
      <c r="C481" s="278"/>
      <c r="D481" s="279"/>
      <c r="E481" s="280" t="str">
        <f ca="1">IF(Table9[[#This Row],[Data de nascimento (aaaa-mm-dd)]]="","",(IF(A481="","",DATEDIF(D481,NOW(),"y"))))</f>
        <v/>
      </c>
      <c r="F481" s="281"/>
      <c r="G481" s="282"/>
      <c r="H481" s="283" t="str">
        <f>IF(G481="","",IF(G481&gt;(auxiliar!L$2*14),"Sim","Não"))</f>
        <v/>
      </c>
      <c r="I481" s="384" t="str">
        <f t="shared" si="35"/>
        <v/>
      </c>
      <c r="J481" s="380" t="str">
        <f>IF(Table9[[#This Row],[Código do agregado
'[Entidade']]]="","",IF(A481&lt;&gt;A480,"A",IF(J480="A","B",IF(J480="B","C",IF(J480="C","D",IF(J480="D","E",IF(J480="E","F",IF(J480="F","G",IF(J480="G","H",IF(J480="H","I",IF(J480="I","J",IF(J480="J","K",IF(J480="K","L",IF(J480="L","M",IF(J480="M","N",IF(J480="N","O",IF(J480="O","P",IF(J480="P","Q"))))))))))))))))))</f>
        <v/>
      </c>
      <c r="K481" s="284" t="str">
        <f t="shared" si="32"/>
        <v/>
      </c>
      <c r="L481" s="285" t="str">
        <f t="shared" si="33"/>
        <v/>
      </c>
      <c r="M481" s="286" t="str">
        <f t="shared" ca="1" si="34"/>
        <v/>
      </c>
      <c r="U481" s="275"/>
    </row>
    <row r="482" spans="1:21" x14ac:dyDescent="0.25">
      <c r="A482" s="276"/>
      <c r="B482" s="277" t="str">
        <f>IF(Table9[[#This Row],[Código do agregado
'[Entidade']]]="","",(CONCATENATE(VLOOKUP(Table9[[#This Row],[Código do agregado
'[Entidade']]],Table8[[Código do agregado '[Entidade']]:[Código do agregado
'[1º Direito']]],8,FALSE),".",Table9[[#This Row],[Membro]])))</f>
        <v/>
      </c>
      <c r="C482" s="278"/>
      <c r="D482" s="279"/>
      <c r="E482" s="280" t="str">
        <f ca="1">IF(Table9[[#This Row],[Data de nascimento (aaaa-mm-dd)]]="","",(IF(A482="","",DATEDIF(D482,NOW(),"y"))))</f>
        <v/>
      </c>
      <c r="F482" s="281"/>
      <c r="G482" s="282"/>
      <c r="H482" s="283" t="str">
        <f>IF(G482="","",IF(G482&gt;(auxiliar!L$2*14),"Sim","Não"))</f>
        <v/>
      </c>
      <c r="I482" s="384" t="str">
        <f t="shared" si="35"/>
        <v/>
      </c>
      <c r="J482" s="380" t="str">
        <f>IF(Table9[[#This Row],[Código do agregado
'[Entidade']]]="","",IF(A482&lt;&gt;A481,"A",IF(J481="A","B",IF(J481="B","C",IF(J481="C","D",IF(J481="D","E",IF(J481="E","F",IF(J481="F","G",IF(J481="G","H",IF(J481="H","I",IF(J481="I","J",IF(J481="J","K",IF(J481="K","L",IF(J481="L","M",IF(J481="M","N",IF(J481="N","O",IF(J481="O","P",IF(J481="P","Q"))))))))))))))))))</f>
        <v/>
      </c>
      <c r="K482" s="284" t="str">
        <f t="shared" si="32"/>
        <v/>
      </c>
      <c r="L482" s="285" t="str">
        <f t="shared" si="33"/>
        <v/>
      </c>
      <c r="M482" s="286" t="str">
        <f t="shared" ca="1" si="34"/>
        <v/>
      </c>
      <c r="U482" s="275"/>
    </row>
    <row r="483" spans="1:21" x14ac:dyDescent="0.25">
      <c r="A483" s="276"/>
      <c r="B483" s="277" t="str">
        <f>IF(Table9[[#This Row],[Código do agregado
'[Entidade']]]="","",(CONCATENATE(VLOOKUP(Table9[[#This Row],[Código do agregado
'[Entidade']]],Table8[[Código do agregado '[Entidade']]:[Código do agregado
'[1º Direito']]],8,FALSE),".",Table9[[#This Row],[Membro]])))</f>
        <v/>
      </c>
      <c r="C483" s="278"/>
      <c r="D483" s="279"/>
      <c r="E483" s="280" t="str">
        <f ca="1">IF(Table9[[#This Row],[Data de nascimento (aaaa-mm-dd)]]="","",(IF(A483="","",DATEDIF(D483,NOW(),"y"))))</f>
        <v/>
      </c>
      <c r="F483" s="281"/>
      <c r="G483" s="282"/>
      <c r="H483" s="283" t="str">
        <f>IF(G483="","",IF(G483&gt;(auxiliar!L$2*14),"Sim","Não"))</f>
        <v/>
      </c>
      <c r="I483" s="384" t="str">
        <f t="shared" si="35"/>
        <v/>
      </c>
      <c r="J483" s="380" t="str">
        <f>IF(Table9[[#This Row],[Código do agregado
'[Entidade']]]="","",IF(A483&lt;&gt;A482,"A",IF(J482="A","B",IF(J482="B","C",IF(J482="C","D",IF(J482="D","E",IF(J482="E","F",IF(J482="F","G",IF(J482="G","H",IF(J482="H","I",IF(J482="I","J",IF(J482="J","K",IF(J482="K","L",IF(J482="L","M",IF(J482="M","N",IF(J482="N","O",IF(J482="O","P",IF(J482="P","Q"))))))))))))))))))</f>
        <v/>
      </c>
      <c r="K483" s="284" t="str">
        <f t="shared" si="32"/>
        <v/>
      </c>
      <c r="L483" s="285" t="str">
        <f t="shared" si="33"/>
        <v/>
      </c>
      <c r="M483" s="286" t="str">
        <f t="shared" ca="1" si="34"/>
        <v/>
      </c>
      <c r="U483" s="275"/>
    </row>
    <row r="484" spans="1:21" x14ac:dyDescent="0.25">
      <c r="A484" s="276"/>
      <c r="B484" s="277" t="str">
        <f>IF(Table9[[#This Row],[Código do agregado
'[Entidade']]]="","",(CONCATENATE(VLOOKUP(Table9[[#This Row],[Código do agregado
'[Entidade']]],Table8[[Código do agregado '[Entidade']]:[Código do agregado
'[1º Direito']]],8,FALSE),".",Table9[[#This Row],[Membro]])))</f>
        <v/>
      </c>
      <c r="C484" s="278"/>
      <c r="D484" s="279"/>
      <c r="E484" s="280" t="str">
        <f ca="1">IF(Table9[[#This Row],[Data de nascimento (aaaa-mm-dd)]]="","",(IF(A484="","",DATEDIF(D484,NOW(),"y"))))</f>
        <v/>
      </c>
      <c r="F484" s="281"/>
      <c r="G484" s="282"/>
      <c r="H484" s="283" t="str">
        <f>IF(G484="","",IF(G484&gt;(auxiliar!L$2*14),"Sim","Não"))</f>
        <v/>
      </c>
      <c r="I484" s="384" t="str">
        <f t="shared" si="35"/>
        <v/>
      </c>
      <c r="J484" s="380" t="str">
        <f>IF(Table9[[#This Row],[Código do agregado
'[Entidade']]]="","",IF(A484&lt;&gt;A483,"A",IF(J483="A","B",IF(J483="B","C",IF(J483="C","D",IF(J483="D","E",IF(J483="E","F",IF(J483="F","G",IF(J483="G","H",IF(J483="H","I",IF(J483="I","J",IF(J483="J","K",IF(J483="K","L",IF(J483="L","M",IF(J483="M","N",IF(J483="N","O",IF(J483="O","P",IF(J483="P","Q"))))))))))))))))))</f>
        <v/>
      </c>
      <c r="K484" s="284" t="str">
        <f t="shared" si="32"/>
        <v/>
      </c>
      <c r="L484" s="285" t="str">
        <f t="shared" si="33"/>
        <v/>
      </c>
      <c r="M484" s="286" t="str">
        <f t="shared" ca="1" si="34"/>
        <v/>
      </c>
      <c r="U484" s="275"/>
    </row>
    <row r="485" spans="1:21" x14ac:dyDescent="0.25">
      <c r="A485" s="276"/>
      <c r="B485" s="277" t="str">
        <f>IF(Table9[[#This Row],[Código do agregado
'[Entidade']]]="","",(CONCATENATE(VLOOKUP(Table9[[#This Row],[Código do agregado
'[Entidade']]],Table8[[Código do agregado '[Entidade']]:[Código do agregado
'[1º Direito']]],8,FALSE),".",Table9[[#This Row],[Membro]])))</f>
        <v/>
      </c>
      <c r="C485" s="278"/>
      <c r="D485" s="279"/>
      <c r="E485" s="280" t="str">
        <f ca="1">IF(Table9[[#This Row],[Data de nascimento (aaaa-mm-dd)]]="","",(IF(A485="","",DATEDIF(D485,NOW(),"y"))))</f>
        <v/>
      </c>
      <c r="F485" s="281"/>
      <c r="G485" s="282"/>
      <c r="H485" s="283" t="str">
        <f>IF(G485="","",IF(G485&gt;(auxiliar!L$2*14),"Sim","Não"))</f>
        <v/>
      </c>
      <c r="I485" s="384" t="str">
        <f t="shared" si="35"/>
        <v/>
      </c>
      <c r="J485" s="380" t="str">
        <f>IF(Table9[[#This Row],[Código do agregado
'[Entidade']]]="","",IF(A485&lt;&gt;A484,"A",IF(J484="A","B",IF(J484="B","C",IF(J484="C","D",IF(J484="D","E",IF(J484="E","F",IF(J484="F","G",IF(J484="G","H",IF(J484="H","I",IF(J484="I","J",IF(J484="J","K",IF(J484="K","L",IF(J484="L","M",IF(J484="M","N",IF(J484="N","O",IF(J484="O","P",IF(J484="P","Q"))))))))))))))))))</f>
        <v/>
      </c>
      <c r="K485" s="284" t="str">
        <f t="shared" si="32"/>
        <v/>
      </c>
      <c r="L485" s="285" t="str">
        <f t="shared" si="33"/>
        <v/>
      </c>
      <c r="M485" s="286" t="str">
        <f t="shared" ca="1" si="34"/>
        <v/>
      </c>
      <c r="U485" s="275"/>
    </row>
    <row r="486" spans="1:21" x14ac:dyDescent="0.25">
      <c r="A486" s="276"/>
      <c r="B486" s="277" t="str">
        <f>IF(Table9[[#This Row],[Código do agregado
'[Entidade']]]="","",(CONCATENATE(VLOOKUP(Table9[[#This Row],[Código do agregado
'[Entidade']]],Table8[[Código do agregado '[Entidade']]:[Código do agregado
'[1º Direito']]],8,FALSE),".",Table9[[#This Row],[Membro]])))</f>
        <v/>
      </c>
      <c r="C486" s="278"/>
      <c r="D486" s="279"/>
      <c r="E486" s="280" t="str">
        <f ca="1">IF(Table9[[#This Row],[Data de nascimento (aaaa-mm-dd)]]="","",(IF(A486="","",DATEDIF(D486,NOW(),"y"))))</f>
        <v/>
      </c>
      <c r="F486" s="281"/>
      <c r="G486" s="282"/>
      <c r="H486" s="283" t="str">
        <f>IF(G486="","",IF(G486&gt;(auxiliar!L$2*14),"Sim","Não"))</f>
        <v/>
      </c>
      <c r="I486" s="384" t="str">
        <f t="shared" si="35"/>
        <v/>
      </c>
      <c r="J486" s="380" t="str">
        <f>IF(Table9[[#This Row],[Código do agregado
'[Entidade']]]="","",IF(A486&lt;&gt;A485,"A",IF(J485="A","B",IF(J485="B","C",IF(J485="C","D",IF(J485="D","E",IF(J485="E","F",IF(J485="F","G",IF(J485="G","H",IF(J485="H","I",IF(J485="I","J",IF(J485="J","K",IF(J485="K","L",IF(J485="L","M",IF(J485="M","N",IF(J485="N","O",IF(J485="O","P",IF(J485="P","Q"))))))))))))))))))</f>
        <v/>
      </c>
      <c r="K486" s="284" t="str">
        <f t="shared" si="32"/>
        <v/>
      </c>
      <c r="L486" s="285" t="str">
        <f t="shared" si="33"/>
        <v/>
      </c>
      <c r="M486" s="286" t="str">
        <f t="shared" ca="1" si="34"/>
        <v/>
      </c>
      <c r="U486" s="275"/>
    </row>
    <row r="487" spans="1:21" x14ac:dyDescent="0.25">
      <c r="A487" s="276"/>
      <c r="B487" s="277" t="str">
        <f>IF(Table9[[#This Row],[Código do agregado
'[Entidade']]]="","",(CONCATENATE(VLOOKUP(Table9[[#This Row],[Código do agregado
'[Entidade']]],Table8[[Código do agregado '[Entidade']]:[Código do agregado
'[1º Direito']]],8,FALSE),".",Table9[[#This Row],[Membro]])))</f>
        <v/>
      </c>
      <c r="C487" s="278"/>
      <c r="D487" s="279"/>
      <c r="E487" s="280" t="str">
        <f ca="1">IF(Table9[[#This Row],[Data de nascimento (aaaa-mm-dd)]]="","",(IF(A487="","",DATEDIF(D487,NOW(),"y"))))</f>
        <v/>
      </c>
      <c r="F487" s="281"/>
      <c r="G487" s="282"/>
      <c r="H487" s="283" t="str">
        <f>IF(G487="","",IF(G487&gt;(auxiliar!L$2*14),"Sim","Não"))</f>
        <v/>
      </c>
      <c r="I487" s="384" t="str">
        <f t="shared" si="35"/>
        <v/>
      </c>
      <c r="J487" s="380" t="str">
        <f>IF(Table9[[#This Row],[Código do agregado
'[Entidade']]]="","",IF(A487&lt;&gt;A486,"A",IF(J486="A","B",IF(J486="B","C",IF(J486="C","D",IF(J486="D","E",IF(J486="E","F",IF(J486="F","G",IF(J486="G","H",IF(J486="H","I",IF(J486="I","J",IF(J486="J","K",IF(J486="K","L",IF(J486="L","M",IF(J486="M","N",IF(J486="N","O",IF(J486="O","P",IF(J486="P","Q"))))))))))))))))))</f>
        <v/>
      </c>
      <c r="K487" s="284" t="str">
        <f t="shared" si="32"/>
        <v/>
      </c>
      <c r="L487" s="285" t="str">
        <f t="shared" si="33"/>
        <v/>
      </c>
      <c r="M487" s="286" t="str">
        <f t="shared" ca="1" si="34"/>
        <v/>
      </c>
      <c r="U487" s="275"/>
    </row>
    <row r="488" spans="1:21" x14ac:dyDescent="0.25">
      <c r="A488" s="276"/>
      <c r="B488" s="277" t="str">
        <f>IF(Table9[[#This Row],[Código do agregado
'[Entidade']]]="","",(CONCATENATE(VLOOKUP(Table9[[#This Row],[Código do agregado
'[Entidade']]],Table8[[Código do agregado '[Entidade']]:[Código do agregado
'[1º Direito']]],8,FALSE),".",Table9[[#This Row],[Membro]])))</f>
        <v/>
      </c>
      <c r="C488" s="278"/>
      <c r="D488" s="279"/>
      <c r="E488" s="280" t="str">
        <f ca="1">IF(Table9[[#This Row],[Data de nascimento (aaaa-mm-dd)]]="","",(IF(A488="","",DATEDIF(D488,NOW(),"y"))))</f>
        <v/>
      </c>
      <c r="F488" s="281"/>
      <c r="G488" s="282"/>
      <c r="H488" s="283" t="str">
        <f>IF(G488="","",IF(G488&gt;(auxiliar!L$2*14),"Sim","Não"))</f>
        <v/>
      </c>
      <c r="I488" s="384" t="str">
        <f t="shared" si="35"/>
        <v/>
      </c>
      <c r="J488" s="380" t="str">
        <f>IF(Table9[[#This Row],[Código do agregado
'[Entidade']]]="","",IF(A488&lt;&gt;A487,"A",IF(J487="A","B",IF(J487="B","C",IF(J487="C","D",IF(J487="D","E",IF(J487="E","F",IF(J487="F","G",IF(J487="G","H",IF(J487="H","I",IF(J487="I","J",IF(J487="J","K",IF(J487="K","L",IF(J487="L","M",IF(J487="M","N",IF(J487="N","O",IF(J487="O","P",IF(J487="P","Q"))))))))))))))))))</f>
        <v/>
      </c>
      <c r="K488" s="284" t="str">
        <f t="shared" si="32"/>
        <v/>
      </c>
      <c r="L488" s="285" t="str">
        <f t="shared" si="33"/>
        <v/>
      </c>
      <c r="M488" s="286" t="str">
        <f t="shared" ca="1" si="34"/>
        <v/>
      </c>
      <c r="U488" s="275"/>
    </row>
    <row r="489" spans="1:21" x14ac:dyDescent="0.25">
      <c r="A489" s="276"/>
      <c r="B489" s="277" t="str">
        <f>IF(Table9[[#This Row],[Código do agregado
'[Entidade']]]="","",(CONCATENATE(VLOOKUP(Table9[[#This Row],[Código do agregado
'[Entidade']]],Table8[[Código do agregado '[Entidade']]:[Código do agregado
'[1º Direito']]],8,FALSE),".",Table9[[#This Row],[Membro]])))</f>
        <v/>
      </c>
      <c r="C489" s="278"/>
      <c r="D489" s="279"/>
      <c r="E489" s="280" t="str">
        <f ca="1">IF(Table9[[#This Row],[Data de nascimento (aaaa-mm-dd)]]="","",(IF(A489="","",DATEDIF(D489,NOW(),"y"))))</f>
        <v/>
      </c>
      <c r="F489" s="281"/>
      <c r="G489" s="282"/>
      <c r="H489" s="283" t="str">
        <f>IF(G489="","",IF(G489&gt;(auxiliar!L$2*14),"Sim","Não"))</f>
        <v/>
      </c>
      <c r="I489" s="384" t="str">
        <f t="shared" si="35"/>
        <v/>
      </c>
      <c r="J489" s="380" t="str">
        <f>IF(Table9[[#This Row],[Código do agregado
'[Entidade']]]="","",IF(A489&lt;&gt;A488,"A",IF(J488="A","B",IF(J488="B","C",IF(J488="C","D",IF(J488="D","E",IF(J488="E","F",IF(J488="F","G",IF(J488="G","H",IF(J488="H","I",IF(J488="I","J",IF(J488="J","K",IF(J488="K","L",IF(J488="L","M",IF(J488="M","N",IF(J488="N","O",IF(J488="O","P",IF(J488="P","Q"))))))))))))))))))</f>
        <v/>
      </c>
      <c r="K489" s="284" t="str">
        <f t="shared" si="32"/>
        <v/>
      </c>
      <c r="L489" s="285" t="str">
        <f t="shared" si="33"/>
        <v/>
      </c>
      <c r="M489" s="286" t="str">
        <f t="shared" ca="1" si="34"/>
        <v/>
      </c>
      <c r="U489" s="275"/>
    </row>
    <row r="490" spans="1:21" x14ac:dyDescent="0.25">
      <c r="A490" s="276"/>
      <c r="B490" s="277" t="str">
        <f>IF(Table9[[#This Row],[Código do agregado
'[Entidade']]]="","",(CONCATENATE(VLOOKUP(Table9[[#This Row],[Código do agregado
'[Entidade']]],Table8[[Código do agregado '[Entidade']]:[Código do agregado
'[1º Direito']]],8,FALSE),".",Table9[[#This Row],[Membro]])))</f>
        <v/>
      </c>
      <c r="C490" s="278"/>
      <c r="D490" s="279"/>
      <c r="E490" s="280" t="str">
        <f ca="1">IF(Table9[[#This Row],[Data de nascimento (aaaa-mm-dd)]]="","",(IF(A490="","",DATEDIF(D490,NOW(),"y"))))</f>
        <v/>
      </c>
      <c r="F490" s="281"/>
      <c r="G490" s="282"/>
      <c r="H490" s="283" t="str">
        <f>IF(G490="","",IF(G490&gt;(auxiliar!L$2*14),"Sim","Não"))</f>
        <v/>
      </c>
      <c r="I490" s="384" t="str">
        <f t="shared" si="35"/>
        <v/>
      </c>
      <c r="J490" s="380" t="str">
        <f>IF(Table9[[#This Row],[Código do agregado
'[Entidade']]]="","",IF(A490&lt;&gt;A489,"A",IF(J489="A","B",IF(J489="B","C",IF(J489="C","D",IF(J489="D","E",IF(J489="E","F",IF(J489="F","G",IF(J489="G","H",IF(J489="H","I",IF(J489="I","J",IF(J489="J","K",IF(J489="K","L",IF(J489="L","M",IF(J489="M","N",IF(J489="N","O",IF(J489="O","P",IF(J489="P","Q"))))))))))))))))))</f>
        <v/>
      </c>
      <c r="K490" s="284" t="str">
        <f t="shared" si="32"/>
        <v/>
      </c>
      <c r="L490" s="285" t="str">
        <f t="shared" si="33"/>
        <v/>
      </c>
      <c r="M490" s="286" t="str">
        <f t="shared" ca="1" si="34"/>
        <v/>
      </c>
      <c r="U490" s="275"/>
    </row>
    <row r="491" spans="1:21" x14ac:dyDescent="0.25">
      <c r="A491" s="276"/>
      <c r="B491" s="277" t="str">
        <f>IF(Table9[[#This Row],[Código do agregado
'[Entidade']]]="","",(CONCATENATE(VLOOKUP(Table9[[#This Row],[Código do agregado
'[Entidade']]],Table8[[Código do agregado '[Entidade']]:[Código do agregado
'[1º Direito']]],8,FALSE),".",Table9[[#This Row],[Membro]])))</f>
        <v/>
      </c>
      <c r="C491" s="278"/>
      <c r="D491" s="279"/>
      <c r="E491" s="280" t="str">
        <f ca="1">IF(Table9[[#This Row],[Data de nascimento (aaaa-mm-dd)]]="","",(IF(A491="","",DATEDIF(D491,NOW(),"y"))))</f>
        <v/>
      </c>
      <c r="F491" s="281"/>
      <c r="G491" s="282"/>
      <c r="H491" s="283" t="str">
        <f>IF(G491="","",IF(G491&gt;(auxiliar!L$2*14),"Sim","Não"))</f>
        <v/>
      </c>
      <c r="I491" s="384" t="str">
        <f t="shared" si="35"/>
        <v/>
      </c>
      <c r="J491" s="380" t="str">
        <f>IF(Table9[[#This Row],[Código do agregado
'[Entidade']]]="","",IF(A491&lt;&gt;A490,"A",IF(J490="A","B",IF(J490="B","C",IF(J490="C","D",IF(J490="D","E",IF(J490="E","F",IF(J490="F","G",IF(J490="G","H",IF(J490="H","I",IF(J490="I","J",IF(J490="J","K",IF(J490="K","L",IF(J490="L","M",IF(J490="M","N",IF(J490="N","O",IF(J490="O","P",IF(J490="P","Q"))))))))))))))))))</f>
        <v/>
      </c>
      <c r="K491" s="284" t="str">
        <f t="shared" si="32"/>
        <v/>
      </c>
      <c r="L491" s="285" t="str">
        <f t="shared" si="33"/>
        <v/>
      </c>
      <c r="M491" s="286" t="str">
        <f t="shared" ca="1" si="34"/>
        <v/>
      </c>
      <c r="U491" s="275"/>
    </row>
    <row r="492" spans="1:21" x14ac:dyDescent="0.25">
      <c r="A492" s="276"/>
      <c r="B492" s="277" t="str">
        <f>IF(Table9[[#This Row],[Código do agregado
'[Entidade']]]="","",(CONCATENATE(VLOOKUP(Table9[[#This Row],[Código do agregado
'[Entidade']]],Table8[[Código do agregado '[Entidade']]:[Código do agregado
'[1º Direito']]],8,FALSE),".",Table9[[#This Row],[Membro]])))</f>
        <v/>
      </c>
      <c r="C492" s="278"/>
      <c r="D492" s="279"/>
      <c r="E492" s="280" t="str">
        <f ca="1">IF(Table9[[#This Row],[Data de nascimento (aaaa-mm-dd)]]="","",(IF(A492="","",DATEDIF(D492,NOW(),"y"))))</f>
        <v/>
      </c>
      <c r="F492" s="281"/>
      <c r="G492" s="282"/>
      <c r="H492" s="283" t="str">
        <f>IF(G492="","",IF(G492&gt;(auxiliar!L$2*14),"Sim","Não"))</f>
        <v/>
      </c>
      <c r="I492" s="384" t="str">
        <f t="shared" si="35"/>
        <v/>
      </c>
      <c r="J492" s="380" t="str">
        <f>IF(Table9[[#This Row],[Código do agregado
'[Entidade']]]="","",IF(A492&lt;&gt;A491,"A",IF(J491="A","B",IF(J491="B","C",IF(J491="C","D",IF(J491="D","E",IF(J491="E","F",IF(J491="F","G",IF(J491="G","H",IF(J491="H","I",IF(J491="I","J",IF(J491="J","K",IF(J491="K","L",IF(J491="L","M",IF(J491="M","N",IF(J491="N","O",IF(J491="O","P",IF(J491="P","Q"))))))))))))))))))</f>
        <v/>
      </c>
      <c r="K492" s="284" t="str">
        <f t="shared" si="32"/>
        <v/>
      </c>
      <c r="L492" s="285" t="str">
        <f t="shared" si="33"/>
        <v/>
      </c>
      <c r="M492" s="286" t="str">
        <f t="shared" ca="1" si="34"/>
        <v/>
      </c>
      <c r="U492" s="275"/>
    </row>
    <row r="493" spans="1:21" x14ac:dyDescent="0.25">
      <c r="A493" s="276"/>
      <c r="B493" s="277" t="str">
        <f>IF(Table9[[#This Row],[Código do agregado
'[Entidade']]]="","",(CONCATENATE(VLOOKUP(Table9[[#This Row],[Código do agregado
'[Entidade']]],Table8[[Código do agregado '[Entidade']]:[Código do agregado
'[1º Direito']]],8,FALSE),".",Table9[[#This Row],[Membro]])))</f>
        <v/>
      </c>
      <c r="C493" s="278"/>
      <c r="D493" s="279"/>
      <c r="E493" s="280" t="str">
        <f ca="1">IF(Table9[[#This Row],[Data de nascimento (aaaa-mm-dd)]]="","",(IF(A493="","",DATEDIF(D493,NOW(),"y"))))</f>
        <v/>
      </c>
      <c r="F493" s="281"/>
      <c r="G493" s="282"/>
      <c r="H493" s="283" t="str">
        <f>IF(G493="","",IF(G493&gt;(auxiliar!L$2*14),"Sim","Não"))</f>
        <v/>
      </c>
      <c r="I493" s="384" t="str">
        <f t="shared" si="35"/>
        <v/>
      </c>
      <c r="J493" s="380" t="str">
        <f>IF(Table9[[#This Row],[Código do agregado
'[Entidade']]]="","",IF(A493&lt;&gt;A492,"A",IF(J492="A","B",IF(J492="B","C",IF(J492="C","D",IF(J492="D","E",IF(J492="E","F",IF(J492="F","G",IF(J492="G","H",IF(J492="H","I",IF(J492="I","J",IF(J492="J","K",IF(J492="K","L",IF(J492="L","M",IF(J492="M","N",IF(J492="N","O",IF(J492="O","P",IF(J492="P","Q"))))))))))))))))))</f>
        <v/>
      </c>
      <c r="K493" s="284" t="str">
        <f t="shared" si="32"/>
        <v/>
      </c>
      <c r="L493" s="285" t="str">
        <f t="shared" si="33"/>
        <v/>
      </c>
      <c r="M493" s="286" t="str">
        <f t="shared" ca="1" si="34"/>
        <v/>
      </c>
      <c r="U493" s="275"/>
    </row>
    <row r="494" spans="1:21" x14ac:dyDescent="0.25">
      <c r="A494" s="276"/>
      <c r="B494" s="277" t="str">
        <f>IF(Table9[[#This Row],[Código do agregado
'[Entidade']]]="","",(CONCATENATE(VLOOKUP(Table9[[#This Row],[Código do agregado
'[Entidade']]],Table8[[Código do agregado '[Entidade']]:[Código do agregado
'[1º Direito']]],8,FALSE),".",Table9[[#This Row],[Membro]])))</f>
        <v/>
      </c>
      <c r="C494" s="278"/>
      <c r="D494" s="279"/>
      <c r="E494" s="280" t="str">
        <f ca="1">IF(Table9[[#This Row],[Data de nascimento (aaaa-mm-dd)]]="","",(IF(A494="","",DATEDIF(D494,NOW(),"y"))))</f>
        <v/>
      </c>
      <c r="F494" s="281"/>
      <c r="G494" s="282"/>
      <c r="H494" s="283" t="str">
        <f>IF(G494="","",IF(G494&gt;(auxiliar!L$2*14),"Sim","Não"))</f>
        <v/>
      </c>
      <c r="I494" s="384" t="str">
        <f t="shared" si="35"/>
        <v/>
      </c>
      <c r="J494" s="380" t="str">
        <f>IF(Table9[[#This Row],[Código do agregado
'[Entidade']]]="","",IF(A494&lt;&gt;A493,"A",IF(J493="A","B",IF(J493="B","C",IF(J493="C","D",IF(J493="D","E",IF(J493="E","F",IF(J493="F","G",IF(J493="G","H",IF(J493="H","I",IF(J493="I","J",IF(J493="J","K",IF(J493="K","L",IF(J493="L","M",IF(J493="M","N",IF(J493="N","O",IF(J493="O","P",IF(J493="P","Q"))))))))))))))))))</f>
        <v/>
      </c>
      <c r="K494" s="284" t="str">
        <f t="shared" si="32"/>
        <v/>
      </c>
      <c r="L494" s="285" t="str">
        <f t="shared" si="33"/>
        <v/>
      </c>
      <c r="M494" s="286" t="str">
        <f t="shared" ca="1" si="34"/>
        <v/>
      </c>
      <c r="U494" s="275"/>
    </row>
    <row r="495" spans="1:21" x14ac:dyDescent="0.25">
      <c r="A495" s="276"/>
      <c r="B495" s="277" t="str">
        <f>IF(Table9[[#This Row],[Código do agregado
'[Entidade']]]="","",(CONCATENATE(VLOOKUP(Table9[[#This Row],[Código do agregado
'[Entidade']]],Table8[[Código do agregado '[Entidade']]:[Código do agregado
'[1º Direito']]],8,FALSE),".",Table9[[#This Row],[Membro]])))</f>
        <v/>
      </c>
      <c r="C495" s="278"/>
      <c r="D495" s="279"/>
      <c r="E495" s="280" t="str">
        <f ca="1">IF(Table9[[#This Row],[Data de nascimento (aaaa-mm-dd)]]="","",(IF(A495="","",DATEDIF(D495,NOW(),"y"))))</f>
        <v/>
      </c>
      <c r="F495" s="281"/>
      <c r="G495" s="282"/>
      <c r="H495" s="283" t="str">
        <f>IF(G495="","",IF(G495&gt;(auxiliar!L$2*14),"Sim","Não"))</f>
        <v/>
      </c>
      <c r="I495" s="384" t="str">
        <f t="shared" si="35"/>
        <v/>
      </c>
      <c r="J495" s="380" t="str">
        <f>IF(Table9[[#This Row],[Código do agregado
'[Entidade']]]="","",IF(A495&lt;&gt;A494,"A",IF(J494="A","B",IF(J494="B","C",IF(J494="C","D",IF(J494="D","E",IF(J494="E","F",IF(J494="F","G",IF(J494="G","H",IF(J494="H","I",IF(J494="I","J",IF(J494="J","K",IF(J494="K","L",IF(J494="L","M",IF(J494="M","N",IF(J494="N","O",IF(J494="O","P",IF(J494="P","Q"))))))))))))))))))</f>
        <v/>
      </c>
      <c r="K495" s="284" t="str">
        <f t="shared" si="32"/>
        <v/>
      </c>
      <c r="L495" s="285" t="str">
        <f t="shared" si="33"/>
        <v/>
      </c>
      <c r="M495" s="286" t="str">
        <f t="shared" ca="1" si="34"/>
        <v/>
      </c>
      <c r="U495" s="275"/>
    </row>
    <row r="496" spans="1:21" x14ac:dyDescent="0.25">
      <c r="A496" s="276"/>
      <c r="B496" s="277" t="str">
        <f>IF(Table9[[#This Row],[Código do agregado
'[Entidade']]]="","",(CONCATENATE(VLOOKUP(Table9[[#This Row],[Código do agregado
'[Entidade']]],Table8[[Código do agregado '[Entidade']]:[Código do agregado
'[1º Direito']]],8,FALSE),".",Table9[[#This Row],[Membro]])))</f>
        <v/>
      </c>
      <c r="C496" s="278"/>
      <c r="D496" s="279"/>
      <c r="E496" s="280" t="str">
        <f ca="1">IF(Table9[[#This Row],[Data de nascimento (aaaa-mm-dd)]]="","",(IF(A496="","",DATEDIF(D496,NOW(),"y"))))</f>
        <v/>
      </c>
      <c r="F496" s="281"/>
      <c r="G496" s="282"/>
      <c r="H496" s="283" t="str">
        <f>IF(G496="","",IF(G496&gt;(auxiliar!L$2*14),"Sim","Não"))</f>
        <v/>
      </c>
      <c r="I496" s="384" t="str">
        <f t="shared" si="35"/>
        <v/>
      </c>
      <c r="J496" s="380" t="str">
        <f>IF(Table9[[#This Row],[Código do agregado
'[Entidade']]]="","",IF(A496&lt;&gt;A495,"A",IF(J495="A","B",IF(J495="B","C",IF(J495="C","D",IF(J495="D","E",IF(J495="E","F",IF(J495="F","G",IF(J495="G","H",IF(J495="H","I",IF(J495="I","J",IF(J495="J","K",IF(J495="K","L",IF(J495="L","M",IF(J495="M","N",IF(J495="N","O",IF(J495="O","P",IF(J495="P","Q"))))))))))))))))))</f>
        <v/>
      </c>
      <c r="K496" s="284" t="str">
        <f t="shared" si="32"/>
        <v/>
      </c>
      <c r="L496" s="285" t="str">
        <f t="shared" si="33"/>
        <v/>
      </c>
      <c r="M496" s="286" t="str">
        <f t="shared" ca="1" si="34"/>
        <v/>
      </c>
      <c r="U496" s="275"/>
    </row>
    <row r="497" spans="1:21" x14ac:dyDescent="0.25">
      <c r="A497" s="276"/>
      <c r="B497" s="277" t="str">
        <f>IF(Table9[[#This Row],[Código do agregado
'[Entidade']]]="","",(CONCATENATE(VLOOKUP(Table9[[#This Row],[Código do agregado
'[Entidade']]],Table8[[Código do agregado '[Entidade']]:[Código do agregado
'[1º Direito']]],8,FALSE),".",Table9[[#This Row],[Membro]])))</f>
        <v/>
      </c>
      <c r="C497" s="278"/>
      <c r="D497" s="279"/>
      <c r="E497" s="280" t="str">
        <f ca="1">IF(Table9[[#This Row],[Data de nascimento (aaaa-mm-dd)]]="","",(IF(A497="","",DATEDIF(D497,NOW(),"y"))))</f>
        <v/>
      </c>
      <c r="F497" s="281"/>
      <c r="G497" s="282"/>
      <c r="H497" s="283" t="str">
        <f>IF(G497="","",IF(G497&gt;(auxiliar!L$2*14),"Sim","Não"))</f>
        <v/>
      </c>
      <c r="I497" s="384" t="str">
        <f t="shared" si="35"/>
        <v/>
      </c>
      <c r="J497" s="380" t="str">
        <f>IF(Table9[[#This Row],[Código do agregado
'[Entidade']]]="","",IF(A497&lt;&gt;A496,"A",IF(J496="A","B",IF(J496="B","C",IF(J496="C","D",IF(J496="D","E",IF(J496="E","F",IF(J496="F","G",IF(J496="G","H",IF(J496="H","I",IF(J496="I","J",IF(J496="J","K",IF(J496="K","L",IF(J496="L","M",IF(J496="M","N",IF(J496="N","O",IF(J496="O","P",IF(J496="P","Q"))))))))))))))))))</f>
        <v/>
      </c>
      <c r="K497" s="284" t="str">
        <f t="shared" si="32"/>
        <v/>
      </c>
      <c r="L497" s="285" t="str">
        <f t="shared" si="33"/>
        <v/>
      </c>
      <c r="M497" s="286" t="str">
        <f t="shared" ca="1" si="34"/>
        <v/>
      </c>
      <c r="U497" s="275"/>
    </row>
    <row r="498" spans="1:21" x14ac:dyDescent="0.25">
      <c r="A498" s="276"/>
      <c r="B498" s="277" t="str">
        <f>IF(Table9[[#This Row],[Código do agregado
'[Entidade']]]="","",(CONCATENATE(VLOOKUP(Table9[[#This Row],[Código do agregado
'[Entidade']]],Table8[[Código do agregado '[Entidade']]:[Código do agregado
'[1º Direito']]],8,FALSE),".",Table9[[#This Row],[Membro]])))</f>
        <v/>
      </c>
      <c r="C498" s="278"/>
      <c r="D498" s="279"/>
      <c r="E498" s="280" t="str">
        <f ca="1">IF(Table9[[#This Row],[Data de nascimento (aaaa-mm-dd)]]="","",(IF(A498="","",DATEDIF(D498,NOW(),"y"))))</f>
        <v/>
      </c>
      <c r="F498" s="281"/>
      <c r="G498" s="282"/>
      <c r="H498" s="283" t="str">
        <f>IF(G498="","",IF(G498&gt;(auxiliar!L$2*14),"Sim","Não"))</f>
        <v/>
      </c>
      <c r="I498" s="384" t="str">
        <f t="shared" si="35"/>
        <v/>
      </c>
      <c r="J498" s="380" t="str">
        <f>IF(Table9[[#This Row],[Código do agregado
'[Entidade']]]="","",IF(A498&lt;&gt;A497,"A",IF(J497="A","B",IF(J497="B","C",IF(J497="C","D",IF(J497="D","E",IF(J497="E","F",IF(J497="F","G",IF(J497="G","H",IF(J497="H","I",IF(J497="I","J",IF(J497="J","K",IF(J497="K","L",IF(J497="L","M",IF(J497="M","N",IF(J497="N","O",IF(J497="O","P",IF(J497="P","Q"))))))))))))))))))</f>
        <v/>
      </c>
      <c r="K498" s="284" t="str">
        <f t="shared" si="32"/>
        <v/>
      </c>
      <c r="L498" s="285" t="str">
        <f t="shared" si="33"/>
        <v/>
      </c>
      <c r="M498" s="286" t="str">
        <f t="shared" ca="1" si="34"/>
        <v/>
      </c>
      <c r="U498" s="275"/>
    </row>
    <row r="499" spans="1:21" x14ac:dyDescent="0.25">
      <c r="A499" s="276"/>
      <c r="B499" s="277" t="str">
        <f>IF(Table9[[#This Row],[Código do agregado
'[Entidade']]]="","",(CONCATENATE(VLOOKUP(Table9[[#This Row],[Código do agregado
'[Entidade']]],Table8[[Código do agregado '[Entidade']]:[Código do agregado
'[1º Direito']]],8,FALSE),".",Table9[[#This Row],[Membro]])))</f>
        <v/>
      </c>
      <c r="C499" s="278"/>
      <c r="D499" s="279"/>
      <c r="E499" s="280" t="str">
        <f ca="1">IF(Table9[[#This Row],[Data de nascimento (aaaa-mm-dd)]]="","",(IF(A499="","",DATEDIF(D499,NOW(),"y"))))</f>
        <v/>
      </c>
      <c r="F499" s="281"/>
      <c r="G499" s="282"/>
      <c r="H499" s="283" t="str">
        <f>IF(G499="","",IF(G499&gt;(auxiliar!L$2*14),"Sim","Não"))</f>
        <v/>
      </c>
      <c r="I499" s="384" t="str">
        <f t="shared" si="35"/>
        <v/>
      </c>
      <c r="J499" s="380" t="str">
        <f>IF(Table9[[#This Row],[Código do agregado
'[Entidade']]]="","",IF(A499&lt;&gt;A498,"A",IF(J498="A","B",IF(J498="B","C",IF(J498="C","D",IF(J498="D","E",IF(J498="E","F",IF(J498="F","G",IF(J498="G","H",IF(J498="H","I",IF(J498="I","J",IF(J498="J","K",IF(J498="K","L",IF(J498="L","M",IF(J498="M","N",IF(J498="N","O",IF(J498="O","P",IF(J498="P","Q"))))))))))))))))))</f>
        <v/>
      </c>
      <c r="K499" s="284" t="str">
        <f t="shared" si="32"/>
        <v/>
      </c>
      <c r="L499" s="285" t="str">
        <f t="shared" si="33"/>
        <v/>
      </c>
      <c r="M499" s="286" t="str">
        <f t="shared" ca="1" si="34"/>
        <v/>
      </c>
      <c r="U499" s="275"/>
    </row>
    <row r="500" spans="1:21" x14ac:dyDescent="0.25">
      <c r="A500" s="276"/>
      <c r="B500" s="277" t="str">
        <f>IF(Table9[[#This Row],[Código do agregado
'[Entidade']]]="","",(CONCATENATE(VLOOKUP(Table9[[#This Row],[Código do agregado
'[Entidade']]],Table8[[Código do agregado '[Entidade']]:[Código do agregado
'[1º Direito']]],8,FALSE),".",Table9[[#This Row],[Membro]])))</f>
        <v/>
      </c>
      <c r="C500" s="278"/>
      <c r="D500" s="279"/>
      <c r="E500" s="280" t="str">
        <f ca="1">IF(Table9[[#This Row],[Data de nascimento (aaaa-mm-dd)]]="","",(IF(A500="","",DATEDIF(D500,NOW(),"y"))))</f>
        <v/>
      </c>
      <c r="F500" s="281"/>
      <c r="G500" s="282"/>
      <c r="H500" s="283" t="str">
        <f>IF(G500="","",IF(G500&gt;(auxiliar!L$2*14),"Sim","Não"))</f>
        <v/>
      </c>
      <c r="I500" s="384" t="str">
        <f t="shared" si="35"/>
        <v/>
      </c>
      <c r="J500" s="380" t="str">
        <f>IF(Table9[[#This Row],[Código do agregado
'[Entidade']]]="","",IF(A500&lt;&gt;A499,"A",IF(J499="A","B",IF(J499="B","C",IF(J499="C","D",IF(J499="D","E",IF(J499="E","F",IF(J499="F","G",IF(J499="G","H",IF(J499="H","I",IF(J499="I","J",IF(J499="J","K",IF(J499="K","L",IF(J499="L","M",IF(J499="M","N",IF(J499="N","O",IF(J499="O","P",IF(J499="P","Q"))))))))))))))))))</f>
        <v/>
      </c>
      <c r="K500" s="284" t="str">
        <f t="shared" si="32"/>
        <v/>
      </c>
      <c r="L500" s="285" t="str">
        <f t="shared" si="33"/>
        <v/>
      </c>
      <c r="M500" s="286" t="str">
        <f t="shared" ca="1" si="34"/>
        <v/>
      </c>
      <c r="U500" s="275"/>
    </row>
    <row r="501" spans="1:21" x14ac:dyDescent="0.25">
      <c r="A501" s="276"/>
      <c r="B501" s="277" t="str">
        <f>IF(Table9[[#This Row],[Código do agregado
'[Entidade']]]="","",(CONCATENATE(VLOOKUP(Table9[[#This Row],[Código do agregado
'[Entidade']]],Table8[[Código do agregado '[Entidade']]:[Código do agregado
'[1º Direito']]],8,FALSE),".",Table9[[#This Row],[Membro]])))</f>
        <v/>
      </c>
      <c r="C501" s="278"/>
      <c r="D501" s="279"/>
      <c r="E501" s="280" t="str">
        <f ca="1">IF(Table9[[#This Row],[Data de nascimento (aaaa-mm-dd)]]="","",(IF(A501="","",DATEDIF(D501,NOW(),"y"))))</f>
        <v/>
      </c>
      <c r="F501" s="281"/>
      <c r="G501" s="282"/>
      <c r="H501" s="283" t="str">
        <f>IF(G501="","",IF(G501&gt;(auxiliar!L$2*14),"Sim","Não"))</f>
        <v/>
      </c>
      <c r="I501" s="384" t="str">
        <f t="shared" si="35"/>
        <v/>
      </c>
      <c r="J501" s="380" t="str">
        <f>IF(Table9[[#This Row],[Código do agregado
'[Entidade']]]="","",IF(A501&lt;&gt;A500,"A",IF(J500="A","B",IF(J500="B","C",IF(J500="C","D",IF(J500="D","E",IF(J500="E","F",IF(J500="F","G",IF(J500="G","H",IF(J500="H","I",IF(J500="I","J",IF(J500="J","K",IF(J500="K","L",IF(J500="L","M",IF(J500="M","N",IF(J500="N","O",IF(J500="O","P",IF(J500="P","Q"))))))))))))))))))</f>
        <v/>
      </c>
      <c r="K501" s="284" t="str">
        <f t="shared" ref="K501:K564" si="36">IFERROR(IF(OR(RIGHT(C501,1)-(11-((9*LEFT(C501,1)+8*MID(C501,2,1)+7*MID(C501,3,1)+6*MID(C501,4,1)+5*MID(C501,5,1)+4*MID(C501,6,1)+3*MID(C501,7,1)+2*MID(C501,8,1))-(11*INT((9*LEFT(C501,1)+8*MID(C501,2,1)+7*MID(C501,3,1)+6*MID(C501,4,1)+5*MID(C501,5,1)+4*MID(C501,6,1)+3*MID(C501,7,1)+2*MID(C501,8,1))/11))))=0,RIGHT(C501,1)-(11-((9*LEFT(C501,1)+8*MID(C501,2,1)+7*MID(C501,3,1)+6*MID(C501,4,1)+5*MID(C501,5,1)+4*MID(C501,6,1)+3*MID(C501,7,1)+2*MID(C501,8,1))-(11*INT((9*LEFT(C501,1)+8*MID(C501,2,1)+7*MID(C501,3,1)+6*MID(C501,4,1)+5*MID(C501,5,1)+4*MID(C501,6,1)+3*MID(C501,7,1)+2*MID(C501,8,1))/11))))=-11,RIGHT(C501,1)-(11-((9*LEFT(C501,1)+8*MID(C501,2,1)+7*MID(C501,3,1)+6*MID(C501,4,1)+5*MID(C501,5,1)+4*MID(C501,6,1)+3*MID(C501,7,1)+2*MID(C501,8,1))-(11*INT((9*LEFT(C501,1)+8*MID(C501,2,1)+7*MID(C501,3,1)+6*MID(C501,4,1)+5*MID(C501,5,1)+4*MID(C501,6,1)+3*MID(C501,7,1)+2*MID(C501,8,1))/11))))=-10),"","X"),"")</f>
        <v/>
      </c>
      <c r="L501" s="285" t="str">
        <f t="shared" ref="L501:L564" si="37">IF(RIGHT(B501,1)="A","",IF(B501="","",IF(OR(E501&gt;65,AND(E501&gt;17,E501&lt;26)),"Rend","")))</f>
        <v/>
      </c>
      <c r="M501" s="286" t="str">
        <f t="shared" ref="M501:M564" ca="1" si="38">IF(OR(E501&lt;18,AND(H501="Não",L501="Rend")),"Dep","")</f>
        <v/>
      </c>
      <c r="U501" s="275"/>
    </row>
    <row r="502" spans="1:21" x14ac:dyDescent="0.25">
      <c r="A502" s="276"/>
      <c r="B502" s="277" t="str">
        <f>IF(Table9[[#This Row],[Código do agregado
'[Entidade']]]="","",(CONCATENATE(VLOOKUP(Table9[[#This Row],[Código do agregado
'[Entidade']]],Table8[[Código do agregado '[Entidade']]:[Código do agregado
'[1º Direito']]],8,FALSE),".",Table9[[#This Row],[Membro]])))</f>
        <v/>
      </c>
      <c r="C502" s="278"/>
      <c r="D502" s="279"/>
      <c r="E502" s="280" t="str">
        <f ca="1">IF(Table9[[#This Row],[Data de nascimento (aaaa-mm-dd)]]="","",(IF(A502="","",DATEDIF(D502,NOW(),"y"))))</f>
        <v/>
      </c>
      <c r="F502" s="281"/>
      <c r="G502" s="282"/>
      <c r="H502" s="283" t="str">
        <f>IF(G502="","",IF(G502&gt;(auxiliar!L$2*14),"Sim","Não"))</f>
        <v/>
      </c>
      <c r="I502" s="384" t="str">
        <f t="shared" si="35"/>
        <v/>
      </c>
      <c r="J502" s="380" t="str">
        <f>IF(Table9[[#This Row],[Código do agregado
'[Entidade']]]="","",IF(A502&lt;&gt;A501,"A",IF(J501="A","B",IF(J501="B","C",IF(J501="C","D",IF(J501="D","E",IF(J501="E","F",IF(J501="F","G",IF(J501="G","H",IF(J501="H","I",IF(J501="I","J",IF(J501="J","K",IF(J501="K","L",IF(J501="L","M",IF(J501="M","N",IF(J501="N","O",IF(J501="O","P",IF(J501="P","Q"))))))))))))))))))</f>
        <v/>
      </c>
      <c r="K502" s="284" t="str">
        <f t="shared" si="36"/>
        <v/>
      </c>
      <c r="L502" s="285" t="str">
        <f t="shared" si="37"/>
        <v/>
      </c>
      <c r="M502" s="286" t="str">
        <f t="shared" ca="1" si="38"/>
        <v/>
      </c>
      <c r="U502" s="275"/>
    </row>
    <row r="503" spans="1:21" x14ac:dyDescent="0.25">
      <c r="A503" s="276"/>
      <c r="B503" s="277" t="str">
        <f>IF(Table9[[#This Row],[Código do agregado
'[Entidade']]]="","",(CONCATENATE(VLOOKUP(Table9[[#This Row],[Código do agregado
'[Entidade']]],Table8[[Código do agregado '[Entidade']]:[Código do agregado
'[1º Direito']]],8,FALSE),".",Table9[[#This Row],[Membro]])))</f>
        <v/>
      </c>
      <c r="C503" s="278"/>
      <c r="D503" s="279"/>
      <c r="E503" s="280" t="str">
        <f ca="1">IF(Table9[[#This Row],[Data de nascimento (aaaa-mm-dd)]]="","",(IF(A503="","",DATEDIF(D503,NOW(),"y"))))</f>
        <v/>
      </c>
      <c r="F503" s="281"/>
      <c r="G503" s="282"/>
      <c r="H503" s="283" t="str">
        <f>IF(G503="","",IF(G503&gt;(auxiliar!L$2*14),"Sim","Não"))</f>
        <v/>
      </c>
      <c r="I503" s="384" t="str">
        <f t="shared" si="35"/>
        <v/>
      </c>
      <c r="J503" s="380" t="str">
        <f>IF(Table9[[#This Row],[Código do agregado
'[Entidade']]]="","",IF(A503&lt;&gt;A502,"A",IF(J502="A","B",IF(J502="B","C",IF(J502="C","D",IF(J502="D","E",IF(J502="E","F",IF(J502="F","G",IF(J502="G","H",IF(J502="H","I",IF(J502="I","J",IF(J502="J","K",IF(J502="K","L",IF(J502="L","M",IF(J502="M","N",IF(J502="N","O",IF(J502="O","P",IF(J502="P","Q"))))))))))))))))))</f>
        <v/>
      </c>
      <c r="K503" s="284" t="str">
        <f t="shared" si="36"/>
        <v/>
      </c>
      <c r="L503" s="285" t="str">
        <f t="shared" si="37"/>
        <v/>
      </c>
      <c r="M503" s="286" t="str">
        <f t="shared" ca="1" si="38"/>
        <v/>
      </c>
      <c r="U503" s="275"/>
    </row>
    <row r="504" spans="1:21" x14ac:dyDescent="0.25">
      <c r="A504" s="276"/>
      <c r="B504" s="277" t="str">
        <f>IF(Table9[[#This Row],[Código do agregado
'[Entidade']]]="","",(CONCATENATE(VLOOKUP(Table9[[#This Row],[Código do agregado
'[Entidade']]],Table8[[Código do agregado '[Entidade']]:[Código do agregado
'[1º Direito']]],8,FALSE),".",Table9[[#This Row],[Membro]])))</f>
        <v/>
      </c>
      <c r="C504" s="278"/>
      <c r="D504" s="279"/>
      <c r="E504" s="280" t="str">
        <f ca="1">IF(Table9[[#This Row],[Data de nascimento (aaaa-mm-dd)]]="","",(IF(A504="","",DATEDIF(D504,NOW(),"y"))))</f>
        <v/>
      </c>
      <c r="F504" s="281"/>
      <c r="G504" s="282"/>
      <c r="H504" s="283" t="str">
        <f>IF(G504="","",IF(G504&gt;(auxiliar!L$2*14),"Sim","Não"))</f>
        <v/>
      </c>
      <c r="I504" s="384" t="str">
        <f t="shared" si="35"/>
        <v/>
      </c>
      <c r="J504" s="380" t="str">
        <f>IF(Table9[[#This Row],[Código do agregado
'[Entidade']]]="","",IF(A504&lt;&gt;A503,"A",IF(J503="A","B",IF(J503="B","C",IF(J503="C","D",IF(J503="D","E",IF(J503="E","F",IF(J503="F","G",IF(J503="G","H",IF(J503="H","I",IF(J503="I","J",IF(J503="J","K",IF(J503="K","L",IF(J503="L","M",IF(J503="M","N",IF(J503="N","O",IF(J503="O","P",IF(J503="P","Q"))))))))))))))))))</f>
        <v/>
      </c>
      <c r="K504" s="284" t="str">
        <f t="shared" si="36"/>
        <v/>
      </c>
      <c r="L504" s="285" t="str">
        <f t="shared" si="37"/>
        <v/>
      </c>
      <c r="M504" s="286" t="str">
        <f t="shared" ca="1" si="38"/>
        <v/>
      </c>
      <c r="U504" s="275"/>
    </row>
    <row r="505" spans="1:21" x14ac:dyDescent="0.25">
      <c r="A505" s="276"/>
      <c r="B505" s="277" t="str">
        <f>IF(Table9[[#This Row],[Código do agregado
'[Entidade']]]="","",(CONCATENATE(VLOOKUP(Table9[[#This Row],[Código do agregado
'[Entidade']]],Table8[[Código do agregado '[Entidade']]:[Código do agregado
'[1º Direito']]],8,FALSE),".",Table9[[#This Row],[Membro]])))</f>
        <v/>
      </c>
      <c r="C505" s="278"/>
      <c r="D505" s="279"/>
      <c r="E505" s="280" t="str">
        <f ca="1">IF(Table9[[#This Row],[Data de nascimento (aaaa-mm-dd)]]="","",(IF(A505="","",DATEDIF(D505,NOW(),"y"))))</f>
        <v/>
      </c>
      <c r="F505" s="281"/>
      <c r="G505" s="282"/>
      <c r="H505" s="283" t="str">
        <f>IF(G505="","",IF(G505&gt;(auxiliar!L$2*14),"Sim","Não"))</f>
        <v/>
      </c>
      <c r="I505" s="384" t="str">
        <f t="shared" si="35"/>
        <v/>
      </c>
      <c r="J505" s="380" t="str">
        <f>IF(Table9[[#This Row],[Código do agregado
'[Entidade']]]="","",IF(A505&lt;&gt;A504,"A",IF(J504="A","B",IF(J504="B","C",IF(J504="C","D",IF(J504="D","E",IF(J504="E","F",IF(J504="F","G",IF(J504="G","H",IF(J504="H","I",IF(J504="I","J",IF(J504="J","K",IF(J504="K","L",IF(J504="L","M",IF(J504="M","N",IF(J504="N","O",IF(J504="O","P",IF(J504="P","Q"))))))))))))))))))</f>
        <v/>
      </c>
      <c r="K505" s="284" t="str">
        <f t="shared" si="36"/>
        <v/>
      </c>
      <c r="L505" s="285" t="str">
        <f t="shared" si="37"/>
        <v/>
      </c>
      <c r="M505" s="286" t="str">
        <f t="shared" ca="1" si="38"/>
        <v/>
      </c>
      <c r="U505" s="275"/>
    </row>
    <row r="506" spans="1:21" x14ac:dyDescent="0.25">
      <c r="A506" s="276"/>
      <c r="B506" s="277" t="str">
        <f>IF(Table9[[#This Row],[Código do agregado
'[Entidade']]]="","",(CONCATENATE(VLOOKUP(Table9[[#This Row],[Código do agregado
'[Entidade']]],Table8[[Código do agregado '[Entidade']]:[Código do agregado
'[1º Direito']]],8,FALSE),".",Table9[[#This Row],[Membro]])))</f>
        <v/>
      </c>
      <c r="C506" s="278"/>
      <c r="D506" s="279"/>
      <c r="E506" s="280" t="str">
        <f ca="1">IF(Table9[[#This Row],[Data de nascimento (aaaa-mm-dd)]]="","",(IF(A506="","",DATEDIF(D506,NOW(),"y"))))</f>
        <v/>
      </c>
      <c r="F506" s="281"/>
      <c r="G506" s="282"/>
      <c r="H506" s="283" t="str">
        <f>IF(G506="","",IF(G506&gt;(auxiliar!L$2*14),"Sim","Não"))</f>
        <v/>
      </c>
      <c r="I506" s="384" t="str">
        <f t="shared" si="35"/>
        <v/>
      </c>
      <c r="J506" s="380" t="str">
        <f>IF(Table9[[#This Row],[Código do agregado
'[Entidade']]]="","",IF(A506&lt;&gt;A505,"A",IF(J505="A","B",IF(J505="B","C",IF(J505="C","D",IF(J505="D","E",IF(J505="E","F",IF(J505="F","G",IF(J505="G","H",IF(J505="H","I",IF(J505="I","J",IF(J505="J","K",IF(J505="K","L",IF(J505="L","M",IF(J505="M","N",IF(J505="N","O",IF(J505="O","P",IF(J505="P","Q"))))))))))))))))))</f>
        <v/>
      </c>
      <c r="K506" s="284" t="str">
        <f t="shared" si="36"/>
        <v/>
      </c>
      <c r="L506" s="285" t="str">
        <f t="shared" si="37"/>
        <v/>
      </c>
      <c r="M506" s="286" t="str">
        <f t="shared" ca="1" si="38"/>
        <v/>
      </c>
      <c r="U506" s="275"/>
    </row>
    <row r="507" spans="1:21" x14ac:dyDescent="0.25">
      <c r="A507" s="276"/>
      <c r="B507" s="277" t="str">
        <f>IF(Table9[[#This Row],[Código do agregado
'[Entidade']]]="","",(CONCATENATE(VLOOKUP(Table9[[#This Row],[Código do agregado
'[Entidade']]],Table8[[Código do agregado '[Entidade']]:[Código do agregado
'[1º Direito']]],8,FALSE),".",Table9[[#This Row],[Membro]])))</f>
        <v/>
      </c>
      <c r="C507" s="278"/>
      <c r="D507" s="279"/>
      <c r="E507" s="280" t="str">
        <f ca="1">IF(Table9[[#This Row],[Data de nascimento (aaaa-mm-dd)]]="","",(IF(A507="","",DATEDIF(D507,NOW(),"y"))))</f>
        <v/>
      </c>
      <c r="F507" s="281"/>
      <c r="G507" s="282"/>
      <c r="H507" s="283" t="str">
        <f>IF(G507="","",IF(G507&gt;(auxiliar!L$2*14),"Sim","Não"))</f>
        <v/>
      </c>
      <c r="I507" s="384" t="str">
        <f t="shared" si="35"/>
        <v/>
      </c>
      <c r="J507" s="380" t="str">
        <f>IF(Table9[[#This Row],[Código do agregado
'[Entidade']]]="","",IF(A507&lt;&gt;A506,"A",IF(J506="A","B",IF(J506="B","C",IF(J506="C","D",IF(J506="D","E",IF(J506="E","F",IF(J506="F","G",IF(J506="G","H",IF(J506="H","I",IF(J506="I","J",IF(J506="J","K",IF(J506="K","L",IF(J506="L","M",IF(J506="M","N",IF(J506="N","O",IF(J506="O","P",IF(J506="P","Q"))))))))))))))))))</f>
        <v/>
      </c>
      <c r="K507" s="284" t="str">
        <f t="shared" si="36"/>
        <v/>
      </c>
      <c r="L507" s="285" t="str">
        <f t="shared" si="37"/>
        <v/>
      </c>
      <c r="M507" s="286" t="str">
        <f t="shared" ca="1" si="38"/>
        <v/>
      </c>
      <c r="U507" s="275"/>
    </row>
    <row r="508" spans="1:21" x14ac:dyDescent="0.25">
      <c r="A508" s="276"/>
      <c r="B508" s="277" t="str">
        <f>IF(Table9[[#This Row],[Código do agregado
'[Entidade']]]="","",(CONCATENATE(VLOOKUP(Table9[[#This Row],[Código do agregado
'[Entidade']]],Table8[[Código do agregado '[Entidade']]:[Código do agregado
'[1º Direito']]],8,FALSE),".",Table9[[#This Row],[Membro]])))</f>
        <v/>
      </c>
      <c r="C508" s="278"/>
      <c r="D508" s="279"/>
      <c r="E508" s="280" t="str">
        <f ca="1">IF(Table9[[#This Row],[Data de nascimento (aaaa-mm-dd)]]="","",(IF(A508="","",DATEDIF(D508,NOW(),"y"))))</f>
        <v/>
      </c>
      <c r="F508" s="281"/>
      <c r="G508" s="282"/>
      <c r="H508" s="283" t="str">
        <f>IF(G508="","",IF(G508&gt;(auxiliar!L$2*14),"Sim","Não"))</f>
        <v/>
      </c>
      <c r="I508" s="384" t="str">
        <f t="shared" si="35"/>
        <v/>
      </c>
      <c r="J508" s="380" t="str">
        <f>IF(Table9[[#This Row],[Código do agregado
'[Entidade']]]="","",IF(A508&lt;&gt;A507,"A",IF(J507="A","B",IF(J507="B","C",IF(J507="C","D",IF(J507="D","E",IF(J507="E","F",IF(J507="F","G",IF(J507="G","H",IF(J507="H","I",IF(J507="I","J",IF(J507="J","K",IF(J507="K","L",IF(J507="L","M",IF(J507="M","N",IF(J507="N","O",IF(J507="O","P",IF(J507="P","Q"))))))))))))))))))</f>
        <v/>
      </c>
      <c r="K508" s="284" t="str">
        <f t="shared" si="36"/>
        <v/>
      </c>
      <c r="L508" s="285" t="str">
        <f t="shared" si="37"/>
        <v/>
      </c>
      <c r="M508" s="286" t="str">
        <f t="shared" ca="1" si="38"/>
        <v/>
      </c>
      <c r="U508" s="275"/>
    </row>
    <row r="509" spans="1:21" x14ac:dyDescent="0.25">
      <c r="A509" s="276"/>
      <c r="B509" s="277" t="str">
        <f>IF(Table9[[#This Row],[Código do agregado
'[Entidade']]]="","",(CONCATENATE(VLOOKUP(Table9[[#This Row],[Código do agregado
'[Entidade']]],Table8[[Código do agregado '[Entidade']]:[Código do agregado
'[1º Direito']]],8,FALSE),".",Table9[[#This Row],[Membro]])))</f>
        <v/>
      </c>
      <c r="C509" s="278"/>
      <c r="D509" s="279"/>
      <c r="E509" s="280" t="str">
        <f ca="1">IF(Table9[[#This Row],[Data de nascimento (aaaa-mm-dd)]]="","",(IF(A509="","",DATEDIF(D509,NOW(),"y"))))</f>
        <v/>
      </c>
      <c r="F509" s="281"/>
      <c r="G509" s="282"/>
      <c r="H509" s="283" t="str">
        <f>IF(G509="","",IF(G509&gt;(auxiliar!L$2*14),"Sim","Não"))</f>
        <v/>
      </c>
      <c r="I509" s="384" t="str">
        <f t="shared" si="35"/>
        <v/>
      </c>
      <c r="J509" s="380" t="str">
        <f>IF(Table9[[#This Row],[Código do agregado
'[Entidade']]]="","",IF(A509&lt;&gt;A508,"A",IF(J508="A","B",IF(J508="B","C",IF(J508="C","D",IF(J508="D","E",IF(J508="E","F",IF(J508="F","G",IF(J508="G","H",IF(J508="H","I",IF(J508="I","J",IF(J508="J","K",IF(J508="K","L",IF(J508="L","M",IF(J508="M","N",IF(J508="N","O",IF(J508="O","P",IF(J508="P","Q"))))))))))))))))))</f>
        <v/>
      </c>
      <c r="K509" s="284" t="str">
        <f t="shared" si="36"/>
        <v/>
      </c>
      <c r="L509" s="285" t="str">
        <f t="shared" si="37"/>
        <v/>
      </c>
      <c r="M509" s="286" t="str">
        <f t="shared" ca="1" si="38"/>
        <v/>
      </c>
      <c r="U509" s="275"/>
    </row>
    <row r="510" spans="1:21" x14ac:dyDescent="0.25">
      <c r="A510" s="276"/>
      <c r="B510" s="277" t="str">
        <f>IF(Table9[[#This Row],[Código do agregado
'[Entidade']]]="","",(CONCATENATE(VLOOKUP(Table9[[#This Row],[Código do agregado
'[Entidade']]],Table8[[Código do agregado '[Entidade']]:[Código do agregado
'[1º Direito']]],8,FALSE),".",Table9[[#This Row],[Membro]])))</f>
        <v/>
      </c>
      <c r="C510" s="278"/>
      <c r="D510" s="279"/>
      <c r="E510" s="280" t="str">
        <f ca="1">IF(Table9[[#This Row],[Data de nascimento (aaaa-mm-dd)]]="","",(IF(A510="","",DATEDIF(D510,NOW(),"y"))))</f>
        <v/>
      </c>
      <c r="F510" s="281"/>
      <c r="G510" s="282"/>
      <c r="H510" s="283" t="str">
        <f>IF(G510="","",IF(G510&gt;(auxiliar!L$2*14),"Sim","Não"))</f>
        <v/>
      </c>
      <c r="I510" s="384" t="str">
        <f t="shared" si="35"/>
        <v/>
      </c>
      <c r="J510" s="380" t="str">
        <f>IF(Table9[[#This Row],[Código do agregado
'[Entidade']]]="","",IF(A510&lt;&gt;A509,"A",IF(J509="A","B",IF(J509="B","C",IF(J509="C","D",IF(J509="D","E",IF(J509="E","F",IF(J509="F","G",IF(J509="G","H",IF(J509="H","I",IF(J509="I","J",IF(J509="J","K",IF(J509="K","L",IF(J509="L","M",IF(J509="M","N",IF(J509="N","O",IF(J509="O","P",IF(J509="P","Q"))))))))))))))))))</f>
        <v/>
      </c>
      <c r="K510" s="284" t="str">
        <f t="shared" si="36"/>
        <v/>
      </c>
      <c r="L510" s="285" t="str">
        <f t="shared" si="37"/>
        <v/>
      </c>
      <c r="M510" s="286" t="str">
        <f t="shared" ca="1" si="38"/>
        <v/>
      </c>
      <c r="U510" s="275"/>
    </row>
    <row r="511" spans="1:21" x14ac:dyDescent="0.25">
      <c r="A511" s="276"/>
      <c r="B511" s="277" t="str">
        <f>IF(Table9[[#This Row],[Código do agregado
'[Entidade']]]="","",(CONCATENATE(VLOOKUP(Table9[[#This Row],[Código do agregado
'[Entidade']]],Table8[[Código do agregado '[Entidade']]:[Código do agregado
'[1º Direito']]],8,FALSE),".",Table9[[#This Row],[Membro]])))</f>
        <v/>
      </c>
      <c r="C511" s="278"/>
      <c r="D511" s="279"/>
      <c r="E511" s="280" t="str">
        <f ca="1">IF(Table9[[#This Row],[Data de nascimento (aaaa-mm-dd)]]="","",(IF(A511="","",DATEDIF(D511,NOW(),"y"))))</f>
        <v/>
      </c>
      <c r="F511" s="281"/>
      <c r="G511" s="282"/>
      <c r="H511" s="283" t="str">
        <f>IF(G511="","",IF(G511&gt;(auxiliar!L$2*14),"Sim","Não"))</f>
        <v/>
      </c>
      <c r="I511" s="384" t="str">
        <f t="shared" si="35"/>
        <v/>
      </c>
      <c r="J511" s="380" t="str">
        <f>IF(Table9[[#This Row],[Código do agregado
'[Entidade']]]="","",IF(A511&lt;&gt;A510,"A",IF(J510="A","B",IF(J510="B","C",IF(J510="C","D",IF(J510="D","E",IF(J510="E","F",IF(J510="F","G",IF(J510="G","H",IF(J510="H","I",IF(J510="I","J",IF(J510="J","K",IF(J510="K","L",IF(J510="L","M",IF(J510="M","N",IF(J510="N","O",IF(J510="O","P",IF(J510="P","Q"))))))))))))))))))</f>
        <v/>
      </c>
      <c r="K511" s="284" t="str">
        <f t="shared" si="36"/>
        <v/>
      </c>
      <c r="L511" s="285" t="str">
        <f t="shared" si="37"/>
        <v/>
      </c>
      <c r="M511" s="286" t="str">
        <f t="shared" ca="1" si="38"/>
        <v/>
      </c>
      <c r="U511" s="275"/>
    </row>
    <row r="512" spans="1:21" x14ac:dyDescent="0.25">
      <c r="A512" s="276"/>
      <c r="B512" s="277" t="str">
        <f>IF(Table9[[#This Row],[Código do agregado
'[Entidade']]]="","",(CONCATENATE(VLOOKUP(Table9[[#This Row],[Código do agregado
'[Entidade']]],Table8[[Código do agregado '[Entidade']]:[Código do agregado
'[1º Direito']]],8,FALSE),".",Table9[[#This Row],[Membro]])))</f>
        <v/>
      </c>
      <c r="C512" s="278"/>
      <c r="D512" s="279"/>
      <c r="E512" s="280" t="str">
        <f ca="1">IF(Table9[[#This Row],[Data de nascimento (aaaa-mm-dd)]]="","",(IF(A512="","",DATEDIF(D512,NOW(),"y"))))</f>
        <v/>
      </c>
      <c r="F512" s="281"/>
      <c r="G512" s="282"/>
      <c r="H512" s="283" t="str">
        <f>IF(G512="","",IF(G512&gt;(auxiliar!L$2*14),"Sim","Não"))</f>
        <v/>
      </c>
      <c r="I512" s="384" t="str">
        <f t="shared" si="35"/>
        <v/>
      </c>
      <c r="J512" s="380" t="str">
        <f>IF(Table9[[#This Row],[Código do agregado
'[Entidade']]]="","",IF(A512&lt;&gt;A511,"A",IF(J511="A","B",IF(J511="B","C",IF(J511="C","D",IF(J511="D","E",IF(J511="E","F",IF(J511="F","G",IF(J511="G","H",IF(J511="H","I",IF(J511="I","J",IF(J511="J","K",IF(J511="K","L",IF(J511="L","M",IF(J511="M","N",IF(J511="N","O",IF(J511="O","P",IF(J511="P","Q"))))))))))))))))))</f>
        <v/>
      </c>
      <c r="K512" s="284" t="str">
        <f t="shared" si="36"/>
        <v/>
      </c>
      <c r="L512" s="285" t="str">
        <f t="shared" si="37"/>
        <v/>
      </c>
      <c r="M512" s="286" t="str">
        <f t="shared" ca="1" si="38"/>
        <v/>
      </c>
      <c r="U512" s="275"/>
    </row>
    <row r="513" spans="1:21" x14ac:dyDescent="0.25">
      <c r="A513" s="276"/>
      <c r="B513" s="277" t="str">
        <f>IF(Table9[[#This Row],[Código do agregado
'[Entidade']]]="","",(CONCATENATE(VLOOKUP(Table9[[#This Row],[Código do agregado
'[Entidade']]],Table8[[Código do agregado '[Entidade']]:[Código do agregado
'[1º Direito']]],8,FALSE),".",Table9[[#This Row],[Membro]])))</f>
        <v/>
      </c>
      <c r="C513" s="278"/>
      <c r="D513" s="279"/>
      <c r="E513" s="280" t="str">
        <f ca="1">IF(Table9[[#This Row],[Data de nascimento (aaaa-mm-dd)]]="","",(IF(A513="","",DATEDIF(D513,NOW(),"y"))))</f>
        <v/>
      </c>
      <c r="F513" s="281"/>
      <c r="G513" s="282"/>
      <c r="H513" s="283" t="str">
        <f>IF(G513="","",IF(G513&gt;(auxiliar!L$2*14),"Sim","Não"))</f>
        <v/>
      </c>
      <c r="I513" s="384" t="str">
        <f t="shared" si="35"/>
        <v/>
      </c>
      <c r="J513" s="380" t="str">
        <f>IF(Table9[[#This Row],[Código do agregado
'[Entidade']]]="","",IF(A513&lt;&gt;A512,"A",IF(J512="A","B",IF(J512="B","C",IF(J512="C","D",IF(J512="D","E",IF(J512="E","F",IF(J512="F","G",IF(J512="G","H",IF(J512="H","I",IF(J512="I","J",IF(J512="J","K",IF(J512="K","L",IF(J512="L","M",IF(J512="M","N",IF(J512="N","O",IF(J512="O","P",IF(J512="P","Q"))))))))))))))))))</f>
        <v/>
      </c>
      <c r="K513" s="284" t="str">
        <f t="shared" si="36"/>
        <v/>
      </c>
      <c r="L513" s="285" t="str">
        <f t="shared" si="37"/>
        <v/>
      </c>
      <c r="M513" s="286" t="str">
        <f t="shared" ca="1" si="38"/>
        <v/>
      </c>
      <c r="U513" s="275"/>
    </row>
    <row r="514" spans="1:21" x14ac:dyDescent="0.25">
      <c r="A514" s="276"/>
      <c r="B514" s="277" t="str">
        <f>IF(Table9[[#This Row],[Código do agregado
'[Entidade']]]="","",(CONCATENATE(VLOOKUP(Table9[[#This Row],[Código do agregado
'[Entidade']]],Table8[[Código do agregado '[Entidade']]:[Código do agregado
'[1º Direito']]],8,FALSE),".",Table9[[#This Row],[Membro]])))</f>
        <v/>
      </c>
      <c r="C514" s="278"/>
      <c r="D514" s="279"/>
      <c r="E514" s="280" t="str">
        <f ca="1">IF(Table9[[#This Row],[Data de nascimento (aaaa-mm-dd)]]="","",(IF(A514="","",DATEDIF(D514,NOW(),"y"))))</f>
        <v/>
      </c>
      <c r="F514" s="281"/>
      <c r="G514" s="282"/>
      <c r="H514" s="283" t="str">
        <f>IF(G514="","",IF(G514&gt;(auxiliar!L$2*14),"Sim","Não"))</f>
        <v/>
      </c>
      <c r="I514" s="384" t="str">
        <f t="shared" si="35"/>
        <v/>
      </c>
      <c r="J514" s="380" t="str">
        <f>IF(Table9[[#This Row],[Código do agregado
'[Entidade']]]="","",IF(A514&lt;&gt;A513,"A",IF(J513="A","B",IF(J513="B","C",IF(J513="C","D",IF(J513="D","E",IF(J513="E","F",IF(J513="F","G",IF(J513="G","H",IF(J513="H","I",IF(J513="I","J",IF(J513="J","K",IF(J513="K","L",IF(J513="L","M",IF(J513="M","N",IF(J513="N","O",IF(J513="O","P",IF(J513="P","Q"))))))))))))))))))</f>
        <v/>
      </c>
      <c r="K514" s="284" t="str">
        <f t="shared" si="36"/>
        <v/>
      </c>
      <c r="L514" s="285" t="str">
        <f t="shared" si="37"/>
        <v/>
      </c>
      <c r="M514" s="286" t="str">
        <f t="shared" ca="1" si="38"/>
        <v/>
      </c>
      <c r="U514" s="275"/>
    </row>
    <row r="515" spans="1:21" x14ac:dyDescent="0.25">
      <c r="A515" s="276"/>
      <c r="B515" s="277" t="str">
        <f>IF(Table9[[#This Row],[Código do agregado
'[Entidade']]]="","",(CONCATENATE(VLOOKUP(Table9[[#This Row],[Código do agregado
'[Entidade']]],Table8[[Código do agregado '[Entidade']]:[Código do agregado
'[1º Direito']]],8,FALSE),".",Table9[[#This Row],[Membro]])))</f>
        <v/>
      </c>
      <c r="C515" s="278"/>
      <c r="D515" s="279"/>
      <c r="E515" s="280" t="str">
        <f ca="1">IF(Table9[[#This Row],[Data de nascimento (aaaa-mm-dd)]]="","",(IF(A515="","",DATEDIF(D515,NOW(),"y"))))</f>
        <v/>
      </c>
      <c r="F515" s="281"/>
      <c r="G515" s="282"/>
      <c r="H515" s="283" t="str">
        <f>IF(G515="","",IF(G515&gt;(auxiliar!L$2*14),"Sim","Não"))</f>
        <v/>
      </c>
      <c r="I515" s="384" t="str">
        <f t="shared" si="35"/>
        <v/>
      </c>
      <c r="J515" s="380" t="str">
        <f>IF(Table9[[#This Row],[Código do agregado
'[Entidade']]]="","",IF(A515&lt;&gt;A514,"A",IF(J514="A","B",IF(J514="B","C",IF(J514="C","D",IF(J514="D","E",IF(J514="E","F",IF(J514="F","G",IF(J514="G","H",IF(J514="H","I",IF(J514="I","J",IF(J514="J","K",IF(J514="K","L",IF(J514="L","M",IF(J514="M","N",IF(J514="N","O",IF(J514="O","P",IF(J514="P","Q"))))))))))))))))))</f>
        <v/>
      </c>
      <c r="K515" s="284" t="str">
        <f t="shared" si="36"/>
        <v/>
      </c>
      <c r="L515" s="285" t="str">
        <f t="shared" si="37"/>
        <v/>
      </c>
      <c r="M515" s="286" t="str">
        <f t="shared" ca="1" si="38"/>
        <v/>
      </c>
      <c r="U515" s="275"/>
    </row>
    <row r="516" spans="1:21" x14ac:dyDescent="0.25">
      <c r="A516" s="276"/>
      <c r="B516" s="277" t="str">
        <f>IF(Table9[[#This Row],[Código do agregado
'[Entidade']]]="","",(CONCATENATE(VLOOKUP(Table9[[#This Row],[Código do agregado
'[Entidade']]],Table8[[Código do agregado '[Entidade']]:[Código do agregado
'[1º Direito']]],8,FALSE),".",Table9[[#This Row],[Membro]])))</f>
        <v/>
      </c>
      <c r="C516" s="278"/>
      <c r="D516" s="279"/>
      <c r="E516" s="280" t="str">
        <f ca="1">IF(Table9[[#This Row],[Data de nascimento (aaaa-mm-dd)]]="","",(IF(A516="","",DATEDIF(D516,NOW(),"y"))))</f>
        <v/>
      </c>
      <c r="F516" s="281"/>
      <c r="G516" s="282"/>
      <c r="H516" s="283" t="str">
        <f>IF(G516="","",IF(G516&gt;(auxiliar!L$2*14),"Sim","Não"))</f>
        <v/>
      </c>
      <c r="I516" s="384" t="str">
        <f t="shared" si="35"/>
        <v/>
      </c>
      <c r="J516" s="380" t="str">
        <f>IF(Table9[[#This Row],[Código do agregado
'[Entidade']]]="","",IF(A516&lt;&gt;A515,"A",IF(J515="A","B",IF(J515="B","C",IF(J515="C","D",IF(J515="D","E",IF(J515="E","F",IF(J515="F","G",IF(J515="G","H",IF(J515="H","I",IF(J515="I","J",IF(J515="J","K",IF(J515="K","L",IF(J515="L","M",IF(J515="M","N",IF(J515="N","O",IF(J515="O","P",IF(J515="P","Q"))))))))))))))))))</f>
        <v/>
      </c>
      <c r="K516" s="284" t="str">
        <f t="shared" si="36"/>
        <v/>
      </c>
      <c r="L516" s="285" t="str">
        <f t="shared" si="37"/>
        <v/>
      </c>
      <c r="M516" s="286" t="str">
        <f t="shared" ca="1" si="38"/>
        <v/>
      </c>
      <c r="U516" s="275"/>
    </row>
    <row r="517" spans="1:21" x14ac:dyDescent="0.25">
      <c r="A517" s="276"/>
      <c r="B517" s="277" t="str">
        <f>IF(Table9[[#This Row],[Código do agregado
'[Entidade']]]="","",(CONCATENATE(VLOOKUP(Table9[[#This Row],[Código do agregado
'[Entidade']]],Table8[[Código do agregado '[Entidade']]:[Código do agregado
'[1º Direito']]],8,FALSE),".",Table9[[#This Row],[Membro]])))</f>
        <v/>
      </c>
      <c r="C517" s="278"/>
      <c r="D517" s="279"/>
      <c r="E517" s="280" t="str">
        <f ca="1">IF(Table9[[#This Row],[Data de nascimento (aaaa-mm-dd)]]="","",(IF(A517="","",DATEDIF(D517,NOW(),"y"))))</f>
        <v/>
      </c>
      <c r="F517" s="281"/>
      <c r="G517" s="282"/>
      <c r="H517" s="283" t="str">
        <f>IF(G517="","",IF(G517&gt;(auxiliar!L$2*14),"Sim","Não"))</f>
        <v/>
      </c>
      <c r="I517" s="384" t="str">
        <f t="shared" si="35"/>
        <v/>
      </c>
      <c r="J517" s="380" t="str">
        <f>IF(Table9[[#This Row],[Código do agregado
'[Entidade']]]="","",IF(A517&lt;&gt;A516,"A",IF(J516="A","B",IF(J516="B","C",IF(J516="C","D",IF(J516="D","E",IF(J516="E","F",IF(J516="F","G",IF(J516="G","H",IF(J516="H","I",IF(J516="I","J",IF(J516="J","K",IF(J516="K","L",IF(J516="L","M",IF(J516="M","N",IF(J516="N","O",IF(J516="O","P",IF(J516="P","Q"))))))))))))))))))</f>
        <v/>
      </c>
      <c r="K517" s="284" t="str">
        <f t="shared" si="36"/>
        <v/>
      </c>
      <c r="L517" s="285" t="str">
        <f t="shared" si="37"/>
        <v/>
      </c>
      <c r="M517" s="286" t="str">
        <f t="shared" ca="1" si="38"/>
        <v/>
      </c>
      <c r="U517" s="275"/>
    </row>
    <row r="518" spans="1:21" x14ac:dyDescent="0.25">
      <c r="A518" s="276"/>
      <c r="B518" s="277" t="str">
        <f>IF(Table9[[#This Row],[Código do agregado
'[Entidade']]]="","",(CONCATENATE(VLOOKUP(Table9[[#This Row],[Código do agregado
'[Entidade']]],Table8[[Código do agregado '[Entidade']]:[Código do agregado
'[1º Direito']]],8,FALSE),".",Table9[[#This Row],[Membro]])))</f>
        <v/>
      </c>
      <c r="C518" s="278"/>
      <c r="D518" s="279"/>
      <c r="E518" s="280" t="str">
        <f ca="1">IF(Table9[[#This Row],[Data de nascimento (aaaa-mm-dd)]]="","",(IF(A518="","",DATEDIF(D518,NOW(),"y"))))</f>
        <v/>
      </c>
      <c r="F518" s="281"/>
      <c r="G518" s="282"/>
      <c r="H518" s="283" t="str">
        <f>IF(G518="","",IF(G518&gt;(auxiliar!L$2*14),"Sim","Não"))</f>
        <v/>
      </c>
      <c r="I518" s="384" t="str">
        <f t="shared" si="35"/>
        <v/>
      </c>
      <c r="J518" s="380" t="str">
        <f>IF(Table9[[#This Row],[Código do agregado
'[Entidade']]]="","",IF(A518&lt;&gt;A517,"A",IF(J517="A","B",IF(J517="B","C",IF(J517="C","D",IF(J517="D","E",IF(J517="E","F",IF(J517="F","G",IF(J517="G","H",IF(J517="H","I",IF(J517="I","J",IF(J517="J","K",IF(J517="K","L",IF(J517="L","M",IF(J517="M","N",IF(J517="N","O",IF(J517="O","P",IF(J517="P","Q"))))))))))))))))))</f>
        <v/>
      </c>
      <c r="K518" s="284" t="str">
        <f t="shared" si="36"/>
        <v/>
      </c>
      <c r="L518" s="285" t="str">
        <f t="shared" si="37"/>
        <v/>
      </c>
      <c r="M518" s="286" t="str">
        <f t="shared" ca="1" si="38"/>
        <v/>
      </c>
      <c r="U518" s="275"/>
    </row>
    <row r="519" spans="1:21" x14ac:dyDescent="0.25">
      <c r="A519" s="276"/>
      <c r="B519" s="277" t="str">
        <f>IF(Table9[[#This Row],[Código do agregado
'[Entidade']]]="","",(CONCATENATE(VLOOKUP(Table9[[#This Row],[Código do agregado
'[Entidade']]],Table8[[Código do agregado '[Entidade']]:[Código do agregado
'[1º Direito']]],8,FALSE),".",Table9[[#This Row],[Membro]])))</f>
        <v/>
      </c>
      <c r="C519" s="278"/>
      <c r="D519" s="279"/>
      <c r="E519" s="280" t="str">
        <f ca="1">IF(Table9[[#This Row],[Data de nascimento (aaaa-mm-dd)]]="","",(IF(A519="","",DATEDIF(D519,NOW(),"y"))))</f>
        <v/>
      </c>
      <c r="F519" s="281"/>
      <c r="G519" s="282"/>
      <c r="H519" s="283" t="str">
        <f>IF(G519="","",IF(G519&gt;(auxiliar!L$2*14),"Sim","Não"))</f>
        <v/>
      </c>
      <c r="I519" s="384" t="str">
        <f t="shared" ref="I519:I582" si="39">IF(AND(A519&lt;&gt;"",OR(C519="",D519="",F519="",AND(H519="",L519="Rend"))),"NÃO","")</f>
        <v/>
      </c>
      <c r="J519" s="380" t="str">
        <f>IF(Table9[[#This Row],[Código do agregado
'[Entidade']]]="","",IF(A519&lt;&gt;A518,"A",IF(J518="A","B",IF(J518="B","C",IF(J518="C","D",IF(J518="D","E",IF(J518="E","F",IF(J518="F","G",IF(J518="G","H",IF(J518="H","I",IF(J518="I","J",IF(J518="J","K",IF(J518="K","L",IF(J518="L","M",IF(J518="M","N",IF(J518="N","O",IF(J518="O","P",IF(J518="P","Q"))))))))))))))))))</f>
        <v/>
      </c>
      <c r="K519" s="284" t="str">
        <f t="shared" si="36"/>
        <v/>
      </c>
      <c r="L519" s="285" t="str">
        <f t="shared" si="37"/>
        <v/>
      </c>
      <c r="M519" s="286" t="str">
        <f t="shared" ca="1" si="38"/>
        <v/>
      </c>
      <c r="U519" s="275"/>
    </row>
    <row r="520" spans="1:21" x14ac:dyDescent="0.25">
      <c r="A520" s="276"/>
      <c r="B520" s="277" t="str">
        <f>IF(Table9[[#This Row],[Código do agregado
'[Entidade']]]="","",(CONCATENATE(VLOOKUP(Table9[[#This Row],[Código do agregado
'[Entidade']]],Table8[[Código do agregado '[Entidade']]:[Código do agregado
'[1º Direito']]],8,FALSE),".",Table9[[#This Row],[Membro]])))</f>
        <v/>
      </c>
      <c r="C520" s="278"/>
      <c r="D520" s="279"/>
      <c r="E520" s="280" t="str">
        <f ca="1">IF(Table9[[#This Row],[Data de nascimento (aaaa-mm-dd)]]="","",(IF(A520="","",DATEDIF(D520,NOW(),"y"))))</f>
        <v/>
      </c>
      <c r="F520" s="281"/>
      <c r="G520" s="282"/>
      <c r="H520" s="283" t="str">
        <f>IF(G520="","",IF(G520&gt;(auxiliar!L$2*14),"Sim","Não"))</f>
        <v/>
      </c>
      <c r="I520" s="384" t="str">
        <f t="shared" si="39"/>
        <v/>
      </c>
      <c r="J520" s="380" t="str">
        <f>IF(Table9[[#This Row],[Código do agregado
'[Entidade']]]="","",IF(A520&lt;&gt;A519,"A",IF(J519="A","B",IF(J519="B","C",IF(J519="C","D",IF(J519="D","E",IF(J519="E","F",IF(J519="F","G",IF(J519="G","H",IF(J519="H","I",IF(J519="I","J",IF(J519="J","K",IF(J519="K","L",IF(J519="L","M",IF(J519="M","N",IF(J519="N","O",IF(J519="O","P",IF(J519="P","Q"))))))))))))))))))</f>
        <v/>
      </c>
      <c r="K520" s="284" t="str">
        <f t="shared" si="36"/>
        <v/>
      </c>
      <c r="L520" s="285" t="str">
        <f t="shared" si="37"/>
        <v/>
      </c>
      <c r="M520" s="286" t="str">
        <f t="shared" ca="1" si="38"/>
        <v/>
      </c>
      <c r="U520" s="275"/>
    </row>
    <row r="521" spans="1:21" x14ac:dyDescent="0.25">
      <c r="A521" s="276"/>
      <c r="B521" s="277" t="str">
        <f>IF(Table9[[#This Row],[Código do agregado
'[Entidade']]]="","",(CONCATENATE(VLOOKUP(Table9[[#This Row],[Código do agregado
'[Entidade']]],Table8[[Código do agregado '[Entidade']]:[Código do agregado
'[1º Direito']]],8,FALSE),".",Table9[[#This Row],[Membro]])))</f>
        <v/>
      </c>
      <c r="C521" s="278"/>
      <c r="D521" s="279"/>
      <c r="E521" s="280" t="str">
        <f ca="1">IF(Table9[[#This Row],[Data de nascimento (aaaa-mm-dd)]]="","",(IF(A521="","",DATEDIF(D521,NOW(),"y"))))</f>
        <v/>
      </c>
      <c r="F521" s="281"/>
      <c r="G521" s="282"/>
      <c r="H521" s="283" t="str">
        <f>IF(G521="","",IF(G521&gt;(auxiliar!L$2*14),"Sim","Não"))</f>
        <v/>
      </c>
      <c r="I521" s="384" t="str">
        <f t="shared" si="39"/>
        <v/>
      </c>
      <c r="J521" s="380" t="str">
        <f>IF(Table9[[#This Row],[Código do agregado
'[Entidade']]]="","",IF(A521&lt;&gt;A520,"A",IF(J520="A","B",IF(J520="B","C",IF(J520="C","D",IF(J520="D","E",IF(J520="E","F",IF(J520="F","G",IF(J520="G","H",IF(J520="H","I",IF(J520="I","J",IF(J520="J","K",IF(J520="K","L",IF(J520="L","M",IF(J520="M","N",IF(J520="N","O",IF(J520="O","P",IF(J520="P","Q"))))))))))))))))))</f>
        <v/>
      </c>
      <c r="K521" s="284" t="str">
        <f t="shared" si="36"/>
        <v/>
      </c>
      <c r="L521" s="285" t="str">
        <f t="shared" si="37"/>
        <v/>
      </c>
      <c r="M521" s="286" t="str">
        <f t="shared" ca="1" si="38"/>
        <v/>
      </c>
      <c r="U521" s="275"/>
    </row>
    <row r="522" spans="1:21" x14ac:dyDescent="0.25">
      <c r="A522" s="276"/>
      <c r="B522" s="277" t="str">
        <f>IF(Table9[[#This Row],[Código do agregado
'[Entidade']]]="","",(CONCATENATE(VLOOKUP(Table9[[#This Row],[Código do agregado
'[Entidade']]],Table8[[Código do agregado '[Entidade']]:[Código do agregado
'[1º Direito']]],8,FALSE),".",Table9[[#This Row],[Membro]])))</f>
        <v/>
      </c>
      <c r="C522" s="278"/>
      <c r="D522" s="279"/>
      <c r="E522" s="280" t="str">
        <f ca="1">IF(Table9[[#This Row],[Data de nascimento (aaaa-mm-dd)]]="","",(IF(A522="","",DATEDIF(D522,NOW(),"y"))))</f>
        <v/>
      </c>
      <c r="F522" s="281"/>
      <c r="G522" s="282"/>
      <c r="H522" s="283" t="str">
        <f>IF(G522="","",IF(G522&gt;(auxiliar!L$2*14),"Sim","Não"))</f>
        <v/>
      </c>
      <c r="I522" s="384" t="str">
        <f t="shared" si="39"/>
        <v/>
      </c>
      <c r="J522" s="380" t="str">
        <f>IF(Table9[[#This Row],[Código do agregado
'[Entidade']]]="","",IF(A522&lt;&gt;A521,"A",IF(J521="A","B",IF(J521="B","C",IF(J521="C","D",IF(J521="D","E",IF(J521="E","F",IF(J521="F","G",IF(J521="G","H",IF(J521="H","I",IF(J521="I","J",IF(J521="J","K",IF(J521="K","L",IF(J521="L","M",IF(J521="M","N",IF(J521="N","O",IF(J521="O","P",IF(J521="P","Q"))))))))))))))))))</f>
        <v/>
      </c>
      <c r="K522" s="284" t="str">
        <f t="shared" si="36"/>
        <v/>
      </c>
      <c r="L522" s="285" t="str">
        <f t="shared" si="37"/>
        <v/>
      </c>
      <c r="M522" s="286" t="str">
        <f t="shared" ca="1" si="38"/>
        <v/>
      </c>
      <c r="U522" s="275"/>
    </row>
    <row r="523" spans="1:21" x14ac:dyDescent="0.25">
      <c r="A523" s="276"/>
      <c r="B523" s="277" t="str">
        <f>IF(Table9[[#This Row],[Código do agregado
'[Entidade']]]="","",(CONCATENATE(VLOOKUP(Table9[[#This Row],[Código do agregado
'[Entidade']]],Table8[[Código do agregado '[Entidade']]:[Código do agregado
'[1º Direito']]],8,FALSE),".",Table9[[#This Row],[Membro]])))</f>
        <v/>
      </c>
      <c r="C523" s="278"/>
      <c r="D523" s="279"/>
      <c r="E523" s="280" t="str">
        <f ca="1">IF(Table9[[#This Row],[Data de nascimento (aaaa-mm-dd)]]="","",(IF(A523="","",DATEDIF(D523,NOW(),"y"))))</f>
        <v/>
      </c>
      <c r="F523" s="281"/>
      <c r="G523" s="282"/>
      <c r="H523" s="283" t="str">
        <f>IF(G523="","",IF(G523&gt;(auxiliar!L$2*14),"Sim","Não"))</f>
        <v/>
      </c>
      <c r="I523" s="384" t="str">
        <f t="shared" si="39"/>
        <v/>
      </c>
      <c r="J523" s="380" t="str">
        <f>IF(Table9[[#This Row],[Código do agregado
'[Entidade']]]="","",IF(A523&lt;&gt;A522,"A",IF(J522="A","B",IF(J522="B","C",IF(J522="C","D",IF(J522="D","E",IF(J522="E","F",IF(J522="F","G",IF(J522="G","H",IF(J522="H","I",IF(J522="I","J",IF(J522="J","K",IF(J522="K","L",IF(J522="L","M",IF(J522="M","N",IF(J522="N","O",IF(J522="O","P",IF(J522="P","Q"))))))))))))))))))</f>
        <v/>
      </c>
      <c r="K523" s="284" t="str">
        <f t="shared" si="36"/>
        <v/>
      </c>
      <c r="L523" s="285" t="str">
        <f t="shared" si="37"/>
        <v/>
      </c>
      <c r="M523" s="286" t="str">
        <f t="shared" ca="1" si="38"/>
        <v/>
      </c>
      <c r="U523" s="275"/>
    </row>
    <row r="524" spans="1:21" x14ac:dyDescent="0.25">
      <c r="A524" s="276"/>
      <c r="B524" s="277" t="str">
        <f>IF(Table9[[#This Row],[Código do agregado
'[Entidade']]]="","",(CONCATENATE(VLOOKUP(Table9[[#This Row],[Código do agregado
'[Entidade']]],Table8[[Código do agregado '[Entidade']]:[Código do agregado
'[1º Direito']]],8,FALSE),".",Table9[[#This Row],[Membro]])))</f>
        <v/>
      </c>
      <c r="C524" s="278"/>
      <c r="D524" s="279"/>
      <c r="E524" s="280" t="str">
        <f ca="1">IF(Table9[[#This Row],[Data de nascimento (aaaa-mm-dd)]]="","",(IF(A524="","",DATEDIF(D524,NOW(),"y"))))</f>
        <v/>
      </c>
      <c r="F524" s="281"/>
      <c r="G524" s="282"/>
      <c r="H524" s="283" t="str">
        <f>IF(G524="","",IF(G524&gt;(auxiliar!L$2*14),"Sim","Não"))</f>
        <v/>
      </c>
      <c r="I524" s="384" t="str">
        <f t="shared" si="39"/>
        <v/>
      </c>
      <c r="J524" s="380" t="str">
        <f>IF(Table9[[#This Row],[Código do agregado
'[Entidade']]]="","",IF(A524&lt;&gt;A523,"A",IF(J523="A","B",IF(J523="B","C",IF(J523="C","D",IF(J523="D","E",IF(J523="E","F",IF(J523="F","G",IF(J523="G","H",IF(J523="H","I",IF(J523="I","J",IF(J523="J","K",IF(J523="K","L",IF(J523="L","M",IF(J523="M","N",IF(J523="N","O",IF(J523="O","P",IF(J523="P","Q"))))))))))))))))))</f>
        <v/>
      </c>
      <c r="K524" s="284" t="str">
        <f t="shared" si="36"/>
        <v/>
      </c>
      <c r="L524" s="285" t="str">
        <f t="shared" si="37"/>
        <v/>
      </c>
      <c r="M524" s="286" t="str">
        <f t="shared" ca="1" si="38"/>
        <v/>
      </c>
      <c r="U524" s="275"/>
    </row>
    <row r="525" spans="1:21" x14ac:dyDescent="0.25">
      <c r="A525" s="276"/>
      <c r="B525" s="277" t="str">
        <f>IF(Table9[[#This Row],[Código do agregado
'[Entidade']]]="","",(CONCATENATE(VLOOKUP(Table9[[#This Row],[Código do agregado
'[Entidade']]],Table8[[Código do agregado '[Entidade']]:[Código do agregado
'[1º Direito']]],8,FALSE),".",Table9[[#This Row],[Membro]])))</f>
        <v/>
      </c>
      <c r="C525" s="278"/>
      <c r="D525" s="279"/>
      <c r="E525" s="280" t="str">
        <f ca="1">IF(Table9[[#This Row],[Data de nascimento (aaaa-mm-dd)]]="","",(IF(A525="","",DATEDIF(D525,NOW(),"y"))))</f>
        <v/>
      </c>
      <c r="F525" s="281"/>
      <c r="G525" s="282"/>
      <c r="H525" s="283" t="str">
        <f>IF(G525="","",IF(G525&gt;(auxiliar!L$2*14),"Sim","Não"))</f>
        <v/>
      </c>
      <c r="I525" s="384" t="str">
        <f t="shared" si="39"/>
        <v/>
      </c>
      <c r="J525" s="380" t="str">
        <f>IF(Table9[[#This Row],[Código do agregado
'[Entidade']]]="","",IF(A525&lt;&gt;A524,"A",IF(J524="A","B",IF(J524="B","C",IF(J524="C","D",IF(J524="D","E",IF(J524="E","F",IF(J524="F","G",IF(J524="G","H",IF(J524="H","I",IF(J524="I","J",IF(J524="J","K",IF(J524="K","L",IF(J524="L","M",IF(J524="M","N",IF(J524="N","O",IF(J524="O","P",IF(J524="P","Q"))))))))))))))))))</f>
        <v/>
      </c>
      <c r="K525" s="284" t="str">
        <f t="shared" si="36"/>
        <v/>
      </c>
      <c r="L525" s="285" t="str">
        <f t="shared" si="37"/>
        <v/>
      </c>
      <c r="M525" s="286" t="str">
        <f t="shared" ca="1" si="38"/>
        <v/>
      </c>
      <c r="U525" s="275"/>
    </row>
    <row r="526" spans="1:21" x14ac:dyDescent="0.25">
      <c r="A526" s="276"/>
      <c r="B526" s="277" t="str">
        <f>IF(Table9[[#This Row],[Código do agregado
'[Entidade']]]="","",(CONCATENATE(VLOOKUP(Table9[[#This Row],[Código do agregado
'[Entidade']]],Table8[[Código do agregado '[Entidade']]:[Código do agregado
'[1º Direito']]],8,FALSE),".",Table9[[#This Row],[Membro]])))</f>
        <v/>
      </c>
      <c r="C526" s="278"/>
      <c r="D526" s="279"/>
      <c r="E526" s="280" t="str">
        <f ca="1">IF(Table9[[#This Row],[Data de nascimento (aaaa-mm-dd)]]="","",(IF(A526="","",DATEDIF(D526,NOW(),"y"))))</f>
        <v/>
      </c>
      <c r="F526" s="281"/>
      <c r="G526" s="282"/>
      <c r="H526" s="283" t="str">
        <f>IF(G526="","",IF(G526&gt;(auxiliar!L$2*14),"Sim","Não"))</f>
        <v/>
      </c>
      <c r="I526" s="384" t="str">
        <f t="shared" si="39"/>
        <v/>
      </c>
      <c r="J526" s="380" t="str">
        <f>IF(Table9[[#This Row],[Código do agregado
'[Entidade']]]="","",IF(A526&lt;&gt;A525,"A",IF(J525="A","B",IF(J525="B","C",IF(J525="C","D",IF(J525="D","E",IF(J525="E","F",IF(J525="F","G",IF(J525="G","H",IF(J525="H","I",IF(J525="I","J",IF(J525="J","K",IF(J525="K","L",IF(J525="L","M",IF(J525="M","N",IF(J525="N","O",IF(J525="O","P",IF(J525="P","Q"))))))))))))))))))</f>
        <v/>
      </c>
      <c r="K526" s="284" t="str">
        <f t="shared" si="36"/>
        <v/>
      </c>
      <c r="L526" s="285" t="str">
        <f t="shared" si="37"/>
        <v/>
      </c>
      <c r="M526" s="286" t="str">
        <f t="shared" ca="1" si="38"/>
        <v/>
      </c>
      <c r="U526" s="275"/>
    </row>
    <row r="527" spans="1:21" x14ac:dyDescent="0.25">
      <c r="A527" s="276"/>
      <c r="B527" s="277" t="str">
        <f>IF(Table9[[#This Row],[Código do agregado
'[Entidade']]]="","",(CONCATENATE(VLOOKUP(Table9[[#This Row],[Código do agregado
'[Entidade']]],Table8[[Código do agregado '[Entidade']]:[Código do agregado
'[1º Direito']]],8,FALSE),".",Table9[[#This Row],[Membro]])))</f>
        <v/>
      </c>
      <c r="C527" s="278"/>
      <c r="D527" s="279"/>
      <c r="E527" s="280" t="str">
        <f ca="1">IF(Table9[[#This Row],[Data de nascimento (aaaa-mm-dd)]]="","",(IF(A527="","",DATEDIF(D527,NOW(),"y"))))</f>
        <v/>
      </c>
      <c r="F527" s="281"/>
      <c r="G527" s="282"/>
      <c r="H527" s="283" t="str">
        <f>IF(G527="","",IF(G527&gt;(auxiliar!L$2*14),"Sim","Não"))</f>
        <v/>
      </c>
      <c r="I527" s="384" t="str">
        <f t="shared" si="39"/>
        <v/>
      </c>
      <c r="J527" s="380" t="str">
        <f>IF(Table9[[#This Row],[Código do agregado
'[Entidade']]]="","",IF(A527&lt;&gt;A526,"A",IF(J526="A","B",IF(J526="B","C",IF(J526="C","D",IF(J526="D","E",IF(J526="E","F",IF(J526="F","G",IF(J526="G","H",IF(J526="H","I",IF(J526="I","J",IF(J526="J","K",IF(J526="K","L",IF(J526="L","M",IF(J526="M","N",IF(J526="N","O",IF(J526="O","P",IF(J526="P","Q"))))))))))))))))))</f>
        <v/>
      </c>
      <c r="K527" s="284" t="str">
        <f t="shared" si="36"/>
        <v/>
      </c>
      <c r="L527" s="285" t="str">
        <f t="shared" si="37"/>
        <v/>
      </c>
      <c r="M527" s="286" t="str">
        <f t="shared" ca="1" si="38"/>
        <v/>
      </c>
      <c r="U527" s="275"/>
    </row>
    <row r="528" spans="1:21" x14ac:dyDescent="0.25">
      <c r="A528" s="276"/>
      <c r="B528" s="277" t="str">
        <f>IF(Table9[[#This Row],[Código do agregado
'[Entidade']]]="","",(CONCATENATE(VLOOKUP(Table9[[#This Row],[Código do agregado
'[Entidade']]],Table8[[Código do agregado '[Entidade']]:[Código do agregado
'[1º Direito']]],8,FALSE),".",Table9[[#This Row],[Membro]])))</f>
        <v/>
      </c>
      <c r="C528" s="278"/>
      <c r="D528" s="279"/>
      <c r="E528" s="280" t="str">
        <f ca="1">IF(Table9[[#This Row],[Data de nascimento (aaaa-mm-dd)]]="","",(IF(A528="","",DATEDIF(D528,NOW(),"y"))))</f>
        <v/>
      </c>
      <c r="F528" s="281"/>
      <c r="G528" s="282"/>
      <c r="H528" s="283" t="str">
        <f>IF(G528="","",IF(G528&gt;(auxiliar!L$2*14),"Sim","Não"))</f>
        <v/>
      </c>
      <c r="I528" s="384" t="str">
        <f t="shared" si="39"/>
        <v/>
      </c>
      <c r="J528" s="380" t="str">
        <f>IF(Table9[[#This Row],[Código do agregado
'[Entidade']]]="","",IF(A528&lt;&gt;A527,"A",IF(J527="A","B",IF(J527="B","C",IF(J527="C","D",IF(J527="D","E",IF(J527="E","F",IF(J527="F","G",IF(J527="G","H",IF(J527="H","I",IF(J527="I","J",IF(J527="J","K",IF(J527="K","L",IF(J527="L","M",IF(J527="M","N",IF(J527="N","O",IF(J527="O","P",IF(J527="P","Q"))))))))))))))))))</f>
        <v/>
      </c>
      <c r="K528" s="284" t="str">
        <f t="shared" si="36"/>
        <v/>
      </c>
      <c r="L528" s="285" t="str">
        <f t="shared" si="37"/>
        <v/>
      </c>
      <c r="M528" s="286" t="str">
        <f t="shared" ca="1" si="38"/>
        <v/>
      </c>
      <c r="U528" s="275"/>
    </row>
    <row r="529" spans="1:21" x14ac:dyDescent="0.25">
      <c r="A529" s="276"/>
      <c r="B529" s="277" t="str">
        <f>IF(Table9[[#This Row],[Código do agregado
'[Entidade']]]="","",(CONCATENATE(VLOOKUP(Table9[[#This Row],[Código do agregado
'[Entidade']]],Table8[[Código do agregado '[Entidade']]:[Código do agregado
'[1º Direito']]],8,FALSE),".",Table9[[#This Row],[Membro]])))</f>
        <v/>
      </c>
      <c r="C529" s="278"/>
      <c r="D529" s="279"/>
      <c r="E529" s="280" t="str">
        <f ca="1">IF(Table9[[#This Row],[Data de nascimento (aaaa-mm-dd)]]="","",(IF(A529="","",DATEDIF(D529,NOW(),"y"))))</f>
        <v/>
      </c>
      <c r="F529" s="281"/>
      <c r="G529" s="282"/>
      <c r="H529" s="283" t="str">
        <f>IF(G529="","",IF(G529&gt;(auxiliar!L$2*14),"Sim","Não"))</f>
        <v/>
      </c>
      <c r="I529" s="384" t="str">
        <f t="shared" si="39"/>
        <v/>
      </c>
      <c r="J529" s="380" t="str">
        <f>IF(Table9[[#This Row],[Código do agregado
'[Entidade']]]="","",IF(A529&lt;&gt;A528,"A",IF(J528="A","B",IF(J528="B","C",IF(J528="C","D",IF(J528="D","E",IF(J528="E","F",IF(J528="F","G",IF(J528="G","H",IF(J528="H","I",IF(J528="I","J",IF(J528="J","K",IF(J528="K","L",IF(J528="L","M",IF(J528="M","N",IF(J528="N","O",IF(J528="O","P",IF(J528="P","Q"))))))))))))))))))</f>
        <v/>
      </c>
      <c r="K529" s="284" t="str">
        <f t="shared" si="36"/>
        <v/>
      </c>
      <c r="L529" s="285" t="str">
        <f t="shared" si="37"/>
        <v/>
      </c>
      <c r="M529" s="286" t="str">
        <f t="shared" ca="1" si="38"/>
        <v/>
      </c>
      <c r="U529" s="275"/>
    </row>
    <row r="530" spans="1:21" x14ac:dyDescent="0.25">
      <c r="A530" s="276"/>
      <c r="B530" s="277" t="str">
        <f>IF(Table9[[#This Row],[Código do agregado
'[Entidade']]]="","",(CONCATENATE(VLOOKUP(Table9[[#This Row],[Código do agregado
'[Entidade']]],Table8[[Código do agregado '[Entidade']]:[Código do agregado
'[1º Direito']]],8,FALSE),".",Table9[[#This Row],[Membro]])))</f>
        <v/>
      </c>
      <c r="C530" s="278"/>
      <c r="D530" s="279"/>
      <c r="E530" s="280" t="str">
        <f ca="1">IF(Table9[[#This Row],[Data de nascimento (aaaa-mm-dd)]]="","",(IF(A530="","",DATEDIF(D530,NOW(),"y"))))</f>
        <v/>
      </c>
      <c r="F530" s="281"/>
      <c r="G530" s="282"/>
      <c r="H530" s="283" t="str">
        <f>IF(G530="","",IF(G530&gt;(auxiliar!L$2*14),"Sim","Não"))</f>
        <v/>
      </c>
      <c r="I530" s="384" t="str">
        <f t="shared" si="39"/>
        <v/>
      </c>
      <c r="J530" s="380" t="str">
        <f>IF(Table9[[#This Row],[Código do agregado
'[Entidade']]]="","",IF(A530&lt;&gt;A529,"A",IF(J529="A","B",IF(J529="B","C",IF(J529="C","D",IF(J529="D","E",IF(J529="E","F",IF(J529="F","G",IF(J529="G","H",IF(J529="H","I",IF(J529="I","J",IF(J529="J","K",IF(J529="K","L",IF(J529="L","M",IF(J529="M","N",IF(J529="N","O",IF(J529="O","P",IF(J529="P","Q"))))))))))))))))))</f>
        <v/>
      </c>
      <c r="K530" s="284" t="str">
        <f t="shared" si="36"/>
        <v/>
      </c>
      <c r="L530" s="285" t="str">
        <f t="shared" si="37"/>
        <v/>
      </c>
      <c r="M530" s="286" t="str">
        <f t="shared" ca="1" si="38"/>
        <v/>
      </c>
      <c r="U530" s="275"/>
    </row>
    <row r="531" spans="1:21" x14ac:dyDescent="0.25">
      <c r="A531" s="276"/>
      <c r="B531" s="277" t="str">
        <f>IF(Table9[[#This Row],[Código do agregado
'[Entidade']]]="","",(CONCATENATE(VLOOKUP(Table9[[#This Row],[Código do agregado
'[Entidade']]],Table8[[Código do agregado '[Entidade']]:[Código do agregado
'[1º Direito']]],8,FALSE),".",Table9[[#This Row],[Membro]])))</f>
        <v/>
      </c>
      <c r="C531" s="278"/>
      <c r="D531" s="279"/>
      <c r="E531" s="280" t="str">
        <f ca="1">IF(Table9[[#This Row],[Data de nascimento (aaaa-mm-dd)]]="","",(IF(A531="","",DATEDIF(D531,NOW(),"y"))))</f>
        <v/>
      </c>
      <c r="F531" s="281"/>
      <c r="G531" s="282"/>
      <c r="H531" s="283" t="str">
        <f>IF(G531="","",IF(G531&gt;(auxiliar!L$2*14),"Sim","Não"))</f>
        <v/>
      </c>
      <c r="I531" s="384" t="str">
        <f t="shared" si="39"/>
        <v/>
      </c>
      <c r="J531" s="380" t="str">
        <f>IF(Table9[[#This Row],[Código do agregado
'[Entidade']]]="","",IF(A531&lt;&gt;A530,"A",IF(J530="A","B",IF(J530="B","C",IF(J530="C","D",IF(J530="D","E",IF(J530="E","F",IF(J530="F","G",IF(J530="G","H",IF(J530="H","I",IF(J530="I","J",IF(J530="J","K",IF(J530="K","L",IF(J530="L","M",IF(J530="M","N",IF(J530="N","O",IF(J530="O","P",IF(J530="P","Q"))))))))))))))))))</f>
        <v/>
      </c>
      <c r="K531" s="284" t="str">
        <f t="shared" si="36"/>
        <v/>
      </c>
      <c r="L531" s="285" t="str">
        <f t="shared" si="37"/>
        <v/>
      </c>
      <c r="M531" s="286" t="str">
        <f t="shared" ca="1" si="38"/>
        <v/>
      </c>
      <c r="U531" s="275"/>
    </row>
    <row r="532" spans="1:21" x14ac:dyDescent="0.25">
      <c r="A532" s="276"/>
      <c r="B532" s="277" t="str">
        <f>IF(Table9[[#This Row],[Código do agregado
'[Entidade']]]="","",(CONCATENATE(VLOOKUP(Table9[[#This Row],[Código do agregado
'[Entidade']]],Table8[[Código do agregado '[Entidade']]:[Código do agregado
'[1º Direito']]],8,FALSE),".",Table9[[#This Row],[Membro]])))</f>
        <v/>
      </c>
      <c r="C532" s="278"/>
      <c r="D532" s="279"/>
      <c r="E532" s="280" t="str">
        <f ca="1">IF(Table9[[#This Row],[Data de nascimento (aaaa-mm-dd)]]="","",(IF(A532="","",DATEDIF(D532,NOW(),"y"))))</f>
        <v/>
      </c>
      <c r="F532" s="281"/>
      <c r="G532" s="282"/>
      <c r="H532" s="283" t="str">
        <f>IF(G532="","",IF(G532&gt;(auxiliar!L$2*14),"Sim","Não"))</f>
        <v/>
      </c>
      <c r="I532" s="384" t="str">
        <f t="shared" si="39"/>
        <v/>
      </c>
      <c r="J532" s="380" t="str">
        <f>IF(Table9[[#This Row],[Código do agregado
'[Entidade']]]="","",IF(A532&lt;&gt;A531,"A",IF(J531="A","B",IF(J531="B","C",IF(J531="C","D",IF(J531="D","E",IF(J531="E","F",IF(J531="F","G",IF(J531="G","H",IF(J531="H","I",IF(J531="I","J",IF(J531="J","K",IF(J531="K","L",IF(J531="L","M",IF(J531="M","N",IF(J531="N","O",IF(J531="O","P",IF(J531="P","Q"))))))))))))))))))</f>
        <v/>
      </c>
      <c r="K532" s="284" t="str">
        <f t="shared" si="36"/>
        <v/>
      </c>
      <c r="L532" s="285" t="str">
        <f t="shared" si="37"/>
        <v/>
      </c>
      <c r="M532" s="286" t="str">
        <f t="shared" ca="1" si="38"/>
        <v/>
      </c>
      <c r="U532" s="275"/>
    </row>
    <row r="533" spans="1:21" x14ac:dyDescent="0.25">
      <c r="A533" s="276"/>
      <c r="B533" s="277" t="str">
        <f>IF(Table9[[#This Row],[Código do agregado
'[Entidade']]]="","",(CONCATENATE(VLOOKUP(Table9[[#This Row],[Código do agregado
'[Entidade']]],Table8[[Código do agregado '[Entidade']]:[Código do agregado
'[1º Direito']]],8,FALSE),".",Table9[[#This Row],[Membro]])))</f>
        <v/>
      </c>
      <c r="C533" s="278"/>
      <c r="D533" s="279"/>
      <c r="E533" s="280" t="str">
        <f ca="1">IF(Table9[[#This Row],[Data de nascimento (aaaa-mm-dd)]]="","",(IF(A533="","",DATEDIF(D533,NOW(),"y"))))</f>
        <v/>
      </c>
      <c r="F533" s="281"/>
      <c r="G533" s="282"/>
      <c r="H533" s="283" t="str">
        <f>IF(G533="","",IF(G533&gt;(auxiliar!L$2*14),"Sim","Não"))</f>
        <v/>
      </c>
      <c r="I533" s="384" t="str">
        <f t="shared" si="39"/>
        <v/>
      </c>
      <c r="J533" s="380" t="str">
        <f>IF(Table9[[#This Row],[Código do agregado
'[Entidade']]]="","",IF(A533&lt;&gt;A532,"A",IF(J532="A","B",IF(J532="B","C",IF(J532="C","D",IF(J532="D","E",IF(J532="E","F",IF(J532="F","G",IF(J532="G","H",IF(J532="H","I",IF(J532="I","J",IF(J532="J","K",IF(J532="K","L",IF(J532="L","M",IF(J532="M","N",IF(J532="N","O",IF(J532="O","P",IF(J532="P","Q"))))))))))))))))))</f>
        <v/>
      </c>
      <c r="K533" s="284" t="str">
        <f t="shared" si="36"/>
        <v/>
      </c>
      <c r="L533" s="285" t="str">
        <f t="shared" si="37"/>
        <v/>
      </c>
      <c r="M533" s="286" t="str">
        <f t="shared" ca="1" si="38"/>
        <v/>
      </c>
      <c r="U533" s="275"/>
    </row>
    <row r="534" spans="1:21" x14ac:dyDescent="0.25">
      <c r="A534" s="276"/>
      <c r="B534" s="277" t="str">
        <f>IF(Table9[[#This Row],[Código do agregado
'[Entidade']]]="","",(CONCATENATE(VLOOKUP(Table9[[#This Row],[Código do agregado
'[Entidade']]],Table8[[Código do agregado '[Entidade']]:[Código do agregado
'[1º Direito']]],8,FALSE),".",Table9[[#This Row],[Membro]])))</f>
        <v/>
      </c>
      <c r="C534" s="278"/>
      <c r="D534" s="279"/>
      <c r="E534" s="280" t="str">
        <f ca="1">IF(Table9[[#This Row],[Data de nascimento (aaaa-mm-dd)]]="","",(IF(A534="","",DATEDIF(D534,NOW(),"y"))))</f>
        <v/>
      </c>
      <c r="F534" s="281"/>
      <c r="G534" s="282"/>
      <c r="H534" s="283" t="str">
        <f>IF(G534="","",IF(G534&gt;(auxiliar!L$2*14),"Sim","Não"))</f>
        <v/>
      </c>
      <c r="I534" s="384" t="str">
        <f t="shared" si="39"/>
        <v/>
      </c>
      <c r="J534" s="380" t="str">
        <f>IF(Table9[[#This Row],[Código do agregado
'[Entidade']]]="","",IF(A534&lt;&gt;A533,"A",IF(J533="A","B",IF(J533="B","C",IF(J533="C","D",IF(J533="D","E",IF(J533="E","F",IF(J533="F","G",IF(J533="G","H",IF(J533="H","I",IF(J533="I","J",IF(J533="J","K",IF(J533="K","L",IF(J533="L","M",IF(J533="M","N",IF(J533="N","O",IF(J533="O","P",IF(J533="P","Q"))))))))))))))))))</f>
        <v/>
      </c>
      <c r="K534" s="284" t="str">
        <f t="shared" si="36"/>
        <v/>
      </c>
      <c r="L534" s="285" t="str">
        <f t="shared" si="37"/>
        <v/>
      </c>
      <c r="M534" s="286" t="str">
        <f t="shared" ca="1" si="38"/>
        <v/>
      </c>
      <c r="U534" s="275"/>
    </row>
    <row r="535" spans="1:21" x14ac:dyDescent="0.25">
      <c r="A535" s="276"/>
      <c r="B535" s="277" t="str">
        <f>IF(Table9[[#This Row],[Código do agregado
'[Entidade']]]="","",(CONCATENATE(VLOOKUP(Table9[[#This Row],[Código do agregado
'[Entidade']]],Table8[[Código do agregado '[Entidade']]:[Código do agregado
'[1º Direito']]],8,FALSE),".",Table9[[#This Row],[Membro]])))</f>
        <v/>
      </c>
      <c r="C535" s="278"/>
      <c r="D535" s="279"/>
      <c r="E535" s="280" t="str">
        <f ca="1">IF(Table9[[#This Row],[Data de nascimento (aaaa-mm-dd)]]="","",(IF(A535="","",DATEDIF(D535,NOW(),"y"))))</f>
        <v/>
      </c>
      <c r="F535" s="281"/>
      <c r="G535" s="282"/>
      <c r="H535" s="283" t="str">
        <f>IF(G535="","",IF(G535&gt;(auxiliar!L$2*14),"Sim","Não"))</f>
        <v/>
      </c>
      <c r="I535" s="384" t="str">
        <f t="shared" si="39"/>
        <v/>
      </c>
      <c r="J535" s="380" t="str">
        <f>IF(Table9[[#This Row],[Código do agregado
'[Entidade']]]="","",IF(A535&lt;&gt;A534,"A",IF(J534="A","B",IF(J534="B","C",IF(J534="C","D",IF(J534="D","E",IF(J534="E","F",IF(J534="F","G",IF(J534="G","H",IF(J534="H","I",IF(J534="I","J",IF(J534="J","K",IF(J534="K","L",IF(J534="L","M",IF(J534="M","N",IF(J534="N","O",IF(J534="O","P",IF(J534="P","Q"))))))))))))))))))</f>
        <v/>
      </c>
      <c r="K535" s="284" t="str">
        <f t="shared" si="36"/>
        <v/>
      </c>
      <c r="L535" s="285" t="str">
        <f t="shared" si="37"/>
        <v/>
      </c>
      <c r="M535" s="286" t="str">
        <f t="shared" ca="1" si="38"/>
        <v/>
      </c>
      <c r="U535" s="275"/>
    </row>
    <row r="536" spans="1:21" x14ac:dyDescent="0.25">
      <c r="A536" s="276"/>
      <c r="B536" s="277" t="str">
        <f>IF(Table9[[#This Row],[Código do agregado
'[Entidade']]]="","",(CONCATENATE(VLOOKUP(Table9[[#This Row],[Código do agregado
'[Entidade']]],Table8[[Código do agregado '[Entidade']]:[Código do agregado
'[1º Direito']]],8,FALSE),".",Table9[[#This Row],[Membro]])))</f>
        <v/>
      </c>
      <c r="C536" s="278"/>
      <c r="D536" s="279"/>
      <c r="E536" s="280" t="str">
        <f ca="1">IF(Table9[[#This Row],[Data de nascimento (aaaa-mm-dd)]]="","",(IF(A536="","",DATEDIF(D536,NOW(),"y"))))</f>
        <v/>
      </c>
      <c r="F536" s="281"/>
      <c r="G536" s="282"/>
      <c r="H536" s="283" t="str">
        <f>IF(G536="","",IF(G536&gt;(auxiliar!L$2*14),"Sim","Não"))</f>
        <v/>
      </c>
      <c r="I536" s="384" t="str">
        <f t="shared" si="39"/>
        <v/>
      </c>
      <c r="J536" s="380" t="str">
        <f>IF(Table9[[#This Row],[Código do agregado
'[Entidade']]]="","",IF(A536&lt;&gt;A535,"A",IF(J535="A","B",IF(J535="B","C",IF(J535="C","D",IF(J535="D","E",IF(J535="E","F",IF(J535="F","G",IF(J535="G","H",IF(J535="H","I",IF(J535="I","J",IF(J535="J","K",IF(J535="K","L",IF(J535="L","M",IF(J535="M","N",IF(J535="N","O",IF(J535="O","P",IF(J535="P","Q"))))))))))))))))))</f>
        <v/>
      </c>
      <c r="K536" s="284" t="str">
        <f t="shared" si="36"/>
        <v/>
      </c>
      <c r="L536" s="285" t="str">
        <f t="shared" si="37"/>
        <v/>
      </c>
      <c r="M536" s="286" t="str">
        <f t="shared" ca="1" si="38"/>
        <v/>
      </c>
      <c r="U536" s="275"/>
    </row>
    <row r="537" spans="1:21" x14ac:dyDescent="0.25">
      <c r="A537" s="276"/>
      <c r="B537" s="277" t="str">
        <f>IF(Table9[[#This Row],[Código do agregado
'[Entidade']]]="","",(CONCATENATE(VLOOKUP(Table9[[#This Row],[Código do agregado
'[Entidade']]],Table8[[Código do agregado '[Entidade']]:[Código do agregado
'[1º Direito']]],8,FALSE),".",Table9[[#This Row],[Membro]])))</f>
        <v/>
      </c>
      <c r="C537" s="278"/>
      <c r="D537" s="279"/>
      <c r="E537" s="280" t="str">
        <f ca="1">IF(Table9[[#This Row],[Data de nascimento (aaaa-mm-dd)]]="","",(IF(A537="","",DATEDIF(D537,NOW(),"y"))))</f>
        <v/>
      </c>
      <c r="F537" s="281"/>
      <c r="G537" s="282"/>
      <c r="H537" s="283" t="str">
        <f>IF(G537="","",IF(G537&gt;(auxiliar!L$2*14),"Sim","Não"))</f>
        <v/>
      </c>
      <c r="I537" s="384" t="str">
        <f t="shared" si="39"/>
        <v/>
      </c>
      <c r="J537" s="380" t="str">
        <f>IF(Table9[[#This Row],[Código do agregado
'[Entidade']]]="","",IF(A537&lt;&gt;A536,"A",IF(J536="A","B",IF(J536="B","C",IF(J536="C","D",IF(J536="D","E",IF(J536="E","F",IF(J536="F","G",IF(J536="G","H",IF(J536="H","I",IF(J536="I","J",IF(J536="J","K",IF(J536="K","L",IF(J536="L","M",IF(J536="M","N",IF(J536="N","O",IF(J536="O","P",IF(J536="P","Q"))))))))))))))))))</f>
        <v/>
      </c>
      <c r="K537" s="284" t="str">
        <f t="shared" si="36"/>
        <v/>
      </c>
      <c r="L537" s="285" t="str">
        <f t="shared" si="37"/>
        <v/>
      </c>
      <c r="M537" s="286" t="str">
        <f t="shared" ca="1" si="38"/>
        <v/>
      </c>
      <c r="U537" s="275"/>
    </row>
    <row r="538" spans="1:21" x14ac:dyDescent="0.25">
      <c r="A538" s="276"/>
      <c r="B538" s="277" t="str">
        <f>IF(Table9[[#This Row],[Código do agregado
'[Entidade']]]="","",(CONCATENATE(VLOOKUP(Table9[[#This Row],[Código do agregado
'[Entidade']]],Table8[[Código do agregado '[Entidade']]:[Código do agregado
'[1º Direito']]],8,FALSE),".",Table9[[#This Row],[Membro]])))</f>
        <v/>
      </c>
      <c r="C538" s="278"/>
      <c r="D538" s="279"/>
      <c r="E538" s="280" t="str">
        <f ca="1">IF(Table9[[#This Row],[Data de nascimento (aaaa-mm-dd)]]="","",(IF(A538="","",DATEDIF(D538,NOW(),"y"))))</f>
        <v/>
      </c>
      <c r="F538" s="281"/>
      <c r="G538" s="282"/>
      <c r="H538" s="283" t="str">
        <f>IF(G538="","",IF(G538&gt;(auxiliar!L$2*14),"Sim","Não"))</f>
        <v/>
      </c>
      <c r="I538" s="384" t="str">
        <f t="shared" si="39"/>
        <v/>
      </c>
      <c r="J538" s="380" t="str">
        <f>IF(Table9[[#This Row],[Código do agregado
'[Entidade']]]="","",IF(A538&lt;&gt;A537,"A",IF(J537="A","B",IF(J537="B","C",IF(J537="C","D",IF(J537="D","E",IF(J537="E","F",IF(J537="F","G",IF(J537="G","H",IF(J537="H","I",IF(J537="I","J",IF(J537="J","K",IF(J537="K","L",IF(J537="L","M",IF(J537="M","N",IF(J537="N","O",IF(J537="O","P",IF(J537="P","Q"))))))))))))))))))</f>
        <v/>
      </c>
      <c r="K538" s="284" t="str">
        <f t="shared" si="36"/>
        <v/>
      </c>
      <c r="L538" s="285" t="str">
        <f t="shared" si="37"/>
        <v/>
      </c>
      <c r="M538" s="286" t="str">
        <f t="shared" ca="1" si="38"/>
        <v/>
      </c>
      <c r="U538" s="275"/>
    </row>
    <row r="539" spans="1:21" x14ac:dyDescent="0.25">
      <c r="A539" s="276"/>
      <c r="B539" s="277" t="str">
        <f>IF(Table9[[#This Row],[Código do agregado
'[Entidade']]]="","",(CONCATENATE(VLOOKUP(Table9[[#This Row],[Código do agregado
'[Entidade']]],Table8[[Código do agregado '[Entidade']]:[Código do agregado
'[1º Direito']]],8,FALSE),".",Table9[[#This Row],[Membro]])))</f>
        <v/>
      </c>
      <c r="C539" s="278"/>
      <c r="D539" s="279"/>
      <c r="E539" s="280" t="str">
        <f ca="1">IF(Table9[[#This Row],[Data de nascimento (aaaa-mm-dd)]]="","",(IF(A539="","",DATEDIF(D539,NOW(),"y"))))</f>
        <v/>
      </c>
      <c r="F539" s="281"/>
      <c r="G539" s="282"/>
      <c r="H539" s="283" t="str">
        <f>IF(G539="","",IF(G539&gt;(auxiliar!L$2*14),"Sim","Não"))</f>
        <v/>
      </c>
      <c r="I539" s="384" t="str">
        <f t="shared" si="39"/>
        <v/>
      </c>
      <c r="J539" s="380" t="str">
        <f>IF(Table9[[#This Row],[Código do agregado
'[Entidade']]]="","",IF(A539&lt;&gt;A538,"A",IF(J538="A","B",IF(J538="B","C",IF(J538="C","D",IF(J538="D","E",IF(J538="E","F",IF(J538="F","G",IF(J538="G","H",IF(J538="H","I",IF(J538="I","J",IF(J538="J","K",IF(J538="K","L",IF(J538="L","M",IF(J538="M","N",IF(J538="N","O",IF(J538="O","P",IF(J538="P","Q"))))))))))))))))))</f>
        <v/>
      </c>
      <c r="K539" s="284" t="str">
        <f t="shared" si="36"/>
        <v/>
      </c>
      <c r="L539" s="285" t="str">
        <f t="shared" si="37"/>
        <v/>
      </c>
      <c r="M539" s="286" t="str">
        <f t="shared" ca="1" si="38"/>
        <v/>
      </c>
      <c r="U539" s="275"/>
    </row>
    <row r="540" spans="1:21" x14ac:dyDescent="0.25">
      <c r="A540" s="276"/>
      <c r="B540" s="277" t="str">
        <f>IF(Table9[[#This Row],[Código do agregado
'[Entidade']]]="","",(CONCATENATE(VLOOKUP(Table9[[#This Row],[Código do agregado
'[Entidade']]],Table8[[Código do agregado '[Entidade']]:[Código do agregado
'[1º Direito']]],8,FALSE),".",Table9[[#This Row],[Membro]])))</f>
        <v/>
      </c>
      <c r="C540" s="278"/>
      <c r="D540" s="279"/>
      <c r="E540" s="280" t="str">
        <f ca="1">IF(Table9[[#This Row],[Data de nascimento (aaaa-mm-dd)]]="","",(IF(A540="","",DATEDIF(D540,NOW(),"y"))))</f>
        <v/>
      </c>
      <c r="F540" s="281"/>
      <c r="G540" s="282"/>
      <c r="H540" s="283" t="str">
        <f>IF(G540="","",IF(G540&gt;(auxiliar!L$2*14),"Sim","Não"))</f>
        <v/>
      </c>
      <c r="I540" s="384" t="str">
        <f t="shared" si="39"/>
        <v/>
      </c>
      <c r="J540" s="380" t="str">
        <f>IF(Table9[[#This Row],[Código do agregado
'[Entidade']]]="","",IF(A540&lt;&gt;A539,"A",IF(J539="A","B",IF(J539="B","C",IF(J539="C","D",IF(J539="D","E",IF(J539="E","F",IF(J539="F","G",IF(J539="G","H",IF(J539="H","I",IF(J539="I","J",IF(J539="J","K",IF(J539="K","L",IF(J539="L","M",IF(J539="M","N",IF(J539="N","O",IF(J539="O","P",IF(J539="P","Q"))))))))))))))))))</f>
        <v/>
      </c>
      <c r="K540" s="284" t="str">
        <f t="shared" si="36"/>
        <v/>
      </c>
      <c r="L540" s="285" t="str">
        <f t="shared" si="37"/>
        <v/>
      </c>
      <c r="M540" s="286" t="str">
        <f t="shared" ca="1" si="38"/>
        <v/>
      </c>
      <c r="U540" s="275"/>
    </row>
    <row r="541" spans="1:21" x14ac:dyDescent="0.25">
      <c r="A541" s="276"/>
      <c r="B541" s="277" t="str">
        <f>IF(Table9[[#This Row],[Código do agregado
'[Entidade']]]="","",(CONCATENATE(VLOOKUP(Table9[[#This Row],[Código do agregado
'[Entidade']]],Table8[[Código do agregado '[Entidade']]:[Código do agregado
'[1º Direito']]],8,FALSE),".",Table9[[#This Row],[Membro]])))</f>
        <v/>
      </c>
      <c r="C541" s="278"/>
      <c r="D541" s="279"/>
      <c r="E541" s="280" t="str">
        <f ca="1">IF(Table9[[#This Row],[Data de nascimento (aaaa-mm-dd)]]="","",(IF(A541="","",DATEDIF(D541,NOW(),"y"))))</f>
        <v/>
      </c>
      <c r="F541" s="281"/>
      <c r="G541" s="282"/>
      <c r="H541" s="283" t="str">
        <f>IF(G541="","",IF(G541&gt;(auxiliar!L$2*14),"Sim","Não"))</f>
        <v/>
      </c>
      <c r="I541" s="384" t="str">
        <f t="shared" si="39"/>
        <v/>
      </c>
      <c r="J541" s="380" t="str">
        <f>IF(Table9[[#This Row],[Código do agregado
'[Entidade']]]="","",IF(A541&lt;&gt;A540,"A",IF(J540="A","B",IF(J540="B","C",IF(J540="C","D",IF(J540="D","E",IF(J540="E","F",IF(J540="F","G",IF(J540="G","H",IF(J540="H","I",IF(J540="I","J",IF(J540="J","K",IF(J540="K","L",IF(J540="L","M",IF(J540="M","N",IF(J540="N","O",IF(J540="O","P",IF(J540="P","Q"))))))))))))))))))</f>
        <v/>
      </c>
      <c r="K541" s="284" t="str">
        <f t="shared" si="36"/>
        <v/>
      </c>
      <c r="L541" s="285" t="str">
        <f t="shared" si="37"/>
        <v/>
      </c>
      <c r="M541" s="286" t="str">
        <f t="shared" ca="1" si="38"/>
        <v/>
      </c>
      <c r="U541" s="275"/>
    </row>
    <row r="542" spans="1:21" x14ac:dyDescent="0.25">
      <c r="A542" s="276"/>
      <c r="B542" s="277" t="str">
        <f>IF(Table9[[#This Row],[Código do agregado
'[Entidade']]]="","",(CONCATENATE(VLOOKUP(Table9[[#This Row],[Código do agregado
'[Entidade']]],Table8[[Código do agregado '[Entidade']]:[Código do agregado
'[1º Direito']]],8,FALSE),".",Table9[[#This Row],[Membro]])))</f>
        <v/>
      </c>
      <c r="C542" s="278"/>
      <c r="D542" s="279"/>
      <c r="E542" s="280" t="str">
        <f ca="1">IF(Table9[[#This Row],[Data de nascimento (aaaa-mm-dd)]]="","",(IF(A542="","",DATEDIF(D542,NOW(),"y"))))</f>
        <v/>
      </c>
      <c r="F542" s="281"/>
      <c r="G542" s="282"/>
      <c r="H542" s="283" t="str">
        <f>IF(G542="","",IF(G542&gt;(auxiliar!L$2*14),"Sim","Não"))</f>
        <v/>
      </c>
      <c r="I542" s="384" t="str">
        <f t="shared" si="39"/>
        <v/>
      </c>
      <c r="J542" s="380" t="str">
        <f>IF(Table9[[#This Row],[Código do agregado
'[Entidade']]]="","",IF(A542&lt;&gt;A541,"A",IF(J541="A","B",IF(J541="B","C",IF(J541="C","D",IF(J541="D","E",IF(J541="E","F",IF(J541="F","G",IF(J541="G","H",IF(J541="H","I",IF(J541="I","J",IF(J541="J","K",IF(J541="K","L",IF(J541="L","M",IF(J541="M","N",IF(J541="N","O",IF(J541="O","P",IF(J541="P","Q"))))))))))))))))))</f>
        <v/>
      </c>
      <c r="K542" s="284" t="str">
        <f t="shared" si="36"/>
        <v/>
      </c>
      <c r="L542" s="285" t="str">
        <f t="shared" si="37"/>
        <v/>
      </c>
      <c r="M542" s="286" t="str">
        <f t="shared" ca="1" si="38"/>
        <v/>
      </c>
      <c r="U542" s="275"/>
    </row>
    <row r="543" spans="1:21" x14ac:dyDescent="0.25">
      <c r="A543" s="276"/>
      <c r="B543" s="277" t="str">
        <f>IF(Table9[[#This Row],[Código do agregado
'[Entidade']]]="","",(CONCATENATE(VLOOKUP(Table9[[#This Row],[Código do agregado
'[Entidade']]],Table8[[Código do agregado '[Entidade']]:[Código do agregado
'[1º Direito']]],8,FALSE),".",Table9[[#This Row],[Membro]])))</f>
        <v/>
      </c>
      <c r="C543" s="278"/>
      <c r="D543" s="279"/>
      <c r="E543" s="280" t="str">
        <f ca="1">IF(Table9[[#This Row],[Data de nascimento (aaaa-mm-dd)]]="","",(IF(A543="","",DATEDIF(D543,NOW(),"y"))))</f>
        <v/>
      </c>
      <c r="F543" s="281"/>
      <c r="G543" s="282"/>
      <c r="H543" s="283" t="str">
        <f>IF(G543="","",IF(G543&gt;(auxiliar!L$2*14),"Sim","Não"))</f>
        <v/>
      </c>
      <c r="I543" s="384" t="str">
        <f t="shared" si="39"/>
        <v/>
      </c>
      <c r="J543" s="380" t="str">
        <f>IF(Table9[[#This Row],[Código do agregado
'[Entidade']]]="","",IF(A543&lt;&gt;A542,"A",IF(J542="A","B",IF(J542="B","C",IF(J542="C","D",IF(J542="D","E",IF(J542="E","F",IF(J542="F","G",IF(J542="G","H",IF(J542="H","I",IF(J542="I","J",IF(J542="J","K",IF(J542="K","L",IF(J542="L","M",IF(J542="M","N",IF(J542="N","O",IF(J542="O","P",IF(J542="P","Q"))))))))))))))))))</f>
        <v/>
      </c>
      <c r="K543" s="284" t="str">
        <f t="shared" si="36"/>
        <v/>
      </c>
      <c r="L543" s="285" t="str">
        <f t="shared" si="37"/>
        <v/>
      </c>
      <c r="M543" s="286" t="str">
        <f t="shared" ca="1" si="38"/>
        <v/>
      </c>
      <c r="U543" s="275"/>
    </row>
    <row r="544" spans="1:21" x14ac:dyDescent="0.25">
      <c r="A544" s="276"/>
      <c r="B544" s="277" t="str">
        <f>IF(Table9[[#This Row],[Código do agregado
'[Entidade']]]="","",(CONCATENATE(VLOOKUP(Table9[[#This Row],[Código do agregado
'[Entidade']]],Table8[[Código do agregado '[Entidade']]:[Código do agregado
'[1º Direito']]],8,FALSE),".",Table9[[#This Row],[Membro]])))</f>
        <v/>
      </c>
      <c r="C544" s="278"/>
      <c r="D544" s="279"/>
      <c r="E544" s="280" t="str">
        <f ca="1">IF(Table9[[#This Row],[Data de nascimento (aaaa-mm-dd)]]="","",(IF(A544="","",DATEDIF(D544,NOW(),"y"))))</f>
        <v/>
      </c>
      <c r="F544" s="281"/>
      <c r="G544" s="282"/>
      <c r="H544" s="283" t="str">
        <f>IF(G544="","",IF(G544&gt;(auxiliar!L$2*14),"Sim","Não"))</f>
        <v/>
      </c>
      <c r="I544" s="384" t="str">
        <f t="shared" si="39"/>
        <v/>
      </c>
      <c r="J544" s="380" t="str">
        <f>IF(Table9[[#This Row],[Código do agregado
'[Entidade']]]="","",IF(A544&lt;&gt;A543,"A",IF(J543="A","B",IF(J543="B","C",IF(J543="C","D",IF(J543="D","E",IF(J543="E","F",IF(J543="F","G",IF(J543="G","H",IF(J543="H","I",IF(J543="I","J",IF(J543="J","K",IF(J543="K","L",IF(J543="L","M",IF(J543="M","N",IF(J543="N","O",IF(J543="O","P",IF(J543="P","Q"))))))))))))))))))</f>
        <v/>
      </c>
      <c r="K544" s="284" t="str">
        <f t="shared" si="36"/>
        <v/>
      </c>
      <c r="L544" s="285" t="str">
        <f t="shared" si="37"/>
        <v/>
      </c>
      <c r="M544" s="286" t="str">
        <f t="shared" ca="1" si="38"/>
        <v/>
      </c>
      <c r="U544" s="275"/>
    </row>
    <row r="545" spans="1:21" x14ac:dyDescent="0.25">
      <c r="A545" s="276"/>
      <c r="B545" s="277" t="str">
        <f>IF(Table9[[#This Row],[Código do agregado
'[Entidade']]]="","",(CONCATENATE(VLOOKUP(Table9[[#This Row],[Código do agregado
'[Entidade']]],Table8[[Código do agregado '[Entidade']]:[Código do agregado
'[1º Direito']]],8,FALSE),".",Table9[[#This Row],[Membro]])))</f>
        <v/>
      </c>
      <c r="C545" s="278"/>
      <c r="D545" s="279"/>
      <c r="E545" s="280" t="str">
        <f ca="1">IF(Table9[[#This Row],[Data de nascimento (aaaa-mm-dd)]]="","",(IF(A545="","",DATEDIF(D545,NOW(),"y"))))</f>
        <v/>
      </c>
      <c r="F545" s="281"/>
      <c r="G545" s="282"/>
      <c r="H545" s="283" t="str">
        <f>IF(G545="","",IF(G545&gt;(auxiliar!L$2*14),"Sim","Não"))</f>
        <v/>
      </c>
      <c r="I545" s="384" t="str">
        <f t="shared" si="39"/>
        <v/>
      </c>
      <c r="J545" s="380" t="str">
        <f>IF(Table9[[#This Row],[Código do agregado
'[Entidade']]]="","",IF(A545&lt;&gt;A544,"A",IF(J544="A","B",IF(J544="B","C",IF(J544="C","D",IF(J544="D","E",IF(J544="E","F",IF(J544="F","G",IF(J544="G","H",IF(J544="H","I",IF(J544="I","J",IF(J544="J","K",IF(J544="K","L",IF(J544="L","M",IF(J544="M","N",IF(J544="N","O",IF(J544="O","P",IF(J544="P","Q"))))))))))))))))))</f>
        <v/>
      </c>
      <c r="K545" s="284" t="str">
        <f t="shared" si="36"/>
        <v/>
      </c>
      <c r="L545" s="285" t="str">
        <f t="shared" si="37"/>
        <v/>
      </c>
      <c r="M545" s="286" t="str">
        <f t="shared" ca="1" si="38"/>
        <v/>
      </c>
      <c r="U545" s="275"/>
    </row>
    <row r="546" spans="1:21" x14ac:dyDescent="0.25">
      <c r="A546" s="276"/>
      <c r="B546" s="277" t="str">
        <f>IF(Table9[[#This Row],[Código do agregado
'[Entidade']]]="","",(CONCATENATE(VLOOKUP(Table9[[#This Row],[Código do agregado
'[Entidade']]],Table8[[Código do agregado '[Entidade']]:[Código do agregado
'[1º Direito']]],8,FALSE),".",Table9[[#This Row],[Membro]])))</f>
        <v/>
      </c>
      <c r="C546" s="278"/>
      <c r="D546" s="279"/>
      <c r="E546" s="280" t="str">
        <f ca="1">IF(Table9[[#This Row],[Data de nascimento (aaaa-mm-dd)]]="","",(IF(A546="","",DATEDIF(D546,NOW(),"y"))))</f>
        <v/>
      </c>
      <c r="F546" s="281"/>
      <c r="G546" s="282"/>
      <c r="H546" s="283" t="str">
        <f>IF(G546="","",IF(G546&gt;(auxiliar!L$2*14),"Sim","Não"))</f>
        <v/>
      </c>
      <c r="I546" s="384" t="str">
        <f t="shared" si="39"/>
        <v/>
      </c>
      <c r="J546" s="380" t="str">
        <f>IF(Table9[[#This Row],[Código do agregado
'[Entidade']]]="","",IF(A546&lt;&gt;A545,"A",IF(J545="A","B",IF(J545="B","C",IF(J545="C","D",IF(J545="D","E",IF(J545="E","F",IF(J545="F","G",IF(J545="G","H",IF(J545="H","I",IF(J545="I","J",IF(J545="J","K",IF(J545="K","L",IF(J545="L","M",IF(J545="M","N",IF(J545="N","O",IF(J545="O","P",IF(J545="P","Q"))))))))))))))))))</f>
        <v/>
      </c>
      <c r="K546" s="284" t="str">
        <f t="shared" si="36"/>
        <v/>
      </c>
      <c r="L546" s="285" t="str">
        <f t="shared" si="37"/>
        <v/>
      </c>
      <c r="M546" s="286" t="str">
        <f t="shared" ca="1" si="38"/>
        <v/>
      </c>
      <c r="U546" s="275"/>
    </row>
    <row r="547" spans="1:21" x14ac:dyDescent="0.25">
      <c r="A547" s="276"/>
      <c r="B547" s="277" t="str">
        <f>IF(Table9[[#This Row],[Código do agregado
'[Entidade']]]="","",(CONCATENATE(VLOOKUP(Table9[[#This Row],[Código do agregado
'[Entidade']]],Table8[[Código do agregado '[Entidade']]:[Código do agregado
'[1º Direito']]],8,FALSE),".",Table9[[#This Row],[Membro]])))</f>
        <v/>
      </c>
      <c r="C547" s="278"/>
      <c r="D547" s="279"/>
      <c r="E547" s="280" t="str">
        <f ca="1">IF(Table9[[#This Row],[Data de nascimento (aaaa-mm-dd)]]="","",(IF(A547="","",DATEDIF(D547,NOW(),"y"))))</f>
        <v/>
      </c>
      <c r="F547" s="281"/>
      <c r="G547" s="282"/>
      <c r="H547" s="283" t="str">
        <f>IF(G547="","",IF(G547&gt;(auxiliar!L$2*14),"Sim","Não"))</f>
        <v/>
      </c>
      <c r="I547" s="384" t="str">
        <f t="shared" si="39"/>
        <v/>
      </c>
      <c r="J547" s="380" t="str">
        <f>IF(Table9[[#This Row],[Código do agregado
'[Entidade']]]="","",IF(A547&lt;&gt;A546,"A",IF(J546="A","B",IF(J546="B","C",IF(J546="C","D",IF(J546="D","E",IF(J546="E","F",IF(J546="F","G",IF(J546="G","H",IF(J546="H","I",IF(J546="I","J",IF(J546="J","K",IF(J546="K","L",IF(J546="L","M",IF(J546="M","N",IF(J546="N","O",IF(J546="O","P",IF(J546="P","Q"))))))))))))))))))</f>
        <v/>
      </c>
      <c r="K547" s="284" t="str">
        <f t="shared" si="36"/>
        <v/>
      </c>
      <c r="L547" s="285" t="str">
        <f t="shared" si="37"/>
        <v/>
      </c>
      <c r="M547" s="286" t="str">
        <f t="shared" ca="1" si="38"/>
        <v/>
      </c>
      <c r="U547" s="275"/>
    </row>
    <row r="548" spans="1:21" x14ac:dyDescent="0.25">
      <c r="A548" s="276"/>
      <c r="B548" s="277" t="str">
        <f>IF(Table9[[#This Row],[Código do agregado
'[Entidade']]]="","",(CONCATENATE(VLOOKUP(Table9[[#This Row],[Código do agregado
'[Entidade']]],Table8[[Código do agregado '[Entidade']]:[Código do agregado
'[1º Direito']]],8,FALSE),".",Table9[[#This Row],[Membro]])))</f>
        <v/>
      </c>
      <c r="C548" s="278"/>
      <c r="D548" s="279"/>
      <c r="E548" s="280" t="str">
        <f ca="1">IF(Table9[[#This Row],[Data de nascimento (aaaa-mm-dd)]]="","",(IF(A548="","",DATEDIF(D548,NOW(),"y"))))</f>
        <v/>
      </c>
      <c r="F548" s="281"/>
      <c r="G548" s="282"/>
      <c r="H548" s="283" t="str">
        <f>IF(G548="","",IF(G548&gt;(auxiliar!L$2*14),"Sim","Não"))</f>
        <v/>
      </c>
      <c r="I548" s="384" t="str">
        <f t="shared" si="39"/>
        <v/>
      </c>
      <c r="J548" s="380" t="str">
        <f>IF(Table9[[#This Row],[Código do agregado
'[Entidade']]]="","",IF(A548&lt;&gt;A547,"A",IF(J547="A","B",IF(J547="B","C",IF(J547="C","D",IF(J547="D","E",IF(J547="E","F",IF(J547="F","G",IF(J547="G","H",IF(J547="H","I",IF(J547="I","J",IF(J547="J","K",IF(J547="K","L",IF(J547="L","M",IF(J547="M","N",IF(J547="N","O",IF(J547="O","P",IF(J547="P","Q"))))))))))))))))))</f>
        <v/>
      </c>
      <c r="K548" s="284" t="str">
        <f t="shared" si="36"/>
        <v/>
      </c>
      <c r="L548" s="285" t="str">
        <f t="shared" si="37"/>
        <v/>
      </c>
      <c r="M548" s="286" t="str">
        <f t="shared" ca="1" si="38"/>
        <v/>
      </c>
      <c r="U548" s="275"/>
    </row>
    <row r="549" spans="1:21" x14ac:dyDescent="0.25">
      <c r="A549" s="276"/>
      <c r="B549" s="277" t="str">
        <f>IF(Table9[[#This Row],[Código do agregado
'[Entidade']]]="","",(CONCATENATE(VLOOKUP(Table9[[#This Row],[Código do agregado
'[Entidade']]],Table8[[Código do agregado '[Entidade']]:[Código do agregado
'[1º Direito']]],8,FALSE),".",Table9[[#This Row],[Membro]])))</f>
        <v/>
      </c>
      <c r="C549" s="278"/>
      <c r="D549" s="279"/>
      <c r="E549" s="280" t="str">
        <f ca="1">IF(Table9[[#This Row],[Data de nascimento (aaaa-mm-dd)]]="","",(IF(A549="","",DATEDIF(D549,NOW(),"y"))))</f>
        <v/>
      </c>
      <c r="F549" s="281"/>
      <c r="G549" s="282"/>
      <c r="H549" s="283" t="str">
        <f>IF(G549="","",IF(G549&gt;(auxiliar!L$2*14),"Sim","Não"))</f>
        <v/>
      </c>
      <c r="I549" s="384" t="str">
        <f t="shared" si="39"/>
        <v/>
      </c>
      <c r="J549" s="380" t="str">
        <f>IF(Table9[[#This Row],[Código do agregado
'[Entidade']]]="","",IF(A549&lt;&gt;A548,"A",IF(J548="A","B",IF(J548="B","C",IF(J548="C","D",IF(J548="D","E",IF(J548="E","F",IF(J548="F","G",IF(J548="G","H",IF(J548="H","I",IF(J548="I","J",IF(J548="J","K",IF(J548="K","L",IF(J548="L","M",IF(J548="M","N",IF(J548="N","O",IF(J548="O","P",IF(J548="P","Q"))))))))))))))))))</f>
        <v/>
      </c>
      <c r="K549" s="284" t="str">
        <f t="shared" si="36"/>
        <v/>
      </c>
      <c r="L549" s="285" t="str">
        <f t="shared" si="37"/>
        <v/>
      </c>
      <c r="M549" s="286" t="str">
        <f t="shared" ca="1" si="38"/>
        <v/>
      </c>
      <c r="U549" s="275"/>
    </row>
    <row r="550" spans="1:21" x14ac:dyDescent="0.25">
      <c r="A550" s="276"/>
      <c r="B550" s="277" t="str">
        <f>IF(Table9[[#This Row],[Código do agregado
'[Entidade']]]="","",(CONCATENATE(VLOOKUP(Table9[[#This Row],[Código do agregado
'[Entidade']]],Table8[[Código do agregado '[Entidade']]:[Código do agregado
'[1º Direito']]],8,FALSE),".",Table9[[#This Row],[Membro]])))</f>
        <v/>
      </c>
      <c r="C550" s="278"/>
      <c r="D550" s="279"/>
      <c r="E550" s="280" t="str">
        <f ca="1">IF(Table9[[#This Row],[Data de nascimento (aaaa-mm-dd)]]="","",(IF(A550="","",DATEDIF(D550,NOW(),"y"))))</f>
        <v/>
      </c>
      <c r="F550" s="281"/>
      <c r="G550" s="282"/>
      <c r="H550" s="283" t="str">
        <f>IF(G550="","",IF(G550&gt;(auxiliar!L$2*14),"Sim","Não"))</f>
        <v/>
      </c>
      <c r="I550" s="384" t="str">
        <f t="shared" si="39"/>
        <v/>
      </c>
      <c r="J550" s="380" t="str">
        <f>IF(Table9[[#This Row],[Código do agregado
'[Entidade']]]="","",IF(A550&lt;&gt;A549,"A",IF(J549="A","B",IF(J549="B","C",IF(J549="C","D",IF(J549="D","E",IF(J549="E","F",IF(J549="F","G",IF(J549="G","H",IF(J549="H","I",IF(J549="I","J",IF(J549="J","K",IF(J549="K","L",IF(J549="L","M",IF(J549="M","N",IF(J549="N","O",IF(J549="O","P",IF(J549="P","Q"))))))))))))))))))</f>
        <v/>
      </c>
      <c r="K550" s="284" t="str">
        <f t="shared" si="36"/>
        <v/>
      </c>
      <c r="L550" s="285" t="str">
        <f t="shared" si="37"/>
        <v/>
      </c>
      <c r="M550" s="286" t="str">
        <f t="shared" ca="1" si="38"/>
        <v/>
      </c>
      <c r="U550" s="275"/>
    </row>
    <row r="551" spans="1:21" x14ac:dyDescent="0.25">
      <c r="A551" s="276"/>
      <c r="B551" s="277" t="str">
        <f>IF(Table9[[#This Row],[Código do agregado
'[Entidade']]]="","",(CONCATENATE(VLOOKUP(Table9[[#This Row],[Código do agregado
'[Entidade']]],Table8[[Código do agregado '[Entidade']]:[Código do agregado
'[1º Direito']]],8,FALSE),".",Table9[[#This Row],[Membro]])))</f>
        <v/>
      </c>
      <c r="C551" s="278"/>
      <c r="D551" s="279"/>
      <c r="E551" s="280" t="str">
        <f ca="1">IF(Table9[[#This Row],[Data de nascimento (aaaa-mm-dd)]]="","",(IF(A551="","",DATEDIF(D551,NOW(),"y"))))</f>
        <v/>
      </c>
      <c r="F551" s="281"/>
      <c r="G551" s="282"/>
      <c r="H551" s="283" t="str">
        <f>IF(G551="","",IF(G551&gt;(auxiliar!L$2*14),"Sim","Não"))</f>
        <v/>
      </c>
      <c r="I551" s="384" t="str">
        <f t="shared" si="39"/>
        <v/>
      </c>
      <c r="J551" s="380" t="str">
        <f>IF(Table9[[#This Row],[Código do agregado
'[Entidade']]]="","",IF(A551&lt;&gt;A550,"A",IF(J550="A","B",IF(J550="B","C",IF(J550="C","D",IF(J550="D","E",IF(J550="E","F",IF(J550="F","G",IF(J550="G","H",IF(J550="H","I",IF(J550="I","J",IF(J550="J","K",IF(J550="K","L",IF(J550="L","M",IF(J550="M","N",IF(J550="N","O",IF(J550="O","P",IF(J550="P","Q"))))))))))))))))))</f>
        <v/>
      </c>
      <c r="K551" s="284" t="str">
        <f t="shared" si="36"/>
        <v/>
      </c>
      <c r="L551" s="285" t="str">
        <f t="shared" si="37"/>
        <v/>
      </c>
      <c r="M551" s="286" t="str">
        <f t="shared" ca="1" si="38"/>
        <v/>
      </c>
      <c r="U551" s="275"/>
    </row>
    <row r="552" spans="1:21" x14ac:dyDescent="0.25">
      <c r="A552" s="276"/>
      <c r="B552" s="277" t="str">
        <f>IF(Table9[[#This Row],[Código do agregado
'[Entidade']]]="","",(CONCATENATE(VLOOKUP(Table9[[#This Row],[Código do agregado
'[Entidade']]],Table8[[Código do agregado '[Entidade']]:[Código do agregado
'[1º Direito']]],8,FALSE),".",Table9[[#This Row],[Membro]])))</f>
        <v/>
      </c>
      <c r="C552" s="278"/>
      <c r="D552" s="279"/>
      <c r="E552" s="280" t="str">
        <f ca="1">IF(Table9[[#This Row],[Data de nascimento (aaaa-mm-dd)]]="","",(IF(A552="","",DATEDIF(D552,NOW(),"y"))))</f>
        <v/>
      </c>
      <c r="F552" s="281"/>
      <c r="G552" s="282"/>
      <c r="H552" s="283" t="str">
        <f>IF(G552="","",IF(G552&gt;(auxiliar!L$2*14),"Sim","Não"))</f>
        <v/>
      </c>
      <c r="I552" s="384" t="str">
        <f t="shared" si="39"/>
        <v/>
      </c>
      <c r="J552" s="380" t="str">
        <f>IF(Table9[[#This Row],[Código do agregado
'[Entidade']]]="","",IF(A552&lt;&gt;A551,"A",IF(J551="A","B",IF(J551="B","C",IF(J551="C","D",IF(J551="D","E",IF(J551="E","F",IF(J551="F","G",IF(J551="G","H",IF(J551="H","I",IF(J551="I","J",IF(J551="J","K",IF(J551="K","L",IF(J551="L","M",IF(J551="M","N",IF(J551="N","O",IF(J551="O","P",IF(J551="P","Q"))))))))))))))))))</f>
        <v/>
      </c>
      <c r="K552" s="284" t="str">
        <f t="shared" si="36"/>
        <v/>
      </c>
      <c r="L552" s="285" t="str">
        <f t="shared" si="37"/>
        <v/>
      </c>
      <c r="M552" s="286" t="str">
        <f t="shared" ca="1" si="38"/>
        <v/>
      </c>
      <c r="U552" s="275"/>
    </row>
    <row r="553" spans="1:21" x14ac:dyDescent="0.25">
      <c r="A553" s="276"/>
      <c r="B553" s="277" t="str">
        <f>IF(Table9[[#This Row],[Código do agregado
'[Entidade']]]="","",(CONCATENATE(VLOOKUP(Table9[[#This Row],[Código do agregado
'[Entidade']]],Table8[[Código do agregado '[Entidade']]:[Código do agregado
'[1º Direito']]],8,FALSE),".",Table9[[#This Row],[Membro]])))</f>
        <v/>
      </c>
      <c r="C553" s="278"/>
      <c r="D553" s="279"/>
      <c r="E553" s="280" t="str">
        <f ca="1">IF(Table9[[#This Row],[Data de nascimento (aaaa-mm-dd)]]="","",(IF(A553="","",DATEDIF(D553,NOW(),"y"))))</f>
        <v/>
      </c>
      <c r="F553" s="281"/>
      <c r="G553" s="282"/>
      <c r="H553" s="283" t="str">
        <f>IF(G553="","",IF(G553&gt;(auxiliar!L$2*14),"Sim","Não"))</f>
        <v/>
      </c>
      <c r="I553" s="384" t="str">
        <f t="shared" si="39"/>
        <v/>
      </c>
      <c r="J553" s="380" t="str">
        <f>IF(Table9[[#This Row],[Código do agregado
'[Entidade']]]="","",IF(A553&lt;&gt;A552,"A",IF(J552="A","B",IF(J552="B","C",IF(J552="C","D",IF(J552="D","E",IF(J552="E","F",IF(J552="F","G",IF(J552="G","H",IF(J552="H","I",IF(J552="I","J",IF(J552="J","K",IF(J552="K","L",IF(J552="L","M",IF(J552="M","N",IF(J552="N","O",IF(J552="O","P",IF(J552="P","Q"))))))))))))))))))</f>
        <v/>
      </c>
      <c r="K553" s="284" t="str">
        <f t="shared" si="36"/>
        <v/>
      </c>
      <c r="L553" s="285" t="str">
        <f t="shared" si="37"/>
        <v/>
      </c>
      <c r="M553" s="286" t="str">
        <f t="shared" ca="1" si="38"/>
        <v/>
      </c>
      <c r="U553" s="275"/>
    </row>
    <row r="554" spans="1:21" x14ac:dyDescent="0.25">
      <c r="A554" s="276"/>
      <c r="B554" s="277" t="str">
        <f>IF(Table9[[#This Row],[Código do agregado
'[Entidade']]]="","",(CONCATENATE(VLOOKUP(Table9[[#This Row],[Código do agregado
'[Entidade']]],Table8[[Código do agregado '[Entidade']]:[Código do agregado
'[1º Direito']]],8,FALSE),".",Table9[[#This Row],[Membro]])))</f>
        <v/>
      </c>
      <c r="C554" s="278"/>
      <c r="D554" s="279"/>
      <c r="E554" s="280" t="str">
        <f ca="1">IF(Table9[[#This Row],[Data de nascimento (aaaa-mm-dd)]]="","",(IF(A554="","",DATEDIF(D554,NOW(),"y"))))</f>
        <v/>
      </c>
      <c r="F554" s="281"/>
      <c r="G554" s="282"/>
      <c r="H554" s="283" t="str">
        <f>IF(G554="","",IF(G554&gt;(auxiliar!L$2*14),"Sim","Não"))</f>
        <v/>
      </c>
      <c r="I554" s="384" t="str">
        <f t="shared" si="39"/>
        <v/>
      </c>
      <c r="J554" s="380" t="str">
        <f>IF(Table9[[#This Row],[Código do agregado
'[Entidade']]]="","",IF(A554&lt;&gt;A553,"A",IF(J553="A","B",IF(J553="B","C",IF(J553="C","D",IF(J553="D","E",IF(J553="E","F",IF(J553="F","G",IF(J553="G","H",IF(J553="H","I",IF(J553="I","J",IF(J553="J","K",IF(J553="K","L",IF(J553="L","M",IF(J553="M","N",IF(J553="N","O",IF(J553="O","P",IF(J553="P","Q"))))))))))))))))))</f>
        <v/>
      </c>
      <c r="K554" s="284" t="str">
        <f t="shared" si="36"/>
        <v/>
      </c>
      <c r="L554" s="285" t="str">
        <f t="shared" si="37"/>
        <v/>
      </c>
      <c r="M554" s="286" t="str">
        <f t="shared" ca="1" si="38"/>
        <v/>
      </c>
      <c r="U554" s="275"/>
    </row>
    <row r="555" spans="1:21" x14ac:dyDescent="0.25">
      <c r="A555" s="276"/>
      <c r="B555" s="277" t="str">
        <f>IF(Table9[[#This Row],[Código do agregado
'[Entidade']]]="","",(CONCATENATE(VLOOKUP(Table9[[#This Row],[Código do agregado
'[Entidade']]],Table8[[Código do agregado '[Entidade']]:[Código do agregado
'[1º Direito']]],8,FALSE),".",Table9[[#This Row],[Membro]])))</f>
        <v/>
      </c>
      <c r="C555" s="278"/>
      <c r="D555" s="279"/>
      <c r="E555" s="280" t="str">
        <f ca="1">IF(Table9[[#This Row],[Data de nascimento (aaaa-mm-dd)]]="","",(IF(A555="","",DATEDIF(D555,NOW(),"y"))))</f>
        <v/>
      </c>
      <c r="F555" s="281"/>
      <c r="G555" s="282"/>
      <c r="H555" s="283" t="str">
        <f>IF(G555="","",IF(G555&gt;(auxiliar!L$2*14),"Sim","Não"))</f>
        <v/>
      </c>
      <c r="I555" s="384" t="str">
        <f t="shared" si="39"/>
        <v/>
      </c>
      <c r="J555" s="380" t="str">
        <f>IF(Table9[[#This Row],[Código do agregado
'[Entidade']]]="","",IF(A555&lt;&gt;A554,"A",IF(J554="A","B",IF(J554="B","C",IF(J554="C","D",IF(J554="D","E",IF(J554="E","F",IF(J554="F","G",IF(J554="G","H",IF(J554="H","I",IF(J554="I","J",IF(J554="J","K",IF(J554="K","L",IF(J554="L","M",IF(J554="M","N",IF(J554="N","O",IF(J554="O","P",IF(J554="P","Q"))))))))))))))))))</f>
        <v/>
      </c>
      <c r="K555" s="284" t="str">
        <f t="shared" si="36"/>
        <v/>
      </c>
      <c r="L555" s="285" t="str">
        <f t="shared" si="37"/>
        <v/>
      </c>
      <c r="M555" s="286" t="str">
        <f t="shared" ca="1" si="38"/>
        <v/>
      </c>
      <c r="U555" s="275"/>
    </row>
    <row r="556" spans="1:21" x14ac:dyDescent="0.25">
      <c r="A556" s="276"/>
      <c r="B556" s="277" t="str">
        <f>IF(Table9[[#This Row],[Código do agregado
'[Entidade']]]="","",(CONCATENATE(VLOOKUP(Table9[[#This Row],[Código do agregado
'[Entidade']]],Table8[[Código do agregado '[Entidade']]:[Código do agregado
'[1º Direito']]],8,FALSE),".",Table9[[#This Row],[Membro]])))</f>
        <v/>
      </c>
      <c r="C556" s="278"/>
      <c r="D556" s="279"/>
      <c r="E556" s="280" t="str">
        <f ca="1">IF(Table9[[#This Row],[Data de nascimento (aaaa-mm-dd)]]="","",(IF(A556="","",DATEDIF(D556,NOW(),"y"))))</f>
        <v/>
      </c>
      <c r="F556" s="281"/>
      <c r="G556" s="282"/>
      <c r="H556" s="283" t="str">
        <f>IF(G556="","",IF(G556&gt;(auxiliar!L$2*14),"Sim","Não"))</f>
        <v/>
      </c>
      <c r="I556" s="384" t="str">
        <f t="shared" si="39"/>
        <v/>
      </c>
      <c r="J556" s="380" t="str">
        <f>IF(Table9[[#This Row],[Código do agregado
'[Entidade']]]="","",IF(A556&lt;&gt;A555,"A",IF(J555="A","B",IF(J555="B","C",IF(J555="C","D",IF(J555="D","E",IF(J555="E","F",IF(J555="F","G",IF(J555="G","H",IF(J555="H","I",IF(J555="I","J",IF(J555="J","K",IF(J555="K","L",IF(J555="L","M",IF(J555="M","N",IF(J555="N","O",IF(J555="O","P",IF(J555="P","Q"))))))))))))))))))</f>
        <v/>
      </c>
      <c r="K556" s="284" t="str">
        <f t="shared" si="36"/>
        <v/>
      </c>
      <c r="L556" s="285" t="str">
        <f t="shared" si="37"/>
        <v/>
      </c>
      <c r="M556" s="286" t="str">
        <f t="shared" ca="1" si="38"/>
        <v/>
      </c>
      <c r="U556" s="275"/>
    </row>
    <row r="557" spans="1:21" x14ac:dyDescent="0.25">
      <c r="A557" s="276"/>
      <c r="B557" s="277" t="str">
        <f>IF(Table9[[#This Row],[Código do agregado
'[Entidade']]]="","",(CONCATENATE(VLOOKUP(Table9[[#This Row],[Código do agregado
'[Entidade']]],Table8[[Código do agregado '[Entidade']]:[Código do agregado
'[1º Direito']]],8,FALSE),".",Table9[[#This Row],[Membro]])))</f>
        <v/>
      </c>
      <c r="C557" s="278"/>
      <c r="D557" s="279"/>
      <c r="E557" s="280" t="str">
        <f ca="1">IF(Table9[[#This Row],[Data de nascimento (aaaa-mm-dd)]]="","",(IF(A557="","",DATEDIF(D557,NOW(),"y"))))</f>
        <v/>
      </c>
      <c r="F557" s="281"/>
      <c r="G557" s="282"/>
      <c r="H557" s="283" t="str">
        <f>IF(G557="","",IF(G557&gt;(auxiliar!L$2*14),"Sim","Não"))</f>
        <v/>
      </c>
      <c r="I557" s="384" t="str">
        <f t="shared" si="39"/>
        <v/>
      </c>
      <c r="J557" s="380" t="str">
        <f>IF(Table9[[#This Row],[Código do agregado
'[Entidade']]]="","",IF(A557&lt;&gt;A556,"A",IF(J556="A","B",IF(J556="B","C",IF(J556="C","D",IF(J556="D","E",IF(J556="E","F",IF(J556="F","G",IF(J556="G","H",IF(J556="H","I",IF(J556="I","J",IF(J556="J","K",IF(J556="K","L",IF(J556="L","M",IF(J556="M","N",IF(J556="N","O",IF(J556="O","P",IF(J556="P","Q"))))))))))))))))))</f>
        <v/>
      </c>
      <c r="K557" s="284" t="str">
        <f t="shared" si="36"/>
        <v/>
      </c>
      <c r="L557" s="285" t="str">
        <f t="shared" si="37"/>
        <v/>
      </c>
      <c r="M557" s="286" t="str">
        <f t="shared" ca="1" si="38"/>
        <v/>
      </c>
      <c r="U557" s="275"/>
    </row>
    <row r="558" spans="1:21" x14ac:dyDescent="0.25">
      <c r="A558" s="276"/>
      <c r="B558" s="277" t="str">
        <f>IF(Table9[[#This Row],[Código do agregado
'[Entidade']]]="","",(CONCATENATE(VLOOKUP(Table9[[#This Row],[Código do agregado
'[Entidade']]],Table8[[Código do agregado '[Entidade']]:[Código do agregado
'[1º Direito']]],8,FALSE),".",Table9[[#This Row],[Membro]])))</f>
        <v/>
      </c>
      <c r="C558" s="278"/>
      <c r="D558" s="279"/>
      <c r="E558" s="280" t="str">
        <f ca="1">IF(Table9[[#This Row],[Data de nascimento (aaaa-mm-dd)]]="","",(IF(A558="","",DATEDIF(D558,NOW(),"y"))))</f>
        <v/>
      </c>
      <c r="F558" s="281"/>
      <c r="G558" s="282"/>
      <c r="H558" s="283" t="str">
        <f>IF(G558="","",IF(G558&gt;(auxiliar!L$2*14),"Sim","Não"))</f>
        <v/>
      </c>
      <c r="I558" s="384" t="str">
        <f t="shared" si="39"/>
        <v/>
      </c>
      <c r="J558" s="380" t="str">
        <f>IF(Table9[[#This Row],[Código do agregado
'[Entidade']]]="","",IF(A558&lt;&gt;A557,"A",IF(J557="A","B",IF(J557="B","C",IF(J557="C","D",IF(J557="D","E",IF(J557="E","F",IF(J557="F","G",IF(J557="G","H",IF(J557="H","I",IF(J557="I","J",IF(J557="J","K",IF(J557="K","L",IF(J557="L","M",IF(J557="M","N",IF(J557="N","O",IF(J557="O","P",IF(J557="P","Q"))))))))))))))))))</f>
        <v/>
      </c>
      <c r="K558" s="284" t="str">
        <f t="shared" si="36"/>
        <v/>
      </c>
      <c r="L558" s="285" t="str">
        <f t="shared" si="37"/>
        <v/>
      </c>
      <c r="M558" s="286" t="str">
        <f t="shared" ca="1" si="38"/>
        <v/>
      </c>
      <c r="U558" s="275"/>
    </row>
    <row r="559" spans="1:21" x14ac:dyDescent="0.25">
      <c r="A559" s="276"/>
      <c r="B559" s="277" t="str">
        <f>IF(Table9[[#This Row],[Código do agregado
'[Entidade']]]="","",(CONCATENATE(VLOOKUP(Table9[[#This Row],[Código do agregado
'[Entidade']]],Table8[[Código do agregado '[Entidade']]:[Código do agregado
'[1º Direito']]],8,FALSE),".",Table9[[#This Row],[Membro]])))</f>
        <v/>
      </c>
      <c r="C559" s="278"/>
      <c r="D559" s="279"/>
      <c r="E559" s="280" t="str">
        <f ca="1">IF(Table9[[#This Row],[Data de nascimento (aaaa-mm-dd)]]="","",(IF(A559="","",DATEDIF(D559,NOW(),"y"))))</f>
        <v/>
      </c>
      <c r="F559" s="281"/>
      <c r="G559" s="282"/>
      <c r="H559" s="283" t="str">
        <f>IF(G559="","",IF(G559&gt;(auxiliar!L$2*14),"Sim","Não"))</f>
        <v/>
      </c>
      <c r="I559" s="384" t="str">
        <f t="shared" si="39"/>
        <v/>
      </c>
      <c r="J559" s="380" t="str">
        <f>IF(Table9[[#This Row],[Código do agregado
'[Entidade']]]="","",IF(A559&lt;&gt;A558,"A",IF(J558="A","B",IF(J558="B","C",IF(J558="C","D",IF(J558="D","E",IF(J558="E","F",IF(J558="F","G",IF(J558="G","H",IF(J558="H","I",IF(J558="I","J",IF(J558="J","K",IF(J558="K","L",IF(J558="L","M",IF(J558="M","N",IF(J558="N","O",IF(J558="O","P",IF(J558="P","Q"))))))))))))))))))</f>
        <v/>
      </c>
      <c r="K559" s="284" t="str">
        <f t="shared" si="36"/>
        <v/>
      </c>
      <c r="L559" s="285" t="str">
        <f t="shared" si="37"/>
        <v/>
      </c>
      <c r="M559" s="286" t="str">
        <f t="shared" ca="1" si="38"/>
        <v/>
      </c>
      <c r="U559" s="275"/>
    </row>
    <row r="560" spans="1:21" x14ac:dyDescent="0.25">
      <c r="A560" s="276"/>
      <c r="B560" s="277" t="str">
        <f>IF(Table9[[#This Row],[Código do agregado
'[Entidade']]]="","",(CONCATENATE(VLOOKUP(Table9[[#This Row],[Código do agregado
'[Entidade']]],Table8[[Código do agregado '[Entidade']]:[Código do agregado
'[1º Direito']]],8,FALSE),".",Table9[[#This Row],[Membro]])))</f>
        <v/>
      </c>
      <c r="C560" s="278"/>
      <c r="D560" s="279"/>
      <c r="E560" s="280" t="str">
        <f ca="1">IF(Table9[[#This Row],[Data de nascimento (aaaa-mm-dd)]]="","",(IF(A560="","",DATEDIF(D560,NOW(),"y"))))</f>
        <v/>
      </c>
      <c r="F560" s="281"/>
      <c r="G560" s="282"/>
      <c r="H560" s="283" t="str">
        <f>IF(G560="","",IF(G560&gt;(auxiliar!L$2*14),"Sim","Não"))</f>
        <v/>
      </c>
      <c r="I560" s="384" t="str">
        <f t="shared" si="39"/>
        <v/>
      </c>
      <c r="J560" s="380" t="str">
        <f>IF(Table9[[#This Row],[Código do agregado
'[Entidade']]]="","",IF(A560&lt;&gt;A559,"A",IF(J559="A","B",IF(J559="B","C",IF(J559="C","D",IF(J559="D","E",IF(J559="E","F",IF(J559="F","G",IF(J559="G","H",IF(J559="H","I",IF(J559="I","J",IF(J559="J","K",IF(J559="K","L",IF(J559="L","M",IF(J559="M","N",IF(J559="N","O",IF(J559="O","P",IF(J559="P","Q"))))))))))))))))))</f>
        <v/>
      </c>
      <c r="K560" s="284" t="str">
        <f t="shared" si="36"/>
        <v/>
      </c>
      <c r="L560" s="285" t="str">
        <f t="shared" si="37"/>
        <v/>
      </c>
      <c r="M560" s="286" t="str">
        <f t="shared" ca="1" si="38"/>
        <v/>
      </c>
      <c r="U560" s="275"/>
    </row>
    <row r="561" spans="1:21" x14ac:dyDescent="0.25">
      <c r="A561" s="276"/>
      <c r="B561" s="277" t="str">
        <f>IF(Table9[[#This Row],[Código do agregado
'[Entidade']]]="","",(CONCATENATE(VLOOKUP(Table9[[#This Row],[Código do agregado
'[Entidade']]],Table8[[Código do agregado '[Entidade']]:[Código do agregado
'[1º Direito']]],8,FALSE),".",Table9[[#This Row],[Membro]])))</f>
        <v/>
      </c>
      <c r="C561" s="278"/>
      <c r="D561" s="279"/>
      <c r="E561" s="280" t="str">
        <f ca="1">IF(Table9[[#This Row],[Data de nascimento (aaaa-mm-dd)]]="","",(IF(A561="","",DATEDIF(D561,NOW(),"y"))))</f>
        <v/>
      </c>
      <c r="F561" s="281"/>
      <c r="G561" s="282"/>
      <c r="H561" s="283" t="str">
        <f>IF(G561="","",IF(G561&gt;(auxiliar!L$2*14),"Sim","Não"))</f>
        <v/>
      </c>
      <c r="I561" s="384" t="str">
        <f t="shared" si="39"/>
        <v/>
      </c>
      <c r="J561" s="380" t="str">
        <f>IF(Table9[[#This Row],[Código do agregado
'[Entidade']]]="","",IF(A561&lt;&gt;A560,"A",IF(J560="A","B",IF(J560="B","C",IF(J560="C","D",IF(J560="D","E",IF(J560="E","F",IF(J560="F","G",IF(J560="G","H",IF(J560="H","I",IF(J560="I","J",IF(J560="J","K",IF(J560="K","L",IF(J560="L","M",IF(J560="M","N",IF(J560="N","O",IF(J560="O","P",IF(J560="P","Q"))))))))))))))))))</f>
        <v/>
      </c>
      <c r="K561" s="284" t="str">
        <f t="shared" si="36"/>
        <v/>
      </c>
      <c r="L561" s="285" t="str">
        <f t="shared" si="37"/>
        <v/>
      </c>
      <c r="M561" s="286" t="str">
        <f t="shared" ca="1" si="38"/>
        <v/>
      </c>
      <c r="U561" s="275"/>
    </row>
    <row r="562" spans="1:21" x14ac:dyDescent="0.25">
      <c r="A562" s="276"/>
      <c r="B562" s="277" t="str">
        <f>IF(Table9[[#This Row],[Código do agregado
'[Entidade']]]="","",(CONCATENATE(VLOOKUP(Table9[[#This Row],[Código do agregado
'[Entidade']]],Table8[[Código do agregado '[Entidade']]:[Código do agregado
'[1º Direito']]],8,FALSE),".",Table9[[#This Row],[Membro]])))</f>
        <v/>
      </c>
      <c r="C562" s="278"/>
      <c r="D562" s="279"/>
      <c r="E562" s="280" t="str">
        <f ca="1">IF(Table9[[#This Row],[Data de nascimento (aaaa-mm-dd)]]="","",(IF(A562="","",DATEDIF(D562,NOW(),"y"))))</f>
        <v/>
      </c>
      <c r="F562" s="281"/>
      <c r="G562" s="282"/>
      <c r="H562" s="283" t="str">
        <f>IF(G562="","",IF(G562&gt;(auxiliar!L$2*14),"Sim","Não"))</f>
        <v/>
      </c>
      <c r="I562" s="384" t="str">
        <f t="shared" si="39"/>
        <v/>
      </c>
      <c r="J562" s="380" t="str">
        <f>IF(Table9[[#This Row],[Código do agregado
'[Entidade']]]="","",IF(A562&lt;&gt;A561,"A",IF(J561="A","B",IF(J561="B","C",IF(J561="C","D",IF(J561="D","E",IF(J561="E","F",IF(J561="F","G",IF(J561="G","H",IF(J561="H","I",IF(J561="I","J",IF(J561="J","K",IF(J561="K","L",IF(J561="L","M",IF(J561="M","N",IF(J561="N","O",IF(J561="O","P",IF(J561="P","Q"))))))))))))))))))</f>
        <v/>
      </c>
      <c r="K562" s="284" t="str">
        <f t="shared" si="36"/>
        <v/>
      </c>
      <c r="L562" s="285" t="str">
        <f t="shared" si="37"/>
        <v/>
      </c>
      <c r="M562" s="286" t="str">
        <f t="shared" ca="1" si="38"/>
        <v/>
      </c>
      <c r="U562" s="275"/>
    </row>
    <row r="563" spans="1:21" x14ac:dyDescent="0.25">
      <c r="A563" s="276"/>
      <c r="B563" s="277" t="str">
        <f>IF(Table9[[#This Row],[Código do agregado
'[Entidade']]]="","",(CONCATENATE(VLOOKUP(Table9[[#This Row],[Código do agregado
'[Entidade']]],Table8[[Código do agregado '[Entidade']]:[Código do agregado
'[1º Direito']]],8,FALSE),".",Table9[[#This Row],[Membro]])))</f>
        <v/>
      </c>
      <c r="C563" s="278"/>
      <c r="D563" s="279"/>
      <c r="E563" s="280" t="str">
        <f ca="1">IF(Table9[[#This Row],[Data de nascimento (aaaa-mm-dd)]]="","",(IF(A563="","",DATEDIF(D563,NOW(),"y"))))</f>
        <v/>
      </c>
      <c r="F563" s="281"/>
      <c r="G563" s="282"/>
      <c r="H563" s="283" t="str">
        <f>IF(G563="","",IF(G563&gt;(auxiliar!L$2*14),"Sim","Não"))</f>
        <v/>
      </c>
      <c r="I563" s="384" t="str">
        <f t="shared" si="39"/>
        <v/>
      </c>
      <c r="J563" s="380" t="str">
        <f>IF(Table9[[#This Row],[Código do agregado
'[Entidade']]]="","",IF(A563&lt;&gt;A562,"A",IF(J562="A","B",IF(J562="B","C",IF(J562="C","D",IF(J562="D","E",IF(J562="E","F",IF(J562="F","G",IF(J562="G","H",IF(J562="H","I",IF(J562="I","J",IF(J562="J","K",IF(J562="K","L",IF(J562="L","M",IF(J562="M","N",IF(J562="N","O",IF(J562="O","P",IF(J562="P","Q"))))))))))))))))))</f>
        <v/>
      </c>
      <c r="K563" s="284" t="str">
        <f t="shared" si="36"/>
        <v/>
      </c>
      <c r="L563" s="285" t="str">
        <f t="shared" si="37"/>
        <v/>
      </c>
      <c r="M563" s="286" t="str">
        <f t="shared" ca="1" si="38"/>
        <v/>
      </c>
      <c r="U563" s="275"/>
    </row>
    <row r="564" spans="1:21" x14ac:dyDescent="0.25">
      <c r="A564" s="276"/>
      <c r="B564" s="277" t="str">
        <f>IF(Table9[[#This Row],[Código do agregado
'[Entidade']]]="","",(CONCATENATE(VLOOKUP(Table9[[#This Row],[Código do agregado
'[Entidade']]],Table8[[Código do agregado '[Entidade']]:[Código do agregado
'[1º Direito']]],8,FALSE),".",Table9[[#This Row],[Membro]])))</f>
        <v/>
      </c>
      <c r="C564" s="278"/>
      <c r="D564" s="279"/>
      <c r="E564" s="280" t="str">
        <f ca="1">IF(Table9[[#This Row],[Data de nascimento (aaaa-mm-dd)]]="","",(IF(A564="","",DATEDIF(D564,NOW(),"y"))))</f>
        <v/>
      </c>
      <c r="F564" s="281"/>
      <c r="G564" s="282"/>
      <c r="H564" s="283" t="str">
        <f>IF(G564="","",IF(G564&gt;(auxiliar!L$2*14),"Sim","Não"))</f>
        <v/>
      </c>
      <c r="I564" s="384" t="str">
        <f t="shared" si="39"/>
        <v/>
      </c>
      <c r="J564" s="380" t="str">
        <f>IF(Table9[[#This Row],[Código do agregado
'[Entidade']]]="","",IF(A564&lt;&gt;A563,"A",IF(J563="A","B",IF(J563="B","C",IF(J563="C","D",IF(J563="D","E",IF(J563="E","F",IF(J563="F","G",IF(J563="G","H",IF(J563="H","I",IF(J563="I","J",IF(J563="J","K",IF(J563="K","L",IF(J563="L","M",IF(J563="M","N",IF(J563="N","O",IF(J563="O","P",IF(J563="P","Q"))))))))))))))))))</f>
        <v/>
      </c>
      <c r="K564" s="284" t="str">
        <f t="shared" si="36"/>
        <v/>
      </c>
      <c r="L564" s="285" t="str">
        <f t="shared" si="37"/>
        <v/>
      </c>
      <c r="M564" s="286" t="str">
        <f t="shared" ca="1" si="38"/>
        <v/>
      </c>
      <c r="U564" s="275"/>
    </row>
    <row r="565" spans="1:21" x14ac:dyDescent="0.25">
      <c r="A565" s="276"/>
      <c r="B565" s="277" t="str">
        <f>IF(Table9[[#This Row],[Código do agregado
'[Entidade']]]="","",(CONCATENATE(VLOOKUP(Table9[[#This Row],[Código do agregado
'[Entidade']]],Table8[[Código do agregado '[Entidade']]:[Código do agregado
'[1º Direito']]],8,FALSE),".",Table9[[#This Row],[Membro]])))</f>
        <v/>
      </c>
      <c r="C565" s="278"/>
      <c r="D565" s="279"/>
      <c r="E565" s="280" t="str">
        <f ca="1">IF(Table9[[#This Row],[Data de nascimento (aaaa-mm-dd)]]="","",(IF(A565="","",DATEDIF(D565,NOW(),"y"))))</f>
        <v/>
      </c>
      <c r="F565" s="281"/>
      <c r="G565" s="282"/>
      <c r="H565" s="283" t="str">
        <f>IF(G565="","",IF(G565&gt;(auxiliar!L$2*14),"Sim","Não"))</f>
        <v/>
      </c>
      <c r="I565" s="384" t="str">
        <f t="shared" si="39"/>
        <v/>
      </c>
      <c r="J565" s="380" t="str">
        <f>IF(Table9[[#This Row],[Código do agregado
'[Entidade']]]="","",IF(A565&lt;&gt;A564,"A",IF(J564="A","B",IF(J564="B","C",IF(J564="C","D",IF(J564="D","E",IF(J564="E","F",IF(J564="F","G",IF(J564="G","H",IF(J564="H","I",IF(J564="I","J",IF(J564="J","K",IF(J564="K","L",IF(J564="L","M",IF(J564="M","N",IF(J564="N","O",IF(J564="O","P",IF(J564="P","Q"))))))))))))))))))</f>
        <v/>
      </c>
      <c r="K565" s="284" t="str">
        <f t="shared" ref="K565:K611" si="40">IFERROR(IF(OR(RIGHT(C565,1)-(11-((9*LEFT(C565,1)+8*MID(C565,2,1)+7*MID(C565,3,1)+6*MID(C565,4,1)+5*MID(C565,5,1)+4*MID(C565,6,1)+3*MID(C565,7,1)+2*MID(C565,8,1))-(11*INT((9*LEFT(C565,1)+8*MID(C565,2,1)+7*MID(C565,3,1)+6*MID(C565,4,1)+5*MID(C565,5,1)+4*MID(C565,6,1)+3*MID(C565,7,1)+2*MID(C565,8,1))/11))))=0,RIGHT(C565,1)-(11-((9*LEFT(C565,1)+8*MID(C565,2,1)+7*MID(C565,3,1)+6*MID(C565,4,1)+5*MID(C565,5,1)+4*MID(C565,6,1)+3*MID(C565,7,1)+2*MID(C565,8,1))-(11*INT((9*LEFT(C565,1)+8*MID(C565,2,1)+7*MID(C565,3,1)+6*MID(C565,4,1)+5*MID(C565,5,1)+4*MID(C565,6,1)+3*MID(C565,7,1)+2*MID(C565,8,1))/11))))=-11,RIGHT(C565,1)-(11-((9*LEFT(C565,1)+8*MID(C565,2,1)+7*MID(C565,3,1)+6*MID(C565,4,1)+5*MID(C565,5,1)+4*MID(C565,6,1)+3*MID(C565,7,1)+2*MID(C565,8,1))-(11*INT((9*LEFT(C565,1)+8*MID(C565,2,1)+7*MID(C565,3,1)+6*MID(C565,4,1)+5*MID(C565,5,1)+4*MID(C565,6,1)+3*MID(C565,7,1)+2*MID(C565,8,1))/11))))=-10),"","X"),"")</f>
        <v/>
      </c>
      <c r="L565" s="285" t="str">
        <f t="shared" ref="L565:L611" si="41">IF(RIGHT(B565,1)="A","",IF(B565="","",IF(OR(E565&gt;65,AND(E565&gt;17,E565&lt;26)),"Rend","")))</f>
        <v/>
      </c>
      <c r="M565" s="286" t="str">
        <f t="shared" ref="M565:M611" ca="1" si="42">IF(OR(E565&lt;18,AND(H565="Não",L565="Rend")),"Dep","")</f>
        <v/>
      </c>
      <c r="U565" s="275"/>
    </row>
    <row r="566" spans="1:21" x14ac:dyDescent="0.25">
      <c r="A566" s="276"/>
      <c r="B566" s="277" t="str">
        <f>IF(Table9[[#This Row],[Código do agregado
'[Entidade']]]="","",(CONCATENATE(VLOOKUP(Table9[[#This Row],[Código do agregado
'[Entidade']]],Table8[[Código do agregado '[Entidade']]:[Código do agregado
'[1º Direito']]],8,FALSE),".",Table9[[#This Row],[Membro]])))</f>
        <v/>
      </c>
      <c r="C566" s="278"/>
      <c r="D566" s="279"/>
      <c r="E566" s="280" t="str">
        <f ca="1">IF(Table9[[#This Row],[Data de nascimento (aaaa-mm-dd)]]="","",(IF(A566="","",DATEDIF(D566,NOW(),"y"))))</f>
        <v/>
      </c>
      <c r="F566" s="281"/>
      <c r="G566" s="282"/>
      <c r="H566" s="283" t="str">
        <f>IF(G566="","",IF(G566&gt;(auxiliar!L$2*14),"Sim","Não"))</f>
        <v/>
      </c>
      <c r="I566" s="384" t="str">
        <f t="shared" si="39"/>
        <v/>
      </c>
      <c r="J566" s="380" t="str">
        <f>IF(Table9[[#This Row],[Código do agregado
'[Entidade']]]="","",IF(A566&lt;&gt;A565,"A",IF(J565="A","B",IF(J565="B","C",IF(J565="C","D",IF(J565="D","E",IF(J565="E","F",IF(J565="F","G",IF(J565="G","H",IF(J565="H","I",IF(J565="I","J",IF(J565="J","K",IF(J565="K","L",IF(J565="L","M",IF(J565="M","N",IF(J565="N","O",IF(J565="O","P",IF(J565="P","Q"))))))))))))))))))</f>
        <v/>
      </c>
      <c r="K566" s="284" t="str">
        <f t="shared" si="40"/>
        <v/>
      </c>
      <c r="L566" s="285" t="str">
        <f t="shared" si="41"/>
        <v/>
      </c>
      <c r="M566" s="286" t="str">
        <f t="shared" ca="1" si="42"/>
        <v/>
      </c>
      <c r="U566" s="275"/>
    </row>
    <row r="567" spans="1:21" x14ac:dyDescent="0.25">
      <c r="A567" s="276"/>
      <c r="B567" s="277" t="str">
        <f>IF(Table9[[#This Row],[Código do agregado
'[Entidade']]]="","",(CONCATENATE(VLOOKUP(Table9[[#This Row],[Código do agregado
'[Entidade']]],Table8[[Código do agregado '[Entidade']]:[Código do agregado
'[1º Direito']]],8,FALSE),".",Table9[[#This Row],[Membro]])))</f>
        <v/>
      </c>
      <c r="C567" s="278"/>
      <c r="D567" s="279"/>
      <c r="E567" s="280" t="str">
        <f ca="1">IF(Table9[[#This Row],[Data de nascimento (aaaa-mm-dd)]]="","",(IF(A567="","",DATEDIF(D567,NOW(),"y"))))</f>
        <v/>
      </c>
      <c r="F567" s="281"/>
      <c r="G567" s="282"/>
      <c r="H567" s="283" t="str">
        <f>IF(G567="","",IF(G567&gt;(auxiliar!L$2*14),"Sim","Não"))</f>
        <v/>
      </c>
      <c r="I567" s="384" t="str">
        <f t="shared" si="39"/>
        <v/>
      </c>
      <c r="J567" s="380" t="str">
        <f>IF(Table9[[#This Row],[Código do agregado
'[Entidade']]]="","",IF(A567&lt;&gt;A566,"A",IF(J566="A","B",IF(J566="B","C",IF(J566="C","D",IF(J566="D","E",IF(J566="E","F",IF(J566="F","G",IF(J566="G","H",IF(J566="H","I",IF(J566="I","J",IF(J566="J","K",IF(J566="K","L",IF(J566="L","M",IF(J566="M","N",IF(J566="N","O",IF(J566="O","P",IF(J566="P","Q"))))))))))))))))))</f>
        <v/>
      </c>
      <c r="K567" s="284" t="str">
        <f t="shared" si="40"/>
        <v/>
      </c>
      <c r="L567" s="285" t="str">
        <f t="shared" si="41"/>
        <v/>
      </c>
      <c r="M567" s="286" t="str">
        <f t="shared" ca="1" si="42"/>
        <v/>
      </c>
      <c r="U567" s="275"/>
    </row>
    <row r="568" spans="1:21" x14ac:dyDescent="0.25">
      <c r="A568" s="276"/>
      <c r="B568" s="277" t="str">
        <f>IF(Table9[[#This Row],[Código do agregado
'[Entidade']]]="","",(CONCATENATE(VLOOKUP(Table9[[#This Row],[Código do agregado
'[Entidade']]],Table8[[Código do agregado '[Entidade']]:[Código do agregado
'[1º Direito']]],8,FALSE),".",Table9[[#This Row],[Membro]])))</f>
        <v/>
      </c>
      <c r="C568" s="278"/>
      <c r="D568" s="279"/>
      <c r="E568" s="280" t="str">
        <f ca="1">IF(Table9[[#This Row],[Data de nascimento (aaaa-mm-dd)]]="","",(IF(A568="","",DATEDIF(D568,NOW(),"y"))))</f>
        <v/>
      </c>
      <c r="F568" s="281"/>
      <c r="G568" s="282"/>
      <c r="H568" s="283" t="str">
        <f>IF(G568="","",IF(G568&gt;(auxiliar!L$2*14),"Sim","Não"))</f>
        <v/>
      </c>
      <c r="I568" s="384" t="str">
        <f t="shared" si="39"/>
        <v/>
      </c>
      <c r="J568" s="380" t="str">
        <f>IF(Table9[[#This Row],[Código do agregado
'[Entidade']]]="","",IF(A568&lt;&gt;A567,"A",IF(J567="A","B",IF(J567="B","C",IF(J567="C","D",IF(J567="D","E",IF(J567="E","F",IF(J567="F","G",IF(J567="G","H",IF(J567="H","I",IF(J567="I","J",IF(J567="J","K",IF(J567="K","L",IF(J567="L","M",IF(J567="M","N",IF(J567="N","O",IF(J567="O","P",IF(J567="P","Q"))))))))))))))))))</f>
        <v/>
      </c>
      <c r="K568" s="284" t="str">
        <f t="shared" si="40"/>
        <v/>
      </c>
      <c r="L568" s="285" t="str">
        <f t="shared" si="41"/>
        <v/>
      </c>
      <c r="M568" s="286" t="str">
        <f t="shared" ca="1" si="42"/>
        <v/>
      </c>
      <c r="U568" s="275"/>
    </row>
    <row r="569" spans="1:21" x14ac:dyDescent="0.25">
      <c r="A569" s="276"/>
      <c r="B569" s="277" t="str">
        <f>IF(Table9[[#This Row],[Código do agregado
'[Entidade']]]="","",(CONCATENATE(VLOOKUP(Table9[[#This Row],[Código do agregado
'[Entidade']]],Table8[[Código do agregado '[Entidade']]:[Código do agregado
'[1º Direito']]],8,FALSE),".",Table9[[#This Row],[Membro]])))</f>
        <v/>
      </c>
      <c r="C569" s="278"/>
      <c r="D569" s="279"/>
      <c r="E569" s="280" t="str">
        <f ca="1">IF(Table9[[#This Row],[Data de nascimento (aaaa-mm-dd)]]="","",(IF(A569="","",DATEDIF(D569,NOW(),"y"))))</f>
        <v/>
      </c>
      <c r="F569" s="281"/>
      <c r="G569" s="282"/>
      <c r="H569" s="283" t="str">
        <f>IF(G569="","",IF(G569&gt;(auxiliar!L$2*14),"Sim","Não"))</f>
        <v/>
      </c>
      <c r="I569" s="384" t="str">
        <f t="shared" si="39"/>
        <v/>
      </c>
      <c r="J569" s="380" t="str">
        <f>IF(Table9[[#This Row],[Código do agregado
'[Entidade']]]="","",IF(A569&lt;&gt;A568,"A",IF(J568="A","B",IF(J568="B","C",IF(J568="C","D",IF(J568="D","E",IF(J568="E","F",IF(J568="F","G",IF(J568="G","H",IF(J568="H","I",IF(J568="I","J",IF(J568="J","K",IF(J568="K","L",IF(J568="L","M",IF(J568="M","N",IF(J568="N","O",IF(J568="O","P",IF(J568="P","Q"))))))))))))))))))</f>
        <v/>
      </c>
      <c r="K569" s="284" t="str">
        <f t="shared" si="40"/>
        <v/>
      </c>
      <c r="L569" s="285" t="str">
        <f t="shared" si="41"/>
        <v/>
      </c>
      <c r="M569" s="286" t="str">
        <f t="shared" ca="1" si="42"/>
        <v/>
      </c>
      <c r="U569" s="275"/>
    </row>
    <row r="570" spans="1:21" x14ac:dyDescent="0.25">
      <c r="A570" s="276"/>
      <c r="B570" s="277" t="str">
        <f>IF(Table9[[#This Row],[Código do agregado
'[Entidade']]]="","",(CONCATENATE(VLOOKUP(Table9[[#This Row],[Código do agregado
'[Entidade']]],Table8[[Código do agregado '[Entidade']]:[Código do agregado
'[1º Direito']]],8,FALSE),".",Table9[[#This Row],[Membro]])))</f>
        <v/>
      </c>
      <c r="C570" s="278"/>
      <c r="D570" s="279"/>
      <c r="E570" s="280" t="str">
        <f ca="1">IF(Table9[[#This Row],[Data de nascimento (aaaa-mm-dd)]]="","",(IF(A570="","",DATEDIF(D570,NOW(),"y"))))</f>
        <v/>
      </c>
      <c r="F570" s="281"/>
      <c r="G570" s="282"/>
      <c r="H570" s="283" t="str">
        <f>IF(G570="","",IF(G570&gt;(auxiliar!L$2*14),"Sim","Não"))</f>
        <v/>
      </c>
      <c r="I570" s="384" t="str">
        <f t="shared" si="39"/>
        <v/>
      </c>
      <c r="J570" s="380" t="str">
        <f>IF(Table9[[#This Row],[Código do agregado
'[Entidade']]]="","",IF(A570&lt;&gt;A569,"A",IF(J569="A","B",IF(J569="B","C",IF(J569="C","D",IF(J569="D","E",IF(J569="E","F",IF(J569="F","G",IF(J569="G","H",IF(J569="H","I",IF(J569="I","J",IF(J569="J","K",IF(J569="K","L",IF(J569="L","M",IF(J569="M","N",IF(J569="N","O",IF(J569="O","P",IF(J569="P","Q"))))))))))))))))))</f>
        <v/>
      </c>
      <c r="K570" s="284" t="str">
        <f t="shared" si="40"/>
        <v/>
      </c>
      <c r="L570" s="285" t="str">
        <f t="shared" si="41"/>
        <v/>
      </c>
      <c r="M570" s="286" t="str">
        <f t="shared" ca="1" si="42"/>
        <v/>
      </c>
      <c r="U570" s="275"/>
    </row>
    <row r="571" spans="1:21" x14ac:dyDescent="0.25">
      <c r="A571" s="276"/>
      <c r="B571" s="277" t="str">
        <f>IF(Table9[[#This Row],[Código do agregado
'[Entidade']]]="","",(CONCATENATE(VLOOKUP(Table9[[#This Row],[Código do agregado
'[Entidade']]],Table8[[Código do agregado '[Entidade']]:[Código do agregado
'[1º Direito']]],8,FALSE),".",Table9[[#This Row],[Membro]])))</f>
        <v/>
      </c>
      <c r="C571" s="278"/>
      <c r="D571" s="279"/>
      <c r="E571" s="280" t="str">
        <f ca="1">IF(Table9[[#This Row],[Data de nascimento (aaaa-mm-dd)]]="","",(IF(A571="","",DATEDIF(D571,NOW(),"y"))))</f>
        <v/>
      </c>
      <c r="F571" s="281"/>
      <c r="G571" s="282"/>
      <c r="H571" s="283" t="str">
        <f>IF(G571="","",IF(G571&gt;(auxiliar!L$2*14),"Sim","Não"))</f>
        <v/>
      </c>
      <c r="I571" s="384" t="str">
        <f t="shared" si="39"/>
        <v/>
      </c>
      <c r="J571" s="380" t="str">
        <f>IF(Table9[[#This Row],[Código do agregado
'[Entidade']]]="","",IF(A571&lt;&gt;A570,"A",IF(J570="A","B",IF(J570="B","C",IF(J570="C","D",IF(J570="D","E",IF(J570="E","F",IF(J570="F","G",IF(J570="G","H",IF(J570="H","I",IF(J570="I","J",IF(J570="J","K",IF(J570="K","L",IF(J570="L","M",IF(J570="M","N",IF(J570="N","O",IF(J570="O","P",IF(J570="P","Q"))))))))))))))))))</f>
        <v/>
      </c>
      <c r="K571" s="284" t="str">
        <f t="shared" si="40"/>
        <v/>
      </c>
      <c r="L571" s="285" t="str">
        <f t="shared" si="41"/>
        <v/>
      </c>
      <c r="M571" s="286" t="str">
        <f t="shared" ca="1" si="42"/>
        <v/>
      </c>
      <c r="U571" s="275"/>
    </row>
    <row r="572" spans="1:21" x14ac:dyDescent="0.25">
      <c r="A572" s="276"/>
      <c r="B572" s="277" t="str">
        <f>IF(Table9[[#This Row],[Código do agregado
'[Entidade']]]="","",(CONCATENATE(VLOOKUP(Table9[[#This Row],[Código do agregado
'[Entidade']]],Table8[[Código do agregado '[Entidade']]:[Código do agregado
'[1º Direito']]],8,FALSE),".",Table9[[#This Row],[Membro]])))</f>
        <v/>
      </c>
      <c r="C572" s="278"/>
      <c r="D572" s="279"/>
      <c r="E572" s="280" t="str">
        <f ca="1">IF(Table9[[#This Row],[Data de nascimento (aaaa-mm-dd)]]="","",(IF(A572="","",DATEDIF(D572,NOW(),"y"))))</f>
        <v/>
      </c>
      <c r="F572" s="281"/>
      <c r="G572" s="282"/>
      <c r="H572" s="283" t="str">
        <f>IF(G572="","",IF(G572&gt;(auxiliar!L$2*14),"Sim","Não"))</f>
        <v/>
      </c>
      <c r="I572" s="384" t="str">
        <f t="shared" si="39"/>
        <v/>
      </c>
      <c r="J572" s="380" t="str">
        <f>IF(Table9[[#This Row],[Código do agregado
'[Entidade']]]="","",IF(A572&lt;&gt;A571,"A",IF(J571="A","B",IF(J571="B","C",IF(J571="C","D",IF(J571="D","E",IF(J571="E","F",IF(J571="F","G",IF(J571="G","H",IF(J571="H","I",IF(J571="I","J",IF(J571="J","K",IF(J571="K","L",IF(J571="L","M",IF(J571="M","N",IF(J571="N","O",IF(J571="O","P",IF(J571="P","Q"))))))))))))))))))</f>
        <v/>
      </c>
      <c r="K572" s="284" t="str">
        <f t="shared" si="40"/>
        <v/>
      </c>
      <c r="L572" s="285" t="str">
        <f t="shared" si="41"/>
        <v/>
      </c>
      <c r="M572" s="286" t="str">
        <f t="shared" ca="1" si="42"/>
        <v/>
      </c>
      <c r="U572" s="275"/>
    </row>
    <row r="573" spans="1:21" x14ac:dyDescent="0.25">
      <c r="A573" s="276"/>
      <c r="B573" s="277" t="str">
        <f>IF(Table9[[#This Row],[Código do agregado
'[Entidade']]]="","",(CONCATENATE(VLOOKUP(Table9[[#This Row],[Código do agregado
'[Entidade']]],Table8[[Código do agregado '[Entidade']]:[Código do agregado
'[1º Direito']]],8,FALSE),".",Table9[[#This Row],[Membro]])))</f>
        <v/>
      </c>
      <c r="C573" s="278"/>
      <c r="D573" s="279"/>
      <c r="E573" s="280" t="str">
        <f ca="1">IF(Table9[[#This Row],[Data de nascimento (aaaa-mm-dd)]]="","",(IF(A573="","",DATEDIF(D573,NOW(),"y"))))</f>
        <v/>
      </c>
      <c r="F573" s="281"/>
      <c r="G573" s="282"/>
      <c r="H573" s="283" t="str">
        <f>IF(G573="","",IF(G573&gt;(auxiliar!L$2*14),"Sim","Não"))</f>
        <v/>
      </c>
      <c r="I573" s="384" t="str">
        <f t="shared" si="39"/>
        <v/>
      </c>
      <c r="J573" s="380" t="str">
        <f>IF(Table9[[#This Row],[Código do agregado
'[Entidade']]]="","",IF(A573&lt;&gt;A572,"A",IF(J572="A","B",IF(J572="B","C",IF(J572="C","D",IF(J572="D","E",IF(J572="E","F",IF(J572="F","G",IF(J572="G","H",IF(J572="H","I",IF(J572="I","J",IF(J572="J","K",IF(J572="K","L",IF(J572="L","M",IF(J572="M","N",IF(J572="N","O",IF(J572="O","P",IF(J572="P","Q"))))))))))))))))))</f>
        <v/>
      </c>
      <c r="K573" s="284" t="str">
        <f t="shared" si="40"/>
        <v/>
      </c>
      <c r="L573" s="285" t="str">
        <f t="shared" si="41"/>
        <v/>
      </c>
      <c r="M573" s="286" t="str">
        <f t="shared" ca="1" si="42"/>
        <v/>
      </c>
      <c r="U573" s="275"/>
    </row>
    <row r="574" spans="1:21" x14ac:dyDescent="0.25">
      <c r="A574" s="276"/>
      <c r="B574" s="277" t="str">
        <f>IF(Table9[[#This Row],[Código do agregado
'[Entidade']]]="","",(CONCATENATE(VLOOKUP(Table9[[#This Row],[Código do agregado
'[Entidade']]],Table8[[Código do agregado '[Entidade']]:[Código do agregado
'[1º Direito']]],8,FALSE),".",Table9[[#This Row],[Membro]])))</f>
        <v/>
      </c>
      <c r="C574" s="278"/>
      <c r="D574" s="279"/>
      <c r="E574" s="280" t="str">
        <f ca="1">IF(Table9[[#This Row],[Data de nascimento (aaaa-mm-dd)]]="","",(IF(A574="","",DATEDIF(D574,NOW(),"y"))))</f>
        <v/>
      </c>
      <c r="F574" s="281"/>
      <c r="G574" s="282"/>
      <c r="H574" s="283" t="str">
        <f>IF(G574="","",IF(G574&gt;(auxiliar!L$2*14),"Sim","Não"))</f>
        <v/>
      </c>
      <c r="I574" s="384" t="str">
        <f t="shared" si="39"/>
        <v/>
      </c>
      <c r="J574" s="380" t="str">
        <f>IF(Table9[[#This Row],[Código do agregado
'[Entidade']]]="","",IF(A574&lt;&gt;A573,"A",IF(J573="A","B",IF(J573="B","C",IF(J573="C","D",IF(J573="D","E",IF(J573="E","F",IF(J573="F","G",IF(J573="G","H",IF(J573="H","I",IF(J573="I","J",IF(J573="J","K",IF(J573="K","L",IF(J573="L","M",IF(J573="M","N",IF(J573="N","O",IF(J573="O","P",IF(J573="P","Q"))))))))))))))))))</f>
        <v/>
      </c>
      <c r="K574" s="284" t="str">
        <f t="shared" si="40"/>
        <v/>
      </c>
      <c r="L574" s="285" t="str">
        <f t="shared" si="41"/>
        <v/>
      </c>
      <c r="M574" s="286" t="str">
        <f t="shared" ca="1" si="42"/>
        <v/>
      </c>
      <c r="U574" s="275"/>
    </row>
    <row r="575" spans="1:21" x14ac:dyDescent="0.25">
      <c r="A575" s="276"/>
      <c r="B575" s="277" t="str">
        <f>IF(Table9[[#This Row],[Código do agregado
'[Entidade']]]="","",(CONCATENATE(VLOOKUP(Table9[[#This Row],[Código do agregado
'[Entidade']]],Table8[[Código do agregado '[Entidade']]:[Código do agregado
'[1º Direito']]],8,FALSE),".",Table9[[#This Row],[Membro]])))</f>
        <v/>
      </c>
      <c r="C575" s="278"/>
      <c r="D575" s="279"/>
      <c r="E575" s="280" t="str">
        <f ca="1">IF(Table9[[#This Row],[Data de nascimento (aaaa-mm-dd)]]="","",(IF(A575="","",DATEDIF(D575,NOW(),"y"))))</f>
        <v/>
      </c>
      <c r="F575" s="281"/>
      <c r="G575" s="282"/>
      <c r="H575" s="283" t="str">
        <f>IF(G575="","",IF(G575&gt;(auxiliar!L$2*14),"Sim","Não"))</f>
        <v/>
      </c>
      <c r="I575" s="384" t="str">
        <f t="shared" si="39"/>
        <v/>
      </c>
      <c r="J575" s="380" t="str">
        <f>IF(Table9[[#This Row],[Código do agregado
'[Entidade']]]="","",IF(A575&lt;&gt;A574,"A",IF(J574="A","B",IF(J574="B","C",IF(J574="C","D",IF(J574="D","E",IF(J574="E","F",IF(J574="F","G",IF(J574="G","H",IF(J574="H","I",IF(J574="I","J",IF(J574="J","K",IF(J574="K","L",IF(J574="L","M",IF(J574="M","N",IF(J574="N","O",IF(J574="O","P",IF(J574="P","Q"))))))))))))))))))</f>
        <v/>
      </c>
      <c r="K575" s="284" t="str">
        <f t="shared" si="40"/>
        <v/>
      </c>
      <c r="L575" s="285" t="str">
        <f t="shared" si="41"/>
        <v/>
      </c>
      <c r="M575" s="286" t="str">
        <f t="shared" ca="1" si="42"/>
        <v/>
      </c>
      <c r="U575" s="275"/>
    </row>
    <row r="576" spans="1:21" x14ac:dyDescent="0.25">
      <c r="A576" s="276"/>
      <c r="B576" s="277" t="str">
        <f>IF(Table9[[#This Row],[Código do agregado
'[Entidade']]]="","",(CONCATENATE(VLOOKUP(Table9[[#This Row],[Código do agregado
'[Entidade']]],Table8[[Código do agregado '[Entidade']]:[Código do agregado
'[1º Direito']]],8,FALSE),".",Table9[[#This Row],[Membro]])))</f>
        <v/>
      </c>
      <c r="C576" s="278"/>
      <c r="D576" s="279"/>
      <c r="E576" s="280" t="str">
        <f ca="1">IF(Table9[[#This Row],[Data de nascimento (aaaa-mm-dd)]]="","",(IF(A576="","",DATEDIF(D576,NOW(),"y"))))</f>
        <v/>
      </c>
      <c r="F576" s="281"/>
      <c r="G576" s="282"/>
      <c r="H576" s="283" t="str">
        <f>IF(G576="","",IF(G576&gt;(auxiliar!L$2*14),"Sim","Não"))</f>
        <v/>
      </c>
      <c r="I576" s="384" t="str">
        <f t="shared" si="39"/>
        <v/>
      </c>
      <c r="J576" s="380" t="str">
        <f>IF(Table9[[#This Row],[Código do agregado
'[Entidade']]]="","",IF(A576&lt;&gt;A575,"A",IF(J575="A","B",IF(J575="B","C",IF(J575="C","D",IF(J575="D","E",IF(J575="E","F",IF(J575="F","G",IF(J575="G","H",IF(J575="H","I",IF(J575="I","J",IF(J575="J","K",IF(J575="K","L",IF(J575="L","M",IF(J575="M","N",IF(J575="N","O",IF(J575="O","P",IF(J575="P","Q"))))))))))))))))))</f>
        <v/>
      </c>
      <c r="K576" s="284" t="str">
        <f t="shared" si="40"/>
        <v/>
      </c>
      <c r="L576" s="285" t="str">
        <f t="shared" si="41"/>
        <v/>
      </c>
      <c r="M576" s="286" t="str">
        <f t="shared" ca="1" si="42"/>
        <v/>
      </c>
      <c r="U576" s="275"/>
    </row>
    <row r="577" spans="1:21" x14ac:dyDescent="0.25">
      <c r="A577" s="276"/>
      <c r="B577" s="277" t="str">
        <f>IF(Table9[[#This Row],[Código do agregado
'[Entidade']]]="","",(CONCATENATE(VLOOKUP(Table9[[#This Row],[Código do agregado
'[Entidade']]],Table8[[Código do agregado '[Entidade']]:[Código do agregado
'[1º Direito']]],8,FALSE),".",Table9[[#This Row],[Membro]])))</f>
        <v/>
      </c>
      <c r="C577" s="278"/>
      <c r="D577" s="279"/>
      <c r="E577" s="280" t="str">
        <f ca="1">IF(Table9[[#This Row],[Data de nascimento (aaaa-mm-dd)]]="","",(IF(A577="","",DATEDIF(D577,NOW(),"y"))))</f>
        <v/>
      </c>
      <c r="F577" s="281"/>
      <c r="G577" s="282"/>
      <c r="H577" s="283" t="str">
        <f>IF(G577="","",IF(G577&gt;(auxiliar!L$2*14),"Sim","Não"))</f>
        <v/>
      </c>
      <c r="I577" s="384" t="str">
        <f t="shared" si="39"/>
        <v/>
      </c>
      <c r="J577" s="380" t="str">
        <f>IF(Table9[[#This Row],[Código do agregado
'[Entidade']]]="","",IF(A577&lt;&gt;A576,"A",IF(J576="A","B",IF(J576="B","C",IF(J576="C","D",IF(J576="D","E",IF(J576="E","F",IF(J576="F","G",IF(J576="G","H",IF(J576="H","I",IF(J576="I","J",IF(J576="J","K",IF(J576="K","L",IF(J576="L","M",IF(J576="M","N",IF(J576="N","O",IF(J576="O","P",IF(J576="P","Q"))))))))))))))))))</f>
        <v/>
      </c>
      <c r="K577" s="284" t="str">
        <f t="shared" si="40"/>
        <v/>
      </c>
      <c r="L577" s="285" t="str">
        <f t="shared" si="41"/>
        <v/>
      </c>
      <c r="M577" s="286" t="str">
        <f t="shared" ca="1" si="42"/>
        <v/>
      </c>
      <c r="U577" s="275"/>
    </row>
    <row r="578" spans="1:21" x14ac:dyDescent="0.25">
      <c r="A578" s="276"/>
      <c r="B578" s="277" t="str">
        <f>IF(Table9[[#This Row],[Código do agregado
'[Entidade']]]="","",(CONCATENATE(VLOOKUP(Table9[[#This Row],[Código do agregado
'[Entidade']]],Table8[[Código do agregado '[Entidade']]:[Código do agregado
'[1º Direito']]],8,FALSE),".",Table9[[#This Row],[Membro]])))</f>
        <v/>
      </c>
      <c r="C578" s="278"/>
      <c r="D578" s="279"/>
      <c r="E578" s="280" t="str">
        <f ca="1">IF(Table9[[#This Row],[Data de nascimento (aaaa-mm-dd)]]="","",(IF(A578="","",DATEDIF(D578,NOW(),"y"))))</f>
        <v/>
      </c>
      <c r="F578" s="281"/>
      <c r="G578" s="282"/>
      <c r="H578" s="283" t="str">
        <f>IF(G578="","",IF(G578&gt;(auxiliar!L$2*14),"Sim","Não"))</f>
        <v/>
      </c>
      <c r="I578" s="384" t="str">
        <f t="shared" si="39"/>
        <v/>
      </c>
      <c r="J578" s="380" t="str">
        <f>IF(Table9[[#This Row],[Código do agregado
'[Entidade']]]="","",IF(A578&lt;&gt;A577,"A",IF(J577="A","B",IF(J577="B","C",IF(J577="C","D",IF(J577="D","E",IF(J577="E","F",IF(J577="F","G",IF(J577="G","H",IF(J577="H","I",IF(J577="I","J",IF(J577="J","K",IF(J577="K","L",IF(J577="L","M",IF(J577="M","N",IF(J577="N","O",IF(J577="O","P",IF(J577="P","Q"))))))))))))))))))</f>
        <v/>
      </c>
      <c r="K578" s="284" t="str">
        <f t="shared" si="40"/>
        <v/>
      </c>
      <c r="L578" s="285" t="str">
        <f t="shared" si="41"/>
        <v/>
      </c>
      <c r="M578" s="286" t="str">
        <f t="shared" ca="1" si="42"/>
        <v/>
      </c>
      <c r="U578" s="275"/>
    </row>
    <row r="579" spans="1:21" x14ac:dyDescent="0.25">
      <c r="A579" s="276"/>
      <c r="B579" s="277" t="str">
        <f>IF(Table9[[#This Row],[Código do agregado
'[Entidade']]]="","",(CONCATENATE(VLOOKUP(Table9[[#This Row],[Código do agregado
'[Entidade']]],Table8[[Código do agregado '[Entidade']]:[Código do agregado
'[1º Direito']]],8,FALSE),".",Table9[[#This Row],[Membro]])))</f>
        <v/>
      </c>
      <c r="C579" s="278"/>
      <c r="D579" s="279"/>
      <c r="E579" s="280" t="str">
        <f ca="1">IF(Table9[[#This Row],[Data de nascimento (aaaa-mm-dd)]]="","",(IF(A579="","",DATEDIF(D579,NOW(),"y"))))</f>
        <v/>
      </c>
      <c r="F579" s="281"/>
      <c r="G579" s="282"/>
      <c r="H579" s="283" t="str">
        <f>IF(G579="","",IF(G579&gt;(auxiliar!L$2*14),"Sim","Não"))</f>
        <v/>
      </c>
      <c r="I579" s="384" t="str">
        <f t="shared" si="39"/>
        <v/>
      </c>
      <c r="J579" s="380" t="str">
        <f>IF(Table9[[#This Row],[Código do agregado
'[Entidade']]]="","",IF(A579&lt;&gt;A578,"A",IF(J578="A","B",IF(J578="B","C",IF(J578="C","D",IF(J578="D","E",IF(J578="E","F",IF(J578="F","G",IF(J578="G","H",IF(J578="H","I",IF(J578="I","J",IF(J578="J","K",IF(J578="K","L",IF(J578="L","M",IF(J578="M","N",IF(J578="N","O",IF(J578="O","P",IF(J578="P","Q"))))))))))))))))))</f>
        <v/>
      </c>
      <c r="K579" s="284" t="str">
        <f t="shared" si="40"/>
        <v/>
      </c>
      <c r="L579" s="285" t="str">
        <f t="shared" si="41"/>
        <v/>
      </c>
      <c r="M579" s="286" t="str">
        <f t="shared" ca="1" si="42"/>
        <v/>
      </c>
      <c r="U579" s="275"/>
    </row>
    <row r="580" spans="1:21" x14ac:dyDescent="0.25">
      <c r="A580" s="276"/>
      <c r="B580" s="277" t="str">
        <f>IF(Table9[[#This Row],[Código do agregado
'[Entidade']]]="","",(CONCATENATE(VLOOKUP(Table9[[#This Row],[Código do agregado
'[Entidade']]],Table8[[Código do agregado '[Entidade']]:[Código do agregado
'[1º Direito']]],8,FALSE),".",Table9[[#This Row],[Membro]])))</f>
        <v/>
      </c>
      <c r="C580" s="278"/>
      <c r="D580" s="279"/>
      <c r="E580" s="280" t="str">
        <f ca="1">IF(Table9[[#This Row],[Data de nascimento (aaaa-mm-dd)]]="","",(IF(A580="","",DATEDIF(D580,NOW(),"y"))))</f>
        <v/>
      </c>
      <c r="F580" s="281"/>
      <c r="G580" s="282"/>
      <c r="H580" s="283" t="str">
        <f>IF(G580="","",IF(G580&gt;(auxiliar!L$2*14),"Sim","Não"))</f>
        <v/>
      </c>
      <c r="I580" s="384" t="str">
        <f t="shared" si="39"/>
        <v/>
      </c>
      <c r="J580" s="380" t="str">
        <f>IF(Table9[[#This Row],[Código do agregado
'[Entidade']]]="","",IF(A580&lt;&gt;A579,"A",IF(J579="A","B",IF(J579="B","C",IF(J579="C","D",IF(J579="D","E",IF(J579="E","F",IF(J579="F","G",IF(J579="G","H",IF(J579="H","I",IF(J579="I","J",IF(J579="J","K",IF(J579="K","L",IF(J579="L","M",IF(J579="M","N",IF(J579="N","O",IF(J579="O","P",IF(J579="P","Q"))))))))))))))))))</f>
        <v/>
      </c>
      <c r="K580" s="284" t="str">
        <f t="shared" si="40"/>
        <v/>
      </c>
      <c r="L580" s="285" t="str">
        <f t="shared" si="41"/>
        <v/>
      </c>
      <c r="M580" s="286" t="str">
        <f t="shared" ca="1" si="42"/>
        <v/>
      </c>
      <c r="U580" s="275"/>
    </row>
    <row r="581" spans="1:21" x14ac:dyDescent="0.25">
      <c r="A581" s="276"/>
      <c r="B581" s="277" t="str">
        <f>IF(Table9[[#This Row],[Código do agregado
'[Entidade']]]="","",(CONCATENATE(VLOOKUP(Table9[[#This Row],[Código do agregado
'[Entidade']]],Table8[[Código do agregado '[Entidade']]:[Código do agregado
'[1º Direito']]],8,FALSE),".",Table9[[#This Row],[Membro]])))</f>
        <v/>
      </c>
      <c r="C581" s="278"/>
      <c r="D581" s="279"/>
      <c r="E581" s="280" t="str">
        <f ca="1">IF(Table9[[#This Row],[Data de nascimento (aaaa-mm-dd)]]="","",(IF(A581="","",DATEDIF(D581,NOW(),"y"))))</f>
        <v/>
      </c>
      <c r="F581" s="281"/>
      <c r="G581" s="282"/>
      <c r="H581" s="283" t="str">
        <f>IF(G581="","",IF(G581&gt;(auxiliar!L$2*14),"Sim","Não"))</f>
        <v/>
      </c>
      <c r="I581" s="384" t="str">
        <f t="shared" si="39"/>
        <v/>
      </c>
      <c r="J581" s="380" t="str">
        <f>IF(Table9[[#This Row],[Código do agregado
'[Entidade']]]="","",IF(A581&lt;&gt;A580,"A",IF(J580="A","B",IF(J580="B","C",IF(J580="C","D",IF(J580="D","E",IF(J580="E","F",IF(J580="F","G",IF(J580="G","H",IF(J580="H","I",IF(J580="I","J",IF(J580="J","K",IF(J580="K","L",IF(J580="L","M",IF(J580="M","N",IF(J580="N","O",IF(J580="O","P",IF(J580="P","Q"))))))))))))))))))</f>
        <v/>
      </c>
      <c r="K581" s="284" t="str">
        <f t="shared" si="40"/>
        <v/>
      </c>
      <c r="L581" s="285" t="str">
        <f t="shared" si="41"/>
        <v/>
      </c>
      <c r="M581" s="286" t="str">
        <f t="shared" ca="1" si="42"/>
        <v/>
      </c>
      <c r="U581" s="275"/>
    </row>
    <row r="582" spans="1:21" x14ac:dyDescent="0.25">
      <c r="A582" s="276"/>
      <c r="B582" s="277" t="str">
        <f>IF(Table9[[#This Row],[Código do agregado
'[Entidade']]]="","",(CONCATENATE(VLOOKUP(Table9[[#This Row],[Código do agregado
'[Entidade']]],Table8[[Código do agregado '[Entidade']]:[Código do agregado
'[1º Direito']]],8,FALSE),".",Table9[[#This Row],[Membro]])))</f>
        <v/>
      </c>
      <c r="C582" s="278"/>
      <c r="D582" s="279"/>
      <c r="E582" s="280" t="str">
        <f ca="1">IF(Table9[[#This Row],[Data de nascimento (aaaa-mm-dd)]]="","",(IF(A582="","",DATEDIF(D582,NOW(),"y"))))</f>
        <v/>
      </c>
      <c r="F582" s="281"/>
      <c r="G582" s="282"/>
      <c r="H582" s="283" t="str">
        <f>IF(G582="","",IF(G582&gt;(auxiliar!L$2*14),"Sim","Não"))</f>
        <v/>
      </c>
      <c r="I582" s="384" t="str">
        <f t="shared" si="39"/>
        <v/>
      </c>
      <c r="J582" s="380" t="str">
        <f>IF(Table9[[#This Row],[Código do agregado
'[Entidade']]]="","",IF(A582&lt;&gt;A581,"A",IF(J581="A","B",IF(J581="B","C",IF(J581="C","D",IF(J581="D","E",IF(J581="E","F",IF(J581="F","G",IF(J581="G","H",IF(J581="H","I",IF(J581="I","J",IF(J581="J","K",IF(J581="K","L",IF(J581="L","M",IF(J581="M","N",IF(J581="N","O",IF(J581="O","P",IF(J581="P","Q"))))))))))))))))))</f>
        <v/>
      </c>
      <c r="K582" s="284" t="str">
        <f t="shared" si="40"/>
        <v/>
      </c>
      <c r="L582" s="285" t="str">
        <f t="shared" si="41"/>
        <v/>
      </c>
      <c r="M582" s="286" t="str">
        <f t="shared" ca="1" si="42"/>
        <v/>
      </c>
      <c r="U582" s="275"/>
    </row>
    <row r="583" spans="1:21" x14ac:dyDescent="0.25">
      <c r="A583" s="276"/>
      <c r="B583" s="277" t="str">
        <f>IF(Table9[[#This Row],[Código do agregado
'[Entidade']]]="","",(CONCATENATE(VLOOKUP(Table9[[#This Row],[Código do agregado
'[Entidade']]],Table8[[Código do agregado '[Entidade']]:[Código do agregado
'[1º Direito']]],8,FALSE),".",Table9[[#This Row],[Membro]])))</f>
        <v/>
      </c>
      <c r="C583" s="278"/>
      <c r="D583" s="279"/>
      <c r="E583" s="280" t="str">
        <f ca="1">IF(Table9[[#This Row],[Data de nascimento (aaaa-mm-dd)]]="","",(IF(A583="","",DATEDIF(D583,NOW(),"y"))))</f>
        <v/>
      </c>
      <c r="F583" s="281"/>
      <c r="G583" s="282"/>
      <c r="H583" s="283" t="str">
        <f>IF(G583="","",IF(G583&gt;(auxiliar!L$2*14),"Sim","Não"))</f>
        <v/>
      </c>
      <c r="I583" s="384" t="str">
        <f t="shared" ref="I583:I646" si="43">IF(AND(A583&lt;&gt;"",OR(C583="",D583="",F583="",AND(H583="",L583="Rend"))),"NÃO","")</f>
        <v/>
      </c>
      <c r="J583" s="380" t="str">
        <f>IF(Table9[[#This Row],[Código do agregado
'[Entidade']]]="","",IF(A583&lt;&gt;A582,"A",IF(J582="A","B",IF(J582="B","C",IF(J582="C","D",IF(J582="D","E",IF(J582="E","F",IF(J582="F","G",IF(J582="G","H",IF(J582="H","I",IF(J582="I","J",IF(J582="J","K",IF(J582="K","L",IF(J582="L","M",IF(J582="M","N",IF(J582="N","O",IF(J582="O","P",IF(J582="P","Q"))))))))))))))))))</f>
        <v/>
      </c>
      <c r="K583" s="284" t="str">
        <f t="shared" si="40"/>
        <v/>
      </c>
      <c r="L583" s="285" t="str">
        <f t="shared" si="41"/>
        <v/>
      </c>
      <c r="M583" s="286" t="str">
        <f t="shared" ca="1" si="42"/>
        <v/>
      </c>
      <c r="U583" s="275"/>
    </row>
    <row r="584" spans="1:21" x14ac:dyDescent="0.25">
      <c r="A584" s="276"/>
      <c r="B584" s="277" t="str">
        <f>IF(Table9[[#This Row],[Código do agregado
'[Entidade']]]="","",(CONCATENATE(VLOOKUP(Table9[[#This Row],[Código do agregado
'[Entidade']]],Table8[[Código do agregado '[Entidade']]:[Código do agregado
'[1º Direito']]],8,FALSE),".",Table9[[#This Row],[Membro]])))</f>
        <v/>
      </c>
      <c r="C584" s="278"/>
      <c r="D584" s="279"/>
      <c r="E584" s="280" t="str">
        <f ca="1">IF(Table9[[#This Row],[Data de nascimento (aaaa-mm-dd)]]="","",(IF(A584="","",DATEDIF(D584,NOW(),"y"))))</f>
        <v/>
      </c>
      <c r="F584" s="281"/>
      <c r="G584" s="282"/>
      <c r="H584" s="283" t="str">
        <f>IF(G584="","",IF(G584&gt;(auxiliar!L$2*14),"Sim","Não"))</f>
        <v/>
      </c>
      <c r="I584" s="384" t="str">
        <f t="shared" si="43"/>
        <v/>
      </c>
      <c r="J584" s="380" t="str">
        <f>IF(Table9[[#This Row],[Código do agregado
'[Entidade']]]="","",IF(A584&lt;&gt;A583,"A",IF(J583="A","B",IF(J583="B","C",IF(J583="C","D",IF(J583="D","E",IF(J583="E","F",IF(J583="F","G",IF(J583="G","H",IF(J583="H","I",IF(J583="I","J",IF(J583="J","K",IF(J583="K","L",IF(J583="L","M",IF(J583="M","N",IF(J583="N","O",IF(J583="O","P",IF(J583="P","Q"))))))))))))))))))</f>
        <v/>
      </c>
      <c r="K584" s="284" t="str">
        <f t="shared" si="40"/>
        <v/>
      </c>
      <c r="L584" s="285" t="str">
        <f t="shared" si="41"/>
        <v/>
      </c>
      <c r="M584" s="286" t="str">
        <f t="shared" ca="1" si="42"/>
        <v/>
      </c>
      <c r="U584" s="275"/>
    </row>
    <row r="585" spans="1:21" x14ac:dyDescent="0.25">
      <c r="A585" s="276"/>
      <c r="B585" s="277" t="str">
        <f>IF(Table9[[#This Row],[Código do agregado
'[Entidade']]]="","",(CONCATENATE(VLOOKUP(Table9[[#This Row],[Código do agregado
'[Entidade']]],Table8[[Código do agregado '[Entidade']]:[Código do agregado
'[1º Direito']]],8,FALSE),".",Table9[[#This Row],[Membro]])))</f>
        <v/>
      </c>
      <c r="C585" s="278"/>
      <c r="D585" s="279"/>
      <c r="E585" s="280" t="str">
        <f ca="1">IF(Table9[[#This Row],[Data de nascimento (aaaa-mm-dd)]]="","",(IF(A585="","",DATEDIF(D585,NOW(),"y"))))</f>
        <v/>
      </c>
      <c r="F585" s="281"/>
      <c r="G585" s="282"/>
      <c r="H585" s="283" t="str">
        <f>IF(G585="","",IF(G585&gt;(auxiliar!L$2*14),"Sim","Não"))</f>
        <v/>
      </c>
      <c r="I585" s="384" t="str">
        <f t="shared" si="43"/>
        <v/>
      </c>
      <c r="J585" s="380" t="str">
        <f>IF(Table9[[#This Row],[Código do agregado
'[Entidade']]]="","",IF(A585&lt;&gt;A584,"A",IF(J584="A","B",IF(J584="B","C",IF(J584="C","D",IF(J584="D","E",IF(J584="E","F",IF(J584="F","G",IF(J584="G","H",IF(J584="H","I",IF(J584="I","J",IF(J584="J","K",IF(J584="K","L",IF(J584="L","M",IF(J584="M","N",IF(J584="N","O",IF(J584="O","P",IF(J584="P","Q"))))))))))))))))))</f>
        <v/>
      </c>
      <c r="K585" s="284" t="str">
        <f t="shared" si="40"/>
        <v/>
      </c>
      <c r="L585" s="285" t="str">
        <f t="shared" si="41"/>
        <v/>
      </c>
      <c r="M585" s="286" t="str">
        <f t="shared" ca="1" si="42"/>
        <v/>
      </c>
      <c r="U585" s="275"/>
    </row>
    <row r="586" spans="1:21" x14ac:dyDescent="0.25">
      <c r="A586" s="276"/>
      <c r="B586" s="277" t="str">
        <f>IF(Table9[[#This Row],[Código do agregado
'[Entidade']]]="","",(CONCATENATE(VLOOKUP(Table9[[#This Row],[Código do agregado
'[Entidade']]],Table8[[Código do agregado '[Entidade']]:[Código do agregado
'[1º Direito']]],8,FALSE),".",Table9[[#This Row],[Membro]])))</f>
        <v/>
      </c>
      <c r="C586" s="278"/>
      <c r="D586" s="279"/>
      <c r="E586" s="280" t="str">
        <f ca="1">IF(Table9[[#This Row],[Data de nascimento (aaaa-mm-dd)]]="","",(IF(A586="","",DATEDIF(D586,NOW(),"y"))))</f>
        <v/>
      </c>
      <c r="F586" s="281"/>
      <c r="G586" s="282"/>
      <c r="H586" s="283" t="str">
        <f>IF(G586="","",IF(G586&gt;(auxiliar!L$2*14),"Sim","Não"))</f>
        <v/>
      </c>
      <c r="I586" s="384" t="str">
        <f t="shared" si="43"/>
        <v/>
      </c>
      <c r="J586" s="380" t="str">
        <f>IF(Table9[[#This Row],[Código do agregado
'[Entidade']]]="","",IF(A586&lt;&gt;A585,"A",IF(J585="A","B",IF(J585="B","C",IF(J585="C","D",IF(J585="D","E",IF(J585="E","F",IF(J585="F","G",IF(J585="G","H",IF(J585="H","I",IF(J585="I","J",IF(J585="J","K",IF(J585="K","L",IF(J585="L","M",IF(J585="M","N",IF(J585="N","O",IF(J585="O","P",IF(J585="P","Q"))))))))))))))))))</f>
        <v/>
      </c>
      <c r="K586" s="284" t="str">
        <f t="shared" si="40"/>
        <v/>
      </c>
      <c r="L586" s="285" t="str">
        <f t="shared" si="41"/>
        <v/>
      </c>
      <c r="M586" s="286" t="str">
        <f t="shared" ca="1" si="42"/>
        <v/>
      </c>
      <c r="U586" s="275"/>
    </row>
    <row r="587" spans="1:21" x14ac:dyDescent="0.25">
      <c r="A587" s="276"/>
      <c r="B587" s="277" t="str">
        <f>IF(Table9[[#This Row],[Código do agregado
'[Entidade']]]="","",(CONCATENATE(VLOOKUP(Table9[[#This Row],[Código do agregado
'[Entidade']]],Table8[[Código do agregado '[Entidade']]:[Código do agregado
'[1º Direito']]],8,FALSE),".",Table9[[#This Row],[Membro]])))</f>
        <v/>
      </c>
      <c r="C587" s="278"/>
      <c r="D587" s="279"/>
      <c r="E587" s="280" t="str">
        <f ca="1">IF(Table9[[#This Row],[Data de nascimento (aaaa-mm-dd)]]="","",(IF(A587="","",DATEDIF(D587,NOW(),"y"))))</f>
        <v/>
      </c>
      <c r="F587" s="281"/>
      <c r="G587" s="282"/>
      <c r="H587" s="283" t="str">
        <f>IF(G587="","",IF(G587&gt;(auxiliar!L$2*14),"Sim","Não"))</f>
        <v/>
      </c>
      <c r="I587" s="384" t="str">
        <f t="shared" si="43"/>
        <v/>
      </c>
      <c r="J587" s="380" t="str">
        <f>IF(Table9[[#This Row],[Código do agregado
'[Entidade']]]="","",IF(A587&lt;&gt;A586,"A",IF(J586="A","B",IF(J586="B","C",IF(J586="C","D",IF(J586="D","E",IF(J586="E","F",IF(J586="F","G",IF(J586="G","H",IF(J586="H","I",IF(J586="I","J",IF(J586="J","K",IF(J586="K","L",IF(J586="L","M",IF(J586="M","N",IF(J586="N","O",IF(J586="O","P",IF(J586="P","Q"))))))))))))))))))</f>
        <v/>
      </c>
      <c r="K587" s="284" t="str">
        <f t="shared" si="40"/>
        <v/>
      </c>
      <c r="L587" s="285" t="str">
        <f t="shared" si="41"/>
        <v/>
      </c>
      <c r="M587" s="286" t="str">
        <f t="shared" ca="1" si="42"/>
        <v/>
      </c>
      <c r="U587" s="275"/>
    </row>
    <row r="588" spans="1:21" x14ac:dyDescent="0.25">
      <c r="A588" s="276"/>
      <c r="B588" s="277" t="str">
        <f>IF(Table9[[#This Row],[Código do agregado
'[Entidade']]]="","",(CONCATENATE(VLOOKUP(Table9[[#This Row],[Código do agregado
'[Entidade']]],Table8[[Código do agregado '[Entidade']]:[Código do agregado
'[1º Direito']]],8,FALSE),".",Table9[[#This Row],[Membro]])))</f>
        <v/>
      </c>
      <c r="C588" s="278"/>
      <c r="D588" s="279"/>
      <c r="E588" s="280" t="str">
        <f ca="1">IF(Table9[[#This Row],[Data de nascimento (aaaa-mm-dd)]]="","",(IF(A588="","",DATEDIF(D588,NOW(),"y"))))</f>
        <v/>
      </c>
      <c r="F588" s="281"/>
      <c r="G588" s="282"/>
      <c r="H588" s="283" t="str">
        <f>IF(G588="","",IF(G588&gt;(auxiliar!L$2*14),"Sim","Não"))</f>
        <v/>
      </c>
      <c r="I588" s="384" t="str">
        <f t="shared" si="43"/>
        <v/>
      </c>
      <c r="J588" s="380" t="str">
        <f>IF(Table9[[#This Row],[Código do agregado
'[Entidade']]]="","",IF(A588&lt;&gt;A587,"A",IF(J587="A","B",IF(J587="B","C",IF(J587="C","D",IF(J587="D","E",IF(J587="E","F",IF(J587="F","G",IF(J587="G","H",IF(J587="H","I",IF(J587="I","J",IF(J587="J","K",IF(J587="K","L",IF(J587="L","M",IF(J587="M","N",IF(J587="N","O",IF(J587="O","P",IF(J587="P","Q"))))))))))))))))))</f>
        <v/>
      </c>
      <c r="K588" s="284" t="str">
        <f t="shared" si="40"/>
        <v/>
      </c>
      <c r="L588" s="285" t="str">
        <f t="shared" si="41"/>
        <v/>
      </c>
      <c r="M588" s="286" t="str">
        <f t="shared" ca="1" si="42"/>
        <v/>
      </c>
      <c r="U588" s="275"/>
    </row>
    <row r="589" spans="1:21" x14ac:dyDescent="0.25">
      <c r="A589" s="276"/>
      <c r="B589" s="277" t="str">
        <f>IF(Table9[[#This Row],[Código do agregado
'[Entidade']]]="","",(CONCATENATE(VLOOKUP(Table9[[#This Row],[Código do agregado
'[Entidade']]],Table8[[Código do agregado '[Entidade']]:[Código do agregado
'[1º Direito']]],8,FALSE),".",Table9[[#This Row],[Membro]])))</f>
        <v/>
      </c>
      <c r="C589" s="278"/>
      <c r="D589" s="279"/>
      <c r="E589" s="280" t="str">
        <f ca="1">IF(Table9[[#This Row],[Data de nascimento (aaaa-mm-dd)]]="","",(IF(A589="","",DATEDIF(D589,NOW(),"y"))))</f>
        <v/>
      </c>
      <c r="F589" s="281"/>
      <c r="G589" s="282"/>
      <c r="H589" s="283" t="str">
        <f>IF(G589="","",IF(G589&gt;(auxiliar!L$2*14),"Sim","Não"))</f>
        <v/>
      </c>
      <c r="I589" s="384" t="str">
        <f t="shared" si="43"/>
        <v/>
      </c>
      <c r="J589" s="380" t="str">
        <f>IF(Table9[[#This Row],[Código do agregado
'[Entidade']]]="","",IF(A589&lt;&gt;A588,"A",IF(J588="A","B",IF(J588="B","C",IF(J588="C","D",IF(J588="D","E",IF(J588="E","F",IF(J588="F","G",IF(J588="G","H",IF(J588="H","I",IF(J588="I","J",IF(J588="J","K",IF(J588="K","L",IF(J588="L","M",IF(J588="M","N",IF(J588="N","O",IF(J588="O","P",IF(J588="P","Q"))))))))))))))))))</f>
        <v/>
      </c>
      <c r="K589" s="284" t="str">
        <f t="shared" si="40"/>
        <v/>
      </c>
      <c r="L589" s="285" t="str">
        <f t="shared" si="41"/>
        <v/>
      </c>
      <c r="M589" s="286" t="str">
        <f t="shared" ca="1" si="42"/>
        <v/>
      </c>
      <c r="U589" s="275"/>
    </row>
    <row r="590" spans="1:21" x14ac:dyDescent="0.25">
      <c r="A590" s="276"/>
      <c r="B590" s="277" t="str">
        <f>IF(Table9[[#This Row],[Código do agregado
'[Entidade']]]="","",(CONCATENATE(VLOOKUP(Table9[[#This Row],[Código do agregado
'[Entidade']]],Table8[[Código do agregado '[Entidade']]:[Código do agregado
'[1º Direito']]],8,FALSE),".",Table9[[#This Row],[Membro]])))</f>
        <v/>
      </c>
      <c r="C590" s="278"/>
      <c r="D590" s="279"/>
      <c r="E590" s="280" t="str">
        <f ca="1">IF(Table9[[#This Row],[Data de nascimento (aaaa-mm-dd)]]="","",(IF(A590="","",DATEDIF(D590,NOW(),"y"))))</f>
        <v/>
      </c>
      <c r="F590" s="281"/>
      <c r="G590" s="282"/>
      <c r="H590" s="283" t="str">
        <f>IF(G590="","",IF(G590&gt;(auxiliar!L$2*14),"Sim","Não"))</f>
        <v/>
      </c>
      <c r="I590" s="384" t="str">
        <f t="shared" si="43"/>
        <v/>
      </c>
      <c r="J590" s="380" t="str">
        <f>IF(Table9[[#This Row],[Código do agregado
'[Entidade']]]="","",IF(A590&lt;&gt;A589,"A",IF(J589="A","B",IF(J589="B","C",IF(J589="C","D",IF(J589="D","E",IF(J589="E","F",IF(J589="F","G",IF(J589="G","H",IF(J589="H","I",IF(J589="I","J",IF(J589="J","K",IF(J589="K","L",IF(J589="L","M",IF(J589="M","N",IF(J589="N","O",IF(J589="O","P",IF(J589="P","Q"))))))))))))))))))</f>
        <v/>
      </c>
      <c r="K590" s="284" t="str">
        <f t="shared" si="40"/>
        <v/>
      </c>
      <c r="L590" s="285" t="str">
        <f t="shared" si="41"/>
        <v/>
      </c>
      <c r="M590" s="286" t="str">
        <f t="shared" ca="1" si="42"/>
        <v/>
      </c>
      <c r="U590" s="275"/>
    </row>
    <row r="591" spans="1:21" x14ac:dyDescent="0.25">
      <c r="A591" s="276"/>
      <c r="B591" s="277" t="str">
        <f>IF(Table9[[#This Row],[Código do agregado
'[Entidade']]]="","",(CONCATENATE(VLOOKUP(Table9[[#This Row],[Código do agregado
'[Entidade']]],Table8[[Código do agregado '[Entidade']]:[Código do agregado
'[1º Direito']]],8,FALSE),".",Table9[[#This Row],[Membro]])))</f>
        <v/>
      </c>
      <c r="C591" s="278"/>
      <c r="D591" s="279"/>
      <c r="E591" s="280" t="str">
        <f ca="1">IF(Table9[[#This Row],[Data de nascimento (aaaa-mm-dd)]]="","",(IF(A591="","",DATEDIF(D591,NOW(),"y"))))</f>
        <v/>
      </c>
      <c r="F591" s="281"/>
      <c r="G591" s="282"/>
      <c r="H591" s="283" t="str">
        <f>IF(G591="","",IF(G591&gt;(auxiliar!L$2*14),"Sim","Não"))</f>
        <v/>
      </c>
      <c r="I591" s="384" t="str">
        <f t="shared" si="43"/>
        <v/>
      </c>
      <c r="J591" s="380" t="str">
        <f>IF(Table9[[#This Row],[Código do agregado
'[Entidade']]]="","",IF(A591&lt;&gt;A590,"A",IF(J590="A","B",IF(J590="B","C",IF(J590="C","D",IF(J590="D","E",IF(J590="E","F",IF(J590="F","G",IF(J590="G","H",IF(J590="H","I",IF(J590="I","J",IF(J590="J","K",IF(J590="K","L",IF(J590="L","M",IF(J590="M","N",IF(J590="N","O",IF(J590="O","P",IF(J590="P","Q"))))))))))))))))))</f>
        <v/>
      </c>
      <c r="K591" s="284" t="str">
        <f t="shared" si="40"/>
        <v/>
      </c>
      <c r="L591" s="285" t="str">
        <f t="shared" si="41"/>
        <v/>
      </c>
      <c r="M591" s="286" t="str">
        <f t="shared" ca="1" si="42"/>
        <v/>
      </c>
      <c r="U591" s="275"/>
    </row>
    <row r="592" spans="1:21" x14ac:dyDescent="0.25">
      <c r="A592" s="276"/>
      <c r="B592" s="277" t="str">
        <f>IF(Table9[[#This Row],[Código do agregado
'[Entidade']]]="","",(CONCATENATE(VLOOKUP(Table9[[#This Row],[Código do agregado
'[Entidade']]],Table8[[Código do agregado '[Entidade']]:[Código do agregado
'[1º Direito']]],8,FALSE),".",Table9[[#This Row],[Membro]])))</f>
        <v/>
      </c>
      <c r="C592" s="278"/>
      <c r="D592" s="279"/>
      <c r="E592" s="280" t="str">
        <f ca="1">IF(Table9[[#This Row],[Data de nascimento (aaaa-mm-dd)]]="","",(IF(A592="","",DATEDIF(D592,NOW(),"y"))))</f>
        <v/>
      </c>
      <c r="F592" s="281"/>
      <c r="G592" s="282"/>
      <c r="H592" s="283" t="str">
        <f>IF(G592="","",IF(G592&gt;(auxiliar!L$2*14),"Sim","Não"))</f>
        <v/>
      </c>
      <c r="I592" s="384" t="str">
        <f t="shared" si="43"/>
        <v/>
      </c>
      <c r="J592" s="380" t="str">
        <f>IF(Table9[[#This Row],[Código do agregado
'[Entidade']]]="","",IF(A592&lt;&gt;A591,"A",IF(J591="A","B",IF(J591="B","C",IF(J591="C","D",IF(J591="D","E",IF(J591="E","F",IF(J591="F","G",IF(J591="G","H",IF(J591="H","I",IF(J591="I","J",IF(J591="J","K",IF(J591="K","L",IF(J591="L","M",IF(J591="M","N",IF(J591="N","O",IF(J591="O","P",IF(J591="P","Q"))))))))))))))))))</f>
        <v/>
      </c>
      <c r="K592" s="284" t="str">
        <f t="shared" si="40"/>
        <v/>
      </c>
      <c r="L592" s="285" t="str">
        <f t="shared" si="41"/>
        <v/>
      </c>
      <c r="M592" s="286" t="str">
        <f t="shared" ca="1" si="42"/>
        <v/>
      </c>
      <c r="U592" s="275"/>
    </row>
    <row r="593" spans="1:21" x14ac:dyDescent="0.25">
      <c r="A593" s="276"/>
      <c r="B593" s="277" t="str">
        <f>IF(Table9[[#This Row],[Código do agregado
'[Entidade']]]="","",(CONCATENATE(VLOOKUP(Table9[[#This Row],[Código do agregado
'[Entidade']]],Table8[[Código do agregado '[Entidade']]:[Código do agregado
'[1º Direito']]],8,FALSE),".",Table9[[#This Row],[Membro]])))</f>
        <v/>
      </c>
      <c r="C593" s="278"/>
      <c r="D593" s="279"/>
      <c r="E593" s="280" t="str">
        <f ca="1">IF(Table9[[#This Row],[Data de nascimento (aaaa-mm-dd)]]="","",(IF(A593="","",DATEDIF(D593,NOW(),"y"))))</f>
        <v/>
      </c>
      <c r="F593" s="281"/>
      <c r="G593" s="282"/>
      <c r="H593" s="283" t="str">
        <f>IF(G593="","",IF(G593&gt;(auxiliar!L$2*14),"Sim","Não"))</f>
        <v/>
      </c>
      <c r="I593" s="384" t="str">
        <f t="shared" si="43"/>
        <v/>
      </c>
      <c r="J593" s="380" t="str">
        <f>IF(Table9[[#This Row],[Código do agregado
'[Entidade']]]="","",IF(A593&lt;&gt;A592,"A",IF(J592="A","B",IF(J592="B","C",IF(J592="C","D",IF(J592="D","E",IF(J592="E","F",IF(J592="F","G",IF(J592="G","H",IF(J592="H","I",IF(J592="I","J",IF(J592="J","K",IF(J592="K","L",IF(J592="L","M",IF(J592="M","N",IF(J592="N","O",IF(J592="O","P",IF(J592="P","Q"))))))))))))))))))</f>
        <v/>
      </c>
      <c r="K593" s="284" t="str">
        <f t="shared" si="40"/>
        <v/>
      </c>
      <c r="L593" s="285" t="str">
        <f t="shared" si="41"/>
        <v/>
      </c>
      <c r="M593" s="286" t="str">
        <f t="shared" ca="1" si="42"/>
        <v/>
      </c>
      <c r="U593" s="275"/>
    </row>
    <row r="594" spans="1:21" x14ac:dyDescent="0.25">
      <c r="A594" s="276"/>
      <c r="B594" s="277" t="str">
        <f>IF(Table9[[#This Row],[Código do agregado
'[Entidade']]]="","",(CONCATENATE(VLOOKUP(Table9[[#This Row],[Código do agregado
'[Entidade']]],Table8[[Código do agregado '[Entidade']]:[Código do agregado
'[1º Direito']]],8,FALSE),".",Table9[[#This Row],[Membro]])))</f>
        <v/>
      </c>
      <c r="C594" s="278"/>
      <c r="D594" s="279"/>
      <c r="E594" s="280" t="str">
        <f ca="1">IF(Table9[[#This Row],[Data de nascimento (aaaa-mm-dd)]]="","",(IF(A594="","",DATEDIF(D594,NOW(),"y"))))</f>
        <v/>
      </c>
      <c r="F594" s="281"/>
      <c r="G594" s="282"/>
      <c r="H594" s="283" t="str">
        <f>IF(G594="","",IF(G594&gt;(auxiliar!L$2*14),"Sim","Não"))</f>
        <v/>
      </c>
      <c r="I594" s="384" t="str">
        <f t="shared" si="43"/>
        <v/>
      </c>
      <c r="J594" s="380" t="str">
        <f>IF(Table9[[#This Row],[Código do agregado
'[Entidade']]]="","",IF(A594&lt;&gt;A593,"A",IF(J593="A","B",IF(J593="B","C",IF(J593="C","D",IF(J593="D","E",IF(J593="E","F",IF(J593="F","G",IF(J593="G","H",IF(J593="H","I",IF(J593="I","J",IF(J593="J","K",IF(J593="K","L",IF(J593="L","M",IF(J593="M","N",IF(J593="N","O",IF(J593="O","P",IF(J593="P","Q"))))))))))))))))))</f>
        <v/>
      </c>
      <c r="K594" s="284" t="str">
        <f t="shared" si="40"/>
        <v/>
      </c>
      <c r="L594" s="285" t="str">
        <f t="shared" si="41"/>
        <v/>
      </c>
      <c r="M594" s="286" t="str">
        <f t="shared" ca="1" si="42"/>
        <v/>
      </c>
      <c r="U594" s="275"/>
    </row>
    <row r="595" spans="1:21" x14ac:dyDescent="0.25">
      <c r="A595" s="276"/>
      <c r="B595" s="277" t="str">
        <f>IF(Table9[[#This Row],[Código do agregado
'[Entidade']]]="","",(CONCATENATE(VLOOKUP(Table9[[#This Row],[Código do agregado
'[Entidade']]],Table8[[Código do agregado '[Entidade']]:[Código do agregado
'[1º Direito']]],8,FALSE),".",Table9[[#This Row],[Membro]])))</f>
        <v/>
      </c>
      <c r="C595" s="278"/>
      <c r="D595" s="279"/>
      <c r="E595" s="280" t="str">
        <f ca="1">IF(Table9[[#This Row],[Data de nascimento (aaaa-mm-dd)]]="","",(IF(A595="","",DATEDIF(D595,NOW(),"y"))))</f>
        <v/>
      </c>
      <c r="F595" s="281"/>
      <c r="G595" s="282"/>
      <c r="H595" s="283" t="str">
        <f>IF(G595="","",IF(G595&gt;(auxiliar!L$2*14),"Sim","Não"))</f>
        <v/>
      </c>
      <c r="I595" s="384" t="str">
        <f t="shared" si="43"/>
        <v/>
      </c>
      <c r="J595" s="380" t="str">
        <f>IF(Table9[[#This Row],[Código do agregado
'[Entidade']]]="","",IF(A595&lt;&gt;A594,"A",IF(J594="A","B",IF(J594="B","C",IF(J594="C","D",IF(J594="D","E",IF(J594="E","F",IF(J594="F","G",IF(J594="G","H",IF(J594="H","I",IF(J594="I","J",IF(J594="J","K",IF(J594="K","L",IF(J594="L","M",IF(J594="M","N",IF(J594="N","O",IF(J594="O","P",IF(J594="P","Q"))))))))))))))))))</f>
        <v/>
      </c>
      <c r="K595" s="284" t="str">
        <f t="shared" si="40"/>
        <v/>
      </c>
      <c r="L595" s="285" t="str">
        <f t="shared" si="41"/>
        <v/>
      </c>
      <c r="M595" s="286" t="str">
        <f t="shared" ca="1" si="42"/>
        <v/>
      </c>
      <c r="U595" s="275"/>
    </row>
    <row r="596" spans="1:21" x14ac:dyDescent="0.25">
      <c r="A596" s="276"/>
      <c r="B596" s="277" t="str">
        <f>IF(Table9[[#This Row],[Código do agregado
'[Entidade']]]="","",(CONCATENATE(VLOOKUP(Table9[[#This Row],[Código do agregado
'[Entidade']]],Table8[[Código do agregado '[Entidade']]:[Código do agregado
'[1º Direito']]],8,FALSE),".",Table9[[#This Row],[Membro]])))</f>
        <v/>
      </c>
      <c r="C596" s="278"/>
      <c r="D596" s="279"/>
      <c r="E596" s="280" t="str">
        <f ca="1">IF(Table9[[#This Row],[Data de nascimento (aaaa-mm-dd)]]="","",(IF(A596="","",DATEDIF(D596,NOW(),"y"))))</f>
        <v/>
      </c>
      <c r="F596" s="281"/>
      <c r="G596" s="282"/>
      <c r="H596" s="283" t="str">
        <f>IF(G596="","",IF(G596&gt;(auxiliar!L$2*14),"Sim","Não"))</f>
        <v/>
      </c>
      <c r="I596" s="384" t="str">
        <f t="shared" si="43"/>
        <v/>
      </c>
      <c r="J596" s="380" t="str">
        <f>IF(Table9[[#This Row],[Código do agregado
'[Entidade']]]="","",IF(A596&lt;&gt;A595,"A",IF(J595="A","B",IF(J595="B","C",IF(J595="C","D",IF(J595="D","E",IF(J595="E","F",IF(J595="F","G",IF(J595="G","H",IF(J595="H","I",IF(J595="I","J",IF(J595="J","K",IF(J595="K","L",IF(J595="L","M",IF(J595="M","N",IF(J595="N","O",IF(J595="O","P",IF(J595="P","Q"))))))))))))))))))</f>
        <v/>
      </c>
      <c r="K596" s="284" t="str">
        <f t="shared" si="40"/>
        <v/>
      </c>
      <c r="L596" s="285" t="str">
        <f t="shared" si="41"/>
        <v/>
      </c>
      <c r="M596" s="286" t="str">
        <f t="shared" ca="1" si="42"/>
        <v/>
      </c>
      <c r="U596" s="275"/>
    </row>
    <row r="597" spans="1:21" x14ac:dyDescent="0.25">
      <c r="A597" s="276"/>
      <c r="B597" s="277" t="str">
        <f>IF(Table9[[#This Row],[Código do agregado
'[Entidade']]]="","",(CONCATENATE(VLOOKUP(Table9[[#This Row],[Código do agregado
'[Entidade']]],Table8[[Código do agregado '[Entidade']]:[Código do agregado
'[1º Direito']]],8,FALSE),".",Table9[[#This Row],[Membro]])))</f>
        <v/>
      </c>
      <c r="C597" s="278"/>
      <c r="D597" s="279"/>
      <c r="E597" s="280" t="str">
        <f ca="1">IF(Table9[[#This Row],[Data de nascimento (aaaa-mm-dd)]]="","",(IF(A597="","",DATEDIF(D597,NOW(),"y"))))</f>
        <v/>
      </c>
      <c r="F597" s="281"/>
      <c r="G597" s="282"/>
      <c r="H597" s="283" t="str">
        <f>IF(G597="","",IF(G597&gt;(auxiliar!L$2*14),"Sim","Não"))</f>
        <v/>
      </c>
      <c r="I597" s="384" t="str">
        <f t="shared" si="43"/>
        <v/>
      </c>
      <c r="J597" s="380" t="str">
        <f>IF(Table9[[#This Row],[Código do agregado
'[Entidade']]]="","",IF(A597&lt;&gt;A596,"A",IF(J596="A","B",IF(J596="B","C",IF(J596="C","D",IF(J596="D","E",IF(J596="E","F",IF(J596="F","G",IF(J596="G","H",IF(J596="H","I",IF(J596="I","J",IF(J596="J","K",IF(J596="K","L",IF(J596="L","M",IF(J596="M","N",IF(J596="N","O",IF(J596="O","P",IF(J596="P","Q"))))))))))))))))))</f>
        <v/>
      </c>
      <c r="K597" s="284" t="str">
        <f t="shared" si="40"/>
        <v/>
      </c>
      <c r="L597" s="285" t="str">
        <f t="shared" si="41"/>
        <v/>
      </c>
      <c r="M597" s="286" t="str">
        <f t="shared" ca="1" si="42"/>
        <v/>
      </c>
      <c r="U597" s="275"/>
    </row>
    <row r="598" spans="1:21" x14ac:dyDescent="0.25">
      <c r="A598" s="276"/>
      <c r="B598" s="277" t="str">
        <f>IF(Table9[[#This Row],[Código do agregado
'[Entidade']]]="","",(CONCATENATE(VLOOKUP(Table9[[#This Row],[Código do agregado
'[Entidade']]],Table8[[Código do agregado '[Entidade']]:[Código do agregado
'[1º Direito']]],8,FALSE),".",Table9[[#This Row],[Membro]])))</f>
        <v/>
      </c>
      <c r="C598" s="278"/>
      <c r="D598" s="279"/>
      <c r="E598" s="280" t="str">
        <f ca="1">IF(Table9[[#This Row],[Data de nascimento (aaaa-mm-dd)]]="","",(IF(A598="","",DATEDIF(D598,NOW(),"y"))))</f>
        <v/>
      </c>
      <c r="F598" s="281"/>
      <c r="G598" s="282"/>
      <c r="H598" s="283" t="str">
        <f>IF(G598="","",IF(G598&gt;(auxiliar!L$2*14),"Sim","Não"))</f>
        <v/>
      </c>
      <c r="I598" s="384" t="str">
        <f t="shared" si="43"/>
        <v/>
      </c>
      <c r="J598" s="380" t="str">
        <f>IF(Table9[[#This Row],[Código do agregado
'[Entidade']]]="","",IF(A598&lt;&gt;A597,"A",IF(J597="A","B",IF(J597="B","C",IF(J597="C","D",IF(J597="D","E",IF(J597="E","F",IF(J597="F","G",IF(J597="G","H",IF(J597="H","I",IF(J597="I","J",IF(J597="J","K",IF(J597="K","L",IF(J597="L","M",IF(J597="M","N",IF(J597="N","O",IF(J597="O","P",IF(J597="P","Q"))))))))))))))))))</f>
        <v/>
      </c>
      <c r="K598" s="284" t="str">
        <f t="shared" si="40"/>
        <v/>
      </c>
      <c r="L598" s="285" t="str">
        <f t="shared" si="41"/>
        <v/>
      </c>
      <c r="M598" s="286" t="str">
        <f t="shared" ca="1" si="42"/>
        <v/>
      </c>
      <c r="U598" s="275"/>
    </row>
    <row r="599" spans="1:21" x14ac:dyDescent="0.25">
      <c r="A599" s="276"/>
      <c r="B599" s="277" t="str">
        <f>IF(Table9[[#This Row],[Código do agregado
'[Entidade']]]="","",(CONCATENATE(VLOOKUP(Table9[[#This Row],[Código do agregado
'[Entidade']]],Table8[[Código do agregado '[Entidade']]:[Código do agregado
'[1º Direito']]],8,FALSE),".",Table9[[#This Row],[Membro]])))</f>
        <v/>
      </c>
      <c r="C599" s="278"/>
      <c r="D599" s="279"/>
      <c r="E599" s="280" t="str">
        <f ca="1">IF(Table9[[#This Row],[Data de nascimento (aaaa-mm-dd)]]="","",(IF(A599="","",DATEDIF(D599,NOW(),"y"))))</f>
        <v/>
      </c>
      <c r="F599" s="281"/>
      <c r="G599" s="282"/>
      <c r="H599" s="283" t="str">
        <f>IF(G599="","",IF(G599&gt;(auxiliar!L$2*14),"Sim","Não"))</f>
        <v/>
      </c>
      <c r="I599" s="384" t="str">
        <f t="shared" si="43"/>
        <v/>
      </c>
      <c r="J599" s="380" t="str">
        <f>IF(Table9[[#This Row],[Código do agregado
'[Entidade']]]="","",IF(A599&lt;&gt;A598,"A",IF(J598="A","B",IF(J598="B","C",IF(J598="C","D",IF(J598="D","E",IF(J598="E","F",IF(J598="F","G",IF(J598="G","H",IF(J598="H","I",IF(J598="I","J",IF(J598="J","K",IF(J598="K","L",IF(J598="L","M",IF(J598="M","N",IF(J598="N","O",IF(J598="O","P",IF(J598="P","Q"))))))))))))))))))</f>
        <v/>
      </c>
      <c r="K599" s="284" t="str">
        <f t="shared" si="40"/>
        <v/>
      </c>
      <c r="L599" s="285" t="str">
        <f t="shared" si="41"/>
        <v/>
      </c>
      <c r="M599" s="286" t="str">
        <f t="shared" ca="1" si="42"/>
        <v/>
      </c>
      <c r="U599" s="275"/>
    </row>
    <row r="600" spans="1:21" x14ac:dyDescent="0.25">
      <c r="A600" s="276"/>
      <c r="B600" s="277" t="str">
        <f>IF(Table9[[#This Row],[Código do agregado
'[Entidade']]]="","",(CONCATENATE(VLOOKUP(Table9[[#This Row],[Código do agregado
'[Entidade']]],Table8[[Código do agregado '[Entidade']]:[Código do agregado
'[1º Direito']]],8,FALSE),".",Table9[[#This Row],[Membro]])))</f>
        <v/>
      </c>
      <c r="C600" s="278"/>
      <c r="D600" s="279"/>
      <c r="E600" s="280" t="str">
        <f ca="1">IF(Table9[[#This Row],[Data de nascimento (aaaa-mm-dd)]]="","",(IF(A600="","",DATEDIF(D600,NOW(),"y"))))</f>
        <v/>
      </c>
      <c r="F600" s="281"/>
      <c r="G600" s="282"/>
      <c r="H600" s="283" t="str">
        <f>IF(G600="","",IF(G600&gt;(auxiliar!L$2*14),"Sim","Não"))</f>
        <v/>
      </c>
      <c r="I600" s="384" t="str">
        <f t="shared" si="43"/>
        <v/>
      </c>
      <c r="J600" s="380" t="str">
        <f>IF(Table9[[#This Row],[Código do agregado
'[Entidade']]]="","",IF(A600&lt;&gt;A599,"A",IF(J599="A","B",IF(J599="B","C",IF(J599="C","D",IF(J599="D","E",IF(J599="E","F",IF(J599="F","G",IF(J599="G","H",IF(J599="H","I",IF(J599="I","J",IF(J599="J","K",IF(J599="K","L",IF(J599="L","M",IF(J599="M","N",IF(J599="N","O",IF(J599="O","P",IF(J599="P","Q"))))))))))))))))))</f>
        <v/>
      </c>
      <c r="K600" s="284" t="str">
        <f t="shared" si="40"/>
        <v/>
      </c>
      <c r="L600" s="285" t="str">
        <f t="shared" si="41"/>
        <v/>
      </c>
      <c r="M600" s="286" t="str">
        <f t="shared" ca="1" si="42"/>
        <v/>
      </c>
      <c r="U600" s="275"/>
    </row>
    <row r="601" spans="1:21" x14ac:dyDescent="0.25">
      <c r="A601" s="276"/>
      <c r="B601" s="277" t="str">
        <f>IF(Table9[[#This Row],[Código do agregado
'[Entidade']]]="","",(CONCATENATE(VLOOKUP(Table9[[#This Row],[Código do agregado
'[Entidade']]],Table8[[Código do agregado '[Entidade']]:[Código do agregado
'[1º Direito']]],8,FALSE),".",Table9[[#This Row],[Membro]])))</f>
        <v/>
      </c>
      <c r="C601" s="278"/>
      <c r="D601" s="279"/>
      <c r="E601" s="280" t="str">
        <f ca="1">IF(Table9[[#This Row],[Data de nascimento (aaaa-mm-dd)]]="","",(IF(A601="","",DATEDIF(D601,NOW(),"y"))))</f>
        <v/>
      </c>
      <c r="F601" s="281"/>
      <c r="G601" s="282"/>
      <c r="H601" s="283" t="str">
        <f>IF(G601="","",IF(G601&gt;(auxiliar!L$2*14),"Sim","Não"))</f>
        <v/>
      </c>
      <c r="I601" s="384" t="str">
        <f t="shared" si="43"/>
        <v/>
      </c>
      <c r="J601" s="380" t="str">
        <f>IF(Table9[[#This Row],[Código do agregado
'[Entidade']]]="","",IF(A601&lt;&gt;A600,"A",IF(J600="A","B",IF(J600="B","C",IF(J600="C","D",IF(J600="D","E",IF(J600="E","F",IF(J600="F","G",IF(J600="G","H",IF(J600="H","I",IF(J600="I","J",IF(J600="J","K",IF(J600="K","L",IF(J600="L","M",IF(J600="M","N",IF(J600="N","O",IF(J600="O","P",IF(J600="P","Q"))))))))))))))))))</f>
        <v/>
      </c>
      <c r="K601" s="284" t="str">
        <f t="shared" si="40"/>
        <v/>
      </c>
      <c r="L601" s="285" t="str">
        <f t="shared" si="41"/>
        <v/>
      </c>
      <c r="M601" s="286" t="str">
        <f t="shared" ca="1" si="42"/>
        <v/>
      </c>
      <c r="U601" s="275"/>
    </row>
    <row r="602" spans="1:21" x14ac:dyDescent="0.25">
      <c r="A602" s="276"/>
      <c r="B602" s="277" t="str">
        <f>IF(Table9[[#This Row],[Código do agregado
'[Entidade']]]="","",(CONCATENATE(VLOOKUP(Table9[[#This Row],[Código do agregado
'[Entidade']]],Table8[[Código do agregado '[Entidade']]:[Código do agregado
'[1º Direito']]],8,FALSE),".",Table9[[#This Row],[Membro]])))</f>
        <v/>
      </c>
      <c r="C602" s="278"/>
      <c r="D602" s="279"/>
      <c r="E602" s="280" t="str">
        <f ca="1">IF(Table9[[#This Row],[Data de nascimento (aaaa-mm-dd)]]="","",(IF(A602="","",DATEDIF(D602,NOW(),"y"))))</f>
        <v/>
      </c>
      <c r="F602" s="281"/>
      <c r="G602" s="282"/>
      <c r="H602" s="283" t="str">
        <f>IF(G602="","",IF(G602&gt;(auxiliar!L$2*14),"Sim","Não"))</f>
        <v/>
      </c>
      <c r="I602" s="384" t="str">
        <f t="shared" si="43"/>
        <v/>
      </c>
      <c r="J602" s="380" t="str">
        <f>IF(Table9[[#This Row],[Código do agregado
'[Entidade']]]="","",IF(A602&lt;&gt;A601,"A",IF(J601="A","B",IF(J601="B","C",IF(J601="C","D",IF(J601="D","E",IF(J601="E","F",IF(J601="F","G",IF(J601="G","H",IF(J601="H","I",IF(J601="I","J",IF(J601="J","K",IF(J601="K","L",IF(J601="L","M",IF(J601="M","N",IF(J601="N","O",IF(J601="O","P",IF(J601="P","Q"))))))))))))))))))</f>
        <v/>
      </c>
      <c r="K602" s="284" t="str">
        <f t="shared" si="40"/>
        <v/>
      </c>
      <c r="L602" s="285" t="str">
        <f t="shared" si="41"/>
        <v/>
      </c>
      <c r="M602" s="286" t="str">
        <f t="shared" ca="1" si="42"/>
        <v/>
      </c>
      <c r="U602" s="275"/>
    </row>
    <row r="603" spans="1:21" x14ac:dyDescent="0.25">
      <c r="A603" s="276"/>
      <c r="B603" s="277" t="str">
        <f>IF(Table9[[#This Row],[Código do agregado
'[Entidade']]]="","",(CONCATENATE(VLOOKUP(Table9[[#This Row],[Código do agregado
'[Entidade']]],Table8[[Código do agregado '[Entidade']]:[Código do agregado
'[1º Direito']]],8,FALSE),".",Table9[[#This Row],[Membro]])))</f>
        <v/>
      </c>
      <c r="C603" s="278"/>
      <c r="D603" s="279"/>
      <c r="E603" s="280" t="str">
        <f ca="1">IF(Table9[[#This Row],[Data de nascimento (aaaa-mm-dd)]]="","",(IF(A603="","",DATEDIF(D603,NOW(),"y"))))</f>
        <v/>
      </c>
      <c r="F603" s="281"/>
      <c r="G603" s="282"/>
      <c r="H603" s="283" t="str">
        <f>IF(G603="","",IF(G603&gt;(auxiliar!L$2*14),"Sim","Não"))</f>
        <v/>
      </c>
      <c r="I603" s="384" t="str">
        <f t="shared" si="43"/>
        <v/>
      </c>
      <c r="J603" s="380" t="str">
        <f>IF(Table9[[#This Row],[Código do agregado
'[Entidade']]]="","",IF(A603&lt;&gt;A602,"A",IF(J602="A","B",IF(J602="B","C",IF(J602="C","D",IF(J602="D","E",IF(J602="E","F",IF(J602="F","G",IF(J602="G","H",IF(J602="H","I",IF(J602="I","J",IF(J602="J","K",IF(J602="K","L",IF(J602="L","M",IF(J602="M","N",IF(J602="N","O",IF(J602="O","P",IF(J602="P","Q"))))))))))))))))))</f>
        <v/>
      </c>
      <c r="K603" s="284" t="str">
        <f t="shared" si="40"/>
        <v/>
      </c>
      <c r="L603" s="285" t="str">
        <f t="shared" si="41"/>
        <v/>
      </c>
      <c r="M603" s="286" t="str">
        <f t="shared" ca="1" si="42"/>
        <v/>
      </c>
      <c r="U603" s="275"/>
    </row>
    <row r="604" spans="1:21" x14ac:dyDescent="0.25">
      <c r="A604" s="276"/>
      <c r="B604" s="277" t="str">
        <f>IF(Table9[[#This Row],[Código do agregado
'[Entidade']]]="","",(CONCATENATE(VLOOKUP(Table9[[#This Row],[Código do agregado
'[Entidade']]],Table8[[Código do agregado '[Entidade']]:[Código do agregado
'[1º Direito']]],8,FALSE),".",Table9[[#This Row],[Membro]])))</f>
        <v/>
      </c>
      <c r="C604" s="278"/>
      <c r="D604" s="279"/>
      <c r="E604" s="280" t="str">
        <f ca="1">IF(Table9[[#This Row],[Data de nascimento (aaaa-mm-dd)]]="","",(IF(A604="","",DATEDIF(D604,NOW(),"y"))))</f>
        <v/>
      </c>
      <c r="F604" s="281"/>
      <c r="G604" s="282"/>
      <c r="H604" s="283" t="str">
        <f>IF(G604="","",IF(G604&gt;(auxiliar!L$2*14),"Sim","Não"))</f>
        <v/>
      </c>
      <c r="I604" s="384" t="str">
        <f t="shared" si="43"/>
        <v/>
      </c>
      <c r="J604" s="380" t="str">
        <f>IF(Table9[[#This Row],[Código do agregado
'[Entidade']]]="","",IF(A604&lt;&gt;A603,"A",IF(J603="A","B",IF(J603="B","C",IF(J603="C","D",IF(J603="D","E",IF(J603="E","F",IF(J603="F","G",IF(J603="G","H",IF(J603="H","I",IF(J603="I","J",IF(J603="J","K",IF(J603="K","L",IF(J603="L","M",IF(J603="M","N",IF(J603="N","O",IF(J603="O","P",IF(J603="P","Q"))))))))))))))))))</f>
        <v/>
      </c>
      <c r="K604" s="284" t="str">
        <f t="shared" si="40"/>
        <v/>
      </c>
      <c r="L604" s="285" t="str">
        <f t="shared" si="41"/>
        <v/>
      </c>
      <c r="M604" s="286" t="str">
        <f t="shared" ca="1" si="42"/>
        <v/>
      </c>
      <c r="U604" s="275"/>
    </row>
    <row r="605" spans="1:21" x14ac:dyDescent="0.25">
      <c r="A605" s="276"/>
      <c r="B605" s="277" t="str">
        <f>IF(Table9[[#This Row],[Código do agregado
'[Entidade']]]="","",(CONCATENATE(VLOOKUP(Table9[[#This Row],[Código do agregado
'[Entidade']]],Table8[[Código do agregado '[Entidade']]:[Código do agregado
'[1º Direito']]],8,FALSE),".",Table9[[#This Row],[Membro]])))</f>
        <v/>
      </c>
      <c r="C605" s="278"/>
      <c r="D605" s="279"/>
      <c r="E605" s="280" t="str">
        <f ca="1">IF(Table9[[#This Row],[Data de nascimento (aaaa-mm-dd)]]="","",(IF(A605="","",DATEDIF(D605,NOW(),"y"))))</f>
        <v/>
      </c>
      <c r="F605" s="281"/>
      <c r="G605" s="282"/>
      <c r="H605" s="283" t="str">
        <f>IF(G605="","",IF(G605&gt;(auxiliar!L$2*14),"Sim","Não"))</f>
        <v/>
      </c>
      <c r="I605" s="384" t="str">
        <f t="shared" si="43"/>
        <v/>
      </c>
      <c r="J605" s="380" t="str">
        <f>IF(Table9[[#This Row],[Código do agregado
'[Entidade']]]="","",IF(A605&lt;&gt;A604,"A",IF(J604="A","B",IF(J604="B","C",IF(J604="C","D",IF(J604="D","E",IF(J604="E","F",IF(J604="F","G",IF(J604="G","H",IF(J604="H","I",IF(J604="I","J",IF(J604="J","K",IF(J604="K","L",IF(J604="L","M",IF(J604="M","N",IF(J604="N","O",IF(J604="O","P",IF(J604="P","Q"))))))))))))))))))</f>
        <v/>
      </c>
      <c r="K605" s="284" t="str">
        <f t="shared" si="40"/>
        <v/>
      </c>
      <c r="L605" s="285" t="str">
        <f t="shared" si="41"/>
        <v/>
      </c>
      <c r="M605" s="286" t="str">
        <f t="shared" ca="1" si="42"/>
        <v/>
      </c>
      <c r="U605" s="275"/>
    </row>
    <row r="606" spans="1:21" x14ac:dyDescent="0.25">
      <c r="A606" s="276"/>
      <c r="B606" s="277" t="str">
        <f>IF(Table9[[#This Row],[Código do agregado
'[Entidade']]]="","",(CONCATENATE(VLOOKUP(Table9[[#This Row],[Código do agregado
'[Entidade']]],Table8[[Código do agregado '[Entidade']]:[Código do agregado
'[1º Direito']]],8,FALSE),".",Table9[[#This Row],[Membro]])))</f>
        <v/>
      </c>
      <c r="C606" s="278"/>
      <c r="D606" s="279"/>
      <c r="E606" s="280" t="str">
        <f ca="1">IF(Table9[[#This Row],[Data de nascimento (aaaa-mm-dd)]]="","",(IF(A606="","",DATEDIF(D606,NOW(),"y"))))</f>
        <v/>
      </c>
      <c r="F606" s="281"/>
      <c r="G606" s="282"/>
      <c r="H606" s="283" t="str">
        <f>IF(G606="","",IF(G606&gt;(auxiliar!L$2*14),"Sim","Não"))</f>
        <v/>
      </c>
      <c r="I606" s="384" t="str">
        <f t="shared" si="43"/>
        <v/>
      </c>
      <c r="J606" s="380" t="str">
        <f>IF(Table9[[#This Row],[Código do agregado
'[Entidade']]]="","",IF(A606&lt;&gt;A605,"A",IF(J605="A","B",IF(J605="B","C",IF(J605="C","D",IF(J605="D","E",IF(J605="E","F",IF(J605="F","G",IF(J605="G","H",IF(J605="H","I",IF(J605="I","J",IF(J605="J","K",IF(J605="K","L",IF(J605="L","M",IF(J605="M","N",IF(J605="N","O",IF(J605="O","P",IF(J605="P","Q"))))))))))))))))))</f>
        <v/>
      </c>
      <c r="K606" s="284" t="str">
        <f t="shared" si="40"/>
        <v/>
      </c>
      <c r="L606" s="285" t="str">
        <f t="shared" si="41"/>
        <v/>
      </c>
      <c r="M606" s="286" t="str">
        <f t="shared" ca="1" si="42"/>
        <v/>
      </c>
      <c r="U606" s="275"/>
    </row>
    <row r="607" spans="1:21" x14ac:dyDescent="0.25">
      <c r="A607" s="276"/>
      <c r="B607" s="277" t="str">
        <f>IF(Table9[[#This Row],[Código do agregado
'[Entidade']]]="","",(CONCATENATE(VLOOKUP(Table9[[#This Row],[Código do agregado
'[Entidade']]],Table8[[Código do agregado '[Entidade']]:[Código do agregado
'[1º Direito']]],8,FALSE),".",Table9[[#This Row],[Membro]])))</f>
        <v/>
      </c>
      <c r="C607" s="278"/>
      <c r="D607" s="279"/>
      <c r="E607" s="280" t="str">
        <f ca="1">IF(Table9[[#This Row],[Data de nascimento (aaaa-mm-dd)]]="","",(IF(A607="","",DATEDIF(D607,NOW(),"y"))))</f>
        <v/>
      </c>
      <c r="F607" s="281"/>
      <c r="G607" s="282"/>
      <c r="H607" s="283" t="str">
        <f>IF(G607="","",IF(G607&gt;(auxiliar!L$2*14),"Sim","Não"))</f>
        <v/>
      </c>
      <c r="I607" s="384" t="str">
        <f t="shared" si="43"/>
        <v/>
      </c>
      <c r="J607" s="380" t="str">
        <f>IF(Table9[[#This Row],[Código do agregado
'[Entidade']]]="","",IF(A607&lt;&gt;A606,"A",IF(J606="A","B",IF(J606="B","C",IF(J606="C","D",IF(J606="D","E",IF(J606="E","F",IF(J606="F","G",IF(J606="G","H",IF(J606="H","I",IF(J606="I","J",IF(J606="J","K",IF(J606="K","L",IF(J606="L","M",IF(J606="M","N",IF(J606="N","O",IF(J606="O","P",IF(J606="P","Q"))))))))))))))))))</f>
        <v/>
      </c>
      <c r="K607" s="284" t="str">
        <f t="shared" si="40"/>
        <v/>
      </c>
      <c r="L607" s="285" t="str">
        <f t="shared" si="41"/>
        <v/>
      </c>
      <c r="M607" s="286" t="str">
        <f t="shared" ca="1" si="42"/>
        <v/>
      </c>
      <c r="U607" s="275"/>
    </row>
    <row r="608" spans="1:21" x14ac:dyDescent="0.25">
      <c r="A608" s="276"/>
      <c r="B608" s="277" t="str">
        <f>IF(Table9[[#This Row],[Código do agregado
'[Entidade']]]="","",(CONCATENATE(VLOOKUP(Table9[[#This Row],[Código do agregado
'[Entidade']]],Table8[[Código do agregado '[Entidade']]:[Código do agregado
'[1º Direito']]],8,FALSE),".",Table9[[#This Row],[Membro]])))</f>
        <v/>
      </c>
      <c r="C608" s="278"/>
      <c r="D608" s="279"/>
      <c r="E608" s="280" t="str">
        <f ca="1">IF(Table9[[#This Row],[Data de nascimento (aaaa-mm-dd)]]="","",(IF(A608="","",DATEDIF(D608,NOW(),"y"))))</f>
        <v/>
      </c>
      <c r="F608" s="281"/>
      <c r="G608" s="282"/>
      <c r="H608" s="283" t="str">
        <f>IF(G608="","",IF(G608&gt;(auxiliar!L$2*14),"Sim","Não"))</f>
        <v/>
      </c>
      <c r="I608" s="384" t="str">
        <f t="shared" si="43"/>
        <v/>
      </c>
      <c r="J608" s="380" t="str">
        <f>IF(Table9[[#This Row],[Código do agregado
'[Entidade']]]="","",IF(A608&lt;&gt;A607,"A",IF(J607="A","B",IF(J607="B","C",IF(J607="C","D",IF(J607="D","E",IF(J607="E","F",IF(J607="F","G",IF(J607="G","H",IF(J607="H","I",IF(J607="I","J",IF(J607="J","K",IF(J607="K","L",IF(J607="L","M",IF(J607="M","N",IF(J607="N","O",IF(J607="O","P",IF(J607="P","Q"))))))))))))))))))</f>
        <v/>
      </c>
      <c r="K608" s="284" t="str">
        <f t="shared" si="40"/>
        <v/>
      </c>
      <c r="L608" s="285" t="str">
        <f t="shared" si="41"/>
        <v/>
      </c>
      <c r="M608" s="286" t="str">
        <f t="shared" ca="1" si="42"/>
        <v/>
      </c>
      <c r="U608" s="275"/>
    </row>
    <row r="609" spans="1:21" x14ac:dyDescent="0.25">
      <c r="A609" s="276"/>
      <c r="B609" s="277" t="str">
        <f>IF(Table9[[#This Row],[Código do agregado
'[Entidade']]]="","",(CONCATENATE(VLOOKUP(Table9[[#This Row],[Código do agregado
'[Entidade']]],Table8[[Código do agregado '[Entidade']]:[Código do agregado
'[1º Direito']]],8,FALSE),".",Table9[[#This Row],[Membro]])))</f>
        <v/>
      </c>
      <c r="C609" s="278"/>
      <c r="D609" s="279"/>
      <c r="E609" s="280" t="str">
        <f ca="1">IF(Table9[[#This Row],[Data de nascimento (aaaa-mm-dd)]]="","",(IF(A609="","",DATEDIF(D609,NOW(),"y"))))</f>
        <v/>
      </c>
      <c r="F609" s="281"/>
      <c r="G609" s="282"/>
      <c r="H609" s="283" t="str">
        <f>IF(G609="","",IF(G609&gt;(auxiliar!L$2*14),"Sim","Não"))</f>
        <v/>
      </c>
      <c r="I609" s="384" t="str">
        <f t="shared" si="43"/>
        <v/>
      </c>
      <c r="J609" s="380" t="str">
        <f>IF(Table9[[#This Row],[Código do agregado
'[Entidade']]]="","",IF(A609&lt;&gt;A608,"A",IF(J608="A","B",IF(J608="B","C",IF(J608="C","D",IF(J608="D","E",IF(J608="E","F",IF(J608="F","G",IF(J608="G","H",IF(J608="H","I",IF(J608="I","J",IF(J608="J","K",IF(J608="K","L",IF(J608="L","M",IF(J608="M","N",IF(J608="N","O",IF(J608="O","P",IF(J608="P","Q"))))))))))))))))))</f>
        <v/>
      </c>
      <c r="K609" s="284" t="str">
        <f t="shared" si="40"/>
        <v/>
      </c>
      <c r="L609" s="285" t="str">
        <f t="shared" si="41"/>
        <v/>
      </c>
      <c r="M609" s="286" t="str">
        <f t="shared" ca="1" si="42"/>
        <v/>
      </c>
      <c r="U609" s="275"/>
    </row>
    <row r="610" spans="1:21" x14ac:dyDescent="0.25">
      <c r="A610" s="276"/>
      <c r="B610" s="277" t="str">
        <f>IF(Table9[[#This Row],[Código do agregado
'[Entidade']]]="","",(CONCATENATE(VLOOKUP(Table9[[#This Row],[Código do agregado
'[Entidade']]],Table8[[Código do agregado '[Entidade']]:[Código do agregado
'[1º Direito']]],8,FALSE),".",Table9[[#This Row],[Membro]])))</f>
        <v/>
      </c>
      <c r="C610" s="278"/>
      <c r="D610" s="279"/>
      <c r="E610" s="280" t="str">
        <f ca="1">IF(Table9[[#This Row],[Data de nascimento (aaaa-mm-dd)]]="","",(IF(A610="","",DATEDIF(D610,NOW(),"y"))))</f>
        <v/>
      </c>
      <c r="F610" s="281"/>
      <c r="G610" s="282"/>
      <c r="H610" s="283" t="str">
        <f>IF(G610="","",IF(G610&gt;(auxiliar!L$2*14),"Sim","Não"))</f>
        <v/>
      </c>
      <c r="I610" s="384" t="str">
        <f t="shared" si="43"/>
        <v/>
      </c>
      <c r="J610" s="380" t="str">
        <f>IF(Table9[[#This Row],[Código do agregado
'[Entidade']]]="","",IF(A610&lt;&gt;A609,"A",IF(J609="A","B",IF(J609="B","C",IF(J609="C","D",IF(J609="D","E",IF(J609="E","F",IF(J609="F","G",IF(J609="G","H",IF(J609="H","I",IF(J609="I","J",IF(J609="J","K",IF(J609="K","L",IF(J609="L","M",IF(J609="M","N",IF(J609="N","O",IF(J609="O","P",IF(J609="P","Q"))))))))))))))))))</f>
        <v/>
      </c>
      <c r="K610" s="284" t="str">
        <f t="shared" si="40"/>
        <v/>
      </c>
      <c r="L610" s="285" t="str">
        <f t="shared" si="41"/>
        <v/>
      </c>
      <c r="M610" s="286" t="str">
        <f t="shared" ca="1" si="42"/>
        <v/>
      </c>
      <c r="U610" s="275"/>
    </row>
    <row r="611" spans="1:21" x14ac:dyDescent="0.25">
      <c r="A611" s="276"/>
      <c r="B611" s="277" t="str">
        <f>IF(Table9[[#This Row],[Código do agregado
'[Entidade']]]="","",(CONCATENATE(VLOOKUP(Table9[[#This Row],[Código do agregado
'[Entidade']]],Table8[[Código do agregado '[Entidade']]:[Código do agregado
'[1º Direito']]],8,FALSE),".",Table9[[#This Row],[Membro]])))</f>
        <v/>
      </c>
      <c r="C611" s="278"/>
      <c r="D611" s="279"/>
      <c r="E611" s="280" t="str">
        <f ca="1">IF(Table9[[#This Row],[Data de nascimento (aaaa-mm-dd)]]="","",(IF(A611="","",DATEDIF(D611,NOW(),"y"))))</f>
        <v/>
      </c>
      <c r="F611" s="281"/>
      <c r="G611" s="282"/>
      <c r="H611" s="283" t="str">
        <f>IF(G611="","",IF(G611&gt;(auxiliar!L$2*14),"Sim","Não"))</f>
        <v/>
      </c>
      <c r="I611" s="384" t="str">
        <f t="shared" si="43"/>
        <v/>
      </c>
      <c r="J611" s="380" t="str">
        <f>IF(Table9[[#This Row],[Código do agregado
'[Entidade']]]="","",IF(A611&lt;&gt;A610,"A",IF(J610="A","B",IF(J610="B","C",IF(J610="C","D",IF(J610="D","E",IF(J610="E","F",IF(J610="F","G",IF(J610="G","H",IF(J610="H","I",IF(J610="I","J",IF(J610="J","K",IF(J610="K","L",IF(J610="L","M",IF(J610="M","N",IF(J610="N","O",IF(J610="O","P",IF(J610="P","Q"))))))))))))))))))</f>
        <v/>
      </c>
      <c r="K611" s="284" t="str">
        <f t="shared" si="40"/>
        <v/>
      </c>
      <c r="L611" s="285" t="str">
        <f t="shared" si="41"/>
        <v/>
      </c>
      <c r="M611" s="286" t="str">
        <f t="shared" ca="1" si="42"/>
        <v/>
      </c>
      <c r="U611" s="275"/>
    </row>
    <row r="612" spans="1:21" x14ac:dyDescent="0.25">
      <c r="A612" s="276"/>
      <c r="B612" s="277" t="str">
        <f>IF(Table9[[#This Row],[Código do agregado
'[Entidade']]]="","",(CONCATENATE(VLOOKUP(Table9[[#This Row],[Código do agregado
'[Entidade']]],Table8[[Código do agregado '[Entidade']]:[Código do agregado
'[1º Direito']]],8,FALSE),".",Table9[[#This Row],[Membro]])))</f>
        <v/>
      </c>
      <c r="C612" s="278"/>
      <c r="D612" s="279"/>
      <c r="E612" s="280" t="str">
        <f ca="1">IF(Table9[[#This Row],[Data de nascimento (aaaa-mm-dd)]]="","",(IF(A612="","",DATEDIF(D612,NOW(),"y"))))</f>
        <v/>
      </c>
      <c r="F612" s="281"/>
      <c r="G612" s="282"/>
      <c r="H612" s="283" t="str">
        <f>IF(G612="","",IF(G612&gt;(auxiliar!L$2*14),"Sim","Não"))</f>
        <v/>
      </c>
      <c r="I612" s="384" t="str">
        <f t="shared" si="43"/>
        <v/>
      </c>
      <c r="J612" s="380" t="str">
        <f>IF(Table9[[#This Row],[Código do agregado
'[Entidade']]]="","",IF(A612&lt;&gt;A611,"A",IF(J611="A","B",IF(J611="B","C",IF(J611="C","D",IF(J611="D","E",IF(J611="E","F",IF(J611="F","G",IF(J611="G","H",IF(J611="H","I",IF(J611="I","J",IF(J611="J","K",IF(J611="K","L",IF(J611="L","M",IF(J611="M","N",IF(J611="N","O",IF(J611="O","P",IF(J611="P","Q"))))))))))))))))))</f>
        <v/>
      </c>
      <c r="K612" s="284" t="str">
        <f t="shared" ref="K612:K675" si="44">IFERROR(IF(OR(RIGHT(C612,1)-(11-((9*LEFT(C612,1)+8*MID(C612,2,1)+7*MID(C612,3,1)+6*MID(C612,4,1)+5*MID(C612,5,1)+4*MID(C612,6,1)+3*MID(C612,7,1)+2*MID(C612,8,1))-(11*INT((9*LEFT(C612,1)+8*MID(C612,2,1)+7*MID(C612,3,1)+6*MID(C612,4,1)+5*MID(C612,5,1)+4*MID(C612,6,1)+3*MID(C612,7,1)+2*MID(C612,8,1))/11))))=0,RIGHT(C612,1)-(11-((9*LEFT(C612,1)+8*MID(C612,2,1)+7*MID(C612,3,1)+6*MID(C612,4,1)+5*MID(C612,5,1)+4*MID(C612,6,1)+3*MID(C612,7,1)+2*MID(C612,8,1))-(11*INT((9*LEFT(C612,1)+8*MID(C612,2,1)+7*MID(C612,3,1)+6*MID(C612,4,1)+5*MID(C612,5,1)+4*MID(C612,6,1)+3*MID(C612,7,1)+2*MID(C612,8,1))/11))))=-11,RIGHT(C612,1)-(11-((9*LEFT(C612,1)+8*MID(C612,2,1)+7*MID(C612,3,1)+6*MID(C612,4,1)+5*MID(C612,5,1)+4*MID(C612,6,1)+3*MID(C612,7,1)+2*MID(C612,8,1))-(11*INT((9*LEFT(C612,1)+8*MID(C612,2,1)+7*MID(C612,3,1)+6*MID(C612,4,1)+5*MID(C612,5,1)+4*MID(C612,6,1)+3*MID(C612,7,1)+2*MID(C612,8,1))/11))))=-10),"","X"),"")</f>
        <v/>
      </c>
      <c r="L612" s="285" t="str">
        <f t="shared" ref="L612:L675" si="45">IF(RIGHT(B612,1)="A","",IF(B612="","",IF(OR(E612&gt;65,AND(E612&gt;17,E612&lt;26)),"Rend","")))</f>
        <v/>
      </c>
      <c r="M612" s="286" t="str">
        <f t="shared" ref="M612:M675" ca="1" si="46">IF(OR(E612&lt;18,AND(H612="Não",L612="Rend")),"Dep","")</f>
        <v/>
      </c>
      <c r="U612" s="275"/>
    </row>
    <row r="613" spans="1:21" x14ac:dyDescent="0.25">
      <c r="A613" s="276"/>
      <c r="B613" s="277" t="str">
        <f>IF(Table9[[#This Row],[Código do agregado
'[Entidade']]]="","",(CONCATENATE(VLOOKUP(Table9[[#This Row],[Código do agregado
'[Entidade']]],Table8[[Código do agregado '[Entidade']]:[Código do agregado
'[1º Direito']]],8,FALSE),".",Table9[[#This Row],[Membro]])))</f>
        <v/>
      </c>
      <c r="C613" s="278"/>
      <c r="D613" s="279"/>
      <c r="E613" s="280" t="str">
        <f ca="1">IF(Table9[[#This Row],[Data de nascimento (aaaa-mm-dd)]]="","",(IF(A613="","",DATEDIF(D613,NOW(),"y"))))</f>
        <v/>
      </c>
      <c r="F613" s="281"/>
      <c r="G613" s="282"/>
      <c r="H613" s="283" t="str">
        <f>IF(G613="","",IF(G613&gt;(auxiliar!L$2*14),"Sim","Não"))</f>
        <v/>
      </c>
      <c r="I613" s="384" t="str">
        <f t="shared" si="43"/>
        <v/>
      </c>
      <c r="J613" s="380" t="str">
        <f>IF(Table9[[#This Row],[Código do agregado
'[Entidade']]]="","",IF(A613&lt;&gt;A612,"A",IF(J612="A","B",IF(J612="B","C",IF(J612="C","D",IF(J612="D","E",IF(J612="E","F",IF(J612="F","G",IF(J612="G","H",IF(J612="H","I",IF(J612="I","J",IF(J612="J","K",IF(J612="K","L",IF(J612="L","M",IF(J612="M","N",IF(J612="N","O",IF(J612="O","P",IF(J612="P","Q"))))))))))))))))))</f>
        <v/>
      </c>
      <c r="K613" s="284" t="str">
        <f t="shared" si="44"/>
        <v/>
      </c>
      <c r="L613" s="285" t="str">
        <f t="shared" si="45"/>
        <v/>
      </c>
      <c r="M613" s="286" t="str">
        <f t="shared" ca="1" si="46"/>
        <v/>
      </c>
      <c r="U613" s="275"/>
    </row>
    <row r="614" spans="1:21" x14ac:dyDescent="0.25">
      <c r="A614" s="276"/>
      <c r="B614" s="277" t="str">
        <f>IF(Table9[[#This Row],[Código do agregado
'[Entidade']]]="","",(CONCATENATE(VLOOKUP(Table9[[#This Row],[Código do agregado
'[Entidade']]],Table8[[Código do agregado '[Entidade']]:[Código do agregado
'[1º Direito']]],8,FALSE),".",Table9[[#This Row],[Membro]])))</f>
        <v/>
      </c>
      <c r="C614" s="278"/>
      <c r="D614" s="279"/>
      <c r="E614" s="280" t="str">
        <f ca="1">IF(Table9[[#This Row],[Data de nascimento (aaaa-mm-dd)]]="","",(IF(A614="","",DATEDIF(D614,NOW(),"y"))))</f>
        <v/>
      </c>
      <c r="F614" s="281"/>
      <c r="G614" s="282"/>
      <c r="H614" s="283" t="str">
        <f>IF(G614="","",IF(G614&gt;(auxiliar!L$2*14),"Sim","Não"))</f>
        <v/>
      </c>
      <c r="I614" s="384" t="str">
        <f t="shared" si="43"/>
        <v/>
      </c>
      <c r="J614" s="380" t="str">
        <f>IF(Table9[[#This Row],[Código do agregado
'[Entidade']]]="","",IF(A614&lt;&gt;A613,"A",IF(J613="A","B",IF(J613="B","C",IF(J613="C","D",IF(J613="D","E",IF(J613="E","F",IF(J613="F","G",IF(J613="G","H",IF(J613="H","I",IF(J613="I","J",IF(J613="J","K",IF(J613="K","L",IF(J613="L","M",IF(J613="M","N",IF(J613="N","O",IF(J613="O","P",IF(J613="P","Q"))))))))))))))))))</f>
        <v/>
      </c>
      <c r="K614" s="284" t="str">
        <f t="shared" si="44"/>
        <v/>
      </c>
      <c r="L614" s="285" t="str">
        <f t="shared" si="45"/>
        <v/>
      </c>
      <c r="M614" s="286" t="str">
        <f t="shared" ca="1" si="46"/>
        <v/>
      </c>
      <c r="U614" s="275"/>
    </row>
    <row r="615" spans="1:21" x14ac:dyDescent="0.25">
      <c r="A615" s="276"/>
      <c r="B615" s="277" t="str">
        <f>IF(Table9[[#This Row],[Código do agregado
'[Entidade']]]="","",(CONCATENATE(VLOOKUP(Table9[[#This Row],[Código do agregado
'[Entidade']]],Table8[[Código do agregado '[Entidade']]:[Código do agregado
'[1º Direito']]],8,FALSE),".",Table9[[#This Row],[Membro]])))</f>
        <v/>
      </c>
      <c r="C615" s="278"/>
      <c r="D615" s="279"/>
      <c r="E615" s="280" t="str">
        <f ca="1">IF(Table9[[#This Row],[Data de nascimento (aaaa-mm-dd)]]="","",(IF(A615="","",DATEDIF(D615,NOW(),"y"))))</f>
        <v/>
      </c>
      <c r="F615" s="281"/>
      <c r="G615" s="282"/>
      <c r="H615" s="283" t="str">
        <f>IF(G615="","",IF(G615&gt;(auxiliar!L$2*14),"Sim","Não"))</f>
        <v/>
      </c>
      <c r="I615" s="384" t="str">
        <f t="shared" si="43"/>
        <v/>
      </c>
      <c r="J615" s="380" t="str">
        <f>IF(Table9[[#This Row],[Código do agregado
'[Entidade']]]="","",IF(A615&lt;&gt;A614,"A",IF(J614="A","B",IF(J614="B","C",IF(J614="C","D",IF(J614="D","E",IF(J614="E","F",IF(J614="F","G",IF(J614="G","H",IF(J614="H","I",IF(J614="I","J",IF(J614="J","K",IF(J614="K","L",IF(J614="L","M",IF(J614="M","N",IF(J614="N","O",IF(J614="O","P",IF(J614="P","Q"))))))))))))))))))</f>
        <v/>
      </c>
      <c r="K615" s="284" t="str">
        <f t="shared" si="44"/>
        <v/>
      </c>
      <c r="L615" s="285" t="str">
        <f t="shared" si="45"/>
        <v/>
      </c>
      <c r="M615" s="286" t="str">
        <f t="shared" ca="1" si="46"/>
        <v/>
      </c>
      <c r="U615" s="275"/>
    </row>
    <row r="616" spans="1:21" x14ac:dyDescent="0.25">
      <c r="A616" s="276"/>
      <c r="B616" s="277" t="str">
        <f>IF(Table9[[#This Row],[Código do agregado
'[Entidade']]]="","",(CONCATENATE(VLOOKUP(Table9[[#This Row],[Código do agregado
'[Entidade']]],Table8[[Código do agregado '[Entidade']]:[Código do agregado
'[1º Direito']]],8,FALSE),".",Table9[[#This Row],[Membro]])))</f>
        <v/>
      </c>
      <c r="C616" s="278"/>
      <c r="D616" s="279"/>
      <c r="E616" s="280" t="str">
        <f ca="1">IF(Table9[[#This Row],[Data de nascimento (aaaa-mm-dd)]]="","",(IF(A616="","",DATEDIF(D616,NOW(),"y"))))</f>
        <v/>
      </c>
      <c r="F616" s="281"/>
      <c r="G616" s="282"/>
      <c r="H616" s="283" t="str">
        <f>IF(G616="","",IF(G616&gt;(auxiliar!L$2*14),"Sim","Não"))</f>
        <v/>
      </c>
      <c r="I616" s="384" t="str">
        <f t="shared" si="43"/>
        <v/>
      </c>
      <c r="J616" s="380" t="str">
        <f>IF(Table9[[#This Row],[Código do agregado
'[Entidade']]]="","",IF(A616&lt;&gt;A615,"A",IF(J615="A","B",IF(J615="B","C",IF(J615="C","D",IF(J615="D","E",IF(J615="E","F",IF(J615="F","G",IF(J615="G","H",IF(J615="H","I",IF(J615="I","J",IF(J615="J","K",IF(J615="K","L",IF(J615="L","M",IF(J615="M","N",IF(J615="N","O",IF(J615="O","P",IF(J615="P","Q"))))))))))))))))))</f>
        <v/>
      </c>
      <c r="K616" s="284" t="str">
        <f t="shared" si="44"/>
        <v/>
      </c>
      <c r="L616" s="285" t="str">
        <f t="shared" si="45"/>
        <v/>
      </c>
      <c r="M616" s="286" t="str">
        <f t="shared" ca="1" si="46"/>
        <v/>
      </c>
      <c r="U616" s="275"/>
    </row>
    <row r="617" spans="1:21" x14ac:dyDescent="0.25">
      <c r="A617" s="276"/>
      <c r="B617" s="277" t="str">
        <f>IF(Table9[[#This Row],[Código do agregado
'[Entidade']]]="","",(CONCATENATE(VLOOKUP(Table9[[#This Row],[Código do agregado
'[Entidade']]],Table8[[Código do agregado '[Entidade']]:[Código do agregado
'[1º Direito']]],8,FALSE),".",Table9[[#This Row],[Membro]])))</f>
        <v/>
      </c>
      <c r="C617" s="278"/>
      <c r="D617" s="279"/>
      <c r="E617" s="280" t="str">
        <f ca="1">IF(Table9[[#This Row],[Data de nascimento (aaaa-mm-dd)]]="","",(IF(A617="","",DATEDIF(D617,NOW(),"y"))))</f>
        <v/>
      </c>
      <c r="F617" s="281"/>
      <c r="G617" s="282"/>
      <c r="H617" s="283" t="str">
        <f>IF(G617="","",IF(G617&gt;(auxiliar!L$2*14),"Sim","Não"))</f>
        <v/>
      </c>
      <c r="I617" s="384" t="str">
        <f t="shared" si="43"/>
        <v/>
      </c>
      <c r="J617" s="380" t="str">
        <f>IF(Table9[[#This Row],[Código do agregado
'[Entidade']]]="","",IF(A617&lt;&gt;A616,"A",IF(J616="A","B",IF(J616="B","C",IF(J616="C","D",IF(J616="D","E",IF(J616="E","F",IF(J616="F","G",IF(J616="G","H",IF(J616="H","I",IF(J616="I","J",IF(J616="J","K",IF(J616="K","L",IF(J616="L","M",IF(J616="M","N",IF(J616="N","O",IF(J616="O","P",IF(J616="P","Q"))))))))))))))))))</f>
        <v/>
      </c>
      <c r="K617" s="284" t="str">
        <f t="shared" si="44"/>
        <v/>
      </c>
      <c r="L617" s="285" t="str">
        <f t="shared" si="45"/>
        <v/>
      </c>
      <c r="M617" s="286" t="str">
        <f t="shared" ca="1" si="46"/>
        <v/>
      </c>
      <c r="U617" s="275"/>
    </row>
    <row r="618" spans="1:21" x14ac:dyDescent="0.25">
      <c r="A618" s="276"/>
      <c r="B618" s="277" t="str">
        <f>IF(Table9[[#This Row],[Código do agregado
'[Entidade']]]="","",(CONCATENATE(VLOOKUP(Table9[[#This Row],[Código do agregado
'[Entidade']]],Table8[[Código do agregado '[Entidade']]:[Código do agregado
'[1º Direito']]],8,FALSE),".",Table9[[#This Row],[Membro]])))</f>
        <v/>
      </c>
      <c r="C618" s="278"/>
      <c r="D618" s="279"/>
      <c r="E618" s="280" t="str">
        <f ca="1">IF(Table9[[#This Row],[Data de nascimento (aaaa-mm-dd)]]="","",(IF(A618="","",DATEDIF(D618,NOW(),"y"))))</f>
        <v/>
      </c>
      <c r="F618" s="281"/>
      <c r="G618" s="282"/>
      <c r="H618" s="283" t="str">
        <f>IF(G618="","",IF(G618&gt;(auxiliar!L$2*14),"Sim","Não"))</f>
        <v/>
      </c>
      <c r="I618" s="384" t="str">
        <f t="shared" si="43"/>
        <v/>
      </c>
      <c r="J618" s="380" t="str">
        <f>IF(Table9[[#This Row],[Código do agregado
'[Entidade']]]="","",IF(A618&lt;&gt;A617,"A",IF(J617="A","B",IF(J617="B","C",IF(J617="C","D",IF(J617="D","E",IF(J617="E","F",IF(J617="F","G",IF(J617="G","H",IF(J617="H","I",IF(J617="I","J",IF(J617="J","K",IF(J617="K","L",IF(J617="L","M",IF(J617="M","N",IF(J617="N","O",IF(J617="O","P",IF(J617="P","Q"))))))))))))))))))</f>
        <v/>
      </c>
      <c r="K618" s="284" t="str">
        <f t="shared" si="44"/>
        <v/>
      </c>
      <c r="L618" s="285" t="str">
        <f t="shared" si="45"/>
        <v/>
      </c>
      <c r="M618" s="286" t="str">
        <f t="shared" ca="1" si="46"/>
        <v/>
      </c>
      <c r="U618" s="275"/>
    </row>
    <row r="619" spans="1:21" x14ac:dyDescent="0.25">
      <c r="A619" s="276"/>
      <c r="B619" s="277" t="str">
        <f>IF(Table9[[#This Row],[Código do agregado
'[Entidade']]]="","",(CONCATENATE(VLOOKUP(Table9[[#This Row],[Código do agregado
'[Entidade']]],Table8[[Código do agregado '[Entidade']]:[Código do agregado
'[1º Direito']]],8,FALSE),".",Table9[[#This Row],[Membro]])))</f>
        <v/>
      </c>
      <c r="C619" s="278"/>
      <c r="D619" s="279"/>
      <c r="E619" s="280" t="str">
        <f ca="1">IF(Table9[[#This Row],[Data de nascimento (aaaa-mm-dd)]]="","",(IF(A619="","",DATEDIF(D619,NOW(),"y"))))</f>
        <v/>
      </c>
      <c r="F619" s="281"/>
      <c r="G619" s="282"/>
      <c r="H619" s="283" t="str">
        <f>IF(G619="","",IF(G619&gt;(auxiliar!L$2*14),"Sim","Não"))</f>
        <v/>
      </c>
      <c r="I619" s="384" t="str">
        <f t="shared" si="43"/>
        <v/>
      </c>
      <c r="J619" s="380" t="str">
        <f>IF(Table9[[#This Row],[Código do agregado
'[Entidade']]]="","",IF(A619&lt;&gt;A618,"A",IF(J618="A","B",IF(J618="B","C",IF(J618="C","D",IF(J618="D","E",IF(J618="E","F",IF(J618="F","G",IF(J618="G","H",IF(J618="H","I",IF(J618="I","J",IF(J618="J","K",IF(J618="K","L",IF(J618="L","M",IF(J618="M","N",IF(J618="N","O",IF(J618="O","P",IF(J618="P","Q"))))))))))))))))))</f>
        <v/>
      </c>
      <c r="K619" s="284" t="str">
        <f t="shared" si="44"/>
        <v/>
      </c>
      <c r="L619" s="285" t="str">
        <f t="shared" si="45"/>
        <v/>
      </c>
      <c r="M619" s="286" t="str">
        <f t="shared" ca="1" si="46"/>
        <v/>
      </c>
      <c r="U619" s="275"/>
    </row>
    <row r="620" spans="1:21" x14ac:dyDescent="0.25">
      <c r="A620" s="276"/>
      <c r="B620" s="277" t="str">
        <f>IF(Table9[[#This Row],[Código do agregado
'[Entidade']]]="","",(CONCATENATE(VLOOKUP(Table9[[#This Row],[Código do agregado
'[Entidade']]],Table8[[Código do agregado '[Entidade']]:[Código do agregado
'[1º Direito']]],8,FALSE),".",Table9[[#This Row],[Membro]])))</f>
        <v/>
      </c>
      <c r="C620" s="278"/>
      <c r="D620" s="279"/>
      <c r="E620" s="280" t="str">
        <f ca="1">IF(Table9[[#This Row],[Data de nascimento (aaaa-mm-dd)]]="","",(IF(A620="","",DATEDIF(D620,NOW(),"y"))))</f>
        <v/>
      </c>
      <c r="F620" s="281"/>
      <c r="G620" s="282"/>
      <c r="H620" s="283" t="str">
        <f>IF(G620="","",IF(G620&gt;(auxiliar!L$2*14),"Sim","Não"))</f>
        <v/>
      </c>
      <c r="I620" s="384" t="str">
        <f t="shared" si="43"/>
        <v/>
      </c>
      <c r="J620" s="380" t="str">
        <f>IF(Table9[[#This Row],[Código do agregado
'[Entidade']]]="","",IF(A620&lt;&gt;A619,"A",IF(J619="A","B",IF(J619="B","C",IF(J619="C","D",IF(J619="D","E",IF(J619="E","F",IF(J619="F","G",IF(J619="G","H",IF(J619="H","I",IF(J619="I","J",IF(J619="J","K",IF(J619="K","L",IF(J619="L","M",IF(J619="M","N",IF(J619="N","O",IF(J619="O","P",IF(J619="P","Q"))))))))))))))))))</f>
        <v/>
      </c>
      <c r="K620" s="284" t="str">
        <f t="shared" si="44"/>
        <v/>
      </c>
      <c r="L620" s="285" t="str">
        <f t="shared" si="45"/>
        <v/>
      </c>
      <c r="M620" s="286" t="str">
        <f t="shared" ca="1" si="46"/>
        <v/>
      </c>
      <c r="U620" s="275"/>
    </row>
    <row r="621" spans="1:21" x14ac:dyDescent="0.25">
      <c r="A621" s="276"/>
      <c r="B621" s="277" t="str">
        <f>IF(Table9[[#This Row],[Código do agregado
'[Entidade']]]="","",(CONCATENATE(VLOOKUP(Table9[[#This Row],[Código do agregado
'[Entidade']]],Table8[[Código do agregado '[Entidade']]:[Código do agregado
'[1º Direito']]],8,FALSE),".",Table9[[#This Row],[Membro]])))</f>
        <v/>
      </c>
      <c r="C621" s="278"/>
      <c r="D621" s="279"/>
      <c r="E621" s="280" t="str">
        <f ca="1">IF(Table9[[#This Row],[Data de nascimento (aaaa-mm-dd)]]="","",(IF(A621="","",DATEDIF(D621,NOW(),"y"))))</f>
        <v/>
      </c>
      <c r="F621" s="281"/>
      <c r="G621" s="282"/>
      <c r="H621" s="283" t="str">
        <f>IF(G621="","",IF(G621&gt;(auxiliar!L$2*14),"Sim","Não"))</f>
        <v/>
      </c>
      <c r="I621" s="384" t="str">
        <f t="shared" si="43"/>
        <v/>
      </c>
      <c r="J621" s="380" t="str">
        <f>IF(Table9[[#This Row],[Código do agregado
'[Entidade']]]="","",IF(A621&lt;&gt;A620,"A",IF(J620="A","B",IF(J620="B","C",IF(J620="C","D",IF(J620="D","E",IF(J620="E","F",IF(J620="F","G",IF(J620="G","H",IF(J620="H","I",IF(J620="I","J",IF(J620="J","K",IF(J620="K","L",IF(J620="L","M",IF(J620="M","N",IF(J620="N","O",IF(J620="O","P",IF(J620="P","Q"))))))))))))))))))</f>
        <v/>
      </c>
      <c r="K621" s="284" t="str">
        <f t="shared" si="44"/>
        <v/>
      </c>
      <c r="L621" s="285" t="str">
        <f t="shared" si="45"/>
        <v/>
      </c>
      <c r="M621" s="286" t="str">
        <f t="shared" ca="1" si="46"/>
        <v/>
      </c>
      <c r="U621" s="275"/>
    </row>
    <row r="622" spans="1:21" x14ac:dyDescent="0.25">
      <c r="A622" s="276"/>
      <c r="B622" s="277" t="str">
        <f>IF(Table9[[#This Row],[Código do agregado
'[Entidade']]]="","",(CONCATENATE(VLOOKUP(Table9[[#This Row],[Código do agregado
'[Entidade']]],Table8[[Código do agregado '[Entidade']]:[Código do agregado
'[1º Direito']]],8,FALSE),".",Table9[[#This Row],[Membro]])))</f>
        <v/>
      </c>
      <c r="C622" s="278"/>
      <c r="D622" s="279"/>
      <c r="E622" s="280" t="str">
        <f ca="1">IF(Table9[[#This Row],[Data de nascimento (aaaa-mm-dd)]]="","",(IF(A622="","",DATEDIF(D622,NOW(),"y"))))</f>
        <v/>
      </c>
      <c r="F622" s="281"/>
      <c r="G622" s="282"/>
      <c r="H622" s="283" t="str">
        <f>IF(G622="","",IF(G622&gt;(auxiliar!L$2*14),"Sim","Não"))</f>
        <v/>
      </c>
      <c r="I622" s="384" t="str">
        <f t="shared" si="43"/>
        <v/>
      </c>
      <c r="J622" s="380" t="str">
        <f>IF(Table9[[#This Row],[Código do agregado
'[Entidade']]]="","",IF(A622&lt;&gt;A621,"A",IF(J621="A","B",IF(J621="B","C",IF(J621="C","D",IF(J621="D","E",IF(J621="E","F",IF(J621="F","G",IF(J621="G","H",IF(J621="H","I",IF(J621="I","J",IF(J621="J","K",IF(J621="K","L",IF(J621="L","M",IF(J621="M","N",IF(J621="N","O",IF(J621="O","P",IF(J621="P","Q"))))))))))))))))))</f>
        <v/>
      </c>
      <c r="K622" s="284" t="str">
        <f t="shared" si="44"/>
        <v/>
      </c>
      <c r="L622" s="285" t="str">
        <f t="shared" si="45"/>
        <v/>
      </c>
      <c r="M622" s="286" t="str">
        <f t="shared" ca="1" si="46"/>
        <v/>
      </c>
      <c r="U622" s="275"/>
    </row>
    <row r="623" spans="1:21" x14ac:dyDescent="0.25">
      <c r="A623" s="276"/>
      <c r="B623" s="277" t="str">
        <f>IF(Table9[[#This Row],[Código do agregado
'[Entidade']]]="","",(CONCATENATE(VLOOKUP(Table9[[#This Row],[Código do agregado
'[Entidade']]],Table8[[Código do agregado '[Entidade']]:[Código do agregado
'[1º Direito']]],8,FALSE),".",Table9[[#This Row],[Membro]])))</f>
        <v/>
      </c>
      <c r="C623" s="278"/>
      <c r="D623" s="279"/>
      <c r="E623" s="280" t="str">
        <f ca="1">IF(Table9[[#This Row],[Data de nascimento (aaaa-mm-dd)]]="","",(IF(A623="","",DATEDIF(D623,NOW(),"y"))))</f>
        <v/>
      </c>
      <c r="F623" s="281"/>
      <c r="G623" s="282"/>
      <c r="H623" s="283" t="str">
        <f>IF(G623="","",IF(G623&gt;(auxiliar!L$2*14),"Sim","Não"))</f>
        <v/>
      </c>
      <c r="I623" s="384" t="str">
        <f t="shared" si="43"/>
        <v/>
      </c>
      <c r="J623" s="380" t="str">
        <f>IF(Table9[[#This Row],[Código do agregado
'[Entidade']]]="","",IF(A623&lt;&gt;A622,"A",IF(J622="A","B",IF(J622="B","C",IF(J622="C","D",IF(J622="D","E",IF(J622="E","F",IF(J622="F","G",IF(J622="G","H",IF(J622="H","I",IF(J622="I","J",IF(J622="J","K",IF(J622="K","L",IF(J622="L","M",IF(J622="M","N",IF(J622="N","O",IF(J622="O","P",IF(J622="P","Q"))))))))))))))))))</f>
        <v/>
      </c>
      <c r="K623" s="284" t="str">
        <f t="shared" si="44"/>
        <v/>
      </c>
      <c r="L623" s="285" t="str">
        <f t="shared" si="45"/>
        <v/>
      </c>
      <c r="M623" s="286" t="str">
        <f t="shared" ca="1" si="46"/>
        <v/>
      </c>
      <c r="U623" s="275"/>
    </row>
    <row r="624" spans="1:21" x14ac:dyDescent="0.25">
      <c r="A624" s="276"/>
      <c r="B624" s="277" t="str">
        <f>IF(Table9[[#This Row],[Código do agregado
'[Entidade']]]="","",(CONCATENATE(VLOOKUP(Table9[[#This Row],[Código do agregado
'[Entidade']]],Table8[[Código do agregado '[Entidade']]:[Código do agregado
'[1º Direito']]],8,FALSE),".",Table9[[#This Row],[Membro]])))</f>
        <v/>
      </c>
      <c r="C624" s="278"/>
      <c r="D624" s="279"/>
      <c r="E624" s="280" t="str">
        <f ca="1">IF(Table9[[#This Row],[Data de nascimento (aaaa-mm-dd)]]="","",(IF(A624="","",DATEDIF(D624,NOW(),"y"))))</f>
        <v/>
      </c>
      <c r="F624" s="281"/>
      <c r="G624" s="282"/>
      <c r="H624" s="283" t="str">
        <f>IF(G624="","",IF(G624&gt;(auxiliar!L$2*14),"Sim","Não"))</f>
        <v/>
      </c>
      <c r="I624" s="384" t="str">
        <f t="shared" si="43"/>
        <v/>
      </c>
      <c r="J624" s="380" t="str">
        <f>IF(Table9[[#This Row],[Código do agregado
'[Entidade']]]="","",IF(A624&lt;&gt;A623,"A",IF(J623="A","B",IF(J623="B","C",IF(J623="C","D",IF(J623="D","E",IF(J623="E","F",IF(J623="F","G",IF(J623="G","H",IF(J623="H","I",IF(J623="I","J",IF(J623="J","K",IF(J623="K","L",IF(J623="L","M",IF(J623="M","N",IF(J623="N","O",IF(J623="O","P",IF(J623="P","Q"))))))))))))))))))</f>
        <v/>
      </c>
      <c r="K624" s="284" t="str">
        <f t="shared" si="44"/>
        <v/>
      </c>
      <c r="L624" s="285" t="str">
        <f t="shared" si="45"/>
        <v/>
      </c>
      <c r="M624" s="286" t="str">
        <f t="shared" ca="1" si="46"/>
        <v/>
      </c>
      <c r="U624" s="275"/>
    </row>
    <row r="625" spans="1:21" x14ac:dyDescent="0.25">
      <c r="A625" s="276"/>
      <c r="B625" s="277" t="str">
        <f>IF(Table9[[#This Row],[Código do agregado
'[Entidade']]]="","",(CONCATENATE(VLOOKUP(Table9[[#This Row],[Código do agregado
'[Entidade']]],Table8[[Código do agregado '[Entidade']]:[Código do agregado
'[1º Direito']]],8,FALSE),".",Table9[[#This Row],[Membro]])))</f>
        <v/>
      </c>
      <c r="C625" s="278"/>
      <c r="D625" s="279"/>
      <c r="E625" s="280" t="str">
        <f ca="1">IF(Table9[[#This Row],[Data de nascimento (aaaa-mm-dd)]]="","",(IF(A625="","",DATEDIF(D625,NOW(),"y"))))</f>
        <v/>
      </c>
      <c r="F625" s="281"/>
      <c r="G625" s="282"/>
      <c r="H625" s="283" t="str">
        <f>IF(G625="","",IF(G625&gt;(auxiliar!L$2*14),"Sim","Não"))</f>
        <v/>
      </c>
      <c r="I625" s="384" t="str">
        <f t="shared" si="43"/>
        <v/>
      </c>
      <c r="J625" s="380" t="str">
        <f>IF(Table9[[#This Row],[Código do agregado
'[Entidade']]]="","",IF(A625&lt;&gt;A624,"A",IF(J624="A","B",IF(J624="B","C",IF(J624="C","D",IF(J624="D","E",IF(J624="E","F",IF(J624="F","G",IF(J624="G","H",IF(J624="H","I",IF(J624="I","J",IF(J624="J","K",IF(J624="K","L",IF(J624="L","M",IF(J624="M","N",IF(J624="N","O",IF(J624="O","P",IF(J624="P","Q"))))))))))))))))))</f>
        <v/>
      </c>
      <c r="K625" s="284" t="str">
        <f t="shared" si="44"/>
        <v/>
      </c>
      <c r="L625" s="285" t="str">
        <f t="shared" si="45"/>
        <v/>
      </c>
      <c r="M625" s="286" t="str">
        <f t="shared" ca="1" si="46"/>
        <v/>
      </c>
      <c r="U625" s="275"/>
    </row>
    <row r="626" spans="1:21" x14ac:dyDescent="0.25">
      <c r="A626" s="276"/>
      <c r="B626" s="277" t="str">
        <f>IF(Table9[[#This Row],[Código do agregado
'[Entidade']]]="","",(CONCATENATE(VLOOKUP(Table9[[#This Row],[Código do agregado
'[Entidade']]],Table8[[Código do agregado '[Entidade']]:[Código do agregado
'[1º Direito']]],8,FALSE),".",Table9[[#This Row],[Membro]])))</f>
        <v/>
      </c>
      <c r="C626" s="278"/>
      <c r="D626" s="279"/>
      <c r="E626" s="280" t="str">
        <f ca="1">IF(Table9[[#This Row],[Data de nascimento (aaaa-mm-dd)]]="","",(IF(A626="","",DATEDIF(D626,NOW(),"y"))))</f>
        <v/>
      </c>
      <c r="F626" s="281"/>
      <c r="G626" s="282"/>
      <c r="H626" s="283" t="str">
        <f>IF(G626="","",IF(G626&gt;(auxiliar!L$2*14),"Sim","Não"))</f>
        <v/>
      </c>
      <c r="I626" s="384" t="str">
        <f t="shared" si="43"/>
        <v/>
      </c>
      <c r="J626" s="380" t="str">
        <f>IF(Table9[[#This Row],[Código do agregado
'[Entidade']]]="","",IF(A626&lt;&gt;A625,"A",IF(J625="A","B",IF(J625="B","C",IF(J625="C","D",IF(J625="D","E",IF(J625="E","F",IF(J625="F","G",IF(J625="G","H",IF(J625="H","I",IF(J625="I","J",IF(J625="J","K",IF(J625="K","L",IF(J625="L","M",IF(J625="M","N",IF(J625="N","O",IF(J625="O","P",IF(J625="P","Q"))))))))))))))))))</f>
        <v/>
      </c>
      <c r="K626" s="284" t="str">
        <f t="shared" si="44"/>
        <v/>
      </c>
      <c r="L626" s="285" t="str">
        <f t="shared" si="45"/>
        <v/>
      </c>
      <c r="M626" s="286" t="str">
        <f t="shared" ca="1" si="46"/>
        <v/>
      </c>
      <c r="U626" s="275"/>
    </row>
    <row r="627" spans="1:21" x14ac:dyDescent="0.25">
      <c r="A627" s="276"/>
      <c r="B627" s="277" t="str">
        <f>IF(Table9[[#This Row],[Código do agregado
'[Entidade']]]="","",(CONCATENATE(VLOOKUP(Table9[[#This Row],[Código do agregado
'[Entidade']]],Table8[[Código do agregado '[Entidade']]:[Código do agregado
'[1º Direito']]],8,FALSE),".",Table9[[#This Row],[Membro]])))</f>
        <v/>
      </c>
      <c r="C627" s="278"/>
      <c r="D627" s="279"/>
      <c r="E627" s="280" t="str">
        <f ca="1">IF(Table9[[#This Row],[Data de nascimento (aaaa-mm-dd)]]="","",(IF(A627="","",DATEDIF(D627,NOW(),"y"))))</f>
        <v/>
      </c>
      <c r="F627" s="281"/>
      <c r="G627" s="282"/>
      <c r="H627" s="283" t="str">
        <f>IF(G627="","",IF(G627&gt;(auxiliar!L$2*14),"Sim","Não"))</f>
        <v/>
      </c>
      <c r="I627" s="384" t="str">
        <f t="shared" si="43"/>
        <v/>
      </c>
      <c r="J627" s="380" t="str">
        <f>IF(Table9[[#This Row],[Código do agregado
'[Entidade']]]="","",IF(A627&lt;&gt;A626,"A",IF(J626="A","B",IF(J626="B","C",IF(J626="C","D",IF(J626="D","E",IF(J626="E","F",IF(J626="F","G",IF(J626="G","H",IF(J626="H","I",IF(J626="I","J",IF(J626="J","K",IF(J626="K","L",IF(J626="L","M",IF(J626="M","N",IF(J626="N","O",IF(J626="O","P",IF(J626="P","Q"))))))))))))))))))</f>
        <v/>
      </c>
      <c r="K627" s="284" t="str">
        <f t="shared" si="44"/>
        <v/>
      </c>
      <c r="L627" s="285" t="str">
        <f t="shared" si="45"/>
        <v/>
      </c>
      <c r="M627" s="286" t="str">
        <f t="shared" ca="1" si="46"/>
        <v/>
      </c>
      <c r="U627" s="275"/>
    </row>
    <row r="628" spans="1:21" x14ac:dyDescent="0.25">
      <c r="A628" s="276"/>
      <c r="B628" s="277" t="str">
        <f>IF(Table9[[#This Row],[Código do agregado
'[Entidade']]]="","",(CONCATENATE(VLOOKUP(Table9[[#This Row],[Código do agregado
'[Entidade']]],Table8[[Código do agregado '[Entidade']]:[Código do agregado
'[1º Direito']]],8,FALSE),".",Table9[[#This Row],[Membro]])))</f>
        <v/>
      </c>
      <c r="C628" s="278"/>
      <c r="D628" s="279"/>
      <c r="E628" s="280" t="str">
        <f ca="1">IF(Table9[[#This Row],[Data de nascimento (aaaa-mm-dd)]]="","",(IF(A628="","",DATEDIF(D628,NOW(),"y"))))</f>
        <v/>
      </c>
      <c r="F628" s="281"/>
      <c r="G628" s="282"/>
      <c r="H628" s="283" t="str">
        <f>IF(G628="","",IF(G628&gt;(auxiliar!L$2*14),"Sim","Não"))</f>
        <v/>
      </c>
      <c r="I628" s="384" t="str">
        <f t="shared" si="43"/>
        <v/>
      </c>
      <c r="J628" s="380" t="str">
        <f>IF(Table9[[#This Row],[Código do agregado
'[Entidade']]]="","",IF(A628&lt;&gt;A627,"A",IF(J627="A","B",IF(J627="B","C",IF(J627="C","D",IF(J627="D","E",IF(J627="E","F",IF(J627="F","G",IF(J627="G","H",IF(J627="H","I",IF(J627="I","J",IF(J627="J","K",IF(J627="K","L",IF(J627="L","M",IF(J627="M","N",IF(J627="N","O",IF(J627="O","P",IF(J627="P","Q"))))))))))))))))))</f>
        <v/>
      </c>
      <c r="K628" s="284" t="str">
        <f t="shared" si="44"/>
        <v/>
      </c>
      <c r="L628" s="285" t="str">
        <f t="shared" si="45"/>
        <v/>
      </c>
      <c r="M628" s="286" t="str">
        <f t="shared" ca="1" si="46"/>
        <v/>
      </c>
      <c r="U628" s="275"/>
    </row>
    <row r="629" spans="1:21" x14ac:dyDescent="0.25">
      <c r="A629" s="276"/>
      <c r="B629" s="277" t="str">
        <f>IF(Table9[[#This Row],[Código do agregado
'[Entidade']]]="","",(CONCATENATE(VLOOKUP(Table9[[#This Row],[Código do agregado
'[Entidade']]],Table8[[Código do agregado '[Entidade']]:[Código do agregado
'[1º Direito']]],8,FALSE),".",Table9[[#This Row],[Membro]])))</f>
        <v/>
      </c>
      <c r="C629" s="278"/>
      <c r="D629" s="279"/>
      <c r="E629" s="280" t="str">
        <f ca="1">IF(Table9[[#This Row],[Data de nascimento (aaaa-mm-dd)]]="","",(IF(A629="","",DATEDIF(D629,NOW(),"y"))))</f>
        <v/>
      </c>
      <c r="F629" s="281"/>
      <c r="G629" s="282"/>
      <c r="H629" s="283" t="str">
        <f>IF(G629="","",IF(G629&gt;(auxiliar!L$2*14),"Sim","Não"))</f>
        <v/>
      </c>
      <c r="I629" s="384" t="str">
        <f t="shared" si="43"/>
        <v/>
      </c>
      <c r="J629" s="380" t="str">
        <f>IF(Table9[[#This Row],[Código do agregado
'[Entidade']]]="","",IF(A629&lt;&gt;A628,"A",IF(J628="A","B",IF(J628="B","C",IF(J628="C","D",IF(J628="D","E",IF(J628="E","F",IF(J628="F","G",IF(J628="G","H",IF(J628="H","I",IF(J628="I","J",IF(J628="J","K",IF(J628="K","L",IF(J628="L","M",IF(J628="M","N",IF(J628="N","O",IF(J628="O","P",IF(J628="P","Q"))))))))))))))))))</f>
        <v/>
      </c>
      <c r="K629" s="284" t="str">
        <f t="shared" si="44"/>
        <v/>
      </c>
      <c r="L629" s="285" t="str">
        <f t="shared" si="45"/>
        <v/>
      </c>
      <c r="M629" s="286" t="str">
        <f t="shared" ca="1" si="46"/>
        <v/>
      </c>
      <c r="U629" s="275"/>
    </row>
    <row r="630" spans="1:21" x14ac:dyDescent="0.25">
      <c r="A630" s="276"/>
      <c r="B630" s="277" t="str">
        <f>IF(Table9[[#This Row],[Código do agregado
'[Entidade']]]="","",(CONCATENATE(VLOOKUP(Table9[[#This Row],[Código do agregado
'[Entidade']]],Table8[[Código do agregado '[Entidade']]:[Código do agregado
'[1º Direito']]],8,FALSE),".",Table9[[#This Row],[Membro]])))</f>
        <v/>
      </c>
      <c r="C630" s="278"/>
      <c r="D630" s="279"/>
      <c r="E630" s="280" t="str">
        <f ca="1">IF(Table9[[#This Row],[Data de nascimento (aaaa-mm-dd)]]="","",(IF(A630="","",DATEDIF(D630,NOW(),"y"))))</f>
        <v/>
      </c>
      <c r="F630" s="281"/>
      <c r="G630" s="282"/>
      <c r="H630" s="283" t="str">
        <f>IF(G630="","",IF(G630&gt;(auxiliar!L$2*14),"Sim","Não"))</f>
        <v/>
      </c>
      <c r="I630" s="384" t="str">
        <f t="shared" si="43"/>
        <v/>
      </c>
      <c r="J630" s="380" t="str">
        <f>IF(Table9[[#This Row],[Código do agregado
'[Entidade']]]="","",IF(A630&lt;&gt;A629,"A",IF(J629="A","B",IF(J629="B","C",IF(J629="C","D",IF(J629="D","E",IF(J629="E","F",IF(J629="F","G",IF(J629="G","H",IF(J629="H","I",IF(J629="I","J",IF(J629="J","K",IF(J629="K","L",IF(J629="L","M",IF(J629="M","N",IF(J629="N","O",IF(J629="O","P",IF(J629="P","Q"))))))))))))))))))</f>
        <v/>
      </c>
      <c r="K630" s="284" t="str">
        <f t="shared" si="44"/>
        <v/>
      </c>
      <c r="L630" s="285" t="str">
        <f t="shared" si="45"/>
        <v/>
      </c>
      <c r="M630" s="286" t="str">
        <f t="shared" ca="1" si="46"/>
        <v/>
      </c>
      <c r="U630" s="275"/>
    </row>
    <row r="631" spans="1:21" x14ac:dyDescent="0.25">
      <c r="A631" s="276"/>
      <c r="B631" s="277" t="str">
        <f>IF(Table9[[#This Row],[Código do agregado
'[Entidade']]]="","",(CONCATENATE(VLOOKUP(Table9[[#This Row],[Código do agregado
'[Entidade']]],Table8[[Código do agregado '[Entidade']]:[Código do agregado
'[1º Direito']]],8,FALSE),".",Table9[[#This Row],[Membro]])))</f>
        <v/>
      </c>
      <c r="C631" s="278"/>
      <c r="D631" s="279"/>
      <c r="E631" s="280" t="str">
        <f ca="1">IF(Table9[[#This Row],[Data de nascimento (aaaa-mm-dd)]]="","",(IF(A631="","",DATEDIF(D631,NOW(),"y"))))</f>
        <v/>
      </c>
      <c r="F631" s="281"/>
      <c r="G631" s="282"/>
      <c r="H631" s="283" t="str">
        <f>IF(G631="","",IF(G631&gt;(auxiliar!L$2*14),"Sim","Não"))</f>
        <v/>
      </c>
      <c r="I631" s="384" t="str">
        <f t="shared" si="43"/>
        <v/>
      </c>
      <c r="J631" s="380" t="str">
        <f>IF(Table9[[#This Row],[Código do agregado
'[Entidade']]]="","",IF(A631&lt;&gt;A630,"A",IF(J630="A","B",IF(J630="B","C",IF(J630="C","D",IF(J630="D","E",IF(J630="E","F",IF(J630="F","G",IF(J630="G","H",IF(J630="H","I",IF(J630="I","J",IF(J630="J","K",IF(J630="K","L",IF(J630="L","M",IF(J630="M","N",IF(J630="N","O",IF(J630="O","P",IF(J630="P","Q"))))))))))))))))))</f>
        <v/>
      </c>
      <c r="K631" s="284" t="str">
        <f t="shared" si="44"/>
        <v/>
      </c>
      <c r="L631" s="285" t="str">
        <f t="shared" si="45"/>
        <v/>
      </c>
      <c r="M631" s="286" t="str">
        <f t="shared" ca="1" si="46"/>
        <v/>
      </c>
      <c r="U631" s="275"/>
    </row>
    <row r="632" spans="1:21" x14ac:dyDescent="0.25">
      <c r="A632" s="276"/>
      <c r="B632" s="277" t="str">
        <f>IF(Table9[[#This Row],[Código do agregado
'[Entidade']]]="","",(CONCATENATE(VLOOKUP(Table9[[#This Row],[Código do agregado
'[Entidade']]],Table8[[Código do agregado '[Entidade']]:[Código do agregado
'[1º Direito']]],8,FALSE),".",Table9[[#This Row],[Membro]])))</f>
        <v/>
      </c>
      <c r="C632" s="278"/>
      <c r="D632" s="279"/>
      <c r="E632" s="280" t="str">
        <f ca="1">IF(Table9[[#This Row],[Data de nascimento (aaaa-mm-dd)]]="","",(IF(A632="","",DATEDIF(D632,NOW(),"y"))))</f>
        <v/>
      </c>
      <c r="F632" s="281"/>
      <c r="G632" s="282"/>
      <c r="H632" s="283" t="str">
        <f>IF(G632="","",IF(G632&gt;(auxiliar!L$2*14),"Sim","Não"))</f>
        <v/>
      </c>
      <c r="I632" s="384" t="str">
        <f t="shared" si="43"/>
        <v/>
      </c>
      <c r="J632" s="380" t="str">
        <f>IF(Table9[[#This Row],[Código do agregado
'[Entidade']]]="","",IF(A632&lt;&gt;A631,"A",IF(J631="A","B",IF(J631="B","C",IF(J631="C","D",IF(J631="D","E",IF(J631="E","F",IF(J631="F","G",IF(J631="G","H",IF(J631="H","I",IF(J631="I","J",IF(J631="J","K",IF(J631="K","L",IF(J631="L","M",IF(J631="M","N",IF(J631="N","O",IF(J631="O","P",IF(J631="P","Q"))))))))))))))))))</f>
        <v/>
      </c>
      <c r="K632" s="284" t="str">
        <f t="shared" si="44"/>
        <v/>
      </c>
      <c r="L632" s="285" t="str">
        <f t="shared" si="45"/>
        <v/>
      </c>
      <c r="M632" s="286" t="str">
        <f t="shared" ca="1" si="46"/>
        <v/>
      </c>
      <c r="U632" s="275"/>
    </row>
    <row r="633" spans="1:21" x14ac:dyDescent="0.25">
      <c r="A633" s="276"/>
      <c r="B633" s="277" t="str">
        <f>IF(Table9[[#This Row],[Código do agregado
'[Entidade']]]="","",(CONCATENATE(VLOOKUP(Table9[[#This Row],[Código do agregado
'[Entidade']]],Table8[[Código do agregado '[Entidade']]:[Código do agregado
'[1º Direito']]],8,FALSE),".",Table9[[#This Row],[Membro]])))</f>
        <v/>
      </c>
      <c r="C633" s="278"/>
      <c r="D633" s="279"/>
      <c r="E633" s="280" t="str">
        <f ca="1">IF(Table9[[#This Row],[Data de nascimento (aaaa-mm-dd)]]="","",(IF(A633="","",DATEDIF(D633,NOW(),"y"))))</f>
        <v/>
      </c>
      <c r="F633" s="281"/>
      <c r="G633" s="282"/>
      <c r="H633" s="283" t="str">
        <f>IF(G633="","",IF(G633&gt;(auxiliar!L$2*14),"Sim","Não"))</f>
        <v/>
      </c>
      <c r="I633" s="384" t="str">
        <f t="shared" si="43"/>
        <v/>
      </c>
      <c r="J633" s="380" t="str">
        <f>IF(Table9[[#This Row],[Código do agregado
'[Entidade']]]="","",IF(A633&lt;&gt;A632,"A",IF(J632="A","B",IF(J632="B","C",IF(J632="C","D",IF(J632="D","E",IF(J632="E","F",IF(J632="F","G",IF(J632="G","H",IF(J632="H","I",IF(J632="I","J",IF(J632="J","K",IF(J632="K","L",IF(J632="L","M",IF(J632="M","N",IF(J632="N","O",IF(J632="O","P",IF(J632="P","Q"))))))))))))))))))</f>
        <v/>
      </c>
      <c r="K633" s="284" t="str">
        <f t="shared" si="44"/>
        <v/>
      </c>
      <c r="L633" s="285" t="str">
        <f t="shared" si="45"/>
        <v/>
      </c>
      <c r="M633" s="286" t="str">
        <f t="shared" ca="1" si="46"/>
        <v/>
      </c>
      <c r="U633" s="275"/>
    </row>
    <row r="634" spans="1:21" x14ac:dyDescent="0.25">
      <c r="A634" s="276"/>
      <c r="B634" s="277" t="str">
        <f>IF(Table9[[#This Row],[Código do agregado
'[Entidade']]]="","",(CONCATENATE(VLOOKUP(Table9[[#This Row],[Código do agregado
'[Entidade']]],Table8[[Código do agregado '[Entidade']]:[Código do agregado
'[1º Direito']]],8,FALSE),".",Table9[[#This Row],[Membro]])))</f>
        <v/>
      </c>
      <c r="C634" s="278"/>
      <c r="D634" s="279"/>
      <c r="E634" s="280" t="str">
        <f ca="1">IF(Table9[[#This Row],[Data de nascimento (aaaa-mm-dd)]]="","",(IF(A634="","",DATEDIF(D634,NOW(),"y"))))</f>
        <v/>
      </c>
      <c r="F634" s="281"/>
      <c r="G634" s="282"/>
      <c r="H634" s="283" t="str">
        <f>IF(G634="","",IF(G634&gt;(auxiliar!L$2*14),"Sim","Não"))</f>
        <v/>
      </c>
      <c r="I634" s="384" t="str">
        <f t="shared" si="43"/>
        <v/>
      </c>
      <c r="J634" s="380" t="str">
        <f>IF(Table9[[#This Row],[Código do agregado
'[Entidade']]]="","",IF(A634&lt;&gt;A633,"A",IF(J633="A","B",IF(J633="B","C",IF(J633="C","D",IF(J633="D","E",IF(J633="E","F",IF(J633="F","G",IF(J633="G","H",IF(J633="H","I",IF(J633="I","J",IF(J633="J","K",IF(J633="K","L",IF(J633="L","M",IF(J633="M","N",IF(J633="N","O",IF(J633="O","P",IF(J633="P","Q"))))))))))))))))))</f>
        <v/>
      </c>
      <c r="K634" s="284" t="str">
        <f t="shared" si="44"/>
        <v/>
      </c>
      <c r="L634" s="285" t="str">
        <f t="shared" si="45"/>
        <v/>
      </c>
      <c r="M634" s="286" t="str">
        <f t="shared" ca="1" si="46"/>
        <v/>
      </c>
      <c r="U634" s="275"/>
    </row>
    <row r="635" spans="1:21" x14ac:dyDescent="0.25">
      <c r="A635" s="276"/>
      <c r="B635" s="277" t="str">
        <f>IF(Table9[[#This Row],[Código do agregado
'[Entidade']]]="","",(CONCATENATE(VLOOKUP(Table9[[#This Row],[Código do agregado
'[Entidade']]],Table8[[Código do agregado '[Entidade']]:[Código do agregado
'[1º Direito']]],8,FALSE),".",Table9[[#This Row],[Membro]])))</f>
        <v/>
      </c>
      <c r="C635" s="278"/>
      <c r="D635" s="279"/>
      <c r="E635" s="280" t="str">
        <f ca="1">IF(Table9[[#This Row],[Data de nascimento (aaaa-mm-dd)]]="","",(IF(A635="","",DATEDIF(D635,NOW(),"y"))))</f>
        <v/>
      </c>
      <c r="F635" s="281"/>
      <c r="G635" s="282"/>
      <c r="H635" s="283" t="str">
        <f>IF(G635="","",IF(G635&gt;(auxiliar!L$2*14),"Sim","Não"))</f>
        <v/>
      </c>
      <c r="I635" s="384" t="str">
        <f t="shared" si="43"/>
        <v/>
      </c>
      <c r="J635" s="380" t="str">
        <f>IF(Table9[[#This Row],[Código do agregado
'[Entidade']]]="","",IF(A635&lt;&gt;A634,"A",IF(J634="A","B",IF(J634="B","C",IF(J634="C","D",IF(J634="D","E",IF(J634="E","F",IF(J634="F","G",IF(J634="G","H",IF(J634="H","I",IF(J634="I","J",IF(J634="J","K",IF(J634="K","L",IF(J634="L","M",IF(J634="M","N",IF(J634="N","O",IF(J634="O","P",IF(J634="P","Q"))))))))))))))))))</f>
        <v/>
      </c>
      <c r="K635" s="284" t="str">
        <f t="shared" si="44"/>
        <v/>
      </c>
      <c r="L635" s="285" t="str">
        <f t="shared" si="45"/>
        <v/>
      </c>
      <c r="M635" s="286" t="str">
        <f t="shared" ca="1" si="46"/>
        <v/>
      </c>
      <c r="U635" s="275"/>
    </row>
    <row r="636" spans="1:21" x14ac:dyDescent="0.25">
      <c r="A636" s="276"/>
      <c r="B636" s="277" t="str">
        <f>IF(Table9[[#This Row],[Código do agregado
'[Entidade']]]="","",(CONCATENATE(VLOOKUP(Table9[[#This Row],[Código do agregado
'[Entidade']]],Table8[[Código do agregado '[Entidade']]:[Código do agregado
'[1º Direito']]],8,FALSE),".",Table9[[#This Row],[Membro]])))</f>
        <v/>
      </c>
      <c r="C636" s="278"/>
      <c r="D636" s="279"/>
      <c r="E636" s="280" t="str">
        <f ca="1">IF(Table9[[#This Row],[Data de nascimento (aaaa-mm-dd)]]="","",(IF(A636="","",DATEDIF(D636,NOW(),"y"))))</f>
        <v/>
      </c>
      <c r="F636" s="281"/>
      <c r="G636" s="282"/>
      <c r="H636" s="283" t="str">
        <f>IF(G636="","",IF(G636&gt;(auxiliar!L$2*14),"Sim","Não"))</f>
        <v/>
      </c>
      <c r="I636" s="384" t="str">
        <f t="shared" si="43"/>
        <v/>
      </c>
      <c r="J636" s="380" t="str">
        <f>IF(Table9[[#This Row],[Código do agregado
'[Entidade']]]="","",IF(A636&lt;&gt;A635,"A",IF(J635="A","B",IF(J635="B","C",IF(J635="C","D",IF(J635="D","E",IF(J635="E","F",IF(J635="F","G",IF(J635="G","H",IF(J635="H","I",IF(J635="I","J",IF(J635="J","K",IF(J635="K","L",IF(J635="L","M",IF(J635="M","N",IF(J635="N","O",IF(J635="O","P",IF(J635="P","Q"))))))))))))))))))</f>
        <v/>
      </c>
      <c r="K636" s="284" t="str">
        <f t="shared" si="44"/>
        <v/>
      </c>
      <c r="L636" s="285" t="str">
        <f t="shared" si="45"/>
        <v/>
      </c>
      <c r="M636" s="286" t="str">
        <f t="shared" ca="1" si="46"/>
        <v/>
      </c>
      <c r="U636" s="275"/>
    </row>
    <row r="637" spans="1:21" x14ac:dyDescent="0.25">
      <c r="A637" s="276"/>
      <c r="B637" s="277" t="str">
        <f>IF(Table9[[#This Row],[Código do agregado
'[Entidade']]]="","",(CONCATENATE(VLOOKUP(Table9[[#This Row],[Código do agregado
'[Entidade']]],Table8[[Código do agregado '[Entidade']]:[Código do agregado
'[1º Direito']]],8,FALSE),".",Table9[[#This Row],[Membro]])))</f>
        <v/>
      </c>
      <c r="C637" s="278"/>
      <c r="D637" s="279"/>
      <c r="E637" s="280" t="str">
        <f ca="1">IF(Table9[[#This Row],[Data de nascimento (aaaa-mm-dd)]]="","",(IF(A637="","",DATEDIF(D637,NOW(),"y"))))</f>
        <v/>
      </c>
      <c r="F637" s="281"/>
      <c r="G637" s="282"/>
      <c r="H637" s="283" t="str">
        <f>IF(G637="","",IF(G637&gt;(auxiliar!L$2*14),"Sim","Não"))</f>
        <v/>
      </c>
      <c r="I637" s="384" t="str">
        <f t="shared" si="43"/>
        <v/>
      </c>
      <c r="J637" s="380" t="str">
        <f>IF(Table9[[#This Row],[Código do agregado
'[Entidade']]]="","",IF(A637&lt;&gt;A636,"A",IF(J636="A","B",IF(J636="B","C",IF(J636="C","D",IF(J636="D","E",IF(J636="E","F",IF(J636="F","G",IF(J636="G","H",IF(J636="H","I",IF(J636="I","J",IF(J636="J","K",IF(J636="K","L",IF(J636="L","M",IF(J636="M","N",IF(J636="N","O",IF(J636="O","P",IF(J636="P","Q"))))))))))))))))))</f>
        <v/>
      </c>
      <c r="K637" s="284" t="str">
        <f t="shared" si="44"/>
        <v/>
      </c>
      <c r="L637" s="285" t="str">
        <f t="shared" si="45"/>
        <v/>
      </c>
      <c r="M637" s="286" t="str">
        <f t="shared" ca="1" si="46"/>
        <v/>
      </c>
      <c r="U637" s="275"/>
    </row>
    <row r="638" spans="1:21" x14ac:dyDescent="0.25">
      <c r="A638" s="276"/>
      <c r="B638" s="277" t="str">
        <f>IF(Table9[[#This Row],[Código do agregado
'[Entidade']]]="","",(CONCATENATE(VLOOKUP(Table9[[#This Row],[Código do agregado
'[Entidade']]],Table8[[Código do agregado '[Entidade']]:[Código do agregado
'[1º Direito']]],8,FALSE),".",Table9[[#This Row],[Membro]])))</f>
        <v/>
      </c>
      <c r="C638" s="278"/>
      <c r="D638" s="279"/>
      <c r="E638" s="280" t="str">
        <f ca="1">IF(Table9[[#This Row],[Data de nascimento (aaaa-mm-dd)]]="","",(IF(A638="","",DATEDIF(D638,NOW(),"y"))))</f>
        <v/>
      </c>
      <c r="F638" s="281"/>
      <c r="G638" s="282"/>
      <c r="H638" s="283" t="str">
        <f>IF(G638="","",IF(G638&gt;(auxiliar!L$2*14),"Sim","Não"))</f>
        <v/>
      </c>
      <c r="I638" s="384" t="str">
        <f t="shared" si="43"/>
        <v/>
      </c>
      <c r="J638" s="380" t="str">
        <f>IF(Table9[[#This Row],[Código do agregado
'[Entidade']]]="","",IF(A638&lt;&gt;A637,"A",IF(J637="A","B",IF(J637="B","C",IF(J637="C","D",IF(J637="D","E",IF(J637="E","F",IF(J637="F","G",IF(J637="G","H",IF(J637="H","I",IF(J637="I","J",IF(J637="J","K",IF(J637="K","L",IF(J637="L","M",IF(J637="M","N",IF(J637="N","O",IF(J637="O","P",IF(J637="P","Q"))))))))))))))))))</f>
        <v/>
      </c>
      <c r="K638" s="284" t="str">
        <f t="shared" si="44"/>
        <v/>
      </c>
      <c r="L638" s="285" t="str">
        <f t="shared" si="45"/>
        <v/>
      </c>
      <c r="M638" s="286" t="str">
        <f t="shared" ca="1" si="46"/>
        <v/>
      </c>
      <c r="U638" s="275"/>
    </row>
    <row r="639" spans="1:21" x14ac:dyDescent="0.25">
      <c r="A639" s="276"/>
      <c r="B639" s="277" t="str">
        <f>IF(Table9[[#This Row],[Código do agregado
'[Entidade']]]="","",(CONCATENATE(VLOOKUP(Table9[[#This Row],[Código do agregado
'[Entidade']]],Table8[[Código do agregado '[Entidade']]:[Código do agregado
'[1º Direito']]],8,FALSE),".",Table9[[#This Row],[Membro]])))</f>
        <v/>
      </c>
      <c r="C639" s="278"/>
      <c r="D639" s="279"/>
      <c r="E639" s="280" t="str">
        <f ca="1">IF(Table9[[#This Row],[Data de nascimento (aaaa-mm-dd)]]="","",(IF(A639="","",DATEDIF(D639,NOW(),"y"))))</f>
        <v/>
      </c>
      <c r="F639" s="281"/>
      <c r="G639" s="282"/>
      <c r="H639" s="283" t="str">
        <f>IF(G639="","",IF(G639&gt;(auxiliar!L$2*14),"Sim","Não"))</f>
        <v/>
      </c>
      <c r="I639" s="384" t="str">
        <f t="shared" si="43"/>
        <v/>
      </c>
      <c r="J639" s="380" t="str">
        <f>IF(Table9[[#This Row],[Código do agregado
'[Entidade']]]="","",IF(A639&lt;&gt;A638,"A",IF(J638="A","B",IF(J638="B","C",IF(J638="C","D",IF(J638="D","E",IF(J638="E","F",IF(J638="F","G",IF(J638="G","H",IF(J638="H","I",IF(J638="I","J",IF(J638="J","K",IF(J638="K","L",IF(J638="L","M",IF(J638="M","N",IF(J638="N","O",IF(J638="O","P",IF(J638="P","Q"))))))))))))))))))</f>
        <v/>
      </c>
      <c r="K639" s="284" t="str">
        <f t="shared" si="44"/>
        <v/>
      </c>
      <c r="L639" s="285" t="str">
        <f t="shared" si="45"/>
        <v/>
      </c>
      <c r="M639" s="286" t="str">
        <f t="shared" ca="1" si="46"/>
        <v/>
      </c>
      <c r="U639" s="275"/>
    </row>
    <row r="640" spans="1:21" x14ac:dyDescent="0.25">
      <c r="A640" s="276"/>
      <c r="B640" s="277" t="str">
        <f>IF(Table9[[#This Row],[Código do agregado
'[Entidade']]]="","",(CONCATENATE(VLOOKUP(Table9[[#This Row],[Código do agregado
'[Entidade']]],Table8[[Código do agregado '[Entidade']]:[Código do agregado
'[1º Direito']]],8,FALSE),".",Table9[[#This Row],[Membro]])))</f>
        <v/>
      </c>
      <c r="C640" s="278"/>
      <c r="D640" s="279"/>
      <c r="E640" s="280" t="str">
        <f ca="1">IF(Table9[[#This Row],[Data de nascimento (aaaa-mm-dd)]]="","",(IF(A640="","",DATEDIF(D640,NOW(),"y"))))</f>
        <v/>
      </c>
      <c r="F640" s="281"/>
      <c r="G640" s="282"/>
      <c r="H640" s="283" t="str">
        <f>IF(G640="","",IF(G640&gt;(auxiliar!L$2*14),"Sim","Não"))</f>
        <v/>
      </c>
      <c r="I640" s="384" t="str">
        <f t="shared" si="43"/>
        <v/>
      </c>
      <c r="J640" s="380" t="str">
        <f>IF(Table9[[#This Row],[Código do agregado
'[Entidade']]]="","",IF(A640&lt;&gt;A639,"A",IF(J639="A","B",IF(J639="B","C",IF(J639="C","D",IF(J639="D","E",IF(J639="E","F",IF(J639="F","G",IF(J639="G","H",IF(J639="H","I",IF(J639="I","J",IF(J639="J","K",IF(J639="K","L",IF(J639="L","M",IF(J639="M","N",IF(J639="N","O",IF(J639="O","P",IF(J639="P","Q"))))))))))))))))))</f>
        <v/>
      </c>
      <c r="K640" s="284" t="str">
        <f t="shared" si="44"/>
        <v/>
      </c>
      <c r="L640" s="285" t="str">
        <f t="shared" si="45"/>
        <v/>
      </c>
      <c r="M640" s="286" t="str">
        <f t="shared" ca="1" si="46"/>
        <v/>
      </c>
      <c r="U640" s="275"/>
    </row>
    <row r="641" spans="1:21" x14ac:dyDescent="0.25">
      <c r="A641" s="276"/>
      <c r="B641" s="277" t="str">
        <f>IF(Table9[[#This Row],[Código do agregado
'[Entidade']]]="","",(CONCATENATE(VLOOKUP(Table9[[#This Row],[Código do agregado
'[Entidade']]],Table8[[Código do agregado '[Entidade']]:[Código do agregado
'[1º Direito']]],8,FALSE),".",Table9[[#This Row],[Membro]])))</f>
        <v/>
      </c>
      <c r="C641" s="278"/>
      <c r="D641" s="279"/>
      <c r="E641" s="280" t="str">
        <f ca="1">IF(Table9[[#This Row],[Data de nascimento (aaaa-mm-dd)]]="","",(IF(A641="","",DATEDIF(D641,NOW(),"y"))))</f>
        <v/>
      </c>
      <c r="F641" s="281"/>
      <c r="G641" s="282"/>
      <c r="H641" s="283" t="str">
        <f>IF(G641="","",IF(G641&gt;(auxiliar!L$2*14),"Sim","Não"))</f>
        <v/>
      </c>
      <c r="I641" s="384" t="str">
        <f t="shared" si="43"/>
        <v/>
      </c>
      <c r="J641" s="380" t="str">
        <f>IF(Table9[[#This Row],[Código do agregado
'[Entidade']]]="","",IF(A641&lt;&gt;A640,"A",IF(J640="A","B",IF(J640="B","C",IF(J640="C","D",IF(J640="D","E",IF(J640="E","F",IF(J640="F","G",IF(J640="G","H",IF(J640="H","I",IF(J640="I","J",IF(J640="J","K",IF(J640="K","L",IF(J640="L","M",IF(J640="M","N",IF(J640="N","O",IF(J640="O","P",IF(J640="P","Q"))))))))))))))))))</f>
        <v/>
      </c>
      <c r="K641" s="284" t="str">
        <f t="shared" si="44"/>
        <v/>
      </c>
      <c r="L641" s="285" t="str">
        <f t="shared" si="45"/>
        <v/>
      </c>
      <c r="M641" s="286" t="str">
        <f t="shared" ca="1" si="46"/>
        <v/>
      </c>
      <c r="U641" s="275"/>
    </row>
    <row r="642" spans="1:21" x14ac:dyDescent="0.25">
      <c r="A642" s="276"/>
      <c r="B642" s="277" t="str">
        <f>IF(Table9[[#This Row],[Código do agregado
'[Entidade']]]="","",(CONCATENATE(VLOOKUP(Table9[[#This Row],[Código do agregado
'[Entidade']]],Table8[[Código do agregado '[Entidade']]:[Código do agregado
'[1º Direito']]],8,FALSE),".",Table9[[#This Row],[Membro]])))</f>
        <v/>
      </c>
      <c r="C642" s="278"/>
      <c r="D642" s="279"/>
      <c r="E642" s="280" t="str">
        <f ca="1">IF(Table9[[#This Row],[Data de nascimento (aaaa-mm-dd)]]="","",(IF(A642="","",DATEDIF(D642,NOW(),"y"))))</f>
        <v/>
      </c>
      <c r="F642" s="281"/>
      <c r="G642" s="282"/>
      <c r="H642" s="283" t="str">
        <f>IF(G642="","",IF(G642&gt;(auxiliar!L$2*14),"Sim","Não"))</f>
        <v/>
      </c>
      <c r="I642" s="384" t="str">
        <f t="shared" si="43"/>
        <v/>
      </c>
      <c r="J642" s="380" t="str">
        <f>IF(Table9[[#This Row],[Código do agregado
'[Entidade']]]="","",IF(A642&lt;&gt;A641,"A",IF(J641="A","B",IF(J641="B","C",IF(J641="C","D",IF(J641="D","E",IF(J641="E","F",IF(J641="F","G",IF(J641="G","H",IF(J641="H","I",IF(J641="I","J",IF(J641="J","K",IF(J641="K","L",IF(J641="L","M",IF(J641="M","N",IF(J641="N","O",IF(J641="O","P",IF(J641="P","Q"))))))))))))))))))</f>
        <v/>
      </c>
      <c r="K642" s="284" t="str">
        <f t="shared" si="44"/>
        <v/>
      </c>
      <c r="L642" s="285" t="str">
        <f t="shared" si="45"/>
        <v/>
      </c>
      <c r="M642" s="286" t="str">
        <f t="shared" ca="1" si="46"/>
        <v/>
      </c>
      <c r="U642" s="275"/>
    </row>
    <row r="643" spans="1:21" x14ac:dyDescent="0.25">
      <c r="A643" s="276"/>
      <c r="B643" s="277" t="str">
        <f>IF(Table9[[#This Row],[Código do agregado
'[Entidade']]]="","",(CONCATENATE(VLOOKUP(Table9[[#This Row],[Código do agregado
'[Entidade']]],Table8[[Código do agregado '[Entidade']]:[Código do agregado
'[1º Direito']]],8,FALSE),".",Table9[[#This Row],[Membro]])))</f>
        <v/>
      </c>
      <c r="C643" s="278"/>
      <c r="D643" s="279"/>
      <c r="E643" s="280" t="str">
        <f ca="1">IF(Table9[[#This Row],[Data de nascimento (aaaa-mm-dd)]]="","",(IF(A643="","",DATEDIF(D643,NOW(),"y"))))</f>
        <v/>
      </c>
      <c r="F643" s="281"/>
      <c r="G643" s="282"/>
      <c r="H643" s="283" t="str">
        <f>IF(G643="","",IF(G643&gt;(auxiliar!L$2*14),"Sim","Não"))</f>
        <v/>
      </c>
      <c r="I643" s="384" t="str">
        <f t="shared" si="43"/>
        <v/>
      </c>
      <c r="J643" s="380" t="str">
        <f>IF(Table9[[#This Row],[Código do agregado
'[Entidade']]]="","",IF(A643&lt;&gt;A642,"A",IF(J642="A","B",IF(J642="B","C",IF(J642="C","D",IF(J642="D","E",IF(J642="E","F",IF(J642="F","G",IF(J642="G","H",IF(J642="H","I",IF(J642="I","J",IF(J642="J","K",IF(J642="K","L",IF(J642="L","M",IF(J642="M","N",IF(J642="N","O",IF(J642="O","P",IF(J642="P","Q"))))))))))))))))))</f>
        <v/>
      </c>
      <c r="K643" s="284" t="str">
        <f t="shared" si="44"/>
        <v/>
      </c>
      <c r="L643" s="285" t="str">
        <f t="shared" si="45"/>
        <v/>
      </c>
      <c r="M643" s="286" t="str">
        <f t="shared" ca="1" si="46"/>
        <v/>
      </c>
      <c r="U643" s="275"/>
    </row>
    <row r="644" spans="1:21" x14ac:dyDescent="0.25">
      <c r="A644" s="276"/>
      <c r="B644" s="277" t="str">
        <f>IF(Table9[[#This Row],[Código do agregado
'[Entidade']]]="","",(CONCATENATE(VLOOKUP(Table9[[#This Row],[Código do agregado
'[Entidade']]],Table8[[Código do agregado '[Entidade']]:[Código do agregado
'[1º Direito']]],8,FALSE),".",Table9[[#This Row],[Membro]])))</f>
        <v/>
      </c>
      <c r="C644" s="278"/>
      <c r="D644" s="279"/>
      <c r="E644" s="280" t="str">
        <f ca="1">IF(Table9[[#This Row],[Data de nascimento (aaaa-mm-dd)]]="","",(IF(A644="","",DATEDIF(D644,NOW(),"y"))))</f>
        <v/>
      </c>
      <c r="F644" s="281"/>
      <c r="G644" s="282"/>
      <c r="H644" s="283" t="str">
        <f>IF(G644="","",IF(G644&gt;(auxiliar!L$2*14),"Sim","Não"))</f>
        <v/>
      </c>
      <c r="I644" s="384" t="str">
        <f t="shared" si="43"/>
        <v/>
      </c>
      <c r="J644" s="380" t="str">
        <f>IF(Table9[[#This Row],[Código do agregado
'[Entidade']]]="","",IF(A644&lt;&gt;A643,"A",IF(J643="A","B",IF(J643="B","C",IF(J643="C","D",IF(J643="D","E",IF(J643="E","F",IF(J643="F","G",IF(J643="G","H",IF(J643="H","I",IF(J643="I","J",IF(J643="J","K",IF(J643="K","L",IF(J643="L","M",IF(J643="M","N",IF(J643="N","O",IF(J643="O","P",IF(J643="P","Q"))))))))))))))))))</f>
        <v/>
      </c>
      <c r="K644" s="284" t="str">
        <f t="shared" si="44"/>
        <v/>
      </c>
      <c r="L644" s="285" t="str">
        <f t="shared" si="45"/>
        <v/>
      </c>
      <c r="M644" s="286" t="str">
        <f t="shared" ca="1" si="46"/>
        <v/>
      </c>
      <c r="U644" s="275"/>
    </row>
    <row r="645" spans="1:21" x14ac:dyDescent="0.25">
      <c r="A645" s="276"/>
      <c r="B645" s="277" t="str">
        <f>IF(Table9[[#This Row],[Código do agregado
'[Entidade']]]="","",(CONCATENATE(VLOOKUP(Table9[[#This Row],[Código do agregado
'[Entidade']]],Table8[[Código do agregado '[Entidade']]:[Código do agregado
'[1º Direito']]],8,FALSE),".",Table9[[#This Row],[Membro]])))</f>
        <v/>
      </c>
      <c r="C645" s="278"/>
      <c r="D645" s="279"/>
      <c r="E645" s="280" t="str">
        <f ca="1">IF(Table9[[#This Row],[Data de nascimento (aaaa-mm-dd)]]="","",(IF(A645="","",DATEDIF(D645,NOW(),"y"))))</f>
        <v/>
      </c>
      <c r="F645" s="281"/>
      <c r="G645" s="282"/>
      <c r="H645" s="283" t="str">
        <f>IF(G645="","",IF(G645&gt;(auxiliar!L$2*14),"Sim","Não"))</f>
        <v/>
      </c>
      <c r="I645" s="384" t="str">
        <f t="shared" si="43"/>
        <v/>
      </c>
      <c r="J645" s="380" t="str">
        <f>IF(Table9[[#This Row],[Código do agregado
'[Entidade']]]="","",IF(A645&lt;&gt;A644,"A",IF(J644="A","B",IF(J644="B","C",IF(J644="C","D",IF(J644="D","E",IF(J644="E","F",IF(J644="F","G",IF(J644="G","H",IF(J644="H","I",IF(J644="I","J",IF(J644="J","K",IF(J644="K","L",IF(J644="L","M",IF(J644="M","N",IF(J644="N","O",IF(J644="O","P",IF(J644="P","Q"))))))))))))))))))</f>
        <v/>
      </c>
      <c r="K645" s="284" t="str">
        <f t="shared" si="44"/>
        <v/>
      </c>
      <c r="L645" s="285" t="str">
        <f t="shared" si="45"/>
        <v/>
      </c>
      <c r="M645" s="286" t="str">
        <f t="shared" ca="1" si="46"/>
        <v/>
      </c>
      <c r="U645" s="275"/>
    </row>
    <row r="646" spans="1:21" x14ac:dyDescent="0.25">
      <c r="A646" s="276"/>
      <c r="B646" s="277" t="str">
        <f>IF(Table9[[#This Row],[Código do agregado
'[Entidade']]]="","",(CONCATENATE(VLOOKUP(Table9[[#This Row],[Código do agregado
'[Entidade']]],Table8[[Código do agregado '[Entidade']]:[Código do agregado
'[1º Direito']]],8,FALSE),".",Table9[[#This Row],[Membro]])))</f>
        <v/>
      </c>
      <c r="C646" s="278"/>
      <c r="D646" s="279"/>
      <c r="E646" s="280" t="str">
        <f ca="1">IF(Table9[[#This Row],[Data de nascimento (aaaa-mm-dd)]]="","",(IF(A646="","",DATEDIF(D646,NOW(),"y"))))</f>
        <v/>
      </c>
      <c r="F646" s="281"/>
      <c r="G646" s="282"/>
      <c r="H646" s="283" t="str">
        <f>IF(G646="","",IF(G646&gt;(auxiliar!L$2*14),"Sim","Não"))</f>
        <v/>
      </c>
      <c r="I646" s="384" t="str">
        <f t="shared" si="43"/>
        <v/>
      </c>
      <c r="J646" s="380" t="str">
        <f>IF(Table9[[#This Row],[Código do agregado
'[Entidade']]]="","",IF(A646&lt;&gt;A645,"A",IF(J645="A","B",IF(J645="B","C",IF(J645="C","D",IF(J645="D","E",IF(J645="E","F",IF(J645="F","G",IF(J645="G","H",IF(J645="H","I",IF(J645="I","J",IF(J645="J","K",IF(J645="K","L",IF(J645="L","M",IF(J645="M","N",IF(J645="N","O",IF(J645="O","P",IF(J645="P","Q"))))))))))))))))))</f>
        <v/>
      </c>
      <c r="K646" s="284" t="str">
        <f t="shared" si="44"/>
        <v/>
      </c>
      <c r="L646" s="285" t="str">
        <f t="shared" si="45"/>
        <v/>
      </c>
      <c r="M646" s="286" t="str">
        <f t="shared" ca="1" si="46"/>
        <v/>
      </c>
      <c r="U646" s="275"/>
    </row>
    <row r="647" spans="1:21" x14ac:dyDescent="0.25">
      <c r="A647" s="276"/>
      <c r="B647" s="277" t="str">
        <f>IF(Table9[[#This Row],[Código do agregado
'[Entidade']]]="","",(CONCATENATE(VLOOKUP(Table9[[#This Row],[Código do agregado
'[Entidade']]],Table8[[Código do agregado '[Entidade']]:[Código do agregado
'[1º Direito']]],8,FALSE),".",Table9[[#This Row],[Membro]])))</f>
        <v/>
      </c>
      <c r="C647" s="278"/>
      <c r="D647" s="279"/>
      <c r="E647" s="280" t="str">
        <f ca="1">IF(Table9[[#This Row],[Data de nascimento (aaaa-mm-dd)]]="","",(IF(A647="","",DATEDIF(D647,NOW(),"y"))))</f>
        <v/>
      </c>
      <c r="F647" s="281"/>
      <c r="G647" s="282"/>
      <c r="H647" s="283" t="str">
        <f>IF(G647="","",IF(G647&gt;(auxiliar!L$2*14),"Sim","Não"))</f>
        <v/>
      </c>
      <c r="I647" s="384" t="str">
        <f t="shared" ref="I647:I710" si="47">IF(AND(A647&lt;&gt;"",OR(C647="",D647="",F647="",AND(H647="",L647="Rend"))),"NÃO","")</f>
        <v/>
      </c>
      <c r="J647" s="380" t="str">
        <f>IF(Table9[[#This Row],[Código do agregado
'[Entidade']]]="","",IF(A647&lt;&gt;A646,"A",IF(J646="A","B",IF(J646="B","C",IF(J646="C","D",IF(J646="D","E",IF(J646="E","F",IF(J646="F","G",IF(J646="G","H",IF(J646="H","I",IF(J646="I","J",IF(J646="J","K",IF(J646="K","L",IF(J646="L","M",IF(J646="M","N",IF(J646="N","O",IF(J646="O","P",IF(J646="P","Q"))))))))))))))))))</f>
        <v/>
      </c>
      <c r="K647" s="284" t="str">
        <f t="shared" si="44"/>
        <v/>
      </c>
      <c r="L647" s="285" t="str">
        <f t="shared" si="45"/>
        <v/>
      </c>
      <c r="M647" s="286" t="str">
        <f t="shared" ca="1" si="46"/>
        <v/>
      </c>
      <c r="U647" s="275"/>
    </row>
    <row r="648" spans="1:21" x14ac:dyDescent="0.25">
      <c r="A648" s="276"/>
      <c r="B648" s="277" t="str">
        <f>IF(Table9[[#This Row],[Código do agregado
'[Entidade']]]="","",(CONCATENATE(VLOOKUP(Table9[[#This Row],[Código do agregado
'[Entidade']]],Table8[[Código do agregado '[Entidade']]:[Código do agregado
'[1º Direito']]],8,FALSE),".",Table9[[#This Row],[Membro]])))</f>
        <v/>
      </c>
      <c r="C648" s="278"/>
      <c r="D648" s="279"/>
      <c r="E648" s="280" t="str">
        <f ca="1">IF(Table9[[#This Row],[Data de nascimento (aaaa-mm-dd)]]="","",(IF(A648="","",DATEDIF(D648,NOW(),"y"))))</f>
        <v/>
      </c>
      <c r="F648" s="281"/>
      <c r="G648" s="282"/>
      <c r="H648" s="283" t="str">
        <f>IF(G648="","",IF(G648&gt;(auxiliar!L$2*14),"Sim","Não"))</f>
        <v/>
      </c>
      <c r="I648" s="384" t="str">
        <f t="shared" si="47"/>
        <v/>
      </c>
      <c r="J648" s="380" t="str">
        <f>IF(Table9[[#This Row],[Código do agregado
'[Entidade']]]="","",IF(A648&lt;&gt;A647,"A",IF(J647="A","B",IF(J647="B","C",IF(J647="C","D",IF(J647="D","E",IF(J647="E","F",IF(J647="F","G",IF(J647="G","H",IF(J647="H","I",IF(J647="I","J",IF(J647="J","K",IF(J647="K","L",IF(J647="L","M",IF(J647="M","N",IF(J647="N","O",IF(J647="O","P",IF(J647="P","Q"))))))))))))))))))</f>
        <v/>
      </c>
      <c r="K648" s="284" t="str">
        <f t="shared" si="44"/>
        <v/>
      </c>
      <c r="L648" s="285" t="str">
        <f t="shared" si="45"/>
        <v/>
      </c>
      <c r="M648" s="286" t="str">
        <f t="shared" ca="1" si="46"/>
        <v/>
      </c>
      <c r="U648" s="275"/>
    </row>
    <row r="649" spans="1:21" x14ac:dyDescent="0.25">
      <c r="A649" s="276"/>
      <c r="B649" s="277" t="str">
        <f>IF(Table9[[#This Row],[Código do agregado
'[Entidade']]]="","",(CONCATENATE(VLOOKUP(Table9[[#This Row],[Código do agregado
'[Entidade']]],Table8[[Código do agregado '[Entidade']]:[Código do agregado
'[1º Direito']]],8,FALSE),".",Table9[[#This Row],[Membro]])))</f>
        <v/>
      </c>
      <c r="C649" s="278"/>
      <c r="D649" s="279"/>
      <c r="E649" s="280" t="str">
        <f ca="1">IF(Table9[[#This Row],[Data de nascimento (aaaa-mm-dd)]]="","",(IF(A649="","",DATEDIF(D649,NOW(),"y"))))</f>
        <v/>
      </c>
      <c r="F649" s="281"/>
      <c r="G649" s="282"/>
      <c r="H649" s="283" t="str">
        <f>IF(G649="","",IF(G649&gt;(auxiliar!L$2*14),"Sim","Não"))</f>
        <v/>
      </c>
      <c r="I649" s="384" t="str">
        <f t="shared" si="47"/>
        <v/>
      </c>
      <c r="J649" s="380" t="str">
        <f>IF(Table9[[#This Row],[Código do agregado
'[Entidade']]]="","",IF(A649&lt;&gt;A648,"A",IF(J648="A","B",IF(J648="B","C",IF(J648="C","D",IF(J648="D","E",IF(J648="E","F",IF(J648="F","G",IF(J648="G","H",IF(J648="H","I",IF(J648="I","J",IF(J648="J","K",IF(J648="K","L",IF(J648="L","M",IF(J648="M","N",IF(J648="N","O",IF(J648="O","P",IF(J648="P","Q"))))))))))))))))))</f>
        <v/>
      </c>
      <c r="K649" s="284" t="str">
        <f t="shared" si="44"/>
        <v/>
      </c>
      <c r="L649" s="285" t="str">
        <f t="shared" si="45"/>
        <v/>
      </c>
      <c r="M649" s="286" t="str">
        <f t="shared" ca="1" si="46"/>
        <v/>
      </c>
      <c r="U649" s="275"/>
    </row>
    <row r="650" spans="1:21" x14ac:dyDescent="0.25">
      <c r="A650" s="276"/>
      <c r="B650" s="277" t="str">
        <f>IF(Table9[[#This Row],[Código do agregado
'[Entidade']]]="","",(CONCATENATE(VLOOKUP(Table9[[#This Row],[Código do agregado
'[Entidade']]],Table8[[Código do agregado '[Entidade']]:[Código do agregado
'[1º Direito']]],8,FALSE),".",Table9[[#This Row],[Membro]])))</f>
        <v/>
      </c>
      <c r="C650" s="278"/>
      <c r="D650" s="279"/>
      <c r="E650" s="280" t="str">
        <f ca="1">IF(Table9[[#This Row],[Data de nascimento (aaaa-mm-dd)]]="","",(IF(A650="","",DATEDIF(D650,NOW(),"y"))))</f>
        <v/>
      </c>
      <c r="F650" s="281"/>
      <c r="G650" s="282"/>
      <c r="H650" s="283" t="str">
        <f>IF(G650="","",IF(G650&gt;(auxiliar!L$2*14),"Sim","Não"))</f>
        <v/>
      </c>
      <c r="I650" s="384" t="str">
        <f t="shared" si="47"/>
        <v/>
      </c>
      <c r="J650" s="380" t="str">
        <f>IF(Table9[[#This Row],[Código do agregado
'[Entidade']]]="","",IF(A650&lt;&gt;A649,"A",IF(J649="A","B",IF(J649="B","C",IF(J649="C","D",IF(J649="D","E",IF(J649="E","F",IF(J649="F","G",IF(J649="G","H",IF(J649="H","I",IF(J649="I","J",IF(J649="J","K",IF(J649="K","L",IF(J649="L","M",IF(J649="M","N",IF(J649="N","O",IF(J649="O","P",IF(J649="P","Q"))))))))))))))))))</f>
        <v/>
      </c>
      <c r="K650" s="284" t="str">
        <f t="shared" si="44"/>
        <v/>
      </c>
      <c r="L650" s="285" t="str">
        <f t="shared" si="45"/>
        <v/>
      </c>
      <c r="M650" s="286" t="str">
        <f t="shared" ca="1" si="46"/>
        <v/>
      </c>
      <c r="U650" s="275"/>
    </row>
    <row r="651" spans="1:21" x14ac:dyDescent="0.25">
      <c r="A651" s="276"/>
      <c r="B651" s="277" t="str">
        <f>IF(Table9[[#This Row],[Código do agregado
'[Entidade']]]="","",(CONCATENATE(VLOOKUP(Table9[[#This Row],[Código do agregado
'[Entidade']]],Table8[[Código do agregado '[Entidade']]:[Código do agregado
'[1º Direito']]],8,FALSE),".",Table9[[#This Row],[Membro]])))</f>
        <v/>
      </c>
      <c r="C651" s="278"/>
      <c r="D651" s="279"/>
      <c r="E651" s="280" t="str">
        <f ca="1">IF(Table9[[#This Row],[Data de nascimento (aaaa-mm-dd)]]="","",(IF(A651="","",DATEDIF(D651,NOW(),"y"))))</f>
        <v/>
      </c>
      <c r="F651" s="281"/>
      <c r="G651" s="282"/>
      <c r="H651" s="283" t="str">
        <f>IF(G651="","",IF(G651&gt;(auxiliar!L$2*14),"Sim","Não"))</f>
        <v/>
      </c>
      <c r="I651" s="384" t="str">
        <f t="shared" si="47"/>
        <v/>
      </c>
      <c r="J651" s="380" t="str">
        <f>IF(Table9[[#This Row],[Código do agregado
'[Entidade']]]="","",IF(A651&lt;&gt;A650,"A",IF(J650="A","B",IF(J650="B","C",IF(J650="C","D",IF(J650="D","E",IF(J650="E","F",IF(J650="F","G",IF(J650="G","H",IF(J650="H","I",IF(J650="I","J",IF(J650="J","K",IF(J650="K","L",IF(J650="L","M",IF(J650="M","N",IF(J650="N","O",IF(J650="O","P",IF(J650="P","Q"))))))))))))))))))</f>
        <v/>
      </c>
      <c r="K651" s="284" t="str">
        <f t="shared" si="44"/>
        <v/>
      </c>
      <c r="L651" s="285" t="str">
        <f t="shared" si="45"/>
        <v/>
      </c>
      <c r="M651" s="286" t="str">
        <f t="shared" ca="1" si="46"/>
        <v/>
      </c>
      <c r="U651" s="275"/>
    </row>
    <row r="652" spans="1:21" x14ac:dyDescent="0.25">
      <c r="A652" s="276"/>
      <c r="B652" s="277" t="str">
        <f>IF(Table9[[#This Row],[Código do agregado
'[Entidade']]]="","",(CONCATENATE(VLOOKUP(Table9[[#This Row],[Código do agregado
'[Entidade']]],Table8[[Código do agregado '[Entidade']]:[Código do agregado
'[1º Direito']]],8,FALSE),".",Table9[[#This Row],[Membro]])))</f>
        <v/>
      </c>
      <c r="C652" s="278"/>
      <c r="D652" s="279"/>
      <c r="E652" s="280" t="str">
        <f ca="1">IF(Table9[[#This Row],[Data de nascimento (aaaa-mm-dd)]]="","",(IF(A652="","",DATEDIF(D652,NOW(),"y"))))</f>
        <v/>
      </c>
      <c r="F652" s="281"/>
      <c r="G652" s="282"/>
      <c r="H652" s="283" t="str">
        <f>IF(G652="","",IF(G652&gt;(auxiliar!L$2*14),"Sim","Não"))</f>
        <v/>
      </c>
      <c r="I652" s="384" t="str">
        <f t="shared" si="47"/>
        <v/>
      </c>
      <c r="J652" s="380" t="str">
        <f>IF(Table9[[#This Row],[Código do agregado
'[Entidade']]]="","",IF(A652&lt;&gt;A651,"A",IF(J651="A","B",IF(J651="B","C",IF(J651="C","D",IF(J651="D","E",IF(J651="E","F",IF(J651="F","G",IF(J651="G","H",IF(J651="H","I",IF(J651="I","J",IF(J651="J","K",IF(J651="K","L",IF(J651="L","M",IF(J651="M","N",IF(J651="N","O",IF(J651="O","P",IF(J651="P","Q"))))))))))))))))))</f>
        <v/>
      </c>
      <c r="K652" s="284" t="str">
        <f t="shared" si="44"/>
        <v/>
      </c>
      <c r="L652" s="285" t="str">
        <f t="shared" si="45"/>
        <v/>
      </c>
      <c r="M652" s="286" t="str">
        <f t="shared" ca="1" si="46"/>
        <v/>
      </c>
      <c r="U652" s="275"/>
    </row>
    <row r="653" spans="1:21" x14ac:dyDescent="0.25">
      <c r="A653" s="276"/>
      <c r="B653" s="277" t="str">
        <f>IF(Table9[[#This Row],[Código do agregado
'[Entidade']]]="","",(CONCATENATE(VLOOKUP(Table9[[#This Row],[Código do agregado
'[Entidade']]],Table8[[Código do agregado '[Entidade']]:[Código do agregado
'[1º Direito']]],8,FALSE),".",Table9[[#This Row],[Membro]])))</f>
        <v/>
      </c>
      <c r="C653" s="278"/>
      <c r="D653" s="279"/>
      <c r="E653" s="280" t="str">
        <f ca="1">IF(Table9[[#This Row],[Data de nascimento (aaaa-mm-dd)]]="","",(IF(A653="","",DATEDIF(D653,NOW(),"y"))))</f>
        <v/>
      </c>
      <c r="F653" s="281"/>
      <c r="G653" s="282"/>
      <c r="H653" s="283" t="str">
        <f>IF(G653="","",IF(G653&gt;(auxiliar!L$2*14),"Sim","Não"))</f>
        <v/>
      </c>
      <c r="I653" s="384" t="str">
        <f t="shared" si="47"/>
        <v/>
      </c>
      <c r="J653" s="380" t="str">
        <f>IF(Table9[[#This Row],[Código do agregado
'[Entidade']]]="","",IF(A653&lt;&gt;A652,"A",IF(J652="A","B",IF(J652="B","C",IF(J652="C","D",IF(J652="D","E",IF(J652="E","F",IF(J652="F","G",IF(J652="G","H",IF(J652="H","I",IF(J652="I","J",IF(J652="J","K",IF(J652="K","L",IF(J652="L","M",IF(J652="M","N",IF(J652="N","O",IF(J652="O","P",IF(J652="P","Q"))))))))))))))))))</f>
        <v/>
      </c>
      <c r="K653" s="284" t="str">
        <f t="shared" si="44"/>
        <v/>
      </c>
      <c r="L653" s="285" t="str">
        <f t="shared" si="45"/>
        <v/>
      </c>
      <c r="M653" s="286" t="str">
        <f t="shared" ca="1" si="46"/>
        <v/>
      </c>
      <c r="U653" s="275"/>
    </row>
    <row r="654" spans="1:21" x14ac:dyDescent="0.25">
      <c r="A654" s="276"/>
      <c r="B654" s="277" t="str">
        <f>IF(Table9[[#This Row],[Código do agregado
'[Entidade']]]="","",(CONCATENATE(VLOOKUP(Table9[[#This Row],[Código do agregado
'[Entidade']]],Table8[[Código do agregado '[Entidade']]:[Código do agregado
'[1º Direito']]],8,FALSE),".",Table9[[#This Row],[Membro]])))</f>
        <v/>
      </c>
      <c r="C654" s="278"/>
      <c r="D654" s="279"/>
      <c r="E654" s="280" t="str">
        <f ca="1">IF(Table9[[#This Row],[Data de nascimento (aaaa-mm-dd)]]="","",(IF(A654="","",DATEDIF(D654,NOW(),"y"))))</f>
        <v/>
      </c>
      <c r="F654" s="281"/>
      <c r="G654" s="282"/>
      <c r="H654" s="283" t="str">
        <f>IF(G654="","",IF(G654&gt;(auxiliar!L$2*14),"Sim","Não"))</f>
        <v/>
      </c>
      <c r="I654" s="384" t="str">
        <f t="shared" si="47"/>
        <v/>
      </c>
      <c r="J654" s="380" t="str">
        <f>IF(Table9[[#This Row],[Código do agregado
'[Entidade']]]="","",IF(A654&lt;&gt;A653,"A",IF(J653="A","B",IF(J653="B","C",IF(J653="C","D",IF(J653="D","E",IF(J653="E","F",IF(J653="F","G",IF(J653="G","H",IF(J653="H","I",IF(J653="I","J",IF(J653="J","K",IF(J653="K","L",IF(J653="L","M",IF(J653="M","N",IF(J653="N","O",IF(J653="O","P",IF(J653="P","Q"))))))))))))))))))</f>
        <v/>
      </c>
      <c r="K654" s="284" t="str">
        <f t="shared" si="44"/>
        <v/>
      </c>
      <c r="L654" s="285" t="str">
        <f t="shared" si="45"/>
        <v/>
      </c>
      <c r="M654" s="286" t="str">
        <f t="shared" ca="1" si="46"/>
        <v/>
      </c>
      <c r="U654" s="275"/>
    </row>
    <row r="655" spans="1:21" x14ac:dyDescent="0.25">
      <c r="A655" s="276"/>
      <c r="B655" s="277" t="str">
        <f>IF(Table9[[#This Row],[Código do agregado
'[Entidade']]]="","",(CONCATENATE(VLOOKUP(Table9[[#This Row],[Código do agregado
'[Entidade']]],Table8[[Código do agregado '[Entidade']]:[Código do agregado
'[1º Direito']]],8,FALSE),".",Table9[[#This Row],[Membro]])))</f>
        <v/>
      </c>
      <c r="C655" s="278"/>
      <c r="D655" s="279"/>
      <c r="E655" s="280" t="str">
        <f ca="1">IF(Table9[[#This Row],[Data de nascimento (aaaa-mm-dd)]]="","",(IF(A655="","",DATEDIF(D655,NOW(),"y"))))</f>
        <v/>
      </c>
      <c r="F655" s="281"/>
      <c r="G655" s="282"/>
      <c r="H655" s="283" t="str">
        <f>IF(G655="","",IF(G655&gt;(auxiliar!L$2*14),"Sim","Não"))</f>
        <v/>
      </c>
      <c r="I655" s="384" t="str">
        <f t="shared" si="47"/>
        <v/>
      </c>
      <c r="J655" s="380" t="str">
        <f>IF(Table9[[#This Row],[Código do agregado
'[Entidade']]]="","",IF(A655&lt;&gt;A654,"A",IF(J654="A","B",IF(J654="B","C",IF(J654="C","D",IF(J654="D","E",IF(J654="E","F",IF(J654="F","G",IF(J654="G","H",IF(J654="H","I",IF(J654="I","J",IF(J654="J","K",IF(J654="K","L",IF(J654="L","M",IF(J654="M","N",IF(J654="N","O",IF(J654="O","P",IF(J654="P","Q"))))))))))))))))))</f>
        <v/>
      </c>
      <c r="K655" s="284" t="str">
        <f t="shared" si="44"/>
        <v/>
      </c>
      <c r="L655" s="285" t="str">
        <f t="shared" si="45"/>
        <v/>
      </c>
      <c r="M655" s="286" t="str">
        <f t="shared" ca="1" si="46"/>
        <v/>
      </c>
      <c r="U655" s="275"/>
    </row>
    <row r="656" spans="1:21" x14ac:dyDescent="0.25">
      <c r="A656" s="276"/>
      <c r="B656" s="277" t="str">
        <f>IF(Table9[[#This Row],[Código do agregado
'[Entidade']]]="","",(CONCATENATE(VLOOKUP(Table9[[#This Row],[Código do agregado
'[Entidade']]],Table8[[Código do agregado '[Entidade']]:[Código do agregado
'[1º Direito']]],8,FALSE),".",Table9[[#This Row],[Membro]])))</f>
        <v/>
      </c>
      <c r="C656" s="278"/>
      <c r="D656" s="279"/>
      <c r="E656" s="280" t="str">
        <f ca="1">IF(Table9[[#This Row],[Data de nascimento (aaaa-mm-dd)]]="","",(IF(A656="","",DATEDIF(D656,NOW(),"y"))))</f>
        <v/>
      </c>
      <c r="F656" s="281"/>
      <c r="G656" s="282"/>
      <c r="H656" s="283" t="str">
        <f>IF(G656="","",IF(G656&gt;(auxiliar!L$2*14),"Sim","Não"))</f>
        <v/>
      </c>
      <c r="I656" s="384" t="str">
        <f t="shared" si="47"/>
        <v/>
      </c>
      <c r="J656" s="380" t="str">
        <f>IF(Table9[[#This Row],[Código do agregado
'[Entidade']]]="","",IF(A656&lt;&gt;A655,"A",IF(J655="A","B",IF(J655="B","C",IF(J655="C","D",IF(J655="D","E",IF(J655="E","F",IF(J655="F","G",IF(J655="G","H",IF(J655="H","I",IF(J655="I","J",IF(J655="J","K",IF(J655="K","L",IF(J655="L","M",IF(J655="M","N",IF(J655="N","O",IF(J655="O","P",IF(J655="P","Q"))))))))))))))))))</f>
        <v/>
      </c>
      <c r="K656" s="284" t="str">
        <f t="shared" si="44"/>
        <v/>
      </c>
      <c r="L656" s="285" t="str">
        <f t="shared" si="45"/>
        <v/>
      </c>
      <c r="M656" s="286" t="str">
        <f t="shared" ca="1" si="46"/>
        <v/>
      </c>
      <c r="U656" s="275"/>
    </row>
    <row r="657" spans="1:21" x14ac:dyDescent="0.25">
      <c r="A657" s="276"/>
      <c r="B657" s="277" t="str">
        <f>IF(Table9[[#This Row],[Código do agregado
'[Entidade']]]="","",(CONCATENATE(VLOOKUP(Table9[[#This Row],[Código do agregado
'[Entidade']]],Table8[[Código do agregado '[Entidade']]:[Código do agregado
'[1º Direito']]],8,FALSE),".",Table9[[#This Row],[Membro]])))</f>
        <v/>
      </c>
      <c r="C657" s="278"/>
      <c r="D657" s="279"/>
      <c r="E657" s="280" t="str">
        <f ca="1">IF(Table9[[#This Row],[Data de nascimento (aaaa-mm-dd)]]="","",(IF(A657="","",DATEDIF(D657,NOW(),"y"))))</f>
        <v/>
      </c>
      <c r="F657" s="281"/>
      <c r="G657" s="282"/>
      <c r="H657" s="283" t="str">
        <f>IF(G657="","",IF(G657&gt;(auxiliar!L$2*14),"Sim","Não"))</f>
        <v/>
      </c>
      <c r="I657" s="384" t="str">
        <f t="shared" si="47"/>
        <v/>
      </c>
      <c r="J657" s="380" t="str">
        <f>IF(Table9[[#This Row],[Código do agregado
'[Entidade']]]="","",IF(A657&lt;&gt;A656,"A",IF(J656="A","B",IF(J656="B","C",IF(J656="C","D",IF(J656="D","E",IF(J656="E","F",IF(J656="F","G",IF(J656="G","H",IF(J656="H","I",IF(J656="I","J",IF(J656="J","K",IF(J656="K","L",IF(J656="L","M",IF(J656="M","N",IF(J656="N","O",IF(J656="O","P",IF(J656="P","Q"))))))))))))))))))</f>
        <v/>
      </c>
      <c r="K657" s="284" t="str">
        <f t="shared" si="44"/>
        <v/>
      </c>
      <c r="L657" s="285" t="str">
        <f t="shared" si="45"/>
        <v/>
      </c>
      <c r="M657" s="286" t="str">
        <f t="shared" ca="1" si="46"/>
        <v/>
      </c>
      <c r="U657" s="275"/>
    </row>
    <row r="658" spans="1:21" x14ac:dyDescent="0.25">
      <c r="A658" s="276"/>
      <c r="B658" s="277" t="str">
        <f>IF(Table9[[#This Row],[Código do agregado
'[Entidade']]]="","",(CONCATENATE(VLOOKUP(Table9[[#This Row],[Código do agregado
'[Entidade']]],Table8[[Código do agregado '[Entidade']]:[Código do agregado
'[1º Direito']]],8,FALSE),".",Table9[[#This Row],[Membro]])))</f>
        <v/>
      </c>
      <c r="C658" s="278"/>
      <c r="D658" s="279"/>
      <c r="E658" s="280" t="str">
        <f ca="1">IF(Table9[[#This Row],[Data de nascimento (aaaa-mm-dd)]]="","",(IF(A658="","",DATEDIF(D658,NOW(),"y"))))</f>
        <v/>
      </c>
      <c r="F658" s="281"/>
      <c r="G658" s="282"/>
      <c r="H658" s="283" t="str">
        <f>IF(G658="","",IF(G658&gt;(auxiliar!L$2*14),"Sim","Não"))</f>
        <v/>
      </c>
      <c r="I658" s="384" t="str">
        <f t="shared" si="47"/>
        <v/>
      </c>
      <c r="J658" s="380" t="str">
        <f>IF(Table9[[#This Row],[Código do agregado
'[Entidade']]]="","",IF(A658&lt;&gt;A657,"A",IF(J657="A","B",IF(J657="B","C",IF(J657="C","D",IF(J657="D","E",IF(J657="E","F",IF(J657="F","G",IF(J657="G","H",IF(J657="H","I",IF(J657="I","J",IF(J657="J","K",IF(J657="K","L",IF(J657="L","M",IF(J657="M","N",IF(J657="N","O",IF(J657="O","P",IF(J657="P","Q"))))))))))))))))))</f>
        <v/>
      </c>
      <c r="K658" s="284" t="str">
        <f t="shared" si="44"/>
        <v/>
      </c>
      <c r="L658" s="285" t="str">
        <f t="shared" si="45"/>
        <v/>
      </c>
      <c r="M658" s="286" t="str">
        <f t="shared" ca="1" si="46"/>
        <v/>
      </c>
      <c r="U658" s="275"/>
    </row>
    <row r="659" spans="1:21" x14ac:dyDescent="0.25">
      <c r="A659" s="276"/>
      <c r="B659" s="277" t="str">
        <f>IF(Table9[[#This Row],[Código do agregado
'[Entidade']]]="","",(CONCATENATE(VLOOKUP(Table9[[#This Row],[Código do agregado
'[Entidade']]],Table8[[Código do agregado '[Entidade']]:[Código do agregado
'[1º Direito']]],8,FALSE),".",Table9[[#This Row],[Membro]])))</f>
        <v/>
      </c>
      <c r="C659" s="278"/>
      <c r="D659" s="279"/>
      <c r="E659" s="280" t="str">
        <f ca="1">IF(Table9[[#This Row],[Data de nascimento (aaaa-mm-dd)]]="","",(IF(A659="","",DATEDIF(D659,NOW(),"y"))))</f>
        <v/>
      </c>
      <c r="F659" s="281"/>
      <c r="G659" s="282"/>
      <c r="H659" s="283" t="str">
        <f>IF(G659="","",IF(G659&gt;(auxiliar!L$2*14),"Sim","Não"))</f>
        <v/>
      </c>
      <c r="I659" s="384" t="str">
        <f t="shared" si="47"/>
        <v/>
      </c>
      <c r="J659" s="380" t="str">
        <f>IF(Table9[[#This Row],[Código do agregado
'[Entidade']]]="","",IF(A659&lt;&gt;A658,"A",IF(J658="A","B",IF(J658="B","C",IF(J658="C","D",IF(J658="D","E",IF(J658="E","F",IF(J658="F","G",IF(J658="G","H",IF(J658="H","I",IF(J658="I","J",IF(J658="J","K",IF(J658="K","L",IF(J658="L","M",IF(J658="M","N",IF(J658="N","O",IF(J658="O","P",IF(J658="P","Q"))))))))))))))))))</f>
        <v/>
      </c>
      <c r="K659" s="284" t="str">
        <f t="shared" si="44"/>
        <v/>
      </c>
      <c r="L659" s="285" t="str">
        <f t="shared" si="45"/>
        <v/>
      </c>
      <c r="M659" s="286" t="str">
        <f t="shared" ca="1" si="46"/>
        <v/>
      </c>
      <c r="U659" s="275"/>
    </row>
    <row r="660" spans="1:21" x14ac:dyDescent="0.25">
      <c r="A660" s="276"/>
      <c r="B660" s="277" t="str">
        <f>IF(Table9[[#This Row],[Código do agregado
'[Entidade']]]="","",(CONCATENATE(VLOOKUP(Table9[[#This Row],[Código do agregado
'[Entidade']]],Table8[[Código do agregado '[Entidade']]:[Código do agregado
'[1º Direito']]],8,FALSE),".",Table9[[#This Row],[Membro]])))</f>
        <v/>
      </c>
      <c r="C660" s="278"/>
      <c r="D660" s="279"/>
      <c r="E660" s="280" t="str">
        <f ca="1">IF(Table9[[#This Row],[Data de nascimento (aaaa-mm-dd)]]="","",(IF(A660="","",DATEDIF(D660,NOW(),"y"))))</f>
        <v/>
      </c>
      <c r="F660" s="281"/>
      <c r="G660" s="282"/>
      <c r="H660" s="283" t="str">
        <f>IF(G660="","",IF(G660&gt;(auxiliar!L$2*14),"Sim","Não"))</f>
        <v/>
      </c>
      <c r="I660" s="384" t="str">
        <f t="shared" si="47"/>
        <v/>
      </c>
      <c r="J660" s="380" t="str">
        <f>IF(Table9[[#This Row],[Código do agregado
'[Entidade']]]="","",IF(A660&lt;&gt;A659,"A",IF(J659="A","B",IF(J659="B","C",IF(J659="C","D",IF(J659="D","E",IF(J659="E","F",IF(J659="F","G",IF(J659="G","H",IF(J659="H","I",IF(J659="I","J",IF(J659="J","K",IF(J659="K","L",IF(J659="L","M",IF(J659="M","N",IF(J659="N","O",IF(J659="O","P",IF(J659="P","Q"))))))))))))))))))</f>
        <v/>
      </c>
      <c r="K660" s="284" t="str">
        <f t="shared" si="44"/>
        <v/>
      </c>
      <c r="L660" s="285" t="str">
        <f t="shared" si="45"/>
        <v/>
      </c>
      <c r="M660" s="286" t="str">
        <f t="shared" ca="1" si="46"/>
        <v/>
      </c>
      <c r="U660" s="275"/>
    </row>
    <row r="661" spans="1:21" x14ac:dyDescent="0.25">
      <c r="A661" s="276"/>
      <c r="B661" s="277" t="str">
        <f>IF(Table9[[#This Row],[Código do agregado
'[Entidade']]]="","",(CONCATENATE(VLOOKUP(Table9[[#This Row],[Código do agregado
'[Entidade']]],Table8[[Código do agregado '[Entidade']]:[Código do agregado
'[1º Direito']]],8,FALSE),".",Table9[[#This Row],[Membro]])))</f>
        <v/>
      </c>
      <c r="C661" s="278"/>
      <c r="D661" s="279"/>
      <c r="E661" s="280" t="str">
        <f ca="1">IF(Table9[[#This Row],[Data de nascimento (aaaa-mm-dd)]]="","",(IF(A661="","",DATEDIF(D661,NOW(),"y"))))</f>
        <v/>
      </c>
      <c r="F661" s="281"/>
      <c r="G661" s="282"/>
      <c r="H661" s="283" t="str">
        <f>IF(G661="","",IF(G661&gt;(auxiliar!L$2*14),"Sim","Não"))</f>
        <v/>
      </c>
      <c r="I661" s="384" t="str">
        <f t="shared" si="47"/>
        <v/>
      </c>
      <c r="J661" s="380" t="str">
        <f>IF(Table9[[#This Row],[Código do agregado
'[Entidade']]]="","",IF(A661&lt;&gt;A660,"A",IF(J660="A","B",IF(J660="B","C",IF(J660="C","D",IF(J660="D","E",IF(J660="E","F",IF(J660="F","G",IF(J660="G","H",IF(J660="H","I",IF(J660="I","J",IF(J660="J","K",IF(J660="K","L",IF(J660="L","M",IF(J660="M","N",IF(J660="N","O",IF(J660="O","P",IF(J660="P","Q"))))))))))))))))))</f>
        <v/>
      </c>
      <c r="K661" s="284" t="str">
        <f t="shared" si="44"/>
        <v/>
      </c>
      <c r="L661" s="285" t="str">
        <f t="shared" si="45"/>
        <v/>
      </c>
      <c r="M661" s="286" t="str">
        <f t="shared" ca="1" si="46"/>
        <v/>
      </c>
      <c r="U661" s="275"/>
    </row>
    <row r="662" spans="1:21" x14ac:dyDescent="0.25">
      <c r="A662" s="276"/>
      <c r="B662" s="277" t="str">
        <f>IF(Table9[[#This Row],[Código do agregado
'[Entidade']]]="","",(CONCATENATE(VLOOKUP(Table9[[#This Row],[Código do agregado
'[Entidade']]],Table8[[Código do agregado '[Entidade']]:[Código do agregado
'[1º Direito']]],8,FALSE),".",Table9[[#This Row],[Membro]])))</f>
        <v/>
      </c>
      <c r="C662" s="278"/>
      <c r="D662" s="279"/>
      <c r="E662" s="280" t="str">
        <f ca="1">IF(Table9[[#This Row],[Data de nascimento (aaaa-mm-dd)]]="","",(IF(A662="","",DATEDIF(D662,NOW(),"y"))))</f>
        <v/>
      </c>
      <c r="F662" s="281"/>
      <c r="G662" s="282"/>
      <c r="H662" s="283" t="str">
        <f>IF(G662="","",IF(G662&gt;(auxiliar!L$2*14),"Sim","Não"))</f>
        <v/>
      </c>
      <c r="I662" s="384" t="str">
        <f t="shared" si="47"/>
        <v/>
      </c>
      <c r="J662" s="380" t="str">
        <f>IF(Table9[[#This Row],[Código do agregado
'[Entidade']]]="","",IF(A662&lt;&gt;A661,"A",IF(J661="A","B",IF(J661="B","C",IF(J661="C","D",IF(J661="D","E",IF(J661="E","F",IF(J661="F","G",IF(J661="G","H",IF(J661="H","I",IF(J661="I","J",IF(J661="J","K",IF(J661="K","L",IF(J661="L","M",IF(J661="M","N",IF(J661="N","O",IF(J661="O","P",IF(J661="P","Q"))))))))))))))))))</f>
        <v/>
      </c>
      <c r="K662" s="284" t="str">
        <f t="shared" si="44"/>
        <v/>
      </c>
      <c r="L662" s="285" t="str">
        <f t="shared" si="45"/>
        <v/>
      </c>
      <c r="M662" s="286" t="str">
        <f t="shared" ca="1" si="46"/>
        <v/>
      </c>
      <c r="U662" s="275"/>
    </row>
    <row r="663" spans="1:21" x14ac:dyDescent="0.25">
      <c r="A663" s="276"/>
      <c r="B663" s="277" t="str">
        <f>IF(Table9[[#This Row],[Código do agregado
'[Entidade']]]="","",(CONCATENATE(VLOOKUP(Table9[[#This Row],[Código do agregado
'[Entidade']]],Table8[[Código do agregado '[Entidade']]:[Código do agregado
'[1º Direito']]],8,FALSE),".",Table9[[#This Row],[Membro]])))</f>
        <v/>
      </c>
      <c r="C663" s="278"/>
      <c r="D663" s="279"/>
      <c r="E663" s="280" t="str">
        <f ca="1">IF(Table9[[#This Row],[Data de nascimento (aaaa-mm-dd)]]="","",(IF(A663="","",DATEDIF(D663,NOW(),"y"))))</f>
        <v/>
      </c>
      <c r="F663" s="281"/>
      <c r="G663" s="282"/>
      <c r="H663" s="283" t="str">
        <f>IF(G663="","",IF(G663&gt;(auxiliar!L$2*14),"Sim","Não"))</f>
        <v/>
      </c>
      <c r="I663" s="384" t="str">
        <f t="shared" si="47"/>
        <v/>
      </c>
      <c r="J663" s="380" t="str">
        <f>IF(Table9[[#This Row],[Código do agregado
'[Entidade']]]="","",IF(A663&lt;&gt;A662,"A",IF(J662="A","B",IF(J662="B","C",IF(J662="C","D",IF(J662="D","E",IF(J662="E","F",IF(J662="F","G",IF(J662="G","H",IF(J662="H","I",IF(J662="I","J",IF(J662="J","K",IF(J662="K","L",IF(J662="L","M",IF(J662="M","N",IF(J662="N","O",IF(J662="O","P",IF(J662="P","Q"))))))))))))))))))</f>
        <v/>
      </c>
      <c r="K663" s="284" t="str">
        <f t="shared" si="44"/>
        <v/>
      </c>
      <c r="L663" s="285" t="str">
        <f t="shared" si="45"/>
        <v/>
      </c>
      <c r="M663" s="286" t="str">
        <f t="shared" ca="1" si="46"/>
        <v/>
      </c>
      <c r="U663" s="275"/>
    </row>
    <row r="664" spans="1:21" x14ac:dyDescent="0.25">
      <c r="A664" s="276"/>
      <c r="B664" s="277" t="str">
        <f>IF(Table9[[#This Row],[Código do agregado
'[Entidade']]]="","",(CONCATENATE(VLOOKUP(Table9[[#This Row],[Código do agregado
'[Entidade']]],Table8[[Código do agregado '[Entidade']]:[Código do agregado
'[1º Direito']]],8,FALSE),".",Table9[[#This Row],[Membro]])))</f>
        <v/>
      </c>
      <c r="C664" s="278"/>
      <c r="D664" s="279"/>
      <c r="E664" s="280" t="str">
        <f ca="1">IF(Table9[[#This Row],[Data de nascimento (aaaa-mm-dd)]]="","",(IF(A664="","",DATEDIF(D664,NOW(),"y"))))</f>
        <v/>
      </c>
      <c r="F664" s="281"/>
      <c r="G664" s="282"/>
      <c r="H664" s="283" t="str">
        <f>IF(G664="","",IF(G664&gt;(auxiliar!L$2*14),"Sim","Não"))</f>
        <v/>
      </c>
      <c r="I664" s="384" t="str">
        <f t="shared" si="47"/>
        <v/>
      </c>
      <c r="J664" s="380" t="str">
        <f>IF(Table9[[#This Row],[Código do agregado
'[Entidade']]]="","",IF(A664&lt;&gt;A663,"A",IF(J663="A","B",IF(J663="B","C",IF(J663="C","D",IF(J663="D","E",IF(J663="E","F",IF(J663="F","G",IF(J663="G","H",IF(J663="H","I",IF(J663="I","J",IF(J663="J","K",IF(J663="K","L",IF(J663="L","M",IF(J663="M","N",IF(J663="N","O",IF(J663="O","P",IF(J663="P","Q"))))))))))))))))))</f>
        <v/>
      </c>
      <c r="K664" s="284" t="str">
        <f t="shared" si="44"/>
        <v/>
      </c>
      <c r="L664" s="285" t="str">
        <f t="shared" si="45"/>
        <v/>
      </c>
      <c r="M664" s="286" t="str">
        <f t="shared" ca="1" si="46"/>
        <v/>
      </c>
      <c r="U664" s="275"/>
    </row>
    <row r="665" spans="1:21" x14ac:dyDescent="0.25">
      <c r="A665" s="276"/>
      <c r="B665" s="277" t="str">
        <f>IF(Table9[[#This Row],[Código do agregado
'[Entidade']]]="","",(CONCATENATE(VLOOKUP(Table9[[#This Row],[Código do agregado
'[Entidade']]],Table8[[Código do agregado '[Entidade']]:[Código do agregado
'[1º Direito']]],8,FALSE),".",Table9[[#This Row],[Membro]])))</f>
        <v/>
      </c>
      <c r="C665" s="278"/>
      <c r="D665" s="279"/>
      <c r="E665" s="280" t="str">
        <f ca="1">IF(Table9[[#This Row],[Data de nascimento (aaaa-mm-dd)]]="","",(IF(A665="","",DATEDIF(D665,NOW(),"y"))))</f>
        <v/>
      </c>
      <c r="F665" s="281"/>
      <c r="G665" s="282"/>
      <c r="H665" s="283" t="str">
        <f>IF(G665="","",IF(G665&gt;(auxiliar!L$2*14),"Sim","Não"))</f>
        <v/>
      </c>
      <c r="I665" s="384" t="str">
        <f t="shared" si="47"/>
        <v/>
      </c>
      <c r="J665" s="380" t="str">
        <f>IF(Table9[[#This Row],[Código do agregado
'[Entidade']]]="","",IF(A665&lt;&gt;A664,"A",IF(J664="A","B",IF(J664="B","C",IF(J664="C","D",IF(J664="D","E",IF(J664="E","F",IF(J664="F","G",IF(J664="G","H",IF(J664="H","I",IF(J664="I","J",IF(J664="J","K",IF(J664="K","L",IF(J664="L","M",IF(J664="M","N",IF(J664="N","O",IF(J664="O","P",IF(J664="P","Q"))))))))))))))))))</f>
        <v/>
      </c>
      <c r="K665" s="284" t="str">
        <f t="shared" si="44"/>
        <v/>
      </c>
      <c r="L665" s="285" t="str">
        <f t="shared" si="45"/>
        <v/>
      </c>
      <c r="M665" s="286" t="str">
        <f t="shared" ca="1" si="46"/>
        <v/>
      </c>
      <c r="U665" s="275"/>
    </row>
    <row r="666" spans="1:21" x14ac:dyDescent="0.25">
      <c r="A666" s="276"/>
      <c r="B666" s="277" t="str">
        <f>IF(Table9[[#This Row],[Código do agregado
'[Entidade']]]="","",(CONCATENATE(VLOOKUP(Table9[[#This Row],[Código do agregado
'[Entidade']]],Table8[[Código do agregado '[Entidade']]:[Código do agregado
'[1º Direito']]],8,FALSE),".",Table9[[#This Row],[Membro]])))</f>
        <v/>
      </c>
      <c r="C666" s="278"/>
      <c r="D666" s="279"/>
      <c r="E666" s="280" t="str">
        <f ca="1">IF(Table9[[#This Row],[Data de nascimento (aaaa-mm-dd)]]="","",(IF(A666="","",DATEDIF(D666,NOW(),"y"))))</f>
        <v/>
      </c>
      <c r="F666" s="281"/>
      <c r="G666" s="282"/>
      <c r="H666" s="283" t="str">
        <f>IF(G666="","",IF(G666&gt;(auxiliar!L$2*14),"Sim","Não"))</f>
        <v/>
      </c>
      <c r="I666" s="384" t="str">
        <f t="shared" si="47"/>
        <v/>
      </c>
      <c r="J666" s="380" t="str">
        <f>IF(Table9[[#This Row],[Código do agregado
'[Entidade']]]="","",IF(A666&lt;&gt;A665,"A",IF(J665="A","B",IF(J665="B","C",IF(J665="C","D",IF(J665="D","E",IF(J665="E","F",IF(J665="F","G",IF(J665="G","H",IF(J665="H","I",IF(J665="I","J",IF(J665="J","K",IF(J665="K","L",IF(J665="L","M",IF(J665="M","N",IF(J665="N","O",IF(J665="O","P",IF(J665="P","Q"))))))))))))))))))</f>
        <v/>
      </c>
      <c r="K666" s="284" t="str">
        <f t="shared" si="44"/>
        <v/>
      </c>
      <c r="L666" s="285" t="str">
        <f t="shared" si="45"/>
        <v/>
      </c>
      <c r="M666" s="286" t="str">
        <f t="shared" ca="1" si="46"/>
        <v/>
      </c>
      <c r="U666" s="275"/>
    </row>
    <row r="667" spans="1:21" x14ac:dyDescent="0.25">
      <c r="A667" s="276"/>
      <c r="B667" s="277" t="str">
        <f>IF(Table9[[#This Row],[Código do agregado
'[Entidade']]]="","",(CONCATENATE(VLOOKUP(Table9[[#This Row],[Código do agregado
'[Entidade']]],Table8[[Código do agregado '[Entidade']]:[Código do agregado
'[1º Direito']]],8,FALSE),".",Table9[[#This Row],[Membro]])))</f>
        <v/>
      </c>
      <c r="C667" s="278"/>
      <c r="D667" s="279"/>
      <c r="E667" s="280" t="str">
        <f ca="1">IF(Table9[[#This Row],[Data de nascimento (aaaa-mm-dd)]]="","",(IF(A667="","",DATEDIF(D667,NOW(),"y"))))</f>
        <v/>
      </c>
      <c r="F667" s="281"/>
      <c r="G667" s="282"/>
      <c r="H667" s="283" t="str">
        <f>IF(G667="","",IF(G667&gt;(auxiliar!L$2*14),"Sim","Não"))</f>
        <v/>
      </c>
      <c r="I667" s="384" t="str">
        <f t="shared" si="47"/>
        <v/>
      </c>
      <c r="J667" s="380" t="str">
        <f>IF(Table9[[#This Row],[Código do agregado
'[Entidade']]]="","",IF(A667&lt;&gt;A666,"A",IF(J666="A","B",IF(J666="B","C",IF(J666="C","D",IF(J666="D","E",IF(J666="E","F",IF(J666="F","G",IF(J666="G","H",IF(J666="H","I",IF(J666="I","J",IF(J666="J","K",IF(J666="K","L",IF(J666="L","M",IF(J666="M","N",IF(J666="N","O",IF(J666="O","P",IF(J666="P","Q"))))))))))))))))))</f>
        <v/>
      </c>
      <c r="K667" s="284" t="str">
        <f t="shared" si="44"/>
        <v/>
      </c>
      <c r="L667" s="285" t="str">
        <f t="shared" si="45"/>
        <v/>
      </c>
      <c r="M667" s="286" t="str">
        <f t="shared" ca="1" si="46"/>
        <v/>
      </c>
      <c r="U667" s="275"/>
    </row>
    <row r="668" spans="1:21" x14ac:dyDescent="0.25">
      <c r="A668" s="276"/>
      <c r="B668" s="277" t="str">
        <f>IF(Table9[[#This Row],[Código do agregado
'[Entidade']]]="","",(CONCATENATE(VLOOKUP(Table9[[#This Row],[Código do agregado
'[Entidade']]],Table8[[Código do agregado '[Entidade']]:[Código do agregado
'[1º Direito']]],8,FALSE),".",Table9[[#This Row],[Membro]])))</f>
        <v/>
      </c>
      <c r="C668" s="278"/>
      <c r="D668" s="279"/>
      <c r="E668" s="280" t="str">
        <f ca="1">IF(Table9[[#This Row],[Data de nascimento (aaaa-mm-dd)]]="","",(IF(A668="","",DATEDIF(D668,NOW(),"y"))))</f>
        <v/>
      </c>
      <c r="F668" s="281"/>
      <c r="G668" s="282"/>
      <c r="H668" s="283" t="str">
        <f>IF(G668="","",IF(G668&gt;(auxiliar!L$2*14),"Sim","Não"))</f>
        <v/>
      </c>
      <c r="I668" s="384" t="str">
        <f t="shared" si="47"/>
        <v/>
      </c>
      <c r="J668" s="380" t="str">
        <f>IF(Table9[[#This Row],[Código do agregado
'[Entidade']]]="","",IF(A668&lt;&gt;A667,"A",IF(J667="A","B",IF(J667="B","C",IF(J667="C","D",IF(J667="D","E",IF(J667="E","F",IF(J667="F","G",IF(J667="G","H",IF(J667="H","I",IF(J667="I","J",IF(J667="J","K",IF(J667="K","L",IF(J667="L","M",IF(J667="M","N",IF(J667="N","O",IF(J667="O","P",IF(J667="P","Q"))))))))))))))))))</f>
        <v/>
      </c>
      <c r="K668" s="284" t="str">
        <f t="shared" si="44"/>
        <v/>
      </c>
      <c r="L668" s="285" t="str">
        <f t="shared" si="45"/>
        <v/>
      </c>
      <c r="M668" s="286" t="str">
        <f t="shared" ca="1" si="46"/>
        <v/>
      </c>
      <c r="U668" s="275"/>
    </row>
    <row r="669" spans="1:21" x14ac:dyDescent="0.25">
      <c r="A669" s="276"/>
      <c r="B669" s="277" t="str">
        <f>IF(Table9[[#This Row],[Código do agregado
'[Entidade']]]="","",(CONCATENATE(VLOOKUP(Table9[[#This Row],[Código do agregado
'[Entidade']]],Table8[[Código do agregado '[Entidade']]:[Código do agregado
'[1º Direito']]],8,FALSE),".",Table9[[#This Row],[Membro]])))</f>
        <v/>
      </c>
      <c r="C669" s="278"/>
      <c r="D669" s="279"/>
      <c r="E669" s="280" t="str">
        <f ca="1">IF(Table9[[#This Row],[Data de nascimento (aaaa-mm-dd)]]="","",(IF(A669="","",DATEDIF(D669,NOW(),"y"))))</f>
        <v/>
      </c>
      <c r="F669" s="281"/>
      <c r="G669" s="282"/>
      <c r="H669" s="283" t="str">
        <f>IF(G669="","",IF(G669&gt;(auxiliar!L$2*14),"Sim","Não"))</f>
        <v/>
      </c>
      <c r="I669" s="384" t="str">
        <f t="shared" si="47"/>
        <v/>
      </c>
      <c r="J669" s="380" t="str">
        <f>IF(Table9[[#This Row],[Código do agregado
'[Entidade']]]="","",IF(A669&lt;&gt;A668,"A",IF(J668="A","B",IF(J668="B","C",IF(J668="C","D",IF(J668="D","E",IF(J668="E","F",IF(J668="F","G",IF(J668="G","H",IF(J668="H","I",IF(J668="I","J",IF(J668="J","K",IF(J668="K","L",IF(J668="L","M",IF(J668="M","N",IF(J668="N","O",IF(J668="O","P",IF(J668="P","Q"))))))))))))))))))</f>
        <v/>
      </c>
      <c r="K669" s="284" t="str">
        <f t="shared" si="44"/>
        <v/>
      </c>
      <c r="L669" s="285" t="str">
        <f t="shared" si="45"/>
        <v/>
      </c>
      <c r="M669" s="286" t="str">
        <f t="shared" ca="1" si="46"/>
        <v/>
      </c>
      <c r="U669" s="275"/>
    </row>
    <row r="670" spans="1:21" x14ac:dyDescent="0.25">
      <c r="A670" s="276"/>
      <c r="B670" s="277" t="str">
        <f>IF(Table9[[#This Row],[Código do agregado
'[Entidade']]]="","",(CONCATENATE(VLOOKUP(Table9[[#This Row],[Código do agregado
'[Entidade']]],Table8[[Código do agregado '[Entidade']]:[Código do agregado
'[1º Direito']]],8,FALSE),".",Table9[[#This Row],[Membro]])))</f>
        <v/>
      </c>
      <c r="C670" s="278"/>
      <c r="D670" s="279"/>
      <c r="E670" s="280" t="str">
        <f ca="1">IF(Table9[[#This Row],[Data de nascimento (aaaa-mm-dd)]]="","",(IF(A670="","",DATEDIF(D670,NOW(),"y"))))</f>
        <v/>
      </c>
      <c r="F670" s="281"/>
      <c r="G670" s="282"/>
      <c r="H670" s="283" t="str">
        <f>IF(G670="","",IF(G670&gt;(auxiliar!L$2*14),"Sim","Não"))</f>
        <v/>
      </c>
      <c r="I670" s="384" t="str">
        <f t="shared" si="47"/>
        <v/>
      </c>
      <c r="J670" s="380" t="str">
        <f>IF(Table9[[#This Row],[Código do agregado
'[Entidade']]]="","",IF(A670&lt;&gt;A669,"A",IF(J669="A","B",IF(J669="B","C",IF(J669="C","D",IF(J669="D","E",IF(J669="E","F",IF(J669="F","G",IF(J669="G","H",IF(J669="H","I",IF(J669="I","J",IF(J669="J","K",IF(J669="K","L",IF(J669="L","M",IF(J669="M","N",IF(J669="N","O",IF(J669="O","P",IF(J669="P","Q"))))))))))))))))))</f>
        <v/>
      </c>
      <c r="K670" s="284" t="str">
        <f t="shared" si="44"/>
        <v/>
      </c>
      <c r="L670" s="285" t="str">
        <f t="shared" si="45"/>
        <v/>
      </c>
      <c r="M670" s="286" t="str">
        <f t="shared" ca="1" si="46"/>
        <v/>
      </c>
      <c r="U670" s="275"/>
    </row>
    <row r="671" spans="1:21" x14ac:dyDescent="0.25">
      <c r="A671" s="276"/>
      <c r="B671" s="277" t="str">
        <f>IF(Table9[[#This Row],[Código do agregado
'[Entidade']]]="","",(CONCATENATE(VLOOKUP(Table9[[#This Row],[Código do agregado
'[Entidade']]],Table8[[Código do agregado '[Entidade']]:[Código do agregado
'[1º Direito']]],8,FALSE),".",Table9[[#This Row],[Membro]])))</f>
        <v/>
      </c>
      <c r="C671" s="278"/>
      <c r="D671" s="279"/>
      <c r="E671" s="280" t="str">
        <f ca="1">IF(Table9[[#This Row],[Data de nascimento (aaaa-mm-dd)]]="","",(IF(A671="","",DATEDIF(D671,NOW(),"y"))))</f>
        <v/>
      </c>
      <c r="F671" s="281"/>
      <c r="G671" s="282"/>
      <c r="H671" s="283" t="str">
        <f>IF(G671="","",IF(G671&gt;(auxiliar!L$2*14),"Sim","Não"))</f>
        <v/>
      </c>
      <c r="I671" s="384" t="str">
        <f t="shared" si="47"/>
        <v/>
      </c>
      <c r="J671" s="380" t="str">
        <f>IF(Table9[[#This Row],[Código do agregado
'[Entidade']]]="","",IF(A671&lt;&gt;A670,"A",IF(J670="A","B",IF(J670="B","C",IF(J670="C","D",IF(J670="D","E",IF(J670="E","F",IF(J670="F","G",IF(J670="G","H",IF(J670="H","I",IF(J670="I","J",IF(J670="J","K",IF(J670="K","L",IF(J670="L","M",IF(J670="M","N",IF(J670="N","O",IF(J670="O","P",IF(J670="P","Q"))))))))))))))))))</f>
        <v/>
      </c>
      <c r="K671" s="284" t="str">
        <f t="shared" si="44"/>
        <v/>
      </c>
      <c r="L671" s="285" t="str">
        <f t="shared" si="45"/>
        <v/>
      </c>
      <c r="M671" s="286" t="str">
        <f t="shared" ca="1" si="46"/>
        <v/>
      </c>
      <c r="U671" s="275"/>
    </row>
    <row r="672" spans="1:21" x14ac:dyDescent="0.25">
      <c r="A672" s="276"/>
      <c r="B672" s="277" t="str">
        <f>IF(Table9[[#This Row],[Código do agregado
'[Entidade']]]="","",(CONCATENATE(VLOOKUP(Table9[[#This Row],[Código do agregado
'[Entidade']]],Table8[[Código do agregado '[Entidade']]:[Código do agregado
'[1º Direito']]],8,FALSE),".",Table9[[#This Row],[Membro]])))</f>
        <v/>
      </c>
      <c r="C672" s="278"/>
      <c r="D672" s="279"/>
      <c r="E672" s="280" t="str">
        <f ca="1">IF(Table9[[#This Row],[Data de nascimento (aaaa-mm-dd)]]="","",(IF(A672="","",DATEDIF(D672,NOW(),"y"))))</f>
        <v/>
      </c>
      <c r="F672" s="281"/>
      <c r="G672" s="282"/>
      <c r="H672" s="283" t="str">
        <f>IF(G672="","",IF(G672&gt;(auxiliar!L$2*14),"Sim","Não"))</f>
        <v/>
      </c>
      <c r="I672" s="384" t="str">
        <f t="shared" si="47"/>
        <v/>
      </c>
      <c r="J672" s="380" t="str">
        <f>IF(Table9[[#This Row],[Código do agregado
'[Entidade']]]="","",IF(A672&lt;&gt;A671,"A",IF(J671="A","B",IF(J671="B","C",IF(J671="C","D",IF(J671="D","E",IF(J671="E","F",IF(J671="F","G",IF(J671="G","H",IF(J671="H","I",IF(J671="I","J",IF(J671="J","K",IF(J671="K","L",IF(J671="L","M",IF(J671="M","N",IF(J671="N","O",IF(J671="O","P",IF(J671="P","Q"))))))))))))))))))</f>
        <v/>
      </c>
      <c r="K672" s="284" t="str">
        <f t="shared" si="44"/>
        <v/>
      </c>
      <c r="L672" s="285" t="str">
        <f t="shared" si="45"/>
        <v/>
      </c>
      <c r="M672" s="286" t="str">
        <f t="shared" ca="1" si="46"/>
        <v/>
      </c>
      <c r="U672" s="275"/>
    </row>
    <row r="673" spans="1:21" x14ac:dyDescent="0.25">
      <c r="A673" s="276"/>
      <c r="B673" s="277" t="str">
        <f>IF(Table9[[#This Row],[Código do agregado
'[Entidade']]]="","",(CONCATENATE(VLOOKUP(Table9[[#This Row],[Código do agregado
'[Entidade']]],Table8[[Código do agregado '[Entidade']]:[Código do agregado
'[1º Direito']]],8,FALSE),".",Table9[[#This Row],[Membro]])))</f>
        <v/>
      </c>
      <c r="C673" s="278"/>
      <c r="D673" s="279"/>
      <c r="E673" s="280" t="str">
        <f ca="1">IF(Table9[[#This Row],[Data de nascimento (aaaa-mm-dd)]]="","",(IF(A673="","",DATEDIF(D673,NOW(),"y"))))</f>
        <v/>
      </c>
      <c r="F673" s="281"/>
      <c r="G673" s="282"/>
      <c r="H673" s="283" t="str">
        <f>IF(G673="","",IF(G673&gt;(auxiliar!L$2*14),"Sim","Não"))</f>
        <v/>
      </c>
      <c r="I673" s="384" t="str">
        <f t="shared" si="47"/>
        <v/>
      </c>
      <c r="J673" s="380" t="str">
        <f>IF(Table9[[#This Row],[Código do agregado
'[Entidade']]]="","",IF(A673&lt;&gt;A672,"A",IF(J672="A","B",IF(J672="B","C",IF(J672="C","D",IF(J672="D","E",IF(J672="E","F",IF(J672="F","G",IF(J672="G","H",IF(J672="H","I",IF(J672="I","J",IF(J672="J","K",IF(J672="K","L",IF(J672="L","M",IF(J672="M","N",IF(J672="N","O",IF(J672="O","P",IF(J672="P","Q"))))))))))))))))))</f>
        <v/>
      </c>
      <c r="K673" s="284" t="str">
        <f t="shared" si="44"/>
        <v/>
      </c>
      <c r="L673" s="285" t="str">
        <f t="shared" si="45"/>
        <v/>
      </c>
      <c r="M673" s="286" t="str">
        <f t="shared" ca="1" si="46"/>
        <v/>
      </c>
      <c r="U673" s="275"/>
    </row>
    <row r="674" spans="1:21" x14ac:dyDescent="0.25">
      <c r="A674" s="276"/>
      <c r="B674" s="277" t="str">
        <f>IF(Table9[[#This Row],[Código do agregado
'[Entidade']]]="","",(CONCATENATE(VLOOKUP(Table9[[#This Row],[Código do agregado
'[Entidade']]],Table8[[Código do agregado '[Entidade']]:[Código do agregado
'[1º Direito']]],8,FALSE),".",Table9[[#This Row],[Membro]])))</f>
        <v/>
      </c>
      <c r="C674" s="278"/>
      <c r="D674" s="279"/>
      <c r="E674" s="280" t="str">
        <f ca="1">IF(Table9[[#This Row],[Data de nascimento (aaaa-mm-dd)]]="","",(IF(A674="","",DATEDIF(D674,NOW(),"y"))))</f>
        <v/>
      </c>
      <c r="F674" s="281"/>
      <c r="G674" s="282"/>
      <c r="H674" s="283" t="str">
        <f>IF(G674="","",IF(G674&gt;(auxiliar!L$2*14),"Sim","Não"))</f>
        <v/>
      </c>
      <c r="I674" s="384" t="str">
        <f t="shared" si="47"/>
        <v/>
      </c>
      <c r="J674" s="380" t="str">
        <f>IF(Table9[[#This Row],[Código do agregado
'[Entidade']]]="","",IF(A674&lt;&gt;A673,"A",IF(J673="A","B",IF(J673="B","C",IF(J673="C","D",IF(J673="D","E",IF(J673="E","F",IF(J673="F","G",IF(J673="G","H",IF(J673="H","I",IF(J673="I","J",IF(J673="J","K",IF(J673="K","L",IF(J673="L","M",IF(J673="M","N",IF(J673="N","O",IF(J673="O","P",IF(J673="P","Q"))))))))))))))))))</f>
        <v/>
      </c>
      <c r="K674" s="284" t="str">
        <f t="shared" si="44"/>
        <v/>
      </c>
      <c r="L674" s="285" t="str">
        <f t="shared" si="45"/>
        <v/>
      </c>
      <c r="M674" s="286" t="str">
        <f t="shared" ca="1" si="46"/>
        <v/>
      </c>
      <c r="U674" s="275"/>
    </row>
    <row r="675" spans="1:21" x14ac:dyDescent="0.25">
      <c r="A675" s="276"/>
      <c r="B675" s="277" t="str">
        <f>IF(Table9[[#This Row],[Código do agregado
'[Entidade']]]="","",(CONCATENATE(VLOOKUP(Table9[[#This Row],[Código do agregado
'[Entidade']]],Table8[[Código do agregado '[Entidade']]:[Código do agregado
'[1º Direito']]],8,FALSE),".",Table9[[#This Row],[Membro]])))</f>
        <v/>
      </c>
      <c r="C675" s="278"/>
      <c r="D675" s="279"/>
      <c r="E675" s="280" t="str">
        <f ca="1">IF(Table9[[#This Row],[Data de nascimento (aaaa-mm-dd)]]="","",(IF(A675="","",DATEDIF(D675,NOW(),"y"))))</f>
        <v/>
      </c>
      <c r="F675" s="281"/>
      <c r="G675" s="282"/>
      <c r="H675" s="283" t="str">
        <f>IF(G675="","",IF(G675&gt;(auxiliar!L$2*14),"Sim","Não"))</f>
        <v/>
      </c>
      <c r="I675" s="384" t="str">
        <f t="shared" si="47"/>
        <v/>
      </c>
      <c r="J675" s="380" t="str">
        <f>IF(Table9[[#This Row],[Código do agregado
'[Entidade']]]="","",IF(A675&lt;&gt;A674,"A",IF(J674="A","B",IF(J674="B","C",IF(J674="C","D",IF(J674="D","E",IF(J674="E","F",IF(J674="F","G",IF(J674="G","H",IF(J674="H","I",IF(J674="I","J",IF(J674="J","K",IF(J674="K","L",IF(J674="L","M",IF(J674="M","N",IF(J674="N","O",IF(J674="O","P",IF(J674="P","Q"))))))))))))))))))</f>
        <v/>
      </c>
      <c r="K675" s="284" t="str">
        <f t="shared" si="44"/>
        <v/>
      </c>
      <c r="L675" s="285" t="str">
        <f t="shared" si="45"/>
        <v/>
      </c>
      <c r="M675" s="286" t="str">
        <f t="shared" ca="1" si="46"/>
        <v/>
      </c>
      <c r="U675" s="275"/>
    </row>
    <row r="676" spans="1:21" x14ac:dyDescent="0.25">
      <c r="A676" s="276"/>
      <c r="B676" s="277" t="str">
        <f>IF(Table9[[#This Row],[Código do agregado
'[Entidade']]]="","",(CONCATENATE(VLOOKUP(Table9[[#This Row],[Código do agregado
'[Entidade']]],Table8[[Código do agregado '[Entidade']]:[Código do agregado
'[1º Direito']]],8,FALSE),".",Table9[[#This Row],[Membro]])))</f>
        <v/>
      </c>
      <c r="C676" s="278"/>
      <c r="D676" s="279"/>
      <c r="E676" s="280" t="str">
        <f ca="1">IF(Table9[[#This Row],[Data de nascimento (aaaa-mm-dd)]]="","",(IF(A676="","",DATEDIF(D676,NOW(),"y"))))</f>
        <v/>
      </c>
      <c r="F676" s="281"/>
      <c r="G676" s="282"/>
      <c r="H676" s="283" t="str">
        <f>IF(G676="","",IF(G676&gt;(auxiliar!L$2*14),"Sim","Não"))</f>
        <v/>
      </c>
      <c r="I676" s="384" t="str">
        <f t="shared" si="47"/>
        <v/>
      </c>
      <c r="J676" s="380" t="str">
        <f>IF(Table9[[#This Row],[Código do agregado
'[Entidade']]]="","",IF(A676&lt;&gt;A675,"A",IF(J675="A","B",IF(J675="B","C",IF(J675="C","D",IF(J675="D","E",IF(J675="E","F",IF(J675="F","G",IF(J675="G","H",IF(J675="H","I",IF(J675="I","J",IF(J675="J","K",IF(J675="K","L",IF(J675="L","M",IF(J675="M","N",IF(J675="N","O",IF(J675="O","P",IF(J675="P","Q"))))))))))))))))))</f>
        <v/>
      </c>
      <c r="K676" s="284" t="str">
        <f t="shared" ref="K676:K739" si="48">IFERROR(IF(OR(RIGHT(C676,1)-(11-((9*LEFT(C676,1)+8*MID(C676,2,1)+7*MID(C676,3,1)+6*MID(C676,4,1)+5*MID(C676,5,1)+4*MID(C676,6,1)+3*MID(C676,7,1)+2*MID(C676,8,1))-(11*INT((9*LEFT(C676,1)+8*MID(C676,2,1)+7*MID(C676,3,1)+6*MID(C676,4,1)+5*MID(C676,5,1)+4*MID(C676,6,1)+3*MID(C676,7,1)+2*MID(C676,8,1))/11))))=0,RIGHT(C676,1)-(11-((9*LEFT(C676,1)+8*MID(C676,2,1)+7*MID(C676,3,1)+6*MID(C676,4,1)+5*MID(C676,5,1)+4*MID(C676,6,1)+3*MID(C676,7,1)+2*MID(C676,8,1))-(11*INT((9*LEFT(C676,1)+8*MID(C676,2,1)+7*MID(C676,3,1)+6*MID(C676,4,1)+5*MID(C676,5,1)+4*MID(C676,6,1)+3*MID(C676,7,1)+2*MID(C676,8,1))/11))))=-11,RIGHT(C676,1)-(11-((9*LEFT(C676,1)+8*MID(C676,2,1)+7*MID(C676,3,1)+6*MID(C676,4,1)+5*MID(C676,5,1)+4*MID(C676,6,1)+3*MID(C676,7,1)+2*MID(C676,8,1))-(11*INT((9*LEFT(C676,1)+8*MID(C676,2,1)+7*MID(C676,3,1)+6*MID(C676,4,1)+5*MID(C676,5,1)+4*MID(C676,6,1)+3*MID(C676,7,1)+2*MID(C676,8,1))/11))))=-10),"","X"),"")</f>
        <v/>
      </c>
      <c r="L676" s="285" t="str">
        <f t="shared" ref="L676:L739" si="49">IF(RIGHT(B676,1)="A","",IF(B676="","",IF(OR(E676&gt;65,AND(E676&gt;17,E676&lt;26)),"Rend","")))</f>
        <v/>
      </c>
      <c r="M676" s="286" t="str">
        <f t="shared" ref="M676:M739" ca="1" si="50">IF(OR(E676&lt;18,AND(H676="Não",L676="Rend")),"Dep","")</f>
        <v/>
      </c>
      <c r="U676" s="275"/>
    </row>
    <row r="677" spans="1:21" x14ac:dyDescent="0.25">
      <c r="A677" s="276"/>
      <c r="B677" s="277" t="str">
        <f>IF(Table9[[#This Row],[Código do agregado
'[Entidade']]]="","",(CONCATENATE(VLOOKUP(Table9[[#This Row],[Código do agregado
'[Entidade']]],Table8[[Código do agregado '[Entidade']]:[Código do agregado
'[1º Direito']]],8,FALSE),".",Table9[[#This Row],[Membro]])))</f>
        <v/>
      </c>
      <c r="C677" s="278"/>
      <c r="D677" s="279"/>
      <c r="E677" s="280" t="str">
        <f ca="1">IF(Table9[[#This Row],[Data de nascimento (aaaa-mm-dd)]]="","",(IF(A677="","",DATEDIF(D677,NOW(),"y"))))</f>
        <v/>
      </c>
      <c r="F677" s="281"/>
      <c r="G677" s="282"/>
      <c r="H677" s="283" t="str">
        <f>IF(G677="","",IF(G677&gt;(auxiliar!L$2*14),"Sim","Não"))</f>
        <v/>
      </c>
      <c r="I677" s="384" t="str">
        <f t="shared" si="47"/>
        <v/>
      </c>
      <c r="J677" s="380" t="str">
        <f>IF(Table9[[#This Row],[Código do agregado
'[Entidade']]]="","",IF(A677&lt;&gt;A676,"A",IF(J676="A","B",IF(J676="B","C",IF(J676="C","D",IF(J676="D","E",IF(J676="E","F",IF(J676="F","G",IF(J676="G","H",IF(J676="H","I",IF(J676="I","J",IF(J676="J","K",IF(J676="K","L",IF(J676="L","M",IF(J676="M","N",IF(J676="N","O",IF(J676="O","P",IF(J676="P","Q"))))))))))))))))))</f>
        <v/>
      </c>
      <c r="K677" s="284" t="str">
        <f t="shared" si="48"/>
        <v/>
      </c>
      <c r="L677" s="285" t="str">
        <f t="shared" si="49"/>
        <v/>
      </c>
      <c r="M677" s="286" t="str">
        <f t="shared" ca="1" si="50"/>
        <v/>
      </c>
      <c r="U677" s="275"/>
    </row>
    <row r="678" spans="1:21" x14ac:dyDescent="0.25">
      <c r="A678" s="276"/>
      <c r="B678" s="277" t="str">
        <f>IF(Table9[[#This Row],[Código do agregado
'[Entidade']]]="","",(CONCATENATE(VLOOKUP(Table9[[#This Row],[Código do agregado
'[Entidade']]],Table8[[Código do agregado '[Entidade']]:[Código do agregado
'[1º Direito']]],8,FALSE),".",Table9[[#This Row],[Membro]])))</f>
        <v/>
      </c>
      <c r="C678" s="278"/>
      <c r="D678" s="279"/>
      <c r="E678" s="280" t="str">
        <f ca="1">IF(Table9[[#This Row],[Data de nascimento (aaaa-mm-dd)]]="","",(IF(A678="","",DATEDIF(D678,NOW(),"y"))))</f>
        <v/>
      </c>
      <c r="F678" s="281"/>
      <c r="G678" s="282"/>
      <c r="H678" s="283" t="str">
        <f>IF(G678="","",IF(G678&gt;(auxiliar!L$2*14),"Sim","Não"))</f>
        <v/>
      </c>
      <c r="I678" s="384" t="str">
        <f t="shared" si="47"/>
        <v/>
      </c>
      <c r="J678" s="380" t="str">
        <f>IF(Table9[[#This Row],[Código do agregado
'[Entidade']]]="","",IF(A678&lt;&gt;A677,"A",IF(J677="A","B",IF(J677="B","C",IF(J677="C","D",IF(J677="D","E",IF(J677="E","F",IF(J677="F","G",IF(J677="G","H",IF(J677="H","I",IF(J677="I","J",IF(J677="J","K",IF(J677="K","L",IF(J677="L","M",IF(J677="M","N",IF(J677="N","O",IF(J677="O","P",IF(J677="P","Q"))))))))))))))))))</f>
        <v/>
      </c>
      <c r="K678" s="284" t="str">
        <f t="shared" si="48"/>
        <v/>
      </c>
      <c r="L678" s="285" t="str">
        <f t="shared" si="49"/>
        <v/>
      </c>
      <c r="M678" s="286" t="str">
        <f t="shared" ca="1" si="50"/>
        <v/>
      </c>
      <c r="U678" s="275"/>
    </row>
    <row r="679" spans="1:21" x14ac:dyDescent="0.25">
      <c r="A679" s="276"/>
      <c r="B679" s="277" t="str">
        <f>IF(Table9[[#This Row],[Código do agregado
'[Entidade']]]="","",(CONCATENATE(VLOOKUP(Table9[[#This Row],[Código do agregado
'[Entidade']]],Table8[[Código do agregado '[Entidade']]:[Código do agregado
'[1º Direito']]],8,FALSE),".",Table9[[#This Row],[Membro]])))</f>
        <v/>
      </c>
      <c r="C679" s="278"/>
      <c r="D679" s="279"/>
      <c r="E679" s="280" t="str">
        <f ca="1">IF(Table9[[#This Row],[Data de nascimento (aaaa-mm-dd)]]="","",(IF(A679="","",DATEDIF(D679,NOW(),"y"))))</f>
        <v/>
      </c>
      <c r="F679" s="281"/>
      <c r="G679" s="282"/>
      <c r="H679" s="283" t="str">
        <f>IF(G679="","",IF(G679&gt;(auxiliar!L$2*14),"Sim","Não"))</f>
        <v/>
      </c>
      <c r="I679" s="384" t="str">
        <f t="shared" si="47"/>
        <v/>
      </c>
      <c r="J679" s="380" t="str">
        <f>IF(Table9[[#This Row],[Código do agregado
'[Entidade']]]="","",IF(A679&lt;&gt;A678,"A",IF(J678="A","B",IF(J678="B","C",IF(J678="C","D",IF(J678="D","E",IF(J678="E","F",IF(J678="F","G",IF(J678="G","H",IF(J678="H","I",IF(J678="I","J",IF(J678="J","K",IF(J678="K","L",IF(J678="L","M",IF(J678="M","N",IF(J678="N","O",IF(J678="O","P",IF(J678="P","Q"))))))))))))))))))</f>
        <v/>
      </c>
      <c r="K679" s="284" t="str">
        <f t="shared" si="48"/>
        <v/>
      </c>
      <c r="L679" s="285" t="str">
        <f t="shared" si="49"/>
        <v/>
      </c>
      <c r="M679" s="286" t="str">
        <f t="shared" ca="1" si="50"/>
        <v/>
      </c>
      <c r="U679" s="275"/>
    </row>
    <row r="680" spans="1:21" x14ac:dyDescent="0.25">
      <c r="A680" s="276"/>
      <c r="B680" s="277" t="str">
        <f>IF(Table9[[#This Row],[Código do agregado
'[Entidade']]]="","",(CONCATENATE(VLOOKUP(Table9[[#This Row],[Código do agregado
'[Entidade']]],Table8[[Código do agregado '[Entidade']]:[Código do agregado
'[1º Direito']]],8,FALSE),".",Table9[[#This Row],[Membro]])))</f>
        <v/>
      </c>
      <c r="C680" s="278"/>
      <c r="D680" s="279"/>
      <c r="E680" s="280" t="str">
        <f ca="1">IF(Table9[[#This Row],[Data de nascimento (aaaa-mm-dd)]]="","",(IF(A680="","",DATEDIF(D680,NOW(),"y"))))</f>
        <v/>
      </c>
      <c r="F680" s="281"/>
      <c r="G680" s="282"/>
      <c r="H680" s="283" t="str">
        <f>IF(G680="","",IF(G680&gt;(auxiliar!L$2*14),"Sim","Não"))</f>
        <v/>
      </c>
      <c r="I680" s="384" t="str">
        <f t="shared" si="47"/>
        <v/>
      </c>
      <c r="J680" s="380" t="str">
        <f>IF(Table9[[#This Row],[Código do agregado
'[Entidade']]]="","",IF(A680&lt;&gt;A679,"A",IF(J679="A","B",IF(J679="B","C",IF(J679="C","D",IF(J679="D","E",IF(J679="E","F",IF(J679="F","G",IF(J679="G","H",IF(J679="H","I",IF(J679="I","J",IF(J679="J","K",IF(J679="K","L",IF(J679="L","M",IF(J679="M","N",IF(J679="N","O",IF(J679="O","P",IF(J679="P","Q"))))))))))))))))))</f>
        <v/>
      </c>
      <c r="K680" s="284" t="str">
        <f t="shared" si="48"/>
        <v/>
      </c>
      <c r="L680" s="285" t="str">
        <f t="shared" si="49"/>
        <v/>
      </c>
      <c r="M680" s="286" t="str">
        <f t="shared" ca="1" si="50"/>
        <v/>
      </c>
      <c r="U680" s="275"/>
    </row>
    <row r="681" spans="1:21" x14ac:dyDescent="0.25">
      <c r="A681" s="276"/>
      <c r="B681" s="277" t="str">
        <f>IF(Table9[[#This Row],[Código do agregado
'[Entidade']]]="","",(CONCATENATE(VLOOKUP(Table9[[#This Row],[Código do agregado
'[Entidade']]],Table8[[Código do agregado '[Entidade']]:[Código do agregado
'[1º Direito']]],8,FALSE),".",Table9[[#This Row],[Membro]])))</f>
        <v/>
      </c>
      <c r="C681" s="278"/>
      <c r="D681" s="279"/>
      <c r="E681" s="280" t="str">
        <f ca="1">IF(Table9[[#This Row],[Data de nascimento (aaaa-mm-dd)]]="","",(IF(A681="","",DATEDIF(D681,NOW(),"y"))))</f>
        <v/>
      </c>
      <c r="F681" s="281"/>
      <c r="G681" s="282"/>
      <c r="H681" s="283" t="str">
        <f>IF(G681="","",IF(G681&gt;(auxiliar!L$2*14),"Sim","Não"))</f>
        <v/>
      </c>
      <c r="I681" s="384" t="str">
        <f t="shared" si="47"/>
        <v/>
      </c>
      <c r="J681" s="380" t="str">
        <f>IF(Table9[[#This Row],[Código do agregado
'[Entidade']]]="","",IF(A681&lt;&gt;A680,"A",IF(J680="A","B",IF(J680="B","C",IF(J680="C","D",IF(J680="D","E",IF(J680="E","F",IF(J680="F","G",IF(J680="G","H",IF(J680="H","I",IF(J680="I","J",IF(J680="J","K",IF(J680="K","L",IF(J680="L","M",IF(J680="M","N",IF(J680="N","O",IF(J680="O","P",IF(J680="P","Q"))))))))))))))))))</f>
        <v/>
      </c>
      <c r="K681" s="284" t="str">
        <f t="shared" si="48"/>
        <v/>
      </c>
      <c r="L681" s="285" t="str">
        <f t="shared" si="49"/>
        <v/>
      </c>
      <c r="M681" s="286" t="str">
        <f t="shared" ca="1" si="50"/>
        <v/>
      </c>
      <c r="U681" s="275"/>
    </row>
    <row r="682" spans="1:21" x14ac:dyDescent="0.25">
      <c r="A682" s="276"/>
      <c r="B682" s="277" t="str">
        <f>IF(Table9[[#This Row],[Código do agregado
'[Entidade']]]="","",(CONCATENATE(VLOOKUP(Table9[[#This Row],[Código do agregado
'[Entidade']]],Table8[[Código do agregado '[Entidade']]:[Código do agregado
'[1º Direito']]],8,FALSE),".",Table9[[#This Row],[Membro]])))</f>
        <v/>
      </c>
      <c r="C682" s="278"/>
      <c r="D682" s="279"/>
      <c r="E682" s="280" t="str">
        <f ca="1">IF(Table9[[#This Row],[Data de nascimento (aaaa-mm-dd)]]="","",(IF(A682="","",DATEDIF(D682,NOW(),"y"))))</f>
        <v/>
      </c>
      <c r="F682" s="281"/>
      <c r="G682" s="282"/>
      <c r="H682" s="283" t="str">
        <f>IF(G682="","",IF(G682&gt;(auxiliar!L$2*14),"Sim","Não"))</f>
        <v/>
      </c>
      <c r="I682" s="384" t="str">
        <f t="shared" si="47"/>
        <v/>
      </c>
      <c r="J682" s="380" t="str">
        <f>IF(Table9[[#This Row],[Código do agregado
'[Entidade']]]="","",IF(A682&lt;&gt;A681,"A",IF(J681="A","B",IF(J681="B","C",IF(J681="C","D",IF(J681="D","E",IF(J681="E","F",IF(J681="F","G",IF(J681="G","H",IF(J681="H","I",IF(J681="I","J",IF(J681="J","K",IF(J681="K","L",IF(J681="L","M",IF(J681="M","N",IF(J681="N","O",IF(J681="O","P",IF(J681="P","Q"))))))))))))))))))</f>
        <v/>
      </c>
      <c r="K682" s="284" t="str">
        <f t="shared" si="48"/>
        <v/>
      </c>
      <c r="L682" s="285" t="str">
        <f t="shared" si="49"/>
        <v/>
      </c>
      <c r="M682" s="286" t="str">
        <f t="shared" ca="1" si="50"/>
        <v/>
      </c>
      <c r="U682" s="275"/>
    </row>
    <row r="683" spans="1:21" x14ac:dyDescent="0.25">
      <c r="A683" s="276"/>
      <c r="B683" s="277" t="str">
        <f>IF(Table9[[#This Row],[Código do agregado
'[Entidade']]]="","",(CONCATENATE(VLOOKUP(Table9[[#This Row],[Código do agregado
'[Entidade']]],Table8[[Código do agregado '[Entidade']]:[Código do agregado
'[1º Direito']]],8,FALSE),".",Table9[[#This Row],[Membro]])))</f>
        <v/>
      </c>
      <c r="C683" s="278"/>
      <c r="D683" s="279"/>
      <c r="E683" s="280" t="str">
        <f ca="1">IF(Table9[[#This Row],[Data de nascimento (aaaa-mm-dd)]]="","",(IF(A683="","",DATEDIF(D683,NOW(),"y"))))</f>
        <v/>
      </c>
      <c r="F683" s="281"/>
      <c r="G683" s="282"/>
      <c r="H683" s="283" t="str">
        <f>IF(G683="","",IF(G683&gt;(auxiliar!L$2*14),"Sim","Não"))</f>
        <v/>
      </c>
      <c r="I683" s="384" t="str">
        <f t="shared" si="47"/>
        <v/>
      </c>
      <c r="J683" s="380" t="str">
        <f>IF(Table9[[#This Row],[Código do agregado
'[Entidade']]]="","",IF(A683&lt;&gt;A682,"A",IF(J682="A","B",IF(J682="B","C",IF(J682="C","D",IF(J682="D","E",IF(J682="E","F",IF(J682="F","G",IF(J682="G","H",IF(J682="H","I",IF(J682="I","J",IF(J682="J","K",IF(J682="K","L",IF(J682="L","M",IF(J682="M","N",IF(J682="N","O",IF(J682="O","P",IF(J682="P","Q"))))))))))))))))))</f>
        <v/>
      </c>
      <c r="K683" s="284" t="str">
        <f t="shared" si="48"/>
        <v/>
      </c>
      <c r="L683" s="285" t="str">
        <f t="shared" si="49"/>
        <v/>
      </c>
      <c r="M683" s="286" t="str">
        <f t="shared" ca="1" si="50"/>
        <v/>
      </c>
      <c r="U683" s="275"/>
    </row>
    <row r="684" spans="1:21" x14ac:dyDescent="0.25">
      <c r="A684" s="276"/>
      <c r="B684" s="277" t="str">
        <f>IF(Table9[[#This Row],[Código do agregado
'[Entidade']]]="","",(CONCATENATE(VLOOKUP(Table9[[#This Row],[Código do agregado
'[Entidade']]],Table8[[Código do agregado '[Entidade']]:[Código do agregado
'[1º Direito']]],8,FALSE),".",Table9[[#This Row],[Membro]])))</f>
        <v/>
      </c>
      <c r="C684" s="278"/>
      <c r="D684" s="279"/>
      <c r="E684" s="280" t="str">
        <f ca="1">IF(Table9[[#This Row],[Data de nascimento (aaaa-mm-dd)]]="","",(IF(A684="","",DATEDIF(D684,NOW(),"y"))))</f>
        <v/>
      </c>
      <c r="F684" s="281"/>
      <c r="G684" s="282"/>
      <c r="H684" s="283" t="str">
        <f>IF(G684="","",IF(G684&gt;(auxiliar!L$2*14),"Sim","Não"))</f>
        <v/>
      </c>
      <c r="I684" s="384" t="str">
        <f t="shared" si="47"/>
        <v/>
      </c>
      <c r="J684" s="380" t="str">
        <f>IF(Table9[[#This Row],[Código do agregado
'[Entidade']]]="","",IF(A684&lt;&gt;A683,"A",IF(J683="A","B",IF(J683="B","C",IF(J683="C","D",IF(J683="D","E",IF(J683="E","F",IF(J683="F","G",IF(J683="G","H",IF(J683="H","I",IF(J683="I","J",IF(J683="J","K",IF(J683="K","L",IF(J683="L","M",IF(J683="M","N",IF(J683="N","O",IF(J683="O","P",IF(J683="P","Q"))))))))))))))))))</f>
        <v/>
      </c>
      <c r="K684" s="284" t="str">
        <f t="shared" si="48"/>
        <v/>
      </c>
      <c r="L684" s="285" t="str">
        <f t="shared" si="49"/>
        <v/>
      </c>
      <c r="M684" s="286" t="str">
        <f t="shared" ca="1" si="50"/>
        <v/>
      </c>
      <c r="U684" s="275"/>
    </row>
    <row r="685" spans="1:21" x14ac:dyDescent="0.25">
      <c r="A685" s="276"/>
      <c r="B685" s="277" t="str">
        <f>IF(Table9[[#This Row],[Código do agregado
'[Entidade']]]="","",(CONCATENATE(VLOOKUP(Table9[[#This Row],[Código do agregado
'[Entidade']]],Table8[[Código do agregado '[Entidade']]:[Código do agregado
'[1º Direito']]],8,FALSE),".",Table9[[#This Row],[Membro]])))</f>
        <v/>
      </c>
      <c r="C685" s="278"/>
      <c r="D685" s="279"/>
      <c r="E685" s="280" t="str">
        <f ca="1">IF(Table9[[#This Row],[Data de nascimento (aaaa-mm-dd)]]="","",(IF(A685="","",DATEDIF(D685,NOW(),"y"))))</f>
        <v/>
      </c>
      <c r="F685" s="281"/>
      <c r="G685" s="282"/>
      <c r="H685" s="283" t="str">
        <f>IF(G685="","",IF(G685&gt;(auxiliar!L$2*14),"Sim","Não"))</f>
        <v/>
      </c>
      <c r="I685" s="384" t="str">
        <f t="shared" si="47"/>
        <v/>
      </c>
      <c r="J685" s="380" t="str">
        <f>IF(Table9[[#This Row],[Código do agregado
'[Entidade']]]="","",IF(A685&lt;&gt;A684,"A",IF(J684="A","B",IF(J684="B","C",IF(J684="C","D",IF(J684="D","E",IF(J684="E","F",IF(J684="F","G",IF(J684="G","H",IF(J684="H","I",IF(J684="I","J",IF(J684="J","K",IF(J684="K","L",IF(J684="L","M",IF(J684="M","N",IF(J684="N","O",IF(J684="O","P",IF(J684="P","Q"))))))))))))))))))</f>
        <v/>
      </c>
      <c r="K685" s="284" t="str">
        <f t="shared" si="48"/>
        <v/>
      </c>
      <c r="L685" s="285" t="str">
        <f t="shared" si="49"/>
        <v/>
      </c>
      <c r="M685" s="286" t="str">
        <f t="shared" ca="1" si="50"/>
        <v/>
      </c>
      <c r="U685" s="275"/>
    </row>
    <row r="686" spans="1:21" x14ac:dyDescent="0.25">
      <c r="A686" s="276"/>
      <c r="B686" s="277" t="str">
        <f>IF(Table9[[#This Row],[Código do agregado
'[Entidade']]]="","",(CONCATENATE(VLOOKUP(Table9[[#This Row],[Código do agregado
'[Entidade']]],Table8[[Código do agregado '[Entidade']]:[Código do agregado
'[1º Direito']]],8,FALSE),".",Table9[[#This Row],[Membro]])))</f>
        <v/>
      </c>
      <c r="C686" s="278"/>
      <c r="D686" s="279"/>
      <c r="E686" s="280" t="str">
        <f ca="1">IF(Table9[[#This Row],[Data de nascimento (aaaa-mm-dd)]]="","",(IF(A686="","",DATEDIF(D686,NOW(),"y"))))</f>
        <v/>
      </c>
      <c r="F686" s="281"/>
      <c r="G686" s="282"/>
      <c r="H686" s="283" t="str">
        <f>IF(G686="","",IF(G686&gt;(auxiliar!L$2*14),"Sim","Não"))</f>
        <v/>
      </c>
      <c r="I686" s="384" t="str">
        <f t="shared" si="47"/>
        <v/>
      </c>
      <c r="J686" s="380" t="str">
        <f>IF(Table9[[#This Row],[Código do agregado
'[Entidade']]]="","",IF(A686&lt;&gt;A685,"A",IF(J685="A","B",IF(J685="B","C",IF(J685="C","D",IF(J685="D","E",IF(J685="E","F",IF(J685="F","G",IF(J685="G","H",IF(J685="H","I",IF(J685="I","J",IF(J685="J","K",IF(J685="K","L",IF(J685="L","M",IF(J685="M","N",IF(J685="N","O",IF(J685="O","P",IF(J685="P","Q"))))))))))))))))))</f>
        <v/>
      </c>
      <c r="K686" s="284" t="str">
        <f t="shared" si="48"/>
        <v/>
      </c>
      <c r="L686" s="285" t="str">
        <f t="shared" si="49"/>
        <v/>
      </c>
      <c r="M686" s="286" t="str">
        <f t="shared" ca="1" si="50"/>
        <v/>
      </c>
      <c r="U686" s="275"/>
    </row>
    <row r="687" spans="1:21" x14ac:dyDescent="0.25">
      <c r="A687" s="276"/>
      <c r="B687" s="277" t="str">
        <f>IF(Table9[[#This Row],[Código do agregado
'[Entidade']]]="","",(CONCATENATE(VLOOKUP(Table9[[#This Row],[Código do agregado
'[Entidade']]],Table8[[Código do agregado '[Entidade']]:[Código do agregado
'[1º Direito']]],8,FALSE),".",Table9[[#This Row],[Membro]])))</f>
        <v/>
      </c>
      <c r="C687" s="278"/>
      <c r="D687" s="279"/>
      <c r="E687" s="280" t="str">
        <f ca="1">IF(Table9[[#This Row],[Data de nascimento (aaaa-mm-dd)]]="","",(IF(A687="","",DATEDIF(D687,NOW(),"y"))))</f>
        <v/>
      </c>
      <c r="F687" s="281"/>
      <c r="G687" s="282"/>
      <c r="H687" s="283" t="str">
        <f>IF(G687="","",IF(G687&gt;(auxiliar!L$2*14),"Sim","Não"))</f>
        <v/>
      </c>
      <c r="I687" s="384" t="str">
        <f t="shared" si="47"/>
        <v/>
      </c>
      <c r="J687" s="380" t="str">
        <f>IF(Table9[[#This Row],[Código do agregado
'[Entidade']]]="","",IF(A687&lt;&gt;A686,"A",IF(J686="A","B",IF(J686="B","C",IF(J686="C","D",IF(J686="D","E",IF(J686="E","F",IF(J686="F","G",IF(J686="G","H",IF(J686="H","I",IF(J686="I","J",IF(J686="J","K",IF(J686="K","L",IF(J686="L","M",IF(J686="M","N",IF(J686="N","O",IF(J686="O","P",IF(J686="P","Q"))))))))))))))))))</f>
        <v/>
      </c>
      <c r="K687" s="284" t="str">
        <f t="shared" si="48"/>
        <v/>
      </c>
      <c r="L687" s="285" t="str">
        <f t="shared" si="49"/>
        <v/>
      </c>
      <c r="M687" s="286" t="str">
        <f t="shared" ca="1" si="50"/>
        <v/>
      </c>
      <c r="U687" s="275"/>
    </row>
    <row r="688" spans="1:21" x14ac:dyDescent="0.25">
      <c r="A688" s="276"/>
      <c r="B688" s="277" t="str">
        <f>IF(Table9[[#This Row],[Código do agregado
'[Entidade']]]="","",(CONCATENATE(VLOOKUP(Table9[[#This Row],[Código do agregado
'[Entidade']]],Table8[[Código do agregado '[Entidade']]:[Código do agregado
'[1º Direito']]],8,FALSE),".",Table9[[#This Row],[Membro]])))</f>
        <v/>
      </c>
      <c r="C688" s="278"/>
      <c r="D688" s="279"/>
      <c r="E688" s="280" t="str">
        <f ca="1">IF(Table9[[#This Row],[Data de nascimento (aaaa-mm-dd)]]="","",(IF(A688="","",DATEDIF(D688,NOW(),"y"))))</f>
        <v/>
      </c>
      <c r="F688" s="281"/>
      <c r="G688" s="282"/>
      <c r="H688" s="283" t="str">
        <f>IF(G688="","",IF(G688&gt;(auxiliar!L$2*14),"Sim","Não"))</f>
        <v/>
      </c>
      <c r="I688" s="384" t="str">
        <f t="shared" si="47"/>
        <v/>
      </c>
      <c r="J688" s="380" t="str">
        <f>IF(Table9[[#This Row],[Código do agregado
'[Entidade']]]="","",IF(A688&lt;&gt;A687,"A",IF(J687="A","B",IF(J687="B","C",IF(J687="C","D",IF(J687="D","E",IF(J687="E","F",IF(J687="F","G",IF(J687="G","H",IF(J687="H","I",IF(J687="I","J",IF(J687="J","K",IF(J687="K","L",IF(J687="L","M",IF(J687="M","N",IF(J687="N","O",IF(J687="O","P",IF(J687="P","Q"))))))))))))))))))</f>
        <v/>
      </c>
      <c r="K688" s="284" t="str">
        <f t="shared" si="48"/>
        <v/>
      </c>
      <c r="L688" s="285" t="str">
        <f t="shared" si="49"/>
        <v/>
      </c>
      <c r="M688" s="286" t="str">
        <f t="shared" ca="1" si="50"/>
        <v/>
      </c>
      <c r="U688" s="275"/>
    </row>
    <row r="689" spans="1:21" x14ac:dyDescent="0.25">
      <c r="A689" s="276"/>
      <c r="B689" s="277" t="str">
        <f>IF(Table9[[#This Row],[Código do agregado
'[Entidade']]]="","",(CONCATENATE(VLOOKUP(Table9[[#This Row],[Código do agregado
'[Entidade']]],Table8[[Código do agregado '[Entidade']]:[Código do agregado
'[1º Direito']]],8,FALSE),".",Table9[[#This Row],[Membro]])))</f>
        <v/>
      </c>
      <c r="C689" s="278"/>
      <c r="D689" s="279"/>
      <c r="E689" s="280" t="str">
        <f ca="1">IF(Table9[[#This Row],[Data de nascimento (aaaa-mm-dd)]]="","",(IF(A689="","",DATEDIF(D689,NOW(),"y"))))</f>
        <v/>
      </c>
      <c r="F689" s="281"/>
      <c r="G689" s="282"/>
      <c r="H689" s="283" t="str">
        <f>IF(G689="","",IF(G689&gt;(auxiliar!L$2*14),"Sim","Não"))</f>
        <v/>
      </c>
      <c r="I689" s="384" t="str">
        <f t="shared" si="47"/>
        <v/>
      </c>
      <c r="J689" s="380" t="str">
        <f>IF(Table9[[#This Row],[Código do agregado
'[Entidade']]]="","",IF(A689&lt;&gt;A688,"A",IF(J688="A","B",IF(J688="B","C",IF(J688="C","D",IF(J688="D","E",IF(J688="E","F",IF(J688="F","G",IF(J688="G","H",IF(J688="H","I",IF(J688="I","J",IF(J688="J","K",IF(J688="K","L",IF(J688="L","M",IF(J688="M","N",IF(J688="N","O",IF(J688="O","P",IF(J688="P","Q"))))))))))))))))))</f>
        <v/>
      </c>
      <c r="K689" s="284" t="str">
        <f t="shared" si="48"/>
        <v/>
      </c>
      <c r="L689" s="285" t="str">
        <f t="shared" si="49"/>
        <v/>
      </c>
      <c r="M689" s="286" t="str">
        <f t="shared" ca="1" si="50"/>
        <v/>
      </c>
      <c r="U689" s="275"/>
    </row>
    <row r="690" spans="1:21" x14ac:dyDescent="0.25">
      <c r="A690" s="276"/>
      <c r="B690" s="277" t="str">
        <f>IF(Table9[[#This Row],[Código do agregado
'[Entidade']]]="","",(CONCATENATE(VLOOKUP(Table9[[#This Row],[Código do agregado
'[Entidade']]],Table8[[Código do agregado '[Entidade']]:[Código do agregado
'[1º Direito']]],8,FALSE),".",Table9[[#This Row],[Membro]])))</f>
        <v/>
      </c>
      <c r="C690" s="278"/>
      <c r="D690" s="279"/>
      <c r="E690" s="280" t="str">
        <f ca="1">IF(Table9[[#This Row],[Data de nascimento (aaaa-mm-dd)]]="","",(IF(A690="","",DATEDIF(D690,NOW(),"y"))))</f>
        <v/>
      </c>
      <c r="F690" s="281"/>
      <c r="G690" s="282"/>
      <c r="H690" s="283" t="str">
        <f>IF(G690="","",IF(G690&gt;(auxiliar!L$2*14),"Sim","Não"))</f>
        <v/>
      </c>
      <c r="I690" s="384" t="str">
        <f t="shared" si="47"/>
        <v/>
      </c>
      <c r="J690" s="380" t="str">
        <f>IF(Table9[[#This Row],[Código do agregado
'[Entidade']]]="","",IF(A690&lt;&gt;A689,"A",IF(J689="A","B",IF(J689="B","C",IF(J689="C","D",IF(J689="D","E",IF(J689="E","F",IF(J689="F","G",IF(J689="G","H",IF(J689="H","I",IF(J689="I","J",IF(J689="J","K",IF(J689="K","L",IF(J689="L","M",IF(J689="M","N",IF(J689="N","O",IF(J689="O","P",IF(J689="P","Q"))))))))))))))))))</f>
        <v/>
      </c>
      <c r="K690" s="284" t="str">
        <f t="shared" si="48"/>
        <v/>
      </c>
      <c r="L690" s="285" t="str">
        <f t="shared" si="49"/>
        <v/>
      </c>
      <c r="M690" s="286" t="str">
        <f t="shared" ca="1" si="50"/>
        <v/>
      </c>
      <c r="U690" s="275"/>
    </row>
    <row r="691" spans="1:21" x14ac:dyDescent="0.25">
      <c r="A691" s="276"/>
      <c r="B691" s="277" t="str">
        <f>IF(Table9[[#This Row],[Código do agregado
'[Entidade']]]="","",(CONCATENATE(VLOOKUP(Table9[[#This Row],[Código do agregado
'[Entidade']]],Table8[[Código do agregado '[Entidade']]:[Código do agregado
'[1º Direito']]],8,FALSE),".",Table9[[#This Row],[Membro]])))</f>
        <v/>
      </c>
      <c r="C691" s="278"/>
      <c r="D691" s="279"/>
      <c r="E691" s="280" t="str">
        <f ca="1">IF(Table9[[#This Row],[Data de nascimento (aaaa-mm-dd)]]="","",(IF(A691="","",DATEDIF(D691,NOW(),"y"))))</f>
        <v/>
      </c>
      <c r="F691" s="281"/>
      <c r="G691" s="282"/>
      <c r="H691" s="283" t="str">
        <f>IF(G691="","",IF(G691&gt;(auxiliar!L$2*14),"Sim","Não"))</f>
        <v/>
      </c>
      <c r="I691" s="384" t="str">
        <f t="shared" si="47"/>
        <v/>
      </c>
      <c r="J691" s="380" t="str">
        <f>IF(Table9[[#This Row],[Código do agregado
'[Entidade']]]="","",IF(A691&lt;&gt;A690,"A",IF(J690="A","B",IF(J690="B","C",IF(J690="C","D",IF(J690="D","E",IF(J690="E","F",IF(J690="F","G",IF(J690="G","H",IF(J690="H","I",IF(J690="I","J",IF(J690="J","K",IF(J690="K","L",IF(J690="L","M",IF(J690="M","N",IF(J690="N","O",IF(J690="O","P",IF(J690="P","Q"))))))))))))))))))</f>
        <v/>
      </c>
      <c r="K691" s="284" t="str">
        <f t="shared" si="48"/>
        <v/>
      </c>
      <c r="L691" s="285" t="str">
        <f t="shared" si="49"/>
        <v/>
      </c>
      <c r="M691" s="286" t="str">
        <f t="shared" ca="1" si="50"/>
        <v/>
      </c>
      <c r="U691" s="275"/>
    </row>
    <row r="692" spans="1:21" x14ac:dyDescent="0.25">
      <c r="A692" s="276"/>
      <c r="B692" s="277" t="str">
        <f>IF(Table9[[#This Row],[Código do agregado
'[Entidade']]]="","",(CONCATENATE(VLOOKUP(Table9[[#This Row],[Código do agregado
'[Entidade']]],Table8[[Código do agregado '[Entidade']]:[Código do agregado
'[1º Direito']]],8,FALSE),".",Table9[[#This Row],[Membro]])))</f>
        <v/>
      </c>
      <c r="C692" s="278"/>
      <c r="D692" s="279"/>
      <c r="E692" s="280" t="str">
        <f ca="1">IF(Table9[[#This Row],[Data de nascimento (aaaa-mm-dd)]]="","",(IF(A692="","",DATEDIF(D692,NOW(),"y"))))</f>
        <v/>
      </c>
      <c r="F692" s="281"/>
      <c r="G692" s="282"/>
      <c r="H692" s="283" t="str">
        <f>IF(G692="","",IF(G692&gt;(auxiliar!L$2*14),"Sim","Não"))</f>
        <v/>
      </c>
      <c r="I692" s="384" t="str">
        <f t="shared" si="47"/>
        <v/>
      </c>
      <c r="J692" s="380" t="str">
        <f>IF(Table9[[#This Row],[Código do agregado
'[Entidade']]]="","",IF(A692&lt;&gt;A691,"A",IF(J691="A","B",IF(J691="B","C",IF(J691="C","D",IF(J691="D","E",IF(J691="E","F",IF(J691="F","G",IF(J691="G","H",IF(J691="H","I",IF(J691="I","J",IF(J691="J","K",IF(J691="K","L",IF(J691="L","M",IF(J691="M","N",IF(J691="N","O",IF(J691="O","P",IF(J691="P","Q"))))))))))))))))))</f>
        <v/>
      </c>
      <c r="K692" s="284" t="str">
        <f t="shared" si="48"/>
        <v/>
      </c>
      <c r="L692" s="285" t="str">
        <f t="shared" si="49"/>
        <v/>
      </c>
      <c r="M692" s="286" t="str">
        <f t="shared" ca="1" si="50"/>
        <v/>
      </c>
      <c r="U692" s="275"/>
    </row>
    <row r="693" spans="1:21" x14ac:dyDescent="0.25">
      <c r="A693" s="276"/>
      <c r="B693" s="277" t="str">
        <f>IF(Table9[[#This Row],[Código do agregado
'[Entidade']]]="","",(CONCATENATE(VLOOKUP(Table9[[#This Row],[Código do agregado
'[Entidade']]],Table8[[Código do agregado '[Entidade']]:[Código do agregado
'[1º Direito']]],8,FALSE),".",Table9[[#This Row],[Membro]])))</f>
        <v/>
      </c>
      <c r="C693" s="278"/>
      <c r="D693" s="279"/>
      <c r="E693" s="280" t="str">
        <f ca="1">IF(Table9[[#This Row],[Data de nascimento (aaaa-mm-dd)]]="","",(IF(A693="","",DATEDIF(D693,NOW(),"y"))))</f>
        <v/>
      </c>
      <c r="F693" s="281"/>
      <c r="G693" s="282"/>
      <c r="H693" s="283" t="str">
        <f>IF(G693="","",IF(G693&gt;(auxiliar!L$2*14),"Sim","Não"))</f>
        <v/>
      </c>
      <c r="I693" s="384" t="str">
        <f t="shared" si="47"/>
        <v/>
      </c>
      <c r="J693" s="380" t="str">
        <f>IF(Table9[[#This Row],[Código do agregado
'[Entidade']]]="","",IF(A693&lt;&gt;A692,"A",IF(J692="A","B",IF(J692="B","C",IF(J692="C","D",IF(J692="D","E",IF(J692="E","F",IF(J692="F","G",IF(J692="G","H",IF(J692="H","I",IF(J692="I","J",IF(J692="J","K",IF(J692="K","L",IF(J692="L","M",IF(J692="M","N",IF(J692="N","O",IF(J692="O","P",IF(J692="P","Q"))))))))))))))))))</f>
        <v/>
      </c>
      <c r="K693" s="284" t="str">
        <f t="shared" si="48"/>
        <v/>
      </c>
      <c r="L693" s="285" t="str">
        <f t="shared" si="49"/>
        <v/>
      </c>
      <c r="M693" s="286" t="str">
        <f t="shared" ca="1" si="50"/>
        <v/>
      </c>
      <c r="U693" s="275"/>
    </row>
    <row r="694" spans="1:21" x14ac:dyDescent="0.25">
      <c r="A694" s="276"/>
      <c r="B694" s="277" t="str">
        <f>IF(Table9[[#This Row],[Código do agregado
'[Entidade']]]="","",(CONCATENATE(VLOOKUP(Table9[[#This Row],[Código do agregado
'[Entidade']]],Table8[[Código do agregado '[Entidade']]:[Código do agregado
'[1º Direito']]],8,FALSE),".",Table9[[#This Row],[Membro]])))</f>
        <v/>
      </c>
      <c r="C694" s="278"/>
      <c r="D694" s="279"/>
      <c r="E694" s="280" t="str">
        <f ca="1">IF(Table9[[#This Row],[Data de nascimento (aaaa-mm-dd)]]="","",(IF(A694="","",DATEDIF(D694,NOW(),"y"))))</f>
        <v/>
      </c>
      <c r="F694" s="281"/>
      <c r="G694" s="282"/>
      <c r="H694" s="283" t="str">
        <f>IF(G694="","",IF(G694&gt;(auxiliar!L$2*14),"Sim","Não"))</f>
        <v/>
      </c>
      <c r="I694" s="384" t="str">
        <f t="shared" si="47"/>
        <v/>
      </c>
      <c r="J694" s="380" t="str">
        <f>IF(Table9[[#This Row],[Código do agregado
'[Entidade']]]="","",IF(A694&lt;&gt;A693,"A",IF(J693="A","B",IF(J693="B","C",IF(J693="C","D",IF(J693="D","E",IF(J693="E","F",IF(J693="F","G",IF(J693="G","H",IF(J693="H","I",IF(J693="I","J",IF(J693="J","K",IF(J693="K","L",IF(J693="L","M",IF(J693="M","N",IF(J693="N","O",IF(J693="O","P",IF(J693="P","Q"))))))))))))))))))</f>
        <v/>
      </c>
      <c r="K694" s="284" t="str">
        <f t="shared" si="48"/>
        <v/>
      </c>
      <c r="L694" s="285" t="str">
        <f t="shared" si="49"/>
        <v/>
      </c>
      <c r="M694" s="286" t="str">
        <f t="shared" ca="1" si="50"/>
        <v/>
      </c>
      <c r="U694" s="275"/>
    </row>
    <row r="695" spans="1:21" x14ac:dyDescent="0.25">
      <c r="A695" s="276"/>
      <c r="B695" s="277" t="str">
        <f>IF(Table9[[#This Row],[Código do agregado
'[Entidade']]]="","",(CONCATENATE(VLOOKUP(Table9[[#This Row],[Código do agregado
'[Entidade']]],Table8[[Código do agregado '[Entidade']]:[Código do agregado
'[1º Direito']]],8,FALSE),".",Table9[[#This Row],[Membro]])))</f>
        <v/>
      </c>
      <c r="C695" s="278"/>
      <c r="D695" s="279"/>
      <c r="E695" s="280" t="str">
        <f ca="1">IF(Table9[[#This Row],[Data de nascimento (aaaa-mm-dd)]]="","",(IF(A695="","",DATEDIF(D695,NOW(),"y"))))</f>
        <v/>
      </c>
      <c r="F695" s="281"/>
      <c r="G695" s="282"/>
      <c r="H695" s="283" t="str">
        <f>IF(G695="","",IF(G695&gt;(auxiliar!L$2*14),"Sim","Não"))</f>
        <v/>
      </c>
      <c r="I695" s="384" t="str">
        <f t="shared" si="47"/>
        <v/>
      </c>
      <c r="J695" s="380" t="str">
        <f>IF(Table9[[#This Row],[Código do agregado
'[Entidade']]]="","",IF(A695&lt;&gt;A694,"A",IF(J694="A","B",IF(J694="B","C",IF(J694="C","D",IF(J694="D","E",IF(J694="E","F",IF(J694="F","G",IF(J694="G","H",IF(J694="H","I",IF(J694="I","J",IF(J694="J","K",IF(J694="K","L",IF(J694="L","M",IF(J694="M","N",IF(J694="N","O",IF(J694="O","P",IF(J694="P","Q"))))))))))))))))))</f>
        <v/>
      </c>
      <c r="K695" s="284" t="str">
        <f t="shared" si="48"/>
        <v/>
      </c>
      <c r="L695" s="285" t="str">
        <f t="shared" si="49"/>
        <v/>
      </c>
      <c r="M695" s="286" t="str">
        <f t="shared" ca="1" si="50"/>
        <v/>
      </c>
      <c r="U695" s="275"/>
    </row>
    <row r="696" spans="1:21" x14ac:dyDescent="0.25">
      <c r="A696" s="276"/>
      <c r="B696" s="277" t="str">
        <f>IF(Table9[[#This Row],[Código do agregado
'[Entidade']]]="","",(CONCATENATE(VLOOKUP(Table9[[#This Row],[Código do agregado
'[Entidade']]],Table8[[Código do agregado '[Entidade']]:[Código do agregado
'[1º Direito']]],8,FALSE),".",Table9[[#This Row],[Membro]])))</f>
        <v/>
      </c>
      <c r="C696" s="278"/>
      <c r="D696" s="279"/>
      <c r="E696" s="280" t="str">
        <f ca="1">IF(Table9[[#This Row],[Data de nascimento (aaaa-mm-dd)]]="","",(IF(A696="","",DATEDIF(D696,NOW(),"y"))))</f>
        <v/>
      </c>
      <c r="F696" s="281"/>
      <c r="G696" s="282"/>
      <c r="H696" s="283" t="str">
        <f>IF(G696="","",IF(G696&gt;(auxiliar!L$2*14),"Sim","Não"))</f>
        <v/>
      </c>
      <c r="I696" s="384" t="str">
        <f t="shared" si="47"/>
        <v/>
      </c>
      <c r="J696" s="380" t="str">
        <f>IF(Table9[[#This Row],[Código do agregado
'[Entidade']]]="","",IF(A696&lt;&gt;A695,"A",IF(J695="A","B",IF(J695="B","C",IF(J695="C","D",IF(J695="D","E",IF(J695="E","F",IF(J695="F","G",IF(J695="G","H",IF(J695="H","I",IF(J695="I","J",IF(J695="J","K",IF(J695="K","L",IF(J695="L","M",IF(J695="M","N",IF(J695="N","O",IF(J695="O","P",IF(J695="P","Q"))))))))))))))))))</f>
        <v/>
      </c>
      <c r="K696" s="284" t="str">
        <f t="shared" si="48"/>
        <v/>
      </c>
      <c r="L696" s="285" t="str">
        <f t="shared" si="49"/>
        <v/>
      </c>
      <c r="M696" s="286" t="str">
        <f t="shared" ca="1" si="50"/>
        <v/>
      </c>
      <c r="U696" s="275"/>
    </row>
    <row r="697" spans="1:21" x14ac:dyDescent="0.25">
      <c r="A697" s="276"/>
      <c r="B697" s="277" t="str">
        <f>IF(Table9[[#This Row],[Código do agregado
'[Entidade']]]="","",(CONCATENATE(VLOOKUP(Table9[[#This Row],[Código do agregado
'[Entidade']]],Table8[[Código do agregado '[Entidade']]:[Código do agregado
'[1º Direito']]],8,FALSE),".",Table9[[#This Row],[Membro]])))</f>
        <v/>
      </c>
      <c r="C697" s="278"/>
      <c r="D697" s="279"/>
      <c r="E697" s="280" t="str">
        <f ca="1">IF(Table9[[#This Row],[Data de nascimento (aaaa-mm-dd)]]="","",(IF(A697="","",DATEDIF(D697,NOW(),"y"))))</f>
        <v/>
      </c>
      <c r="F697" s="281"/>
      <c r="G697" s="282"/>
      <c r="H697" s="283" t="str">
        <f>IF(G697="","",IF(G697&gt;(auxiliar!L$2*14),"Sim","Não"))</f>
        <v/>
      </c>
      <c r="I697" s="384" t="str">
        <f t="shared" si="47"/>
        <v/>
      </c>
      <c r="J697" s="380" t="str">
        <f>IF(Table9[[#This Row],[Código do agregado
'[Entidade']]]="","",IF(A697&lt;&gt;A696,"A",IF(J696="A","B",IF(J696="B","C",IF(J696="C","D",IF(J696="D","E",IF(J696="E","F",IF(J696="F","G",IF(J696="G","H",IF(J696="H","I",IF(J696="I","J",IF(J696="J","K",IF(J696="K","L",IF(J696="L","M",IF(J696="M","N",IF(J696="N","O",IF(J696="O","P",IF(J696="P","Q"))))))))))))))))))</f>
        <v/>
      </c>
      <c r="K697" s="284" t="str">
        <f t="shared" si="48"/>
        <v/>
      </c>
      <c r="L697" s="285" t="str">
        <f t="shared" si="49"/>
        <v/>
      </c>
      <c r="M697" s="286" t="str">
        <f t="shared" ca="1" si="50"/>
        <v/>
      </c>
      <c r="U697" s="275"/>
    </row>
    <row r="698" spans="1:21" x14ac:dyDescent="0.25">
      <c r="A698" s="276"/>
      <c r="B698" s="277" t="str">
        <f>IF(Table9[[#This Row],[Código do agregado
'[Entidade']]]="","",(CONCATENATE(VLOOKUP(Table9[[#This Row],[Código do agregado
'[Entidade']]],Table8[[Código do agregado '[Entidade']]:[Código do agregado
'[1º Direito']]],8,FALSE),".",Table9[[#This Row],[Membro]])))</f>
        <v/>
      </c>
      <c r="C698" s="278"/>
      <c r="D698" s="279"/>
      <c r="E698" s="280" t="str">
        <f ca="1">IF(Table9[[#This Row],[Data de nascimento (aaaa-mm-dd)]]="","",(IF(A698="","",DATEDIF(D698,NOW(),"y"))))</f>
        <v/>
      </c>
      <c r="F698" s="281"/>
      <c r="G698" s="282"/>
      <c r="H698" s="283" t="str">
        <f>IF(G698="","",IF(G698&gt;(auxiliar!L$2*14),"Sim","Não"))</f>
        <v/>
      </c>
      <c r="I698" s="384" t="str">
        <f t="shared" si="47"/>
        <v/>
      </c>
      <c r="J698" s="380" t="str">
        <f>IF(Table9[[#This Row],[Código do agregado
'[Entidade']]]="","",IF(A698&lt;&gt;A697,"A",IF(J697="A","B",IF(J697="B","C",IF(J697="C","D",IF(J697="D","E",IF(J697="E","F",IF(J697="F","G",IF(J697="G","H",IF(J697="H","I",IF(J697="I","J",IF(J697="J","K",IF(J697="K","L",IF(J697="L","M",IF(J697="M","N",IF(J697="N","O",IF(J697="O","P",IF(J697="P","Q"))))))))))))))))))</f>
        <v/>
      </c>
      <c r="K698" s="284" t="str">
        <f t="shared" si="48"/>
        <v/>
      </c>
      <c r="L698" s="285" t="str">
        <f t="shared" si="49"/>
        <v/>
      </c>
      <c r="M698" s="286" t="str">
        <f t="shared" ca="1" si="50"/>
        <v/>
      </c>
      <c r="U698" s="275"/>
    </row>
    <row r="699" spans="1:21" x14ac:dyDescent="0.25">
      <c r="A699" s="276"/>
      <c r="B699" s="277" t="str">
        <f>IF(Table9[[#This Row],[Código do agregado
'[Entidade']]]="","",(CONCATENATE(VLOOKUP(Table9[[#This Row],[Código do agregado
'[Entidade']]],Table8[[Código do agregado '[Entidade']]:[Código do agregado
'[1º Direito']]],8,FALSE),".",Table9[[#This Row],[Membro]])))</f>
        <v/>
      </c>
      <c r="C699" s="278"/>
      <c r="D699" s="279"/>
      <c r="E699" s="280" t="str">
        <f ca="1">IF(Table9[[#This Row],[Data de nascimento (aaaa-mm-dd)]]="","",(IF(A699="","",DATEDIF(D699,NOW(),"y"))))</f>
        <v/>
      </c>
      <c r="F699" s="281"/>
      <c r="G699" s="282"/>
      <c r="H699" s="283" t="str">
        <f>IF(G699="","",IF(G699&gt;(auxiliar!L$2*14),"Sim","Não"))</f>
        <v/>
      </c>
      <c r="I699" s="384" t="str">
        <f t="shared" si="47"/>
        <v/>
      </c>
      <c r="J699" s="380" t="str">
        <f>IF(Table9[[#This Row],[Código do agregado
'[Entidade']]]="","",IF(A699&lt;&gt;A698,"A",IF(J698="A","B",IF(J698="B","C",IF(J698="C","D",IF(J698="D","E",IF(J698="E","F",IF(J698="F","G",IF(J698="G","H",IF(J698="H","I",IF(J698="I","J",IF(J698="J","K",IF(J698="K","L",IF(J698="L","M",IF(J698="M","N",IF(J698="N","O",IF(J698="O","P",IF(J698="P","Q"))))))))))))))))))</f>
        <v/>
      </c>
      <c r="K699" s="284" t="str">
        <f t="shared" si="48"/>
        <v/>
      </c>
      <c r="L699" s="285" t="str">
        <f t="shared" si="49"/>
        <v/>
      </c>
      <c r="M699" s="286" t="str">
        <f t="shared" ca="1" si="50"/>
        <v/>
      </c>
      <c r="U699" s="275"/>
    </row>
    <row r="700" spans="1:21" x14ac:dyDescent="0.25">
      <c r="A700" s="276"/>
      <c r="B700" s="277" t="str">
        <f>IF(Table9[[#This Row],[Código do agregado
'[Entidade']]]="","",(CONCATENATE(VLOOKUP(Table9[[#This Row],[Código do agregado
'[Entidade']]],Table8[[Código do agregado '[Entidade']]:[Código do agregado
'[1º Direito']]],8,FALSE),".",Table9[[#This Row],[Membro]])))</f>
        <v/>
      </c>
      <c r="C700" s="278"/>
      <c r="D700" s="279"/>
      <c r="E700" s="280" t="str">
        <f ca="1">IF(Table9[[#This Row],[Data de nascimento (aaaa-mm-dd)]]="","",(IF(A700="","",DATEDIF(D700,NOW(),"y"))))</f>
        <v/>
      </c>
      <c r="F700" s="281"/>
      <c r="G700" s="282"/>
      <c r="H700" s="283" t="str">
        <f>IF(G700="","",IF(G700&gt;(auxiliar!L$2*14),"Sim","Não"))</f>
        <v/>
      </c>
      <c r="I700" s="384" t="str">
        <f t="shared" si="47"/>
        <v/>
      </c>
      <c r="J700" s="380" t="str">
        <f>IF(Table9[[#This Row],[Código do agregado
'[Entidade']]]="","",IF(A700&lt;&gt;A699,"A",IF(J699="A","B",IF(J699="B","C",IF(J699="C","D",IF(J699="D","E",IF(J699="E","F",IF(J699="F","G",IF(J699="G","H",IF(J699="H","I",IF(J699="I","J",IF(J699="J","K",IF(J699="K","L",IF(J699="L","M",IF(J699="M","N",IF(J699="N","O",IF(J699="O","P",IF(J699="P","Q"))))))))))))))))))</f>
        <v/>
      </c>
      <c r="K700" s="284" t="str">
        <f t="shared" si="48"/>
        <v/>
      </c>
      <c r="L700" s="285" t="str">
        <f t="shared" si="49"/>
        <v/>
      </c>
      <c r="M700" s="286" t="str">
        <f t="shared" ca="1" si="50"/>
        <v/>
      </c>
      <c r="U700" s="275"/>
    </row>
    <row r="701" spans="1:21" x14ac:dyDescent="0.25">
      <c r="A701" s="276"/>
      <c r="B701" s="277" t="str">
        <f>IF(Table9[[#This Row],[Código do agregado
'[Entidade']]]="","",(CONCATENATE(VLOOKUP(Table9[[#This Row],[Código do agregado
'[Entidade']]],Table8[[Código do agregado '[Entidade']]:[Código do agregado
'[1º Direito']]],8,FALSE),".",Table9[[#This Row],[Membro]])))</f>
        <v/>
      </c>
      <c r="C701" s="278"/>
      <c r="D701" s="279"/>
      <c r="E701" s="280" t="str">
        <f ca="1">IF(Table9[[#This Row],[Data de nascimento (aaaa-mm-dd)]]="","",(IF(A701="","",DATEDIF(D701,NOW(),"y"))))</f>
        <v/>
      </c>
      <c r="F701" s="281"/>
      <c r="G701" s="282"/>
      <c r="H701" s="283" t="str">
        <f>IF(G701="","",IF(G701&gt;(auxiliar!L$2*14),"Sim","Não"))</f>
        <v/>
      </c>
      <c r="I701" s="384" t="str">
        <f t="shared" si="47"/>
        <v/>
      </c>
      <c r="J701" s="380" t="str">
        <f>IF(Table9[[#This Row],[Código do agregado
'[Entidade']]]="","",IF(A701&lt;&gt;A700,"A",IF(J700="A","B",IF(J700="B","C",IF(J700="C","D",IF(J700="D","E",IF(J700="E","F",IF(J700="F","G",IF(J700="G","H",IF(J700="H","I",IF(J700="I","J",IF(J700="J","K",IF(J700="K","L",IF(J700="L","M",IF(J700="M","N",IF(J700="N","O",IF(J700="O","P",IF(J700="P","Q"))))))))))))))))))</f>
        <v/>
      </c>
      <c r="K701" s="284" t="str">
        <f t="shared" si="48"/>
        <v/>
      </c>
      <c r="L701" s="285" t="str">
        <f t="shared" si="49"/>
        <v/>
      </c>
      <c r="M701" s="286" t="str">
        <f t="shared" ca="1" si="50"/>
        <v/>
      </c>
      <c r="U701" s="275"/>
    </row>
    <row r="702" spans="1:21" x14ac:dyDescent="0.25">
      <c r="A702" s="276"/>
      <c r="B702" s="277" t="str">
        <f>IF(Table9[[#This Row],[Código do agregado
'[Entidade']]]="","",(CONCATENATE(VLOOKUP(Table9[[#This Row],[Código do agregado
'[Entidade']]],Table8[[Código do agregado '[Entidade']]:[Código do agregado
'[1º Direito']]],8,FALSE),".",Table9[[#This Row],[Membro]])))</f>
        <v/>
      </c>
      <c r="C702" s="278"/>
      <c r="D702" s="279"/>
      <c r="E702" s="280" t="str">
        <f ca="1">IF(Table9[[#This Row],[Data de nascimento (aaaa-mm-dd)]]="","",(IF(A702="","",DATEDIF(D702,NOW(),"y"))))</f>
        <v/>
      </c>
      <c r="F702" s="281"/>
      <c r="G702" s="282"/>
      <c r="H702" s="283" t="str">
        <f>IF(G702="","",IF(G702&gt;(auxiliar!L$2*14),"Sim","Não"))</f>
        <v/>
      </c>
      <c r="I702" s="384" t="str">
        <f t="shared" si="47"/>
        <v/>
      </c>
      <c r="J702" s="380" t="str">
        <f>IF(Table9[[#This Row],[Código do agregado
'[Entidade']]]="","",IF(A702&lt;&gt;A701,"A",IF(J701="A","B",IF(J701="B","C",IF(J701="C","D",IF(J701="D","E",IF(J701="E","F",IF(J701="F","G",IF(J701="G","H",IF(J701="H","I",IF(J701="I","J",IF(J701="J","K",IF(J701="K","L",IF(J701="L","M",IF(J701="M","N",IF(J701="N","O",IF(J701="O","P",IF(J701="P","Q"))))))))))))))))))</f>
        <v/>
      </c>
      <c r="K702" s="284" t="str">
        <f t="shared" si="48"/>
        <v/>
      </c>
      <c r="L702" s="285" t="str">
        <f t="shared" si="49"/>
        <v/>
      </c>
      <c r="M702" s="286" t="str">
        <f t="shared" ca="1" si="50"/>
        <v/>
      </c>
      <c r="U702" s="275"/>
    </row>
    <row r="703" spans="1:21" x14ac:dyDescent="0.25">
      <c r="A703" s="276"/>
      <c r="B703" s="277" t="str">
        <f>IF(Table9[[#This Row],[Código do agregado
'[Entidade']]]="","",(CONCATENATE(VLOOKUP(Table9[[#This Row],[Código do agregado
'[Entidade']]],Table8[[Código do agregado '[Entidade']]:[Código do agregado
'[1º Direito']]],8,FALSE),".",Table9[[#This Row],[Membro]])))</f>
        <v/>
      </c>
      <c r="C703" s="278"/>
      <c r="D703" s="279"/>
      <c r="E703" s="280" t="str">
        <f ca="1">IF(Table9[[#This Row],[Data de nascimento (aaaa-mm-dd)]]="","",(IF(A703="","",DATEDIF(D703,NOW(),"y"))))</f>
        <v/>
      </c>
      <c r="F703" s="281"/>
      <c r="G703" s="282"/>
      <c r="H703" s="283" t="str">
        <f>IF(G703="","",IF(G703&gt;(auxiliar!L$2*14),"Sim","Não"))</f>
        <v/>
      </c>
      <c r="I703" s="384" t="str">
        <f t="shared" si="47"/>
        <v/>
      </c>
      <c r="J703" s="380" t="str">
        <f>IF(Table9[[#This Row],[Código do agregado
'[Entidade']]]="","",IF(A703&lt;&gt;A702,"A",IF(J702="A","B",IF(J702="B","C",IF(J702="C","D",IF(J702="D","E",IF(J702="E","F",IF(J702="F","G",IF(J702="G","H",IF(J702="H","I",IF(J702="I","J",IF(J702="J","K",IF(J702="K","L",IF(J702="L","M",IF(J702="M","N",IF(J702="N","O",IF(J702="O","P",IF(J702="P","Q"))))))))))))))))))</f>
        <v/>
      </c>
      <c r="K703" s="284" t="str">
        <f t="shared" si="48"/>
        <v/>
      </c>
      <c r="L703" s="285" t="str">
        <f t="shared" si="49"/>
        <v/>
      </c>
      <c r="M703" s="286" t="str">
        <f t="shared" ca="1" si="50"/>
        <v/>
      </c>
      <c r="U703" s="275"/>
    </row>
    <row r="704" spans="1:21" x14ac:dyDescent="0.25">
      <c r="A704" s="276"/>
      <c r="B704" s="277" t="str">
        <f>IF(Table9[[#This Row],[Código do agregado
'[Entidade']]]="","",(CONCATENATE(VLOOKUP(Table9[[#This Row],[Código do agregado
'[Entidade']]],Table8[[Código do agregado '[Entidade']]:[Código do agregado
'[1º Direito']]],8,FALSE),".",Table9[[#This Row],[Membro]])))</f>
        <v/>
      </c>
      <c r="C704" s="278"/>
      <c r="D704" s="279"/>
      <c r="E704" s="280" t="str">
        <f ca="1">IF(Table9[[#This Row],[Data de nascimento (aaaa-mm-dd)]]="","",(IF(A704="","",DATEDIF(D704,NOW(),"y"))))</f>
        <v/>
      </c>
      <c r="F704" s="281"/>
      <c r="G704" s="282"/>
      <c r="H704" s="283" t="str">
        <f>IF(G704="","",IF(G704&gt;(auxiliar!L$2*14),"Sim","Não"))</f>
        <v/>
      </c>
      <c r="I704" s="384" t="str">
        <f t="shared" si="47"/>
        <v/>
      </c>
      <c r="J704" s="380" t="str">
        <f>IF(Table9[[#This Row],[Código do agregado
'[Entidade']]]="","",IF(A704&lt;&gt;A703,"A",IF(J703="A","B",IF(J703="B","C",IF(J703="C","D",IF(J703="D","E",IF(J703="E","F",IF(J703="F","G",IF(J703="G","H",IF(J703="H","I",IF(J703="I","J",IF(J703="J","K",IF(J703="K","L",IF(J703="L","M",IF(J703="M","N",IF(J703="N","O",IF(J703="O","P",IF(J703="P","Q"))))))))))))))))))</f>
        <v/>
      </c>
      <c r="K704" s="284" t="str">
        <f t="shared" si="48"/>
        <v/>
      </c>
      <c r="L704" s="285" t="str">
        <f t="shared" si="49"/>
        <v/>
      </c>
      <c r="M704" s="286" t="str">
        <f t="shared" ca="1" si="50"/>
        <v/>
      </c>
      <c r="U704" s="275"/>
    </row>
    <row r="705" spans="1:21" x14ac:dyDescent="0.25">
      <c r="A705" s="276"/>
      <c r="B705" s="277" t="str">
        <f>IF(Table9[[#This Row],[Código do agregado
'[Entidade']]]="","",(CONCATENATE(VLOOKUP(Table9[[#This Row],[Código do agregado
'[Entidade']]],Table8[[Código do agregado '[Entidade']]:[Código do agregado
'[1º Direito']]],8,FALSE),".",Table9[[#This Row],[Membro]])))</f>
        <v/>
      </c>
      <c r="C705" s="278"/>
      <c r="D705" s="279"/>
      <c r="E705" s="280" t="str">
        <f ca="1">IF(Table9[[#This Row],[Data de nascimento (aaaa-mm-dd)]]="","",(IF(A705="","",DATEDIF(D705,NOW(),"y"))))</f>
        <v/>
      </c>
      <c r="F705" s="281"/>
      <c r="G705" s="282"/>
      <c r="H705" s="283" t="str">
        <f>IF(G705="","",IF(G705&gt;(auxiliar!L$2*14),"Sim","Não"))</f>
        <v/>
      </c>
      <c r="I705" s="384" t="str">
        <f t="shared" si="47"/>
        <v/>
      </c>
      <c r="J705" s="380" t="str">
        <f>IF(Table9[[#This Row],[Código do agregado
'[Entidade']]]="","",IF(A705&lt;&gt;A704,"A",IF(J704="A","B",IF(J704="B","C",IF(J704="C","D",IF(J704="D","E",IF(J704="E","F",IF(J704="F","G",IF(J704="G","H",IF(J704="H","I",IF(J704="I","J",IF(J704="J","K",IF(J704="K","L",IF(J704="L","M",IF(J704="M","N",IF(J704="N","O",IF(J704="O","P",IF(J704="P","Q"))))))))))))))))))</f>
        <v/>
      </c>
      <c r="K705" s="284" t="str">
        <f t="shared" si="48"/>
        <v/>
      </c>
      <c r="L705" s="285" t="str">
        <f t="shared" si="49"/>
        <v/>
      </c>
      <c r="M705" s="286" t="str">
        <f t="shared" ca="1" si="50"/>
        <v/>
      </c>
      <c r="U705" s="275"/>
    </row>
    <row r="706" spans="1:21" x14ac:dyDescent="0.25">
      <c r="A706" s="276"/>
      <c r="B706" s="277" t="str">
        <f>IF(Table9[[#This Row],[Código do agregado
'[Entidade']]]="","",(CONCATENATE(VLOOKUP(Table9[[#This Row],[Código do agregado
'[Entidade']]],Table8[[Código do agregado '[Entidade']]:[Código do agregado
'[1º Direito']]],8,FALSE),".",Table9[[#This Row],[Membro]])))</f>
        <v/>
      </c>
      <c r="C706" s="278"/>
      <c r="D706" s="279"/>
      <c r="E706" s="280" t="str">
        <f ca="1">IF(Table9[[#This Row],[Data de nascimento (aaaa-mm-dd)]]="","",(IF(A706="","",DATEDIF(D706,NOW(),"y"))))</f>
        <v/>
      </c>
      <c r="F706" s="281"/>
      <c r="G706" s="282"/>
      <c r="H706" s="283" t="str">
        <f>IF(G706="","",IF(G706&gt;(auxiliar!L$2*14),"Sim","Não"))</f>
        <v/>
      </c>
      <c r="I706" s="384" t="str">
        <f t="shared" si="47"/>
        <v/>
      </c>
      <c r="J706" s="380" t="str">
        <f>IF(Table9[[#This Row],[Código do agregado
'[Entidade']]]="","",IF(A706&lt;&gt;A705,"A",IF(J705="A","B",IF(J705="B","C",IF(J705="C","D",IF(J705="D","E",IF(J705="E","F",IF(J705="F","G",IF(J705="G","H",IF(J705="H","I",IF(J705="I","J",IF(J705="J","K",IF(J705="K","L",IF(J705="L","M",IF(J705="M","N",IF(J705="N","O",IF(J705="O","P",IF(J705="P","Q"))))))))))))))))))</f>
        <v/>
      </c>
      <c r="K706" s="284" t="str">
        <f t="shared" si="48"/>
        <v/>
      </c>
      <c r="L706" s="285" t="str">
        <f t="shared" si="49"/>
        <v/>
      </c>
      <c r="M706" s="286" t="str">
        <f t="shared" ca="1" si="50"/>
        <v/>
      </c>
      <c r="U706" s="275"/>
    </row>
    <row r="707" spans="1:21" x14ac:dyDescent="0.25">
      <c r="A707" s="276"/>
      <c r="B707" s="277" t="str">
        <f>IF(Table9[[#This Row],[Código do agregado
'[Entidade']]]="","",(CONCATENATE(VLOOKUP(Table9[[#This Row],[Código do agregado
'[Entidade']]],Table8[[Código do agregado '[Entidade']]:[Código do agregado
'[1º Direito']]],8,FALSE),".",Table9[[#This Row],[Membro]])))</f>
        <v/>
      </c>
      <c r="C707" s="278"/>
      <c r="D707" s="279"/>
      <c r="E707" s="280" t="str">
        <f ca="1">IF(Table9[[#This Row],[Data de nascimento (aaaa-mm-dd)]]="","",(IF(A707="","",DATEDIF(D707,NOW(),"y"))))</f>
        <v/>
      </c>
      <c r="F707" s="281"/>
      <c r="G707" s="282"/>
      <c r="H707" s="283" t="str">
        <f>IF(G707="","",IF(G707&gt;(auxiliar!L$2*14),"Sim","Não"))</f>
        <v/>
      </c>
      <c r="I707" s="384" t="str">
        <f t="shared" si="47"/>
        <v/>
      </c>
      <c r="J707" s="380" t="str">
        <f>IF(Table9[[#This Row],[Código do agregado
'[Entidade']]]="","",IF(A707&lt;&gt;A706,"A",IF(J706="A","B",IF(J706="B","C",IF(J706="C","D",IF(J706="D","E",IF(J706="E","F",IF(J706="F","G",IF(J706="G","H",IF(J706="H","I",IF(J706="I","J",IF(J706="J","K",IF(J706="K","L",IF(J706="L","M",IF(J706="M","N",IF(J706="N","O",IF(J706="O","P",IF(J706="P","Q"))))))))))))))))))</f>
        <v/>
      </c>
      <c r="K707" s="284" t="str">
        <f t="shared" si="48"/>
        <v/>
      </c>
      <c r="L707" s="285" t="str">
        <f t="shared" si="49"/>
        <v/>
      </c>
      <c r="M707" s="286" t="str">
        <f t="shared" ca="1" si="50"/>
        <v/>
      </c>
      <c r="U707" s="275"/>
    </row>
    <row r="708" spans="1:21" x14ac:dyDescent="0.25">
      <c r="A708" s="276"/>
      <c r="B708" s="277" t="str">
        <f>IF(Table9[[#This Row],[Código do agregado
'[Entidade']]]="","",(CONCATENATE(VLOOKUP(Table9[[#This Row],[Código do agregado
'[Entidade']]],Table8[[Código do agregado '[Entidade']]:[Código do agregado
'[1º Direito']]],8,FALSE),".",Table9[[#This Row],[Membro]])))</f>
        <v/>
      </c>
      <c r="C708" s="278"/>
      <c r="D708" s="279"/>
      <c r="E708" s="280" t="str">
        <f ca="1">IF(Table9[[#This Row],[Data de nascimento (aaaa-mm-dd)]]="","",(IF(A708="","",DATEDIF(D708,NOW(),"y"))))</f>
        <v/>
      </c>
      <c r="F708" s="281"/>
      <c r="G708" s="282"/>
      <c r="H708" s="283" t="str">
        <f>IF(G708="","",IF(G708&gt;(auxiliar!L$2*14),"Sim","Não"))</f>
        <v/>
      </c>
      <c r="I708" s="384" t="str">
        <f t="shared" si="47"/>
        <v/>
      </c>
      <c r="J708" s="380" t="str">
        <f>IF(Table9[[#This Row],[Código do agregado
'[Entidade']]]="","",IF(A708&lt;&gt;A707,"A",IF(J707="A","B",IF(J707="B","C",IF(J707="C","D",IF(J707="D","E",IF(J707="E","F",IF(J707="F","G",IF(J707="G","H",IF(J707="H","I",IF(J707="I","J",IF(J707="J","K",IF(J707="K","L",IF(J707="L","M",IF(J707="M","N",IF(J707="N","O",IF(J707="O","P",IF(J707="P","Q"))))))))))))))))))</f>
        <v/>
      </c>
      <c r="K708" s="284" t="str">
        <f t="shared" si="48"/>
        <v/>
      </c>
      <c r="L708" s="285" t="str">
        <f t="shared" si="49"/>
        <v/>
      </c>
      <c r="M708" s="286" t="str">
        <f t="shared" ca="1" si="50"/>
        <v/>
      </c>
      <c r="U708" s="275"/>
    </row>
    <row r="709" spans="1:21" x14ac:dyDescent="0.25">
      <c r="A709" s="276"/>
      <c r="B709" s="277" t="str">
        <f>IF(Table9[[#This Row],[Código do agregado
'[Entidade']]]="","",(CONCATENATE(VLOOKUP(Table9[[#This Row],[Código do agregado
'[Entidade']]],Table8[[Código do agregado '[Entidade']]:[Código do agregado
'[1º Direito']]],8,FALSE),".",Table9[[#This Row],[Membro]])))</f>
        <v/>
      </c>
      <c r="C709" s="278"/>
      <c r="D709" s="279"/>
      <c r="E709" s="280" t="str">
        <f ca="1">IF(Table9[[#This Row],[Data de nascimento (aaaa-mm-dd)]]="","",(IF(A709="","",DATEDIF(D709,NOW(),"y"))))</f>
        <v/>
      </c>
      <c r="F709" s="281"/>
      <c r="G709" s="282"/>
      <c r="H709" s="283" t="str">
        <f>IF(G709="","",IF(G709&gt;(auxiliar!L$2*14),"Sim","Não"))</f>
        <v/>
      </c>
      <c r="I709" s="384" t="str">
        <f t="shared" si="47"/>
        <v/>
      </c>
      <c r="J709" s="380" t="str">
        <f>IF(Table9[[#This Row],[Código do agregado
'[Entidade']]]="","",IF(A709&lt;&gt;A708,"A",IF(J708="A","B",IF(J708="B","C",IF(J708="C","D",IF(J708="D","E",IF(J708="E","F",IF(J708="F","G",IF(J708="G","H",IF(J708="H","I",IF(J708="I","J",IF(J708="J","K",IF(J708="K","L",IF(J708="L","M",IF(J708="M","N",IF(J708="N","O",IF(J708="O","P",IF(J708="P","Q"))))))))))))))))))</f>
        <v/>
      </c>
      <c r="K709" s="284" t="str">
        <f t="shared" si="48"/>
        <v/>
      </c>
      <c r="L709" s="285" t="str">
        <f t="shared" si="49"/>
        <v/>
      </c>
      <c r="M709" s="286" t="str">
        <f t="shared" ca="1" si="50"/>
        <v/>
      </c>
      <c r="U709" s="275"/>
    </row>
    <row r="710" spans="1:21" x14ac:dyDescent="0.25">
      <c r="A710" s="276"/>
      <c r="B710" s="277" t="str">
        <f>IF(Table9[[#This Row],[Código do agregado
'[Entidade']]]="","",(CONCATENATE(VLOOKUP(Table9[[#This Row],[Código do agregado
'[Entidade']]],Table8[[Código do agregado '[Entidade']]:[Código do agregado
'[1º Direito']]],8,FALSE),".",Table9[[#This Row],[Membro]])))</f>
        <v/>
      </c>
      <c r="C710" s="278"/>
      <c r="D710" s="279"/>
      <c r="E710" s="280" t="str">
        <f ca="1">IF(Table9[[#This Row],[Data de nascimento (aaaa-mm-dd)]]="","",(IF(A710="","",DATEDIF(D710,NOW(),"y"))))</f>
        <v/>
      </c>
      <c r="F710" s="281"/>
      <c r="G710" s="282"/>
      <c r="H710" s="283" t="str">
        <f>IF(G710="","",IF(G710&gt;(auxiliar!L$2*14),"Sim","Não"))</f>
        <v/>
      </c>
      <c r="I710" s="384" t="str">
        <f t="shared" si="47"/>
        <v/>
      </c>
      <c r="J710" s="380" t="str">
        <f>IF(Table9[[#This Row],[Código do agregado
'[Entidade']]]="","",IF(A710&lt;&gt;A709,"A",IF(J709="A","B",IF(J709="B","C",IF(J709="C","D",IF(J709="D","E",IF(J709="E","F",IF(J709="F","G",IF(J709="G","H",IF(J709="H","I",IF(J709="I","J",IF(J709="J","K",IF(J709="K","L",IF(J709="L","M",IF(J709="M","N",IF(J709="N","O",IF(J709="O","P",IF(J709="P","Q"))))))))))))))))))</f>
        <v/>
      </c>
      <c r="K710" s="284" t="str">
        <f t="shared" si="48"/>
        <v/>
      </c>
      <c r="L710" s="285" t="str">
        <f t="shared" si="49"/>
        <v/>
      </c>
      <c r="M710" s="286" t="str">
        <f t="shared" ca="1" si="50"/>
        <v/>
      </c>
      <c r="U710" s="275"/>
    </row>
    <row r="711" spans="1:21" x14ac:dyDescent="0.25">
      <c r="A711" s="276"/>
      <c r="B711" s="277" t="str">
        <f>IF(Table9[[#This Row],[Código do agregado
'[Entidade']]]="","",(CONCATENATE(VLOOKUP(Table9[[#This Row],[Código do agregado
'[Entidade']]],Table8[[Código do agregado '[Entidade']]:[Código do agregado
'[1º Direito']]],8,FALSE),".",Table9[[#This Row],[Membro]])))</f>
        <v/>
      </c>
      <c r="C711" s="278"/>
      <c r="D711" s="279"/>
      <c r="E711" s="280" t="str">
        <f ca="1">IF(Table9[[#This Row],[Data de nascimento (aaaa-mm-dd)]]="","",(IF(A711="","",DATEDIF(D711,NOW(),"y"))))</f>
        <v/>
      </c>
      <c r="F711" s="281"/>
      <c r="G711" s="282"/>
      <c r="H711" s="283" t="str">
        <f>IF(G711="","",IF(G711&gt;(auxiliar!L$2*14),"Sim","Não"))</f>
        <v/>
      </c>
      <c r="I711" s="384" t="str">
        <f t="shared" ref="I711:I774" si="51">IF(AND(A711&lt;&gt;"",OR(C711="",D711="",F711="",AND(H711="",L711="Rend"))),"NÃO","")</f>
        <v/>
      </c>
      <c r="J711" s="380" t="str">
        <f>IF(Table9[[#This Row],[Código do agregado
'[Entidade']]]="","",IF(A711&lt;&gt;A710,"A",IF(J710="A","B",IF(J710="B","C",IF(J710="C","D",IF(J710="D","E",IF(J710="E","F",IF(J710="F","G",IF(J710="G","H",IF(J710="H","I",IF(J710="I","J",IF(J710="J","K",IF(J710="K","L",IF(J710="L","M",IF(J710="M","N",IF(J710="N","O",IF(J710="O","P",IF(J710="P","Q"))))))))))))))))))</f>
        <v/>
      </c>
      <c r="K711" s="284" t="str">
        <f t="shared" si="48"/>
        <v/>
      </c>
      <c r="L711" s="285" t="str">
        <f t="shared" si="49"/>
        <v/>
      </c>
      <c r="M711" s="286" t="str">
        <f t="shared" ca="1" si="50"/>
        <v/>
      </c>
      <c r="U711" s="275"/>
    </row>
    <row r="712" spans="1:21" x14ac:dyDescent="0.25">
      <c r="A712" s="276"/>
      <c r="B712" s="277" t="str">
        <f>IF(Table9[[#This Row],[Código do agregado
'[Entidade']]]="","",(CONCATENATE(VLOOKUP(Table9[[#This Row],[Código do agregado
'[Entidade']]],Table8[[Código do agregado '[Entidade']]:[Código do agregado
'[1º Direito']]],8,FALSE),".",Table9[[#This Row],[Membro]])))</f>
        <v/>
      </c>
      <c r="C712" s="278"/>
      <c r="D712" s="279"/>
      <c r="E712" s="280" t="str">
        <f ca="1">IF(Table9[[#This Row],[Data de nascimento (aaaa-mm-dd)]]="","",(IF(A712="","",DATEDIF(D712,NOW(),"y"))))</f>
        <v/>
      </c>
      <c r="F712" s="281"/>
      <c r="G712" s="282"/>
      <c r="H712" s="283" t="str">
        <f>IF(G712="","",IF(G712&gt;(auxiliar!L$2*14),"Sim","Não"))</f>
        <v/>
      </c>
      <c r="I712" s="384" t="str">
        <f t="shared" si="51"/>
        <v/>
      </c>
      <c r="J712" s="380" t="str">
        <f>IF(Table9[[#This Row],[Código do agregado
'[Entidade']]]="","",IF(A712&lt;&gt;A711,"A",IF(J711="A","B",IF(J711="B","C",IF(J711="C","D",IF(J711="D","E",IF(J711="E","F",IF(J711="F","G",IF(J711="G","H",IF(J711="H","I",IF(J711="I","J",IF(J711="J","K",IF(J711="K","L",IF(J711="L","M",IF(J711="M","N",IF(J711="N","O",IF(J711="O","P",IF(J711="P","Q"))))))))))))))))))</f>
        <v/>
      </c>
      <c r="K712" s="284" t="str">
        <f t="shared" si="48"/>
        <v/>
      </c>
      <c r="L712" s="285" t="str">
        <f t="shared" si="49"/>
        <v/>
      </c>
      <c r="M712" s="286" t="str">
        <f t="shared" ca="1" si="50"/>
        <v/>
      </c>
      <c r="U712" s="275"/>
    </row>
    <row r="713" spans="1:21" x14ac:dyDescent="0.25">
      <c r="A713" s="276"/>
      <c r="B713" s="277" t="str">
        <f>IF(Table9[[#This Row],[Código do agregado
'[Entidade']]]="","",(CONCATENATE(VLOOKUP(Table9[[#This Row],[Código do agregado
'[Entidade']]],Table8[[Código do agregado '[Entidade']]:[Código do agregado
'[1º Direito']]],8,FALSE),".",Table9[[#This Row],[Membro]])))</f>
        <v/>
      </c>
      <c r="C713" s="278"/>
      <c r="D713" s="279"/>
      <c r="E713" s="280" t="str">
        <f ca="1">IF(Table9[[#This Row],[Data de nascimento (aaaa-mm-dd)]]="","",(IF(A713="","",DATEDIF(D713,NOW(),"y"))))</f>
        <v/>
      </c>
      <c r="F713" s="281"/>
      <c r="G713" s="282"/>
      <c r="H713" s="283" t="str">
        <f>IF(G713="","",IF(G713&gt;(auxiliar!L$2*14),"Sim","Não"))</f>
        <v/>
      </c>
      <c r="I713" s="384" t="str">
        <f t="shared" si="51"/>
        <v/>
      </c>
      <c r="J713" s="380" t="str">
        <f>IF(Table9[[#This Row],[Código do agregado
'[Entidade']]]="","",IF(A713&lt;&gt;A712,"A",IF(J712="A","B",IF(J712="B","C",IF(J712="C","D",IF(J712="D","E",IF(J712="E","F",IF(J712="F","G",IF(J712="G","H",IF(J712="H","I",IF(J712="I","J",IF(J712="J","K",IF(J712="K","L",IF(J712="L","M",IF(J712="M","N",IF(J712="N","O",IF(J712="O","P",IF(J712="P","Q"))))))))))))))))))</f>
        <v/>
      </c>
      <c r="K713" s="284" t="str">
        <f t="shared" si="48"/>
        <v/>
      </c>
      <c r="L713" s="285" t="str">
        <f t="shared" si="49"/>
        <v/>
      </c>
      <c r="M713" s="286" t="str">
        <f t="shared" ca="1" si="50"/>
        <v/>
      </c>
      <c r="U713" s="275"/>
    </row>
    <row r="714" spans="1:21" x14ac:dyDescent="0.25">
      <c r="A714" s="276"/>
      <c r="B714" s="277" t="str">
        <f>IF(Table9[[#This Row],[Código do agregado
'[Entidade']]]="","",(CONCATENATE(VLOOKUP(Table9[[#This Row],[Código do agregado
'[Entidade']]],Table8[[Código do agregado '[Entidade']]:[Código do agregado
'[1º Direito']]],8,FALSE),".",Table9[[#This Row],[Membro]])))</f>
        <v/>
      </c>
      <c r="C714" s="278"/>
      <c r="D714" s="279"/>
      <c r="E714" s="280" t="str">
        <f ca="1">IF(Table9[[#This Row],[Data de nascimento (aaaa-mm-dd)]]="","",(IF(A714="","",DATEDIF(D714,NOW(),"y"))))</f>
        <v/>
      </c>
      <c r="F714" s="281"/>
      <c r="G714" s="282"/>
      <c r="H714" s="283" t="str">
        <f>IF(G714="","",IF(G714&gt;(auxiliar!L$2*14),"Sim","Não"))</f>
        <v/>
      </c>
      <c r="I714" s="384" t="str">
        <f t="shared" si="51"/>
        <v/>
      </c>
      <c r="J714" s="380" t="str">
        <f>IF(Table9[[#This Row],[Código do agregado
'[Entidade']]]="","",IF(A714&lt;&gt;A713,"A",IF(J713="A","B",IF(J713="B","C",IF(J713="C","D",IF(J713="D","E",IF(J713="E","F",IF(J713="F","G",IF(J713="G","H",IF(J713="H","I",IF(J713="I","J",IF(J713="J","K",IF(J713="K","L",IF(J713="L","M",IF(J713="M","N",IF(J713="N","O",IF(J713="O","P",IF(J713="P","Q"))))))))))))))))))</f>
        <v/>
      </c>
      <c r="K714" s="284" t="str">
        <f t="shared" si="48"/>
        <v/>
      </c>
      <c r="L714" s="285" t="str">
        <f t="shared" si="49"/>
        <v/>
      </c>
      <c r="M714" s="286" t="str">
        <f t="shared" ca="1" si="50"/>
        <v/>
      </c>
      <c r="U714" s="275"/>
    </row>
    <row r="715" spans="1:21" x14ac:dyDescent="0.25">
      <c r="A715" s="276"/>
      <c r="B715" s="277" t="str">
        <f>IF(Table9[[#This Row],[Código do agregado
'[Entidade']]]="","",(CONCATENATE(VLOOKUP(Table9[[#This Row],[Código do agregado
'[Entidade']]],Table8[[Código do agregado '[Entidade']]:[Código do agregado
'[1º Direito']]],8,FALSE),".",Table9[[#This Row],[Membro]])))</f>
        <v/>
      </c>
      <c r="C715" s="278"/>
      <c r="D715" s="279"/>
      <c r="E715" s="280" t="str">
        <f ca="1">IF(Table9[[#This Row],[Data de nascimento (aaaa-mm-dd)]]="","",(IF(A715="","",DATEDIF(D715,NOW(),"y"))))</f>
        <v/>
      </c>
      <c r="F715" s="281"/>
      <c r="G715" s="282"/>
      <c r="H715" s="283" t="str">
        <f>IF(G715="","",IF(G715&gt;(auxiliar!L$2*14),"Sim","Não"))</f>
        <v/>
      </c>
      <c r="I715" s="384" t="str">
        <f t="shared" si="51"/>
        <v/>
      </c>
      <c r="J715" s="380" t="str">
        <f>IF(Table9[[#This Row],[Código do agregado
'[Entidade']]]="","",IF(A715&lt;&gt;A714,"A",IF(J714="A","B",IF(J714="B","C",IF(J714="C","D",IF(J714="D","E",IF(J714="E","F",IF(J714="F","G",IF(J714="G","H",IF(J714="H","I",IF(J714="I","J",IF(J714="J","K",IF(J714="K","L",IF(J714="L","M",IF(J714="M","N",IF(J714="N","O",IF(J714="O","P",IF(J714="P","Q"))))))))))))))))))</f>
        <v/>
      </c>
      <c r="K715" s="284" t="str">
        <f t="shared" si="48"/>
        <v/>
      </c>
      <c r="L715" s="285" t="str">
        <f t="shared" si="49"/>
        <v/>
      </c>
      <c r="M715" s="286" t="str">
        <f t="shared" ca="1" si="50"/>
        <v/>
      </c>
      <c r="U715" s="275"/>
    </row>
    <row r="716" spans="1:21" x14ac:dyDescent="0.25">
      <c r="A716" s="276"/>
      <c r="B716" s="277" t="str">
        <f>IF(Table9[[#This Row],[Código do agregado
'[Entidade']]]="","",(CONCATENATE(VLOOKUP(Table9[[#This Row],[Código do agregado
'[Entidade']]],Table8[[Código do agregado '[Entidade']]:[Código do agregado
'[1º Direito']]],8,FALSE),".",Table9[[#This Row],[Membro]])))</f>
        <v/>
      </c>
      <c r="C716" s="278"/>
      <c r="D716" s="279"/>
      <c r="E716" s="280" t="str">
        <f ca="1">IF(Table9[[#This Row],[Data de nascimento (aaaa-mm-dd)]]="","",(IF(A716="","",DATEDIF(D716,NOW(),"y"))))</f>
        <v/>
      </c>
      <c r="F716" s="281"/>
      <c r="G716" s="282"/>
      <c r="H716" s="283" t="str">
        <f>IF(G716="","",IF(G716&gt;(auxiliar!L$2*14),"Sim","Não"))</f>
        <v/>
      </c>
      <c r="I716" s="384" t="str">
        <f t="shared" si="51"/>
        <v/>
      </c>
      <c r="J716" s="380" t="str">
        <f>IF(Table9[[#This Row],[Código do agregado
'[Entidade']]]="","",IF(A716&lt;&gt;A715,"A",IF(J715="A","B",IF(J715="B","C",IF(J715="C","D",IF(J715="D","E",IF(J715="E","F",IF(J715="F","G",IF(J715="G","H",IF(J715="H","I",IF(J715="I","J",IF(J715="J","K",IF(J715="K","L",IF(J715="L","M",IF(J715="M","N",IF(J715="N","O",IF(J715="O","P",IF(J715="P","Q"))))))))))))))))))</f>
        <v/>
      </c>
      <c r="K716" s="284" t="str">
        <f t="shared" si="48"/>
        <v/>
      </c>
      <c r="L716" s="285" t="str">
        <f t="shared" si="49"/>
        <v/>
      </c>
      <c r="M716" s="286" t="str">
        <f t="shared" ca="1" si="50"/>
        <v/>
      </c>
      <c r="U716" s="275"/>
    </row>
    <row r="717" spans="1:21" x14ac:dyDescent="0.25">
      <c r="A717" s="276"/>
      <c r="B717" s="277" t="str">
        <f>IF(Table9[[#This Row],[Código do agregado
'[Entidade']]]="","",(CONCATENATE(VLOOKUP(Table9[[#This Row],[Código do agregado
'[Entidade']]],Table8[[Código do agregado '[Entidade']]:[Código do agregado
'[1º Direito']]],8,FALSE),".",Table9[[#This Row],[Membro]])))</f>
        <v/>
      </c>
      <c r="C717" s="278"/>
      <c r="D717" s="279"/>
      <c r="E717" s="280" t="str">
        <f ca="1">IF(Table9[[#This Row],[Data de nascimento (aaaa-mm-dd)]]="","",(IF(A717="","",DATEDIF(D717,NOW(),"y"))))</f>
        <v/>
      </c>
      <c r="F717" s="281"/>
      <c r="G717" s="282"/>
      <c r="H717" s="283" t="str">
        <f>IF(G717="","",IF(G717&gt;(auxiliar!L$2*14),"Sim","Não"))</f>
        <v/>
      </c>
      <c r="I717" s="384" t="str">
        <f t="shared" si="51"/>
        <v/>
      </c>
      <c r="J717" s="380" t="str">
        <f>IF(Table9[[#This Row],[Código do agregado
'[Entidade']]]="","",IF(A717&lt;&gt;A716,"A",IF(J716="A","B",IF(J716="B","C",IF(J716="C","D",IF(J716="D","E",IF(J716="E","F",IF(J716="F","G",IF(J716="G","H",IF(J716="H","I",IF(J716="I","J",IF(J716="J","K",IF(J716="K","L",IF(J716="L","M",IF(J716="M","N",IF(J716="N","O",IF(J716="O","P",IF(J716="P","Q"))))))))))))))))))</f>
        <v/>
      </c>
      <c r="K717" s="284" t="str">
        <f t="shared" si="48"/>
        <v/>
      </c>
      <c r="L717" s="285" t="str">
        <f t="shared" si="49"/>
        <v/>
      </c>
      <c r="M717" s="286" t="str">
        <f t="shared" ca="1" si="50"/>
        <v/>
      </c>
      <c r="U717" s="275"/>
    </row>
    <row r="718" spans="1:21" x14ac:dyDescent="0.25">
      <c r="A718" s="276"/>
      <c r="B718" s="277" t="str">
        <f>IF(Table9[[#This Row],[Código do agregado
'[Entidade']]]="","",(CONCATENATE(VLOOKUP(Table9[[#This Row],[Código do agregado
'[Entidade']]],Table8[[Código do agregado '[Entidade']]:[Código do agregado
'[1º Direito']]],8,FALSE),".",Table9[[#This Row],[Membro]])))</f>
        <v/>
      </c>
      <c r="C718" s="278"/>
      <c r="D718" s="279"/>
      <c r="E718" s="280" t="str">
        <f ca="1">IF(Table9[[#This Row],[Data de nascimento (aaaa-mm-dd)]]="","",(IF(A718="","",DATEDIF(D718,NOW(),"y"))))</f>
        <v/>
      </c>
      <c r="F718" s="281"/>
      <c r="G718" s="282"/>
      <c r="H718" s="283" t="str">
        <f>IF(G718="","",IF(G718&gt;(auxiliar!L$2*14),"Sim","Não"))</f>
        <v/>
      </c>
      <c r="I718" s="384" t="str">
        <f t="shared" si="51"/>
        <v/>
      </c>
      <c r="J718" s="380" t="str">
        <f>IF(Table9[[#This Row],[Código do agregado
'[Entidade']]]="","",IF(A718&lt;&gt;A717,"A",IF(J717="A","B",IF(J717="B","C",IF(J717="C","D",IF(J717="D","E",IF(J717="E","F",IF(J717="F","G",IF(J717="G","H",IF(J717="H","I",IF(J717="I","J",IF(J717="J","K",IF(J717="K","L",IF(J717="L","M",IF(J717="M","N",IF(J717="N","O",IF(J717="O","P",IF(J717="P","Q"))))))))))))))))))</f>
        <v/>
      </c>
      <c r="K718" s="284" t="str">
        <f t="shared" si="48"/>
        <v/>
      </c>
      <c r="L718" s="285" t="str">
        <f t="shared" si="49"/>
        <v/>
      </c>
      <c r="M718" s="286" t="str">
        <f t="shared" ca="1" si="50"/>
        <v/>
      </c>
      <c r="U718" s="275"/>
    </row>
    <row r="719" spans="1:21" x14ac:dyDescent="0.25">
      <c r="A719" s="276"/>
      <c r="B719" s="277" t="str">
        <f>IF(Table9[[#This Row],[Código do agregado
'[Entidade']]]="","",(CONCATENATE(VLOOKUP(Table9[[#This Row],[Código do agregado
'[Entidade']]],Table8[[Código do agregado '[Entidade']]:[Código do agregado
'[1º Direito']]],8,FALSE),".",Table9[[#This Row],[Membro]])))</f>
        <v/>
      </c>
      <c r="C719" s="278"/>
      <c r="D719" s="279"/>
      <c r="E719" s="280" t="str">
        <f ca="1">IF(Table9[[#This Row],[Data de nascimento (aaaa-mm-dd)]]="","",(IF(A719="","",DATEDIF(D719,NOW(),"y"))))</f>
        <v/>
      </c>
      <c r="F719" s="281"/>
      <c r="G719" s="282"/>
      <c r="H719" s="283" t="str">
        <f>IF(G719="","",IF(G719&gt;(auxiliar!L$2*14),"Sim","Não"))</f>
        <v/>
      </c>
      <c r="I719" s="384" t="str">
        <f t="shared" si="51"/>
        <v/>
      </c>
      <c r="J719" s="380" t="str">
        <f>IF(Table9[[#This Row],[Código do agregado
'[Entidade']]]="","",IF(A719&lt;&gt;A718,"A",IF(J718="A","B",IF(J718="B","C",IF(J718="C","D",IF(J718="D","E",IF(J718="E","F",IF(J718="F","G",IF(J718="G","H",IF(J718="H","I",IF(J718="I","J",IF(J718="J","K",IF(J718="K","L",IF(J718="L","M",IF(J718="M","N",IF(J718="N","O",IF(J718="O","P",IF(J718="P","Q"))))))))))))))))))</f>
        <v/>
      </c>
      <c r="K719" s="284" t="str">
        <f t="shared" si="48"/>
        <v/>
      </c>
      <c r="L719" s="285" t="str">
        <f t="shared" si="49"/>
        <v/>
      </c>
      <c r="M719" s="286" t="str">
        <f t="shared" ca="1" si="50"/>
        <v/>
      </c>
      <c r="U719" s="275"/>
    </row>
    <row r="720" spans="1:21" x14ac:dyDescent="0.25">
      <c r="A720" s="276"/>
      <c r="B720" s="277" t="str">
        <f>IF(Table9[[#This Row],[Código do agregado
'[Entidade']]]="","",(CONCATENATE(VLOOKUP(Table9[[#This Row],[Código do agregado
'[Entidade']]],Table8[[Código do agregado '[Entidade']]:[Código do agregado
'[1º Direito']]],8,FALSE),".",Table9[[#This Row],[Membro]])))</f>
        <v/>
      </c>
      <c r="C720" s="278"/>
      <c r="D720" s="279"/>
      <c r="E720" s="280" t="str">
        <f ca="1">IF(Table9[[#This Row],[Data de nascimento (aaaa-mm-dd)]]="","",(IF(A720="","",DATEDIF(D720,NOW(),"y"))))</f>
        <v/>
      </c>
      <c r="F720" s="281"/>
      <c r="G720" s="282"/>
      <c r="H720" s="283" t="str">
        <f>IF(G720="","",IF(G720&gt;(auxiliar!L$2*14),"Sim","Não"))</f>
        <v/>
      </c>
      <c r="I720" s="384" t="str">
        <f t="shared" si="51"/>
        <v/>
      </c>
      <c r="J720" s="380" t="str">
        <f>IF(Table9[[#This Row],[Código do agregado
'[Entidade']]]="","",IF(A720&lt;&gt;A719,"A",IF(J719="A","B",IF(J719="B","C",IF(J719="C","D",IF(J719="D","E",IF(J719="E","F",IF(J719="F","G",IF(J719="G","H",IF(J719="H","I",IF(J719="I","J",IF(J719="J","K",IF(J719="K","L",IF(J719="L","M",IF(J719="M","N",IF(J719="N","O",IF(J719="O","P",IF(J719="P","Q"))))))))))))))))))</f>
        <v/>
      </c>
      <c r="K720" s="284" t="str">
        <f t="shared" si="48"/>
        <v/>
      </c>
      <c r="L720" s="285" t="str">
        <f t="shared" si="49"/>
        <v/>
      </c>
      <c r="M720" s="286" t="str">
        <f t="shared" ca="1" si="50"/>
        <v/>
      </c>
      <c r="U720" s="275"/>
    </row>
    <row r="721" spans="1:21" x14ac:dyDescent="0.25">
      <c r="A721" s="276"/>
      <c r="B721" s="277" t="str">
        <f>IF(Table9[[#This Row],[Código do agregado
'[Entidade']]]="","",(CONCATENATE(VLOOKUP(Table9[[#This Row],[Código do agregado
'[Entidade']]],Table8[[Código do agregado '[Entidade']]:[Código do agregado
'[1º Direito']]],8,FALSE),".",Table9[[#This Row],[Membro]])))</f>
        <v/>
      </c>
      <c r="C721" s="278"/>
      <c r="D721" s="279"/>
      <c r="E721" s="280" t="str">
        <f ca="1">IF(Table9[[#This Row],[Data de nascimento (aaaa-mm-dd)]]="","",(IF(A721="","",DATEDIF(D721,NOW(),"y"))))</f>
        <v/>
      </c>
      <c r="F721" s="281"/>
      <c r="G721" s="282"/>
      <c r="H721" s="283" t="str">
        <f>IF(G721="","",IF(G721&gt;(auxiliar!L$2*14),"Sim","Não"))</f>
        <v/>
      </c>
      <c r="I721" s="384" t="str">
        <f t="shared" si="51"/>
        <v/>
      </c>
      <c r="J721" s="380" t="str">
        <f>IF(Table9[[#This Row],[Código do agregado
'[Entidade']]]="","",IF(A721&lt;&gt;A720,"A",IF(J720="A","B",IF(J720="B","C",IF(J720="C","D",IF(J720="D","E",IF(J720="E","F",IF(J720="F","G",IF(J720="G","H",IF(J720="H","I",IF(J720="I","J",IF(J720="J","K",IF(J720="K","L",IF(J720="L","M",IF(J720="M","N",IF(J720="N","O",IF(J720="O","P",IF(J720="P","Q"))))))))))))))))))</f>
        <v/>
      </c>
      <c r="K721" s="284" t="str">
        <f t="shared" si="48"/>
        <v/>
      </c>
      <c r="L721" s="285" t="str">
        <f t="shared" si="49"/>
        <v/>
      </c>
      <c r="M721" s="286" t="str">
        <f t="shared" ca="1" si="50"/>
        <v/>
      </c>
      <c r="U721" s="275"/>
    </row>
    <row r="722" spans="1:21" x14ac:dyDescent="0.25">
      <c r="A722" s="276"/>
      <c r="B722" s="277" t="str">
        <f>IF(Table9[[#This Row],[Código do agregado
'[Entidade']]]="","",(CONCATENATE(VLOOKUP(Table9[[#This Row],[Código do agregado
'[Entidade']]],Table8[[Código do agregado '[Entidade']]:[Código do agregado
'[1º Direito']]],8,FALSE),".",Table9[[#This Row],[Membro]])))</f>
        <v/>
      </c>
      <c r="C722" s="278"/>
      <c r="D722" s="279"/>
      <c r="E722" s="280" t="str">
        <f ca="1">IF(Table9[[#This Row],[Data de nascimento (aaaa-mm-dd)]]="","",(IF(A722="","",DATEDIF(D722,NOW(),"y"))))</f>
        <v/>
      </c>
      <c r="F722" s="281"/>
      <c r="G722" s="282"/>
      <c r="H722" s="283" t="str">
        <f>IF(G722="","",IF(G722&gt;(auxiliar!L$2*14),"Sim","Não"))</f>
        <v/>
      </c>
      <c r="I722" s="384" t="str">
        <f t="shared" si="51"/>
        <v/>
      </c>
      <c r="J722" s="380" t="str">
        <f>IF(Table9[[#This Row],[Código do agregado
'[Entidade']]]="","",IF(A722&lt;&gt;A721,"A",IF(J721="A","B",IF(J721="B","C",IF(J721="C","D",IF(J721="D","E",IF(J721="E","F",IF(J721="F","G",IF(J721="G","H",IF(J721="H","I",IF(J721="I","J",IF(J721="J","K",IF(J721="K","L",IF(J721="L","M",IF(J721="M","N",IF(J721="N","O",IF(J721="O","P",IF(J721="P","Q"))))))))))))))))))</f>
        <v/>
      </c>
      <c r="K722" s="284" t="str">
        <f t="shared" si="48"/>
        <v/>
      </c>
      <c r="L722" s="285" t="str">
        <f t="shared" si="49"/>
        <v/>
      </c>
      <c r="M722" s="286" t="str">
        <f t="shared" ca="1" si="50"/>
        <v/>
      </c>
      <c r="U722" s="275"/>
    </row>
    <row r="723" spans="1:21" x14ac:dyDescent="0.25">
      <c r="A723" s="276"/>
      <c r="B723" s="277" t="str">
        <f>IF(Table9[[#This Row],[Código do agregado
'[Entidade']]]="","",(CONCATENATE(VLOOKUP(Table9[[#This Row],[Código do agregado
'[Entidade']]],Table8[[Código do agregado '[Entidade']]:[Código do agregado
'[1º Direito']]],8,FALSE),".",Table9[[#This Row],[Membro]])))</f>
        <v/>
      </c>
      <c r="C723" s="278"/>
      <c r="D723" s="279"/>
      <c r="E723" s="280" t="str">
        <f ca="1">IF(Table9[[#This Row],[Data de nascimento (aaaa-mm-dd)]]="","",(IF(A723="","",DATEDIF(D723,NOW(),"y"))))</f>
        <v/>
      </c>
      <c r="F723" s="281"/>
      <c r="G723" s="282"/>
      <c r="H723" s="283" t="str">
        <f>IF(G723="","",IF(G723&gt;(auxiliar!L$2*14),"Sim","Não"))</f>
        <v/>
      </c>
      <c r="I723" s="384" t="str">
        <f t="shared" si="51"/>
        <v/>
      </c>
      <c r="J723" s="380" t="str">
        <f>IF(Table9[[#This Row],[Código do agregado
'[Entidade']]]="","",IF(A723&lt;&gt;A722,"A",IF(J722="A","B",IF(J722="B","C",IF(J722="C","D",IF(J722="D","E",IF(J722="E","F",IF(J722="F","G",IF(J722="G","H",IF(J722="H","I",IF(J722="I","J",IF(J722="J","K",IF(J722="K","L",IF(J722="L","M",IF(J722="M","N",IF(J722="N","O",IF(J722="O","P",IF(J722="P","Q"))))))))))))))))))</f>
        <v/>
      </c>
      <c r="K723" s="284" t="str">
        <f t="shared" si="48"/>
        <v/>
      </c>
      <c r="L723" s="285" t="str">
        <f t="shared" si="49"/>
        <v/>
      </c>
      <c r="M723" s="286" t="str">
        <f t="shared" ca="1" si="50"/>
        <v/>
      </c>
      <c r="U723" s="275"/>
    </row>
    <row r="724" spans="1:21" x14ac:dyDescent="0.25">
      <c r="A724" s="276"/>
      <c r="B724" s="277" t="str">
        <f>IF(Table9[[#This Row],[Código do agregado
'[Entidade']]]="","",(CONCATENATE(VLOOKUP(Table9[[#This Row],[Código do agregado
'[Entidade']]],Table8[[Código do agregado '[Entidade']]:[Código do agregado
'[1º Direito']]],8,FALSE),".",Table9[[#This Row],[Membro]])))</f>
        <v/>
      </c>
      <c r="C724" s="278"/>
      <c r="D724" s="279"/>
      <c r="E724" s="280" t="str">
        <f ca="1">IF(Table9[[#This Row],[Data de nascimento (aaaa-mm-dd)]]="","",(IF(A724="","",DATEDIF(D724,NOW(),"y"))))</f>
        <v/>
      </c>
      <c r="F724" s="281"/>
      <c r="G724" s="282"/>
      <c r="H724" s="283" t="str">
        <f>IF(G724="","",IF(G724&gt;(auxiliar!L$2*14),"Sim","Não"))</f>
        <v/>
      </c>
      <c r="I724" s="384" t="str">
        <f t="shared" si="51"/>
        <v/>
      </c>
      <c r="J724" s="380" t="str">
        <f>IF(Table9[[#This Row],[Código do agregado
'[Entidade']]]="","",IF(A724&lt;&gt;A723,"A",IF(J723="A","B",IF(J723="B","C",IF(J723="C","D",IF(J723="D","E",IF(J723="E","F",IF(J723="F","G",IF(J723="G","H",IF(J723="H","I",IF(J723="I","J",IF(J723="J","K",IF(J723="K","L",IF(J723="L","M",IF(J723="M","N",IF(J723="N","O",IF(J723="O","P",IF(J723="P","Q"))))))))))))))))))</f>
        <v/>
      </c>
      <c r="K724" s="284" t="str">
        <f t="shared" si="48"/>
        <v/>
      </c>
      <c r="L724" s="285" t="str">
        <f t="shared" si="49"/>
        <v/>
      </c>
      <c r="M724" s="286" t="str">
        <f t="shared" ca="1" si="50"/>
        <v/>
      </c>
      <c r="U724" s="275"/>
    </row>
    <row r="725" spans="1:21" x14ac:dyDescent="0.25">
      <c r="A725" s="276"/>
      <c r="B725" s="277" t="str">
        <f>IF(Table9[[#This Row],[Código do agregado
'[Entidade']]]="","",(CONCATENATE(VLOOKUP(Table9[[#This Row],[Código do agregado
'[Entidade']]],Table8[[Código do agregado '[Entidade']]:[Código do agregado
'[1º Direito']]],8,FALSE),".",Table9[[#This Row],[Membro]])))</f>
        <v/>
      </c>
      <c r="C725" s="278"/>
      <c r="D725" s="279"/>
      <c r="E725" s="280" t="str">
        <f ca="1">IF(Table9[[#This Row],[Data de nascimento (aaaa-mm-dd)]]="","",(IF(A725="","",DATEDIF(D725,NOW(),"y"))))</f>
        <v/>
      </c>
      <c r="F725" s="281"/>
      <c r="G725" s="282"/>
      <c r="H725" s="283" t="str">
        <f>IF(G725="","",IF(G725&gt;(auxiliar!L$2*14),"Sim","Não"))</f>
        <v/>
      </c>
      <c r="I725" s="384" t="str">
        <f t="shared" si="51"/>
        <v/>
      </c>
      <c r="J725" s="380" t="str">
        <f>IF(Table9[[#This Row],[Código do agregado
'[Entidade']]]="","",IF(A725&lt;&gt;A724,"A",IF(J724="A","B",IF(J724="B","C",IF(J724="C","D",IF(J724="D","E",IF(J724="E","F",IF(J724="F","G",IF(J724="G","H",IF(J724="H","I",IF(J724="I","J",IF(J724="J","K",IF(J724="K","L",IF(J724="L","M",IF(J724="M","N",IF(J724="N","O",IF(J724="O","P",IF(J724="P","Q"))))))))))))))))))</f>
        <v/>
      </c>
      <c r="K725" s="284" t="str">
        <f t="shared" si="48"/>
        <v/>
      </c>
      <c r="L725" s="285" t="str">
        <f t="shared" si="49"/>
        <v/>
      </c>
      <c r="M725" s="286" t="str">
        <f t="shared" ca="1" si="50"/>
        <v/>
      </c>
      <c r="U725" s="275"/>
    </row>
    <row r="726" spans="1:21" x14ac:dyDescent="0.25">
      <c r="A726" s="276"/>
      <c r="B726" s="277" t="str">
        <f>IF(Table9[[#This Row],[Código do agregado
'[Entidade']]]="","",(CONCATENATE(VLOOKUP(Table9[[#This Row],[Código do agregado
'[Entidade']]],Table8[[Código do agregado '[Entidade']]:[Código do agregado
'[1º Direito']]],8,FALSE),".",Table9[[#This Row],[Membro]])))</f>
        <v/>
      </c>
      <c r="C726" s="278"/>
      <c r="D726" s="279"/>
      <c r="E726" s="280" t="str">
        <f ca="1">IF(Table9[[#This Row],[Data de nascimento (aaaa-mm-dd)]]="","",(IF(A726="","",DATEDIF(D726,NOW(),"y"))))</f>
        <v/>
      </c>
      <c r="F726" s="281"/>
      <c r="G726" s="282"/>
      <c r="H726" s="283" t="str">
        <f>IF(G726="","",IF(G726&gt;(auxiliar!L$2*14),"Sim","Não"))</f>
        <v/>
      </c>
      <c r="I726" s="384" t="str">
        <f t="shared" si="51"/>
        <v/>
      </c>
      <c r="J726" s="380" t="str">
        <f>IF(Table9[[#This Row],[Código do agregado
'[Entidade']]]="","",IF(A726&lt;&gt;A725,"A",IF(J725="A","B",IF(J725="B","C",IF(J725="C","D",IF(J725="D","E",IF(J725="E","F",IF(J725="F","G",IF(J725="G","H",IF(J725="H","I",IF(J725="I","J",IF(J725="J","K",IF(J725="K","L",IF(J725="L","M",IF(J725="M","N",IF(J725="N","O",IF(J725="O","P",IF(J725="P","Q"))))))))))))))))))</f>
        <v/>
      </c>
      <c r="K726" s="284" t="str">
        <f t="shared" si="48"/>
        <v/>
      </c>
      <c r="L726" s="285" t="str">
        <f t="shared" si="49"/>
        <v/>
      </c>
      <c r="M726" s="286" t="str">
        <f t="shared" ca="1" si="50"/>
        <v/>
      </c>
      <c r="U726" s="275"/>
    </row>
    <row r="727" spans="1:21" x14ac:dyDescent="0.25">
      <c r="A727" s="276"/>
      <c r="B727" s="277" t="str">
        <f>IF(Table9[[#This Row],[Código do agregado
'[Entidade']]]="","",(CONCATENATE(VLOOKUP(Table9[[#This Row],[Código do agregado
'[Entidade']]],Table8[[Código do agregado '[Entidade']]:[Código do agregado
'[1º Direito']]],8,FALSE),".",Table9[[#This Row],[Membro]])))</f>
        <v/>
      </c>
      <c r="C727" s="278"/>
      <c r="D727" s="279"/>
      <c r="E727" s="280" t="str">
        <f ca="1">IF(Table9[[#This Row],[Data de nascimento (aaaa-mm-dd)]]="","",(IF(A727="","",DATEDIF(D727,NOW(),"y"))))</f>
        <v/>
      </c>
      <c r="F727" s="281"/>
      <c r="G727" s="282"/>
      <c r="H727" s="283" t="str">
        <f>IF(G727="","",IF(G727&gt;(auxiliar!L$2*14),"Sim","Não"))</f>
        <v/>
      </c>
      <c r="I727" s="384" t="str">
        <f t="shared" si="51"/>
        <v/>
      </c>
      <c r="J727" s="380" t="str">
        <f>IF(Table9[[#This Row],[Código do agregado
'[Entidade']]]="","",IF(A727&lt;&gt;A726,"A",IF(J726="A","B",IF(J726="B","C",IF(J726="C","D",IF(J726="D","E",IF(J726="E","F",IF(J726="F","G",IF(J726="G","H",IF(J726="H","I",IF(J726="I","J",IF(J726="J","K",IF(J726="K","L",IF(J726="L","M",IF(J726="M","N",IF(J726="N","O",IF(J726="O","P",IF(J726="P","Q"))))))))))))))))))</f>
        <v/>
      </c>
      <c r="K727" s="284" t="str">
        <f t="shared" si="48"/>
        <v/>
      </c>
      <c r="L727" s="285" t="str">
        <f t="shared" si="49"/>
        <v/>
      </c>
      <c r="M727" s="286" t="str">
        <f t="shared" ca="1" si="50"/>
        <v/>
      </c>
      <c r="U727" s="275"/>
    </row>
    <row r="728" spans="1:21" x14ac:dyDescent="0.25">
      <c r="A728" s="276"/>
      <c r="B728" s="277" t="str">
        <f>IF(Table9[[#This Row],[Código do agregado
'[Entidade']]]="","",(CONCATENATE(VLOOKUP(Table9[[#This Row],[Código do agregado
'[Entidade']]],Table8[[Código do agregado '[Entidade']]:[Código do agregado
'[1º Direito']]],8,FALSE),".",Table9[[#This Row],[Membro]])))</f>
        <v/>
      </c>
      <c r="C728" s="278"/>
      <c r="D728" s="279"/>
      <c r="E728" s="280" t="str">
        <f ca="1">IF(Table9[[#This Row],[Data de nascimento (aaaa-mm-dd)]]="","",(IF(A728="","",DATEDIF(D728,NOW(),"y"))))</f>
        <v/>
      </c>
      <c r="F728" s="281"/>
      <c r="G728" s="282"/>
      <c r="H728" s="283" t="str">
        <f>IF(G728="","",IF(G728&gt;(auxiliar!L$2*14),"Sim","Não"))</f>
        <v/>
      </c>
      <c r="I728" s="384" t="str">
        <f t="shared" si="51"/>
        <v/>
      </c>
      <c r="J728" s="380" t="str">
        <f>IF(Table9[[#This Row],[Código do agregado
'[Entidade']]]="","",IF(A728&lt;&gt;A727,"A",IF(J727="A","B",IF(J727="B","C",IF(J727="C","D",IF(J727="D","E",IF(J727="E","F",IF(J727="F","G",IF(J727="G","H",IF(J727="H","I",IF(J727="I","J",IF(J727="J","K",IF(J727="K","L",IF(J727="L","M",IF(J727="M","N",IF(J727="N","O",IF(J727="O","P",IF(J727="P","Q"))))))))))))))))))</f>
        <v/>
      </c>
      <c r="K728" s="284" t="str">
        <f t="shared" si="48"/>
        <v/>
      </c>
      <c r="L728" s="285" t="str">
        <f t="shared" si="49"/>
        <v/>
      </c>
      <c r="M728" s="286" t="str">
        <f t="shared" ca="1" si="50"/>
        <v/>
      </c>
      <c r="U728" s="275"/>
    </row>
    <row r="729" spans="1:21" x14ac:dyDescent="0.25">
      <c r="A729" s="276"/>
      <c r="B729" s="277" t="str">
        <f>IF(Table9[[#This Row],[Código do agregado
'[Entidade']]]="","",(CONCATENATE(VLOOKUP(Table9[[#This Row],[Código do agregado
'[Entidade']]],Table8[[Código do agregado '[Entidade']]:[Código do agregado
'[1º Direito']]],8,FALSE),".",Table9[[#This Row],[Membro]])))</f>
        <v/>
      </c>
      <c r="C729" s="278"/>
      <c r="D729" s="279"/>
      <c r="E729" s="280" t="str">
        <f ca="1">IF(Table9[[#This Row],[Data de nascimento (aaaa-mm-dd)]]="","",(IF(A729="","",DATEDIF(D729,NOW(),"y"))))</f>
        <v/>
      </c>
      <c r="F729" s="281"/>
      <c r="G729" s="282"/>
      <c r="H729" s="283" t="str">
        <f>IF(G729="","",IF(G729&gt;(auxiliar!L$2*14),"Sim","Não"))</f>
        <v/>
      </c>
      <c r="I729" s="384" t="str">
        <f t="shared" si="51"/>
        <v/>
      </c>
      <c r="J729" s="380" t="str">
        <f>IF(Table9[[#This Row],[Código do agregado
'[Entidade']]]="","",IF(A729&lt;&gt;A728,"A",IF(J728="A","B",IF(J728="B","C",IF(J728="C","D",IF(J728="D","E",IF(J728="E","F",IF(J728="F","G",IF(J728="G","H",IF(J728="H","I",IF(J728="I","J",IF(J728="J","K",IF(J728="K","L",IF(J728="L","M",IF(J728="M","N",IF(J728="N","O",IF(J728="O","P",IF(J728="P","Q"))))))))))))))))))</f>
        <v/>
      </c>
      <c r="K729" s="284" t="str">
        <f t="shared" si="48"/>
        <v/>
      </c>
      <c r="L729" s="285" t="str">
        <f t="shared" si="49"/>
        <v/>
      </c>
      <c r="M729" s="286" t="str">
        <f t="shared" ca="1" si="50"/>
        <v/>
      </c>
      <c r="U729" s="275"/>
    </row>
    <row r="730" spans="1:21" x14ac:dyDescent="0.25">
      <c r="A730" s="276"/>
      <c r="B730" s="277" t="str">
        <f>IF(Table9[[#This Row],[Código do agregado
'[Entidade']]]="","",(CONCATENATE(VLOOKUP(Table9[[#This Row],[Código do agregado
'[Entidade']]],Table8[[Código do agregado '[Entidade']]:[Código do agregado
'[1º Direito']]],8,FALSE),".",Table9[[#This Row],[Membro]])))</f>
        <v/>
      </c>
      <c r="C730" s="278"/>
      <c r="D730" s="279"/>
      <c r="E730" s="280" t="str">
        <f ca="1">IF(Table9[[#This Row],[Data de nascimento (aaaa-mm-dd)]]="","",(IF(A730="","",DATEDIF(D730,NOW(),"y"))))</f>
        <v/>
      </c>
      <c r="F730" s="281"/>
      <c r="G730" s="282"/>
      <c r="H730" s="283" t="str">
        <f>IF(G730="","",IF(G730&gt;(auxiliar!L$2*14),"Sim","Não"))</f>
        <v/>
      </c>
      <c r="I730" s="384" t="str">
        <f t="shared" si="51"/>
        <v/>
      </c>
      <c r="J730" s="380" t="str">
        <f>IF(Table9[[#This Row],[Código do agregado
'[Entidade']]]="","",IF(A730&lt;&gt;A729,"A",IF(J729="A","B",IF(J729="B","C",IF(J729="C","D",IF(J729="D","E",IF(J729="E","F",IF(J729="F","G",IF(J729="G","H",IF(J729="H","I",IF(J729="I","J",IF(J729="J","K",IF(J729="K","L",IF(J729="L","M",IF(J729="M","N",IF(J729="N","O",IF(J729="O","P",IF(J729="P","Q"))))))))))))))))))</f>
        <v/>
      </c>
      <c r="K730" s="284" t="str">
        <f t="shared" si="48"/>
        <v/>
      </c>
      <c r="L730" s="285" t="str">
        <f t="shared" si="49"/>
        <v/>
      </c>
      <c r="M730" s="286" t="str">
        <f t="shared" ca="1" si="50"/>
        <v/>
      </c>
      <c r="U730" s="275"/>
    </row>
    <row r="731" spans="1:21" x14ac:dyDescent="0.25">
      <c r="A731" s="276"/>
      <c r="B731" s="277" t="str">
        <f>IF(Table9[[#This Row],[Código do agregado
'[Entidade']]]="","",(CONCATENATE(VLOOKUP(Table9[[#This Row],[Código do agregado
'[Entidade']]],Table8[[Código do agregado '[Entidade']]:[Código do agregado
'[1º Direito']]],8,FALSE),".",Table9[[#This Row],[Membro]])))</f>
        <v/>
      </c>
      <c r="C731" s="278"/>
      <c r="D731" s="279"/>
      <c r="E731" s="280" t="str">
        <f ca="1">IF(Table9[[#This Row],[Data de nascimento (aaaa-mm-dd)]]="","",(IF(A731="","",DATEDIF(D731,NOW(),"y"))))</f>
        <v/>
      </c>
      <c r="F731" s="281"/>
      <c r="G731" s="282"/>
      <c r="H731" s="283" t="str">
        <f>IF(G731="","",IF(G731&gt;(auxiliar!L$2*14),"Sim","Não"))</f>
        <v/>
      </c>
      <c r="I731" s="384" t="str">
        <f t="shared" si="51"/>
        <v/>
      </c>
      <c r="J731" s="380" t="str">
        <f>IF(Table9[[#This Row],[Código do agregado
'[Entidade']]]="","",IF(A731&lt;&gt;A730,"A",IF(J730="A","B",IF(J730="B","C",IF(J730="C","D",IF(J730="D","E",IF(J730="E","F",IF(J730="F","G",IF(J730="G","H",IF(J730="H","I",IF(J730="I","J",IF(J730="J","K",IF(J730="K","L",IF(J730="L","M",IF(J730="M","N",IF(J730="N","O",IF(J730="O","P",IF(J730="P","Q"))))))))))))))))))</f>
        <v/>
      </c>
      <c r="K731" s="284" t="str">
        <f t="shared" si="48"/>
        <v/>
      </c>
      <c r="L731" s="285" t="str">
        <f t="shared" si="49"/>
        <v/>
      </c>
      <c r="M731" s="286" t="str">
        <f t="shared" ca="1" si="50"/>
        <v/>
      </c>
      <c r="U731" s="275"/>
    </row>
    <row r="732" spans="1:21" x14ac:dyDescent="0.25">
      <c r="A732" s="276"/>
      <c r="B732" s="277" t="str">
        <f>IF(Table9[[#This Row],[Código do agregado
'[Entidade']]]="","",(CONCATENATE(VLOOKUP(Table9[[#This Row],[Código do agregado
'[Entidade']]],Table8[[Código do agregado '[Entidade']]:[Código do agregado
'[1º Direito']]],8,FALSE),".",Table9[[#This Row],[Membro]])))</f>
        <v/>
      </c>
      <c r="C732" s="278"/>
      <c r="D732" s="279"/>
      <c r="E732" s="280" t="str">
        <f ca="1">IF(Table9[[#This Row],[Data de nascimento (aaaa-mm-dd)]]="","",(IF(A732="","",DATEDIF(D732,NOW(),"y"))))</f>
        <v/>
      </c>
      <c r="F732" s="281"/>
      <c r="G732" s="282"/>
      <c r="H732" s="283" t="str">
        <f>IF(G732="","",IF(G732&gt;(auxiliar!L$2*14),"Sim","Não"))</f>
        <v/>
      </c>
      <c r="I732" s="384" t="str">
        <f t="shared" si="51"/>
        <v/>
      </c>
      <c r="J732" s="380" t="str">
        <f>IF(Table9[[#This Row],[Código do agregado
'[Entidade']]]="","",IF(A732&lt;&gt;A731,"A",IF(J731="A","B",IF(J731="B","C",IF(J731="C","D",IF(J731="D","E",IF(J731="E","F",IF(J731="F","G",IF(J731="G","H",IF(J731="H","I",IF(J731="I","J",IF(J731="J","K",IF(J731="K","L",IF(J731="L","M",IF(J731="M","N",IF(J731="N","O",IF(J731="O","P",IF(J731="P","Q"))))))))))))))))))</f>
        <v/>
      </c>
      <c r="K732" s="284" t="str">
        <f t="shared" si="48"/>
        <v/>
      </c>
      <c r="L732" s="285" t="str">
        <f t="shared" si="49"/>
        <v/>
      </c>
      <c r="M732" s="286" t="str">
        <f t="shared" ca="1" si="50"/>
        <v/>
      </c>
      <c r="U732" s="275"/>
    </row>
    <row r="733" spans="1:21" x14ac:dyDescent="0.25">
      <c r="A733" s="276"/>
      <c r="B733" s="277" t="str">
        <f>IF(Table9[[#This Row],[Código do agregado
'[Entidade']]]="","",(CONCATENATE(VLOOKUP(Table9[[#This Row],[Código do agregado
'[Entidade']]],Table8[[Código do agregado '[Entidade']]:[Código do agregado
'[1º Direito']]],8,FALSE),".",Table9[[#This Row],[Membro]])))</f>
        <v/>
      </c>
      <c r="C733" s="278"/>
      <c r="D733" s="279"/>
      <c r="E733" s="280" t="str">
        <f ca="1">IF(Table9[[#This Row],[Data de nascimento (aaaa-mm-dd)]]="","",(IF(A733="","",DATEDIF(D733,NOW(),"y"))))</f>
        <v/>
      </c>
      <c r="F733" s="281"/>
      <c r="G733" s="282"/>
      <c r="H733" s="283" t="str">
        <f>IF(G733="","",IF(G733&gt;(auxiliar!L$2*14),"Sim","Não"))</f>
        <v/>
      </c>
      <c r="I733" s="384" t="str">
        <f t="shared" si="51"/>
        <v/>
      </c>
      <c r="J733" s="380" t="str">
        <f>IF(Table9[[#This Row],[Código do agregado
'[Entidade']]]="","",IF(A733&lt;&gt;A732,"A",IF(J732="A","B",IF(J732="B","C",IF(J732="C","D",IF(J732="D","E",IF(J732="E","F",IF(J732="F","G",IF(J732="G","H",IF(J732="H","I",IF(J732="I","J",IF(J732="J","K",IF(J732="K","L",IF(J732="L","M",IF(J732="M","N",IF(J732="N","O",IF(J732="O","P",IF(J732="P","Q"))))))))))))))))))</f>
        <v/>
      </c>
      <c r="K733" s="284" t="str">
        <f t="shared" si="48"/>
        <v/>
      </c>
      <c r="L733" s="285" t="str">
        <f t="shared" si="49"/>
        <v/>
      </c>
      <c r="M733" s="286" t="str">
        <f t="shared" ca="1" si="50"/>
        <v/>
      </c>
      <c r="U733" s="275"/>
    </row>
    <row r="734" spans="1:21" x14ac:dyDescent="0.25">
      <c r="A734" s="276"/>
      <c r="B734" s="277" t="str">
        <f>IF(Table9[[#This Row],[Código do agregado
'[Entidade']]]="","",(CONCATENATE(VLOOKUP(Table9[[#This Row],[Código do agregado
'[Entidade']]],Table8[[Código do agregado '[Entidade']]:[Código do agregado
'[1º Direito']]],8,FALSE),".",Table9[[#This Row],[Membro]])))</f>
        <v/>
      </c>
      <c r="C734" s="278"/>
      <c r="D734" s="279"/>
      <c r="E734" s="280" t="str">
        <f ca="1">IF(Table9[[#This Row],[Data de nascimento (aaaa-mm-dd)]]="","",(IF(A734="","",DATEDIF(D734,NOW(),"y"))))</f>
        <v/>
      </c>
      <c r="F734" s="281"/>
      <c r="G734" s="282"/>
      <c r="H734" s="283" t="str">
        <f>IF(G734="","",IF(G734&gt;(auxiliar!L$2*14),"Sim","Não"))</f>
        <v/>
      </c>
      <c r="I734" s="384" t="str">
        <f t="shared" si="51"/>
        <v/>
      </c>
      <c r="J734" s="380" t="str">
        <f>IF(Table9[[#This Row],[Código do agregado
'[Entidade']]]="","",IF(A734&lt;&gt;A733,"A",IF(J733="A","B",IF(J733="B","C",IF(J733="C","D",IF(J733="D","E",IF(J733="E","F",IF(J733="F","G",IF(J733="G","H",IF(J733="H","I",IF(J733="I","J",IF(J733="J","K",IF(J733="K","L",IF(J733="L","M",IF(J733="M","N",IF(J733="N","O",IF(J733="O","P",IF(J733="P","Q"))))))))))))))))))</f>
        <v/>
      </c>
      <c r="K734" s="284" t="str">
        <f t="shared" si="48"/>
        <v/>
      </c>
      <c r="L734" s="285" t="str">
        <f t="shared" si="49"/>
        <v/>
      </c>
      <c r="M734" s="286" t="str">
        <f t="shared" ca="1" si="50"/>
        <v/>
      </c>
      <c r="U734" s="275"/>
    </row>
    <row r="735" spans="1:21" x14ac:dyDescent="0.25">
      <c r="A735" s="276"/>
      <c r="B735" s="277" t="str">
        <f>IF(Table9[[#This Row],[Código do agregado
'[Entidade']]]="","",(CONCATENATE(VLOOKUP(Table9[[#This Row],[Código do agregado
'[Entidade']]],Table8[[Código do agregado '[Entidade']]:[Código do agregado
'[1º Direito']]],8,FALSE),".",Table9[[#This Row],[Membro]])))</f>
        <v/>
      </c>
      <c r="C735" s="278"/>
      <c r="D735" s="279"/>
      <c r="E735" s="280" t="str">
        <f ca="1">IF(Table9[[#This Row],[Data de nascimento (aaaa-mm-dd)]]="","",(IF(A735="","",DATEDIF(D735,NOW(),"y"))))</f>
        <v/>
      </c>
      <c r="F735" s="281"/>
      <c r="G735" s="282"/>
      <c r="H735" s="283" t="str">
        <f>IF(G735="","",IF(G735&gt;(auxiliar!L$2*14),"Sim","Não"))</f>
        <v/>
      </c>
      <c r="I735" s="384" t="str">
        <f t="shared" si="51"/>
        <v/>
      </c>
      <c r="J735" s="380" t="str">
        <f>IF(Table9[[#This Row],[Código do agregado
'[Entidade']]]="","",IF(A735&lt;&gt;A734,"A",IF(J734="A","B",IF(J734="B","C",IF(J734="C","D",IF(J734="D","E",IF(J734="E","F",IF(J734="F","G",IF(J734="G","H",IF(J734="H","I",IF(J734="I","J",IF(J734="J","K",IF(J734="K","L",IF(J734="L","M",IF(J734="M","N",IF(J734="N","O",IF(J734="O","P",IF(J734="P","Q"))))))))))))))))))</f>
        <v/>
      </c>
      <c r="K735" s="284" t="str">
        <f t="shared" si="48"/>
        <v/>
      </c>
      <c r="L735" s="285" t="str">
        <f t="shared" si="49"/>
        <v/>
      </c>
      <c r="M735" s="286" t="str">
        <f t="shared" ca="1" si="50"/>
        <v/>
      </c>
      <c r="U735" s="275"/>
    </row>
    <row r="736" spans="1:21" x14ac:dyDescent="0.25">
      <c r="A736" s="276"/>
      <c r="B736" s="277" t="str">
        <f>IF(Table9[[#This Row],[Código do agregado
'[Entidade']]]="","",(CONCATENATE(VLOOKUP(Table9[[#This Row],[Código do agregado
'[Entidade']]],Table8[[Código do agregado '[Entidade']]:[Código do agregado
'[1º Direito']]],8,FALSE),".",Table9[[#This Row],[Membro]])))</f>
        <v/>
      </c>
      <c r="C736" s="278"/>
      <c r="D736" s="279"/>
      <c r="E736" s="280" t="str">
        <f ca="1">IF(Table9[[#This Row],[Data de nascimento (aaaa-mm-dd)]]="","",(IF(A736="","",DATEDIF(D736,NOW(),"y"))))</f>
        <v/>
      </c>
      <c r="F736" s="281"/>
      <c r="G736" s="282"/>
      <c r="H736" s="283" t="str">
        <f>IF(G736="","",IF(G736&gt;(auxiliar!L$2*14),"Sim","Não"))</f>
        <v/>
      </c>
      <c r="I736" s="384" t="str">
        <f t="shared" si="51"/>
        <v/>
      </c>
      <c r="J736" s="380" t="str">
        <f>IF(Table9[[#This Row],[Código do agregado
'[Entidade']]]="","",IF(A736&lt;&gt;A735,"A",IF(J735="A","B",IF(J735="B","C",IF(J735="C","D",IF(J735="D","E",IF(J735="E","F",IF(J735="F","G",IF(J735="G","H",IF(J735="H","I",IF(J735="I","J",IF(J735="J","K",IF(J735="K","L",IF(J735="L","M",IF(J735="M","N",IF(J735="N","O",IF(J735="O","P",IF(J735="P","Q"))))))))))))))))))</f>
        <v/>
      </c>
      <c r="K736" s="284" t="str">
        <f t="shared" si="48"/>
        <v/>
      </c>
      <c r="L736" s="285" t="str">
        <f t="shared" si="49"/>
        <v/>
      </c>
      <c r="M736" s="286" t="str">
        <f t="shared" ca="1" si="50"/>
        <v/>
      </c>
      <c r="U736" s="275"/>
    </row>
    <row r="737" spans="1:21" x14ac:dyDescent="0.25">
      <c r="A737" s="276"/>
      <c r="B737" s="277" t="str">
        <f>IF(Table9[[#This Row],[Código do agregado
'[Entidade']]]="","",(CONCATENATE(VLOOKUP(Table9[[#This Row],[Código do agregado
'[Entidade']]],Table8[[Código do agregado '[Entidade']]:[Código do agregado
'[1º Direito']]],8,FALSE),".",Table9[[#This Row],[Membro]])))</f>
        <v/>
      </c>
      <c r="C737" s="278"/>
      <c r="D737" s="279"/>
      <c r="E737" s="280" t="str">
        <f ca="1">IF(Table9[[#This Row],[Data de nascimento (aaaa-mm-dd)]]="","",(IF(A737="","",DATEDIF(D737,NOW(),"y"))))</f>
        <v/>
      </c>
      <c r="F737" s="281"/>
      <c r="G737" s="282"/>
      <c r="H737" s="283" t="str">
        <f>IF(G737="","",IF(G737&gt;(auxiliar!L$2*14),"Sim","Não"))</f>
        <v/>
      </c>
      <c r="I737" s="384" t="str">
        <f t="shared" si="51"/>
        <v/>
      </c>
      <c r="J737" s="380" t="str">
        <f>IF(Table9[[#This Row],[Código do agregado
'[Entidade']]]="","",IF(A737&lt;&gt;A736,"A",IF(J736="A","B",IF(J736="B","C",IF(J736="C","D",IF(J736="D","E",IF(J736="E","F",IF(J736="F","G",IF(J736="G","H",IF(J736="H","I",IF(J736="I","J",IF(J736="J","K",IF(J736="K","L",IF(J736="L","M",IF(J736="M","N",IF(J736="N","O",IF(J736="O","P",IF(J736="P","Q"))))))))))))))))))</f>
        <v/>
      </c>
      <c r="K737" s="284" t="str">
        <f t="shared" si="48"/>
        <v/>
      </c>
      <c r="L737" s="285" t="str">
        <f t="shared" si="49"/>
        <v/>
      </c>
      <c r="M737" s="286" t="str">
        <f t="shared" ca="1" si="50"/>
        <v/>
      </c>
      <c r="U737" s="275"/>
    </row>
    <row r="738" spans="1:21" x14ac:dyDescent="0.25">
      <c r="A738" s="276"/>
      <c r="B738" s="277" t="str">
        <f>IF(Table9[[#This Row],[Código do agregado
'[Entidade']]]="","",(CONCATENATE(VLOOKUP(Table9[[#This Row],[Código do agregado
'[Entidade']]],Table8[[Código do agregado '[Entidade']]:[Código do agregado
'[1º Direito']]],8,FALSE),".",Table9[[#This Row],[Membro]])))</f>
        <v/>
      </c>
      <c r="C738" s="278"/>
      <c r="D738" s="279"/>
      <c r="E738" s="280" t="str">
        <f ca="1">IF(Table9[[#This Row],[Data de nascimento (aaaa-mm-dd)]]="","",(IF(A738="","",DATEDIF(D738,NOW(),"y"))))</f>
        <v/>
      </c>
      <c r="F738" s="281"/>
      <c r="G738" s="282"/>
      <c r="H738" s="283" t="str">
        <f>IF(G738="","",IF(G738&gt;(auxiliar!L$2*14),"Sim","Não"))</f>
        <v/>
      </c>
      <c r="I738" s="384" t="str">
        <f t="shared" si="51"/>
        <v/>
      </c>
      <c r="J738" s="380" t="str">
        <f>IF(Table9[[#This Row],[Código do agregado
'[Entidade']]]="","",IF(A738&lt;&gt;A737,"A",IF(J737="A","B",IF(J737="B","C",IF(J737="C","D",IF(J737="D","E",IF(J737="E","F",IF(J737="F","G",IF(J737="G","H",IF(J737="H","I",IF(J737="I","J",IF(J737="J","K",IF(J737="K","L",IF(J737="L","M",IF(J737="M","N",IF(J737="N","O",IF(J737="O","P",IF(J737="P","Q"))))))))))))))))))</f>
        <v/>
      </c>
      <c r="K738" s="284" t="str">
        <f t="shared" si="48"/>
        <v/>
      </c>
      <c r="L738" s="285" t="str">
        <f t="shared" si="49"/>
        <v/>
      </c>
      <c r="M738" s="286" t="str">
        <f t="shared" ca="1" si="50"/>
        <v/>
      </c>
      <c r="U738" s="275"/>
    </row>
    <row r="739" spans="1:21" x14ac:dyDescent="0.25">
      <c r="A739" s="276"/>
      <c r="B739" s="277" t="str">
        <f>IF(Table9[[#This Row],[Código do agregado
'[Entidade']]]="","",(CONCATENATE(VLOOKUP(Table9[[#This Row],[Código do agregado
'[Entidade']]],Table8[[Código do agregado '[Entidade']]:[Código do agregado
'[1º Direito']]],8,FALSE),".",Table9[[#This Row],[Membro]])))</f>
        <v/>
      </c>
      <c r="C739" s="278"/>
      <c r="D739" s="279"/>
      <c r="E739" s="280" t="str">
        <f ca="1">IF(Table9[[#This Row],[Data de nascimento (aaaa-mm-dd)]]="","",(IF(A739="","",DATEDIF(D739,NOW(),"y"))))</f>
        <v/>
      </c>
      <c r="F739" s="281"/>
      <c r="G739" s="282"/>
      <c r="H739" s="283" t="str">
        <f>IF(G739="","",IF(G739&gt;(auxiliar!L$2*14),"Sim","Não"))</f>
        <v/>
      </c>
      <c r="I739" s="384" t="str">
        <f t="shared" si="51"/>
        <v/>
      </c>
      <c r="J739" s="380" t="str">
        <f>IF(Table9[[#This Row],[Código do agregado
'[Entidade']]]="","",IF(A739&lt;&gt;A738,"A",IF(J738="A","B",IF(J738="B","C",IF(J738="C","D",IF(J738="D","E",IF(J738="E","F",IF(J738="F","G",IF(J738="G","H",IF(J738="H","I",IF(J738="I","J",IF(J738="J","K",IF(J738="K","L",IF(J738="L","M",IF(J738="M","N",IF(J738="N","O",IF(J738="O","P",IF(J738="P","Q"))))))))))))))))))</f>
        <v/>
      </c>
      <c r="K739" s="284" t="str">
        <f t="shared" si="48"/>
        <v/>
      </c>
      <c r="L739" s="285" t="str">
        <f t="shared" si="49"/>
        <v/>
      </c>
      <c r="M739" s="286" t="str">
        <f t="shared" ca="1" si="50"/>
        <v/>
      </c>
      <c r="U739" s="275"/>
    </row>
    <row r="740" spans="1:21" x14ac:dyDescent="0.25">
      <c r="A740" s="276"/>
      <c r="B740" s="277" t="str">
        <f>IF(Table9[[#This Row],[Código do agregado
'[Entidade']]]="","",(CONCATENATE(VLOOKUP(Table9[[#This Row],[Código do agregado
'[Entidade']]],Table8[[Código do agregado '[Entidade']]:[Código do agregado
'[1º Direito']]],8,FALSE),".",Table9[[#This Row],[Membro]])))</f>
        <v/>
      </c>
      <c r="C740" s="278"/>
      <c r="D740" s="279"/>
      <c r="E740" s="280" t="str">
        <f ca="1">IF(Table9[[#This Row],[Data de nascimento (aaaa-mm-dd)]]="","",(IF(A740="","",DATEDIF(D740,NOW(),"y"))))</f>
        <v/>
      </c>
      <c r="F740" s="281"/>
      <c r="G740" s="282"/>
      <c r="H740" s="283" t="str">
        <f>IF(G740="","",IF(G740&gt;(auxiliar!L$2*14),"Sim","Não"))</f>
        <v/>
      </c>
      <c r="I740" s="384" t="str">
        <f t="shared" si="51"/>
        <v/>
      </c>
      <c r="J740" s="380" t="str">
        <f>IF(Table9[[#This Row],[Código do agregado
'[Entidade']]]="","",IF(A740&lt;&gt;A739,"A",IF(J739="A","B",IF(J739="B","C",IF(J739="C","D",IF(J739="D","E",IF(J739="E","F",IF(J739="F","G",IF(J739="G","H",IF(J739="H","I",IF(J739="I","J",IF(J739="J","K",IF(J739="K","L",IF(J739="L","M",IF(J739="M","N",IF(J739="N","O",IF(J739="O","P",IF(J739="P","Q"))))))))))))))))))</f>
        <v/>
      </c>
      <c r="K740" s="284" t="str">
        <f t="shared" ref="K740:K803" si="52">IFERROR(IF(OR(RIGHT(C740,1)-(11-((9*LEFT(C740,1)+8*MID(C740,2,1)+7*MID(C740,3,1)+6*MID(C740,4,1)+5*MID(C740,5,1)+4*MID(C740,6,1)+3*MID(C740,7,1)+2*MID(C740,8,1))-(11*INT((9*LEFT(C740,1)+8*MID(C740,2,1)+7*MID(C740,3,1)+6*MID(C740,4,1)+5*MID(C740,5,1)+4*MID(C740,6,1)+3*MID(C740,7,1)+2*MID(C740,8,1))/11))))=0,RIGHT(C740,1)-(11-((9*LEFT(C740,1)+8*MID(C740,2,1)+7*MID(C740,3,1)+6*MID(C740,4,1)+5*MID(C740,5,1)+4*MID(C740,6,1)+3*MID(C740,7,1)+2*MID(C740,8,1))-(11*INT((9*LEFT(C740,1)+8*MID(C740,2,1)+7*MID(C740,3,1)+6*MID(C740,4,1)+5*MID(C740,5,1)+4*MID(C740,6,1)+3*MID(C740,7,1)+2*MID(C740,8,1))/11))))=-11,RIGHT(C740,1)-(11-((9*LEFT(C740,1)+8*MID(C740,2,1)+7*MID(C740,3,1)+6*MID(C740,4,1)+5*MID(C740,5,1)+4*MID(C740,6,1)+3*MID(C740,7,1)+2*MID(C740,8,1))-(11*INT((9*LEFT(C740,1)+8*MID(C740,2,1)+7*MID(C740,3,1)+6*MID(C740,4,1)+5*MID(C740,5,1)+4*MID(C740,6,1)+3*MID(C740,7,1)+2*MID(C740,8,1))/11))))=-10),"","X"),"")</f>
        <v/>
      </c>
      <c r="L740" s="285" t="str">
        <f t="shared" ref="L740:L803" si="53">IF(RIGHT(B740,1)="A","",IF(B740="","",IF(OR(E740&gt;65,AND(E740&gt;17,E740&lt;26)),"Rend","")))</f>
        <v/>
      </c>
      <c r="M740" s="286" t="str">
        <f t="shared" ref="M740:M803" ca="1" si="54">IF(OR(E740&lt;18,AND(H740="Não",L740="Rend")),"Dep","")</f>
        <v/>
      </c>
      <c r="U740" s="275"/>
    </row>
    <row r="741" spans="1:21" x14ac:dyDescent="0.25">
      <c r="A741" s="276"/>
      <c r="B741" s="277" t="str">
        <f>IF(Table9[[#This Row],[Código do agregado
'[Entidade']]]="","",(CONCATENATE(VLOOKUP(Table9[[#This Row],[Código do agregado
'[Entidade']]],Table8[[Código do agregado '[Entidade']]:[Código do agregado
'[1º Direito']]],8,FALSE),".",Table9[[#This Row],[Membro]])))</f>
        <v/>
      </c>
      <c r="C741" s="278"/>
      <c r="D741" s="279"/>
      <c r="E741" s="280" t="str">
        <f ca="1">IF(Table9[[#This Row],[Data de nascimento (aaaa-mm-dd)]]="","",(IF(A741="","",DATEDIF(D741,NOW(),"y"))))</f>
        <v/>
      </c>
      <c r="F741" s="281"/>
      <c r="G741" s="282"/>
      <c r="H741" s="283" t="str">
        <f>IF(G741="","",IF(G741&gt;(auxiliar!L$2*14),"Sim","Não"))</f>
        <v/>
      </c>
      <c r="I741" s="384" t="str">
        <f t="shared" si="51"/>
        <v/>
      </c>
      <c r="J741" s="380" t="str">
        <f>IF(Table9[[#This Row],[Código do agregado
'[Entidade']]]="","",IF(A741&lt;&gt;A740,"A",IF(J740="A","B",IF(J740="B","C",IF(J740="C","D",IF(J740="D","E",IF(J740="E","F",IF(J740="F","G",IF(J740="G","H",IF(J740="H","I",IF(J740="I","J",IF(J740="J","K",IF(J740="K","L",IF(J740="L","M",IF(J740="M","N",IF(J740="N","O",IF(J740="O","P",IF(J740="P","Q"))))))))))))))))))</f>
        <v/>
      </c>
      <c r="K741" s="284" t="str">
        <f t="shared" si="52"/>
        <v/>
      </c>
      <c r="L741" s="285" t="str">
        <f t="shared" si="53"/>
        <v/>
      </c>
      <c r="M741" s="286" t="str">
        <f t="shared" ca="1" si="54"/>
        <v/>
      </c>
      <c r="U741" s="275"/>
    </row>
    <row r="742" spans="1:21" x14ac:dyDescent="0.25">
      <c r="A742" s="276"/>
      <c r="B742" s="277" t="str">
        <f>IF(Table9[[#This Row],[Código do agregado
'[Entidade']]]="","",(CONCATENATE(VLOOKUP(Table9[[#This Row],[Código do agregado
'[Entidade']]],Table8[[Código do agregado '[Entidade']]:[Código do agregado
'[1º Direito']]],8,FALSE),".",Table9[[#This Row],[Membro]])))</f>
        <v/>
      </c>
      <c r="C742" s="278"/>
      <c r="D742" s="279"/>
      <c r="E742" s="280" t="str">
        <f ca="1">IF(Table9[[#This Row],[Data de nascimento (aaaa-mm-dd)]]="","",(IF(A742="","",DATEDIF(D742,NOW(),"y"))))</f>
        <v/>
      </c>
      <c r="F742" s="281"/>
      <c r="G742" s="282"/>
      <c r="H742" s="283" t="str">
        <f>IF(G742="","",IF(G742&gt;(auxiliar!L$2*14),"Sim","Não"))</f>
        <v/>
      </c>
      <c r="I742" s="384" t="str">
        <f t="shared" si="51"/>
        <v/>
      </c>
      <c r="J742" s="380" t="str">
        <f>IF(Table9[[#This Row],[Código do agregado
'[Entidade']]]="","",IF(A742&lt;&gt;A741,"A",IF(J741="A","B",IF(J741="B","C",IF(J741="C","D",IF(J741="D","E",IF(J741="E","F",IF(J741="F","G",IF(J741="G","H",IF(J741="H","I",IF(J741="I","J",IF(J741="J","K",IF(J741="K","L",IF(J741="L","M",IF(J741="M","N",IF(J741="N","O",IF(J741="O","P",IF(J741="P","Q"))))))))))))))))))</f>
        <v/>
      </c>
      <c r="K742" s="284" t="str">
        <f t="shared" si="52"/>
        <v/>
      </c>
      <c r="L742" s="285" t="str">
        <f t="shared" si="53"/>
        <v/>
      </c>
      <c r="M742" s="286" t="str">
        <f t="shared" ca="1" si="54"/>
        <v/>
      </c>
      <c r="U742" s="275"/>
    </row>
    <row r="743" spans="1:21" x14ac:dyDescent="0.25">
      <c r="A743" s="276"/>
      <c r="B743" s="277" t="str">
        <f>IF(Table9[[#This Row],[Código do agregado
'[Entidade']]]="","",(CONCATENATE(VLOOKUP(Table9[[#This Row],[Código do agregado
'[Entidade']]],Table8[[Código do agregado '[Entidade']]:[Código do agregado
'[1º Direito']]],8,FALSE),".",Table9[[#This Row],[Membro]])))</f>
        <v/>
      </c>
      <c r="C743" s="278"/>
      <c r="D743" s="279"/>
      <c r="E743" s="280" t="str">
        <f ca="1">IF(Table9[[#This Row],[Data de nascimento (aaaa-mm-dd)]]="","",(IF(A743="","",DATEDIF(D743,NOW(),"y"))))</f>
        <v/>
      </c>
      <c r="F743" s="281"/>
      <c r="G743" s="282"/>
      <c r="H743" s="283" t="str">
        <f>IF(G743="","",IF(G743&gt;(auxiliar!L$2*14),"Sim","Não"))</f>
        <v/>
      </c>
      <c r="I743" s="384" t="str">
        <f t="shared" si="51"/>
        <v/>
      </c>
      <c r="J743" s="380" t="str">
        <f>IF(Table9[[#This Row],[Código do agregado
'[Entidade']]]="","",IF(A743&lt;&gt;A742,"A",IF(J742="A","B",IF(J742="B","C",IF(J742="C","D",IF(J742="D","E",IF(J742="E","F",IF(J742="F","G",IF(J742="G","H",IF(J742="H","I",IF(J742="I","J",IF(J742="J","K",IF(J742="K","L",IF(J742="L","M",IF(J742="M","N",IF(J742="N","O",IF(J742="O","P",IF(J742="P","Q"))))))))))))))))))</f>
        <v/>
      </c>
      <c r="K743" s="284" t="str">
        <f t="shared" si="52"/>
        <v/>
      </c>
      <c r="L743" s="285" t="str">
        <f t="shared" si="53"/>
        <v/>
      </c>
      <c r="M743" s="286" t="str">
        <f t="shared" ca="1" si="54"/>
        <v/>
      </c>
      <c r="U743" s="275"/>
    </row>
    <row r="744" spans="1:21" x14ac:dyDescent="0.25">
      <c r="A744" s="276"/>
      <c r="B744" s="277" t="str">
        <f>IF(Table9[[#This Row],[Código do agregado
'[Entidade']]]="","",(CONCATENATE(VLOOKUP(Table9[[#This Row],[Código do agregado
'[Entidade']]],Table8[[Código do agregado '[Entidade']]:[Código do agregado
'[1º Direito']]],8,FALSE),".",Table9[[#This Row],[Membro]])))</f>
        <v/>
      </c>
      <c r="C744" s="278"/>
      <c r="D744" s="279"/>
      <c r="E744" s="280" t="str">
        <f ca="1">IF(Table9[[#This Row],[Data de nascimento (aaaa-mm-dd)]]="","",(IF(A744="","",DATEDIF(D744,NOW(),"y"))))</f>
        <v/>
      </c>
      <c r="F744" s="281"/>
      <c r="G744" s="282"/>
      <c r="H744" s="283" t="str">
        <f>IF(G744="","",IF(G744&gt;(auxiliar!L$2*14),"Sim","Não"))</f>
        <v/>
      </c>
      <c r="I744" s="384" t="str">
        <f t="shared" si="51"/>
        <v/>
      </c>
      <c r="J744" s="380" t="str">
        <f>IF(Table9[[#This Row],[Código do agregado
'[Entidade']]]="","",IF(A744&lt;&gt;A743,"A",IF(J743="A","B",IF(J743="B","C",IF(J743="C","D",IF(J743="D","E",IF(J743="E","F",IF(J743="F","G",IF(J743="G","H",IF(J743="H","I",IF(J743="I","J",IF(J743="J","K",IF(J743="K","L",IF(J743="L","M",IF(J743="M","N",IF(J743="N","O",IF(J743="O","P",IF(J743="P","Q"))))))))))))))))))</f>
        <v/>
      </c>
      <c r="K744" s="284" t="str">
        <f t="shared" si="52"/>
        <v/>
      </c>
      <c r="L744" s="285" t="str">
        <f t="shared" si="53"/>
        <v/>
      </c>
      <c r="M744" s="286" t="str">
        <f t="shared" ca="1" si="54"/>
        <v/>
      </c>
      <c r="U744" s="275"/>
    </row>
    <row r="745" spans="1:21" x14ac:dyDescent="0.25">
      <c r="A745" s="276"/>
      <c r="B745" s="277" t="str">
        <f>IF(Table9[[#This Row],[Código do agregado
'[Entidade']]]="","",(CONCATENATE(VLOOKUP(Table9[[#This Row],[Código do agregado
'[Entidade']]],Table8[[Código do agregado '[Entidade']]:[Código do agregado
'[1º Direito']]],8,FALSE),".",Table9[[#This Row],[Membro]])))</f>
        <v/>
      </c>
      <c r="C745" s="278"/>
      <c r="D745" s="279"/>
      <c r="E745" s="280" t="str">
        <f ca="1">IF(Table9[[#This Row],[Data de nascimento (aaaa-mm-dd)]]="","",(IF(A745="","",DATEDIF(D745,NOW(),"y"))))</f>
        <v/>
      </c>
      <c r="F745" s="281"/>
      <c r="G745" s="282"/>
      <c r="H745" s="283" t="str">
        <f>IF(G745="","",IF(G745&gt;(auxiliar!L$2*14),"Sim","Não"))</f>
        <v/>
      </c>
      <c r="I745" s="384" t="str">
        <f t="shared" si="51"/>
        <v/>
      </c>
      <c r="J745" s="380" t="str">
        <f>IF(Table9[[#This Row],[Código do agregado
'[Entidade']]]="","",IF(A745&lt;&gt;A744,"A",IF(J744="A","B",IF(J744="B","C",IF(J744="C","D",IF(J744="D","E",IF(J744="E","F",IF(J744="F","G",IF(J744="G","H",IF(J744="H","I",IF(J744="I","J",IF(J744="J","K",IF(J744="K","L",IF(J744="L","M",IF(J744="M","N",IF(J744="N","O",IF(J744="O","P",IF(J744="P","Q"))))))))))))))))))</f>
        <v/>
      </c>
      <c r="K745" s="284" t="str">
        <f t="shared" si="52"/>
        <v/>
      </c>
      <c r="L745" s="285" t="str">
        <f t="shared" si="53"/>
        <v/>
      </c>
      <c r="M745" s="286" t="str">
        <f t="shared" ca="1" si="54"/>
        <v/>
      </c>
      <c r="U745" s="275"/>
    </row>
    <row r="746" spans="1:21" x14ac:dyDescent="0.25">
      <c r="A746" s="276"/>
      <c r="B746" s="277" t="str">
        <f>IF(Table9[[#This Row],[Código do agregado
'[Entidade']]]="","",(CONCATENATE(VLOOKUP(Table9[[#This Row],[Código do agregado
'[Entidade']]],Table8[[Código do agregado '[Entidade']]:[Código do agregado
'[1º Direito']]],8,FALSE),".",Table9[[#This Row],[Membro]])))</f>
        <v/>
      </c>
      <c r="C746" s="278"/>
      <c r="D746" s="279"/>
      <c r="E746" s="280" t="str">
        <f ca="1">IF(Table9[[#This Row],[Data de nascimento (aaaa-mm-dd)]]="","",(IF(A746="","",DATEDIF(D746,NOW(),"y"))))</f>
        <v/>
      </c>
      <c r="F746" s="281"/>
      <c r="G746" s="282"/>
      <c r="H746" s="283" t="str">
        <f>IF(G746="","",IF(G746&gt;(auxiliar!L$2*14),"Sim","Não"))</f>
        <v/>
      </c>
      <c r="I746" s="384" t="str">
        <f t="shared" si="51"/>
        <v/>
      </c>
      <c r="J746" s="380" t="str">
        <f>IF(Table9[[#This Row],[Código do agregado
'[Entidade']]]="","",IF(A746&lt;&gt;A745,"A",IF(J745="A","B",IF(J745="B","C",IF(J745="C","D",IF(J745="D","E",IF(J745="E","F",IF(J745="F","G",IF(J745="G","H",IF(J745="H","I",IF(J745="I","J",IF(J745="J","K",IF(J745="K","L",IF(J745="L","M",IF(J745="M","N",IF(J745="N","O",IF(J745="O","P",IF(J745="P","Q"))))))))))))))))))</f>
        <v/>
      </c>
      <c r="K746" s="284" t="str">
        <f t="shared" si="52"/>
        <v/>
      </c>
      <c r="L746" s="285" t="str">
        <f t="shared" si="53"/>
        <v/>
      </c>
      <c r="M746" s="286" t="str">
        <f t="shared" ca="1" si="54"/>
        <v/>
      </c>
      <c r="U746" s="275"/>
    </row>
    <row r="747" spans="1:21" x14ac:dyDescent="0.25">
      <c r="A747" s="276"/>
      <c r="B747" s="277" t="str">
        <f>IF(Table9[[#This Row],[Código do agregado
'[Entidade']]]="","",(CONCATENATE(VLOOKUP(Table9[[#This Row],[Código do agregado
'[Entidade']]],Table8[[Código do agregado '[Entidade']]:[Código do agregado
'[1º Direito']]],8,FALSE),".",Table9[[#This Row],[Membro]])))</f>
        <v/>
      </c>
      <c r="C747" s="278"/>
      <c r="D747" s="279"/>
      <c r="E747" s="280" t="str">
        <f ca="1">IF(Table9[[#This Row],[Data de nascimento (aaaa-mm-dd)]]="","",(IF(A747="","",DATEDIF(D747,NOW(),"y"))))</f>
        <v/>
      </c>
      <c r="F747" s="281"/>
      <c r="G747" s="282"/>
      <c r="H747" s="283" t="str">
        <f>IF(G747="","",IF(G747&gt;(auxiliar!L$2*14),"Sim","Não"))</f>
        <v/>
      </c>
      <c r="I747" s="384" t="str">
        <f t="shared" si="51"/>
        <v/>
      </c>
      <c r="J747" s="380" t="str">
        <f>IF(Table9[[#This Row],[Código do agregado
'[Entidade']]]="","",IF(A747&lt;&gt;A746,"A",IF(J746="A","B",IF(J746="B","C",IF(J746="C","D",IF(J746="D","E",IF(J746="E","F",IF(J746="F","G",IF(J746="G","H",IF(J746="H","I",IF(J746="I","J",IF(J746="J","K",IF(J746="K","L",IF(J746="L","M",IF(J746="M","N",IF(J746="N","O",IF(J746="O","P",IF(J746="P","Q"))))))))))))))))))</f>
        <v/>
      </c>
      <c r="K747" s="284" t="str">
        <f t="shared" si="52"/>
        <v/>
      </c>
      <c r="L747" s="285" t="str">
        <f t="shared" si="53"/>
        <v/>
      </c>
      <c r="M747" s="286" t="str">
        <f t="shared" ca="1" si="54"/>
        <v/>
      </c>
      <c r="U747" s="275"/>
    </row>
    <row r="748" spans="1:21" x14ac:dyDescent="0.25">
      <c r="A748" s="276"/>
      <c r="B748" s="277" t="str">
        <f>IF(Table9[[#This Row],[Código do agregado
'[Entidade']]]="","",(CONCATENATE(VLOOKUP(Table9[[#This Row],[Código do agregado
'[Entidade']]],Table8[[Código do agregado '[Entidade']]:[Código do agregado
'[1º Direito']]],8,FALSE),".",Table9[[#This Row],[Membro]])))</f>
        <v/>
      </c>
      <c r="C748" s="278"/>
      <c r="D748" s="279"/>
      <c r="E748" s="280" t="str">
        <f ca="1">IF(Table9[[#This Row],[Data de nascimento (aaaa-mm-dd)]]="","",(IF(A748="","",DATEDIF(D748,NOW(),"y"))))</f>
        <v/>
      </c>
      <c r="F748" s="281"/>
      <c r="G748" s="282"/>
      <c r="H748" s="283" t="str">
        <f>IF(G748="","",IF(G748&gt;(auxiliar!L$2*14),"Sim","Não"))</f>
        <v/>
      </c>
      <c r="I748" s="384" t="str">
        <f t="shared" si="51"/>
        <v/>
      </c>
      <c r="J748" s="380" t="str">
        <f>IF(Table9[[#This Row],[Código do agregado
'[Entidade']]]="","",IF(A748&lt;&gt;A747,"A",IF(J747="A","B",IF(J747="B","C",IF(J747="C","D",IF(J747="D","E",IF(J747="E","F",IF(J747="F","G",IF(J747="G","H",IF(J747="H","I",IF(J747="I","J",IF(J747="J","K",IF(J747="K","L",IF(J747="L","M",IF(J747="M","N",IF(J747="N","O",IF(J747="O","P",IF(J747="P","Q"))))))))))))))))))</f>
        <v/>
      </c>
      <c r="K748" s="284" t="str">
        <f t="shared" si="52"/>
        <v/>
      </c>
      <c r="L748" s="285" t="str">
        <f t="shared" si="53"/>
        <v/>
      </c>
      <c r="M748" s="286" t="str">
        <f t="shared" ca="1" si="54"/>
        <v/>
      </c>
      <c r="U748" s="275"/>
    </row>
    <row r="749" spans="1:21" x14ac:dyDescent="0.25">
      <c r="A749" s="276"/>
      <c r="B749" s="277" t="str">
        <f>IF(Table9[[#This Row],[Código do agregado
'[Entidade']]]="","",(CONCATENATE(VLOOKUP(Table9[[#This Row],[Código do agregado
'[Entidade']]],Table8[[Código do agregado '[Entidade']]:[Código do agregado
'[1º Direito']]],8,FALSE),".",Table9[[#This Row],[Membro]])))</f>
        <v/>
      </c>
      <c r="C749" s="278"/>
      <c r="D749" s="279"/>
      <c r="E749" s="280" t="str">
        <f ca="1">IF(Table9[[#This Row],[Data de nascimento (aaaa-mm-dd)]]="","",(IF(A749="","",DATEDIF(D749,NOW(),"y"))))</f>
        <v/>
      </c>
      <c r="F749" s="281"/>
      <c r="G749" s="282"/>
      <c r="H749" s="283" t="str">
        <f>IF(G749="","",IF(G749&gt;(auxiliar!L$2*14),"Sim","Não"))</f>
        <v/>
      </c>
      <c r="I749" s="384" t="str">
        <f t="shared" si="51"/>
        <v/>
      </c>
      <c r="J749" s="380" t="str">
        <f>IF(Table9[[#This Row],[Código do agregado
'[Entidade']]]="","",IF(A749&lt;&gt;A748,"A",IF(J748="A","B",IF(J748="B","C",IF(J748="C","D",IF(J748="D","E",IF(J748="E","F",IF(J748="F","G",IF(J748="G","H",IF(J748="H","I",IF(J748="I","J",IF(J748="J","K",IF(J748="K","L",IF(J748="L","M",IF(J748="M","N",IF(J748="N","O",IF(J748="O","P",IF(J748="P","Q"))))))))))))))))))</f>
        <v/>
      </c>
      <c r="K749" s="284" t="str">
        <f t="shared" si="52"/>
        <v/>
      </c>
      <c r="L749" s="285" t="str">
        <f t="shared" si="53"/>
        <v/>
      </c>
      <c r="M749" s="286" t="str">
        <f t="shared" ca="1" si="54"/>
        <v/>
      </c>
      <c r="U749" s="275"/>
    </row>
    <row r="750" spans="1:21" x14ac:dyDescent="0.25">
      <c r="A750" s="276"/>
      <c r="B750" s="277" t="str">
        <f>IF(Table9[[#This Row],[Código do agregado
'[Entidade']]]="","",(CONCATENATE(VLOOKUP(Table9[[#This Row],[Código do agregado
'[Entidade']]],Table8[[Código do agregado '[Entidade']]:[Código do agregado
'[1º Direito']]],8,FALSE),".",Table9[[#This Row],[Membro]])))</f>
        <v/>
      </c>
      <c r="C750" s="278"/>
      <c r="D750" s="279"/>
      <c r="E750" s="280" t="str">
        <f ca="1">IF(Table9[[#This Row],[Data de nascimento (aaaa-mm-dd)]]="","",(IF(A750="","",DATEDIF(D750,NOW(),"y"))))</f>
        <v/>
      </c>
      <c r="F750" s="281"/>
      <c r="G750" s="282"/>
      <c r="H750" s="283" t="str">
        <f>IF(G750="","",IF(G750&gt;(auxiliar!L$2*14),"Sim","Não"))</f>
        <v/>
      </c>
      <c r="I750" s="384" t="str">
        <f t="shared" si="51"/>
        <v/>
      </c>
      <c r="J750" s="380" t="str">
        <f>IF(Table9[[#This Row],[Código do agregado
'[Entidade']]]="","",IF(A750&lt;&gt;A749,"A",IF(J749="A","B",IF(J749="B","C",IF(J749="C","D",IF(J749="D","E",IF(J749="E","F",IF(J749="F","G",IF(J749="G","H",IF(J749="H","I",IF(J749="I","J",IF(J749="J","K",IF(J749="K","L",IF(J749="L","M",IF(J749="M","N",IF(J749="N","O",IF(J749="O","P",IF(J749="P","Q"))))))))))))))))))</f>
        <v/>
      </c>
      <c r="K750" s="284" t="str">
        <f t="shared" si="52"/>
        <v/>
      </c>
      <c r="L750" s="285" t="str">
        <f t="shared" si="53"/>
        <v/>
      </c>
      <c r="M750" s="286" t="str">
        <f t="shared" ca="1" si="54"/>
        <v/>
      </c>
      <c r="U750" s="275"/>
    </row>
    <row r="751" spans="1:21" x14ac:dyDescent="0.25">
      <c r="A751" s="276"/>
      <c r="B751" s="277" t="str">
        <f>IF(Table9[[#This Row],[Código do agregado
'[Entidade']]]="","",(CONCATENATE(VLOOKUP(Table9[[#This Row],[Código do agregado
'[Entidade']]],Table8[[Código do agregado '[Entidade']]:[Código do agregado
'[1º Direito']]],8,FALSE),".",Table9[[#This Row],[Membro]])))</f>
        <v/>
      </c>
      <c r="C751" s="278"/>
      <c r="D751" s="279"/>
      <c r="E751" s="280" t="str">
        <f ca="1">IF(Table9[[#This Row],[Data de nascimento (aaaa-mm-dd)]]="","",(IF(A751="","",DATEDIF(D751,NOW(),"y"))))</f>
        <v/>
      </c>
      <c r="F751" s="281"/>
      <c r="G751" s="282"/>
      <c r="H751" s="283" t="str">
        <f>IF(G751="","",IF(G751&gt;(auxiliar!L$2*14),"Sim","Não"))</f>
        <v/>
      </c>
      <c r="I751" s="384" t="str">
        <f t="shared" si="51"/>
        <v/>
      </c>
      <c r="J751" s="380" t="str">
        <f>IF(Table9[[#This Row],[Código do agregado
'[Entidade']]]="","",IF(A751&lt;&gt;A750,"A",IF(J750="A","B",IF(J750="B","C",IF(J750="C","D",IF(J750="D","E",IF(J750="E","F",IF(J750="F","G",IF(J750="G","H",IF(J750="H","I",IF(J750="I","J",IF(J750="J","K",IF(J750="K","L",IF(J750="L","M",IF(J750="M","N",IF(J750="N","O",IF(J750="O","P",IF(J750="P","Q"))))))))))))))))))</f>
        <v/>
      </c>
      <c r="K751" s="284" t="str">
        <f t="shared" si="52"/>
        <v/>
      </c>
      <c r="L751" s="285" t="str">
        <f t="shared" si="53"/>
        <v/>
      </c>
      <c r="M751" s="286" t="str">
        <f t="shared" ca="1" si="54"/>
        <v/>
      </c>
      <c r="U751" s="275"/>
    </row>
    <row r="752" spans="1:21" x14ac:dyDescent="0.25">
      <c r="A752" s="276"/>
      <c r="B752" s="277" t="str">
        <f>IF(Table9[[#This Row],[Código do agregado
'[Entidade']]]="","",(CONCATENATE(VLOOKUP(Table9[[#This Row],[Código do agregado
'[Entidade']]],Table8[[Código do agregado '[Entidade']]:[Código do agregado
'[1º Direito']]],8,FALSE),".",Table9[[#This Row],[Membro]])))</f>
        <v/>
      </c>
      <c r="C752" s="278"/>
      <c r="D752" s="279"/>
      <c r="E752" s="280" t="str">
        <f ca="1">IF(Table9[[#This Row],[Data de nascimento (aaaa-mm-dd)]]="","",(IF(A752="","",DATEDIF(D752,NOW(),"y"))))</f>
        <v/>
      </c>
      <c r="F752" s="281"/>
      <c r="G752" s="282"/>
      <c r="H752" s="283" t="str">
        <f>IF(G752="","",IF(G752&gt;(auxiliar!L$2*14),"Sim","Não"))</f>
        <v/>
      </c>
      <c r="I752" s="384" t="str">
        <f t="shared" si="51"/>
        <v/>
      </c>
      <c r="J752" s="380" t="str">
        <f>IF(Table9[[#This Row],[Código do agregado
'[Entidade']]]="","",IF(A752&lt;&gt;A751,"A",IF(J751="A","B",IF(J751="B","C",IF(J751="C","D",IF(J751="D","E",IF(J751="E","F",IF(J751="F","G",IF(J751="G","H",IF(J751="H","I",IF(J751="I","J",IF(J751="J","K",IF(J751="K","L",IF(J751="L","M",IF(J751="M","N",IF(J751="N","O",IF(J751="O","P",IF(J751="P","Q"))))))))))))))))))</f>
        <v/>
      </c>
      <c r="K752" s="284" t="str">
        <f t="shared" si="52"/>
        <v/>
      </c>
      <c r="L752" s="285" t="str">
        <f t="shared" si="53"/>
        <v/>
      </c>
      <c r="M752" s="286" t="str">
        <f t="shared" ca="1" si="54"/>
        <v/>
      </c>
      <c r="U752" s="275"/>
    </row>
    <row r="753" spans="1:21" x14ac:dyDescent="0.25">
      <c r="A753" s="276"/>
      <c r="B753" s="277" t="str">
        <f>IF(Table9[[#This Row],[Código do agregado
'[Entidade']]]="","",(CONCATENATE(VLOOKUP(Table9[[#This Row],[Código do agregado
'[Entidade']]],Table8[[Código do agregado '[Entidade']]:[Código do agregado
'[1º Direito']]],8,FALSE),".",Table9[[#This Row],[Membro]])))</f>
        <v/>
      </c>
      <c r="C753" s="278"/>
      <c r="D753" s="279"/>
      <c r="E753" s="280" t="str">
        <f ca="1">IF(Table9[[#This Row],[Data de nascimento (aaaa-mm-dd)]]="","",(IF(A753="","",DATEDIF(D753,NOW(),"y"))))</f>
        <v/>
      </c>
      <c r="F753" s="281"/>
      <c r="G753" s="282"/>
      <c r="H753" s="283" t="str">
        <f>IF(G753="","",IF(G753&gt;(auxiliar!L$2*14),"Sim","Não"))</f>
        <v/>
      </c>
      <c r="I753" s="384" t="str">
        <f t="shared" si="51"/>
        <v/>
      </c>
      <c r="J753" s="380" t="str">
        <f>IF(Table9[[#This Row],[Código do agregado
'[Entidade']]]="","",IF(A753&lt;&gt;A752,"A",IF(J752="A","B",IF(J752="B","C",IF(J752="C","D",IF(J752="D","E",IF(J752="E","F",IF(J752="F","G",IF(J752="G","H",IF(J752="H","I",IF(J752="I","J",IF(J752="J","K",IF(J752="K","L",IF(J752="L","M",IF(J752="M","N",IF(J752="N","O",IF(J752="O","P",IF(J752="P","Q"))))))))))))))))))</f>
        <v/>
      </c>
      <c r="K753" s="284" t="str">
        <f t="shared" si="52"/>
        <v/>
      </c>
      <c r="L753" s="285" t="str">
        <f t="shared" si="53"/>
        <v/>
      </c>
      <c r="M753" s="286" t="str">
        <f t="shared" ca="1" si="54"/>
        <v/>
      </c>
      <c r="U753" s="275"/>
    </row>
    <row r="754" spans="1:21" x14ac:dyDescent="0.25">
      <c r="A754" s="276"/>
      <c r="B754" s="277" t="str">
        <f>IF(Table9[[#This Row],[Código do agregado
'[Entidade']]]="","",(CONCATENATE(VLOOKUP(Table9[[#This Row],[Código do agregado
'[Entidade']]],Table8[[Código do agregado '[Entidade']]:[Código do agregado
'[1º Direito']]],8,FALSE),".",Table9[[#This Row],[Membro]])))</f>
        <v/>
      </c>
      <c r="C754" s="278"/>
      <c r="D754" s="279"/>
      <c r="E754" s="280" t="str">
        <f ca="1">IF(Table9[[#This Row],[Data de nascimento (aaaa-mm-dd)]]="","",(IF(A754="","",DATEDIF(D754,NOW(),"y"))))</f>
        <v/>
      </c>
      <c r="F754" s="281"/>
      <c r="G754" s="282"/>
      <c r="H754" s="283" t="str">
        <f>IF(G754="","",IF(G754&gt;(auxiliar!L$2*14),"Sim","Não"))</f>
        <v/>
      </c>
      <c r="I754" s="384" t="str">
        <f t="shared" si="51"/>
        <v/>
      </c>
      <c r="J754" s="380" t="str">
        <f>IF(Table9[[#This Row],[Código do agregado
'[Entidade']]]="","",IF(A754&lt;&gt;A753,"A",IF(J753="A","B",IF(J753="B","C",IF(J753="C","D",IF(J753="D","E",IF(J753="E","F",IF(J753="F","G",IF(J753="G","H",IF(J753="H","I",IF(J753="I","J",IF(J753="J","K",IF(J753="K","L",IF(J753="L","M",IF(J753="M","N",IF(J753="N","O",IF(J753="O","P",IF(J753="P","Q"))))))))))))))))))</f>
        <v/>
      </c>
      <c r="K754" s="284" t="str">
        <f t="shared" si="52"/>
        <v/>
      </c>
      <c r="L754" s="285" t="str">
        <f t="shared" si="53"/>
        <v/>
      </c>
      <c r="M754" s="286" t="str">
        <f t="shared" ca="1" si="54"/>
        <v/>
      </c>
      <c r="U754" s="275"/>
    </row>
    <row r="755" spans="1:21" x14ac:dyDescent="0.25">
      <c r="A755" s="276"/>
      <c r="B755" s="277" t="str">
        <f>IF(Table9[[#This Row],[Código do agregado
'[Entidade']]]="","",(CONCATENATE(VLOOKUP(Table9[[#This Row],[Código do agregado
'[Entidade']]],Table8[[Código do agregado '[Entidade']]:[Código do agregado
'[1º Direito']]],8,FALSE),".",Table9[[#This Row],[Membro]])))</f>
        <v/>
      </c>
      <c r="C755" s="278"/>
      <c r="D755" s="279"/>
      <c r="E755" s="280" t="str">
        <f ca="1">IF(Table9[[#This Row],[Data de nascimento (aaaa-mm-dd)]]="","",(IF(A755="","",DATEDIF(D755,NOW(),"y"))))</f>
        <v/>
      </c>
      <c r="F755" s="281"/>
      <c r="G755" s="282"/>
      <c r="H755" s="283" t="str">
        <f>IF(G755="","",IF(G755&gt;(auxiliar!L$2*14),"Sim","Não"))</f>
        <v/>
      </c>
      <c r="I755" s="384" t="str">
        <f t="shared" si="51"/>
        <v/>
      </c>
      <c r="J755" s="380" t="str">
        <f>IF(Table9[[#This Row],[Código do agregado
'[Entidade']]]="","",IF(A755&lt;&gt;A754,"A",IF(J754="A","B",IF(J754="B","C",IF(J754="C","D",IF(J754="D","E",IF(J754="E","F",IF(J754="F","G",IF(J754="G","H",IF(J754="H","I",IF(J754="I","J",IF(J754="J","K",IF(J754="K","L",IF(J754="L","M",IF(J754="M","N",IF(J754="N","O",IF(J754="O","P",IF(J754="P","Q"))))))))))))))))))</f>
        <v/>
      </c>
      <c r="K755" s="284" t="str">
        <f t="shared" si="52"/>
        <v/>
      </c>
      <c r="L755" s="285" t="str">
        <f t="shared" si="53"/>
        <v/>
      </c>
      <c r="M755" s="286" t="str">
        <f t="shared" ca="1" si="54"/>
        <v/>
      </c>
      <c r="U755" s="275"/>
    </row>
    <row r="756" spans="1:21" x14ac:dyDescent="0.25">
      <c r="A756" s="276"/>
      <c r="B756" s="277" t="str">
        <f>IF(Table9[[#This Row],[Código do agregado
'[Entidade']]]="","",(CONCATENATE(VLOOKUP(Table9[[#This Row],[Código do agregado
'[Entidade']]],Table8[[Código do agregado '[Entidade']]:[Código do agregado
'[1º Direito']]],8,FALSE),".",Table9[[#This Row],[Membro]])))</f>
        <v/>
      </c>
      <c r="C756" s="278"/>
      <c r="D756" s="279"/>
      <c r="E756" s="280" t="str">
        <f ca="1">IF(Table9[[#This Row],[Data de nascimento (aaaa-mm-dd)]]="","",(IF(A756="","",DATEDIF(D756,NOW(),"y"))))</f>
        <v/>
      </c>
      <c r="F756" s="281"/>
      <c r="G756" s="282"/>
      <c r="H756" s="283" t="str">
        <f>IF(G756="","",IF(G756&gt;(auxiliar!L$2*14),"Sim","Não"))</f>
        <v/>
      </c>
      <c r="I756" s="384" t="str">
        <f t="shared" si="51"/>
        <v/>
      </c>
      <c r="J756" s="380" t="str">
        <f>IF(Table9[[#This Row],[Código do agregado
'[Entidade']]]="","",IF(A756&lt;&gt;A755,"A",IF(J755="A","B",IF(J755="B","C",IF(J755="C","D",IF(J755="D","E",IF(J755="E","F",IF(J755="F","G",IF(J755="G","H",IF(J755="H","I",IF(J755="I","J",IF(J755="J","K",IF(J755="K","L",IF(J755="L","M",IF(J755="M","N",IF(J755="N","O",IF(J755="O","P",IF(J755="P","Q"))))))))))))))))))</f>
        <v/>
      </c>
      <c r="K756" s="284" t="str">
        <f t="shared" si="52"/>
        <v/>
      </c>
      <c r="L756" s="285" t="str">
        <f t="shared" si="53"/>
        <v/>
      </c>
      <c r="M756" s="286" t="str">
        <f t="shared" ca="1" si="54"/>
        <v/>
      </c>
      <c r="U756" s="275"/>
    </row>
    <row r="757" spans="1:21" x14ac:dyDescent="0.25">
      <c r="A757" s="276"/>
      <c r="B757" s="277" t="str">
        <f>IF(Table9[[#This Row],[Código do agregado
'[Entidade']]]="","",(CONCATENATE(VLOOKUP(Table9[[#This Row],[Código do agregado
'[Entidade']]],Table8[[Código do agregado '[Entidade']]:[Código do agregado
'[1º Direito']]],8,FALSE),".",Table9[[#This Row],[Membro]])))</f>
        <v/>
      </c>
      <c r="C757" s="278"/>
      <c r="D757" s="279"/>
      <c r="E757" s="280" t="str">
        <f ca="1">IF(Table9[[#This Row],[Data de nascimento (aaaa-mm-dd)]]="","",(IF(A757="","",DATEDIF(D757,NOW(),"y"))))</f>
        <v/>
      </c>
      <c r="F757" s="281"/>
      <c r="G757" s="282"/>
      <c r="H757" s="283" t="str">
        <f>IF(G757="","",IF(G757&gt;(auxiliar!L$2*14),"Sim","Não"))</f>
        <v/>
      </c>
      <c r="I757" s="384" t="str">
        <f t="shared" si="51"/>
        <v/>
      </c>
      <c r="J757" s="380" t="str">
        <f>IF(Table9[[#This Row],[Código do agregado
'[Entidade']]]="","",IF(A757&lt;&gt;A756,"A",IF(J756="A","B",IF(J756="B","C",IF(J756="C","D",IF(J756="D","E",IF(J756="E","F",IF(J756="F","G",IF(J756="G","H",IF(J756="H","I",IF(J756="I","J",IF(J756="J","K",IF(J756="K","L",IF(J756="L","M",IF(J756="M","N",IF(J756="N","O",IF(J756="O","P",IF(J756="P","Q"))))))))))))))))))</f>
        <v/>
      </c>
      <c r="K757" s="284" t="str">
        <f t="shared" si="52"/>
        <v/>
      </c>
      <c r="L757" s="285" t="str">
        <f t="shared" si="53"/>
        <v/>
      </c>
      <c r="M757" s="286" t="str">
        <f t="shared" ca="1" si="54"/>
        <v/>
      </c>
      <c r="U757" s="275"/>
    </row>
    <row r="758" spans="1:21" x14ac:dyDescent="0.25">
      <c r="A758" s="276"/>
      <c r="B758" s="277" t="str">
        <f>IF(Table9[[#This Row],[Código do agregado
'[Entidade']]]="","",(CONCATENATE(VLOOKUP(Table9[[#This Row],[Código do agregado
'[Entidade']]],Table8[[Código do agregado '[Entidade']]:[Código do agregado
'[1º Direito']]],8,FALSE),".",Table9[[#This Row],[Membro]])))</f>
        <v/>
      </c>
      <c r="C758" s="278"/>
      <c r="D758" s="279"/>
      <c r="E758" s="280" t="str">
        <f ca="1">IF(Table9[[#This Row],[Data de nascimento (aaaa-mm-dd)]]="","",(IF(A758="","",DATEDIF(D758,NOW(),"y"))))</f>
        <v/>
      </c>
      <c r="F758" s="281"/>
      <c r="G758" s="282"/>
      <c r="H758" s="283" t="str">
        <f>IF(G758="","",IF(G758&gt;(auxiliar!L$2*14),"Sim","Não"))</f>
        <v/>
      </c>
      <c r="I758" s="384" t="str">
        <f t="shared" si="51"/>
        <v/>
      </c>
      <c r="J758" s="380" t="str">
        <f>IF(Table9[[#This Row],[Código do agregado
'[Entidade']]]="","",IF(A758&lt;&gt;A757,"A",IF(J757="A","B",IF(J757="B","C",IF(J757="C","D",IF(J757="D","E",IF(J757="E","F",IF(J757="F","G",IF(J757="G","H",IF(J757="H","I",IF(J757="I","J",IF(J757="J","K",IF(J757="K","L",IF(J757="L","M",IF(J757="M","N",IF(J757="N","O",IF(J757="O","P",IF(J757="P","Q"))))))))))))))))))</f>
        <v/>
      </c>
      <c r="K758" s="284" t="str">
        <f t="shared" si="52"/>
        <v/>
      </c>
      <c r="L758" s="285" t="str">
        <f t="shared" si="53"/>
        <v/>
      </c>
      <c r="M758" s="286" t="str">
        <f t="shared" ca="1" si="54"/>
        <v/>
      </c>
      <c r="U758" s="275"/>
    </row>
    <row r="759" spans="1:21" x14ac:dyDescent="0.25">
      <c r="A759" s="276"/>
      <c r="B759" s="277" t="str">
        <f>IF(Table9[[#This Row],[Código do agregado
'[Entidade']]]="","",(CONCATENATE(VLOOKUP(Table9[[#This Row],[Código do agregado
'[Entidade']]],Table8[[Código do agregado '[Entidade']]:[Código do agregado
'[1º Direito']]],8,FALSE),".",Table9[[#This Row],[Membro]])))</f>
        <v/>
      </c>
      <c r="C759" s="278"/>
      <c r="D759" s="279"/>
      <c r="E759" s="280" t="str">
        <f ca="1">IF(Table9[[#This Row],[Data de nascimento (aaaa-mm-dd)]]="","",(IF(A759="","",DATEDIF(D759,NOW(),"y"))))</f>
        <v/>
      </c>
      <c r="F759" s="281"/>
      <c r="G759" s="282"/>
      <c r="H759" s="283" t="str">
        <f>IF(G759="","",IF(G759&gt;(auxiliar!L$2*14),"Sim","Não"))</f>
        <v/>
      </c>
      <c r="I759" s="384" t="str">
        <f t="shared" si="51"/>
        <v/>
      </c>
      <c r="J759" s="380" t="str">
        <f>IF(Table9[[#This Row],[Código do agregado
'[Entidade']]]="","",IF(A759&lt;&gt;A758,"A",IF(J758="A","B",IF(J758="B","C",IF(J758="C","D",IF(J758="D","E",IF(J758="E","F",IF(J758="F","G",IF(J758="G","H",IF(J758="H","I",IF(J758="I","J",IF(J758="J","K",IF(J758="K","L",IF(J758="L","M",IF(J758="M","N",IF(J758="N","O",IF(J758="O","P",IF(J758="P","Q"))))))))))))))))))</f>
        <v/>
      </c>
      <c r="K759" s="284" t="str">
        <f t="shared" si="52"/>
        <v/>
      </c>
      <c r="L759" s="285" t="str">
        <f t="shared" si="53"/>
        <v/>
      </c>
      <c r="M759" s="286" t="str">
        <f t="shared" ca="1" si="54"/>
        <v/>
      </c>
      <c r="U759" s="275"/>
    </row>
    <row r="760" spans="1:21" x14ac:dyDescent="0.25">
      <c r="A760" s="276"/>
      <c r="B760" s="277" t="str">
        <f>IF(Table9[[#This Row],[Código do agregado
'[Entidade']]]="","",(CONCATENATE(VLOOKUP(Table9[[#This Row],[Código do agregado
'[Entidade']]],Table8[[Código do agregado '[Entidade']]:[Código do agregado
'[1º Direito']]],8,FALSE),".",Table9[[#This Row],[Membro]])))</f>
        <v/>
      </c>
      <c r="C760" s="278"/>
      <c r="D760" s="279"/>
      <c r="E760" s="280" t="str">
        <f ca="1">IF(Table9[[#This Row],[Data de nascimento (aaaa-mm-dd)]]="","",(IF(A760="","",DATEDIF(D760,NOW(),"y"))))</f>
        <v/>
      </c>
      <c r="F760" s="281"/>
      <c r="G760" s="282"/>
      <c r="H760" s="283" t="str">
        <f>IF(G760="","",IF(G760&gt;(auxiliar!L$2*14),"Sim","Não"))</f>
        <v/>
      </c>
      <c r="I760" s="384" t="str">
        <f t="shared" si="51"/>
        <v/>
      </c>
      <c r="J760" s="380" t="str">
        <f>IF(Table9[[#This Row],[Código do agregado
'[Entidade']]]="","",IF(A760&lt;&gt;A759,"A",IF(J759="A","B",IF(J759="B","C",IF(J759="C","D",IF(J759="D","E",IF(J759="E","F",IF(J759="F","G",IF(J759="G","H",IF(J759="H","I",IF(J759="I","J",IF(J759="J","K",IF(J759="K","L",IF(J759="L","M",IF(J759="M","N",IF(J759="N","O",IF(J759="O","P",IF(J759="P","Q"))))))))))))))))))</f>
        <v/>
      </c>
      <c r="K760" s="284" t="str">
        <f t="shared" si="52"/>
        <v/>
      </c>
      <c r="L760" s="285" t="str">
        <f t="shared" si="53"/>
        <v/>
      </c>
      <c r="M760" s="286" t="str">
        <f t="shared" ca="1" si="54"/>
        <v/>
      </c>
      <c r="U760" s="275"/>
    </row>
    <row r="761" spans="1:21" x14ac:dyDescent="0.25">
      <c r="A761" s="276"/>
      <c r="B761" s="277" t="str">
        <f>IF(Table9[[#This Row],[Código do agregado
'[Entidade']]]="","",(CONCATENATE(VLOOKUP(Table9[[#This Row],[Código do agregado
'[Entidade']]],Table8[[Código do agregado '[Entidade']]:[Código do agregado
'[1º Direito']]],8,FALSE),".",Table9[[#This Row],[Membro]])))</f>
        <v/>
      </c>
      <c r="C761" s="278"/>
      <c r="D761" s="279"/>
      <c r="E761" s="280" t="str">
        <f ca="1">IF(Table9[[#This Row],[Data de nascimento (aaaa-mm-dd)]]="","",(IF(A761="","",DATEDIF(D761,NOW(),"y"))))</f>
        <v/>
      </c>
      <c r="F761" s="281"/>
      <c r="G761" s="282"/>
      <c r="H761" s="283" t="str">
        <f>IF(G761="","",IF(G761&gt;(auxiliar!L$2*14),"Sim","Não"))</f>
        <v/>
      </c>
      <c r="I761" s="384" t="str">
        <f t="shared" si="51"/>
        <v/>
      </c>
      <c r="J761" s="380" t="str">
        <f>IF(Table9[[#This Row],[Código do agregado
'[Entidade']]]="","",IF(A761&lt;&gt;A760,"A",IF(J760="A","B",IF(J760="B","C",IF(J760="C","D",IF(J760="D","E",IF(J760="E","F",IF(J760="F","G",IF(J760="G","H",IF(J760="H","I",IF(J760="I","J",IF(J760="J","K",IF(J760="K","L",IF(J760="L","M",IF(J760="M","N",IF(J760="N","O",IF(J760="O","P",IF(J760="P","Q"))))))))))))))))))</f>
        <v/>
      </c>
      <c r="K761" s="284" t="str">
        <f t="shared" si="52"/>
        <v/>
      </c>
      <c r="L761" s="285" t="str">
        <f t="shared" si="53"/>
        <v/>
      </c>
      <c r="M761" s="286" t="str">
        <f t="shared" ca="1" si="54"/>
        <v/>
      </c>
      <c r="U761" s="275"/>
    </row>
    <row r="762" spans="1:21" x14ac:dyDescent="0.25">
      <c r="A762" s="276"/>
      <c r="B762" s="277" t="str">
        <f>IF(Table9[[#This Row],[Código do agregado
'[Entidade']]]="","",(CONCATENATE(VLOOKUP(Table9[[#This Row],[Código do agregado
'[Entidade']]],Table8[[Código do agregado '[Entidade']]:[Código do agregado
'[1º Direito']]],8,FALSE),".",Table9[[#This Row],[Membro]])))</f>
        <v/>
      </c>
      <c r="C762" s="278"/>
      <c r="D762" s="279"/>
      <c r="E762" s="280" t="str">
        <f ca="1">IF(Table9[[#This Row],[Data de nascimento (aaaa-mm-dd)]]="","",(IF(A762="","",DATEDIF(D762,NOW(),"y"))))</f>
        <v/>
      </c>
      <c r="F762" s="281"/>
      <c r="G762" s="282"/>
      <c r="H762" s="283" t="str">
        <f>IF(G762="","",IF(G762&gt;(auxiliar!L$2*14),"Sim","Não"))</f>
        <v/>
      </c>
      <c r="I762" s="384" t="str">
        <f t="shared" si="51"/>
        <v/>
      </c>
      <c r="J762" s="380" t="str">
        <f>IF(Table9[[#This Row],[Código do agregado
'[Entidade']]]="","",IF(A762&lt;&gt;A761,"A",IF(J761="A","B",IF(J761="B","C",IF(J761="C","D",IF(J761="D","E",IF(J761="E","F",IF(J761="F","G",IF(J761="G","H",IF(J761="H","I",IF(J761="I","J",IF(J761="J","K",IF(J761="K","L",IF(J761="L","M",IF(J761="M","N",IF(J761="N","O",IF(J761="O","P",IF(J761="P","Q"))))))))))))))))))</f>
        <v/>
      </c>
      <c r="K762" s="284" t="str">
        <f t="shared" si="52"/>
        <v/>
      </c>
      <c r="L762" s="285" t="str">
        <f t="shared" si="53"/>
        <v/>
      </c>
      <c r="M762" s="286" t="str">
        <f t="shared" ca="1" si="54"/>
        <v/>
      </c>
      <c r="U762" s="275"/>
    </row>
    <row r="763" spans="1:21" x14ac:dyDescent="0.25">
      <c r="A763" s="276"/>
      <c r="B763" s="277" t="str">
        <f>IF(Table9[[#This Row],[Código do agregado
'[Entidade']]]="","",(CONCATENATE(VLOOKUP(Table9[[#This Row],[Código do agregado
'[Entidade']]],Table8[[Código do agregado '[Entidade']]:[Código do agregado
'[1º Direito']]],8,FALSE),".",Table9[[#This Row],[Membro]])))</f>
        <v/>
      </c>
      <c r="C763" s="278"/>
      <c r="D763" s="279"/>
      <c r="E763" s="280" t="str">
        <f ca="1">IF(Table9[[#This Row],[Data de nascimento (aaaa-mm-dd)]]="","",(IF(A763="","",DATEDIF(D763,NOW(),"y"))))</f>
        <v/>
      </c>
      <c r="F763" s="281"/>
      <c r="G763" s="282"/>
      <c r="H763" s="283" t="str">
        <f>IF(G763="","",IF(G763&gt;(auxiliar!L$2*14),"Sim","Não"))</f>
        <v/>
      </c>
      <c r="I763" s="384" t="str">
        <f t="shared" si="51"/>
        <v/>
      </c>
      <c r="J763" s="380" t="str">
        <f>IF(Table9[[#This Row],[Código do agregado
'[Entidade']]]="","",IF(A763&lt;&gt;A762,"A",IF(J762="A","B",IF(J762="B","C",IF(J762="C","D",IF(J762="D","E",IF(J762="E","F",IF(J762="F","G",IF(J762="G","H",IF(J762="H","I",IF(J762="I","J",IF(J762="J","K",IF(J762="K","L",IF(J762="L","M",IF(J762="M","N",IF(J762="N","O",IF(J762="O","P",IF(J762="P","Q"))))))))))))))))))</f>
        <v/>
      </c>
      <c r="K763" s="284" t="str">
        <f t="shared" si="52"/>
        <v/>
      </c>
      <c r="L763" s="285" t="str">
        <f t="shared" si="53"/>
        <v/>
      </c>
      <c r="M763" s="286" t="str">
        <f t="shared" ca="1" si="54"/>
        <v/>
      </c>
      <c r="U763" s="275"/>
    </row>
    <row r="764" spans="1:21" x14ac:dyDescent="0.25">
      <c r="A764" s="276"/>
      <c r="B764" s="277" t="str">
        <f>IF(Table9[[#This Row],[Código do agregado
'[Entidade']]]="","",(CONCATENATE(VLOOKUP(Table9[[#This Row],[Código do agregado
'[Entidade']]],Table8[[Código do agregado '[Entidade']]:[Código do agregado
'[1º Direito']]],8,FALSE),".",Table9[[#This Row],[Membro]])))</f>
        <v/>
      </c>
      <c r="C764" s="278"/>
      <c r="D764" s="279"/>
      <c r="E764" s="280" t="str">
        <f ca="1">IF(Table9[[#This Row],[Data de nascimento (aaaa-mm-dd)]]="","",(IF(A764="","",DATEDIF(D764,NOW(),"y"))))</f>
        <v/>
      </c>
      <c r="F764" s="281"/>
      <c r="G764" s="282"/>
      <c r="H764" s="283" t="str">
        <f>IF(G764="","",IF(G764&gt;(auxiliar!L$2*14),"Sim","Não"))</f>
        <v/>
      </c>
      <c r="I764" s="384" t="str">
        <f t="shared" si="51"/>
        <v/>
      </c>
      <c r="J764" s="380" t="str">
        <f>IF(Table9[[#This Row],[Código do agregado
'[Entidade']]]="","",IF(A764&lt;&gt;A763,"A",IF(J763="A","B",IF(J763="B","C",IF(J763="C","D",IF(J763="D","E",IF(J763="E","F",IF(J763="F","G",IF(J763="G","H",IF(J763="H","I",IF(J763="I","J",IF(J763="J","K",IF(J763="K","L",IF(J763="L","M",IF(J763="M","N",IF(J763="N","O",IF(J763="O","P",IF(J763="P","Q"))))))))))))))))))</f>
        <v/>
      </c>
      <c r="K764" s="284" t="str">
        <f t="shared" si="52"/>
        <v/>
      </c>
      <c r="L764" s="285" t="str">
        <f t="shared" si="53"/>
        <v/>
      </c>
      <c r="M764" s="286" t="str">
        <f t="shared" ca="1" si="54"/>
        <v/>
      </c>
      <c r="U764" s="275"/>
    </row>
    <row r="765" spans="1:21" x14ac:dyDescent="0.25">
      <c r="A765" s="276"/>
      <c r="B765" s="277" t="str">
        <f>IF(Table9[[#This Row],[Código do agregado
'[Entidade']]]="","",(CONCATENATE(VLOOKUP(Table9[[#This Row],[Código do agregado
'[Entidade']]],Table8[[Código do agregado '[Entidade']]:[Código do agregado
'[1º Direito']]],8,FALSE),".",Table9[[#This Row],[Membro]])))</f>
        <v/>
      </c>
      <c r="C765" s="278"/>
      <c r="D765" s="279"/>
      <c r="E765" s="280" t="str">
        <f ca="1">IF(Table9[[#This Row],[Data de nascimento (aaaa-mm-dd)]]="","",(IF(A765="","",DATEDIF(D765,NOW(),"y"))))</f>
        <v/>
      </c>
      <c r="F765" s="281"/>
      <c r="G765" s="282"/>
      <c r="H765" s="283" t="str">
        <f>IF(G765="","",IF(G765&gt;(auxiliar!L$2*14),"Sim","Não"))</f>
        <v/>
      </c>
      <c r="I765" s="384" t="str">
        <f t="shared" si="51"/>
        <v/>
      </c>
      <c r="J765" s="380" t="str">
        <f>IF(Table9[[#This Row],[Código do agregado
'[Entidade']]]="","",IF(A765&lt;&gt;A764,"A",IF(J764="A","B",IF(J764="B","C",IF(J764="C","D",IF(J764="D","E",IF(J764="E","F",IF(J764="F","G",IF(J764="G","H",IF(J764="H","I",IF(J764="I","J",IF(J764="J","K",IF(J764="K","L",IF(J764="L","M",IF(J764="M","N",IF(J764="N","O",IF(J764="O","P",IF(J764="P","Q"))))))))))))))))))</f>
        <v/>
      </c>
      <c r="K765" s="284" t="str">
        <f t="shared" si="52"/>
        <v/>
      </c>
      <c r="L765" s="285" t="str">
        <f t="shared" si="53"/>
        <v/>
      </c>
      <c r="M765" s="286" t="str">
        <f t="shared" ca="1" si="54"/>
        <v/>
      </c>
      <c r="U765" s="275"/>
    </row>
    <row r="766" spans="1:21" x14ac:dyDescent="0.25">
      <c r="A766" s="276"/>
      <c r="B766" s="277" t="str">
        <f>IF(Table9[[#This Row],[Código do agregado
'[Entidade']]]="","",(CONCATENATE(VLOOKUP(Table9[[#This Row],[Código do agregado
'[Entidade']]],Table8[[Código do agregado '[Entidade']]:[Código do agregado
'[1º Direito']]],8,FALSE),".",Table9[[#This Row],[Membro]])))</f>
        <v/>
      </c>
      <c r="C766" s="278"/>
      <c r="D766" s="279"/>
      <c r="E766" s="280" t="str">
        <f ca="1">IF(Table9[[#This Row],[Data de nascimento (aaaa-mm-dd)]]="","",(IF(A766="","",DATEDIF(D766,NOW(),"y"))))</f>
        <v/>
      </c>
      <c r="F766" s="281"/>
      <c r="G766" s="282"/>
      <c r="H766" s="283" t="str">
        <f>IF(G766="","",IF(G766&gt;(auxiliar!L$2*14),"Sim","Não"))</f>
        <v/>
      </c>
      <c r="I766" s="384" t="str">
        <f t="shared" si="51"/>
        <v/>
      </c>
      <c r="J766" s="380" t="str">
        <f>IF(Table9[[#This Row],[Código do agregado
'[Entidade']]]="","",IF(A766&lt;&gt;A765,"A",IF(J765="A","B",IF(J765="B","C",IF(J765="C","D",IF(J765="D","E",IF(J765="E","F",IF(J765="F","G",IF(J765="G","H",IF(J765="H","I",IF(J765="I","J",IF(J765="J","K",IF(J765="K","L",IF(J765="L","M",IF(J765="M","N",IF(J765="N","O",IF(J765="O","P",IF(J765="P","Q"))))))))))))))))))</f>
        <v/>
      </c>
      <c r="K766" s="284" t="str">
        <f t="shared" si="52"/>
        <v/>
      </c>
      <c r="L766" s="285" t="str">
        <f t="shared" si="53"/>
        <v/>
      </c>
      <c r="M766" s="286" t="str">
        <f t="shared" ca="1" si="54"/>
        <v/>
      </c>
      <c r="U766" s="275"/>
    </row>
    <row r="767" spans="1:21" x14ac:dyDescent="0.25">
      <c r="A767" s="276"/>
      <c r="B767" s="277" t="str">
        <f>IF(Table9[[#This Row],[Código do agregado
'[Entidade']]]="","",(CONCATENATE(VLOOKUP(Table9[[#This Row],[Código do agregado
'[Entidade']]],Table8[[Código do agregado '[Entidade']]:[Código do agregado
'[1º Direito']]],8,FALSE),".",Table9[[#This Row],[Membro]])))</f>
        <v/>
      </c>
      <c r="C767" s="278"/>
      <c r="D767" s="279"/>
      <c r="E767" s="280" t="str">
        <f ca="1">IF(Table9[[#This Row],[Data de nascimento (aaaa-mm-dd)]]="","",(IF(A767="","",DATEDIF(D767,NOW(),"y"))))</f>
        <v/>
      </c>
      <c r="F767" s="281"/>
      <c r="G767" s="282"/>
      <c r="H767" s="283" t="str">
        <f>IF(G767="","",IF(G767&gt;(auxiliar!L$2*14),"Sim","Não"))</f>
        <v/>
      </c>
      <c r="I767" s="384" t="str">
        <f t="shared" si="51"/>
        <v/>
      </c>
      <c r="J767" s="380" t="str">
        <f>IF(Table9[[#This Row],[Código do agregado
'[Entidade']]]="","",IF(A767&lt;&gt;A766,"A",IF(J766="A","B",IF(J766="B","C",IF(J766="C","D",IF(J766="D","E",IF(J766="E","F",IF(J766="F","G",IF(J766="G","H",IF(J766="H","I",IF(J766="I","J",IF(J766="J","K",IF(J766="K","L",IF(J766="L","M",IF(J766="M","N",IF(J766="N","O",IF(J766="O","P",IF(J766="P","Q"))))))))))))))))))</f>
        <v/>
      </c>
      <c r="K767" s="284" t="str">
        <f t="shared" si="52"/>
        <v/>
      </c>
      <c r="L767" s="285" t="str">
        <f t="shared" si="53"/>
        <v/>
      </c>
      <c r="M767" s="286" t="str">
        <f t="shared" ca="1" si="54"/>
        <v/>
      </c>
      <c r="U767" s="275"/>
    </row>
    <row r="768" spans="1:21" x14ac:dyDescent="0.25">
      <c r="A768" s="276"/>
      <c r="B768" s="277" t="str">
        <f>IF(Table9[[#This Row],[Código do agregado
'[Entidade']]]="","",(CONCATENATE(VLOOKUP(Table9[[#This Row],[Código do agregado
'[Entidade']]],Table8[[Código do agregado '[Entidade']]:[Código do agregado
'[1º Direito']]],8,FALSE),".",Table9[[#This Row],[Membro]])))</f>
        <v/>
      </c>
      <c r="C768" s="278"/>
      <c r="D768" s="279"/>
      <c r="E768" s="280" t="str">
        <f ca="1">IF(Table9[[#This Row],[Data de nascimento (aaaa-mm-dd)]]="","",(IF(A768="","",DATEDIF(D768,NOW(),"y"))))</f>
        <v/>
      </c>
      <c r="F768" s="281"/>
      <c r="G768" s="282"/>
      <c r="H768" s="283" t="str">
        <f>IF(G768="","",IF(G768&gt;(auxiliar!L$2*14),"Sim","Não"))</f>
        <v/>
      </c>
      <c r="I768" s="384" t="str">
        <f t="shared" si="51"/>
        <v/>
      </c>
      <c r="J768" s="380" t="str">
        <f>IF(Table9[[#This Row],[Código do agregado
'[Entidade']]]="","",IF(A768&lt;&gt;A767,"A",IF(J767="A","B",IF(J767="B","C",IF(J767="C","D",IF(J767="D","E",IF(J767="E","F",IF(J767="F","G",IF(J767="G","H",IF(J767="H","I",IF(J767="I","J",IF(J767="J","K",IF(J767="K","L",IF(J767="L","M",IF(J767="M","N",IF(J767="N","O",IF(J767="O","P",IF(J767="P","Q"))))))))))))))))))</f>
        <v/>
      </c>
      <c r="K768" s="284" t="str">
        <f t="shared" si="52"/>
        <v/>
      </c>
      <c r="L768" s="285" t="str">
        <f t="shared" si="53"/>
        <v/>
      </c>
      <c r="M768" s="286" t="str">
        <f t="shared" ca="1" si="54"/>
        <v/>
      </c>
      <c r="U768" s="275"/>
    </row>
    <row r="769" spans="1:21" x14ac:dyDescent="0.25">
      <c r="A769" s="276"/>
      <c r="B769" s="277" t="str">
        <f>IF(Table9[[#This Row],[Código do agregado
'[Entidade']]]="","",(CONCATENATE(VLOOKUP(Table9[[#This Row],[Código do agregado
'[Entidade']]],Table8[[Código do agregado '[Entidade']]:[Código do agregado
'[1º Direito']]],8,FALSE),".",Table9[[#This Row],[Membro]])))</f>
        <v/>
      </c>
      <c r="C769" s="278"/>
      <c r="D769" s="279"/>
      <c r="E769" s="280" t="str">
        <f ca="1">IF(Table9[[#This Row],[Data de nascimento (aaaa-mm-dd)]]="","",(IF(A769="","",DATEDIF(D769,NOW(),"y"))))</f>
        <v/>
      </c>
      <c r="F769" s="281"/>
      <c r="G769" s="282"/>
      <c r="H769" s="283" t="str">
        <f>IF(G769="","",IF(G769&gt;(auxiliar!L$2*14),"Sim","Não"))</f>
        <v/>
      </c>
      <c r="I769" s="384" t="str">
        <f t="shared" si="51"/>
        <v/>
      </c>
      <c r="J769" s="380" t="str">
        <f>IF(Table9[[#This Row],[Código do agregado
'[Entidade']]]="","",IF(A769&lt;&gt;A768,"A",IF(J768="A","B",IF(J768="B","C",IF(J768="C","D",IF(J768="D","E",IF(J768="E","F",IF(J768="F","G",IF(J768="G","H",IF(J768="H","I",IF(J768="I","J",IF(J768="J","K",IF(J768="K","L",IF(J768="L","M",IF(J768="M","N",IF(J768="N","O",IF(J768="O","P",IF(J768="P","Q"))))))))))))))))))</f>
        <v/>
      </c>
      <c r="K769" s="284" t="str">
        <f t="shared" si="52"/>
        <v/>
      </c>
      <c r="L769" s="285" t="str">
        <f t="shared" si="53"/>
        <v/>
      </c>
      <c r="M769" s="286" t="str">
        <f t="shared" ca="1" si="54"/>
        <v/>
      </c>
      <c r="U769" s="275"/>
    </row>
    <row r="770" spans="1:21" x14ac:dyDescent="0.25">
      <c r="A770" s="276"/>
      <c r="B770" s="277" t="str">
        <f>IF(Table9[[#This Row],[Código do agregado
'[Entidade']]]="","",(CONCATENATE(VLOOKUP(Table9[[#This Row],[Código do agregado
'[Entidade']]],Table8[[Código do agregado '[Entidade']]:[Código do agregado
'[1º Direito']]],8,FALSE),".",Table9[[#This Row],[Membro]])))</f>
        <v/>
      </c>
      <c r="C770" s="278"/>
      <c r="D770" s="279"/>
      <c r="E770" s="280" t="str">
        <f ca="1">IF(Table9[[#This Row],[Data de nascimento (aaaa-mm-dd)]]="","",(IF(A770="","",DATEDIF(D770,NOW(),"y"))))</f>
        <v/>
      </c>
      <c r="F770" s="281"/>
      <c r="G770" s="282"/>
      <c r="H770" s="283" t="str">
        <f>IF(G770="","",IF(G770&gt;(auxiliar!L$2*14),"Sim","Não"))</f>
        <v/>
      </c>
      <c r="I770" s="384" t="str">
        <f t="shared" si="51"/>
        <v/>
      </c>
      <c r="J770" s="380" t="str">
        <f>IF(Table9[[#This Row],[Código do agregado
'[Entidade']]]="","",IF(A770&lt;&gt;A769,"A",IF(J769="A","B",IF(J769="B","C",IF(J769="C","D",IF(J769="D","E",IF(J769="E","F",IF(J769="F","G",IF(J769="G","H",IF(J769="H","I",IF(J769="I","J",IF(J769="J","K",IF(J769="K","L",IF(J769="L","M",IF(J769="M","N",IF(J769="N","O",IF(J769="O","P",IF(J769="P","Q"))))))))))))))))))</f>
        <v/>
      </c>
      <c r="K770" s="284" t="str">
        <f t="shared" si="52"/>
        <v/>
      </c>
      <c r="L770" s="285" t="str">
        <f t="shared" si="53"/>
        <v/>
      </c>
      <c r="M770" s="286" t="str">
        <f t="shared" ca="1" si="54"/>
        <v/>
      </c>
      <c r="U770" s="275"/>
    </row>
    <row r="771" spans="1:21" x14ac:dyDescent="0.25">
      <c r="A771" s="276"/>
      <c r="B771" s="277" t="str">
        <f>IF(Table9[[#This Row],[Código do agregado
'[Entidade']]]="","",(CONCATENATE(VLOOKUP(Table9[[#This Row],[Código do agregado
'[Entidade']]],Table8[[Código do agregado '[Entidade']]:[Código do agregado
'[1º Direito']]],8,FALSE),".",Table9[[#This Row],[Membro]])))</f>
        <v/>
      </c>
      <c r="C771" s="278"/>
      <c r="D771" s="279"/>
      <c r="E771" s="280" t="str">
        <f ca="1">IF(Table9[[#This Row],[Data de nascimento (aaaa-mm-dd)]]="","",(IF(A771="","",DATEDIF(D771,NOW(),"y"))))</f>
        <v/>
      </c>
      <c r="F771" s="281"/>
      <c r="G771" s="282"/>
      <c r="H771" s="283" t="str">
        <f>IF(G771="","",IF(G771&gt;(auxiliar!L$2*14),"Sim","Não"))</f>
        <v/>
      </c>
      <c r="I771" s="384" t="str">
        <f t="shared" si="51"/>
        <v/>
      </c>
      <c r="J771" s="380" t="str">
        <f>IF(Table9[[#This Row],[Código do agregado
'[Entidade']]]="","",IF(A771&lt;&gt;A770,"A",IF(J770="A","B",IF(J770="B","C",IF(J770="C","D",IF(J770="D","E",IF(J770="E","F",IF(J770="F","G",IF(J770="G","H",IF(J770="H","I",IF(J770="I","J",IF(J770="J","K",IF(J770="K","L",IF(J770="L","M",IF(J770="M","N",IF(J770="N","O",IF(J770="O","P",IF(J770="P","Q"))))))))))))))))))</f>
        <v/>
      </c>
      <c r="K771" s="284" t="str">
        <f t="shared" si="52"/>
        <v/>
      </c>
      <c r="L771" s="285" t="str">
        <f t="shared" si="53"/>
        <v/>
      </c>
      <c r="M771" s="286" t="str">
        <f t="shared" ca="1" si="54"/>
        <v/>
      </c>
      <c r="U771" s="275"/>
    </row>
    <row r="772" spans="1:21" x14ac:dyDescent="0.25">
      <c r="A772" s="276"/>
      <c r="B772" s="277" t="str">
        <f>IF(Table9[[#This Row],[Código do agregado
'[Entidade']]]="","",(CONCATENATE(VLOOKUP(Table9[[#This Row],[Código do agregado
'[Entidade']]],Table8[[Código do agregado '[Entidade']]:[Código do agregado
'[1º Direito']]],8,FALSE),".",Table9[[#This Row],[Membro]])))</f>
        <v/>
      </c>
      <c r="C772" s="278"/>
      <c r="D772" s="279"/>
      <c r="E772" s="280" t="str">
        <f ca="1">IF(Table9[[#This Row],[Data de nascimento (aaaa-mm-dd)]]="","",(IF(A772="","",DATEDIF(D772,NOW(),"y"))))</f>
        <v/>
      </c>
      <c r="F772" s="281"/>
      <c r="G772" s="282"/>
      <c r="H772" s="283" t="str">
        <f>IF(G772="","",IF(G772&gt;(auxiliar!L$2*14),"Sim","Não"))</f>
        <v/>
      </c>
      <c r="I772" s="384" t="str">
        <f t="shared" si="51"/>
        <v/>
      </c>
      <c r="J772" s="380" t="str">
        <f>IF(Table9[[#This Row],[Código do agregado
'[Entidade']]]="","",IF(A772&lt;&gt;A771,"A",IF(J771="A","B",IF(J771="B","C",IF(J771="C","D",IF(J771="D","E",IF(J771="E","F",IF(J771="F","G",IF(J771="G","H",IF(J771="H","I",IF(J771="I","J",IF(J771="J","K",IF(J771="K","L",IF(J771="L","M",IF(J771="M","N",IF(J771="N","O",IF(J771="O","P",IF(J771="P","Q"))))))))))))))))))</f>
        <v/>
      </c>
      <c r="K772" s="284" t="str">
        <f t="shared" si="52"/>
        <v/>
      </c>
      <c r="L772" s="285" t="str">
        <f t="shared" si="53"/>
        <v/>
      </c>
      <c r="M772" s="286" t="str">
        <f t="shared" ca="1" si="54"/>
        <v/>
      </c>
      <c r="U772" s="275"/>
    </row>
    <row r="773" spans="1:21" x14ac:dyDescent="0.25">
      <c r="A773" s="276"/>
      <c r="B773" s="277" t="str">
        <f>IF(Table9[[#This Row],[Código do agregado
'[Entidade']]]="","",(CONCATENATE(VLOOKUP(Table9[[#This Row],[Código do agregado
'[Entidade']]],Table8[[Código do agregado '[Entidade']]:[Código do agregado
'[1º Direito']]],8,FALSE),".",Table9[[#This Row],[Membro]])))</f>
        <v/>
      </c>
      <c r="C773" s="278"/>
      <c r="D773" s="279"/>
      <c r="E773" s="280" t="str">
        <f ca="1">IF(Table9[[#This Row],[Data de nascimento (aaaa-mm-dd)]]="","",(IF(A773="","",DATEDIF(D773,NOW(),"y"))))</f>
        <v/>
      </c>
      <c r="F773" s="281"/>
      <c r="G773" s="282"/>
      <c r="H773" s="283" t="str">
        <f>IF(G773="","",IF(G773&gt;(auxiliar!L$2*14),"Sim","Não"))</f>
        <v/>
      </c>
      <c r="I773" s="384" t="str">
        <f t="shared" si="51"/>
        <v/>
      </c>
      <c r="J773" s="380" t="str">
        <f>IF(Table9[[#This Row],[Código do agregado
'[Entidade']]]="","",IF(A773&lt;&gt;A772,"A",IF(J772="A","B",IF(J772="B","C",IF(J772="C","D",IF(J772="D","E",IF(J772="E","F",IF(J772="F","G",IF(J772="G","H",IF(J772="H","I",IF(J772="I","J",IF(J772="J","K",IF(J772="K","L",IF(J772="L","M",IF(J772="M","N",IF(J772="N","O",IF(J772="O","P",IF(J772="P","Q"))))))))))))))))))</f>
        <v/>
      </c>
      <c r="K773" s="284" t="str">
        <f t="shared" si="52"/>
        <v/>
      </c>
      <c r="L773" s="285" t="str">
        <f t="shared" si="53"/>
        <v/>
      </c>
      <c r="M773" s="286" t="str">
        <f t="shared" ca="1" si="54"/>
        <v/>
      </c>
      <c r="U773" s="275"/>
    </row>
    <row r="774" spans="1:21" x14ac:dyDescent="0.25">
      <c r="A774" s="276"/>
      <c r="B774" s="277" t="str">
        <f>IF(Table9[[#This Row],[Código do agregado
'[Entidade']]]="","",(CONCATENATE(VLOOKUP(Table9[[#This Row],[Código do agregado
'[Entidade']]],Table8[[Código do agregado '[Entidade']]:[Código do agregado
'[1º Direito']]],8,FALSE),".",Table9[[#This Row],[Membro]])))</f>
        <v/>
      </c>
      <c r="C774" s="278"/>
      <c r="D774" s="279"/>
      <c r="E774" s="280" t="str">
        <f ca="1">IF(Table9[[#This Row],[Data de nascimento (aaaa-mm-dd)]]="","",(IF(A774="","",DATEDIF(D774,NOW(),"y"))))</f>
        <v/>
      </c>
      <c r="F774" s="281"/>
      <c r="G774" s="282"/>
      <c r="H774" s="283" t="str">
        <f>IF(G774="","",IF(G774&gt;(auxiliar!L$2*14),"Sim","Não"))</f>
        <v/>
      </c>
      <c r="I774" s="384" t="str">
        <f t="shared" si="51"/>
        <v/>
      </c>
      <c r="J774" s="380" t="str">
        <f>IF(Table9[[#This Row],[Código do agregado
'[Entidade']]]="","",IF(A774&lt;&gt;A773,"A",IF(J773="A","B",IF(J773="B","C",IF(J773="C","D",IF(J773="D","E",IF(J773="E","F",IF(J773="F","G",IF(J773="G","H",IF(J773="H","I",IF(J773="I","J",IF(J773="J","K",IF(J773="K","L",IF(J773="L","M",IF(J773="M","N",IF(J773="N","O",IF(J773="O","P",IF(J773="P","Q"))))))))))))))))))</f>
        <v/>
      </c>
      <c r="K774" s="284" t="str">
        <f t="shared" si="52"/>
        <v/>
      </c>
      <c r="L774" s="285" t="str">
        <f t="shared" si="53"/>
        <v/>
      </c>
      <c r="M774" s="286" t="str">
        <f t="shared" ca="1" si="54"/>
        <v/>
      </c>
      <c r="U774" s="275"/>
    </row>
    <row r="775" spans="1:21" x14ac:dyDescent="0.25">
      <c r="A775" s="276"/>
      <c r="B775" s="277" t="str">
        <f>IF(Table9[[#This Row],[Código do agregado
'[Entidade']]]="","",(CONCATENATE(VLOOKUP(Table9[[#This Row],[Código do agregado
'[Entidade']]],Table8[[Código do agregado '[Entidade']]:[Código do agregado
'[1º Direito']]],8,FALSE),".",Table9[[#This Row],[Membro]])))</f>
        <v/>
      </c>
      <c r="C775" s="278"/>
      <c r="D775" s="279"/>
      <c r="E775" s="280" t="str">
        <f ca="1">IF(Table9[[#This Row],[Data de nascimento (aaaa-mm-dd)]]="","",(IF(A775="","",DATEDIF(D775,NOW(),"y"))))</f>
        <v/>
      </c>
      <c r="F775" s="281"/>
      <c r="G775" s="282"/>
      <c r="H775" s="283" t="str">
        <f>IF(G775="","",IF(G775&gt;(auxiliar!L$2*14),"Sim","Não"))</f>
        <v/>
      </c>
      <c r="I775" s="384" t="str">
        <f t="shared" ref="I775:I838" si="55">IF(AND(A775&lt;&gt;"",OR(C775="",D775="",F775="",AND(H775="",L775="Rend"))),"NÃO","")</f>
        <v/>
      </c>
      <c r="J775" s="380" t="str">
        <f>IF(Table9[[#This Row],[Código do agregado
'[Entidade']]]="","",IF(A775&lt;&gt;A774,"A",IF(J774="A","B",IF(J774="B","C",IF(J774="C","D",IF(J774="D","E",IF(J774="E","F",IF(J774="F","G",IF(J774="G","H",IF(J774="H","I",IF(J774="I","J",IF(J774="J","K",IF(J774="K","L",IF(J774="L","M",IF(J774="M","N",IF(J774="N","O",IF(J774="O","P",IF(J774="P","Q"))))))))))))))))))</f>
        <v/>
      </c>
      <c r="K775" s="284" t="str">
        <f t="shared" si="52"/>
        <v/>
      </c>
      <c r="L775" s="285" t="str">
        <f t="shared" si="53"/>
        <v/>
      </c>
      <c r="M775" s="286" t="str">
        <f t="shared" ca="1" si="54"/>
        <v/>
      </c>
      <c r="U775" s="275"/>
    </row>
    <row r="776" spans="1:21" x14ac:dyDescent="0.25">
      <c r="A776" s="276"/>
      <c r="B776" s="277" t="str">
        <f>IF(Table9[[#This Row],[Código do agregado
'[Entidade']]]="","",(CONCATENATE(VLOOKUP(Table9[[#This Row],[Código do agregado
'[Entidade']]],Table8[[Código do agregado '[Entidade']]:[Código do agregado
'[1º Direito']]],8,FALSE),".",Table9[[#This Row],[Membro]])))</f>
        <v/>
      </c>
      <c r="C776" s="278"/>
      <c r="D776" s="279"/>
      <c r="E776" s="280" t="str">
        <f ca="1">IF(Table9[[#This Row],[Data de nascimento (aaaa-mm-dd)]]="","",(IF(A776="","",DATEDIF(D776,NOW(),"y"))))</f>
        <v/>
      </c>
      <c r="F776" s="281"/>
      <c r="G776" s="282"/>
      <c r="H776" s="283" t="str">
        <f>IF(G776="","",IF(G776&gt;(auxiliar!L$2*14),"Sim","Não"))</f>
        <v/>
      </c>
      <c r="I776" s="384" t="str">
        <f t="shared" si="55"/>
        <v/>
      </c>
      <c r="J776" s="380" t="str">
        <f>IF(Table9[[#This Row],[Código do agregado
'[Entidade']]]="","",IF(A776&lt;&gt;A775,"A",IF(J775="A","B",IF(J775="B","C",IF(J775="C","D",IF(J775="D","E",IF(J775="E","F",IF(J775="F","G",IF(J775="G","H",IF(J775="H","I",IF(J775="I","J",IF(J775="J","K",IF(J775="K","L",IF(J775="L","M",IF(J775="M","N",IF(J775="N","O",IF(J775="O","P",IF(J775="P","Q"))))))))))))))))))</f>
        <v/>
      </c>
      <c r="K776" s="284" t="str">
        <f t="shared" si="52"/>
        <v/>
      </c>
      <c r="L776" s="285" t="str">
        <f t="shared" si="53"/>
        <v/>
      </c>
      <c r="M776" s="286" t="str">
        <f t="shared" ca="1" si="54"/>
        <v/>
      </c>
      <c r="U776" s="275"/>
    </row>
    <row r="777" spans="1:21" x14ac:dyDescent="0.25">
      <c r="A777" s="276"/>
      <c r="B777" s="277" t="str">
        <f>IF(Table9[[#This Row],[Código do agregado
'[Entidade']]]="","",(CONCATENATE(VLOOKUP(Table9[[#This Row],[Código do agregado
'[Entidade']]],Table8[[Código do agregado '[Entidade']]:[Código do agregado
'[1º Direito']]],8,FALSE),".",Table9[[#This Row],[Membro]])))</f>
        <v/>
      </c>
      <c r="C777" s="278"/>
      <c r="D777" s="279"/>
      <c r="E777" s="280" t="str">
        <f ca="1">IF(Table9[[#This Row],[Data de nascimento (aaaa-mm-dd)]]="","",(IF(A777="","",DATEDIF(D777,NOW(),"y"))))</f>
        <v/>
      </c>
      <c r="F777" s="281"/>
      <c r="G777" s="282"/>
      <c r="H777" s="283" t="str">
        <f>IF(G777="","",IF(G777&gt;(auxiliar!L$2*14),"Sim","Não"))</f>
        <v/>
      </c>
      <c r="I777" s="384" t="str">
        <f t="shared" si="55"/>
        <v/>
      </c>
      <c r="J777" s="380" t="str">
        <f>IF(Table9[[#This Row],[Código do agregado
'[Entidade']]]="","",IF(A777&lt;&gt;A776,"A",IF(J776="A","B",IF(J776="B","C",IF(J776="C","D",IF(J776="D","E",IF(J776="E","F",IF(J776="F","G",IF(J776="G","H",IF(J776="H","I",IF(J776="I","J",IF(J776="J","K",IF(J776="K","L",IF(J776="L","M",IF(J776="M","N",IF(J776="N","O",IF(J776="O","P",IF(J776="P","Q"))))))))))))))))))</f>
        <v/>
      </c>
      <c r="K777" s="284" t="str">
        <f t="shared" si="52"/>
        <v/>
      </c>
      <c r="L777" s="285" t="str">
        <f t="shared" si="53"/>
        <v/>
      </c>
      <c r="M777" s="286" t="str">
        <f t="shared" ca="1" si="54"/>
        <v/>
      </c>
      <c r="U777" s="275"/>
    </row>
    <row r="778" spans="1:21" x14ac:dyDescent="0.25">
      <c r="A778" s="276"/>
      <c r="B778" s="277" t="str">
        <f>IF(Table9[[#This Row],[Código do agregado
'[Entidade']]]="","",(CONCATENATE(VLOOKUP(Table9[[#This Row],[Código do agregado
'[Entidade']]],Table8[[Código do agregado '[Entidade']]:[Código do agregado
'[1º Direito']]],8,FALSE),".",Table9[[#This Row],[Membro]])))</f>
        <v/>
      </c>
      <c r="C778" s="278"/>
      <c r="D778" s="279"/>
      <c r="E778" s="280" t="str">
        <f ca="1">IF(Table9[[#This Row],[Data de nascimento (aaaa-mm-dd)]]="","",(IF(A778="","",DATEDIF(D778,NOW(),"y"))))</f>
        <v/>
      </c>
      <c r="F778" s="281"/>
      <c r="G778" s="282"/>
      <c r="H778" s="283" t="str">
        <f>IF(G778="","",IF(G778&gt;(auxiliar!L$2*14),"Sim","Não"))</f>
        <v/>
      </c>
      <c r="I778" s="384" t="str">
        <f t="shared" si="55"/>
        <v/>
      </c>
      <c r="J778" s="380" t="str">
        <f>IF(Table9[[#This Row],[Código do agregado
'[Entidade']]]="","",IF(A778&lt;&gt;A777,"A",IF(J777="A","B",IF(J777="B","C",IF(J777="C","D",IF(J777="D","E",IF(J777="E","F",IF(J777="F","G",IF(J777="G","H",IF(J777="H","I",IF(J777="I","J",IF(J777="J","K",IF(J777="K","L",IF(J777="L","M",IF(J777="M","N",IF(J777="N","O",IF(J777="O","P",IF(J777="P","Q"))))))))))))))))))</f>
        <v/>
      </c>
      <c r="K778" s="284" t="str">
        <f t="shared" si="52"/>
        <v/>
      </c>
      <c r="L778" s="285" t="str">
        <f t="shared" si="53"/>
        <v/>
      </c>
      <c r="M778" s="286" t="str">
        <f t="shared" ca="1" si="54"/>
        <v/>
      </c>
      <c r="U778" s="275"/>
    </row>
    <row r="779" spans="1:21" x14ac:dyDescent="0.25">
      <c r="A779" s="276"/>
      <c r="B779" s="277" t="str">
        <f>IF(Table9[[#This Row],[Código do agregado
'[Entidade']]]="","",(CONCATENATE(VLOOKUP(Table9[[#This Row],[Código do agregado
'[Entidade']]],Table8[[Código do agregado '[Entidade']]:[Código do agregado
'[1º Direito']]],8,FALSE),".",Table9[[#This Row],[Membro]])))</f>
        <v/>
      </c>
      <c r="C779" s="278"/>
      <c r="D779" s="279"/>
      <c r="E779" s="280" t="str">
        <f ca="1">IF(Table9[[#This Row],[Data de nascimento (aaaa-mm-dd)]]="","",(IF(A779="","",DATEDIF(D779,NOW(),"y"))))</f>
        <v/>
      </c>
      <c r="F779" s="281"/>
      <c r="G779" s="282"/>
      <c r="H779" s="283" t="str">
        <f>IF(G779="","",IF(G779&gt;(auxiliar!L$2*14),"Sim","Não"))</f>
        <v/>
      </c>
      <c r="I779" s="384" t="str">
        <f t="shared" si="55"/>
        <v/>
      </c>
      <c r="J779" s="380" t="str">
        <f>IF(Table9[[#This Row],[Código do agregado
'[Entidade']]]="","",IF(A779&lt;&gt;A778,"A",IF(J778="A","B",IF(J778="B","C",IF(J778="C","D",IF(J778="D","E",IF(J778="E","F",IF(J778="F","G",IF(J778="G","H",IF(J778="H","I",IF(J778="I","J",IF(J778="J","K",IF(J778="K","L",IF(J778="L","M",IF(J778="M","N",IF(J778="N","O",IF(J778="O","P",IF(J778="P","Q"))))))))))))))))))</f>
        <v/>
      </c>
      <c r="K779" s="284" t="str">
        <f t="shared" si="52"/>
        <v/>
      </c>
      <c r="L779" s="285" t="str">
        <f t="shared" si="53"/>
        <v/>
      </c>
      <c r="M779" s="286" t="str">
        <f t="shared" ca="1" si="54"/>
        <v/>
      </c>
      <c r="U779" s="275"/>
    </row>
    <row r="780" spans="1:21" x14ac:dyDescent="0.25">
      <c r="A780" s="276"/>
      <c r="B780" s="277" t="str">
        <f>IF(Table9[[#This Row],[Código do agregado
'[Entidade']]]="","",(CONCATENATE(VLOOKUP(Table9[[#This Row],[Código do agregado
'[Entidade']]],Table8[[Código do agregado '[Entidade']]:[Código do agregado
'[1º Direito']]],8,FALSE),".",Table9[[#This Row],[Membro]])))</f>
        <v/>
      </c>
      <c r="C780" s="278"/>
      <c r="D780" s="279"/>
      <c r="E780" s="280" t="str">
        <f ca="1">IF(Table9[[#This Row],[Data de nascimento (aaaa-mm-dd)]]="","",(IF(A780="","",DATEDIF(D780,NOW(),"y"))))</f>
        <v/>
      </c>
      <c r="F780" s="281"/>
      <c r="G780" s="282"/>
      <c r="H780" s="283" t="str">
        <f>IF(G780="","",IF(G780&gt;(auxiliar!L$2*14),"Sim","Não"))</f>
        <v/>
      </c>
      <c r="I780" s="384" t="str">
        <f t="shared" si="55"/>
        <v/>
      </c>
      <c r="J780" s="380" t="str">
        <f>IF(Table9[[#This Row],[Código do agregado
'[Entidade']]]="","",IF(A780&lt;&gt;A779,"A",IF(J779="A","B",IF(J779="B","C",IF(J779="C","D",IF(J779="D","E",IF(J779="E","F",IF(J779="F","G",IF(J779="G","H",IF(J779="H","I",IF(J779="I","J",IF(J779="J","K",IF(J779="K","L",IF(J779="L","M",IF(J779="M","N",IF(J779="N","O",IF(J779="O","P",IF(J779="P","Q"))))))))))))))))))</f>
        <v/>
      </c>
      <c r="K780" s="284" t="str">
        <f t="shared" si="52"/>
        <v/>
      </c>
      <c r="L780" s="285" t="str">
        <f t="shared" si="53"/>
        <v/>
      </c>
      <c r="M780" s="286" t="str">
        <f t="shared" ca="1" si="54"/>
        <v/>
      </c>
      <c r="U780" s="275"/>
    </row>
    <row r="781" spans="1:21" x14ac:dyDescent="0.25">
      <c r="A781" s="276"/>
      <c r="B781" s="277" t="str">
        <f>IF(Table9[[#This Row],[Código do agregado
'[Entidade']]]="","",(CONCATENATE(VLOOKUP(Table9[[#This Row],[Código do agregado
'[Entidade']]],Table8[[Código do agregado '[Entidade']]:[Código do agregado
'[1º Direito']]],8,FALSE),".",Table9[[#This Row],[Membro]])))</f>
        <v/>
      </c>
      <c r="C781" s="278"/>
      <c r="D781" s="279"/>
      <c r="E781" s="280" t="str">
        <f ca="1">IF(Table9[[#This Row],[Data de nascimento (aaaa-mm-dd)]]="","",(IF(A781="","",DATEDIF(D781,NOW(),"y"))))</f>
        <v/>
      </c>
      <c r="F781" s="281"/>
      <c r="G781" s="282"/>
      <c r="H781" s="283" t="str">
        <f>IF(G781="","",IF(G781&gt;(auxiliar!L$2*14),"Sim","Não"))</f>
        <v/>
      </c>
      <c r="I781" s="384" t="str">
        <f t="shared" si="55"/>
        <v/>
      </c>
      <c r="J781" s="380" t="str">
        <f>IF(Table9[[#This Row],[Código do agregado
'[Entidade']]]="","",IF(A781&lt;&gt;A780,"A",IF(J780="A","B",IF(J780="B","C",IF(J780="C","D",IF(J780="D","E",IF(J780="E","F",IF(J780="F","G",IF(J780="G","H",IF(J780="H","I",IF(J780="I","J",IF(J780="J","K",IF(J780="K","L",IF(J780="L","M",IF(J780="M","N",IF(J780="N","O",IF(J780="O","P",IF(J780="P","Q"))))))))))))))))))</f>
        <v/>
      </c>
      <c r="K781" s="284" t="str">
        <f t="shared" si="52"/>
        <v/>
      </c>
      <c r="L781" s="285" t="str">
        <f t="shared" si="53"/>
        <v/>
      </c>
      <c r="M781" s="286" t="str">
        <f t="shared" ca="1" si="54"/>
        <v/>
      </c>
      <c r="U781" s="275"/>
    </row>
    <row r="782" spans="1:21" x14ac:dyDescent="0.25">
      <c r="A782" s="276"/>
      <c r="B782" s="277" t="str">
        <f>IF(Table9[[#This Row],[Código do agregado
'[Entidade']]]="","",(CONCATENATE(VLOOKUP(Table9[[#This Row],[Código do agregado
'[Entidade']]],Table8[[Código do agregado '[Entidade']]:[Código do agregado
'[1º Direito']]],8,FALSE),".",Table9[[#This Row],[Membro]])))</f>
        <v/>
      </c>
      <c r="C782" s="278"/>
      <c r="D782" s="279"/>
      <c r="E782" s="280" t="str">
        <f ca="1">IF(Table9[[#This Row],[Data de nascimento (aaaa-mm-dd)]]="","",(IF(A782="","",DATEDIF(D782,NOW(),"y"))))</f>
        <v/>
      </c>
      <c r="F782" s="281"/>
      <c r="G782" s="282"/>
      <c r="H782" s="283" t="str">
        <f>IF(G782="","",IF(G782&gt;(auxiliar!L$2*14),"Sim","Não"))</f>
        <v/>
      </c>
      <c r="I782" s="384" t="str">
        <f t="shared" si="55"/>
        <v/>
      </c>
      <c r="J782" s="380" t="str">
        <f>IF(Table9[[#This Row],[Código do agregado
'[Entidade']]]="","",IF(A782&lt;&gt;A781,"A",IF(J781="A","B",IF(J781="B","C",IF(J781="C","D",IF(J781="D","E",IF(J781="E","F",IF(J781="F","G",IF(J781="G","H",IF(J781="H","I",IF(J781="I","J",IF(J781="J","K",IF(J781="K","L",IF(J781="L","M",IF(J781="M","N",IF(J781="N","O",IF(J781="O","P",IF(J781="P","Q"))))))))))))))))))</f>
        <v/>
      </c>
      <c r="K782" s="284" t="str">
        <f t="shared" si="52"/>
        <v/>
      </c>
      <c r="L782" s="285" t="str">
        <f t="shared" si="53"/>
        <v/>
      </c>
      <c r="M782" s="286" t="str">
        <f t="shared" ca="1" si="54"/>
        <v/>
      </c>
      <c r="U782" s="275"/>
    </row>
    <row r="783" spans="1:21" x14ac:dyDescent="0.25">
      <c r="A783" s="276"/>
      <c r="B783" s="277" t="str">
        <f>IF(Table9[[#This Row],[Código do agregado
'[Entidade']]]="","",(CONCATENATE(VLOOKUP(Table9[[#This Row],[Código do agregado
'[Entidade']]],Table8[[Código do agregado '[Entidade']]:[Código do agregado
'[1º Direito']]],8,FALSE),".",Table9[[#This Row],[Membro]])))</f>
        <v/>
      </c>
      <c r="C783" s="278"/>
      <c r="D783" s="279"/>
      <c r="E783" s="280" t="str">
        <f ca="1">IF(Table9[[#This Row],[Data de nascimento (aaaa-mm-dd)]]="","",(IF(A783="","",DATEDIF(D783,NOW(),"y"))))</f>
        <v/>
      </c>
      <c r="F783" s="281"/>
      <c r="G783" s="282"/>
      <c r="H783" s="283" t="str">
        <f>IF(G783="","",IF(G783&gt;(auxiliar!L$2*14),"Sim","Não"))</f>
        <v/>
      </c>
      <c r="I783" s="384" t="str">
        <f t="shared" si="55"/>
        <v/>
      </c>
      <c r="J783" s="380" t="str">
        <f>IF(Table9[[#This Row],[Código do agregado
'[Entidade']]]="","",IF(A783&lt;&gt;A782,"A",IF(J782="A","B",IF(J782="B","C",IF(J782="C","D",IF(J782="D","E",IF(J782="E","F",IF(J782="F","G",IF(J782="G","H",IF(J782="H","I",IF(J782="I","J",IF(J782="J","K",IF(J782="K","L",IF(J782="L","M",IF(J782="M","N",IF(J782="N","O",IF(J782="O","P",IF(J782="P","Q"))))))))))))))))))</f>
        <v/>
      </c>
      <c r="K783" s="284" t="str">
        <f t="shared" si="52"/>
        <v/>
      </c>
      <c r="L783" s="285" t="str">
        <f t="shared" si="53"/>
        <v/>
      </c>
      <c r="M783" s="286" t="str">
        <f t="shared" ca="1" si="54"/>
        <v/>
      </c>
      <c r="U783" s="275"/>
    </row>
    <row r="784" spans="1:21" x14ac:dyDescent="0.25">
      <c r="A784" s="276"/>
      <c r="B784" s="277" t="str">
        <f>IF(Table9[[#This Row],[Código do agregado
'[Entidade']]]="","",(CONCATENATE(VLOOKUP(Table9[[#This Row],[Código do agregado
'[Entidade']]],Table8[[Código do agregado '[Entidade']]:[Código do agregado
'[1º Direito']]],8,FALSE),".",Table9[[#This Row],[Membro]])))</f>
        <v/>
      </c>
      <c r="C784" s="278"/>
      <c r="D784" s="279"/>
      <c r="E784" s="280" t="str">
        <f ca="1">IF(Table9[[#This Row],[Data de nascimento (aaaa-mm-dd)]]="","",(IF(A784="","",DATEDIF(D784,NOW(),"y"))))</f>
        <v/>
      </c>
      <c r="F784" s="281"/>
      <c r="G784" s="282"/>
      <c r="H784" s="283" t="str">
        <f>IF(G784="","",IF(G784&gt;(auxiliar!L$2*14),"Sim","Não"))</f>
        <v/>
      </c>
      <c r="I784" s="384" t="str">
        <f t="shared" si="55"/>
        <v/>
      </c>
      <c r="J784" s="380" t="str">
        <f>IF(Table9[[#This Row],[Código do agregado
'[Entidade']]]="","",IF(A784&lt;&gt;A783,"A",IF(J783="A","B",IF(J783="B","C",IF(J783="C","D",IF(J783="D","E",IF(J783="E","F",IF(J783="F","G",IF(J783="G","H",IF(J783="H","I",IF(J783="I","J",IF(J783="J","K",IF(J783="K","L",IF(J783="L","M",IF(J783="M","N",IF(J783="N","O",IF(J783="O","P",IF(J783="P","Q"))))))))))))))))))</f>
        <v/>
      </c>
      <c r="K784" s="284" t="str">
        <f t="shared" si="52"/>
        <v/>
      </c>
      <c r="L784" s="285" t="str">
        <f t="shared" si="53"/>
        <v/>
      </c>
      <c r="M784" s="286" t="str">
        <f t="shared" ca="1" si="54"/>
        <v/>
      </c>
      <c r="U784" s="275"/>
    </row>
    <row r="785" spans="1:21" x14ac:dyDescent="0.25">
      <c r="A785" s="276"/>
      <c r="B785" s="277" t="str">
        <f>IF(Table9[[#This Row],[Código do agregado
'[Entidade']]]="","",(CONCATENATE(VLOOKUP(Table9[[#This Row],[Código do agregado
'[Entidade']]],Table8[[Código do agregado '[Entidade']]:[Código do agregado
'[1º Direito']]],8,FALSE),".",Table9[[#This Row],[Membro]])))</f>
        <v/>
      </c>
      <c r="C785" s="278"/>
      <c r="D785" s="279"/>
      <c r="E785" s="280" t="str">
        <f ca="1">IF(Table9[[#This Row],[Data de nascimento (aaaa-mm-dd)]]="","",(IF(A785="","",DATEDIF(D785,NOW(),"y"))))</f>
        <v/>
      </c>
      <c r="F785" s="281"/>
      <c r="G785" s="282"/>
      <c r="H785" s="283" t="str">
        <f>IF(G785="","",IF(G785&gt;(auxiliar!L$2*14),"Sim","Não"))</f>
        <v/>
      </c>
      <c r="I785" s="384" t="str">
        <f t="shared" si="55"/>
        <v/>
      </c>
      <c r="J785" s="380" t="str">
        <f>IF(Table9[[#This Row],[Código do agregado
'[Entidade']]]="","",IF(A785&lt;&gt;A784,"A",IF(J784="A","B",IF(J784="B","C",IF(J784="C","D",IF(J784="D","E",IF(J784="E","F",IF(J784="F","G",IF(J784="G","H",IF(J784="H","I",IF(J784="I","J",IF(J784="J","K",IF(J784="K","L",IF(J784="L","M",IF(J784="M","N",IF(J784="N","O",IF(J784="O","P",IF(J784="P","Q"))))))))))))))))))</f>
        <v/>
      </c>
      <c r="K785" s="284" t="str">
        <f t="shared" si="52"/>
        <v/>
      </c>
      <c r="L785" s="285" t="str">
        <f t="shared" si="53"/>
        <v/>
      </c>
      <c r="M785" s="286" t="str">
        <f t="shared" ca="1" si="54"/>
        <v/>
      </c>
      <c r="U785" s="275"/>
    </row>
    <row r="786" spans="1:21" x14ac:dyDescent="0.25">
      <c r="A786" s="276"/>
      <c r="B786" s="277" t="str">
        <f>IF(Table9[[#This Row],[Código do agregado
'[Entidade']]]="","",(CONCATENATE(VLOOKUP(Table9[[#This Row],[Código do agregado
'[Entidade']]],Table8[[Código do agregado '[Entidade']]:[Código do agregado
'[1º Direito']]],8,FALSE),".",Table9[[#This Row],[Membro]])))</f>
        <v/>
      </c>
      <c r="C786" s="278"/>
      <c r="D786" s="279"/>
      <c r="E786" s="280" t="str">
        <f ca="1">IF(Table9[[#This Row],[Data de nascimento (aaaa-mm-dd)]]="","",(IF(A786="","",DATEDIF(D786,NOW(),"y"))))</f>
        <v/>
      </c>
      <c r="F786" s="281"/>
      <c r="G786" s="282"/>
      <c r="H786" s="283" t="str">
        <f>IF(G786="","",IF(G786&gt;(auxiliar!L$2*14),"Sim","Não"))</f>
        <v/>
      </c>
      <c r="I786" s="384" t="str">
        <f t="shared" si="55"/>
        <v/>
      </c>
      <c r="J786" s="380" t="str">
        <f>IF(Table9[[#This Row],[Código do agregado
'[Entidade']]]="","",IF(A786&lt;&gt;A785,"A",IF(J785="A","B",IF(J785="B","C",IF(J785="C","D",IF(J785="D","E",IF(J785="E","F",IF(J785="F","G",IF(J785="G","H",IF(J785="H","I",IF(J785="I","J",IF(J785="J","K",IF(J785="K","L",IF(J785="L","M",IF(J785="M","N",IF(J785="N","O",IF(J785="O","P",IF(J785="P","Q"))))))))))))))))))</f>
        <v/>
      </c>
      <c r="K786" s="284" t="str">
        <f t="shared" si="52"/>
        <v/>
      </c>
      <c r="L786" s="285" t="str">
        <f t="shared" si="53"/>
        <v/>
      </c>
      <c r="M786" s="286" t="str">
        <f t="shared" ca="1" si="54"/>
        <v/>
      </c>
      <c r="U786" s="275"/>
    </row>
    <row r="787" spans="1:21" x14ac:dyDescent="0.25">
      <c r="A787" s="276"/>
      <c r="B787" s="277" t="str">
        <f>IF(Table9[[#This Row],[Código do agregado
'[Entidade']]]="","",(CONCATENATE(VLOOKUP(Table9[[#This Row],[Código do agregado
'[Entidade']]],Table8[[Código do agregado '[Entidade']]:[Código do agregado
'[1º Direito']]],8,FALSE),".",Table9[[#This Row],[Membro]])))</f>
        <v/>
      </c>
      <c r="C787" s="278"/>
      <c r="D787" s="279"/>
      <c r="E787" s="280" t="str">
        <f ca="1">IF(Table9[[#This Row],[Data de nascimento (aaaa-mm-dd)]]="","",(IF(A787="","",DATEDIF(D787,NOW(),"y"))))</f>
        <v/>
      </c>
      <c r="F787" s="281"/>
      <c r="G787" s="282"/>
      <c r="H787" s="283" t="str">
        <f>IF(G787="","",IF(G787&gt;(auxiliar!L$2*14),"Sim","Não"))</f>
        <v/>
      </c>
      <c r="I787" s="384" t="str">
        <f t="shared" si="55"/>
        <v/>
      </c>
      <c r="J787" s="380" t="str">
        <f>IF(Table9[[#This Row],[Código do agregado
'[Entidade']]]="","",IF(A787&lt;&gt;A786,"A",IF(J786="A","B",IF(J786="B","C",IF(J786="C","D",IF(J786="D","E",IF(J786="E","F",IF(J786="F","G",IF(J786="G","H",IF(J786="H","I",IF(J786="I","J",IF(J786="J","K",IF(J786="K","L",IF(J786="L","M",IF(J786="M","N",IF(J786="N","O",IF(J786="O","P",IF(J786="P","Q"))))))))))))))))))</f>
        <v/>
      </c>
      <c r="K787" s="284" t="str">
        <f t="shared" si="52"/>
        <v/>
      </c>
      <c r="L787" s="285" t="str">
        <f t="shared" si="53"/>
        <v/>
      </c>
      <c r="M787" s="286" t="str">
        <f t="shared" ca="1" si="54"/>
        <v/>
      </c>
      <c r="U787" s="275"/>
    </row>
    <row r="788" spans="1:21" x14ac:dyDescent="0.25">
      <c r="A788" s="276"/>
      <c r="B788" s="277" t="str">
        <f>IF(Table9[[#This Row],[Código do agregado
'[Entidade']]]="","",(CONCATENATE(VLOOKUP(Table9[[#This Row],[Código do agregado
'[Entidade']]],Table8[[Código do agregado '[Entidade']]:[Código do agregado
'[1º Direito']]],8,FALSE),".",Table9[[#This Row],[Membro]])))</f>
        <v/>
      </c>
      <c r="C788" s="278"/>
      <c r="D788" s="279"/>
      <c r="E788" s="280" t="str">
        <f ca="1">IF(Table9[[#This Row],[Data de nascimento (aaaa-mm-dd)]]="","",(IF(A788="","",DATEDIF(D788,NOW(),"y"))))</f>
        <v/>
      </c>
      <c r="F788" s="281"/>
      <c r="G788" s="282"/>
      <c r="H788" s="283" t="str">
        <f>IF(G788="","",IF(G788&gt;(auxiliar!L$2*14),"Sim","Não"))</f>
        <v/>
      </c>
      <c r="I788" s="384" t="str">
        <f t="shared" si="55"/>
        <v/>
      </c>
      <c r="J788" s="380" t="str">
        <f>IF(Table9[[#This Row],[Código do agregado
'[Entidade']]]="","",IF(A788&lt;&gt;A787,"A",IF(J787="A","B",IF(J787="B","C",IF(J787="C","D",IF(J787="D","E",IF(J787="E","F",IF(J787="F","G",IF(J787="G","H",IF(J787="H","I",IF(J787="I","J",IF(J787="J","K",IF(J787="K","L",IF(J787="L","M",IF(J787="M","N",IF(J787="N","O",IF(J787="O","P",IF(J787="P","Q"))))))))))))))))))</f>
        <v/>
      </c>
      <c r="K788" s="284" t="str">
        <f t="shared" si="52"/>
        <v/>
      </c>
      <c r="L788" s="285" t="str">
        <f t="shared" si="53"/>
        <v/>
      </c>
      <c r="M788" s="286" t="str">
        <f t="shared" ca="1" si="54"/>
        <v/>
      </c>
      <c r="U788" s="275"/>
    </row>
    <row r="789" spans="1:21" x14ac:dyDescent="0.25">
      <c r="A789" s="276"/>
      <c r="B789" s="277" t="str">
        <f>IF(Table9[[#This Row],[Código do agregado
'[Entidade']]]="","",(CONCATENATE(VLOOKUP(Table9[[#This Row],[Código do agregado
'[Entidade']]],Table8[[Código do agregado '[Entidade']]:[Código do agregado
'[1º Direito']]],8,FALSE),".",Table9[[#This Row],[Membro]])))</f>
        <v/>
      </c>
      <c r="C789" s="278"/>
      <c r="D789" s="279"/>
      <c r="E789" s="280" t="str">
        <f ca="1">IF(Table9[[#This Row],[Data de nascimento (aaaa-mm-dd)]]="","",(IF(A789="","",DATEDIF(D789,NOW(),"y"))))</f>
        <v/>
      </c>
      <c r="F789" s="281"/>
      <c r="G789" s="282"/>
      <c r="H789" s="283" t="str">
        <f>IF(G789="","",IF(G789&gt;(auxiliar!L$2*14),"Sim","Não"))</f>
        <v/>
      </c>
      <c r="I789" s="384" t="str">
        <f t="shared" si="55"/>
        <v/>
      </c>
      <c r="J789" s="380" t="str">
        <f>IF(Table9[[#This Row],[Código do agregado
'[Entidade']]]="","",IF(A789&lt;&gt;A788,"A",IF(J788="A","B",IF(J788="B","C",IF(J788="C","D",IF(J788="D","E",IF(J788="E","F",IF(J788="F","G",IF(J788="G","H",IF(J788="H","I",IF(J788="I","J",IF(J788="J","K",IF(J788="K","L",IF(J788="L","M",IF(J788="M","N",IF(J788="N","O",IF(J788="O","P",IF(J788="P","Q"))))))))))))))))))</f>
        <v/>
      </c>
      <c r="K789" s="284" t="str">
        <f t="shared" si="52"/>
        <v/>
      </c>
      <c r="L789" s="285" t="str">
        <f t="shared" si="53"/>
        <v/>
      </c>
      <c r="M789" s="286" t="str">
        <f t="shared" ca="1" si="54"/>
        <v/>
      </c>
      <c r="U789" s="275"/>
    </row>
    <row r="790" spans="1:21" x14ac:dyDescent="0.25">
      <c r="A790" s="276"/>
      <c r="B790" s="277" t="str">
        <f>IF(Table9[[#This Row],[Código do agregado
'[Entidade']]]="","",(CONCATENATE(VLOOKUP(Table9[[#This Row],[Código do agregado
'[Entidade']]],Table8[[Código do agregado '[Entidade']]:[Código do agregado
'[1º Direito']]],8,FALSE),".",Table9[[#This Row],[Membro]])))</f>
        <v/>
      </c>
      <c r="C790" s="278"/>
      <c r="D790" s="279"/>
      <c r="E790" s="280" t="str">
        <f ca="1">IF(Table9[[#This Row],[Data de nascimento (aaaa-mm-dd)]]="","",(IF(A790="","",DATEDIF(D790,NOW(),"y"))))</f>
        <v/>
      </c>
      <c r="F790" s="281"/>
      <c r="G790" s="282"/>
      <c r="H790" s="283" t="str">
        <f>IF(G790="","",IF(G790&gt;(auxiliar!L$2*14),"Sim","Não"))</f>
        <v/>
      </c>
      <c r="I790" s="384" t="str">
        <f t="shared" si="55"/>
        <v/>
      </c>
      <c r="J790" s="380" t="str">
        <f>IF(Table9[[#This Row],[Código do agregado
'[Entidade']]]="","",IF(A790&lt;&gt;A789,"A",IF(J789="A","B",IF(J789="B","C",IF(J789="C","D",IF(J789="D","E",IF(J789="E","F",IF(J789="F","G",IF(J789="G","H",IF(J789="H","I",IF(J789="I","J",IF(J789="J","K",IF(J789="K","L",IF(J789="L","M",IF(J789="M","N",IF(J789="N","O",IF(J789="O","P",IF(J789="P","Q"))))))))))))))))))</f>
        <v/>
      </c>
      <c r="K790" s="284" t="str">
        <f t="shared" si="52"/>
        <v/>
      </c>
      <c r="L790" s="285" t="str">
        <f t="shared" si="53"/>
        <v/>
      </c>
      <c r="M790" s="286" t="str">
        <f t="shared" ca="1" si="54"/>
        <v/>
      </c>
      <c r="U790" s="275"/>
    </row>
    <row r="791" spans="1:21" x14ac:dyDescent="0.25">
      <c r="A791" s="276"/>
      <c r="B791" s="277" t="str">
        <f>IF(Table9[[#This Row],[Código do agregado
'[Entidade']]]="","",(CONCATENATE(VLOOKUP(Table9[[#This Row],[Código do agregado
'[Entidade']]],Table8[[Código do agregado '[Entidade']]:[Código do agregado
'[1º Direito']]],8,FALSE),".",Table9[[#This Row],[Membro]])))</f>
        <v/>
      </c>
      <c r="C791" s="278"/>
      <c r="D791" s="279"/>
      <c r="E791" s="280" t="str">
        <f ca="1">IF(Table9[[#This Row],[Data de nascimento (aaaa-mm-dd)]]="","",(IF(A791="","",DATEDIF(D791,NOW(),"y"))))</f>
        <v/>
      </c>
      <c r="F791" s="281"/>
      <c r="G791" s="282"/>
      <c r="H791" s="283" t="str">
        <f>IF(G791="","",IF(G791&gt;(auxiliar!L$2*14),"Sim","Não"))</f>
        <v/>
      </c>
      <c r="I791" s="384" t="str">
        <f t="shared" si="55"/>
        <v/>
      </c>
      <c r="J791" s="380" t="str">
        <f>IF(Table9[[#This Row],[Código do agregado
'[Entidade']]]="","",IF(A791&lt;&gt;A790,"A",IF(J790="A","B",IF(J790="B","C",IF(J790="C","D",IF(J790="D","E",IF(J790="E","F",IF(J790="F","G",IF(J790="G","H",IF(J790="H","I",IF(J790="I","J",IF(J790="J","K",IF(J790="K","L",IF(J790="L","M",IF(J790="M","N",IF(J790="N","O",IF(J790="O","P",IF(J790="P","Q"))))))))))))))))))</f>
        <v/>
      </c>
      <c r="K791" s="284" t="str">
        <f t="shared" si="52"/>
        <v/>
      </c>
      <c r="L791" s="285" t="str">
        <f t="shared" si="53"/>
        <v/>
      </c>
      <c r="M791" s="286" t="str">
        <f t="shared" ca="1" si="54"/>
        <v/>
      </c>
      <c r="U791" s="275"/>
    </row>
    <row r="792" spans="1:21" x14ac:dyDescent="0.25">
      <c r="A792" s="276"/>
      <c r="B792" s="277" t="str">
        <f>IF(Table9[[#This Row],[Código do agregado
'[Entidade']]]="","",(CONCATENATE(VLOOKUP(Table9[[#This Row],[Código do agregado
'[Entidade']]],Table8[[Código do agregado '[Entidade']]:[Código do agregado
'[1º Direito']]],8,FALSE),".",Table9[[#This Row],[Membro]])))</f>
        <v/>
      </c>
      <c r="C792" s="278"/>
      <c r="D792" s="279"/>
      <c r="E792" s="280" t="str">
        <f ca="1">IF(Table9[[#This Row],[Data de nascimento (aaaa-mm-dd)]]="","",(IF(A792="","",DATEDIF(D792,NOW(),"y"))))</f>
        <v/>
      </c>
      <c r="F792" s="281"/>
      <c r="G792" s="282"/>
      <c r="H792" s="283" t="str">
        <f>IF(G792="","",IF(G792&gt;(auxiliar!L$2*14),"Sim","Não"))</f>
        <v/>
      </c>
      <c r="I792" s="384" t="str">
        <f t="shared" si="55"/>
        <v/>
      </c>
      <c r="J792" s="380" t="str">
        <f>IF(Table9[[#This Row],[Código do agregado
'[Entidade']]]="","",IF(A792&lt;&gt;A791,"A",IF(J791="A","B",IF(J791="B","C",IF(J791="C","D",IF(J791="D","E",IF(J791="E","F",IF(J791="F","G",IF(J791="G","H",IF(J791="H","I",IF(J791="I","J",IF(J791="J","K",IF(J791="K","L",IF(J791="L","M",IF(J791="M","N",IF(J791="N","O",IF(J791="O","P",IF(J791="P","Q"))))))))))))))))))</f>
        <v/>
      </c>
      <c r="K792" s="284" t="str">
        <f t="shared" si="52"/>
        <v/>
      </c>
      <c r="L792" s="285" t="str">
        <f t="shared" si="53"/>
        <v/>
      </c>
      <c r="M792" s="286" t="str">
        <f t="shared" ca="1" si="54"/>
        <v/>
      </c>
      <c r="U792" s="275"/>
    </row>
    <row r="793" spans="1:21" x14ac:dyDescent="0.25">
      <c r="A793" s="276"/>
      <c r="B793" s="277" t="str">
        <f>IF(Table9[[#This Row],[Código do agregado
'[Entidade']]]="","",(CONCATENATE(VLOOKUP(Table9[[#This Row],[Código do agregado
'[Entidade']]],Table8[[Código do agregado '[Entidade']]:[Código do agregado
'[1º Direito']]],8,FALSE),".",Table9[[#This Row],[Membro]])))</f>
        <v/>
      </c>
      <c r="C793" s="278"/>
      <c r="D793" s="279"/>
      <c r="E793" s="280" t="str">
        <f ca="1">IF(Table9[[#This Row],[Data de nascimento (aaaa-mm-dd)]]="","",(IF(A793="","",DATEDIF(D793,NOW(),"y"))))</f>
        <v/>
      </c>
      <c r="F793" s="281"/>
      <c r="G793" s="282"/>
      <c r="H793" s="283" t="str">
        <f>IF(G793="","",IF(G793&gt;(auxiliar!L$2*14),"Sim","Não"))</f>
        <v/>
      </c>
      <c r="I793" s="384" t="str">
        <f t="shared" si="55"/>
        <v/>
      </c>
      <c r="J793" s="380" t="str">
        <f>IF(Table9[[#This Row],[Código do agregado
'[Entidade']]]="","",IF(A793&lt;&gt;A792,"A",IF(J792="A","B",IF(J792="B","C",IF(J792="C","D",IF(J792="D","E",IF(J792="E","F",IF(J792="F","G",IF(J792="G","H",IF(J792="H","I",IF(J792="I","J",IF(J792="J","K",IF(J792="K","L",IF(J792="L","M",IF(J792="M","N",IF(J792="N","O",IF(J792="O","P",IF(J792="P","Q"))))))))))))))))))</f>
        <v/>
      </c>
      <c r="K793" s="284" t="str">
        <f t="shared" si="52"/>
        <v/>
      </c>
      <c r="L793" s="285" t="str">
        <f t="shared" si="53"/>
        <v/>
      </c>
      <c r="M793" s="286" t="str">
        <f t="shared" ca="1" si="54"/>
        <v/>
      </c>
      <c r="U793" s="275"/>
    </row>
    <row r="794" spans="1:21" x14ac:dyDescent="0.25">
      <c r="A794" s="276"/>
      <c r="B794" s="277" t="str">
        <f>IF(Table9[[#This Row],[Código do agregado
'[Entidade']]]="","",(CONCATENATE(VLOOKUP(Table9[[#This Row],[Código do agregado
'[Entidade']]],Table8[[Código do agregado '[Entidade']]:[Código do agregado
'[1º Direito']]],8,FALSE),".",Table9[[#This Row],[Membro]])))</f>
        <v/>
      </c>
      <c r="C794" s="278"/>
      <c r="D794" s="279"/>
      <c r="E794" s="280" t="str">
        <f ca="1">IF(Table9[[#This Row],[Data de nascimento (aaaa-mm-dd)]]="","",(IF(A794="","",DATEDIF(D794,NOW(),"y"))))</f>
        <v/>
      </c>
      <c r="F794" s="281"/>
      <c r="G794" s="282"/>
      <c r="H794" s="283" t="str">
        <f>IF(G794="","",IF(G794&gt;(auxiliar!L$2*14),"Sim","Não"))</f>
        <v/>
      </c>
      <c r="I794" s="384" t="str">
        <f t="shared" si="55"/>
        <v/>
      </c>
      <c r="J794" s="380" t="str">
        <f>IF(Table9[[#This Row],[Código do agregado
'[Entidade']]]="","",IF(A794&lt;&gt;A793,"A",IF(J793="A","B",IF(J793="B","C",IF(J793="C","D",IF(J793="D","E",IF(J793="E","F",IF(J793="F","G",IF(J793="G","H",IF(J793="H","I",IF(J793="I","J",IF(J793="J","K",IF(J793="K","L",IF(J793="L","M",IF(J793="M","N",IF(J793="N","O",IF(J793="O","P",IF(J793="P","Q"))))))))))))))))))</f>
        <v/>
      </c>
      <c r="K794" s="284" t="str">
        <f t="shared" si="52"/>
        <v/>
      </c>
      <c r="L794" s="285" t="str">
        <f t="shared" si="53"/>
        <v/>
      </c>
      <c r="M794" s="286" t="str">
        <f t="shared" ca="1" si="54"/>
        <v/>
      </c>
      <c r="U794" s="275"/>
    </row>
    <row r="795" spans="1:21" x14ac:dyDescent="0.25">
      <c r="A795" s="276"/>
      <c r="B795" s="277" t="str">
        <f>IF(Table9[[#This Row],[Código do agregado
'[Entidade']]]="","",(CONCATENATE(VLOOKUP(Table9[[#This Row],[Código do agregado
'[Entidade']]],Table8[[Código do agregado '[Entidade']]:[Código do agregado
'[1º Direito']]],8,FALSE),".",Table9[[#This Row],[Membro]])))</f>
        <v/>
      </c>
      <c r="C795" s="278"/>
      <c r="D795" s="279"/>
      <c r="E795" s="280" t="str">
        <f ca="1">IF(Table9[[#This Row],[Data de nascimento (aaaa-mm-dd)]]="","",(IF(A795="","",DATEDIF(D795,NOW(),"y"))))</f>
        <v/>
      </c>
      <c r="F795" s="281"/>
      <c r="G795" s="282"/>
      <c r="H795" s="283" t="str">
        <f>IF(G795="","",IF(G795&gt;(auxiliar!L$2*14),"Sim","Não"))</f>
        <v/>
      </c>
      <c r="I795" s="384" t="str">
        <f t="shared" si="55"/>
        <v/>
      </c>
      <c r="J795" s="380" t="str">
        <f>IF(Table9[[#This Row],[Código do agregado
'[Entidade']]]="","",IF(A795&lt;&gt;A794,"A",IF(J794="A","B",IF(J794="B","C",IF(J794="C","D",IF(J794="D","E",IF(J794="E","F",IF(J794="F","G",IF(J794="G","H",IF(J794="H","I",IF(J794="I","J",IF(J794="J","K",IF(J794="K","L",IF(J794="L","M",IF(J794="M","N",IF(J794="N","O",IF(J794="O","P",IF(J794="P","Q"))))))))))))))))))</f>
        <v/>
      </c>
      <c r="K795" s="284" t="str">
        <f t="shared" si="52"/>
        <v/>
      </c>
      <c r="L795" s="285" t="str">
        <f t="shared" si="53"/>
        <v/>
      </c>
      <c r="M795" s="286" t="str">
        <f t="shared" ca="1" si="54"/>
        <v/>
      </c>
      <c r="U795" s="275"/>
    </row>
    <row r="796" spans="1:21" x14ac:dyDescent="0.25">
      <c r="A796" s="276"/>
      <c r="B796" s="277" t="str">
        <f>IF(Table9[[#This Row],[Código do agregado
'[Entidade']]]="","",(CONCATENATE(VLOOKUP(Table9[[#This Row],[Código do agregado
'[Entidade']]],Table8[[Código do agregado '[Entidade']]:[Código do agregado
'[1º Direito']]],8,FALSE),".",Table9[[#This Row],[Membro]])))</f>
        <v/>
      </c>
      <c r="C796" s="278"/>
      <c r="D796" s="279"/>
      <c r="E796" s="280" t="str">
        <f ca="1">IF(Table9[[#This Row],[Data de nascimento (aaaa-mm-dd)]]="","",(IF(A796="","",DATEDIF(D796,NOW(),"y"))))</f>
        <v/>
      </c>
      <c r="F796" s="281"/>
      <c r="G796" s="282"/>
      <c r="H796" s="283" t="str">
        <f>IF(G796="","",IF(G796&gt;(auxiliar!L$2*14),"Sim","Não"))</f>
        <v/>
      </c>
      <c r="I796" s="384" t="str">
        <f t="shared" si="55"/>
        <v/>
      </c>
      <c r="J796" s="380" t="str">
        <f>IF(Table9[[#This Row],[Código do agregado
'[Entidade']]]="","",IF(A796&lt;&gt;A795,"A",IF(J795="A","B",IF(J795="B","C",IF(J795="C","D",IF(J795="D","E",IF(J795="E","F",IF(J795="F","G",IF(J795="G","H",IF(J795="H","I",IF(J795="I","J",IF(J795="J","K",IF(J795="K","L",IF(J795="L","M",IF(J795="M","N",IF(J795="N","O",IF(J795="O","P",IF(J795="P","Q"))))))))))))))))))</f>
        <v/>
      </c>
      <c r="K796" s="284" t="str">
        <f t="shared" si="52"/>
        <v/>
      </c>
      <c r="L796" s="285" t="str">
        <f t="shared" si="53"/>
        <v/>
      </c>
      <c r="M796" s="286" t="str">
        <f t="shared" ca="1" si="54"/>
        <v/>
      </c>
      <c r="U796" s="275"/>
    </row>
    <row r="797" spans="1:21" x14ac:dyDescent="0.25">
      <c r="A797" s="276"/>
      <c r="B797" s="277" t="str">
        <f>IF(Table9[[#This Row],[Código do agregado
'[Entidade']]]="","",(CONCATENATE(VLOOKUP(Table9[[#This Row],[Código do agregado
'[Entidade']]],Table8[[Código do agregado '[Entidade']]:[Código do agregado
'[1º Direito']]],8,FALSE),".",Table9[[#This Row],[Membro]])))</f>
        <v/>
      </c>
      <c r="C797" s="278"/>
      <c r="D797" s="279"/>
      <c r="E797" s="280" t="str">
        <f ca="1">IF(Table9[[#This Row],[Data de nascimento (aaaa-mm-dd)]]="","",(IF(A797="","",DATEDIF(D797,NOW(),"y"))))</f>
        <v/>
      </c>
      <c r="F797" s="281"/>
      <c r="G797" s="282"/>
      <c r="H797" s="283" t="str">
        <f>IF(G797="","",IF(G797&gt;(auxiliar!L$2*14),"Sim","Não"))</f>
        <v/>
      </c>
      <c r="I797" s="384" t="str">
        <f t="shared" si="55"/>
        <v/>
      </c>
      <c r="J797" s="380" t="str">
        <f>IF(Table9[[#This Row],[Código do agregado
'[Entidade']]]="","",IF(A797&lt;&gt;A796,"A",IF(J796="A","B",IF(J796="B","C",IF(J796="C","D",IF(J796="D","E",IF(J796="E","F",IF(J796="F","G",IF(J796="G","H",IF(J796="H","I",IF(J796="I","J",IF(J796="J","K",IF(J796="K","L",IF(J796="L","M",IF(J796="M","N",IF(J796="N","O",IF(J796="O","P",IF(J796="P","Q"))))))))))))))))))</f>
        <v/>
      </c>
      <c r="K797" s="284" t="str">
        <f t="shared" si="52"/>
        <v/>
      </c>
      <c r="L797" s="285" t="str">
        <f t="shared" si="53"/>
        <v/>
      </c>
      <c r="M797" s="286" t="str">
        <f t="shared" ca="1" si="54"/>
        <v/>
      </c>
      <c r="U797" s="275"/>
    </row>
    <row r="798" spans="1:21" x14ac:dyDescent="0.25">
      <c r="A798" s="276"/>
      <c r="B798" s="277" t="str">
        <f>IF(Table9[[#This Row],[Código do agregado
'[Entidade']]]="","",(CONCATENATE(VLOOKUP(Table9[[#This Row],[Código do agregado
'[Entidade']]],Table8[[Código do agregado '[Entidade']]:[Código do agregado
'[1º Direito']]],8,FALSE),".",Table9[[#This Row],[Membro]])))</f>
        <v/>
      </c>
      <c r="C798" s="278"/>
      <c r="D798" s="279"/>
      <c r="E798" s="280" t="str">
        <f ca="1">IF(Table9[[#This Row],[Data de nascimento (aaaa-mm-dd)]]="","",(IF(A798="","",DATEDIF(D798,NOW(),"y"))))</f>
        <v/>
      </c>
      <c r="F798" s="281"/>
      <c r="G798" s="282"/>
      <c r="H798" s="283" t="str">
        <f>IF(G798="","",IF(G798&gt;(auxiliar!L$2*14),"Sim","Não"))</f>
        <v/>
      </c>
      <c r="I798" s="384" t="str">
        <f t="shared" si="55"/>
        <v/>
      </c>
      <c r="J798" s="380" t="str">
        <f>IF(Table9[[#This Row],[Código do agregado
'[Entidade']]]="","",IF(A798&lt;&gt;A797,"A",IF(J797="A","B",IF(J797="B","C",IF(J797="C","D",IF(J797="D","E",IF(J797="E","F",IF(J797="F","G",IF(J797="G","H",IF(J797="H","I",IF(J797="I","J",IF(J797="J","K",IF(J797="K","L",IF(J797="L","M",IF(J797="M","N",IF(J797="N","O",IF(J797="O","P",IF(J797="P","Q"))))))))))))))))))</f>
        <v/>
      </c>
      <c r="K798" s="284" t="str">
        <f t="shared" si="52"/>
        <v/>
      </c>
      <c r="L798" s="285" t="str">
        <f t="shared" si="53"/>
        <v/>
      </c>
      <c r="M798" s="286" t="str">
        <f t="shared" ca="1" si="54"/>
        <v/>
      </c>
      <c r="U798" s="275"/>
    </row>
    <row r="799" spans="1:21" x14ac:dyDescent="0.25">
      <c r="A799" s="276"/>
      <c r="B799" s="277" t="str">
        <f>IF(Table9[[#This Row],[Código do agregado
'[Entidade']]]="","",(CONCATENATE(VLOOKUP(Table9[[#This Row],[Código do agregado
'[Entidade']]],Table8[[Código do agregado '[Entidade']]:[Código do agregado
'[1º Direito']]],8,FALSE),".",Table9[[#This Row],[Membro]])))</f>
        <v/>
      </c>
      <c r="C799" s="278"/>
      <c r="D799" s="279"/>
      <c r="E799" s="280" t="str">
        <f ca="1">IF(Table9[[#This Row],[Data de nascimento (aaaa-mm-dd)]]="","",(IF(A799="","",DATEDIF(D799,NOW(),"y"))))</f>
        <v/>
      </c>
      <c r="F799" s="281"/>
      <c r="G799" s="282"/>
      <c r="H799" s="283" t="str">
        <f>IF(G799="","",IF(G799&gt;(auxiliar!L$2*14),"Sim","Não"))</f>
        <v/>
      </c>
      <c r="I799" s="384" t="str">
        <f t="shared" si="55"/>
        <v/>
      </c>
      <c r="J799" s="380" t="str">
        <f>IF(Table9[[#This Row],[Código do agregado
'[Entidade']]]="","",IF(A799&lt;&gt;A798,"A",IF(J798="A","B",IF(J798="B","C",IF(J798="C","D",IF(J798="D","E",IF(J798="E","F",IF(J798="F","G",IF(J798="G","H",IF(J798="H","I",IF(J798="I","J",IF(J798="J","K",IF(J798="K","L",IF(J798="L","M",IF(J798="M","N",IF(J798="N","O",IF(J798="O","P",IF(J798="P","Q"))))))))))))))))))</f>
        <v/>
      </c>
      <c r="K799" s="284" t="str">
        <f t="shared" si="52"/>
        <v/>
      </c>
      <c r="L799" s="285" t="str">
        <f t="shared" si="53"/>
        <v/>
      </c>
      <c r="M799" s="286" t="str">
        <f t="shared" ca="1" si="54"/>
        <v/>
      </c>
      <c r="U799" s="275"/>
    </row>
    <row r="800" spans="1:21" x14ac:dyDescent="0.25">
      <c r="A800" s="276"/>
      <c r="B800" s="277" t="str">
        <f>IF(Table9[[#This Row],[Código do agregado
'[Entidade']]]="","",(CONCATENATE(VLOOKUP(Table9[[#This Row],[Código do agregado
'[Entidade']]],Table8[[Código do agregado '[Entidade']]:[Código do agregado
'[1º Direito']]],8,FALSE),".",Table9[[#This Row],[Membro]])))</f>
        <v/>
      </c>
      <c r="C800" s="278"/>
      <c r="D800" s="279"/>
      <c r="E800" s="280" t="str">
        <f ca="1">IF(Table9[[#This Row],[Data de nascimento (aaaa-mm-dd)]]="","",(IF(A800="","",DATEDIF(D800,NOW(),"y"))))</f>
        <v/>
      </c>
      <c r="F800" s="281"/>
      <c r="G800" s="282"/>
      <c r="H800" s="283" t="str">
        <f>IF(G800="","",IF(G800&gt;(auxiliar!L$2*14),"Sim","Não"))</f>
        <v/>
      </c>
      <c r="I800" s="384" t="str">
        <f t="shared" si="55"/>
        <v/>
      </c>
      <c r="J800" s="380" t="str">
        <f>IF(Table9[[#This Row],[Código do agregado
'[Entidade']]]="","",IF(A800&lt;&gt;A799,"A",IF(J799="A","B",IF(J799="B","C",IF(J799="C","D",IF(J799="D","E",IF(J799="E","F",IF(J799="F","G",IF(J799="G","H",IF(J799="H","I",IF(J799="I","J",IF(J799="J","K",IF(J799="K","L",IF(J799="L","M",IF(J799="M","N",IF(J799="N","O",IF(J799="O","P",IF(J799="P","Q"))))))))))))))))))</f>
        <v/>
      </c>
      <c r="K800" s="284" t="str">
        <f t="shared" si="52"/>
        <v/>
      </c>
      <c r="L800" s="285" t="str">
        <f t="shared" si="53"/>
        <v/>
      </c>
      <c r="M800" s="286" t="str">
        <f t="shared" ca="1" si="54"/>
        <v/>
      </c>
      <c r="U800" s="275"/>
    </row>
    <row r="801" spans="1:21" x14ac:dyDescent="0.25">
      <c r="A801" s="276"/>
      <c r="B801" s="277" t="str">
        <f>IF(Table9[[#This Row],[Código do agregado
'[Entidade']]]="","",(CONCATENATE(VLOOKUP(Table9[[#This Row],[Código do agregado
'[Entidade']]],Table8[[Código do agregado '[Entidade']]:[Código do agregado
'[1º Direito']]],8,FALSE),".",Table9[[#This Row],[Membro]])))</f>
        <v/>
      </c>
      <c r="C801" s="278"/>
      <c r="D801" s="279"/>
      <c r="E801" s="280" t="str">
        <f ca="1">IF(Table9[[#This Row],[Data de nascimento (aaaa-mm-dd)]]="","",(IF(A801="","",DATEDIF(D801,NOW(),"y"))))</f>
        <v/>
      </c>
      <c r="F801" s="281"/>
      <c r="G801" s="282"/>
      <c r="H801" s="283" t="str">
        <f>IF(G801="","",IF(G801&gt;(auxiliar!L$2*14),"Sim","Não"))</f>
        <v/>
      </c>
      <c r="I801" s="384" t="str">
        <f t="shared" si="55"/>
        <v/>
      </c>
      <c r="J801" s="380" t="str">
        <f>IF(Table9[[#This Row],[Código do agregado
'[Entidade']]]="","",IF(A801&lt;&gt;A800,"A",IF(J800="A","B",IF(J800="B","C",IF(J800="C","D",IF(J800="D","E",IF(J800="E","F",IF(J800="F","G",IF(J800="G","H",IF(J800="H","I",IF(J800="I","J",IF(J800="J","K",IF(J800="K","L",IF(J800="L","M",IF(J800="M","N",IF(J800="N","O",IF(J800="O","P",IF(J800="P","Q"))))))))))))))))))</f>
        <v/>
      </c>
      <c r="K801" s="284" t="str">
        <f t="shared" si="52"/>
        <v/>
      </c>
      <c r="L801" s="285" t="str">
        <f t="shared" si="53"/>
        <v/>
      </c>
      <c r="M801" s="286" t="str">
        <f t="shared" ca="1" si="54"/>
        <v/>
      </c>
      <c r="U801" s="275"/>
    </row>
    <row r="802" spans="1:21" x14ac:dyDescent="0.25">
      <c r="A802" s="276"/>
      <c r="B802" s="277" t="str">
        <f>IF(Table9[[#This Row],[Código do agregado
'[Entidade']]]="","",(CONCATENATE(VLOOKUP(Table9[[#This Row],[Código do agregado
'[Entidade']]],Table8[[Código do agregado '[Entidade']]:[Código do agregado
'[1º Direito']]],8,FALSE),".",Table9[[#This Row],[Membro]])))</f>
        <v/>
      </c>
      <c r="C802" s="278"/>
      <c r="D802" s="279"/>
      <c r="E802" s="280" t="str">
        <f ca="1">IF(Table9[[#This Row],[Data de nascimento (aaaa-mm-dd)]]="","",(IF(A802="","",DATEDIF(D802,NOW(),"y"))))</f>
        <v/>
      </c>
      <c r="F802" s="281"/>
      <c r="G802" s="282"/>
      <c r="H802" s="283" t="str">
        <f>IF(G802="","",IF(G802&gt;(auxiliar!L$2*14),"Sim","Não"))</f>
        <v/>
      </c>
      <c r="I802" s="384" t="str">
        <f t="shared" si="55"/>
        <v/>
      </c>
      <c r="J802" s="380" t="str">
        <f>IF(Table9[[#This Row],[Código do agregado
'[Entidade']]]="","",IF(A802&lt;&gt;A801,"A",IF(J801="A","B",IF(J801="B","C",IF(J801="C","D",IF(J801="D","E",IF(J801="E","F",IF(J801="F","G",IF(J801="G","H",IF(J801="H","I",IF(J801="I","J",IF(J801="J","K",IF(J801="K","L",IF(J801="L","M",IF(J801="M","N",IF(J801="N","O",IF(J801="O","P",IF(J801="P","Q"))))))))))))))))))</f>
        <v/>
      </c>
      <c r="K802" s="284" t="str">
        <f t="shared" si="52"/>
        <v/>
      </c>
      <c r="L802" s="285" t="str">
        <f t="shared" si="53"/>
        <v/>
      </c>
      <c r="M802" s="286" t="str">
        <f t="shared" ca="1" si="54"/>
        <v/>
      </c>
      <c r="U802" s="275"/>
    </row>
    <row r="803" spans="1:21" x14ac:dyDescent="0.25">
      <c r="A803" s="276"/>
      <c r="B803" s="277" t="str">
        <f>IF(Table9[[#This Row],[Código do agregado
'[Entidade']]]="","",(CONCATENATE(VLOOKUP(Table9[[#This Row],[Código do agregado
'[Entidade']]],Table8[[Código do agregado '[Entidade']]:[Código do agregado
'[1º Direito']]],8,FALSE),".",Table9[[#This Row],[Membro]])))</f>
        <v/>
      </c>
      <c r="C803" s="278"/>
      <c r="D803" s="279"/>
      <c r="E803" s="280" t="str">
        <f ca="1">IF(Table9[[#This Row],[Data de nascimento (aaaa-mm-dd)]]="","",(IF(A803="","",DATEDIF(D803,NOW(),"y"))))</f>
        <v/>
      </c>
      <c r="F803" s="281"/>
      <c r="G803" s="282"/>
      <c r="H803" s="283" t="str">
        <f>IF(G803="","",IF(G803&gt;(auxiliar!L$2*14),"Sim","Não"))</f>
        <v/>
      </c>
      <c r="I803" s="384" t="str">
        <f t="shared" si="55"/>
        <v/>
      </c>
      <c r="J803" s="380" t="str">
        <f>IF(Table9[[#This Row],[Código do agregado
'[Entidade']]]="","",IF(A803&lt;&gt;A802,"A",IF(J802="A","B",IF(J802="B","C",IF(J802="C","D",IF(J802="D","E",IF(J802="E","F",IF(J802="F","G",IF(J802="G","H",IF(J802="H","I",IF(J802="I","J",IF(J802="J","K",IF(J802="K","L",IF(J802="L","M",IF(J802="M","N",IF(J802="N","O",IF(J802="O","P",IF(J802="P","Q"))))))))))))))))))</f>
        <v/>
      </c>
      <c r="K803" s="284" t="str">
        <f t="shared" si="52"/>
        <v/>
      </c>
      <c r="L803" s="285" t="str">
        <f t="shared" si="53"/>
        <v/>
      </c>
      <c r="M803" s="286" t="str">
        <f t="shared" ca="1" si="54"/>
        <v/>
      </c>
      <c r="U803" s="275"/>
    </row>
    <row r="804" spans="1:21" x14ac:dyDescent="0.25">
      <c r="A804" s="276"/>
      <c r="B804" s="277" t="str">
        <f>IF(Table9[[#This Row],[Código do agregado
'[Entidade']]]="","",(CONCATENATE(VLOOKUP(Table9[[#This Row],[Código do agregado
'[Entidade']]],Table8[[Código do agregado '[Entidade']]:[Código do agregado
'[1º Direito']]],8,FALSE),".",Table9[[#This Row],[Membro]])))</f>
        <v/>
      </c>
      <c r="C804" s="278"/>
      <c r="D804" s="279"/>
      <c r="E804" s="280" t="str">
        <f ca="1">IF(Table9[[#This Row],[Data de nascimento (aaaa-mm-dd)]]="","",(IF(A804="","",DATEDIF(D804,NOW(),"y"))))</f>
        <v/>
      </c>
      <c r="F804" s="281"/>
      <c r="G804" s="282"/>
      <c r="H804" s="283" t="str">
        <f>IF(G804="","",IF(G804&gt;(auxiliar!L$2*14),"Sim","Não"))</f>
        <v/>
      </c>
      <c r="I804" s="384" t="str">
        <f t="shared" si="55"/>
        <v/>
      </c>
      <c r="J804" s="380" t="str">
        <f>IF(Table9[[#This Row],[Código do agregado
'[Entidade']]]="","",IF(A804&lt;&gt;A803,"A",IF(J803="A","B",IF(J803="B","C",IF(J803="C","D",IF(J803="D","E",IF(J803="E","F",IF(J803="F","G",IF(J803="G","H",IF(J803="H","I",IF(J803="I","J",IF(J803="J","K",IF(J803="K","L",IF(J803="L","M",IF(J803="M","N",IF(J803="N","O",IF(J803="O","P",IF(J803="P","Q"))))))))))))))))))</f>
        <v/>
      </c>
      <c r="K804" s="284" t="str">
        <f t="shared" ref="K804:K867" si="56">IFERROR(IF(OR(RIGHT(C804,1)-(11-((9*LEFT(C804,1)+8*MID(C804,2,1)+7*MID(C804,3,1)+6*MID(C804,4,1)+5*MID(C804,5,1)+4*MID(C804,6,1)+3*MID(C804,7,1)+2*MID(C804,8,1))-(11*INT((9*LEFT(C804,1)+8*MID(C804,2,1)+7*MID(C804,3,1)+6*MID(C804,4,1)+5*MID(C804,5,1)+4*MID(C804,6,1)+3*MID(C804,7,1)+2*MID(C804,8,1))/11))))=0,RIGHT(C804,1)-(11-((9*LEFT(C804,1)+8*MID(C804,2,1)+7*MID(C804,3,1)+6*MID(C804,4,1)+5*MID(C804,5,1)+4*MID(C804,6,1)+3*MID(C804,7,1)+2*MID(C804,8,1))-(11*INT((9*LEFT(C804,1)+8*MID(C804,2,1)+7*MID(C804,3,1)+6*MID(C804,4,1)+5*MID(C804,5,1)+4*MID(C804,6,1)+3*MID(C804,7,1)+2*MID(C804,8,1))/11))))=-11,RIGHT(C804,1)-(11-((9*LEFT(C804,1)+8*MID(C804,2,1)+7*MID(C804,3,1)+6*MID(C804,4,1)+5*MID(C804,5,1)+4*MID(C804,6,1)+3*MID(C804,7,1)+2*MID(C804,8,1))-(11*INT((9*LEFT(C804,1)+8*MID(C804,2,1)+7*MID(C804,3,1)+6*MID(C804,4,1)+5*MID(C804,5,1)+4*MID(C804,6,1)+3*MID(C804,7,1)+2*MID(C804,8,1))/11))))=-10),"","X"),"")</f>
        <v/>
      </c>
      <c r="L804" s="285" t="str">
        <f t="shared" ref="L804:L867" si="57">IF(RIGHT(B804,1)="A","",IF(B804="","",IF(OR(E804&gt;65,AND(E804&gt;17,E804&lt;26)),"Rend","")))</f>
        <v/>
      </c>
      <c r="M804" s="286" t="str">
        <f t="shared" ref="M804:M867" ca="1" si="58">IF(OR(E804&lt;18,AND(H804="Não",L804="Rend")),"Dep","")</f>
        <v/>
      </c>
      <c r="U804" s="275"/>
    </row>
    <row r="805" spans="1:21" x14ac:dyDescent="0.25">
      <c r="A805" s="276"/>
      <c r="B805" s="277" t="str">
        <f>IF(Table9[[#This Row],[Código do agregado
'[Entidade']]]="","",(CONCATENATE(VLOOKUP(Table9[[#This Row],[Código do agregado
'[Entidade']]],Table8[[Código do agregado '[Entidade']]:[Código do agregado
'[1º Direito']]],8,FALSE),".",Table9[[#This Row],[Membro]])))</f>
        <v/>
      </c>
      <c r="C805" s="278"/>
      <c r="D805" s="279"/>
      <c r="E805" s="280" t="str">
        <f ca="1">IF(Table9[[#This Row],[Data de nascimento (aaaa-mm-dd)]]="","",(IF(A805="","",DATEDIF(D805,NOW(),"y"))))</f>
        <v/>
      </c>
      <c r="F805" s="281"/>
      <c r="G805" s="282"/>
      <c r="H805" s="283" t="str">
        <f>IF(G805="","",IF(G805&gt;(auxiliar!L$2*14),"Sim","Não"))</f>
        <v/>
      </c>
      <c r="I805" s="384" t="str">
        <f t="shared" si="55"/>
        <v/>
      </c>
      <c r="J805" s="380" t="str">
        <f>IF(Table9[[#This Row],[Código do agregado
'[Entidade']]]="","",IF(A805&lt;&gt;A804,"A",IF(J804="A","B",IF(J804="B","C",IF(J804="C","D",IF(J804="D","E",IF(J804="E","F",IF(J804="F","G",IF(J804="G","H",IF(J804="H","I",IF(J804="I","J",IF(J804="J","K",IF(J804="K","L",IF(J804="L","M",IF(J804="M","N",IF(J804="N","O",IF(J804="O","P",IF(J804="P","Q"))))))))))))))))))</f>
        <v/>
      </c>
      <c r="K805" s="284" t="str">
        <f t="shared" si="56"/>
        <v/>
      </c>
      <c r="L805" s="285" t="str">
        <f t="shared" si="57"/>
        <v/>
      </c>
      <c r="M805" s="286" t="str">
        <f t="shared" ca="1" si="58"/>
        <v/>
      </c>
      <c r="U805" s="275"/>
    </row>
    <row r="806" spans="1:21" x14ac:dyDescent="0.25">
      <c r="A806" s="276"/>
      <c r="B806" s="277" t="str">
        <f>IF(Table9[[#This Row],[Código do agregado
'[Entidade']]]="","",(CONCATENATE(VLOOKUP(Table9[[#This Row],[Código do agregado
'[Entidade']]],Table8[[Código do agregado '[Entidade']]:[Código do agregado
'[1º Direito']]],8,FALSE),".",Table9[[#This Row],[Membro]])))</f>
        <v/>
      </c>
      <c r="C806" s="278"/>
      <c r="D806" s="279"/>
      <c r="E806" s="280" t="str">
        <f ca="1">IF(Table9[[#This Row],[Data de nascimento (aaaa-mm-dd)]]="","",(IF(A806="","",DATEDIF(D806,NOW(),"y"))))</f>
        <v/>
      </c>
      <c r="F806" s="281"/>
      <c r="G806" s="282"/>
      <c r="H806" s="283" t="str">
        <f>IF(G806="","",IF(G806&gt;(auxiliar!L$2*14),"Sim","Não"))</f>
        <v/>
      </c>
      <c r="I806" s="384" t="str">
        <f t="shared" si="55"/>
        <v/>
      </c>
      <c r="J806" s="380" t="str">
        <f>IF(Table9[[#This Row],[Código do agregado
'[Entidade']]]="","",IF(A806&lt;&gt;A805,"A",IF(J805="A","B",IF(J805="B","C",IF(J805="C","D",IF(J805="D","E",IF(J805="E","F",IF(J805="F","G",IF(J805="G","H",IF(J805="H","I",IF(J805="I","J",IF(J805="J","K",IF(J805="K","L",IF(J805="L","M",IF(J805="M","N",IF(J805="N","O",IF(J805="O","P",IF(J805="P","Q"))))))))))))))))))</f>
        <v/>
      </c>
      <c r="K806" s="284" t="str">
        <f t="shared" si="56"/>
        <v/>
      </c>
      <c r="L806" s="285" t="str">
        <f t="shared" si="57"/>
        <v/>
      </c>
      <c r="M806" s="286" t="str">
        <f t="shared" ca="1" si="58"/>
        <v/>
      </c>
      <c r="U806" s="275"/>
    </row>
    <row r="807" spans="1:21" x14ac:dyDescent="0.25">
      <c r="A807" s="276"/>
      <c r="B807" s="277" t="str">
        <f>IF(Table9[[#This Row],[Código do agregado
'[Entidade']]]="","",(CONCATENATE(VLOOKUP(Table9[[#This Row],[Código do agregado
'[Entidade']]],Table8[[Código do agregado '[Entidade']]:[Código do agregado
'[1º Direito']]],8,FALSE),".",Table9[[#This Row],[Membro]])))</f>
        <v/>
      </c>
      <c r="C807" s="278"/>
      <c r="D807" s="279"/>
      <c r="E807" s="280" t="str">
        <f ca="1">IF(Table9[[#This Row],[Data de nascimento (aaaa-mm-dd)]]="","",(IF(A807="","",DATEDIF(D807,NOW(),"y"))))</f>
        <v/>
      </c>
      <c r="F807" s="281"/>
      <c r="G807" s="282"/>
      <c r="H807" s="283" t="str">
        <f>IF(G807="","",IF(G807&gt;(auxiliar!L$2*14),"Sim","Não"))</f>
        <v/>
      </c>
      <c r="I807" s="384" t="str">
        <f t="shared" si="55"/>
        <v/>
      </c>
      <c r="J807" s="380" t="str">
        <f>IF(Table9[[#This Row],[Código do agregado
'[Entidade']]]="","",IF(A807&lt;&gt;A806,"A",IF(J806="A","B",IF(J806="B","C",IF(J806="C","D",IF(J806="D","E",IF(J806="E","F",IF(J806="F","G",IF(J806="G","H",IF(J806="H","I",IF(J806="I","J",IF(J806="J","K",IF(J806="K","L",IF(J806="L","M",IF(J806="M","N",IF(J806="N","O",IF(J806="O","P",IF(J806="P","Q"))))))))))))))))))</f>
        <v/>
      </c>
      <c r="K807" s="284" t="str">
        <f t="shared" si="56"/>
        <v/>
      </c>
      <c r="L807" s="285" t="str">
        <f t="shared" si="57"/>
        <v/>
      </c>
      <c r="M807" s="286" t="str">
        <f t="shared" ca="1" si="58"/>
        <v/>
      </c>
      <c r="U807" s="275"/>
    </row>
    <row r="808" spans="1:21" x14ac:dyDescent="0.25">
      <c r="A808" s="276"/>
      <c r="B808" s="277" t="str">
        <f>IF(Table9[[#This Row],[Código do agregado
'[Entidade']]]="","",(CONCATENATE(VLOOKUP(Table9[[#This Row],[Código do agregado
'[Entidade']]],Table8[[Código do agregado '[Entidade']]:[Código do agregado
'[1º Direito']]],8,FALSE),".",Table9[[#This Row],[Membro]])))</f>
        <v/>
      </c>
      <c r="C808" s="278"/>
      <c r="D808" s="279"/>
      <c r="E808" s="280" t="str">
        <f ca="1">IF(Table9[[#This Row],[Data de nascimento (aaaa-mm-dd)]]="","",(IF(A808="","",DATEDIF(D808,NOW(),"y"))))</f>
        <v/>
      </c>
      <c r="F808" s="281"/>
      <c r="G808" s="282"/>
      <c r="H808" s="283" t="str">
        <f>IF(G808="","",IF(G808&gt;(auxiliar!L$2*14),"Sim","Não"))</f>
        <v/>
      </c>
      <c r="I808" s="384" t="str">
        <f t="shared" si="55"/>
        <v/>
      </c>
      <c r="J808" s="380" t="str">
        <f>IF(Table9[[#This Row],[Código do agregado
'[Entidade']]]="","",IF(A808&lt;&gt;A807,"A",IF(J807="A","B",IF(J807="B","C",IF(J807="C","D",IF(J807="D","E",IF(J807="E","F",IF(J807="F","G",IF(J807="G","H",IF(J807="H","I",IF(J807="I","J",IF(J807="J","K",IF(J807="K","L",IF(J807="L","M",IF(J807="M","N",IF(J807="N","O",IF(J807="O","P",IF(J807="P","Q"))))))))))))))))))</f>
        <v/>
      </c>
      <c r="K808" s="284" t="str">
        <f t="shared" si="56"/>
        <v/>
      </c>
      <c r="L808" s="285" t="str">
        <f t="shared" si="57"/>
        <v/>
      </c>
      <c r="M808" s="286" t="str">
        <f t="shared" ca="1" si="58"/>
        <v/>
      </c>
      <c r="U808" s="275"/>
    </row>
    <row r="809" spans="1:21" x14ac:dyDescent="0.25">
      <c r="A809" s="276"/>
      <c r="B809" s="277" t="str">
        <f>IF(Table9[[#This Row],[Código do agregado
'[Entidade']]]="","",(CONCATENATE(VLOOKUP(Table9[[#This Row],[Código do agregado
'[Entidade']]],Table8[[Código do agregado '[Entidade']]:[Código do agregado
'[1º Direito']]],8,FALSE),".",Table9[[#This Row],[Membro]])))</f>
        <v/>
      </c>
      <c r="C809" s="278"/>
      <c r="D809" s="279"/>
      <c r="E809" s="280" t="str">
        <f ca="1">IF(Table9[[#This Row],[Data de nascimento (aaaa-mm-dd)]]="","",(IF(A809="","",DATEDIF(D809,NOW(),"y"))))</f>
        <v/>
      </c>
      <c r="F809" s="281"/>
      <c r="G809" s="282"/>
      <c r="H809" s="283" t="str">
        <f>IF(G809="","",IF(G809&gt;(auxiliar!L$2*14),"Sim","Não"))</f>
        <v/>
      </c>
      <c r="I809" s="384" t="str">
        <f t="shared" si="55"/>
        <v/>
      </c>
      <c r="J809" s="380" t="str">
        <f>IF(Table9[[#This Row],[Código do agregado
'[Entidade']]]="","",IF(A809&lt;&gt;A808,"A",IF(J808="A","B",IF(J808="B","C",IF(J808="C","D",IF(J808="D","E",IF(J808="E","F",IF(J808="F","G",IF(J808="G","H",IF(J808="H","I",IF(J808="I","J",IF(J808="J","K",IF(J808="K","L",IF(J808="L","M",IF(J808="M","N",IF(J808="N","O",IF(J808="O","P",IF(J808="P","Q"))))))))))))))))))</f>
        <v/>
      </c>
      <c r="K809" s="284" t="str">
        <f t="shared" si="56"/>
        <v/>
      </c>
      <c r="L809" s="285" t="str">
        <f t="shared" si="57"/>
        <v/>
      </c>
      <c r="M809" s="286" t="str">
        <f t="shared" ca="1" si="58"/>
        <v/>
      </c>
      <c r="U809" s="275"/>
    </row>
    <row r="810" spans="1:21" x14ac:dyDescent="0.25">
      <c r="A810" s="276"/>
      <c r="B810" s="277" t="str">
        <f>IF(Table9[[#This Row],[Código do agregado
'[Entidade']]]="","",(CONCATENATE(VLOOKUP(Table9[[#This Row],[Código do agregado
'[Entidade']]],Table8[[Código do agregado '[Entidade']]:[Código do agregado
'[1º Direito']]],8,FALSE),".",Table9[[#This Row],[Membro]])))</f>
        <v/>
      </c>
      <c r="C810" s="278"/>
      <c r="D810" s="279"/>
      <c r="E810" s="280" t="str">
        <f ca="1">IF(Table9[[#This Row],[Data de nascimento (aaaa-mm-dd)]]="","",(IF(A810="","",DATEDIF(D810,NOW(),"y"))))</f>
        <v/>
      </c>
      <c r="F810" s="281"/>
      <c r="G810" s="282"/>
      <c r="H810" s="283" t="str">
        <f>IF(G810="","",IF(G810&gt;(auxiliar!L$2*14),"Sim","Não"))</f>
        <v/>
      </c>
      <c r="I810" s="384" t="str">
        <f t="shared" si="55"/>
        <v/>
      </c>
      <c r="J810" s="380" t="str">
        <f>IF(Table9[[#This Row],[Código do agregado
'[Entidade']]]="","",IF(A810&lt;&gt;A809,"A",IF(J809="A","B",IF(J809="B","C",IF(J809="C","D",IF(J809="D","E",IF(J809="E","F",IF(J809="F","G",IF(J809="G","H",IF(J809="H","I",IF(J809="I","J",IF(J809="J","K",IF(J809="K","L",IF(J809="L","M",IF(J809="M","N",IF(J809="N","O",IF(J809="O","P",IF(J809="P","Q"))))))))))))))))))</f>
        <v/>
      </c>
      <c r="K810" s="284" t="str">
        <f t="shared" si="56"/>
        <v/>
      </c>
      <c r="L810" s="285" t="str">
        <f t="shared" si="57"/>
        <v/>
      </c>
      <c r="M810" s="286" t="str">
        <f t="shared" ca="1" si="58"/>
        <v/>
      </c>
      <c r="U810" s="275"/>
    </row>
    <row r="811" spans="1:21" x14ac:dyDescent="0.25">
      <c r="A811" s="276"/>
      <c r="B811" s="277" t="str">
        <f>IF(Table9[[#This Row],[Código do agregado
'[Entidade']]]="","",(CONCATENATE(VLOOKUP(Table9[[#This Row],[Código do agregado
'[Entidade']]],Table8[[Código do agregado '[Entidade']]:[Código do agregado
'[1º Direito']]],8,FALSE),".",Table9[[#This Row],[Membro]])))</f>
        <v/>
      </c>
      <c r="C811" s="278"/>
      <c r="D811" s="279"/>
      <c r="E811" s="280" t="str">
        <f ca="1">IF(Table9[[#This Row],[Data de nascimento (aaaa-mm-dd)]]="","",(IF(A811="","",DATEDIF(D811,NOW(),"y"))))</f>
        <v/>
      </c>
      <c r="F811" s="281"/>
      <c r="G811" s="282"/>
      <c r="H811" s="283" t="str">
        <f>IF(G811="","",IF(G811&gt;(auxiliar!L$2*14),"Sim","Não"))</f>
        <v/>
      </c>
      <c r="I811" s="384" t="str">
        <f t="shared" si="55"/>
        <v/>
      </c>
      <c r="J811" s="380" t="str">
        <f>IF(Table9[[#This Row],[Código do agregado
'[Entidade']]]="","",IF(A811&lt;&gt;A810,"A",IF(J810="A","B",IF(J810="B","C",IF(J810="C","D",IF(J810="D","E",IF(J810="E","F",IF(J810="F","G",IF(J810="G","H",IF(J810="H","I",IF(J810="I","J",IF(J810="J","K",IF(J810="K","L",IF(J810="L","M",IF(J810="M","N",IF(J810="N","O",IF(J810="O","P",IF(J810="P","Q"))))))))))))))))))</f>
        <v/>
      </c>
      <c r="K811" s="284" t="str">
        <f t="shared" si="56"/>
        <v/>
      </c>
      <c r="L811" s="285" t="str">
        <f t="shared" si="57"/>
        <v/>
      </c>
      <c r="M811" s="286" t="str">
        <f t="shared" ca="1" si="58"/>
        <v/>
      </c>
      <c r="U811" s="275"/>
    </row>
    <row r="812" spans="1:21" x14ac:dyDescent="0.25">
      <c r="A812" s="276"/>
      <c r="B812" s="277" t="str">
        <f>IF(Table9[[#This Row],[Código do agregado
'[Entidade']]]="","",(CONCATENATE(VLOOKUP(Table9[[#This Row],[Código do agregado
'[Entidade']]],Table8[[Código do agregado '[Entidade']]:[Código do agregado
'[1º Direito']]],8,FALSE),".",Table9[[#This Row],[Membro]])))</f>
        <v/>
      </c>
      <c r="C812" s="278"/>
      <c r="D812" s="279"/>
      <c r="E812" s="280" t="str">
        <f ca="1">IF(Table9[[#This Row],[Data de nascimento (aaaa-mm-dd)]]="","",(IF(A812="","",DATEDIF(D812,NOW(),"y"))))</f>
        <v/>
      </c>
      <c r="F812" s="281"/>
      <c r="G812" s="282"/>
      <c r="H812" s="283" t="str">
        <f>IF(G812="","",IF(G812&gt;(auxiliar!L$2*14),"Sim","Não"))</f>
        <v/>
      </c>
      <c r="I812" s="384" t="str">
        <f t="shared" si="55"/>
        <v/>
      </c>
      <c r="J812" s="380" t="str">
        <f>IF(Table9[[#This Row],[Código do agregado
'[Entidade']]]="","",IF(A812&lt;&gt;A811,"A",IF(J811="A","B",IF(J811="B","C",IF(J811="C","D",IF(J811="D","E",IF(J811="E","F",IF(J811="F","G",IF(J811="G","H",IF(J811="H","I",IF(J811="I","J",IF(J811="J","K",IF(J811="K","L",IF(J811="L","M",IF(J811="M","N",IF(J811="N","O",IF(J811="O","P",IF(J811="P","Q"))))))))))))))))))</f>
        <v/>
      </c>
      <c r="K812" s="284" t="str">
        <f t="shared" si="56"/>
        <v/>
      </c>
      <c r="L812" s="285" t="str">
        <f t="shared" si="57"/>
        <v/>
      </c>
      <c r="M812" s="286" t="str">
        <f t="shared" ca="1" si="58"/>
        <v/>
      </c>
      <c r="U812" s="275"/>
    </row>
    <row r="813" spans="1:21" x14ac:dyDescent="0.25">
      <c r="A813" s="276"/>
      <c r="B813" s="277" t="str">
        <f>IF(Table9[[#This Row],[Código do agregado
'[Entidade']]]="","",(CONCATENATE(VLOOKUP(Table9[[#This Row],[Código do agregado
'[Entidade']]],Table8[[Código do agregado '[Entidade']]:[Código do agregado
'[1º Direito']]],8,FALSE),".",Table9[[#This Row],[Membro]])))</f>
        <v/>
      </c>
      <c r="C813" s="278"/>
      <c r="D813" s="279"/>
      <c r="E813" s="280" t="str">
        <f ca="1">IF(Table9[[#This Row],[Data de nascimento (aaaa-mm-dd)]]="","",(IF(A813="","",DATEDIF(D813,NOW(),"y"))))</f>
        <v/>
      </c>
      <c r="F813" s="281"/>
      <c r="G813" s="282"/>
      <c r="H813" s="283" t="str">
        <f>IF(G813="","",IF(G813&gt;(auxiliar!L$2*14),"Sim","Não"))</f>
        <v/>
      </c>
      <c r="I813" s="384" t="str">
        <f t="shared" si="55"/>
        <v/>
      </c>
      <c r="J813" s="380" t="str">
        <f>IF(Table9[[#This Row],[Código do agregado
'[Entidade']]]="","",IF(A813&lt;&gt;A812,"A",IF(J812="A","B",IF(J812="B","C",IF(J812="C","D",IF(J812="D","E",IF(J812="E","F",IF(J812="F","G",IF(J812="G","H",IF(J812="H","I",IF(J812="I","J",IF(J812="J","K",IF(J812="K","L",IF(J812="L","M",IF(J812="M","N",IF(J812="N","O",IF(J812="O","P",IF(J812="P","Q"))))))))))))))))))</f>
        <v/>
      </c>
      <c r="K813" s="284" t="str">
        <f t="shared" si="56"/>
        <v/>
      </c>
      <c r="L813" s="285" t="str">
        <f t="shared" si="57"/>
        <v/>
      </c>
      <c r="M813" s="286" t="str">
        <f t="shared" ca="1" si="58"/>
        <v/>
      </c>
      <c r="U813" s="275"/>
    </row>
    <row r="814" spans="1:21" x14ac:dyDescent="0.25">
      <c r="A814" s="276"/>
      <c r="B814" s="277" t="str">
        <f>IF(Table9[[#This Row],[Código do agregado
'[Entidade']]]="","",(CONCATENATE(VLOOKUP(Table9[[#This Row],[Código do agregado
'[Entidade']]],Table8[[Código do agregado '[Entidade']]:[Código do agregado
'[1º Direito']]],8,FALSE),".",Table9[[#This Row],[Membro]])))</f>
        <v/>
      </c>
      <c r="C814" s="278"/>
      <c r="D814" s="279"/>
      <c r="E814" s="280" t="str">
        <f ca="1">IF(Table9[[#This Row],[Data de nascimento (aaaa-mm-dd)]]="","",(IF(A814="","",DATEDIF(D814,NOW(),"y"))))</f>
        <v/>
      </c>
      <c r="F814" s="281"/>
      <c r="G814" s="282"/>
      <c r="H814" s="283" t="str">
        <f>IF(G814="","",IF(G814&gt;(auxiliar!L$2*14),"Sim","Não"))</f>
        <v/>
      </c>
      <c r="I814" s="384" t="str">
        <f t="shared" si="55"/>
        <v/>
      </c>
      <c r="J814" s="380" t="str">
        <f>IF(Table9[[#This Row],[Código do agregado
'[Entidade']]]="","",IF(A814&lt;&gt;A813,"A",IF(J813="A","B",IF(J813="B","C",IF(J813="C","D",IF(J813="D","E",IF(J813="E","F",IF(J813="F","G",IF(J813="G","H",IF(J813="H","I",IF(J813="I","J",IF(J813="J","K",IF(J813="K","L",IF(J813="L","M",IF(J813="M","N",IF(J813="N","O",IF(J813="O","P",IF(J813="P","Q"))))))))))))))))))</f>
        <v/>
      </c>
      <c r="K814" s="284" t="str">
        <f t="shared" si="56"/>
        <v/>
      </c>
      <c r="L814" s="285" t="str">
        <f t="shared" si="57"/>
        <v/>
      </c>
      <c r="M814" s="286" t="str">
        <f t="shared" ca="1" si="58"/>
        <v/>
      </c>
      <c r="U814" s="275"/>
    </row>
    <row r="815" spans="1:21" x14ac:dyDescent="0.25">
      <c r="A815" s="276"/>
      <c r="B815" s="277" t="str">
        <f>IF(Table9[[#This Row],[Código do agregado
'[Entidade']]]="","",(CONCATENATE(VLOOKUP(Table9[[#This Row],[Código do agregado
'[Entidade']]],Table8[[Código do agregado '[Entidade']]:[Código do agregado
'[1º Direito']]],8,FALSE),".",Table9[[#This Row],[Membro]])))</f>
        <v/>
      </c>
      <c r="C815" s="278"/>
      <c r="D815" s="279"/>
      <c r="E815" s="280" t="str">
        <f ca="1">IF(Table9[[#This Row],[Data de nascimento (aaaa-mm-dd)]]="","",(IF(A815="","",DATEDIF(D815,NOW(),"y"))))</f>
        <v/>
      </c>
      <c r="F815" s="281"/>
      <c r="G815" s="282"/>
      <c r="H815" s="283" t="str">
        <f>IF(G815="","",IF(G815&gt;(auxiliar!L$2*14),"Sim","Não"))</f>
        <v/>
      </c>
      <c r="I815" s="384" t="str">
        <f t="shared" si="55"/>
        <v/>
      </c>
      <c r="J815" s="380" t="str">
        <f>IF(Table9[[#This Row],[Código do agregado
'[Entidade']]]="","",IF(A815&lt;&gt;A814,"A",IF(J814="A","B",IF(J814="B","C",IF(J814="C","D",IF(J814="D","E",IF(J814="E","F",IF(J814="F","G",IF(J814="G","H",IF(J814="H","I",IF(J814="I","J",IF(J814="J","K",IF(J814="K","L",IF(J814="L","M",IF(J814="M","N",IF(J814="N","O",IF(J814="O","P",IF(J814="P","Q"))))))))))))))))))</f>
        <v/>
      </c>
      <c r="K815" s="284" t="str">
        <f t="shared" si="56"/>
        <v/>
      </c>
      <c r="L815" s="285" t="str">
        <f t="shared" si="57"/>
        <v/>
      </c>
      <c r="M815" s="286" t="str">
        <f t="shared" ca="1" si="58"/>
        <v/>
      </c>
      <c r="U815" s="275"/>
    </row>
    <row r="816" spans="1:21" x14ac:dyDescent="0.25">
      <c r="A816" s="276"/>
      <c r="B816" s="277" t="str">
        <f>IF(Table9[[#This Row],[Código do agregado
'[Entidade']]]="","",(CONCATENATE(VLOOKUP(Table9[[#This Row],[Código do agregado
'[Entidade']]],Table8[[Código do agregado '[Entidade']]:[Código do agregado
'[1º Direito']]],8,FALSE),".",Table9[[#This Row],[Membro]])))</f>
        <v/>
      </c>
      <c r="C816" s="278"/>
      <c r="D816" s="279"/>
      <c r="E816" s="280" t="str">
        <f ca="1">IF(Table9[[#This Row],[Data de nascimento (aaaa-mm-dd)]]="","",(IF(A816="","",DATEDIF(D816,NOW(),"y"))))</f>
        <v/>
      </c>
      <c r="F816" s="281"/>
      <c r="G816" s="282"/>
      <c r="H816" s="283" t="str">
        <f>IF(G816="","",IF(G816&gt;(auxiliar!L$2*14),"Sim","Não"))</f>
        <v/>
      </c>
      <c r="I816" s="384" t="str">
        <f t="shared" si="55"/>
        <v/>
      </c>
      <c r="J816" s="380" t="str">
        <f>IF(Table9[[#This Row],[Código do agregado
'[Entidade']]]="","",IF(A816&lt;&gt;A815,"A",IF(J815="A","B",IF(J815="B","C",IF(J815="C","D",IF(J815="D","E",IF(J815="E","F",IF(J815="F","G",IF(J815="G","H",IF(J815="H","I",IF(J815="I","J",IF(J815="J","K",IF(J815="K","L",IF(J815="L","M",IF(J815="M","N",IF(J815="N","O",IF(J815="O","P",IF(J815="P","Q"))))))))))))))))))</f>
        <v/>
      </c>
      <c r="K816" s="284" t="str">
        <f t="shared" si="56"/>
        <v/>
      </c>
      <c r="L816" s="285" t="str">
        <f t="shared" si="57"/>
        <v/>
      </c>
      <c r="M816" s="286" t="str">
        <f t="shared" ca="1" si="58"/>
        <v/>
      </c>
      <c r="U816" s="275"/>
    </row>
    <row r="817" spans="1:21" x14ac:dyDescent="0.25">
      <c r="A817" s="276"/>
      <c r="B817" s="277" t="str">
        <f>IF(Table9[[#This Row],[Código do agregado
'[Entidade']]]="","",(CONCATENATE(VLOOKUP(Table9[[#This Row],[Código do agregado
'[Entidade']]],Table8[[Código do agregado '[Entidade']]:[Código do agregado
'[1º Direito']]],8,FALSE),".",Table9[[#This Row],[Membro]])))</f>
        <v/>
      </c>
      <c r="C817" s="278"/>
      <c r="D817" s="279"/>
      <c r="E817" s="280" t="str">
        <f ca="1">IF(Table9[[#This Row],[Data de nascimento (aaaa-mm-dd)]]="","",(IF(A817="","",DATEDIF(D817,NOW(),"y"))))</f>
        <v/>
      </c>
      <c r="F817" s="281"/>
      <c r="G817" s="282"/>
      <c r="H817" s="283" t="str">
        <f>IF(G817="","",IF(G817&gt;(auxiliar!L$2*14),"Sim","Não"))</f>
        <v/>
      </c>
      <c r="I817" s="384" t="str">
        <f t="shared" si="55"/>
        <v/>
      </c>
      <c r="J817" s="380" t="str">
        <f>IF(Table9[[#This Row],[Código do agregado
'[Entidade']]]="","",IF(A817&lt;&gt;A816,"A",IF(J816="A","B",IF(J816="B","C",IF(J816="C","D",IF(J816="D","E",IF(J816="E","F",IF(J816="F","G",IF(J816="G","H",IF(J816="H","I",IF(J816="I","J",IF(J816="J","K",IF(J816="K","L",IF(J816="L","M",IF(J816="M","N",IF(J816="N","O",IF(J816="O","P",IF(J816="P","Q"))))))))))))))))))</f>
        <v/>
      </c>
      <c r="K817" s="284" t="str">
        <f t="shared" si="56"/>
        <v/>
      </c>
      <c r="L817" s="285" t="str">
        <f t="shared" si="57"/>
        <v/>
      </c>
      <c r="M817" s="286" t="str">
        <f t="shared" ca="1" si="58"/>
        <v/>
      </c>
      <c r="U817" s="275"/>
    </row>
    <row r="818" spans="1:21" x14ac:dyDescent="0.25">
      <c r="A818" s="276"/>
      <c r="B818" s="277" t="str">
        <f>IF(Table9[[#This Row],[Código do agregado
'[Entidade']]]="","",(CONCATENATE(VLOOKUP(Table9[[#This Row],[Código do agregado
'[Entidade']]],Table8[[Código do agregado '[Entidade']]:[Código do agregado
'[1º Direito']]],8,FALSE),".",Table9[[#This Row],[Membro]])))</f>
        <v/>
      </c>
      <c r="C818" s="278"/>
      <c r="D818" s="279"/>
      <c r="E818" s="280" t="str">
        <f ca="1">IF(Table9[[#This Row],[Data de nascimento (aaaa-mm-dd)]]="","",(IF(A818="","",DATEDIF(D818,NOW(),"y"))))</f>
        <v/>
      </c>
      <c r="F818" s="281"/>
      <c r="G818" s="282"/>
      <c r="H818" s="283" t="str">
        <f>IF(G818="","",IF(G818&gt;(auxiliar!L$2*14),"Sim","Não"))</f>
        <v/>
      </c>
      <c r="I818" s="384" t="str">
        <f t="shared" si="55"/>
        <v/>
      </c>
      <c r="J818" s="380" t="str">
        <f>IF(Table9[[#This Row],[Código do agregado
'[Entidade']]]="","",IF(A818&lt;&gt;A817,"A",IF(J817="A","B",IF(J817="B","C",IF(J817="C","D",IF(J817="D","E",IF(J817="E","F",IF(J817="F","G",IF(J817="G","H",IF(J817="H","I",IF(J817="I","J",IF(J817="J","K",IF(J817="K","L",IF(J817="L","M",IF(J817="M","N",IF(J817="N","O",IF(J817="O","P",IF(J817="P","Q"))))))))))))))))))</f>
        <v/>
      </c>
      <c r="K818" s="284" t="str">
        <f t="shared" si="56"/>
        <v/>
      </c>
      <c r="L818" s="285" t="str">
        <f t="shared" si="57"/>
        <v/>
      </c>
      <c r="M818" s="286" t="str">
        <f t="shared" ca="1" si="58"/>
        <v/>
      </c>
      <c r="U818" s="275"/>
    </row>
    <row r="819" spans="1:21" x14ac:dyDescent="0.25">
      <c r="A819" s="276"/>
      <c r="B819" s="277" t="str">
        <f>IF(Table9[[#This Row],[Código do agregado
'[Entidade']]]="","",(CONCATENATE(VLOOKUP(Table9[[#This Row],[Código do agregado
'[Entidade']]],Table8[[Código do agregado '[Entidade']]:[Código do agregado
'[1º Direito']]],8,FALSE),".",Table9[[#This Row],[Membro]])))</f>
        <v/>
      </c>
      <c r="C819" s="278"/>
      <c r="D819" s="279"/>
      <c r="E819" s="280" t="str">
        <f ca="1">IF(Table9[[#This Row],[Data de nascimento (aaaa-mm-dd)]]="","",(IF(A819="","",DATEDIF(D819,NOW(),"y"))))</f>
        <v/>
      </c>
      <c r="F819" s="281"/>
      <c r="G819" s="282"/>
      <c r="H819" s="283" t="str">
        <f>IF(G819="","",IF(G819&gt;(auxiliar!L$2*14),"Sim","Não"))</f>
        <v/>
      </c>
      <c r="I819" s="384" t="str">
        <f t="shared" si="55"/>
        <v/>
      </c>
      <c r="J819" s="380" t="str">
        <f>IF(Table9[[#This Row],[Código do agregado
'[Entidade']]]="","",IF(A819&lt;&gt;A818,"A",IF(J818="A","B",IF(J818="B","C",IF(J818="C","D",IF(J818="D","E",IF(J818="E","F",IF(J818="F","G",IF(J818="G","H",IF(J818="H","I",IF(J818="I","J",IF(J818="J","K",IF(J818="K","L",IF(J818="L","M",IF(J818="M","N",IF(J818="N","O",IF(J818="O","P",IF(J818="P","Q"))))))))))))))))))</f>
        <v/>
      </c>
      <c r="K819" s="284" t="str">
        <f t="shared" si="56"/>
        <v/>
      </c>
      <c r="L819" s="285" t="str">
        <f t="shared" si="57"/>
        <v/>
      </c>
      <c r="M819" s="286" t="str">
        <f t="shared" ca="1" si="58"/>
        <v/>
      </c>
      <c r="U819" s="275"/>
    </row>
    <row r="820" spans="1:21" x14ac:dyDescent="0.25">
      <c r="A820" s="276"/>
      <c r="B820" s="277" t="str">
        <f>IF(Table9[[#This Row],[Código do agregado
'[Entidade']]]="","",(CONCATENATE(VLOOKUP(Table9[[#This Row],[Código do agregado
'[Entidade']]],Table8[[Código do agregado '[Entidade']]:[Código do agregado
'[1º Direito']]],8,FALSE),".",Table9[[#This Row],[Membro]])))</f>
        <v/>
      </c>
      <c r="C820" s="278"/>
      <c r="D820" s="279"/>
      <c r="E820" s="280" t="str">
        <f ca="1">IF(Table9[[#This Row],[Data de nascimento (aaaa-mm-dd)]]="","",(IF(A820="","",DATEDIF(D820,NOW(),"y"))))</f>
        <v/>
      </c>
      <c r="F820" s="281"/>
      <c r="G820" s="282"/>
      <c r="H820" s="283" t="str">
        <f>IF(G820="","",IF(G820&gt;(auxiliar!L$2*14),"Sim","Não"))</f>
        <v/>
      </c>
      <c r="I820" s="384" t="str">
        <f t="shared" si="55"/>
        <v/>
      </c>
      <c r="J820" s="380" t="str">
        <f>IF(Table9[[#This Row],[Código do agregado
'[Entidade']]]="","",IF(A820&lt;&gt;A819,"A",IF(J819="A","B",IF(J819="B","C",IF(J819="C","D",IF(J819="D","E",IF(J819="E","F",IF(J819="F","G",IF(J819="G","H",IF(J819="H","I",IF(J819="I","J",IF(J819="J","K",IF(J819="K","L",IF(J819="L","M",IF(J819="M","N",IF(J819="N","O",IF(J819="O","P",IF(J819="P","Q"))))))))))))))))))</f>
        <v/>
      </c>
      <c r="K820" s="284" t="str">
        <f t="shared" si="56"/>
        <v/>
      </c>
      <c r="L820" s="285" t="str">
        <f t="shared" si="57"/>
        <v/>
      </c>
      <c r="M820" s="286" t="str">
        <f t="shared" ca="1" si="58"/>
        <v/>
      </c>
      <c r="U820" s="275"/>
    </row>
    <row r="821" spans="1:21" x14ac:dyDescent="0.25">
      <c r="A821" s="276"/>
      <c r="B821" s="277" t="str">
        <f>IF(Table9[[#This Row],[Código do agregado
'[Entidade']]]="","",(CONCATENATE(VLOOKUP(Table9[[#This Row],[Código do agregado
'[Entidade']]],Table8[[Código do agregado '[Entidade']]:[Código do agregado
'[1º Direito']]],8,FALSE),".",Table9[[#This Row],[Membro]])))</f>
        <v/>
      </c>
      <c r="C821" s="278"/>
      <c r="D821" s="279"/>
      <c r="E821" s="280" t="str">
        <f ca="1">IF(Table9[[#This Row],[Data de nascimento (aaaa-mm-dd)]]="","",(IF(A821="","",DATEDIF(D821,NOW(),"y"))))</f>
        <v/>
      </c>
      <c r="F821" s="281"/>
      <c r="G821" s="282"/>
      <c r="H821" s="283" t="str">
        <f>IF(G821="","",IF(G821&gt;(auxiliar!L$2*14),"Sim","Não"))</f>
        <v/>
      </c>
      <c r="I821" s="384" t="str">
        <f t="shared" si="55"/>
        <v/>
      </c>
      <c r="J821" s="380" t="str">
        <f>IF(Table9[[#This Row],[Código do agregado
'[Entidade']]]="","",IF(A821&lt;&gt;A820,"A",IF(J820="A","B",IF(J820="B","C",IF(J820="C","D",IF(J820="D","E",IF(J820="E","F",IF(J820="F","G",IF(J820="G","H",IF(J820="H","I",IF(J820="I","J",IF(J820="J","K",IF(J820="K","L",IF(J820="L","M",IF(J820="M","N",IF(J820="N","O",IF(J820="O","P",IF(J820="P","Q"))))))))))))))))))</f>
        <v/>
      </c>
      <c r="K821" s="284" t="str">
        <f t="shared" si="56"/>
        <v/>
      </c>
      <c r="L821" s="285" t="str">
        <f t="shared" si="57"/>
        <v/>
      </c>
      <c r="M821" s="286" t="str">
        <f t="shared" ca="1" si="58"/>
        <v/>
      </c>
      <c r="U821" s="275"/>
    </row>
    <row r="822" spans="1:21" x14ac:dyDescent="0.25">
      <c r="A822" s="276"/>
      <c r="B822" s="277" t="str">
        <f>IF(Table9[[#This Row],[Código do agregado
'[Entidade']]]="","",(CONCATENATE(VLOOKUP(Table9[[#This Row],[Código do agregado
'[Entidade']]],Table8[[Código do agregado '[Entidade']]:[Código do agregado
'[1º Direito']]],8,FALSE),".",Table9[[#This Row],[Membro]])))</f>
        <v/>
      </c>
      <c r="C822" s="278"/>
      <c r="D822" s="279"/>
      <c r="E822" s="280" t="str">
        <f ca="1">IF(Table9[[#This Row],[Data de nascimento (aaaa-mm-dd)]]="","",(IF(A822="","",DATEDIF(D822,NOW(),"y"))))</f>
        <v/>
      </c>
      <c r="F822" s="281"/>
      <c r="G822" s="282"/>
      <c r="H822" s="283" t="str">
        <f>IF(G822="","",IF(G822&gt;(auxiliar!L$2*14),"Sim","Não"))</f>
        <v/>
      </c>
      <c r="I822" s="384" t="str">
        <f t="shared" si="55"/>
        <v/>
      </c>
      <c r="J822" s="380" t="str">
        <f>IF(Table9[[#This Row],[Código do agregado
'[Entidade']]]="","",IF(A822&lt;&gt;A821,"A",IF(J821="A","B",IF(J821="B","C",IF(J821="C","D",IF(J821="D","E",IF(J821="E","F",IF(J821="F","G",IF(J821="G","H",IF(J821="H","I",IF(J821="I","J",IF(J821="J","K",IF(J821="K","L",IF(J821="L","M",IF(J821="M","N",IF(J821="N","O",IF(J821="O","P",IF(J821="P","Q"))))))))))))))))))</f>
        <v/>
      </c>
      <c r="K822" s="284" t="str">
        <f t="shared" si="56"/>
        <v/>
      </c>
      <c r="L822" s="285" t="str">
        <f t="shared" si="57"/>
        <v/>
      </c>
      <c r="M822" s="286" t="str">
        <f t="shared" ca="1" si="58"/>
        <v/>
      </c>
      <c r="U822" s="275"/>
    </row>
    <row r="823" spans="1:21" x14ac:dyDescent="0.25">
      <c r="A823" s="276"/>
      <c r="B823" s="277" t="str">
        <f>IF(Table9[[#This Row],[Código do agregado
'[Entidade']]]="","",(CONCATENATE(VLOOKUP(Table9[[#This Row],[Código do agregado
'[Entidade']]],Table8[[Código do agregado '[Entidade']]:[Código do agregado
'[1º Direito']]],8,FALSE),".",Table9[[#This Row],[Membro]])))</f>
        <v/>
      </c>
      <c r="C823" s="278"/>
      <c r="D823" s="279"/>
      <c r="E823" s="280" t="str">
        <f ca="1">IF(Table9[[#This Row],[Data de nascimento (aaaa-mm-dd)]]="","",(IF(A823="","",DATEDIF(D823,NOW(),"y"))))</f>
        <v/>
      </c>
      <c r="F823" s="281"/>
      <c r="G823" s="282"/>
      <c r="H823" s="283" t="str">
        <f>IF(G823="","",IF(G823&gt;(auxiliar!L$2*14),"Sim","Não"))</f>
        <v/>
      </c>
      <c r="I823" s="384" t="str">
        <f t="shared" si="55"/>
        <v/>
      </c>
      <c r="J823" s="380" t="str">
        <f>IF(Table9[[#This Row],[Código do agregado
'[Entidade']]]="","",IF(A823&lt;&gt;A822,"A",IF(J822="A","B",IF(J822="B","C",IF(J822="C","D",IF(J822="D","E",IF(J822="E","F",IF(J822="F","G",IF(J822="G","H",IF(J822="H","I",IF(J822="I","J",IF(J822="J","K",IF(J822="K","L",IF(J822="L","M",IF(J822="M","N",IF(J822="N","O",IF(J822="O","P",IF(J822="P","Q"))))))))))))))))))</f>
        <v/>
      </c>
      <c r="K823" s="284" t="str">
        <f t="shared" si="56"/>
        <v/>
      </c>
      <c r="L823" s="285" t="str">
        <f t="shared" si="57"/>
        <v/>
      </c>
      <c r="M823" s="286" t="str">
        <f t="shared" ca="1" si="58"/>
        <v/>
      </c>
      <c r="U823" s="275"/>
    </row>
    <row r="824" spans="1:21" x14ac:dyDescent="0.25">
      <c r="A824" s="276"/>
      <c r="B824" s="277" t="str">
        <f>IF(Table9[[#This Row],[Código do agregado
'[Entidade']]]="","",(CONCATENATE(VLOOKUP(Table9[[#This Row],[Código do agregado
'[Entidade']]],Table8[[Código do agregado '[Entidade']]:[Código do agregado
'[1º Direito']]],8,FALSE),".",Table9[[#This Row],[Membro]])))</f>
        <v/>
      </c>
      <c r="C824" s="278"/>
      <c r="D824" s="279"/>
      <c r="E824" s="280" t="str">
        <f ca="1">IF(Table9[[#This Row],[Data de nascimento (aaaa-mm-dd)]]="","",(IF(A824="","",DATEDIF(D824,NOW(),"y"))))</f>
        <v/>
      </c>
      <c r="F824" s="281"/>
      <c r="G824" s="282"/>
      <c r="H824" s="283" t="str">
        <f>IF(G824="","",IF(G824&gt;(auxiliar!L$2*14),"Sim","Não"))</f>
        <v/>
      </c>
      <c r="I824" s="384" t="str">
        <f t="shared" si="55"/>
        <v/>
      </c>
      <c r="J824" s="380" t="str">
        <f>IF(Table9[[#This Row],[Código do agregado
'[Entidade']]]="","",IF(A824&lt;&gt;A823,"A",IF(J823="A","B",IF(J823="B","C",IF(J823="C","D",IF(J823="D","E",IF(J823="E","F",IF(J823="F","G",IF(J823="G","H",IF(J823="H","I",IF(J823="I","J",IF(J823="J","K",IF(J823="K","L",IF(J823="L","M",IF(J823="M","N",IF(J823="N","O",IF(J823="O","P",IF(J823="P","Q"))))))))))))))))))</f>
        <v/>
      </c>
      <c r="K824" s="284" t="str">
        <f t="shared" si="56"/>
        <v/>
      </c>
      <c r="L824" s="285" t="str">
        <f t="shared" si="57"/>
        <v/>
      </c>
      <c r="M824" s="286" t="str">
        <f t="shared" ca="1" si="58"/>
        <v/>
      </c>
      <c r="U824" s="275"/>
    </row>
    <row r="825" spans="1:21" x14ac:dyDescent="0.25">
      <c r="A825" s="276"/>
      <c r="B825" s="277" t="str">
        <f>IF(Table9[[#This Row],[Código do agregado
'[Entidade']]]="","",(CONCATENATE(VLOOKUP(Table9[[#This Row],[Código do agregado
'[Entidade']]],Table8[[Código do agregado '[Entidade']]:[Código do agregado
'[1º Direito']]],8,FALSE),".",Table9[[#This Row],[Membro]])))</f>
        <v/>
      </c>
      <c r="C825" s="278"/>
      <c r="D825" s="279"/>
      <c r="E825" s="280" t="str">
        <f ca="1">IF(Table9[[#This Row],[Data de nascimento (aaaa-mm-dd)]]="","",(IF(A825="","",DATEDIF(D825,NOW(),"y"))))</f>
        <v/>
      </c>
      <c r="F825" s="281"/>
      <c r="G825" s="282"/>
      <c r="H825" s="283" t="str">
        <f>IF(G825="","",IF(G825&gt;(auxiliar!L$2*14),"Sim","Não"))</f>
        <v/>
      </c>
      <c r="I825" s="384" t="str">
        <f t="shared" si="55"/>
        <v/>
      </c>
      <c r="J825" s="380" t="str">
        <f>IF(Table9[[#This Row],[Código do agregado
'[Entidade']]]="","",IF(A825&lt;&gt;A824,"A",IF(J824="A","B",IF(J824="B","C",IF(J824="C","D",IF(J824="D","E",IF(J824="E","F",IF(J824="F","G",IF(J824="G","H",IF(J824="H","I",IF(J824="I","J",IF(J824="J","K",IF(J824="K","L",IF(J824="L","M",IF(J824="M","N",IF(J824="N","O",IF(J824="O","P",IF(J824="P","Q"))))))))))))))))))</f>
        <v/>
      </c>
      <c r="K825" s="284" t="str">
        <f t="shared" si="56"/>
        <v/>
      </c>
      <c r="L825" s="285" t="str">
        <f t="shared" si="57"/>
        <v/>
      </c>
      <c r="M825" s="286" t="str">
        <f t="shared" ca="1" si="58"/>
        <v/>
      </c>
      <c r="U825" s="275"/>
    </row>
    <row r="826" spans="1:21" x14ac:dyDescent="0.25">
      <c r="A826" s="276"/>
      <c r="B826" s="277" t="str">
        <f>IF(Table9[[#This Row],[Código do agregado
'[Entidade']]]="","",(CONCATENATE(VLOOKUP(Table9[[#This Row],[Código do agregado
'[Entidade']]],Table8[[Código do agregado '[Entidade']]:[Código do agregado
'[1º Direito']]],8,FALSE),".",Table9[[#This Row],[Membro]])))</f>
        <v/>
      </c>
      <c r="C826" s="278"/>
      <c r="D826" s="279"/>
      <c r="E826" s="280" t="str">
        <f ca="1">IF(Table9[[#This Row],[Data de nascimento (aaaa-mm-dd)]]="","",(IF(A826="","",DATEDIF(D826,NOW(),"y"))))</f>
        <v/>
      </c>
      <c r="F826" s="281"/>
      <c r="G826" s="282"/>
      <c r="H826" s="283" t="str">
        <f>IF(G826="","",IF(G826&gt;(auxiliar!L$2*14),"Sim","Não"))</f>
        <v/>
      </c>
      <c r="I826" s="384" t="str">
        <f t="shared" si="55"/>
        <v/>
      </c>
      <c r="J826" s="380" t="str">
        <f>IF(Table9[[#This Row],[Código do agregado
'[Entidade']]]="","",IF(A826&lt;&gt;A825,"A",IF(J825="A","B",IF(J825="B","C",IF(J825="C","D",IF(J825="D","E",IF(J825="E","F",IF(J825="F","G",IF(J825="G","H",IF(J825="H","I",IF(J825="I","J",IF(J825="J","K",IF(J825="K","L",IF(J825="L","M",IF(J825="M","N",IF(J825="N","O",IF(J825="O","P",IF(J825="P","Q"))))))))))))))))))</f>
        <v/>
      </c>
      <c r="K826" s="284" t="str">
        <f t="shared" si="56"/>
        <v/>
      </c>
      <c r="L826" s="285" t="str">
        <f t="shared" si="57"/>
        <v/>
      </c>
      <c r="M826" s="286" t="str">
        <f t="shared" ca="1" si="58"/>
        <v/>
      </c>
      <c r="U826" s="275"/>
    </row>
    <row r="827" spans="1:21" x14ac:dyDescent="0.25">
      <c r="A827" s="276"/>
      <c r="B827" s="277" t="str">
        <f>IF(Table9[[#This Row],[Código do agregado
'[Entidade']]]="","",(CONCATENATE(VLOOKUP(Table9[[#This Row],[Código do agregado
'[Entidade']]],Table8[[Código do agregado '[Entidade']]:[Código do agregado
'[1º Direito']]],8,FALSE),".",Table9[[#This Row],[Membro]])))</f>
        <v/>
      </c>
      <c r="C827" s="278"/>
      <c r="D827" s="279"/>
      <c r="E827" s="280" t="str">
        <f ca="1">IF(Table9[[#This Row],[Data de nascimento (aaaa-mm-dd)]]="","",(IF(A827="","",DATEDIF(D827,NOW(),"y"))))</f>
        <v/>
      </c>
      <c r="F827" s="281"/>
      <c r="G827" s="282"/>
      <c r="H827" s="283" t="str">
        <f>IF(G827="","",IF(G827&gt;(auxiliar!L$2*14),"Sim","Não"))</f>
        <v/>
      </c>
      <c r="I827" s="384" t="str">
        <f t="shared" si="55"/>
        <v/>
      </c>
      <c r="J827" s="380" t="str">
        <f>IF(Table9[[#This Row],[Código do agregado
'[Entidade']]]="","",IF(A827&lt;&gt;A826,"A",IF(J826="A","B",IF(J826="B","C",IF(J826="C","D",IF(J826="D","E",IF(J826="E","F",IF(J826="F","G",IF(J826="G","H",IF(J826="H","I",IF(J826="I","J",IF(J826="J","K",IF(J826="K","L",IF(J826="L","M",IF(J826="M","N",IF(J826="N","O",IF(J826="O","P",IF(J826="P","Q"))))))))))))))))))</f>
        <v/>
      </c>
      <c r="K827" s="284" t="str">
        <f t="shared" si="56"/>
        <v/>
      </c>
      <c r="L827" s="285" t="str">
        <f t="shared" si="57"/>
        <v/>
      </c>
      <c r="M827" s="286" t="str">
        <f t="shared" ca="1" si="58"/>
        <v/>
      </c>
      <c r="U827" s="275"/>
    </row>
    <row r="828" spans="1:21" x14ac:dyDescent="0.25">
      <c r="A828" s="276"/>
      <c r="B828" s="277" t="str">
        <f>IF(Table9[[#This Row],[Código do agregado
'[Entidade']]]="","",(CONCATENATE(VLOOKUP(Table9[[#This Row],[Código do agregado
'[Entidade']]],Table8[[Código do agregado '[Entidade']]:[Código do agregado
'[1º Direito']]],8,FALSE),".",Table9[[#This Row],[Membro]])))</f>
        <v/>
      </c>
      <c r="C828" s="278"/>
      <c r="D828" s="279"/>
      <c r="E828" s="280" t="str">
        <f ca="1">IF(Table9[[#This Row],[Data de nascimento (aaaa-mm-dd)]]="","",(IF(A828="","",DATEDIF(D828,NOW(),"y"))))</f>
        <v/>
      </c>
      <c r="F828" s="281"/>
      <c r="G828" s="282"/>
      <c r="H828" s="283" t="str">
        <f>IF(G828="","",IF(G828&gt;(auxiliar!L$2*14),"Sim","Não"))</f>
        <v/>
      </c>
      <c r="I828" s="384" t="str">
        <f t="shared" si="55"/>
        <v/>
      </c>
      <c r="J828" s="380" t="str">
        <f>IF(Table9[[#This Row],[Código do agregado
'[Entidade']]]="","",IF(A828&lt;&gt;A827,"A",IF(J827="A","B",IF(J827="B","C",IF(J827="C","D",IF(J827="D","E",IF(J827="E","F",IF(J827="F","G",IF(J827="G","H",IF(J827="H","I",IF(J827="I","J",IF(J827="J","K",IF(J827="K","L",IF(J827="L","M",IF(J827="M","N",IF(J827="N","O",IF(J827="O","P",IF(J827="P","Q"))))))))))))))))))</f>
        <v/>
      </c>
      <c r="K828" s="284" t="str">
        <f t="shared" si="56"/>
        <v/>
      </c>
      <c r="L828" s="285" t="str">
        <f t="shared" si="57"/>
        <v/>
      </c>
      <c r="M828" s="286" t="str">
        <f t="shared" ca="1" si="58"/>
        <v/>
      </c>
      <c r="U828" s="275"/>
    </row>
    <row r="829" spans="1:21" x14ac:dyDescent="0.25">
      <c r="A829" s="276"/>
      <c r="B829" s="277" t="str">
        <f>IF(Table9[[#This Row],[Código do agregado
'[Entidade']]]="","",(CONCATENATE(VLOOKUP(Table9[[#This Row],[Código do agregado
'[Entidade']]],Table8[[Código do agregado '[Entidade']]:[Código do agregado
'[1º Direito']]],8,FALSE),".",Table9[[#This Row],[Membro]])))</f>
        <v/>
      </c>
      <c r="C829" s="278"/>
      <c r="D829" s="279"/>
      <c r="E829" s="280" t="str">
        <f ca="1">IF(Table9[[#This Row],[Data de nascimento (aaaa-mm-dd)]]="","",(IF(A829="","",DATEDIF(D829,NOW(),"y"))))</f>
        <v/>
      </c>
      <c r="F829" s="281"/>
      <c r="G829" s="282"/>
      <c r="H829" s="283" t="str">
        <f>IF(G829="","",IF(G829&gt;(auxiliar!L$2*14),"Sim","Não"))</f>
        <v/>
      </c>
      <c r="I829" s="384" t="str">
        <f t="shared" si="55"/>
        <v/>
      </c>
      <c r="J829" s="380" t="str">
        <f>IF(Table9[[#This Row],[Código do agregado
'[Entidade']]]="","",IF(A829&lt;&gt;A828,"A",IF(J828="A","B",IF(J828="B","C",IF(J828="C","D",IF(J828="D","E",IF(J828="E","F",IF(J828="F","G",IF(J828="G","H",IF(J828="H","I",IF(J828="I","J",IF(J828="J","K",IF(J828="K","L",IF(J828="L","M",IF(J828="M","N",IF(J828="N","O",IF(J828="O","P",IF(J828="P","Q"))))))))))))))))))</f>
        <v/>
      </c>
      <c r="K829" s="284" t="str">
        <f t="shared" si="56"/>
        <v/>
      </c>
      <c r="L829" s="285" t="str">
        <f t="shared" si="57"/>
        <v/>
      </c>
      <c r="M829" s="286" t="str">
        <f t="shared" ca="1" si="58"/>
        <v/>
      </c>
      <c r="U829" s="275"/>
    </row>
    <row r="830" spans="1:21" x14ac:dyDescent="0.25">
      <c r="A830" s="276"/>
      <c r="B830" s="277" t="str">
        <f>IF(Table9[[#This Row],[Código do agregado
'[Entidade']]]="","",(CONCATENATE(VLOOKUP(Table9[[#This Row],[Código do agregado
'[Entidade']]],Table8[[Código do agregado '[Entidade']]:[Código do agregado
'[1º Direito']]],8,FALSE),".",Table9[[#This Row],[Membro]])))</f>
        <v/>
      </c>
      <c r="C830" s="278"/>
      <c r="D830" s="279"/>
      <c r="E830" s="280" t="str">
        <f ca="1">IF(Table9[[#This Row],[Data de nascimento (aaaa-mm-dd)]]="","",(IF(A830="","",DATEDIF(D830,NOW(),"y"))))</f>
        <v/>
      </c>
      <c r="F830" s="281"/>
      <c r="G830" s="282"/>
      <c r="H830" s="283" t="str">
        <f>IF(G830="","",IF(G830&gt;(auxiliar!L$2*14),"Sim","Não"))</f>
        <v/>
      </c>
      <c r="I830" s="384" t="str">
        <f t="shared" si="55"/>
        <v/>
      </c>
      <c r="J830" s="380" t="str">
        <f>IF(Table9[[#This Row],[Código do agregado
'[Entidade']]]="","",IF(A830&lt;&gt;A829,"A",IF(J829="A","B",IF(J829="B","C",IF(J829="C","D",IF(J829="D","E",IF(J829="E","F",IF(J829="F","G",IF(J829="G","H",IF(J829="H","I",IF(J829="I","J",IF(J829="J","K",IF(J829="K","L",IF(J829="L","M",IF(J829="M","N",IF(J829="N","O",IF(J829="O","P",IF(J829="P","Q"))))))))))))))))))</f>
        <v/>
      </c>
      <c r="K830" s="284" t="str">
        <f t="shared" si="56"/>
        <v/>
      </c>
      <c r="L830" s="285" t="str">
        <f t="shared" si="57"/>
        <v/>
      </c>
      <c r="M830" s="286" t="str">
        <f t="shared" ca="1" si="58"/>
        <v/>
      </c>
      <c r="U830" s="275"/>
    </row>
    <row r="831" spans="1:21" x14ac:dyDescent="0.25">
      <c r="A831" s="276"/>
      <c r="B831" s="277" t="str">
        <f>IF(Table9[[#This Row],[Código do agregado
'[Entidade']]]="","",(CONCATENATE(VLOOKUP(Table9[[#This Row],[Código do agregado
'[Entidade']]],Table8[[Código do agregado '[Entidade']]:[Código do agregado
'[1º Direito']]],8,FALSE),".",Table9[[#This Row],[Membro]])))</f>
        <v/>
      </c>
      <c r="C831" s="278"/>
      <c r="D831" s="279"/>
      <c r="E831" s="280" t="str">
        <f ca="1">IF(Table9[[#This Row],[Data de nascimento (aaaa-mm-dd)]]="","",(IF(A831="","",DATEDIF(D831,NOW(),"y"))))</f>
        <v/>
      </c>
      <c r="F831" s="281"/>
      <c r="G831" s="282"/>
      <c r="H831" s="283" t="str">
        <f>IF(G831="","",IF(G831&gt;(auxiliar!L$2*14),"Sim","Não"))</f>
        <v/>
      </c>
      <c r="I831" s="384" t="str">
        <f t="shared" si="55"/>
        <v/>
      </c>
      <c r="J831" s="380" t="str">
        <f>IF(Table9[[#This Row],[Código do agregado
'[Entidade']]]="","",IF(A831&lt;&gt;A830,"A",IF(J830="A","B",IF(J830="B","C",IF(J830="C","D",IF(J830="D","E",IF(J830="E","F",IF(J830="F","G",IF(J830="G","H",IF(J830="H","I",IF(J830="I","J",IF(J830="J","K",IF(J830="K","L",IF(J830="L","M",IF(J830="M","N",IF(J830="N","O",IF(J830="O","P",IF(J830="P","Q"))))))))))))))))))</f>
        <v/>
      </c>
      <c r="K831" s="284" t="str">
        <f t="shared" si="56"/>
        <v/>
      </c>
      <c r="L831" s="285" t="str">
        <f t="shared" si="57"/>
        <v/>
      </c>
      <c r="M831" s="286" t="str">
        <f t="shared" ca="1" si="58"/>
        <v/>
      </c>
      <c r="U831" s="275"/>
    </row>
    <row r="832" spans="1:21" x14ac:dyDescent="0.25">
      <c r="A832" s="276"/>
      <c r="B832" s="277" t="str">
        <f>IF(Table9[[#This Row],[Código do agregado
'[Entidade']]]="","",(CONCATENATE(VLOOKUP(Table9[[#This Row],[Código do agregado
'[Entidade']]],Table8[[Código do agregado '[Entidade']]:[Código do agregado
'[1º Direito']]],8,FALSE),".",Table9[[#This Row],[Membro]])))</f>
        <v/>
      </c>
      <c r="C832" s="278"/>
      <c r="D832" s="279"/>
      <c r="E832" s="280" t="str">
        <f ca="1">IF(Table9[[#This Row],[Data de nascimento (aaaa-mm-dd)]]="","",(IF(A832="","",DATEDIF(D832,NOW(),"y"))))</f>
        <v/>
      </c>
      <c r="F832" s="281"/>
      <c r="G832" s="282"/>
      <c r="H832" s="283" t="str">
        <f>IF(G832="","",IF(G832&gt;(auxiliar!L$2*14),"Sim","Não"))</f>
        <v/>
      </c>
      <c r="I832" s="384" t="str">
        <f t="shared" si="55"/>
        <v/>
      </c>
      <c r="J832" s="380" t="str">
        <f>IF(Table9[[#This Row],[Código do agregado
'[Entidade']]]="","",IF(A832&lt;&gt;A831,"A",IF(J831="A","B",IF(J831="B","C",IF(J831="C","D",IF(J831="D","E",IF(J831="E","F",IF(J831="F","G",IF(J831="G","H",IF(J831="H","I",IF(J831="I","J",IF(J831="J","K",IF(J831="K","L",IF(J831="L","M",IF(J831="M","N",IF(J831="N","O",IF(J831="O","P",IF(J831="P","Q"))))))))))))))))))</f>
        <v/>
      </c>
      <c r="K832" s="284" t="str">
        <f t="shared" si="56"/>
        <v/>
      </c>
      <c r="L832" s="285" t="str">
        <f t="shared" si="57"/>
        <v/>
      </c>
      <c r="M832" s="286" t="str">
        <f t="shared" ca="1" si="58"/>
        <v/>
      </c>
      <c r="U832" s="275"/>
    </row>
    <row r="833" spans="1:21" x14ac:dyDescent="0.25">
      <c r="A833" s="276"/>
      <c r="B833" s="277" t="str">
        <f>IF(Table9[[#This Row],[Código do agregado
'[Entidade']]]="","",(CONCATENATE(VLOOKUP(Table9[[#This Row],[Código do agregado
'[Entidade']]],Table8[[Código do agregado '[Entidade']]:[Código do agregado
'[1º Direito']]],8,FALSE),".",Table9[[#This Row],[Membro]])))</f>
        <v/>
      </c>
      <c r="C833" s="278"/>
      <c r="D833" s="279"/>
      <c r="E833" s="280" t="str">
        <f ca="1">IF(Table9[[#This Row],[Data de nascimento (aaaa-mm-dd)]]="","",(IF(A833="","",DATEDIF(D833,NOW(),"y"))))</f>
        <v/>
      </c>
      <c r="F833" s="281"/>
      <c r="G833" s="282"/>
      <c r="H833" s="283" t="str">
        <f>IF(G833="","",IF(G833&gt;(auxiliar!L$2*14),"Sim","Não"))</f>
        <v/>
      </c>
      <c r="I833" s="384" t="str">
        <f t="shared" si="55"/>
        <v/>
      </c>
      <c r="J833" s="380" t="str">
        <f>IF(Table9[[#This Row],[Código do agregado
'[Entidade']]]="","",IF(A833&lt;&gt;A832,"A",IF(J832="A","B",IF(J832="B","C",IF(J832="C","D",IF(J832="D","E",IF(J832="E","F",IF(J832="F","G",IF(J832="G","H",IF(J832="H","I",IF(J832="I","J",IF(J832="J","K",IF(J832="K","L",IF(J832="L","M",IF(J832="M","N",IF(J832="N","O",IF(J832="O","P",IF(J832="P","Q"))))))))))))))))))</f>
        <v/>
      </c>
      <c r="K833" s="284" t="str">
        <f t="shared" si="56"/>
        <v/>
      </c>
      <c r="L833" s="285" t="str">
        <f t="shared" si="57"/>
        <v/>
      </c>
      <c r="M833" s="286" t="str">
        <f t="shared" ca="1" si="58"/>
        <v/>
      </c>
      <c r="U833" s="275"/>
    </row>
    <row r="834" spans="1:21" x14ac:dyDescent="0.25">
      <c r="A834" s="276"/>
      <c r="B834" s="277" t="str">
        <f>IF(Table9[[#This Row],[Código do agregado
'[Entidade']]]="","",(CONCATENATE(VLOOKUP(Table9[[#This Row],[Código do agregado
'[Entidade']]],Table8[[Código do agregado '[Entidade']]:[Código do agregado
'[1º Direito']]],8,FALSE),".",Table9[[#This Row],[Membro]])))</f>
        <v/>
      </c>
      <c r="C834" s="278"/>
      <c r="D834" s="279"/>
      <c r="E834" s="280" t="str">
        <f ca="1">IF(Table9[[#This Row],[Data de nascimento (aaaa-mm-dd)]]="","",(IF(A834="","",DATEDIF(D834,NOW(),"y"))))</f>
        <v/>
      </c>
      <c r="F834" s="281"/>
      <c r="G834" s="282"/>
      <c r="H834" s="283" t="str">
        <f>IF(G834="","",IF(G834&gt;(auxiliar!L$2*14),"Sim","Não"))</f>
        <v/>
      </c>
      <c r="I834" s="384" t="str">
        <f t="shared" si="55"/>
        <v/>
      </c>
      <c r="J834" s="380" t="str">
        <f>IF(Table9[[#This Row],[Código do agregado
'[Entidade']]]="","",IF(A834&lt;&gt;A833,"A",IF(J833="A","B",IF(J833="B","C",IF(J833="C","D",IF(J833="D","E",IF(J833="E","F",IF(J833="F","G",IF(J833="G","H",IF(J833="H","I",IF(J833="I","J",IF(J833="J","K",IF(J833="K","L",IF(J833="L","M",IF(J833="M","N",IF(J833="N","O",IF(J833="O","P",IF(J833="P","Q"))))))))))))))))))</f>
        <v/>
      </c>
      <c r="K834" s="284" t="str">
        <f t="shared" si="56"/>
        <v/>
      </c>
      <c r="L834" s="285" t="str">
        <f t="shared" si="57"/>
        <v/>
      </c>
      <c r="M834" s="286" t="str">
        <f t="shared" ca="1" si="58"/>
        <v/>
      </c>
      <c r="U834" s="275"/>
    </row>
    <row r="835" spans="1:21" x14ac:dyDescent="0.25">
      <c r="A835" s="276"/>
      <c r="B835" s="277" t="str">
        <f>IF(Table9[[#This Row],[Código do agregado
'[Entidade']]]="","",(CONCATENATE(VLOOKUP(Table9[[#This Row],[Código do agregado
'[Entidade']]],Table8[[Código do agregado '[Entidade']]:[Código do agregado
'[1º Direito']]],8,FALSE),".",Table9[[#This Row],[Membro]])))</f>
        <v/>
      </c>
      <c r="C835" s="278"/>
      <c r="D835" s="279"/>
      <c r="E835" s="280" t="str">
        <f ca="1">IF(Table9[[#This Row],[Data de nascimento (aaaa-mm-dd)]]="","",(IF(A835="","",DATEDIF(D835,NOW(),"y"))))</f>
        <v/>
      </c>
      <c r="F835" s="281"/>
      <c r="G835" s="282"/>
      <c r="H835" s="283" t="str">
        <f>IF(G835="","",IF(G835&gt;(auxiliar!L$2*14),"Sim","Não"))</f>
        <v/>
      </c>
      <c r="I835" s="384" t="str">
        <f t="shared" si="55"/>
        <v/>
      </c>
      <c r="J835" s="380" t="str">
        <f>IF(Table9[[#This Row],[Código do agregado
'[Entidade']]]="","",IF(A835&lt;&gt;A834,"A",IF(J834="A","B",IF(J834="B","C",IF(J834="C","D",IF(J834="D","E",IF(J834="E","F",IF(J834="F","G",IF(J834="G","H",IF(J834="H","I",IF(J834="I","J",IF(J834="J","K",IF(J834="K","L",IF(J834="L","M",IF(J834="M","N",IF(J834="N","O",IF(J834="O","P",IF(J834="P","Q"))))))))))))))))))</f>
        <v/>
      </c>
      <c r="K835" s="284" t="str">
        <f t="shared" si="56"/>
        <v/>
      </c>
      <c r="L835" s="285" t="str">
        <f t="shared" si="57"/>
        <v/>
      </c>
      <c r="M835" s="286" t="str">
        <f t="shared" ca="1" si="58"/>
        <v/>
      </c>
      <c r="U835" s="275"/>
    </row>
    <row r="836" spans="1:21" x14ac:dyDescent="0.25">
      <c r="A836" s="276"/>
      <c r="B836" s="277" t="str">
        <f>IF(Table9[[#This Row],[Código do agregado
'[Entidade']]]="","",(CONCATENATE(VLOOKUP(Table9[[#This Row],[Código do agregado
'[Entidade']]],Table8[[Código do agregado '[Entidade']]:[Código do agregado
'[1º Direito']]],8,FALSE),".",Table9[[#This Row],[Membro]])))</f>
        <v/>
      </c>
      <c r="C836" s="278"/>
      <c r="D836" s="279"/>
      <c r="E836" s="280" t="str">
        <f ca="1">IF(Table9[[#This Row],[Data de nascimento (aaaa-mm-dd)]]="","",(IF(A836="","",DATEDIF(D836,NOW(),"y"))))</f>
        <v/>
      </c>
      <c r="F836" s="281"/>
      <c r="G836" s="282"/>
      <c r="H836" s="283" t="str">
        <f>IF(G836="","",IF(G836&gt;(auxiliar!L$2*14),"Sim","Não"))</f>
        <v/>
      </c>
      <c r="I836" s="384" t="str">
        <f t="shared" si="55"/>
        <v/>
      </c>
      <c r="J836" s="380" t="str">
        <f>IF(Table9[[#This Row],[Código do agregado
'[Entidade']]]="","",IF(A836&lt;&gt;A835,"A",IF(J835="A","B",IF(J835="B","C",IF(J835="C","D",IF(J835="D","E",IF(J835="E","F",IF(J835="F","G",IF(J835="G","H",IF(J835="H","I",IF(J835="I","J",IF(J835="J","K",IF(J835="K","L",IF(J835="L","M",IF(J835="M","N",IF(J835="N","O",IF(J835="O","P",IF(J835="P","Q"))))))))))))))))))</f>
        <v/>
      </c>
      <c r="K836" s="284" t="str">
        <f t="shared" si="56"/>
        <v/>
      </c>
      <c r="L836" s="285" t="str">
        <f t="shared" si="57"/>
        <v/>
      </c>
      <c r="M836" s="286" t="str">
        <f t="shared" ca="1" si="58"/>
        <v/>
      </c>
      <c r="U836" s="275"/>
    </row>
    <row r="837" spans="1:21" x14ac:dyDescent="0.25">
      <c r="A837" s="276"/>
      <c r="B837" s="277" t="str">
        <f>IF(Table9[[#This Row],[Código do agregado
'[Entidade']]]="","",(CONCATENATE(VLOOKUP(Table9[[#This Row],[Código do agregado
'[Entidade']]],Table8[[Código do agregado '[Entidade']]:[Código do agregado
'[1º Direito']]],8,FALSE),".",Table9[[#This Row],[Membro]])))</f>
        <v/>
      </c>
      <c r="C837" s="278"/>
      <c r="D837" s="279"/>
      <c r="E837" s="280" t="str">
        <f ca="1">IF(Table9[[#This Row],[Data de nascimento (aaaa-mm-dd)]]="","",(IF(A837="","",DATEDIF(D837,NOW(),"y"))))</f>
        <v/>
      </c>
      <c r="F837" s="281"/>
      <c r="G837" s="282"/>
      <c r="H837" s="283" t="str">
        <f>IF(G837="","",IF(G837&gt;(auxiliar!L$2*14),"Sim","Não"))</f>
        <v/>
      </c>
      <c r="I837" s="384" t="str">
        <f t="shared" si="55"/>
        <v/>
      </c>
      <c r="J837" s="380" t="str">
        <f>IF(Table9[[#This Row],[Código do agregado
'[Entidade']]]="","",IF(A837&lt;&gt;A836,"A",IF(J836="A","B",IF(J836="B","C",IF(J836="C","D",IF(J836="D","E",IF(J836="E","F",IF(J836="F","G",IF(J836="G","H",IF(J836="H","I",IF(J836="I","J",IF(J836="J","K",IF(J836="K","L",IF(J836="L","M",IF(J836="M","N",IF(J836="N","O",IF(J836="O","P",IF(J836="P","Q"))))))))))))))))))</f>
        <v/>
      </c>
      <c r="K837" s="284" t="str">
        <f t="shared" si="56"/>
        <v/>
      </c>
      <c r="L837" s="285" t="str">
        <f t="shared" si="57"/>
        <v/>
      </c>
      <c r="M837" s="286" t="str">
        <f t="shared" ca="1" si="58"/>
        <v/>
      </c>
      <c r="U837" s="275"/>
    </row>
    <row r="838" spans="1:21" x14ac:dyDescent="0.25">
      <c r="A838" s="276"/>
      <c r="B838" s="277" t="str">
        <f>IF(Table9[[#This Row],[Código do agregado
'[Entidade']]]="","",(CONCATENATE(VLOOKUP(Table9[[#This Row],[Código do agregado
'[Entidade']]],Table8[[Código do agregado '[Entidade']]:[Código do agregado
'[1º Direito']]],8,FALSE),".",Table9[[#This Row],[Membro]])))</f>
        <v/>
      </c>
      <c r="C838" s="278"/>
      <c r="D838" s="279"/>
      <c r="E838" s="280" t="str">
        <f ca="1">IF(Table9[[#This Row],[Data de nascimento (aaaa-mm-dd)]]="","",(IF(A838="","",DATEDIF(D838,NOW(),"y"))))</f>
        <v/>
      </c>
      <c r="F838" s="281"/>
      <c r="G838" s="282"/>
      <c r="H838" s="283" t="str">
        <f>IF(G838="","",IF(G838&gt;(auxiliar!L$2*14),"Sim","Não"))</f>
        <v/>
      </c>
      <c r="I838" s="384" t="str">
        <f t="shared" si="55"/>
        <v/>
      </c>
      <c r="J838" s="380" t="str">
        <f>IF(Table9[[#This Row],[Código do agregado
'[Entidade']]]="","",IF(A838&lt;&gt;A837,"A",IF(J837="A","B",IF(J837="B","C",IF(J837="C","D",IF(J837="D","E",IF(J837="E","F",IF(J837="F","G",IF(J837="G","H",IF(J837="H","I",IF(J837="I","J",IF(J837="J","K",IF(J837="K","L",IF(J837="L","M",IF(J837="M","N",IF(J837="N","O",IF(J837="O","P",IF(J837="P","Q"))))))))))))))))))</f>
        <v/>
      </c>
      <c r="K838" s="284" t="str">
        <f t="shared" si="56"/>
        <v/>
      </c>
      <c r="L838" s="285" t="str">
        <f t="shared" si="57"/>
        <v/>
      </c>
      <c r="M838" s="286" t="str">
        <f t="shared" ca="1" si="58"/>
        <v/>
      </c>
      <c r="U838" s="275"/>
    </row>
    <row r="839" spans="1:21" x14ac:dyDescent="0.25">
      <c r="A839" s="276"/>
      <c r="B839" s="277" t="str">
        <f>IF(Table9[[#This Row],[Código do agregado
'[Entidade']]]="","",(CONCATENATE(VLOOKUP(Table9[[#This Row],[Código do agregado
'[Entidade']]],Table8[[Código do agregado '[Entidade']]:[Código do agregado
'[1º Direito']]],8,FALSE),".",Table9[[#This Row],[Membro]])))</f>
        <v/>
      </c>
      <c r="C839" s="278"/>
      <c r="D839" s="279"/>
      <c r="E839" s="280" t="str">
        <f ca="1">IF(Table9[[#This Row],[Data de nascimento (aaaa-mm-dd)]]="","",(IF(A839="","",DATEDIF(D839,NOW(),"y"))))</f>
        <v/>
      </c>
      <c r="F839" s="281"/>
      <c r="G839" s="282"/>
      <c r="H839" s="283" t="str">
        <f>IF(G839="","",IF(G839&gt;(auxiliar!L$2*14),"Sim","Não"))</f>
        <v/>
      </c>
      <c r="I839" s="384" t="str">
        <f t="shared" ref="I839:I902" si="59">IF(AND(A839&lt;&gt;"",OR(C839="",D839="",F839="",AND(H839="",L839="Rend"))),"NÃO","")</f>
        <v/>
      </c>
      <c r="J839" s="380" t="str">
        <f>IF(Table9[[#This Row],[Código do agregado
'[Entidade']]]="","",IF(A839&lt;&gt;A838,"A",IF(J838="A","B",IF(J838="B","C",IF(J838="C","D",IF(J838="D","E",IF(J838="E","F",IF(J838="F","G",IF(J838="G","H",IF(J838="H","I",IF(J838="I","J",IF(J838="J","K",IF(J838="K","L",IF(J838="L","M",IF(J838="M","N",IF(J838="N","O",IF(J838="O","P",IF(J838="P","Q"))))))))))))))))))</f>
        <v/>
      </c>
      <c r="K839" s="284" t="str">
        <f t="shared" si="56"/>
        <v/>
      </c>
      <c r="L839" s="285" t="str">
        <f t="shared" si="57"/>
        <v/>
      </c>
      <c r="M839" s="286" t="str">
        <f t="shared" ca="1" si="58"/>
        <v/>
      </c>
      <c r="U839" s="275"/>
    </row>
    <row r="840" spans="1:21" x14ac:dyDescent="0.25">
      <c r="A840" s="276"/>
      <c r="B840" s="277" t="str">
        <f>IF(Table9[[#This Row],[Código do agregado
'[Entidade']]]="","",(CONCATENATE(VLOOKUP(Table9[[#This Row],[Código do agregado
'[Entidade']]],Table8[[Código do agregado '[Entidade']]:[Código do agregado
'[1º Direito']]],8,FALSE),".",Table9[[#This Row],[Membro]])))</f>
        <v/>
      </c>
      <c r="C840" s="278"/>
      <c r="D840" s="279"/>
      <c r="E840" s="280" t="str">
        <f ca="1">IF(Table9[[#This Row],[Data de nascimento (aaaa-mm-dd)]]="","",(IF(A840="","",DATEDIF(D840,NOW(),"y"))))</f>
        <v/>
      </c>
      <c r="F840" s="281"/>
      <c r="G840" s="282"/>
      <c r="H840" s="283" t="str">
        <f>IF(G840="","",IF(G840&gt;(auxiliar!L$2*14),"Sim","Não"))</f>
        <v/>
      </c>
      <c r="I840" s="384" t="str">
        <f t="shared" si="59"/>
        <v/>
      </c>
      <c r="J840" s="380" t="str">
        <f>IF(Table9[[#This Row],[Código do agregado
'[Entidade']]]="","",IF(A840&lt;&gt;A839,"A",IF(J839="A","B",IF(J839="B","C",IF(J839="C","D",IF(J839="D","E",IF(J839="E","F",IF(J839="F","G",IF(J839="G","H",IF(J839="H","I",IF(J839="I","J",IF(J839="J","K",IF(J839="K","L",IF(J839="L","M",IF(J839="M","N",IF(J839="N","O",IF(J839="O","P",IF(J839="P","Q"))))))))))))))))))</f>
        <v/>
      </c>
      <c r="K840" s="284" t="str">
        <f t="shared" si="56"/>
        <v/>
      </c>
      <c r="L840" s="285" t="str">
        <f t="shared" si="57"/>
        <v/>
      </c>
      <c r="M840" s="286" t="str">
        <f t="shared" ca="1" si="58"/>
        <v/>
      </c>
      <c r="U840" s="275"/>
    </row>
    <row r="841" spans="1:21" x14ac:dyDescent="0.25">
      <c r="A841" s="276"/>
      <c r="B841" s="277" t="str">
        <f>IF(Table9[[#This Row],[Código do agregado
'[Entidade']]]="","",(CONCATENATE(VLOOKUP(Table9[[#This Row],[Código do agregado
'[Entidade']]],Table8[[Código do agregado '[Entidade']]:[Código do agregado
'[1º Direito']]],8,FALSE),".",Table9[[#This Row],[Membro]])))</f>
        <v/>
      </c>
      <c r="C841" s="278"/>
      <c r="D841" s="279"/>
      <c r="E841" s="280" t="str">
        <f ca="1">IF(Table9[[#This Row],[Data de nascimento (aaaa-mm-dd)]]="","",(IF(A841="","",DATEDIF(D841,NOW(),"y"))))</f>
        <v/>
      </c>
      <c r="F841" s="281"/>
      <c r="G841" s="282"/>
      <c r="H841" s="283" t="str">
        <f>IF(G841="","",IF(G841&gt;(auxiliar!L$2*14),"Sim","Não"))</f>
        <v/>
      </c>
      <c r="I841" s="384" t="str">
        <f t="shared" si="59"/>
        <v/>
      </c>
      <c r="J841" s="380" t="str">
        <f>IF(Table9[[#This Row],[Código do agregado
'[Entidade']]]="","",IF(A841&lt;&gt;A840,"A",IF(J840="A","B",IF(J840="B","C",IF(J840="C","D",IF(J840="D","E",IF(J840="E","F",IF(J840="F","G",IF(J840="G","H",IF(J840="H","I",IF(J840="I","J",IF(J840="J","K",IF(J840="K","L",IF(J840="L","M",IF(J840="M","N",IF(J840="N","O",IF(J840="O","P",IF(J840="P","Q"))))))))))))))))))</f>
        <v/>
      </c>
      <c r="K841" s="284" t="str">
        <f t="shared" si="56"/>
        <v/>
      </c>
      <c r="L841" s="285" t="str">
        <f t="shared" si="57"/>
        <v/>
      </c>
      <c r="M841" s="286" t="str">
        <f t="shared" ca="1" si="58"/>
        <v/>
      </c>
      <c r="U841" s="275"/>
    </row>
    <row r="842" spans="1:21" x14ac:dyDescent="0.25">
      <c r="A842" s="276"/>
      <c r="B842" s="277" t="str">
        <f>IF(Table9[[#This Row],[Código do agregado
'[Entidade']]]="","",(CONCATENATE(VLOOKUP(Table9[[#This Row],[Código do agregado
'[Entidade']]],Table8[[Código do agregado '[Entidade']]:[Código do agregado
'[1º Direito']]],8,FALSE),".",Table9[[#This Row],[Membro]])))</f>
        <v/>
      </c>
      <c r="C842" s="278"/>
      <c r="D842" s="279"/>
      <c r="E842" s="280" t="str">
        <f ca="1">IF(Table9[[#This Row],[Data de nascimento (aaaa-mm-dd)]]="","",(IF(A842="","",DATEDIF(D842,NOW(),"y"))))</f>
        <v/>
      </c>
      <c r="F842" s="281"/>
      <c r="G842" s="282"/>
      <c r="H842" s="283" t="str">
        <f>IF(G842="","",IF(G842&gt;(auxiliar!L$2*14),"Sim","Não"))</f>
        <v/>
      </c>
      <c r="I842" s="384" t="str">
        <f t="shared" si="59"/>
        <v/>
      </c>
      <c r="J842" s="380" t="str">
        <f>IF(Table9[[#This Row],[Código do agregado
'[Entidade']]]="","",IF(A842&lt;&gt;A841,"A",IF(J841="A","B",IF(J841="B","C",IF(J841="C","D",IF(J841="D","E",IF(J841="E","F",IF(J841="F","G",IF(J841="G","H",IF(J841="H","I",IF(J841="I","J",IF(J841="J","K",IF(J841="K","L",IF(J841="L","M",IF(J841="M","N",IF(J841="N","O",IF(J841="O","P",IF(J841="P","Q"))))))))))))))))))</f>
        <v/>
      </c>
      <c r="K842" s="284" t="str">
        <f t="shared" si="56"/>
        <v/>
      </c>
      <c r="L842" s="285" t="str">
        <f t="shared" si="57"/>
        <v/>
      </c>
      <c r="M842" s="286" t="str">
        <f t="shared" ca="1" si="58"/>
        <v/>
      </c>
      <c r="U842" s="275"/>
    </row>
    <row r="843" spans="1:21" x14ac:dyDescent="0.25">
      <c r="A843" s="276"/>
      <c r="B843" s="277" t="str">
        <f>IF(Table9[[#This Row],[Código do agregado
'[Entidade']]]="","",(CONCATENATE(VLOOKUP(Table9[[#This Row],[Código do agregado
'[Entidade']]],Table8[[Código do agregado '[Entidade']]:[Código do agregado
'[1º Direito']]],8,FALSE),".",Table9[[#This Row],[Membro]])))</f>
        <v/>
      </c>
      <c r="C843" s="278"/>
      <c r="D843" s="279"/>
      <c r="E843" s="280" t="str">
        <f ca="1">IF(Table9[[#This Row],[Data de nascimento (aaaa-mm-dd)]]="","",(IF(A843="","",DATEDIF(D843,NOW(),"y"))))</f>
        <v/>
      </c>
      <c r="F843" s="281"/>
      <c r="G843" s="282"/>
      <c r="H843" s="283" t="str">
        <f>IF(G843="","",IF(G843&gt;(auxiliar!L$2*14),"Sim","Não"))</f>
        <v/>
      </c>
      <c r="I843" s="384" t="str">
        <f t="shared" si="59"/>
        <v/>
      </c>
      <c r="J843" s="380" t="str">
        <f>IF(Table9[[#This Row],[Código do agregado
'[Entidade']]]="","",IF(A843&lt;&gt;A842,"A",IF(J842="A","B",IF(J842="B","C",IF(J842="C","D",IF(J842="D","E",IF(J842="E","F",IF(J842="F","G",IF(J842="G","H",IF(J842="H","I",IF(J842="I","J",IF(J842="J","K",IF(J842="K","L",IF(J842="L","M",IF(J842="M","N",IF(J842="N","O",IF(J842="O","P",IF(J842="P","Q"))))))))))))))))))</f>
        <v/>
      </c>
      <c r="K843" s="284" t="str">
        <f t="shared" si="56"/>
        <v/>
      </c>
      <c r="L843" s="285" t="str">
        <f t="shared" si="57"/>
        <v/>
      </c>
      <c r="M843" s="286" t="str">
        <f t="shared" ca="1" si="58"/>
        <v/>
      </c>
      <c r="U843" s="275"/>
    </row>
    <row r="844" spans="1:21" x14ac:dyDescent="0.25">
      <c r="A844" s="276"/>
      <c r="B844" s="277" t="str">
        <f>IF(Table9[[#This Row],[Código do agregado
'[Entidade']]]="","",(CONCATENATE(VLOOKUP(Table9[[#This Row],[Código do agregado
'[Entidade']]],Table8[[Código do agregado '[Entidade']]:[Código do agregado
'[1º Direito']]],8,FALSE),".",Table9[[#This Row],[Membro]])))</f>
        <v/>
      </c>
      <c r="C844" s="278"/>
      <c r="D844" s="279"/>
      <c r="E844" s="280" t="str">
        <f ca="1">IF(Table9[[#This Row],[Data de nascimento (aaaa-mm-dd)]]="","",(IF(A844="","",DATEDIF(D844,NOW(),"y"))))</f>
        <v/>
      </c>
      <c r="F844" s="281"/>
      <c r="G844" s="282"/>
      <c r="H844" s="283" t="str">
        <f>IF(G844="","",IF(G844&gt;(auxiliar!L$2*14),"Sim","Não"))</f>
        <v/>
      </c>
      <c r="I844" s="384" t="str">
        <f t="shared" si="59"/>
        <v/>
      </c>
      <c r="J844" s="380" t="str">
        <f>IF(Table9[[#This Row],[Código do agregado
'[Entidade']]]="","",IF(A844&lt;&gt;A843,"A",IF(J843="A","B",IF(J843="B","C",IF(J843="C","D",IF(J843="D","E",IF(J843="E","F",IF(J843="F","G",IF(J843="G","H",IF(J843="H","I",IF(J843="I","J",IF(J843="J","K",IF(J843="K","L",IF(J843="L","M",IF(J843="M","N",IF(J843="N","O",IF(J843="O","P",IF(J843="P","Q"))))))))))))))))))</f>
        <v/>
      </c>
      <c r="K844" s="284" t="str">
        <f t="shared" si="56"/>
        <v/>
      </c>
      <c r="L844" s="285" t="str">
        <f t="shared" si="57"/>
        <v/>
      </c>
      <c r="M844" s="286" t="str">
        <f t="shared" ca="1" si="58"/>
        <v/>
      </c>
      <c r="U844" s="275"/>
    </row>
    <row r="845" spans="1:21" x14ac:dyDescent="0.25">
      <c r="A845" s="276"/>
      <c r="B845" s="277" t="str">
        <f>IF(Table9[[#This Row],[Código do agregado
'[Entidade']]]="","",(CONCATENATE(VLOOKUP(Table9[[#This Row],[Código do agregado
'[Entidade']]],Table8[[Código do agregado '[Entidade']]:[Código do agregado
'[1º Direito']]],8,FALSE),".",Table9[[#This Row],[Membro]])))</f>
        <v/>
      </c>
      <c r="C845" s="278"/>
      <c r="D845" s="279"/>
      <c r="E845" s="280" t="str">
        <f ca="1">IF(Table9[[#This Row],[Data de nascimento (aaaa-mm-dd)]]="","",(IF(A845="","",DATEDIF(D845,NOW(),"y"))))</f>
        <v/>
      </c>
      <c r="F845" s="281"/>
      <c r="G845" s="282"/>
      <c r="H845" s="283" t="str">
        <f>IF(G845="","",IF(G845&gt;(auxiliar!L$2*14),"Sim","Não"))</f>
        <v/>
      </c>
      <c r="I845" s="384" t="str">
        <f t="shared" si="59"/>
        <v/>
      </c>
      <c r="J845" s="380" t="str">
        <f>IF(Table9[[#This Row],[Código do agregado
'[Entidade']]]="","",IF(A845&lt;&gt;A844,"A",IF(J844="A","B",IF(J844="B","C",IF(J844="C","D",IF(J844="D","E",IF(J844="E","F",IF(J844="F","G",IF(J844="G","H",IF(J844="H","I",IF(J844="I","J",IF(J844="J","K",IF(J844="K","L",IF(J844="L","M",IF(J844="M","N",IF(J844="N","O",IF(J844="O","P",IF(J844="P","Q"))))))))))))))))))</f>
        <v/>
      </c>
      <c r="K845" s="284" t="str">
        <f t="shared" si="56"/>
        <v/>
      </c>
      <c r="L845" s="285" t="str">
        <f t="shared" si="57"/>
        <v/>
      </c>
      <c r="M845" s="286" t="str">
        <f t="shared" ca="1" si="58"/>
        <v/>
      </c>
      <c r="U845" s="275"/>
    </row>
    <row r="846" spans="1:21" x14ac:dyDescent="0.25">
      <c r="A846" s="276"/>
      <c r="B846" s="277" t="str">
        <f>IF(Table9[[#This Row],[Código do agregado
'[Entidade']]]="","",(CONCATENATE(VLOOKUP(Table9[[#This Row],[Código do agregado
'[Entidade']]],Table8[[Código do agregado '[Entidade']]:[Código do agregado
'[1º Direito']]],8,FALSE),".",Table9[[#This Row],[Membro]])))</f>
        <v/>
      </c>
      <c r="C846" s="278"/>
      <c r="D846" s="279"/>
      <c r="E846" s="280" t="str">
        <f ca="1">IF(Table9[[#This Row],[Data de nascimento (aaaa-mm-dd)]]="","",(IF(A846="","",DATEDIF(D846,NOW(),"y"))))</f>
        <v/>
      </c>
      <c r="F846" s="281"/>
      <c r="G846" s="282"/>
      <c r="H846" s="283" t="str">
        <f>IF(G846="","",IF(G846&gt;(auxiliar!L$2*14),"Sim","Não"))</f>
        <v/>
      </c>
      <c r="I846" s="384" t="str">
        <f t="shared" si="59"/>
        <v/>
      </c>
      <c r="J846" s="380" t="str">
        <f>IF(Table9[[#This Row],[Código do agregado
'[Entidade']]]="","",IF(A846&lt;&gt;A845,"A",IF(J845="A","B",IF(J845="B","C",IF(J845="C","D",IF(J845="D","E",IF(J845="E","F",IF(J845="F","G",IF(J845="G","H",IF(J845="H","I",IF(J845="I","J",IF(J845="J","K",IF(J845="K","L",IF(J845="L","M",IF(J845="M","N",IF(J845="N","O",IF(J845="O","P",IF(J845="P","Q"))))))))))))))))))</f>
        <v/>
      </c>
      <c r="K846" s="284" t="str">
        <f t="shared" si="56"/>
        <v/>
      </c>
      <c r="L846" s="285" t="str">
        <f t="shared" si="57"/>
        <v/>
      </c>
      <c r="M846" s="286" t="str">
        <f t="shared" ca="1" si="58"/>
        <v/>
      </c>
      <c r="U846" s="275"/>
    </row>
    <row r="847" spans="1:21" x14ac:dyDescent="0.25">
      <c r="A847" s="276"/>
      <c r="B847" s="277" t="str">
        <f>IF(Table9[[#This Row],[Código do agregado
'[Entidade']]]="","",(CONCATENATE(VLOOKUP(Table9[[#This Row],[Código do agregado
'[Entidade']]],Table8[[Código do agregado '[Entidade']]:[Código do agregado
'[1º Direito']]],8,FALSE),".",Table9[[#This Row],[Membro]])))</f>
        <v/>
      </c>
      <c r="C847" s="278"/>
      <c r="D847" s="279"/>
      <c r="E847" s="280" t="str">
        <f ca="1">IF(Table9[[#This Row],[Data de nascimento (aaaa-mm-dd)]]="","",(IF(A847="","",DATEDIF(D847,NOW(),"y"))))</f>
        <v/>
      </c>
      <c r="F847" s="281"/>
      <c r="G847" s="282"/>
      <c r="H847" s="283" t="str">
        <f>IF(G847="","",IF(G847&gt;(auxiliar!L$2*14),"Sim","Não"))</f>
        <v/>
      </c>
      <c r="I847" s="384" t="str">
        <f t="shared" si="59"/>
        <v/>
      </c>
      <c r="J847" s="380" t="str">
        <f>IF(Table9[[#This Row],[Código do agregado
'[Entidade']]]="","",IF(A847&lt;&gt;A846,"A",IF(J846="A","B",IF(J846="B","C",IF(J846="C","D",IF(J846="D","E",IF(J846="E","F",IF(J846="F","G",IF(J846="G","H",IF(J846="H","I",IF(J846="I","J",IF(J846="J","K",IF(J846="K","L",IF(J846="L","M",IF(J846="M","N",IF(J846="N","O",IF(J846="O","P",IF(J846="P","Q"))))))))))))))))))</f>
        <v/>
      </c>
      <c r="K847" s="284" t="str">
        <f t="shared" si="56"/>
        <v/>
      </c>
      <c r="L847" s="285" t="str">
        <f t="shared" si="57"/>
        <v/>
      </c>
      <c r="M847" s="286" t="str">
        <f t="shared" ca="1" si="58"/>
        <v/>
      </c>
      <c r="U847" s="275"/>
    </row>
    <row r="848" spans="1:21" x14ac:dyDescent="0.25">
      <c r="A848" s="276"/>
      <c r="B848" s="277" t="str">
        <f>IF(Table9[[#This Row],[Código do agregado
'[Entidade']]]="","",(CONCATENATE(VLOOKUP(Table9[[#This Row],[Código do agregado
'[Entidade']]],Table8[[Código do agregado '[Entidade']]:[Código do agregado
'[1º Direito']]],8,FALSE),".",Table9[[#This Row],[Membro]])))</f>
        <v/>
      </c>
      <c r="C848" s="278"/>
      <c r="D848" s="279"/>
      <c r="E848" s="280" t="str">
        <f ca="1">IF(Table9[[#This Row],[Data de nascimento (aaaa-mm-dd)]]="","",(IF(A848="","",DATEDIF(D848,NOW(),"y"))))</f>
        <v/>
      </c>
      <c r="F848" s="281"/>
      <c r="G848" s="282"/>
      <c r="H848" s="283" t="str">
        <f>IF(G848="","",IF(G848&gt;(auxiliar!L$2*14),"Sim","Não"))</f>
        <v/>
      </c>
      <c r="I848" s="384" t="str">
        <f t="shared" si="59"/>
        <v/>
      </c>
      <c r="J848" s="380" t="str">
        <f>IF(Table9[[#This Row],[Código do agregado
'[Entidade']]]="","",IF(A848&lt;&gt;A847,"A",IF(J847="A","B",IF(J847="B","C",IF(J847="C","D",IF(J847="D","E",IF(J847="E","F",IF(J847="F","G",IF(J847="G","H",IF(J847="H","I",IF(J847="I","J",IF(J847="J","K",IF(J847="K","L",IF(J847="L","M",IF(J847="M","N",IF(J847="N","O",IF(J847="O","P",IF(J847="P","Q"))))))))))))))))))</f>
        <v/>
      </c>
      <c r="K848" s="284" t="str">
        <f t="shared" si="56"/>
        <v/>
      </c>
      <c r="L848" s="285" t="str">
        <f t="shared" si="57"/>
        <v/>
      </c>
      <c r="M848" s="286" t="str">
        <f t="shared" ca="1" si="58"/>
        <v/>
      </c>
      <c r="U848" s="275"/>
    </row>
    <row r="849" spans="1:21" x14ac:dyDescent="0.25">
      <c r="A849" s="276"/>
      <c r="B849" s="277" t="str">
        <f>IF(Table9[[#This Row],[Código do agregado
'[Entidade']]]="","",(CONCATENATE(VLOOKUP(Table9[[#This Row],[Código do agregado
'[Entidade']]],Table8[[Código do agregado '[Entidade']]:[Código do agregado
'[1º Direito']]],8,FALSE),".",Table9[[#This Row],[Membro]])))</f>
        <v/>
      </c>
      <c r="C849" s="278"/>
      <c r="D849" s="279"/>
      <c r="E849" s="280" t="str">
        <f ca="1">IF(Table9[[#This Row],[Data de nascimento (aaaa-mm-dd)]]="","",(IF(A849="","",DATEDIF(D849,NOW(),"y"))))</f>
        <v/>
      </c>
      <c r="F849" s="281"/>
      <c r="G849" s="282"/>
      <c r="H849" s="283" t="str">
        <f>IF(G849="","",IF(G849&gt;(auxiliar!L$2*14),"Sim","Não"))</f>
        <v/>
      </c>
      <c r="I849" s="384" t="str">
        <f t="shared" si="59"/>
        <v/>
      </c>
      <c r="J849" s="380" t="str">
        <f>IF(Table9[[#This Row],[Código do agregado
'[Entidade']]]="","",IF(A849&lt;&gt;A848,"A",IF(J848="A","B",IF(J848="B","C",IF(J848="C","D",IF(J848="D","E",IF(J848="E","F",IF(J848="F","G",IF(J848="G","H",IF(J848="H","I",IF(J848="I","J",IF(J848="J","K",IF(J848="K","L",IF(J848="L","M",IF(J848="M","N",IF(J848="N","O",IF(J848="O","P",IF(J848="P","Q"))))))))))))))))))</f>
        <v/>
      </c>
      <c r="K849" s="284" t="str">
        <f t="shared" si="56"/>
        <v/>
      </c>
      <c r="L849" s="285" t="str">
        <f t="shared" si="57"/>
        <v/>
      </c>
      <c r="M849" s="286" t="str">
        <f t="shared" ca="1" si="58"/>
        <v/>
      </c>
      <c r="U849" s="275"/>
    </row>
    <row r="850" spans="1:21" x14ac:dyDescent="0.25">
      <c r="A850" s="276"/>
      <c r="B850" s="277" t="str">
        <f>IF(Table9[[#This Row],[Código do agregado
'[Entidade']]]="","",(CONCATENATE(VLOOKUP(Table9[[#This Row],[Código do agregado
'[Entidade']]],Table8[[Código do agregado '[Entidade']]:[Código do agregado
'[1º Direito']]],8,FALSE),".",Table9[[#This Row],[Membro]])))</f>
        <v/>
      </c>
      <c r="C850" s="278"/>
      <c r="D850" s="279"/>
      <c r="E850" s="280" t="str">
        <f ca="1">IF(Table9[[#This Row],[Data de nascimento (aaaa-mm-dd)]]="","",(IF(A850="","",DATEDIF(D850,NOW(),"y"))))</f>
        <v/>
      </c>
      <c r="F850" s="281"/>
      <c r="G850" s="282"/>
      <c r="H850" s="283" t="str">
        <f>IF(G850="","",IF(G850&gt;(auxiliar!L$2*14),"Sim","Não"))</f>
        <v/>
      </c>
      <c r="I850" s="384" t="str">
        <f t="shared" si="59"/>
        <v/>
      </c>
      <c r="J850" s="380" t="str">
        <f>IF(Table9[[#This Row],[Código do agregado
'[Entidade']]]="","",IF(A850&lt;&gt;A849,"A",IF(J849="A","B",IF(J849="B","C",IF(J849="C","D",IF(J849="D","E",IF(J849="E","F",IF(J849="F","G",IF(J849="G","H",IF(J849="H","I",IF(J849="I","J",IF(J849="J","K",IF(J849="K","L",IF(J849="L","M",IF(J849="M","N",IF(J849="N","O",IF(J849="O","P",IF(J849="P","Q"))))))))))))))))))</f>
        <v/>
      </c>
      <c r="K850" s="284" t="str">
        <f t="shared" si="56"/>
        <v/>
      </c>
      <c r="L850" s="285" t="str">
        <f t="shared" si="57"/>
        <v/>
      </c>
      <c r="M850" s="286" t="str">
        <f t="shared" ca="1" si="58"/>
        <v/>
      </c>
      <c r="U850" s="275"/>
    </row>
    <row r="851" spans="1:21" x14ac:dyDescent="0.25">
      <c r="A851" s="276"/>
      <c r="B851" s="277" t="str">
        <f>IF(Table9[[#This Row],[Código do agregado
'[Entidade']]]="","",(CONCATENATE(VLOOKUP(Table9[[#This Row],[Código do agregado
'[Entidade']]],Table8[[Código do agregado '[Entidade']]:[Código do agregado
'[1º Direito']]],8,FALSE),".",Table9[[#This Row],[Membro]])))</f>
        <v/>
      </c>
      <c r="C851" s="278"/>
      <c r="D851" s="279"/>
      <c r="E851" s="280" t="str">
        <f ca="1">IF(Table9[[#This Row],[Data de nascimento (aaaa-mm-dd)]]="","",(IF(A851="","",DATEDIF(D851,NOW(),"y"))))</f>
        <v/>
      </c>
      <c r="F851" s="281"/>
      <c r="G851" s="282"/>
      <c r="H851" s="283" t="str">
        <f>IF(G851="","",IF(G851&gt;(auxiliar!L$2*14),"Sim","Não"))</f>
        <v/>
      </c>
      <c r="I851" s="384" t="str">
        <f t="shared" si="59"/>
        <v/>
      </c>
      <c r="J851" s="380" t="str">
        <f>IF(Table9[[#This Row],[Código do agregado
'[Entidade']]]="","",IF(A851&lt;&gt;A850,"A",IF(J850="A","B",IF(J850="B","C",IF(J850="C","D",IF(J850="D","E",IF(J850="E","F",IF(J850="F","G",IF(J850="G","H",IF(J850="H","I",IF(J850="I","J",IF(J850="J","K",IF(J850="K","L",IF(J850="L","M",IF(J850="M","N",IF(J850="N","O",IF(J850="O","P",IF(J850="P","Q"))))))))))))))))))</f>
        <v/>
      </c>
      <c r="K851" s="284" t="str">
        <f t="shared" si="56"/>
        <v/>
      </c>
      <c r="L851" s="285" t="str">
        <f t="shared" si="57"/>
        <v/>
      </c>
      <c r="M851" s="286" t="str">
        <f t="shared" ca="1" si="58"/>
        <v/>
      </c>
      <c r="U851" s="275"/>
    </row>
    <row r="852" spans="1:21" x14ac:dyDescent="0.25">
      <c r="A852" s="276"/>
      <c r="B852" s="277" t="str">
        <f>IF(Table9[[#This Row],[Código do agregado
'[Entidade']]]="","",(CONCATENATE(VLOOKUP(Table9[[#This Row],[Código do agregado
'[Entidade']]],Table8[[Código do agregado '[Entidade']]:[Código do agregado
'[1º Direito']]],8,FALSE),".",Table9[[#This Row],[Membro]])))</f>
        <v/>
      </c>
      <c r="C852" s="278"/>
      <c r="D852" s="279"/>
      <c r="E852" s="280" t="str">
        <f ca="1">IF(Table9[[#This Row],[Data de nascimento (aaaa-mm-dd)]]="","",(IF(A852="","",DATEDIF(D852,NOW(),"y"))))</f>
        <v/>
      </c>
      <c r="F852" s="281"/>
      <c r="G852" s="282"/>
      <c r="H852" s="283" t="str">
        <f>IF(G852="","",IF(G852&gt;(auxiliar!L$2*14),"Sim","Não"))</f>
        <v/>
      </c>
      <c r="I852" s="384" t="str">
        <f t="shared" si="59"/>
        <v/>
      </c>
      <c r="J852" s="380" t="str">
        <f>IF(Table9[[#This Row],[Código do agregado
'[Entidade']]]="","",IF(A852&lt;&gt;A851,"A",IF(J851="A","B",IF(J851="B","C",IF(J851="C","D",IF(J851="D","E",IF(J851="E","F",IF(J851="F","G",IF(J851="G","H",IF(J851="H","I",IF(J851="I","J",IF(J851="J","K",IF(J851="K","L",IF(J851="L","M",IF(J851="M","N",IF(J851="N","O",IF(J851="O","P",IF(J851="P","Q"))))))))))))))))))</f>
        <v/>
      </c>
      <c r="K852" s="284" t="str">
        <f t="shared" si="56"/>
        <v/>
      </c>
      <c r="L852" s="285" t="str">
        <f t="shared" si="57"/>
        <v/>
      </c>
      <c r="M852" s="286" t="str">
        <f t="shared" ca="1" si="58"/>
        <v/>
      </c>
      <c r="U852" s="275"/>
    </row>
    <row r="853" spans="1:21" x14ac:dyDescent="0.25">
      <c r="A853" s="276"/>
      <c r="B853" s="277" t="str">
        <f>IF(Table9[[#This Row],[Código do agregado
'[Entidade']]]="","",(CONCATENATE(VLOOKUP(Table9[[#This Row],[Código do agregado
'[Entidade']]],Table8[[Código do agregado '[Entidade']]:[Código do agregado
'[1º Direito']]],8,FALSE),".",Table9[[#This Row],[Membro]])))</f>
        <v/>
      </c>
      <c r="C853" s="278"/>
      <c r="D853" s="279"/>
      <c r="E853" s="280" t="str">
        <f ca="1">IF(Table9[[#This Row],[Data de nascimento (aaaa-mm-dd)]]="","",(IF(A853="","",DATEDIF(D853,NOW(),"y"))))</f>
        <v/>
      </c>
      <c r="F853" s="281"/>
      <c r="G853" s="282"/>
      <c r="H853" s="283" t="str">
        <f>IF(G853="","",IF(G853&gt;(auxiliar!L$2*14),"Sim","Não"))</f>
        <v/>
      </c>
      <c r="I853" s="384" t="str">
        <f t="shared" si="59"/>
        <v/>
      </c>
      <c r="J853" s="380" t="str">
        <f>IF(Table9[[#This Row],[Código do agregado
'[Entidade']]]="","",IF(A853&lt;&gt;A852,"A",IF(J852="A","B",IF(J852="B","C",IF(J852="C","D",IF(J852="D","E",IF(J852="E","F",IF(J852="F","G",IF(J852="G","H",IF(J852="H","I",IF(J852="I","J",IF(J852="J","K",IF(J852="K","L",IF(J852="L","M",IF(J852="M","N",IF(J852="N","O",IF(J852="O","P",IF(J852="P","Q"))))))))))))))))))</f>
        <v/>
      </c>
      <c r="K853" s="284" t="str">
        <f t="shared" si="56"/>
        <v/>
      </c>
      <c r="L853" s="285" t="str">
        <f t="shared" si="57"/>
        <v/>
      </c>
      <c r="M853" s="286" t="str">
        <f t="shared" ca="1" si="58"/>
        <v/>
      </c>
      <c r="U853" s="275"/>
    </row>
    <row r="854" spans="1:21" x14ac:dyDescent="0.25">
      <c r="A854" s="276"/>
      <c r="B854" s="277" t="str">
        <f>IF(Table9[[#This Row],[Código do agregado
'[Entidade']]]="","",(CONCATENATE(VLOOKUP(Table9[[#This Row],[Código do agregado
'[Entidade']]],Table8[[Código do agregado '[Entidade']]:[Código do agregado
'[1º Direito']]],8,FALSE),".",Table9[[#This Row],[Membro]])))</f>
        <v/>
      </c>
      <c r="C854" s="278"/>
      <c r="D854" s="279"/>
      <c r="E854" s="280" t="str">
        <f ca="1">IF(Table9[[#This Row],[Data de nascimento (aaaa-mm-dd)]]="","",(IF(A854="","",DATEDIF(D854,NOW(),"y"))))</f>
        <v/>
      </c>
      <c r="F854" s="281"/>
      <c r="G854" s="282"/>
      <c r="H854" s="283" t="str">
        <f>IF(G854="","",IF(G854&gt;(auxiliar!L$2*14),"Sim","Não"))</f>
        <v/>
      </c>
      <c r="I854" s="384" t="str">
        <f t="shared" si="59"/>
        <v/>
      </c>
      <c r="J854" s="380" t="str">
        <f>IF(Table9[[#This Row],[Código do agregado
'[Entidade']]]="","",IF(A854&lt;&gt;A853,"A",IF(J853="A","B",IF(J853="B","C",IF(J853="C","D",IF(J853="D","E",IF(J853="E","F",IF(J853="F","G",IF(J853="G","H",IF(J853="H","I",IF(J853="I","J",IF(J853="J","K",IF(J853="K","L",IF(J853="L","M",IF(J853="M","N",IF(J853="N","O",IF(J853="O","P",IF(J853="P","Q"))))))))))))))))))</f>
        <v/>
      </c>
      <c r="K854" s="284" t="str">
        <f t="shared" si="56"/>
        <v/>
      </c>
      <c r="L854" s="285" t="str">
        <f t="shared" si="57"/>
        <v/>
      </c>
      <c r="M854" s="286" t="str">
        <f t="shared" ca="1" si="58"/>
        <v/>
      </c>
      <c r="U854" s="275"/>
    </row>
    <row r="855" spans="1:21" x14ac:dyDescent="0.25">
      <c r="A855" s="276"/>
      <c r="B855" s="277" t="str">
        <f>IF(Table9[[#This Row],[Código do agregado
'[Entidade']]]="","",(CONCATENATE(VLOOKUP(Table9[[#This Row],[Código do agregado
'[Entidade']]],Table8[[Código do agregado '[Entidade']]:[Código do agregado
'[1º Direito']]],8,FALSE),".",Table9[[#This Row],[Membro]])))</f>
        <v/>
      </c>
      <c r="C855" s="278"/>
      <c r="D855" s="279"/>
      <c r="E855" s="280" t="str">
        <f ca="1">IF(Table9[[#This Row],[Data de nascimento (aaaa-mm-dd)]]="","",(IF(A855="","",DATEDIF(D855,NOW(),"y"))))</f>
        <v/>
      </c>
      <c r="F855" s="281"/>
      <c r="G855" s="282"/>
      <c r="H855" s="283" t="str">
        <f>IF(G855="","",IF(G855&gt;(auxiliar!L$2*14),"Sim","Não"))</f>
        <v/>
      </c>
      <c r="I855" s="384" t="str">
        <f t="shared" si="59"/>
        <v/>
      </c>
      <c r="J855" s="380" t="str">
        <f>IF(Table9[[#This Row],[Código do agregado
'[Entidade']]]="","",IF(A855&lt;&gt;A854,"A",IF(J854="A","B",IF(J854="B","C",IF(J854="C","D",IF(J854="D","E",IF(J854="E","F",IF(J854="F","G",IF(J854="G","H",IF(J854="H","I",IF(J854="I","J",IF(J854="J","K",IF(J854="K","L",IF(J854="L","M",IF(J854="M","N",IF(J854="N","O",IF(J854="O","P",IF(J854="P","Q"))))))))))))))))))</f>
        <v/>
      </c>
      <c r="K855" s="284" t="str">
        <f t="shared" si="56"/>
        <v/>
      </c>
      <c r="L855" s="285" t="str">
        <f t="shared" si="57"/>
        <v/>
      </c>
      <c r="M855" s="286" t="str">
        <f t="shared" ca="1" si="58"/>
        <v/>
      </c>
      <c r="U855" s="275"/>
    </row>
    <row r="856" spans="1:21" x14ac:dyDescent="0.25">
      <c r="A856" s="276"/>
      <c r="B856" s="277" t="str">
        <f>IF(Table9[[#This Row],[Código do agregado
'[Entidade']]]="","",(CONCATENATE(VLOOKUP(Table9[[#This Row],[Código do agregado
'[Entidade']]],Table8[[Código do agregado '[Entidade']]:[Código do agregado
'[1º Direito']]],8,FALSE),".",Table9[[#This Row],[Membro]])))</f>
        <v/>
      </c>
      <c r="C856" s="278"/>
      <c r="D856" s="279"/>
      <c r="E856" s="280" t="str">
        <f ca="1">IF(Table9[[#This Row],[Data de nascimento (aaaa-mm-dd)]]="","",(IF(A856="","",DATEDIF(D856,NOW(),"y"))))</f>
        <v/>
      </c>
      <c r="F856" s="281"/>
      <c r="G856" s="282"/>
      <c r="H856" s="283" t="str">
        <f>IF(G856="","",IF(G856&gt;(auxiliar!L$2*14),"Sim","Não"))</f>
        <v/>
      </c>
      <c r="I856" s="384" t="str">
        <f t="shared" si="59"/>
        <v/>
      </c>
      <c r="J856" s="380" t="str">
        <f>IF(Table9[[#This Row],[Código do agregado
'[Entidade']]]="","",IF(A856&lt;&gt;A855,"A",IF(J855="A","B",IF(J855="B","C",IF(J855="C","D",IF(J855="D","E",IF(J855="E","F",IF(J855="F","G",IF(J855="G","H",IF(J855="H","I",IF(J855="I","J",IF(J855="J","K",IF(J855="K","L",IF(J855="L","M",IF(J855="M","N",IF(J855="N","O",IF(J855="O","P",IF(J855="P","Q"))))))))))))))))))</f>
        <v/>
      </c>
      <c r="K856" s="284" t="str">
        <f t="shared" si="56"/>
        <v/>
      </c>
      <c r="L856" s="285" t="str">
        <f t="shared" si="57"/>
        <v/>
      </c>
      <c r="M856" s="286" t="str">
        <f t="shared" ca="1" si="58"/>
        <v/>
      </c>
      <c r="U856" s="275"/>
    </row>
    <row r="857" spans="1:21" x14ac:dyDescent="0.25">
      <c r="A857" s="276"/>
      <c r="B857" s="277" t="str">
        <f>IF(Table9[[#This Row],[Código do agregado
'[Entidade']]]="","",(CONCATENATE(VLOOKUP(Table9[[#This Row],[Código do agregado
'[Entidade']]],Table8[[Código do agregado '[Entidade']]:[Código do agregado
'[1º Direito']]],8,FALSE),".",Table9[[#This Row],[Membro]])))</f>
        <v/>
      </c>
      <c r="C857" s="278"/>
      <c r="D857" s="279"/>
      <c r="E857" s="280" t="str">
        <f ca="1">IF(Table9[[#This Row],[Data de nascimento (aaaa-mm-dd)]]="","",(IF(A857="","",DATEDIF(D857,NOW(),"y"))))</f>
        <v/>
      </c>
      <c r="F857" s="281"/>
      <c r="G857" s="282"/>
      <c r="H857" s="283" t="str">
        <f>IF(G857="","",IF(G857&gt;(auxiliar!L$2*14),"Sim","Não"))</f>
        <v/>
      </c>
      <c r="I857" s="384" t="str">
        <f t="shared" si="59"/>
        <v/>
      </c>
      <c r="J857" s="380" t="str">
        <f>IF(Table9[[#This Row],[Código do agregado
'[Entidade']]]="","",IF(A857&lt;&gt;A856,"A",IF(J856="A","B",IF(J856="B","C",IF(J856="C","D",IF(J856="D","E",IF(J856="E","F",IF(J856="F","G",IF(J856="G","H",IF(J856="H","I",IF(J856="I","J",IF(J856="J","K",IF(J856="K","L",IF(J856="L","M",IF(J856="M","N",IF(J856="N","O",IF(J856="O","P",IF(J856="P","Q"))))))))))))))))))</f>
        <v/>
      </c>
      <c r="K857" s="284" t="str">
        <f t="shared" si="56"/>
        <v/>
      </c>
      <c r="L857" s="285" t="str">
        <f t="shared" si="57"/>
        <v/>
      </c>
      <c r="M857" s="286" t="str">
        <f t="shared" ca="1" si="58"/>
        <v/>
      </c>
      <c r="U857" s="275"/>
    </row>
    <row r="858" spans="1:21" x14ac:dyDescent="0.25">
      <c r="A858" s="276"/>
      <c r="B858" s="277" t="str">
        <f>IF(Table9[[#This Row],[Código do agregado
'[Entidade']]]="","",(CONCATENATE(VLOOKUP(Table9[[#This Row],[Código do agregado
'[Entidade']]],Table8[[Código do agregado '[Entidade']]:[Código do agregado
'[1º Direito']]],8,FALSE),".",Table9[[#This Row],[Membro]])))</f>
        <v/>
      </c>
      <c r="C858" s="278"/>
      <c r="D858" s="279"/>
      <c r="E858" s="280" t="str">
        <f ca="1">IF(Table9[[#This Row],[Data de nascimento (aaaa-mm-dd)]]="","",(IF(A858="","",DATEDIF(D858,NOW(),"y"))))</f>
        <v/>
      </c>
      <c r="F858" s="281"/>
      <c r="G858" s="282"/>
      <c r="H858" s="283" t="str">
        <f>IF(G858="","",IF(G858&gt;(auxiliar!L$2*14),"Sim","Não"))</f>
        <v/>
      </c>
      <c r="I858" s="384" t="str">
        <f t="shared" si="59"/>
        <v/>
      </c>
      <c r="J858" s="380" t="str">
        <f>IF(Table9[[#This Row],[Código do agregado
'[Entidade']]]="","",IF(A858&lt;&gt;A857,"A",IF(J857="A","B",IF(J857="B","C",IF(J857="C","D",IF(J857="D","E",IF(J857="E","F",IF(J857="F","G",IF(J857="G","H",IF(J857="H","I",IF(J857="I","J",IF(J857="J","K",IF(J857="K","L",IF(J857="L","M",IF(J857="M","N",IF(J857="N","O",IF(J857="O","P",IF(J857="P","Q"))))))))))))))))))</f>
        <v/>
      </c>
      <c r="K858" s="284" t="str">
        <f t="shared" si="56"/>
        <v/>
      </c>
      <c r="L858" s="285" t="str">
        <f t="shared" si="57"/>
        <v/>
      </c>
      <c r="M858" s="286" t="str">
        <f t="shared" ca="1" si="58"/>
        <v/>
      </c>
      <c r="U858" s="275"/>
    </row>
    <row r="859" spans="1:21" x14ac:dyDescent="0.25">
      <c r="A859" s="276"/>
      <c r="B859" s="277" t="str">
        <f>IF(Table9[[#This Row],[Código do agregado
'[Entidade']]]="","",(CONCATENATE(VLOOKUP(Table9[[#This Row],[Código do agregado
'[Entidade']]],Table8[[Código do agregado '[Entidade']]:[Código do agregado
'[1º Direito']]],8,FALSE),".",Table9[[#This Row],[Membro]])))</f>
        <v/>
      </c>
      <c r="C859" s="278"/>
      <c r="D859" s="279"/>
      <c r="E859" s="280" t="str">
        <f ca="1">IF(Table9[[#This Row],[Data de nascimento (aaaa-mm-dd)]]="","",(IF(A859="","",DATEDIF(D859,NOW(),"y"))))</f>
        <v/>
      </c>
      <c r="F859" s="281"/>
      <c r="G859" s="282"/>
      <c r="H859" s="283" t="str">
        <f>IF(G859="","",IF(G859&gt;(auxiliar!L$2*14),"Sim","Não"))</f>
        <v/>
      </c>
      <c r="I859" s="384" t="str">
        <f t="shared" si="59"/>
        <v/>
      </c>
      <c r="J859" s="380" t="str">
        <f>IF(Table9[[#This Row],[Código do agregado
'[Entidade']]]="","",IF(A859&lt;&gt;A858,"A",IF(J858="A","B",IF(J858="B","C",IF(J858="C","D",IF(J858="D","E",IF(J858="E","F",IF(J858="F","G",IF(J858="G","H",IF(J858="H","I",IF(J858="I","J",IF(J858="J","K",IF(J858="K","L",IF(J858="L","M",IF(J858="M","N",IF(J858="N","O",IF(J858="O","P",IF(J858="P","Q"))))))))))))))))))</f>
        <v/>
      </c>
      <c r="K859" s="284" t="str">
        <f t="shared" si="56"/>
        <v/>
      </c>
      <c r="L859" s="285" t="str">
        <f t="shared" si="57"/>
        <v/>
      </c>
      <c r="M859" s="286" t="str">
        <f t="shared" ca="1" si="58"/>
        <v/>
      </c>
      <c r="U859" s="275"/>
    </row>
    <row r="860" spans="1:21" x14ac:dyDescent="0.25">
      <c r="A860" s="276"/>
      <c r="B860" s="277" t="str">
        <f>IF(Table9[[#This Row],[Código do agregado
'[Entidade']]]="","",(CONCATENATE(VLOOKUP(Table9[[#This Row],[Código do agregado
'[Entidade']]],Table8[[Código do agregado '[Entidade']]:[Código do agregado
'[1º Direito']]],8,FALSE),".",Table9[[#This Row],[Membro]])))</f>
        <v/>
      </c>
      <c r="C860" s="278"/>
      <c r="D860" s="279"/>
      <c r="E860" s="280" t="str">
        <f ca="1">IF(Table9[[#This Row],[Data de nascimento (aaaa-mm-dd)]]="","",(IF(A860="","",DATEDIF(D860,NOW(),"y"))))</f>
        <v/>
      </c>
      <c r="F860" s="281"/>
      <c r="G860" s="282"/>
      <c r="H860" s="283" t="str">
        <f>IF(G860="","",IF(G860&gt;(auxiliar!L$2*14),"Sim","Não"))</f>
        <v/>
      </c>
      <c r="I860" s="384" t="str">
        <f t="shared" si="59"/>
        <v/>
      </c>
      <c r="J860" s="380" t="str">
        <f>IF(Table9[[#This Row],[Código do agregado
'[Entidade']]]="","",IF(A860&lt;&gt;A859,"A",IF(J859="A","B",IF(J859="B","C",IF(J859="C","D",IF(J859="D","E",IF(J859="E","F",IF(J859="F","G",IF(J859="G","H",IF(J859="H","I",IF(J859="I","J",IF(J859="J","K",IF(J859="K","L",IF(J859="L","M",IF(J859="M","N",IF(J859="N","O",IF(J859="O","P",IF(J859="P","Q"))))))))))))))))))</f>
        <v/>
      </c>
      <c r="K860" s="284" t="str">
        <f t="shared" si="56"/>
        <v/>
      </c>
      <c r="L860" s="285" t="str">
        <f t="shared" si="57"/>
        <v/>
      </c>
      <c r="M860" s="286" t="str">
        <f t="shared" ca="1" si="58"/>
        <v/>
      </c>
      <c r="U860" s="275"/>
    </row>
    <row r="861" spans="1:21" x14ac:dyDescent="0.25">
      <c r="A861" s="276"/>
      <c r="B861" s="277" t="str">
        <f>IF(Table9[[#This Row],[Código do agregado
'[Entidade']]]="","",(CONCATENATE(VLOOKUP(Table9[[#This Row],[Código do agregado
'[Entidade']]],Table8[[Código do agregado '[Entidade']]:[Código do agregado
'[1º Direito']]],8,FALSE),".",Table9[[#This Row],[Membro]])))</f>
        <v/>
      </c>
      <c r="C861" s="278"/>
      <c r="D861" s="279"/>
      <c r="E861" s="280" t="str">
        <f ca="1">IF(Table9[[#This Row],[Data de nascimento (aaaa-mm-dd)]]="","",(IF(A861="","",DATEDIF(D861,NOW(),"y"))))</f>
        <v/>
      </c>
      <c r="F861" s="281"/>
      <c r="G861" s="282"/>
      <c r="H861" s="283" t="str">
        <f>IF(G861="","",IF(G861&gt;(auxiliar!L$2*14),"Sim","Não"))</f>
        <v/>
      </c>
      <c r="I861" s="384" t="str">
        <f t="shared" si="59"/>
        <v/>
      </c>
      <c r="J861" s="380" t="str">
        <f>IF(Table9[[#This Row],[Código do agregado
'[Entidade']]]="","",IF(A861&lt;&gt;A860,"A",IF(J860="A","B",IF(J860="B","C",IF(J860="C","D",IF(J860="D","E",IF(J860="E","F",IF(J860="F","G",IF(J860="G","H",IF(J860="H","I",IF(J860="I","J",IF(J860="J","K",IF(J860="K","L",IF(J860="L","M",IF(J860="M","N",IF(J860="N","O",IF(J860="O","P",IF(J860="P","Q"))))))))))))))))))</f>
        <v/>
      </c>
      <c r="K861" s="284" t="str">
        <f t="shared" si="56"/>
        <v/>
      </c>
      <c r="L861" s="285" t="str">
        <f t="shared" si="57"/>
        <v/>
      </c>
      <c r="M861" s="286" t="str">
        <f t="shared" ca="1" si="58"/>
        <v/>
      </c>
      <c r="U861" s="275"/>
    </row>
    <row r="862" spans="1:21" x14ac:dyDescent="0.25">
      <c r="A862" s="276"/>
      <c r="B862" s="277" t="str">
        <f>IF(Table9[[#This Row],[Código do agregado
'[Entidade']]]="","",(CONCATENATE(VLOOKUP(Table9[[#This Row],[Código do agregado
'[Entidade']]],Table8[[Código do agregado '[Entidade']]:[Código do agregado
'[1º Direito']]],8,FALSE),".",Table9[[#This Row],[Membro]])))</f>
        <v/>
      </c>
      <c r="C862" s="278"/>
      <c r="D862" s="279"/>
      <c r="E862" s="280" t="str">
        <f ca="1">IF(Table9[[#This Row],[Data de nascimento (aaaa-mm-dd)]]="","",(IF(A862="","",DATEDIF(D862,NOW(),"y"))))</f>
        <v/>
      </c>
      <c r="F862" s="281"/>
      <c r="G862" s="282"/>
      <c r="H862" s="283" t="str">
        <f>IF(G862="","",IF(G862&gt;(auxiliar!L$2*14),"Sim","Não"))</f>
        <v/>
      </c>
      <c r="I862" s="384" t="str">
        <f t="shared" si="59"/>
        <v/>
      </c>
      <c r="J862" s="380" t="str">
        <f>IF(Table9[[#This Row],[Código do agregado
'[Entidade']]]="","",IF(A862&lt;&gt;A861,"A",IF(J861="A","B",IF(J861="B","C",IF(J861="C","D",IF(J861="D","E",IF(J861="E","F",IF(J861="F","G",IF(J861="G","H",IF(J861="H","I",IF(J861="I","J",IF(J861="J","K",IF(J861="K","L",IF(J861="L","M",IF(J861="M","N",IF(J861="N","O",IF(J861="O","P",IF(J861="P","Q"))))))))))))))))))</f>
        <v/>
      </c>
      <c r="K862" s="284" t="str">
        <f t="shared" si="56"/>
        <v/>
      </c>
      <c r="L862" s="285" t="str">
        <f t="shared" si="57"/>
        <v/>
      </c>
      <c r="M862" s="286" t="str">
        <f t="shared" ca="1" si="58"/>
        <v/>
      </c>
      <c r="U862" s="275"/>
    </row>
    <row r="863" spans="1:21" x14ac:dyDescent="0.25">
      <c r="A863" s="276"/>
      <c r="B863" s="277" t="str">
        <f>IF(Table9[[#This Row],[Código do agregado
'[Entidade']]]="","",(CONCATENATE(VLOOKUP(Table9[[#This Row],[Código do agregado
'[Entidade']]],Table8[[Código do agregado '[Entidade']]:[Código do agregado
'[1º Direito']]],8,FALSE),".",Table9[[#This Row],[Membro]])))</f>
        <v/>
      </c>
      <c r="C863" s="278"/>
      <c r="D863" s="279"/>
      <c r="E863" s="280" t="str">
        <f ca="1">IF(Table9[[#This Row],[Data de nascimento (aaaa-mm-dd)]]="","",(IF(A863="","",DATEDIF(D863,NOW(),"y"))))</f>
        <v/>
      </c>
      <c r="F863" s="281"/>
      <c r="G863" s="282"/>
      <c r="H863" s="283" t="str">
        <f>IF(G863="","",IF(G863&gt;(auxiliar!L$2*14),"Sim","Não"))</f>
        <v/>
      </c>
      <c r="I863" s="384" t="str">
        <f t="shared" si="59"/>
        <v/>
      </c>
      <c r="J863" s="380" t="str">
        <f>IF(Table9[[#This Row],[Código do agregado
'[Entidade']]]="","",IF(A863&lt;&gt;A862,"A",IF(J862="A","B",IF(J862="B","C",IF(J862="C","D",IF(J862="D","E",IF(J862="E","F",IF(J862="F","G",IF(J862="G","H",IF(J862="H","I",IF(J862="I","J",IF(J862="J","K",IF(J862="K","L",IF(J862="L","M",IF(J862="M","N",IF(J862="N","O",IF(J862="O","P",IF(J862="P","Q"))))))))))))))))))</f>
        <v/>
      </c>
      <c r="K863" s="284" t="str">
        <f t="shared" si="56"/>
        <v/>
      </c>
      <c r="L863" s="285" t="str">
        <f t="shared" si="57"/>
        <v/>
      </c>
      <c r="M863" s="286" t="str">
        <f t="shared" ca="1" si="58"/>
        <v/>
      </c>
      <c r="U863" s="275"/>
    </row>
    <row r="864" spans="1:21" x14ac:dyDescent="0.25">
      <c r="A864" s="276"/>
      <c r="B864" s="277" t="str">
        <f>IF(Table9[[#This Row],[Código do agregado
'[Entidade']]]="","",(CONCATENATE(VLOOKUP(Table9[[#This Row],[Código do agregado
'[Entidade']]],Table8[[Código do agregado '[Entidade']]:[Código do agregado
'[1º Direito']]],8,FALSE),".",Table9[[#This Row],[Membro]])))</f>
        <v/>
      </c>
      <c r="C864" s="278"/>
      <c r="D864" s="279"/>
      <c r="E864" s="280" t="str">
        <f ca="1">IF(Table9[[#This Row],[Data de nascimento (aaaa-mm-dd)]]="","",(IF(A864="","",DATEDIF(D864,NOW(),"y"))))</f>
        <v/>
      </c>
      <c r="F864" s="281"/>
      <c r="G864" s="282"/>
      <c r="H864" s="283" t="str">
        <f>IF(G864="","",IF(G864&gt;(auxiliar!L$2*14),"Sim","Não"))</f>
        <v/>
      </c>
      <c r="I864" s="384" t="str">
        <f t="shared" si="59"/>
        <v/>
      </c>
      <c r="J864" s="380" t="str">
        <f>IF(Table9[[#This Row],[Código do agregado
'[Entidade']]]="","",IF(A864&lt;&gt;A863,"A",IF(J863="A","B",IF(J863="B","C",IF(J863="C","D",IF(J863="D","E",IF(J863="E","F",IF(J863="F","G",IF(J863="G","H",IF(J863="H","I",IF(J863="I","J",IF(J863="J","K",IF(J863="K","L",IF(J863="L","M",IF(J863="M","N",IF(J863="N","O",IF(J863="O","P",IF(J863="P","Q"))))))))))))))))))</f>
        <v/>
      </c>
      <c r="K864" s="284" t="str">
        <f t="shared" si="56"/>
        <v/>
      </c>
      <c r="L864" s="285" t="str">
        <f t="shared" si="57"/>
        <v/>
      </c>
      <c r="M864" s="286" t="str">
        <f t="shared" ca="1" si="58"/>
        <v/>
      </c>
      <c r="U864" s="275"/>
    </row>
    <row r="865" spans="1:21" x14ac:dyDescent="0.25">
      <c r="A865" s="276"/>
      <c r="B865" s="277" t="str">
        <f>IF(Table9[[#This Row],[Código do agregado
'[Entidade']]]="","",(CONCATENATE(VLOOKUP(Table9[[#This Row],[Código do agregado
'[Entidade']]],Table8[[Código do agregado '[Entidade']]:[Código do agregado
'[1º Direito']]],8,FALSE),".",Table9[[#This Row],[Membro]])))</f>
        <v/>
      </c>
      <c r="C865" s="278"/>
      <c r="D865" s="279"/>
      <c r="E865" s="280" t="str">
        <f ca="1">IF(Table9[[#This Row],[Data de nascimento (aaaa-mm-dd)]]="","",(IF(A865="","",DATEDIF(D865,NOW(),"y"))))</f>
        <v/>
      </c>
      <c r="F865" s="281"/>
      <c r="G865" s="282"/>
      <c r="H865" s="283" t="str">
        <f>IF(G865="","",IF(G865&gt;(auxiliar!L$2*14),"Sim","Não"))</f>
        <v/>
      </c>
      <c r="I865" s="384" t="str">
        <f t="shared" si="59"/>
        <v/>
      </c>
      <c r="J865" s="380" t="str">
        <f>IF(Table9[[#This Row],[Código do agregado
'[Entidade']]]="","",IF(A865&lt;&gt;A864,"A",IF(J864="A","B",IF(J864="B","C",IF(J864="C","D",IF(J864="D","E",IF(J864="E","F",IF(J864="F","G",IF(J864="G","H",IF(J864="H","I",IF(J864="I","J",IF(J864="J","K",IF(J864="K","L",IF(J864="L","M",IF(J864="M","N",IF(J864="N","O",IF(J864="O","P",IF(J864="P","Q"))))))))))))))))))</f>
        <v/>
      </c>
      <c r="K865" s="284" t="str">
        <f t="shared" si="56"/>
        <v/>
      </c>
      <c r="L865" s="285" t="str">
        <f t="shared" si="57"/>
        <v/>
      </c>
      <c r="M865" s="286" t="str">
        <f t="shared" ca="1" si="58"/>
        <v/>
      </c>
      <c r="U865" s="275"/>
    </row>
    <row r="866" spans="1:21" x14ac:dyDescent="0.25">
      <c r="A866" s="276"/>
      <c r="B866" s="277" t="str">
        <f>IF(Table9[[#This Row],[Código do agregado
'[Entidade']]]="","",(CONCATENATE(VLOOKUP(Table9[[#This Row],[Código do agregado
'[Entidade']]],Table8[[Código do agregado '[Entidade']]:[Código do agregado
'[1º Direito']]],8,FALSE),".",Table9[[#This Row],[Membro]])))</f>
        <v/>
      </c>
      <c r="C866" s="278"/>
      <c r="D866" s="279"/>
      <c r="E866" s="280" t="str">
        <f ca="1">IF(Table9[[#This Row],[Data de nascimento (aaaa-mm-dd)]]="","",(IF(A866="","",DATEDIF(D866,NOW(),"y"))))</f>
        <v/>
      </c>
      <c r="F866" s="281"/>
      <c r="G866" s="282"/>
      <c r="H866" s="283" t="str">
        <f>IF(G866="","",IF(G866&gt;(auxiliar!L$2*14),"Sim","Não"))</f>
        <v/>
      </c>
      <c r="I866" s="384" t="str">
        <f t="shared" si="59"/>
        <v/>
      </c>
      <c r="J866" s="380" t="str">
        <f>IF(Table9[[#This Row],[Código do agregado
'[Entidade']]]="","",IF(A866&lt;&gt;A865,"A",IF(J865="A","B",IF(J865="B","C",IF(J865="C","D",IF(J865="D","E",IF(J865="E","F",IF(J865="F","G",IF(J865="G","H",IF(J865="H","I",IF(J865="I","J",IF(J865="J","K",IF(J865="K","L",IF(J865="L","M",IF(J865="M","N",IF(J865="N","O",IF(J865="O","P",IF(J865="P","Q"))))))))))))))))))</f>
        <v/>
      </c>
      <c r="K866" s="284" t="str">
        <f t="shared" si="56"/>
        <v/>
      </c>
      <c r="L866" s="285" t="str">
        <f t="shared" si="57"/>
        <v/>
      </c>
      <c r="M866" s="286" t="str">
        <f t="shared" ca="1" si="58"/>
        <v/>
      </c>
      <c r="U866" s="275"/>
    </row>
    <row r="867" spans="1:21" x14ac:dyDescent="0.25">
      <c r="A867" s="276"/>
      <c r="B867" s="277" t="str">
        <f>IF(Table9[[#This Row],[Código do agregado
'[Entidade']]]="","",(CONCATENATE(VLOOKUP(Table9[[#This Row],[Código do agregado
'[Entidade']]],Table8[[Código do agregado '[Entidade']]:[Código do agregado
'[1º Direito']]],8,FALSE),".",Table9[[#This Row],[Membro]])))</f>
        <v/>
      </c>
      <c r="C867" s="278"/>
      <c r="D867" s="279"/>
      <c r="E867" s="280" t="str">
        <f ca="1">IF(Table9[[#This Row],[Data de nascimento (aaaa-mm-dd)]]="","",(IF(A867="","",DATEDIF(D867,NOW(),"y"))))</f>
        <v/>
      </c>
      <c r="F867" s="281"/>
      <c r="G867" s="282"/>
      <c r="H867" s="283" t="str">
        <f>IF(G867="","",IF(G867&gt;(auxiliar!L$2*14),"Sim","Não"))</f>
        <v/>
      </c>
      <c r="I867" s="384" t="str">
        <f t="shared" si="59"/>
        <v/>
      </c>
      <c r="J867" s="380" t="str">
        <f>IF(Table9[[#This Row],[Código do agregado
'[Entidade']]]="","",IF(A867&lt;&gt;A866,"A",IF(J866="A","B",IF(J866="B","C",IF(J866="C","D",IF(J866="D","E",IF(J866="E","F",IF(J866="F","G",IF(J866="G","H",IF(J866="H","I",IF(J866="I","J",IF(J866="J","K",IF(J866="K","L",IF(J866="L","M",IF(J866="M","N",IF(J866="N","O",IF(J866="O","P",IF(J866="P","Q"))))))))))))))))))</f>
        <v/>
      </c>
      <c r="K867" s="284" t="str">
        <f t="shared" si="56"/>
        <v/>
      </c>
      <c r="L867" s="285" t="str">
        <f t="shared" si="57"/>
        <v/>
      </c>
      <c r="M867" s="286" t="str">
        <f t="shared" ca="1" si="58"/>
        <v/>
      </c>
      <c r="U867" s="275"/>
    </row>
    <row r="868" spans="1:21" x14ac:dyDescent="0.25">
      <c r="A868" s="276"/>
      <c r="B868" s="277" t="str">
        <f>IF(Table9[[#This Row],[Código do agregado
'[Entidade']]]="","",(CONCATENATE(VLOOKUP(Table9[[#This Row],[Código do agregado
'[Entidade']]],Table8[[Código do agregado '[Entidade']]:[Código do agregado
'[1º Direito']]],8,FALSE),".",Table9[[#This Row],[Membro]])))</f>
        <v/>
      </c>
      <c r="C868" s="278"/>
      <c r="D868" s="279"/>
      <c r="E868" s="280" t="str">
        <f ca="1">IF(Table9[[#This Row],[Data de nascimento (aaaa-mm-dd)]]="","",(IF(A868="","",DATEDIF(D868,NOW(),"y"))))</f>
        <v/>
      </c>
      <c r="F868" s="281"/>
      <c r="G868" s="282"/>
      <c r="H868" s="283" t="str">
        <f>IF(G868="","",IF(G868&gt;(auxiliar!L$2*14),"Sim","Não"))</f>
        <v/>
      </c>
      <c r="I868" s="384" t="str">
        <f t="shared" si="59"/>
        <v/>
      </c>
      <c r="J868" s="380" t="str">
        <f>IF(Table9[[#This Row],[Código do agregado
'[Entidade']]]="","",IF(A868&lt;&gt;A867,"A",IF(J867="A","B",IF(J867="B","C",IF(J867="C","D",IF(J867="D","E",IF(J867="E","F",IF(J867="F","G",IF(J867="G","H",IF(J867="H","I",IF(J867="I","J",IF(J867="J","K",IF(J867="K","L",IF(J867="L","M",IF(J867="M","N",IF(J867="N","O",IF(J867="O","P",IF(J867="P","Q"))))))))))))))))))</f>
        <v/>
      </c>
      <c r="K868" s="284" t="str">
        <f t="shared" ref="K868:K914" si="60">IFERROR(IF(OR(RIGHT(C868,1)-(11-((9*LEFT(C868,1)+8*MID(C868,2,1)+7*MID(C868,3,1)+6*MID(C868,4,1)+5*MID(C868,5,1)+4*MID(C868,6,1)+3*MID(C868,7,1)+2*MID(C868,8,1))-(11*INT((9*LEFT(C868,1)+8*MID(C868,2,1)+7*MID(C868,3,1)+6*MID(C868,4,1)+5*MID(C868,5,1)+4*MID(C868,6,1)+3*MID(C868,7,1)+2*MID(C868,8,1))/11))))=0,RIGHT(C868,1)-(11-((9*LEFT(C868,1)+8*MID(C868,2,1)+7*MID(C868,3,1)+6*MID(C868,4,1)+5*MID(C868,5,1)+4*MID(C868,6,1)+3*MID(C868,7,1)+2*MID(C868,8,1))-(11*INT((9*LEFT(C868,1)+8*MID(C868,2,1)+7*MID(C868,3,1)+6*MID(C868,4,1)+5*MID(C868,5,1)+4*MID(C868,6,1)+3*MID(C868,7,1)+2*MID(C868,8,1))/11))))=-11,RIGHT(C868,1)-(11-((9*LEFT(C868,1)+8*MID(C868,2,1)+7*MID(C868,3,1)+6*MID(C868,4,1)+5*MID(C868,5,1)+4*MID(C868,6,1)+3*MID(C868,7,1)+2*MID(C868,8,1))-(11*INT((9*LEFT(C868,1)+8*MID(C868,2,1)+7*MID(C868,3,1)+6*MID(C868,4,1)+5*MID(C868,5,1)+4*MID(C868,6,1)+3*MID(C868,7,1)+2*MID(C868,8,1))/11))))=-10),"","X"),"")</f>
        <v/>
      </c>
      <c r="L868" s="285" t="str">
        <f t="shared" ref="L868:L914" si="61">IF(RIGHT(B868,1)="A","",IF(B868="","",IF(OR(E868&gt;65,AND(E868&gt;17,E868&lt;26)),"Rend","")))</f>
        <v/>
      </c>
      <c r="M868" s="286" t="str">
        <f t="shared" ref="M868:M914" ca="1" si="62">IF(OR(E868&lt;18,AND(H868="Não",L868="Rend")),"Dep","")</f>
        <v/>
      </c>
      <c r="U868" s="275"/>
    </row>
    <row r="869" spans="1:21" x14ac:dyDescent="0.25">
      <c r="A869" s="276"/>
      <c r="B869" s="277" t="str">
        <f>IF(Table9[[#This Row],[Código do agregado
'[Entidade']]]="","",(CONCATENATE(VLOOKUP(Table9[[#This Row],[Código do agregado
'[Entidade']]],Table8[[Código do agregado '[Entidade']]:[Código do agregado
'[1º Direito']]],8,FALSE),".",Table9[[#This Row],[Membro]])))</f>
        <v/>
      </c>
      <c r="C869" s="278"/>
      <c r="D869" s="279"/>
      <c r="E869" s="280" t="str">
        <f ca="1">IF(Table9[[#This Row],[Data de nascimento (aaaa-mm-dd)]]="","",(IF(A869="","",DATEDIF(D869,NOW(),"y"))))</f>
        <v/>
      </c>
      <c r="F869" s="281"/>
      <c r="G869" s="282"/>
      <c r="H869" s="283" t="str">
        <f>IF(G869="","",IF(G869&gt;(auxiliar!L$2*14),"Sim","Não"))</f>
        <v/>
      </c>
      <c r="I869" s="384" t="str">
        <f t="shared" si="59"/>
        <v/>
      </c>
      <c r="J869" s="380" t="str">
        <f>IF(Table9[[#This Row],[Código do agregado
'[Entidade']]]="","",IF(A869&lt;&gt;A868,"A",IF(J868="A","B",IF(J868="B","C",IF(J868="C","D",IF(J868="D","E",IF(J868="E","F",IF(J868="F","G",IF(J868="G","H",IF(J868="H","I",IF(J868="I","J",IF(J868="J","K",IF(J868="K","L",IF(J868="L","M",IF(J868="M","N",IF(J868="N","O",IF(J868="O","P",IF(J868="P","Q"))))))))))))))))))</f>
        <v/>
      </c>
      <c r="K869" s="284" t="str">
        <f t="shared" si="60"/>
        <v/>
      </c>
      <c r="L869" s="285" t="str">
        <f t="shared" si="61"/>
        <v/>
      </c>
      <c r="M869" s="286" t="str">
        <f t="shared" ca="1" si="62"/>
        <v/>
      </c>
      <c r="U869" s="275"/>
    </row>
    <row r="870" spans="1:21" x14ac:dyDescent="0.25">
      <c r="A870" s="276"/>
      <c r="B870" s="277" t="str">
        <f>IF(Table9[[#This Row],[Código do agregado
'[Entidade']]]="","",(CONCATENATE(VLOOKUP(Table9[[#This Row],[Código do agregado
'[Entidade']]],Table8[[Código do agregado '[Entidade']]:[Código do agregado
'[1º Direito']]],8,FALSE),".",Table9[[#This Row],[Membro]])))</f>
        <v/>
      </c>
      <c r="C870" s="278"/>
      <c r="D870" s="279"/>
      <c r="E870" s="280" t="str">
        <f ca="1">IF(Table9[[#This Row],[Data de nascimento (aaaa-mm-dd)]]="","",(IF(A870="","",DATEDIF(D870,NOW(),"y"))))</f>
        <v/>
      </c>
      <c r="F870" s="281"/>
      <c r="G870" s="282"/>
      <c r="H870" s="283" t="str">
        <f>IF(G870="","",IF(G870&gt;(auxiliar!L$2*14),"Sim","Não"))</f>
        <v/>
      </c>
      <c r="I870" s="384" t="str">
        <f t="shared" si="59"/>
        <v/>
      </c>
      <c r="J870" s="380" t="str">
        <f>IF(Table9[[#This Row],[Código do agregado
'[Entidade']]]="","",IF(A870&lt;&gt;A869,"A",IF(J869="A","B",IF(J869="B","C",IF(J869="C","D",IF(J869="D","E",IF(J869="E","F",IF(J869="F","G",IF(J869="G","H",IF(J869="H","I",IF(J869="I","J",IF(J869="J","K",IF(J869="K","L",IF(J869="L","M",IF(J869="M","N",IF(J869="N","O",IF(J869="O","P",IF(J869="P","Q"))))))))))))))))))</f>
        <v/>
      </c>
      <c r="K870" s="284" t="str">
        <f t="shared" si="60"/>
        <v/>
      </c>
      <c r="L870" s="285" t="str">
        <f t="shared" si="61"/>
        <v/>
      </c>
      <c r="M870" s="286" t="str">
        <f t="shared" ca="1" si="62"/>
        <v/>
      </c>
      <c r="U870" s="275"/>
    </row>
    <row r="871" spans="1:21" x14ac:dyDescent="0.25">
      <c r="A871" s="276"/>
      <c r="B871" s="277" t="str">
        <f>IF(Table9[[#This Row],[Código do agregado
'[Entidade']]]="","",(CONCATENATE(VLOOKUP(Table9[[#This Row],[Código do agregado
'[Entidade']]],Table8[[Código do agregado '[Entidade']]:[Código do agregado
'[1º Direito']]],8,FALSE),".",Table9[[#This Row],[Membro]])))</f>
        <v/>
      </c>
      <c r="C871" s="278"/>
      <c r="D871" s="279"/>
      <c r="E871" s="280" t="str">
        <f ca="1">IF(Table9[[#This Row],[Data de nascimento (aaaa-mm-dd)]]="","",(IF(A871="","",DATEDIF(D871,NOW(),"y"))))</f>
        <v/>
      </c>
      <c r="F871" s="281"/>
      <c r="G871" s="282"/>
      <c r="H871" s="283" t="str">
        <f>IF(G871="","",IF(G871&gt;(auxiliar!L$2*14),"Sim","Não"))</f>
        <v/>
      </c>
      <c r="I871" s="384" t="str">
        <f t="shared" si="59"/>
        <v/>
      </c>
      <c r="J871" s="380" t="str">
        <f>IF(Table9[[#This Row],[Código do agregado
'[Entidade']]]="","",IF(A871&lt;&gt;A870,"A",IF(J870="A","B",IF(J870="B","C",IF(J870="C","D",IF(J870="D","E",IF(J870="E","F",IF(J870="F","G",IF(J870="G","H",IF(J870="H","I",IF(J870="I","J",IF(J870="J","K",IF(J870="K","L",IF(J870="L","M",IF(J870="M","N",IF(J870="N","O",IF(J870="O","P",IF(J870="P","Q"))))))))))))))))))</f>
        <v/>
      </c>
      <c r="K871" s="284" t="str">
        <f t="shared" si="60"/>
        <v/>
      </c>
      <c r="L871" s="285" t="str">
        <f t="shared" si="61"/>
        <v/>
      </c>
      <c r="M871" s="286" t="str">
        <f t="shared" ca="1" si="62"/>
        <v/>
      </c>
      <c r="U871" s="275"/>
    </row>
    <row r="872" spans="1:21" x14ac:dyDescent="0.25">
      <c r="A872" s="276"/>
      <c r="B872" s="277" t="str">
        <f>IF(Table9[[#This Row],[Código do agregado
'[Entidade']]]="","",(CONCATENATE(VLOOKUP(Table9[[#This Row],[Código do agregado
'[Entidade']]],Table8[[Código do agregado '[Entidade']]:[Código do agregado
'[1º Direito']]],8,FALSE),".",Table9[[#This Row],[Membro]])))</f>
        <v/>
      </c>
      <c r="C872" s="278"/>
      <c r="D872" s="279"/>
      <c r="E872" s="280" t="str">
        <f ca="1">IF(Table9[[#This Row],[Data de nascimento (aaaa-mm-dd)]]="","",(IF(A872="","",DATEDIF(D872,NOW(),"y"))))</f>
        <v/>
      </c>
      <c r="F872" s="281"/>
      <c r="G872" s="282"/>
      <c r="H872" s="283" t="str">
        <f>IF(G872="","",IF(G872&gt;(auxiliar!L$2*14),"Sim","Não"))</f>
        <v/>
      </c>
      <c r="I872" s="384" t="str">
        <f t="shared" si="59"/>
        <v/>
      </c>
      <c r="J872" s="380" t="str">
        <f>IF(Table9[[#This Row],[Código do agregado
'[Entidade']]]="","",IF(A872&lt;&gt;A871,"A",IF(J871="A","B",IF(J871="B","C",IF(J871="C","D",IF(J871="D","E",IF(J871="E","F",IF(J871="F","G",IF(J871="G","H",IF(J871="H","I",IF(J871="I","J",IF(J871="J","K",IF(J871="K","L",IF(J871="L","M",IF(J871="M","N",IF(J871="N","O",IF(J871="O","P",IF(J871="P","Q"))))))))))))))))))</f>
        <v/>
      </c>
      <c r="K872" s="284" t="str">
        <f t="shared" si="60"/>
        <v/>
      </c>
      <c r="L872" s="285" t="str">
        <f t="shared" si="61"/>
        <v/>
      </c>
      <c r="M872" s="286" t="str">
        <f t="shared" ca="1" si="62"/>
        <v/>
      </c>
      <c r="U872" s="275"/>
    </row>
    <row r="873" spans="1:21" x14ac:dyDescent="0.25">
      <c r="A873" s="276"/>
      <c r="B873" s="277" t="str">
        <f>IF(Table9[[#This Row],[Código do agregado
'[Entidade']]]="","",(CONCATENATE(VLOOKUP(Table9[[#This Row],[Código do agregado
'[Entidade']]],Table8[[Código do agregado '[Entidade']]:[Código do agregado
'[1º Direito']]],8,FALSE),".",Table9[[#This Row],[Membro]])))</f>
        <v/>
      </c>
      <c r="C873" s="278"/>
      <c r="D873" s="279"/>
      <c r="E873" s="280" t="str">
        <f ca="1">IF(Table9[[#This Row],[Data de nascimento (aaaa-mm-dd)]]="","",(IF(A873="","",DATEDIF(D873,NOW(),"y"))))</f>
        <v/>
      </c>
      <c r="F873" s="281"/>
      <c r="G873" s="282"/>
      <c r="H873" s="283" t="str">
        <f>IF(G873="","",IF(G873&gt;(auxiliar!L$2*14),"Sim","Não"))</f>
        <v/>
      </c>
      <c r="I873" s="384" t="str">
        <f t="shared" si="59"/>
        <v/>
      </c>
      <c r="J873" s="380" t="str">
        <f>IF(Table9[[#This Row],[Código do agregado
'[Entidade']]]="","",IF(A873&lt;&gt;A872,"A",IF(J872="A","B",IF(J872="B","C",IF(J872="C","D",IF(J872="D","E",IF(J872="E","F",IF(J872="F","G",IF(J872="G","H",IF(J872="H","I",IF(J872="I","J",IF(J872="J","K",IF(J872="K","L",IF(J872="L","M",IF(J872="M","N",IF(J872="N","O",IF(J872="O","P",IF(J872="P","Q"))))))))))))))))))</f>
        <v/>
      </c>
      <c r="K873" s="284" t="str">
        <f t="shared" si="60"/>
        <v/>
      </c>
      <c r="L873" s="285" t="str">
        <f t="shared" si="61"/>
        <v/>
      </c>
      <c r="M873" s="286" t="str">
        <f t="shared" ca="1" si="62"/>
        <v/>
      </c>
      <c r="U873" s="275"/>
    </row>
    <row r="874" spans="1:21" x14ac:dyDescent="0.25">
      <c r="A874" s="276"/>
      <c r="B874" s="277" t="str">
        <f>IF(Table9[[#This Row],[Código do agregado
'[Entidade']]]="","",(CONCATENATE(VLOOKUP(Table9[[#This Row],[Código do agregado
'[Entidade']]],Table8[[Código do agregado '[Entidade']]:[Código do agregado
'[1º Direito']]],8,FALSE),".",Table9[[#This Row],[Membro]])))</f>
        <v/>
      </c>
      <c r="C874" s="278"/>
      <c r="D874" s="279"/>
      <c r="E874" s="280" t="str">
        <f ca="1">IF(Table9[[#This Row],[Data de nascimento (aaaa-mm-dd)]]="","",(IF(A874="","",DATEDIF(D874,NOW(),"y"))))</f>
        <v/>
      </c>
      <c r="F874" s="281"/>
      <c r="G874" s="282"/>
      <c r="H874" s="283" t="str">
        <f>IF(G874="","",IF(G874&gt;(auxiliar!L$2*14),"Sim","Não"))</f>
        <v/>
      </c>
      <c r="I874" s="384" t="str">
        <f t="shared" si="59"/>
        <v/>
      </c>
      <c r="J874" s="380" t="str">
        <f>IF(Table9[[#This Row],[Código do agregado
'[Entidade']]]="","",IF(A874&lt;&gt;A873,"A",IF(J873="A","B",IF(J873="B","C",IF(J873="C","D",IF(J873="D","E",IF(J873="E","F",IF(J873="F","G",IF(J873="G","H",IF(J873="H","I",IF(J873="I","J",IF(J873="J","K",IF(J873="K","L",IF(J873="L","M",IF(J873="M","N",IF(J873="N","O",IF(J873="O","P",IF(J873="P","Q"))))))))))))))))))</f>
        <v/>
      </c>
      <c r="K874" s="284" t="str">
        <f t="shared" si="60"/>
        <v/>
      </c>
      <c r="L874" s="285" t="str">
        <f t="shared" si="61"/>
        <v/>
      </c>
      <c r="M874" s="286" t="str">
        <f t="shared" ca="1" si="62"/>
        <v/>
      </c>
      <c r="U874" s="275"/>
    </row>
    <row r="875" spans="1:21" x14ac:dyDescent="0.25">
      <c r="A875" s="276"/>
      <c r="B875" s="277" t="str">
        <f>IF(Table9[[#This Row],[Código do agregado
'[Entidade']]]="","",(CONCATENATE(VLOOKUP(Table9[[#This Row],[Código do agregado
'[Entidade']]],Table8[[Código do agregado '[Entidade']]:[Código do agregado
'[1º Direito']]],8,FALSE),".",Table9[[#This Row],[Membro]])))</f>
        <v/>
      </c>
      <c r="C875" s="278"/>
      <c r="D875" s="279"/>
      <c r="E875" s="280" t="str">
        <f ca="1">IF(Table9[[#This Row],[Data de nascimento (aaaa-mm-dd)]]="","",(IF(A875="","",DATEDIF(D875,NOW(),"y"))))</f>
        <v/>
      </c>
      <c r="F875" s="281"/>
      <c r="G875" s="282"/>
      <c r="H875" s="283" t="str">
        <f>IF(G875="","",IF(G875&gt;(auxiliar!L$2*14),"Sim","Não"))</f>
        <v/>
      </c>
      <c r="I875" s="384" t="str">
        <f t="shared" si="59"/>
        <v/>
      </c>
      <c r="J875" s="380" t="str">
        <f>IF(Table9[[#This Row],[Código do agregado
'[Entidade']]]="","",IF(A875&lt;&gt;A874,"A",IF(J874="A","B",IF(J874="B","C",IF(J874="C","D",IF(J874="D","E",IF(J874="E","F",IF(J874="F","G",IF(J874="G","H",IF(J874="H","I",IF(J874="I","J",IF(J874="J","K",IF(J874="K","L",IF(J874="L","M",IF(J874="M","N",IF(J874="N","O",IF(J874="O","P",IF(J874="P","Q"))))))))))))))))))</f>
        <v/>
      </c>
      <c r="K875" s="284" t="str">
        <f t="shared" si="60"/>
        <v/>
      </c>
      <c r="L875" s="285" t="str">
        <f t="shared" si="61"/>
        <v/>
      </c>
      <c r="M875" s="286" t="str">
        <f t="shared" ca="1" si="62"/>
        <v/>
      </c>
      <c r="U875" s="275"/>
    </row>
    <row r="876" spans="1:21" x14ac:dyDescent="0.25">
      <c r="A876" s="276"/>
      <c r="B876" s="277" t="str">
        <f>IF(Table9[[#This Row],[Código do agregado
'[Entidade']]]="","",(CONCATENATE(VLOOKUP(Table9[[#This Row],[Código do agregado
'[Entidade']]],Table8[[Código do agregado '[Entidade']]:[Código do agregado
'[1º Direito']]],8,FALSE),".",Table9[[#This Row],[Membro]])))</f>
        <v/>
      </c>
      <c r="C876" s="278"/>
      <c r="D876" s="279"/>
      <c r="E876" s="280" t="str">
        <f ca="1">IF(Table9[[#This Row],[Data de nascimento (aaaa-mm-dd)]]="","",(IF(A876="","",DATEDIF(D876,NOW(),"y"))))</f>
        <v/>
      </c>
      <c r="F876" s="281"/>
      <c r="G876" s="282"/>
      <c r="H876" s="283" t="str">
        <f>IF(G876="","",IF(G876&gt;(auxiliar!L$2*14),"Sim","Não"))</f>
        <v/>
      </c>
      <c r="I876" s="384" t="str">
        <f t="shared" si="59"/>
        <v/>
      </c>
      <c r="J876" s="380" t="str">
        <f>IF(Table9[[#This Row],[Código do agregado
'[Entidade']]]="","",IF(A876&lt;&gt;A875,"A",IF(J875="A","B",IF(J875="B","C",IF(J875="C","D",IF(J875="D","E",IF(J875="E","F",IF(J875="F","G",IF(J875="G","H",IF(J875="H","I",IF(J875="I","J",IF(J875="J","K",IF(J875="K","L",IF(J875="L","M",IF(J875="M","N",IF(J875="N","O",IF(J875="O","P",IF(J875="P","Q"))))))))))))))))))</f>
        <v/>
      </c>
      <c r="K876" s="284" t="str">
        <f t="shared" si="60"/>
        <v/>
      </c>
      <c r="L876" s="285" t="str">
        <f t="shared" si="61"/>
        <v/>
      </c>
      <c r="M876" s="286" t="str">
        <f t="shared" ca="1" si="62"/>
        <v/>
      </c>
      <c r="U876" s="275"/>
    </row>
    <row r="877" spans="1:21" x14ac:dyDescent="0.25">
      <c r="A877" s="276"/>
      <c r="B877" s="277" t="str">
        <f>IF(Table9[[#This Row],[Código do agregado
'[Entidade']]]="","",(CONCATENATE(VLOOKUP(Table9[[#This Row],[Código do agregado
'[Entidade']]],Table8[[Código do agregado '[Entidade']]:[Código do agregado
'[1º Direito']]],8,FALSE),".",Table9[[#This Row],[Membro]])))</f>
        <v/>
      </c>
      <c r="C877" s="278"/>
      <c r="D877" s="279"/>
      <c r="E877" s="280" t="str">
        <f ca="1">IF(Table9[[#This Row],[Data de nascimento (aaaa-mm-dd)]]="","",(IF(A877="","",DATEDIF(D877,NOW(),"y"))))</f>
        <v/>
      </c>
      <c r="F877" s="281"/>
      <c r="G877" s="282"/>
      <c r="H877" s="283" t="str">
        <f>IF(G877="","",IF(G877&gt;(auxiliar!L$2*14),"Sim","Não"))</f>
        <v/>
      </c>
      <c r="I877" s="384" t="str">
        <f t="shared" si="59"/>
        <v/>
      </c>
      <c r="J877" s="380" t="str">
        <f>IF(Table9[[#This Row],[Código do agregado
'[Entidade']]]="","",IF(A877&lt;&gt;A876,"A",IF(J876="A","B",IF(J876="B","C",IF(J876="C","D",IF(J876="D","E",IF(J876="E","F",IF(J876="F","G",IF(J876="G","H",IF(J876="H","I",IF(J876="I","J",IF(J876="J","K",IF(J876="K","L",IF(J876="L","M",IF(J876="M","N",IF(J876="N","O",IF(J876="O","P",IF(J876="P","Q"))))))))))))))))))</f>
        <v/>
      </c>
      <c r="K877" s="284" t="str">
        <f t="shared" si="60"/>
        <v/>
      </c>
      <c r="L877" s="285" t="str">
        <f t="shared" si="61"/>
        <v/>
      </c>
      <c r="M877" s="286" t="str">
        <f t="shared" ca="1" si="62"/>
        <v/>
      </c>
      <c r="U877" s="275"/>
    </row>
    <row r="878" spans="1:21" x14ac:dyDescent="0.25">
      <c r="A878" s="276"/>
      <c r="B878" s="277" t="str">
        <f>IF(Table9[[#This Row],[Código do agregado
'[Entidade']]]="","",(CONCATENATE(VLOOKUP(Table9[[#This Row],[Código do agregado
'[Entidade']]],Table8[[Código do agregado '[Entidade']]:[Código do agregado
'[1º Direito']]],8,FALSE),".",Table9[[#This Row],[Membro]])))</f>
        <v/>
      </c>
      <c r="C878" s="278"/>
      <c r="D878" s="279"/>
      <c r="E878" s="280" t="str">
        <f ca="1">IF(Table9[[#This Row],[Data de nascimento (aaaa-mm-dd)]]="","",(IF(A878="","",DATEDIF(D878,NOW(),"y"))))</f>
        <v/>
      </c>
      <c r="F878" s="281"/>
      <c r="G878" s="282"/>
      <c r="H878" s="283" t="str">
        <f>IF(G878="","",IF(G878&gt;(auxiliar!L$2*14),"Sim","Não"))</f>
        <v/>
      </c>
      <c r="I878" s="384" t="str">
        <f t="shared" si="59"/>
        <v/>
      </c>
      <c r="J878" s="380" t="str">
        <f>IF(Table9[[#This Row],[Código do agregado
'[Entidade']]]="","",IF(A878&lt;&gt;A877,"A",IF(J877="A","B",IF(J877="B","C",IF(J877="C","D",IF(J877="D","E",IF(J877="E","F",IF(J877="F","G",IF(J877="G","H",IF(J877="H","I",IF(J877="I","J",IF(J877="J","K",IF(J877="K","L",IF(J877="L","M",IF(J877="M","N",IF(J877="N","O",IF(J877="O","P",IF(J877="P","Q"))))))))))))))))))</f>
        <v/>
      </c>
      <c r="K878" s="284" t="str">
        <f t="shared" si="60"/>
        <v/>
      </c>
      <c r="L878" s="285" t="str">
        <f t="shared" si="61"/>
        <v/>
      </c>
      <c r="M878" s="286" t="str">
        <f t="shared" ca="1" si="62"/>
        <v/>
      </c>
      <c r="U878" s="275"/>
    </row>
    <row r="879" spans="1:21" x14ac:dyDescent="0.25">
      <c r="A879" s="276"/>
      <c r="B879" s="277" t="str">
        <f>IF(Table9[[#This Row],[Código do agregado
'[Entidade']]]="","",(CONCATENATE(VLOOKUP(Table9[[#This Row],[Código do agregado
'[Entidade']]],Table8[[Código do agregado '[Entidade']]:[Código do agregado
'[1º Direito']]],8,FALSE),".",Table9[[#This Row],[Membro]])))</f>
        <v/>
      </c>
      <c r="C879" s="278"/>
      <c r="D879" s="279"/>
      <c r="E879" s="280" t="str">
        <f ca="1">IF(Table9[[#This Row],[Data de nascimento (aaaa-mm-dd)]]="","",(IF(A879="","",DATEDIF(D879,NOW(),"y"))))</f>
        <v/>
      </c>
      <c r="F879" s="281"/>
      <c r="G879" s="282"/>
      <c r="H879" s="283" t="str">
        <f>IF(G879="","",IF(G879&gt;(auxiliar!L$2*14),"Sim","Não"))</f>
        <v/>
      </c>
      <c r="I879" s="384" t="str">
        <f t="shared" si="59"/>
        <v/>
      </c>
      <c r="J879" s="380" t="str">
        <f>IF(Table9[[#This Row],[Código do agregado
'[Entidade']]]="","",IF(A879&lt;&gt;A878,"A",IF(J878="A","B",IF(J878="B","C",IF(J878="C","D",IF(J878="D","E",IF(J878="E","F",IF(J878="F","G",IF(J878="G","H",IF(J878="H","I",IF(J878="I","J",IF(J878="J","K",IF(J878="K","L",IF(J878="L","M",IF(J878="M","N",IF(J878="N","O",IF(J878="O","P",IF(J878="P","Q"))))))))))))))))))</f>
        <v/>
      </c>
      <c r="K879" s="284" t="str">
        <f t="shared" si="60"/>
        <v/>
      </c>
      <c r="L879" s="285" t="str">
        <f t="shared" si="61"/>
        <v/>
      </c>
      <c r="M879" s="286" t="str">
        <f t="shared" ca="1" si="62"/>
        <v/>
      </c>
      <c r="U879" s="275"/>
    </row>
    <row r="880" spans="1:21" x14ac:dyDescent="0.25">
      <c r="A880" s="276"/>
      <c r="B880" s="277" t="str">
        <f>IF(Table9[[#This Row],[Código do agregado
'[Entidade']]]="","",(CONCATENATE(VLOOKUP(Table9[[#This Row],[Código do agregado
'[Entidade']]],Table8[[Código do agregado '[Entidade']]:[Código do agregado
'[1º Direito']]],8,FALSE),".",Table9[[#This Row],[Membro]])))</f>
        <v/>
      </c>
      <c r="C880" s="278"/>
      <c r="D880" s="279"/>
      <c r="E880" s="280" t="str">
        <f ca="1">IF(Table9[[#This Row],[Data de nascimento (aaaa-mm-dd)]]="","",(IF(A880="","",DATEDIF(D880,NOW(),"y"))))</f>
        <v/>
      </c>
      <c r="F880" s="281"/>
      <c r="G880" s="282"/>
      <c r="H880" s="283" t="str">
        <f>IF(G880="","",IF(G880&gt;(auxiliar!L$2*14),"Sim","Não"))</f>
        <v/>
      </c>
      <c r="I880" s="384" t="str">
        <f t="shared" si="59"/>
        <v/>
      </c>
      <c r="J880" s="380" t="str">
        <f>IF(Table9[[#This Row],[Código do agregado
'[Entidade']]]="","",IF(A880&lt;&gt;A879,"A",IF(J879="A","B",IF(J879="B","C",IF(J879="C","D",IF(J879="D","E",IF(J879="E","F",IF(J879="F","G",IF(J879="G","H",IF(J879="H","I",IF(J879="I","J",IF(J879="J","K",IF(J879="K","L",IF(J879="L","M",IF(J879="M","N",IF(J879="N","O",IF(J879="O","P",IF(J879="P","Q"))))))))))))))))))</f>
        <v/>
      </c>
      <c r="K880" s="284" t="str">
        <f t="shared" si="60"/>
        <v/>
      </c>
      <c r="L880" s="285" t="str">
        <f t="shared" si="61"/>
        <v/>
      </c>
      <c r="M880" s="286" t="str">
        <f t="shared" ca="1" si="62"/>
        <v/>
      </c>
      <c r="U880" s="275"/>
    </row>
    <row r="881" spans="1:21" x14ac:dyDescent="0.25">
      <c r="A881" s="276"/>
      <c r="B881" s="277" t="str">
        <f>IF(Table9[[#This Row],[Código do agregado
'[Entidade']]]="","",(CONCATENATE(VLOOKUP(Table9[[#This Row],[Código do agregado
'[Entidade']]],Table8[[Código do agregado '[Entidade']]:[Código do agregado
'[1º Direito']]],8,FALSE),".",Table9[[#This Row],[Membro]])))</f>
        <v/>
      </c>
      <c r="C881" s="278"/>
      <c r="D881" s="279"/>
      <c r="E881" s="280" t="str">
        <f ca="1">IF(Table9[[#This Row],[Data de nascimento (aaaa-mm-dd)]]="","",(IF(A881="","",DATEDIF(D881,NOW(),"y"))))</f>
        <v/>
      </c>
      <c r="F881" s="281"/>
      <c r="G881" s="282"/>
      <c r="H881" s="283" t="str">
        <f>IF(G881="","",IF(G881&gt;(auxiliar!L$2*14),"Sim","Não"))</f>
        <v/>
      </c>
      <c r="I881" s="384" t="str">
        <f t="shared" si="59"/>
        <v/>
      </c>
      <c r="J881" s="380" t="str">
        <f>IF(Table9[[#This Row],[Código do agregado
'[Entidade']]]="","",IF(A881&lt;&gt;A880,"A",IF(J880="A","B",IF(J880="B","C",IF(J880="C","D",IF(J880="D","E",IF(J880="E","F",IF(J880="F","G",IF(J880="G","H",IF(J880="H","I",IF(J880="I","J",IF(J880="J","K",IF(J880="K","L",IF(J880="L","M",IF(J880="M","N",IF(J880="N","O",IF(J880="O","P",IF(J880="P","Q"))))))))))))))))))</f>
        <v/>
      </c>
      <c r="K881" s="284" t="str">
        <f t="shared" si="60"/>
        <v/>
      </c>
      <c r="L881" s="285" t="str">
        <f t="shared" si="61"/>
        <v/>
      </c>
      <c r="M881" s="286" t="str">
        <f t="shared" ca="1" si="62"/>
        <v/>
      </c>
      <c r="U881" s="275"/>
    </row>
    <row r="882" spans="1:21" x14ac:dyDescent="0.25">
      <c r="A882" s="276"/>
      <c r="B882" s="277" t="str">
        <f>IF(Table9[[#This Row],[Código do agregado
'[Entidade']]]="","",(CONCATENATE(VLOOKUP(Table9[[#This Row],[Código do agregado
'[Entidade']]],Table8[[Código do agregado '[Entidade']]:[Código do agregado
'[1º Direito']]],8,FALSE),".",Table9[[#This Row],[Membro]])))</f>
        <v/>
      </c>
      <c r="C882" s="278"/>
      <c r="D882" s="279"/>
      <c r="E882" s="280" t="str">
        <f ca="1">IF(Table9[[#This Row],[Data de nascimento (aaaa-mm-dd)]]="","",(IF(A882="","",DATEDIF(D882,NOW(),"y"))))</f>
        <v/>
      </c>
      <c r="F882" s="281"/>
      <c r="G882" s="282"/>
      <c r="H882" s="283" t="str">
        <f>IF(G882="","",IF(G882&gt;(auxiliar!L$2*14),"Sim","Não"))</f>
        <v/>
      </c>
      <c r="I882" s="384" t="str">
        <f t="shared" si="59"/>
        <v/>
      </c>
      <c r="J882" s="380" t="str">
        <f>IF(Table9[[#This Row],[Código do agregado
'[Entidade']]]="","",IF(A882&lt;&gt;A881,"A",IF(J881="A","B",IF(J881="B","C",IF(J881="C","D",IF(J881="D","E",IF(J881="E","F",IF(J881="F","G",IF(J881="G","H",IF(J881="H","I",IF(J881="I","J",IF(J881="J","K",IF(J881="K","L",IF(J881="L","M",IF(J881="M","N",IF(J881="N","O",IF(J881="O","P",IF(J881="P","Q"))))))))))))))))))</f>
        <v/>
      </c>
      <c r="K882" s="284" t="str">
        <f t="shared" si="60"/>
        <v/>
      </c>
      <c r="L882" s="285" t="str">
        <f t="shared" si="61"/>
        <v/>
      </c>
      <c r="M882" s="286" t="str">
        <f t="shared" ca="1" si="62"/>
        <v/>
      </c>
      <c r="U882" s="275"/>
    </row>
    <row r="883" spans="1:21" x14ac:dyDescent="0.25">
      <c r="A883" s="276"/>
      <c r="B883" s="277" t="str">
        <f>IF(Table9[[#This Row],[Código do agregado
'[Entidade']]]="","",(CONCATENATE(VLOOKUP(Table9[[#This Row],[Código do agregado
'[Entidade']]],Table8[[Código do agregado '[Entidade']]:[Código do agregado
'[1º Direito']]],8,FALSE),".",Table9[[#This Row],[Membro]])))</f>
        <v/>
      </c>
      <c r="C883" s="278"/>
      <c r="D883" s="279"/>
      <c r="E883" s="280" t="str">
        <f ca="1">IF(Table9[[#This Row],[Data de nascimento (aaaa-mm-dd)]]="","",(IF(A883="","",DATEDIF(D883,NOW(),"y"))))</f>
        <v/>
      </c>
      <c r="F883" s="281"/>
      <c r="G883" s="282"/>
      <c r="H883" s="283" t="str">
        <f>IF(G883="","",IF(G883&gt;(auxiliar!L$2*14),"Sim","Não"))</f>
        <v/>
      </c>
      <c r="I883" s="384" t="str">
        <f t="shared" si="59"/>
        <v/>
      </c>
      <c r="J883" s="380" t="str">
        <f>IF(Table9[[#This Row],[Código do agregado
'[Entidade']]]="","",IF(A883&lt;&gt;A882,"A",IF(J882="A","B",IF(J882="B","C",IF(J882="C","D",IF(J882="D","E",IF(J882="E","F",IF(J882="F","G",IF(J882="G","H",IF(J882="H","I",IF(J882="I","J",IF(J882="J","K",IF(J882="K","L",IF(J882="L","M",IF(J882="M","N",IF(J882="N","O",IF(J882="O","P",IF(J882="P","Q"))))))))))))))))))</f>
        <v/>
      </c>
      <c r="K883" s="284" t="str">
        <f t="shared" si="60"/>
        <v/>
      </c>
      <c r="L883" s="285" t="str">
        <f t="shared" si="61"/>
        <v/>
      </c>
      <c r="M883" s="286" t="str">
        <f t="shared" ca="1" si="62"/>
        <v/>
      </c>
      <c r="U883" s="275"/>
    </row>
    <row r="884" spans="1:21" x14ac:dyDescent="0.25">
      <c r="A884" s="276"/>
      <c r="B884" s="277" t="str">
        <f>IF(Table9[[#This Row],[Código do agregado
'[Entidade']]]="","",(CONCATENATE(VLOOKUP(Table9[[#This Row],[Código do agregado
'[Entidade']]],Table8[[Código do agregado '[Entidade']]:[Código do agregado
'[1º Direito']]],8,FALSE),".",Table9[[#This Row],[Membro]])))</f>
        <v/>
      </c>
      <c r="C884" s="278"/>
      <c r="D884" s="279"/>
      <c r="E884" s="280" t="str">
        <f ca="1">IF(Table9[[#This Row],[Data de nascimento (aaaa-mm-dd)]]="","",(IF(A884="","",DATEDIF(D884,NOW(),"y"))))</f>
        <v/>
      </c>
      <c r="F884" s="281"/>
      <c r="G884" s="282"/>
      <c r="H884" s="283" t="str">
        <f>IF(G884="","",IF(G884&gt;(auxiliar!L$2*14),"Sim","Não"))</f>
        <v/>
      </c>
      <c r="I884" s="384" t="str">
        <f t="shared" si="59"/>
        <v/>
      </c>
      <c r="J884" s="380" t="str">
        <f>IF(Table9[[#This Row],[Código do agregado
'[Entidade']]]="","",IF(A884&lt;&gt;A883,"A",IF(J883="A","B",IF(J883="B","C",IF(J883="C","D",IF(J883="D","E",IF(J883="E","F",IF(J883="F","G",IF(J883="G","H",IF(J883="H","I",IF(J883="I","J",IF(J883="J","K",IF(J883="K","L",IF(J883="L","M",IF(J883="M","N",IF(J883="N","O",IF(J883="O","P",IF(J883="P","Q"))))))))))))))))))</f>
        <v/>
      </c>
      <c r="K884" s="284" t="str">
        <f t="shared" si="60"/>
        <v/>
      </c>
      <c r="L884" s="285" t="str">
        <f t="shared" si="61"/>
        <v/>
      </c>
      <c r="M884" s="286" t="str">
        <f t="shared" ca="1" si="62"/>
        <v/>
      </c>
      <c r="U884" s="275"/>
    </row>
    <row r="885" spans="1:21" x14ac:dyDescent="0.25">
      <c r="A885" s="276"/>
      <c r="B885" s="277" t="str">
        <f>IF(Table9[[#This Row],[Código do agregado
'[Entidade']]]="","",(CONCATENATE(VLOOKUP(Table9[[#This Row],[Código do agregado
'[Entidade']]],Table8[[Código do agregado '[Entidade']]:[Código do agregado
'[1º Direito']]],8,FALSE),".",Table9[[#This Row],[Membro]])))</f>
        <v/>
      </c>
      <c r="C885" s="278"/>
      <c r="D885" s="279"/>
      <c r="E885" s="280" t="str">
        <f ca="1">IF(Table9[[#This Row],[Data de nascimento (aaaa-mm-dd)]]="","",(IF(A885="","",DATEDIF(D885,NOW(),"y"))))</f>
        <v/>
      </c>
      <c r="F885" s="281"/>
      <c r="G885" s="282"/>
      <c r="H885" s="283" t="str">
        <f>IF(G885="","",IF(G885&gt;(auxiliar!L$2*14),"Sim","Não"))</f>
        <v/>
      </c>
      <c r="I885" s="384" t="str">
        <f t="shared" si="59"/>
        <v/>
      </c>
      <c r="J885" s="380" t="str">
        <f>IF(Table9[[#This Row],[Código do agregado
'[Entidade']]]="","",IF(A885&lt;&gt;A884,"A",IF(J884="A","B",IF(J884="B","C",IF(J884="C","D",IF(J884="D","E",IF(J884="E","F",IF(J884="F","G",IF(J884="G","H",IF(J884="H","I",IF(J884="I","J",IF(J884="J","K",IF(J884="K","L",IF(J884="L","M",IF(J884="M","N",IF(J884="N","O",IF(J884="O","P",IF(J884="P","Q"))))))))))))))))))</f>
        <v/>
      </c>
      <c r="K885" s="284" t="str">
        <f t="shared" si="60"/>
        <v/>
      </c>
      <c r="L885" s="285" t="str">
        <f t="shared" si="61"/>
        <v/>
      </c>
      <c r="M885" s="286" t="str">
        <f t="shared" ca="1" si="62"/>
        <v/>
      </c>
      <c r="U885" s="275"/>
    </row>
    <row r="886" spans="1:21" x14ac:dyDescent="0.25">
      <c r="A886" s="276"/>
      <c r="B886" s="277" t="str">
        <f>IF(Table9[[#This Row],[Código do agregado
'[Entidade']]]="","",(CONCATENATE(VLOOKUP(Table9[[#This Row],[Código do agregado
'[Entidade']]],Table8[[Código do agregado '[Entidade']]:[Código do agregado
'[1º Direito']]],8,FALSE),".",Table9[[#This Row],[Membro]])))</f>
        <v/>
      </c>
      <c r="C886" s="278"/>
      <c r="D886" s="279"/>
      <c r="E886" s="280" t="str">
        <f ca="1">IF(Table9[[#This Row],[Data de nascimento (aaaa-mm-dd)]]="","",(IF(A886="","",DATEDIF(D886,NOW(),"y"))))</f>
        <v/>
      </c>
      <c r="F886" s="281"/>
      <c r="G886" s="282"/>
      <c r="H886" s="283" t="str">
        <f>IF(G886="","",IF(G886&gt;(auxiliar!L$2*14),"Sim","Não"))</f>
        <v/>
      </c>
      <c r="I886" s="384" t="str">
        <f t="shared" si="59"/>
        <v/>
      </c>
      <c r="J886" s="380" t="str">
        <f>IF(Table9[[#This Row],[Código do agregado
'[Entidade']]]="","",IF(A886&lt;&gt;A885,"A",IF(J885="A","B",IF(J885="B","C",IF(J885="C","D",IF(J885="D","E",IF(J885="E","F",IF(J885="F","G",IF(J885="G","H",IF(J885="H","I",IF(J885="I","J",IF(J885="J","K",IF(J885="K","L",IF(J885="L","M",IF(J885="M","N",IF(J885="N","O",IF(J885="O","P",IF(J885="P","Q"))))))))))))))))))</f>
        <v/>
      </c>
      <c r="K886" s="284" t="str">
        <f t="shared" si="60"/>
        <v/>
      </c>
      <c r="L886" s="285" t="str">
        <f t="shared" si="61"/>
        <v/>
      </c>
      <c r="M886" s="286" t="str">
        <f t="shared" ca="1" si="62"/>
        <v/>
      </c>
      <c r="U886" s="275"/>
    </row>
    <row r="887" spans="1:21" x14ac:dyDescent="0.25">
      <c r="A887" s="276"/>
      <c r="B887" s="277" t="str">
        <f>IF(Table9[[#This Row],[Código do agregado
'[Entidade']]]="","",(CONCATENATE(VLOOKUP(Table9[[#This Row],[Código do agregado
'[Entidade']]],Table8[[Código do agregado '[Entidade']]:[Código do agregado
'[1º Direito']]],8,FALSE),".",Table9[[#This Row],[Membro]])))</f>
        <v/>
      </c>
      <c r="C887" s="278"/>
      <c r="D887" s="279"/>
      <c r="E887" s="280" t="str">
        <f ca="1">IF(Table9[[#This Row],[Data de nascimento (aaaa-mm-dd)]]="","",(IF(A887="","",DATEDIF(D887,NOW(),"y"))))</f>
        <v/>
      </c>
      <c r="F887" s="281"/>
      <c r="G887" s="282"/>
      <c r="H887" s="283" t="str">
        <f>IF(G887="","",IF(G887&gt;(auxiliar!L$2*14),"Sim","Não"))</f>
        <v/>
      </c>
      <c r="I887" s="384" t="str">
        <f t="shared" si="59"/>
        <v/>
      </c>
      <c r="J887" s="380" t="str">
        <f>IF(Table9[[#This Row],[Código do agregado
'[Entidade']]]="","",IF(A887&lt;&gt;A886,"A",IF(J886="A","B",IF(J886="B","C",IF(J886="C","D",IF(J886="D","E",IF(J886="E","F",IF(J886="F","G",IF(J886="G","H",IF(J886="H","I",IF(J886="I","J",IF(J886="J","K",IF(J886="K","L",IF(J886="L","M",IF(J886="M","N",IF(J886="N","O",IF(J886="O","P",IF(J886="P","Q"))))))))))))))))))</f>
        <v/>
      </c>
      <c r="K887" s="284" t="str">
        <f t="shared" si="60"/>
        <v/>
      </c>
      <c r="L887" s="285" t="str">
        <f t="shared" si="61"/>
        <v/>
      </c>
      <c r="M887" s="286" t="str">
        <f t="shared" ca="1" si="62"/>
        <v/>
      </c>
      <c r="U887" s="275"/>
    </row>
    <row r="888" spans="1:21" x14ac:dyDescent="0.25">
      <c r="A888" s="276"/>
      <c r="B888" s="277" t="str">
        <f>IF(Table9[[#This Row],[Código do agregado
'[Entidade']]]="","",(CONCATENATE(VLOOKUP(Table9[[#This Row],[Código do agregado
'[Entidade']]],Table8[[Código do agregado '[Entidade']]:[Código do agregado
'[1º Direito']]],8,FALSE),".",Table9[[#This Row],[Membro]])))</f>
        <v/>
      </c>
      <c r="C888" s="278"/>
      <c r="D888" s="279"/>
      <c r="E888" s="280" t="str">
        <f ca="1">IF(Table9[[#This Row],[Data de nascimento (aaaa-mm-dd)]]="","",(IF(A888="","",DATEDIF(D888,NOW(),"y"))))</f>
        <v/>
      </c>
      <c r="F888" s="281"/>
      <c r="G888" s="282"/>
      <c r="H888" s="283" t="str">
        <f>IF(G888="","",IF(G888&gt;(auxiliar!L$2*14),"Sim","Não"))</f>
        <v/>
      </c>
      <c r="I888" s="384" t="str">
        <f t="shared" si="59"/>
        <v/>
      </c>
      <c r="J888" s="380" t="str">
        <f>IF(Table9[[#This Row],[Código do agregado
'[Entidade']]]="","",IF(A888&lt;&gt;A887,"A",IF(J887="A","B",IF(J887="B","C",IF(J887="C","D",IF(J887="D","E",IF(J887="E","F",IF(J887="F","G",IF(J887="G","H",IF(J887="H","I",IF(J887="I","J",IF(J887="J","K",IF(J887="K","L",IF(J887="L","M",IF(J887="M","N",IF(J887="N","O",IF(J887="O","P",IF(J887="P","Q"))))))))))))))))))</f>
        <v/>
      </c>
      <c r="K888" s="284" t="str">
        <f t="shared" si="60"/>
        <v/>
      </c>
      <c r="L888" s="285" t="str">
        <f t="shared" si="61"/>
        <v/>
      </c>
      <c r="M888" s="286" t="str">
        <f t="shared" ca="1" si="62"/>
        <v/>
      </c>
      <c r="U888" s="275"/>
    </row>
    <row r="889" spans="1:21" x14ac:dyDescent="0.25">
      <c r="A889" s="276"/>
      <c r="B889" s="277" t="str">
        <f>IF(Table9[[#This Row],[Código do agregado
'[Entidade']]]="","",(CONCATENATE(VLOOKUP(Table9[[#This Row],[Código do agregado
'[Entidade']]],Table8[[Código do agregado '[Entidade']]:[Código do agregado
'[1º Direito']]],8,FALSE),".",Table9[[#This Row],[Membro]])))</f>
        <v/>
      </c>
      <c r="C889" s="278"/>
      <c r="D889" s="279"/>
      <c r="E889" s="280" t="str">
        <f ca="1">IF(Table9[[#This Row],[Data de nascimento (aaaa-mm-dd)]]="","",(IF(A889="","",DATEDIF(D889,NOW(),"y"))))</f>
        <v/>
      </c>
      <c r="F889" s="281"/>
      <c r="G889" s="282"/>
      <c r="H889" s="283" t="str">
        <f>IF(G889="","",IF(G889&gt;(auxiliar!L$2*14),"Sim","Não"))</f>
        <v/>
      </c>
      <c r="I889" s="384" t="str">
        <f t="shared" si="59"/>
        <v/>
      </c>
      <c r="J889" s="380" t="str">
        <f>IF(Table9[[#This Row],[Código do agregado
'[Entidade']]]="","",IF(A889&lt;&gt;A888,"A",IF(J888="A","B",IF(J888="B","C",IF(J888="C","D",IF(J888="D","E",IF(J888="E","F",IF(J888="F","G",IF(J888="G","H",IF(J888="H","I",IF(J888="I","J",IF(J888="J","K",IF(J888="K","L",IF(J888="L","M",IF(J888="M","N",IF(J888="N","O",IF(J888="O","P",IF(J888="P","Q"))))))))))))))))))</f>
        <v/>
      </c>
      <c r="K889" s="284" t="str">
        <f t="shared" si="60"/>
        <v/>
      </c>
      <c r="L889" s="285" t="str">
        <f t="shared" si="61"/>
        <v/>
      </c>
      <c r="M889" s="286" t="str">
        <f t="shared" ca="1" si="62"/>
        <v/>
      </c>
      <c r="U889" s="275"/>
    </row>
    <row r="890" spans="1:21" x14ac:dyDescent="0.25">
      <c r="A890" s="276"/>
      <c r="B890" s="277" t="str">
        <f>IF(Table9[[#This Row],[Código do agregado
'[Entidade']]]="","",(CONCATENATE(VLOOKUP(Table9[[#This Row],[Código do agregado
'[Entidade']]],Table8[[Código do agregado '[Entidade']]:[Código do agregado
'[1º Direito']]],8,FALSE),".",Table9[[#This Row],[Membro]])))</f>
        <v/>
      </c>
      <c r="C890" s="278"/>
      <c r="D890" s="279"/>
      <c r="E890" s="280" t="str">
        <f ca="1">IF(Table9[[#This Row],[Data de nascimento (aaaa-mm-dd)]]="","",(IF(A890="","",DATEDIF(D890,NOW(),"y"))))</f>
        <v/>
      </c>
      <c r="F890" s="281"/>
      <c r="G890" s="282"/>
      <c r="H890" s="283" t="str">
        <f>IF(G890="","",IF(G890&gt;(auxiliar!L$2*14),"Sim","Não"))</f>
        <v/>
      </c>
      <c r="I890" s="384" t="str">
        <f t="shared" si="59"/>
        <v/>
      </c>
      <c r="J890" s="380" t="str">
        <f>IF(Table9[[#This Row],[Código do agregado
'[Entidade']]]="","",IF(A890&lt;&gt;A889,"A",IF(J889="A","B",IF(J889="B","C",IF(J889="C","D",IF(J889="D","E",IF(J889="E","F",IF(J889="F","G",IF(J889="G","H",IF(J889="H","I",IF(J889="I","J",IF(J889="J","K",IF(J889="K","L",IF(J889="L","M",IF(J889="M","N",IF(J889="N","O",IF(J889="O","P",IF(J889="P","Q"))))))))))))))))))</f>
        <v/>
      </c>
      <c r="K890" s="284" t="str">
        <f t="shared" si="60"/>
        <v/>
      </c>
      <c r="L890" s="285" t="str">
        <f t="shared" si="61"/>
        <v/>
      </c>
      <c r="M890" s="286" t="str">
        <f t="shared" ca="1" si="62"/>
        <v/>
      </c>
      <c r="U890" s="275"/>
    </row>
    <row r="891" spans="1:21" x14ac:dyDescent="0.25">
      <c r="A891" s="276"/>
      <c r="B891" s="277" t="str">
        <f>IF(Table9[[#This Row],[Código do agregado
'[Entidade']]]="","",(CONCATENATE(VLOOKUP(Table9[[#This Row],[Código do agregado
'[Entidade']]],Table8[[Código do agregado '[Entidade']]:[Código do agregado
'[1º Direito']]],8,FALSE),".",Table9[[#This Row],[Membro]])))</f>
        <v/>
      </c>
      <c r="C891" s="278"/>
      <c r="D891" s="279"/>
      <c r="E891" s="280" t="str">
        <f ca="1">IF(Table9[[#This Row],[Data de nascimento (aaaa-mm-dd)]]="","",(IF(A891="","",DATEDIF(D891,NOW(),"y"))))</f>
        <v/>
      </c>
      <c r="F891" s="281"/>
      <c r="G891" s="282"/>
      <c r="H891" s="283" t="str">
        <f>IF(G891="","",IF(G891&gt;(auxiliar!L$2*14),"Sim","Não"))</f>
        <v/>
      </c>
      <c r="I891" s="384" t="str">
        <f t="shared" si="59"/>
        <v/>
      </c>
      <c r="J891" s="380" t="str">
        <f>IF(Table9[[#This Row],[Código do agregado
'[Entidade']]]="","",IF(A891&lt;&gt;A890,"A",IF(J890="A","B",IF(J890="B","C",IF(J890="C","D",IF(J890="D","E",IF(J890="E","F",IF(J890="F","G",IF(J890="G","H",IF(J890="H","I",IF(J890="I","J",IF(J890="J","K",IF(J890="K","L",IF(J890="L","M",IF(J890="M","N",IF(J890="N","O",IF(J890="O","P",IF(J890="P","Q"))))))))))))))))))</f>
        <v/>
      </c>
      <c r="K891" s="284" t="str">
        <f t="shared" si="60"/>
        <v/>
      </c>
      <c r="L891" s="285" t="str">
        <f t="shared" si="61"/>
        <v/>
      </c>
      <c r="M891" s="286" t="str">
        <f t="shared" ca="1" si="62"/>
        <v/>
      </c>
      <c r="U891" s="275"/>
    </row>
    <row r="892" spans="1:21" x14ac:dyDescent="0.25">
      <c r="A892" s="276"/>
      <c r="B892" s="277" t="str">
        <f>IF(Table9[[#This Row],[Código do agregado
'[Entidade']]]="","",(CONCATENATE(VLOOKUP(Table9[[#This Row],[Código do agregado
'[Entidade']]],Table8[[Código do agregado '[Entidade']]:[Código do agregado
'[1º Direito']]],8,FALSE),".",Table9[[#This Row],[Membro]])))</f>
        <v/>
      </c>
      <c r="C892" s="278"/>
      <c r="D892" s="279"/>
      <c r="E892" s="280" t="str">
        <f ca="1">IF(Table9[[#This Row],[Data de nascimento (aaaa-mm-dd)]]="","",(IF(A892="","",DATEDIF(D892,NOW(),"y"))))</f>
        <v/>
      </c>
      <c r="F892" s="281"/>
      <c r="G892" s="282"/>
      <c r="H892" s="283" t="str">
        <f>IF(G892="","",IF(G892&gt;(auxiliar!L$2*14),"Sim","Não"))</f>
        <v/>
      </c>
      <c r="I892" s="384" t="str">
        <f t="shared" si="59"/>
        <v/>
      </c>
      <c r="J892" s="380" t="str">
        <f>IF(Table9[[#This Row],[Código do agregado
'[Entidade']]]="","",IF(A892&lt;&gt;A891,"A",IF(J891="A","B",IF(J891="B","C",IF(J891="C","D",IF(J891="D","E",IF(J891="E","F",IF(J891="F","G",IF(J891="G","H",IF(J891="H","I",IF(J891="I","J",IF(J891="J","K",IF(J891="K","L",IF(J891="L","M",IF(J891="M","N",IF(J891="N","O",IF(J891="O","P",IF(J891="P","Q"))))))))))))))))))</f>
        <v/>
      </c>
      <c r="K892" s="284" t="str">
        <f t="shared" si="60"/>
        <v/>
      </c>
      <c r="L892" s="285" t="str">
        <f t="shared" si="61"/>
        <v/>
      </c>
      <c r="M892" s="286" t="str">
        <f t="shared" ca="1" si="62"/>
        <v/>
      </c>
      <c r="U892" s="275"/>
    </row>
    <row r="893" spans="1:21" x14ac:dyDescent="0.25">
      <c r="A893" s="276"/>
      <c r="B893" s="277" t="str">
        <f>IF(Table9[[#This Row],[Código do agregado
'[Entidade']]]="","",(CONCATENATE(VLOOKUP(Table9[[#This Row],[Código do agregado
'[Entidade']]],Table8[[Código do agregado '[Entidade']]:[Código do agregado
'[1º Direito']]],8,FALSE),".",Table9[[#This Row],[Membro]])))</f>
        <v/>
      </c>
      <c r="C893" s="278"/>
      <c r="D893" s="279"/>
      <c r="E893" s="280" t="str">
        <f ca="1">IF(Table9[[#This Row],[Data de nascimento (aaaa-mm-dd)]]="","",(IF(A893="","",DATEDIF(D893,NOW(),"y"))))</f>
        <v/>
      </c>
      <c r="F893" s="281"/>
      <c r="G893" s="282"/>
      <c r="H893" s="283" t="str">
        <f>IF(G893="","",IF(G893&gt;(auxiliar!L$2*14),"Sim","Não"))</f>
        <v/>
      </c>
      <c r="I893" s="384" t="str">
        <f t="shared" si="59"/>
        <v/>
      </c>
      <c r="J893" s="380" t="str">
        <f>IF(Table9[[#This Row],[Código do agregado
'[Entidade']]]="","",IF(A893&lt;&gt;A892,"A",IF(J892="A","B",IF(J892="B","C",IF(J892="C","D",IF(J892="D","E",IF(J892="E","F",IF(J892="F","G",IF(J892="G","H",IF(J892="H","I",IF(J892="I","J",IF(J892="J","K",IF(J892="K","L",IF(J892="L","M",IF(J892="M","N",IF(J892="N","O",IF(J892="O","P",IF(J892="P","Q"))))))))))))))))))</f>
        <v/>
      </c>
      <c r="K893" s="284" t="str">
        <f t="shared" si="60"/>
        <v/>
      </c>
      <c r="L893" s="285" t="str">
        <f t="shared" si="61"/>
        <v/>
      </c>
      <c r="M893" s="286" t="str">
        <f t="shared" ca="1" si="62"/>
        <v/>
      </c>
      <c r="U893" s="275"/>
    </row>
    <row r="894" spans="1:21" x14ac:dyDescent="0.25">
      <c r="A894" s="276"/>
      <c r="B894" s="277" t="str">
        <f>IF(Table9[[#This Row],[Código do agregado
'[Entidade']]]="","",(CONCATENATE(VLOOKUP(Table9[[#This Row],[Código do agregado
'[Entidade']]],Table8[[Código do agregado '[Entidade']]:[Código do agregado
'[1º Direito']]],8,FALSE),".",Table9[[#This Row],[Membro]])))</f>
        <v/>
      </c>
      <c r="C894" s="278"/>
      <c r="D894" s="279"/>
      <c r="E894" s="280" t="str">
        <f ca="1">IF(Table9[[#This Row],[Data de nascimento (aaaa-mm-dd)]]="","",(IF(A894="","",DATEDIF(D894,NOW(),"y"))))</f>
        <v/>
      </c>
      <c r="F894" s="281"/>
      <c r="G894" s="282"/>
      <c r="H894" s="283" t="str">
        <f>IF(G894="","",IF(G894&gt;(auxiliar!L$2*14),"Sim","Não"))</f>
        <v/>
      </c>
      <c r="I894" s="384" t="str">
        <f t="shared" si="59"/>
        <v/>
      </c>
      <c r="J894" s="380" t="str">
        <f>IF(Table9[[#This Row],[Código do agregado
'[Entidade']]]="","",IF(A894&lt;&gt;A893,"A",IF(J893="A","B",IF(J893="B","C",IF(J893="C","D",IF(J893="D","E",IF(J893="E","F",IF(J893="F","G",IF(J893="G","H",IF(J893="H","I",IF(J893="I","J",IF(J893="J","K",IF(J893="K","L",IF(J893="L","M",IF(J893="M","N",IF(J893="N","O",IF(J893="O","P",IF(J893="P","Q"))))))))))))))))))</f>
        <v/>
      </c>
      <c r="K894" s="284" t="str">
        <f t="shared" si="60"/>
        <v/>
      </c>
      <c r="L894" s="285" t="str">
        <f t="shared" si="61"/>
        <v/>
      </c>
      <c r="M894" s="286" t="str">
        <f t="shared" ca="1" si="62"/>
        <v/>
      </c>
      <c r="U894" s="275"/>
    </row>
    <row r="895" spans="1:21" x14ac:dyDescent="0.25">
      <c r="A895" s="276"/>
      <c r="B895" s="277" t="str">
        <f>IF(Table9[[#This Row],[Código do agregado
'[Entidade']]]="","",(CONCATENATE(VLOOKUP(Table9[[#This Row],[Código do agregado
'[Entidade']]],Table8[[Código do agregado '[Entidade']]:[Código do agregado
'[1º Direito']]],8,FALSE),".",Table9[[#This Row],[Membro]])))</f>
        <v/>
      </c>
      <c r="C895" s="278"/>
      <c r="D895" s="279"/>
      <c r="E895" s="280" t="str">
        <f ca="1">IF(Table9[[#This Row],[Data de nascimento (aaaa-mm-dd)]]="","",(IF(A895="","",DATEDIF(D895,NOW(),"y"))))</f>
        <v/>
      </c>
      <c r="F895" s="281"/>
      <c r="G895" s="282"/>
      <c r="H895" s="283" t="str">
        <f>IF(G895="","",IF(G895&gt;(auxiliar!L$2*14),"Sim","Não"))</f>
        <v/>
      </c>
      <c r="I895" s="384" t="str">
        <f t="shared" si="59"/>
        <v/>
      </c>
      <c r="J895" s="380" t="str">
        <f>IF(Table9[[#This Row],[Código do agregado
'[Entidade']]]="","",IF(A895&lt;&gt;A894,"A",IF(J894="A","B",IF(J894="B","C",IF(J894="C","D",IF(J894="D","E",IF(J894="E","F",IF(J894="F","G",IF(J894="G","H",IF(J894="H","I",IF(J894="I","J",IF(J894="J","K",IF(J894="K","L",IF(J894="L","M",IF(J894="M","N",IF(J894="N","O",IF(J894="O","P",IF(J894="P","Q"))))))))))))))))))</f>
        <v/>
      </c>
      <c r="K895" s="284" t="str">
        <f t="shared" si="60"/>
        <v/>
      </c>
      <c r="L895" s="285" t="str">
        <f t="shared" si="61"/>
        <v/>
      </c>
      <c r="M895" s="286" t="str">
        <f t="shared" ca="1" si="62"/>
        <v/>
      </c>
      <c r="U895" s="275"/>
    </row>
    <row r="896" spans="1:21" x14ac:dyDescent="0.25">
      <c r="A896" s="276"/>
      <c r="B896" s="277" t="str">
        <f>IF(Table9[[#This Row],[Código do agregado
'[Entidade']]]="","",(CONCATENATE(VLOOKUP(Table9[[#This Row],[Código do agregado
'[Entidade']]],Table8[[Código do agregado '[Entidade']]:[Código do agregado
'[1º Direito']]],8,FALSE),".",Table9[[#This Row],[Membro]])))</f>
        <v/>
      </c>
      <c r="C896" s="278"/>
      <c r="D896" s="279"/>
      <c r="E896" s="280" t="str">
        <f ca="1">IF(Table9[[#This Row],[Data de nascimento (aaaa-mm-dd)]]="","",(IF(A896="","",DATEDIF(D896,NOW(),"y"))))</f>
        <v/>
      </c>
      <c r="F896" s="281"/>
      <c r="G896" s="282"/>
      <c r="H896" s="283" t="str">
        <f>IF(G896="","",IF(G896&gt;(auxiliar!L$2*14),"Sim","Não"))</f>
        <v/>
      </c>
      <c r="I896" s="384" t="str">
        <f t="shared" si="59"/>
        <v/>
      </c>
      <c r="J896" s="380" t="str">
        <f>IF(Table9[[#This Row],[Código do agregado
'[Entidade']]]="","",IF(A896&lt;&gt;A895,"A",IF(J895="A","B",IF(J895="B","C",IF(J895="C","D",IF(J895="D","E",IF(J895="E","F",IF(J895="F","G",IF(J895="G","H",IF(J895="H","I",IF(J895="I","J",IF(J895="J","K",IF(J895="K","L",IF(J895="L","M",IF(J895="M","N",IF(J895="N","O",IF(J895="O","P",IF(J895="P","Q"))))))))))))))))))</f>
        <v/>
      </c>
      <c r="K896" s="284" t="str">
        <f t="shared" si="60"/>
        <v/>
      </c>
      <c r="L896" s="285" t="str">
        <f t="shared" si="61"/>
        <v/>
      </c>
      <c r="M896" s="286" t="str">
        <f t="shared" ca="1" si="62"/>
        <v/>
      </c>
      <c r="U896" s="275"/>
    </row>
    <row r="897" spans="1:21" x14ac:dyDescent="0.25">
      <c r="A897" s="276"/>
      <c r="B897" s="277" t="str">
        <f>IF(Table9[[#This Row],[Código do agregado
'[Entidade']]]="","",(CONCATENATE(VLOOKUP(Table9[[#This Row],[Código do agregado
'[Entidade']]],Table8[[Código do agregado '[Entidade']]:[Código do agregado
'[1º Direito']]],8,FALSE),".",Table9[[#This Row],[Membro]])))</f>
        <v/>
      </c>
      <c r="C897" s="278"/>
      <c r="D897" s="279"/>
      <c r="E897" s="280" t="str">
        <f ca="1">IF(Table9[[#This Row],[Data de nascimento (aaaa-mm-dd)]]="","",(IF(A897="","",DATEDIF(D897,NOW(),"y"))))</f>
        <v/>
      </c>
      <c r="F897" s="281"/>
      <c r="G897" s="282"/>
      <c r="H897" s="283" t="str">
        <f>IF(G897="","",IF(G897&gt;(auxiliar!L$2*14),"Sim","Não"))</f>
        <v/>
      </c>
      <c r="I897" s="384" t="str">
        <f t="shared" si="59"/>
        <v/>
      </c>
      <c r="J897" s="380" t="str">
        <f>IF(Table9[[#This Row],[Código do agregado
'[Entidade']]]="","",IF(A897&lt;&gt;A896,"A",IF(J896="A","B",IF(J896="B","C",IF(J896="C","D",IF(J896="D","E",IF(J896="E","F",IF(J896="F","G",IF(J896="G","H",IF(J896="H","I",IF(J896="I","J",IF(J896="J","K",IF(J896="K","L",IF(J896="L","M",IF(J896="M","N",IF(J896="N","O",IF(J896="O","P",IF(J896="P","Q"))))))))))))))))))</f>
        <v/>
      </c>
      <c r="K897" s="284" t="str">
        <f t="shared" si="60"/>
        <v/>
      </c>
      <c r="L897" s="285" t="str">
        <f t="shared" si="61"/>
        <v/>
      </c>
      <c r="M897" s="286" t="str">
        <f t="shared" ca="1" si="62"/>
        <v/>
      </c>
      <c r="U897" s="275"/>
    </row>
    <row r="898" spans="1:21" x14ac:dyDescent="0.25">
      <c r="A898" s="276"/>
      <c r="B898" s="277" t="str">
        <f>IF(Table9[[#This Row],[Código do agregado
'[Entidade']]]="","",(CONCATENATE(VLOOKUP(Table9[[#This Row],[Código do agregado
'[Entidade']]],Table8[[Código do agregado '[Entidade']]:[Código do agregado
'[1º Direito']]],8,FALSE),".",Table9[[#This Row],[Membro]])))</f>
        <v/>
      </c>
      <c r="C898" s="278"/>
      <c r="D898" s="279"/>
      <c r="E898" s="280" t="str">
        <f ca="1">IF(Table9[[#This Row],[Data de nascimento (aaaa-mm-dd)]]="","",(IF(A898="","",DATEDIF(D898,NOW(),"y"))))</f>
        <v/>
      </c>
      <c r="F898" s="281"/>
      <c r="G898" s="282"/>
      <c r="H898" s="283" t="str">
        <f>IF(G898="","",IF(G898&gt;(auxiliar!L$2*14),"Sim","Não"))</f>
        <v/>
      </c>
      <c r="I898" s="384" t="str">
        <f t="shared" si="59"/>
        <v/>
      </c>
      <c r="J898" s="380" t="str">
        <f>IF(Table9[[#This Row],[Código do agregado
'[Entidade']]]="","",IF(A898&lt;&gt;A897,"A",IF(J897="A","B",IF(J897="B","C",IF(J897="C","D",IF(J897="D","E",IF(J897="E","F",IF(J897="F","G",IF(J897="G","H",IF(J897="H","I",IF(J897="I","J",IF(J897="J","K",IF(J897="K","L",IF(J897="L","M",IF(J897="M","N",IF(J897="N","O",IF(J897="O","P",IF(J897="P","Q"))))))))))))))))))</f>
        <v/>
      </c>
      <c r="K898" s="284" t="str">
        <f t="shared" si="60"/>
        <v/>
      </c>
      <c r="L898" s="285" t="str">
        <f t="shared" si="61"/>
        <v/>
      </c>
      <c r="M898" s="286" t="str">
        <f t="shared" ca="1" si="62"/>
        <v/>
      </c>
      <c r="U898" s="275"/>
    </row>
    <row r="899" spans="1:21" x14ac:dyDescent="0.25">
      <c r="A899" s="276"/>
      <c r="B899" s="277" t="str">
        <f>IF(Table9[[#This Row],[Código do agregado
'[Entidade']]]="","",(CONCATENATE(VLOOKUP(Table9[[#This Row],[Código do agregado
'[Entidade']]],Table8[[Código do agregado '[Entidade']]:[Código do agregado
'[1º Direito']]],8,FALSE),".",Table9[[#This Row],[Membro]])))</f>
        <v/>
      </c>
      <c r="C899" s="278"/>
      <c r="D899" s="279"/>
      <c r="E899" s="280" t="str">
        <f ca="1">IF(Table9[[#This Row],[Data de nascimento (aaaa-mm-dd)]]="","",(IF(A899="","",DATEDIF(D899,NOW(),"y"))))</f>
        <v/>
      </c>
      <c r="F899" s="281"/>
      <c r="G899" s="282"/>
      <c r="H899" s="283" t="str">
        <f>IF(G899="","",IF(G899&gt;(auxiliar!L$2*14),"Sim","Não"))</f>
        <v/>
      </c>
      <c r="I899" s="384" t="str">
        <f t="shared" si="59"/>
        <v/>
      </c>
      <c r="J899" s="380" t="str">
        <f>IF(Table9[[#This Row],[Código do agregado
'[Entidade']]]="","",IF(A899&lt;&gt;A898,"A",IF(J898="A","B",IF(J898="B","C",IF(J898="C","D",IF(J898="D","E",IF(J898="E","F",IF(J898="F","G",IF(J898="G","H",IF(J898="H","I",IF(J898="I","J",IF(J898="J","K",IF(J898="K","L",IF(J898="L","M",IF(J898="M","N",IF(J898="N","O",IF(J898="O","P",IF(J898="P","Q"))))))))))))))))))</f>
        <v/>
      </c>
      <c r="K899" s="284" t="str">
        <f t="shared" si="60"/>
        <v/>
      </c>
      <c r="L899" s="285" t="str">
        <f t="shared" si="61"/>
        <v/>
      </c>
      <c r="M899" s="286" t="str">
        <f t="shared" ca="1" si="62"/>
        <v/>
      </c>
      <c r="U899" s="275"/>
    </row>
    <row r="900" spans="1:21" x14ac:dyDescent="0.25">
      <c r="A900" s="276"/>
      <c r="B900" s="277" t="str">
        <f>IF(Table9[[#This Row],[Código do agregado
'[Entidade']]]="","",(CONCATENATE(VLOOKUP(Table9[[#This Row],[Código do agregado
'[Entidade']]],Table8[[Código do agregado '[Entidade']]:[Código do agregado
'[1º Direito']]],8,FALSE),".",Table9[[#This Row],[Membro]])))</f>
        <v/>
      </c>
      <c r="C900" s="278"/>
      <c r="D900" s="279"/>
      <c r="E900" s="280" t="str">
        <f ca="1">IF(Table9[[#This Row],[Data de nascimento (aaaa-mm-dd)]]="","",(IF(A900="","",DATEDIF(D900,NOW(),"y"))))</f>
        <v/>
      </c>
      <c r="F900" s="281"/>
      <c r="G900" s="282"/>
      <c r="H900" s="283" t="str">
        <f>IF(G900="","",IF(G900&gt;(auxiliar!L$2*14),"Sim","Não"))</f>
        <v/>
      </c>
      <c r="I900" s="384" t="str">
        <f t="shared" si="59"/>
        <v/>
      </c>
      <c r="J900" s="380" t="str">
        <f>IF(Table9[[#This Row],[Código do agregado
'[Entidade']]]="","",IF(A900&lt;&gt;A899,"A",IF(J899="A","B",IF(J899="B","C",IF(J899="C","D",IF(J899="D","E",IF(J899="E","F",IF(J899="F","G",IF(J899="G","H",IF(J899="H","I",IF(J899="I","J",IF(J899="J","K",IF(J899="K","L",IF(J899="L","M",IF(J899="M","N",IF(J899="N","O",IF(J899="O","P",IF(J899="P","Q"))))))))))))))))))</f>
        <v/>
      </c>
      <c r="K900" s="284" t="str">
        <f t="shared" si="60"/>
        <v/>
      </c>
      <c r="L900" s="285" t="str">
        <f t="shared" si="61"/>
        <v/>
      </c>
      <c r="M900" s="286" t="str">
        <f t="shared" ca="1" si="62"/>
        <v/>
      </c>
      <c r="U900" s="275"/>
    </row>
    <row r="901" spans="1:21" x14ac:dyDescent="0.25">
      <c r="A901" s="276"/>
      <c r="B901" s="277" t="str">
        <f>IF(Table9[[#This Row],[Código do agregado
'[Entidade']]]="","",(CONCATENATE(VLOOKUP(Table9[[#This Row],[Código do agregado
'[Entidade']]],Table8[[Código do agregado '[Entidade']]:[Código do agregado
'[1º Direito']]],8,FALSE),".",Table9[[#This Row],[Membro]])))</f>
        <v/>
      </c>
      <c r="C901" s="278"/>
      <c r="D901" s="279"/>
      <c r="E901" s="280" t="str">
        <f ca="1">IF(Table9[[#This Row],[Data de nascimento (aaaa-mm-dd)]]="","",(IF(A901="","",DATEDIF(D901,NOW(),"y"))))</f>
        <v/>
      </c>
      <c r="F901" s="281"/>
      <c r="G901" s="282"/>
      <c r="H901" s="283" t="str">
        <f>IF(G901="","",IF(G901&gt;(auxiliar!L$2*14),"Sim","Não"))</f>
        <v/>
      </c>
      <c r="I901" s="384" t="str">
        <f t="shared" si="59"/>
        <v/>
      </c>
      <c r="J901" s="380" t="str">
        <f>IF(Table9[[#This Row],[Código do agregado
'[Entidade']]]="","",IF(A901&lt;&gt;A900,"A",IF(J900="A","B",IF(J900="B","C",IF(J900="C","D",IF(J900="D","E",IF(J900="E","F",IF(J900="F","G",IF(J900="G","H",IF(J900="H","I",IF(J900="I","J",IF(J900="J","K",IF(J900="K","L",IF(J900="L","M",IF(J900="M","N",IF(J900="N","O",IF(J900="O","P",IF(J900="P","Q"))))))))))))))))))</f>
        <v/>
      </c>
      <c r="K901" s="284" t="str">
        <f t="shared" si="60"/>
        <v/>
      </c>
      <c r="L901" s="285" t="str">
        <f t="shared" si="61"/>
        <v/>
      </c>
      <c r="M901" s="286" t="str">
        <f t="shared" ca="1" si="62"/>
        <v/>
      </c>
      <c r="U901" s="275"/>
    </row>
    <row r="902" spans="1:21" x14ac:dyDescent="0.25">
      <c r="A902" s="276"/>
      <c r="B902" s="277" t="str">
        <f>IF(Table9[[#This Row],[Código do agregado
'[Entidade']]]="","",(CONCATENATE(VLOOKUP(Table9[[#This Row],[Código do agregado
'[Entidade']]],Table8[[Código do agregado '[Entidade']]:[Código do agregado
'[1º Direito']]],8,FALSE),".",Table9[[#This Row],[Membro]])))</f>
        <v/>
      </c>
      <c r="C902" s="278"/>
      <c r="D902" s="279"/>
      <c r="E902" s="280" t="str">
        <f ca="1">IF(Table9[[#This Row],[Data de nascimento (aaaa-mm-dd)]]="","",(IF(A902="","",DATEDIF(D902,NOW(),"y"))))</f>
        <v/>
      </c>
      <c r="F902" s="281"/>
      <c r="G902" s="282"/>
      <c r="H902" s="283" t="str">
        <f>IF(G902="","",IF(G902&gt;(auxiliar!L$2*14),"Sim","Não"))</f>
        <v/>
      </c>
      <c r="I902" s="384" t="str">
        <f t="shared" si="59"/>
        <v/>
      </c>
      <c r="J902" s="380" t="str">
        <f>IF(Table9[[#This Row],[Código do agregado
'[Entidade']]]="","",IF(A902&lt;&gt;A901,"A",IF(J901="A","B",IF(J901="B","C",IF(J901="C","D",IF(J901="D","E",IF(J901="E","F",IF(J901="F","G",IF(J901="G","H",IF(J901="H","I",IF(J901="I","J",IF(J901="J","K",IF(J901="K","L",IF(J901="L","M",IF(J901="M","N",IF(J901="N","O",IF(J901="O","P",IF(J901="P","Q"))))))))))))))))))</f>
        <v/>
      </c>
      <c r="K902" s="284" t="str">
        <f t="shared" si="60"/>
        <v/>
      </c>
      <c r="L902" s="285" t="str">
        <f t="shared" si="61"/>
        <v/>
      </c>
      <c r="M902" s="286" t="str">
        <f t="shared" ca="1" si="62"/>
        <v/>
      </c>
      <c r="U902" s="275"/>
    </row>
    <row r="903" spans="1:21" x14ac:dyDescent="0.25">
      <c r="A903" s="276"/>
      <c r="B903" s="277" t="str">
        <f>IF(Table9[[#This Row],[Código do agregado
'[Entidade']]]="","",(CONCATENATE(VLOOKUP(Table9[[#This Row],[Código do agregado
'[Entidade']]],Table8[[Código do agregado '[Entidade']]:[Código do agregado
'[1º Direito']]],8,FALSE),".",Table9[[#This Row],[Membro]])))</f>
        <v/>
      </c>
      <c r="C903" s="278"/>
      <c r="D903" s="279"/>
      <c r="E903" s="280" t="str">
        <f ca="1">IF(Table9[[#This Row],[Data de nascimento (aaaa-mm-dd)]]="","",(IF(A903="","",DATEDIF(D903,NOW(),"y"))))</f>
        <v/>
      </c>
      <c r="F903" s="281"/>
      <c r="G903" s="282"/>
      <c r="H903" s="283" t="str">
        <f>IF(G903="","",IF(G903&gt;(auxiliar!L$2*14),"Sim","Não"))</f>
        <v/>
      </c>
      <c r="I903" s="384" t="str">
        <f t="shared" ref="I903:I966" si="63">IF(AND(A903&lt;&gt;"",OR(C903="",D903="",F903="",AND(H903="",L903="Rend"))),"NÃO","")</f>
        <v/>
      </c>
      <c r="J903" s="380" t="str">
        <f>IF(Table9[[#This Row],[Código do agregado
'[Entidade']]]="","",IF(A903&lt;&gt;A902,"A",IF(J902="A","B",IF(J902="B","C",IF(J902="C","D",IF(J902="D","E",IF(J902="E","F",IF(J902="F","G",IF(J902="G","H",IF(J902="H","I",IF(J902="I","J",IF(J902="J","K",IF(J902="K","L",IF(J902="L","M",IF(J902="M","N",IF(J902="N","O",IF(J902="O","P",IF(J902="P","Q"))))))))))))))))))</f>
        <v/>
      </c>
      <c r="K903" s="284" t="str">
        <f t="shared" si="60"/>
        <v/>
      </c>
      <c r="L903" s="285" t="str">
        <f t="shared" si="61"/>
        <v/>
      </c>
      <c r="M903" s="286" t="str">
        <f t="shared" ca="1" si="62"/>
        <v/>
      </c>
      <c r="U903" s="275"/>
    </row>
    <row r="904" spans="1:21" x14ac:dyDescent="0.25">
      <c r="A904" s="276"/>
      <c r="B904" s="277" t="str">
        <f>IF(Table9[[#This Row],[Código do agregado
'[Entidade']]]="","",(CONCATENATE(VLOOKUP(Table9[[#This Row],[Código do agregado
'[Entidade']]],Table8[[Código do agregado '[Entidade']]:[Código do agregado
'[1º Direito']]],8,FALSE),".",Table9[[#This Row],[Membro]])))</f>
        <v/>
      </c>
      <c r="C904" s="278"/>
      <c r="D904" s="279"/>
      <c r="E904" s="280" t="str">
        <f ca="1">IF(Table9[[#This Row],[Data de nascimento (aaaa-mm-dd)]]="","",(IF(A904="","",DATEDIF(D904,NOW(),"y"))))</f>
        <v/>
      </c>
      <c r="F904" s="281"/>
      <c r="G904" s="282"/>
      <c r="H904" s="283" t="str">
        <f>IF(G904="","",IF(G904&gt;(auxiliar!L$2*14),"Sim","Não"))</f>
        <v/>
      </c>
      <c r="I904" s="384" t="str">
        <f t="shared" si="63"/>
        <v/>
      </c>
      <c r="J904" s="380" t="str">
        <f>IF(Table9[[#This Row],[Código do agregado
'[Entidade']]]="","",IF(A904&lt;&gt;A903,"A",IF(J903="A","B",IF(J903="B","C",IF(J903="C","D",IF(J903="D","E",IF(J903="E","F",IF(J903="F","G",IF(J903="G","H",IF(J903="H","I",IF(J903="I","J",IF(J903="J","K",IF(J903="K","L",IF(J903="L","M",IF(J903="M","N",IF(J903="N","O",IF(J903="O","P",IF(J903="P","Q"))))))))))))))))))</f>
        <v/>
      </c>
      <c r="K904" s="284" t="str">
        <f t="shared" si="60"/>
        <v/>
      </c>
      <c r="L904" s="285" t="str">
        <f t="shared" si="61"/>
        <v/>
      </c>
      <c r="M904" s="286" t="str">
        <f t="shared" ca="1" si="62"/>
        <v/>
      </c>
      <c r="U904" s="275"/>
    </row>
    <row r="905" spans="1:21" x14ac:dyDescent="0.25">
      <c r="A905" s="276"/>
      <c r="B905" s="277" t="str">
        <f>IF(Table9[[#This Row],[Código do agregado
'[Entidade']]]="","",(CONCATENATE(VLOOKUP(Table9[[#This Row],[Código do agregado
'[Entidade']]],Table8[[Código do agregado '[Entidade']]:[Código do agregado
'[1º Direito']]],8,FALSE),".",Table9[[#This Row],[Membro]])))</f>
        <v/>
      </c>
      <c r="C905" s="278"/>
      <c r="D905" s="279"/>
      <c r="E905" s="280" t="str">
        <f ca="1">IF(Table9[[#This Row],[Data de nascimento (aaaa-mm-dd)]]="","",(IF(A905="","",DATEDIF(D905,NOW(),"y"))))</f>
        <v/>
      </c>
      <c r="F905" s="281"/>
      <c r="G905" s="282"/>
      <c r="H905" s="283" t="str">
        <f>IF(G905="","",IF(G905&gt;(auxiliar!L$2*14),"Sim","Não"))</f>
        <v/>
      </c>
      <c r="I905" s="384" t="str">
        <f t="shared" si="63"/>
        <v/>
      </c>
      <c r="J905" s="380" t="str">
        <f>IF(Table9[[#This Row],[Código do agregado
'[Entidade']]]="","",IF(A905&lt;&gt;A904,"A",IF(J904="A","B",IF(J904="B","C",IF(J904="C","D",IF(J904="D","E",IF(J904="E","F",IF(J904="F","G",IF(J904="G","H",IF(J904="H","I",IF(J904="I","J",IF(J904="J","K",IF(J904="K","L",IF(J904="L","M",IF(J904="M","N",IF(J904="N","O",IF(J904="O","P",IF(J904="P","Q"))))))))))))))))))</f>
        <v/>
      </c>
      <c r="K905" s="284" t="str">
        <f t="shared" si="60"/>
        <v/>
      </c>
      <c r="L905" s="285" t="str">
        <f t="shared" si="61"/>
        <v/>
      </c>
      <c r="M905" s="286" t="str">
        <f t="shared" ca="1" si="62"/>
        <v/>
      </c>
      <c r="U905" s="275"/>
    </row>
    <row r="906" spans="1:21" x14ac:dyDescent="0.25">
      <c r="A906" s="276"/>
      <c r="B906" s="277" t="str">
        <f>IF(Table9[[#This Row],[Código do agregado
'[Entidade']]]="","",(CONCATENATE(VLOOKUP(Table9[[#This Row],[Código do agregado
'[Entidade']]],Table8[[Código do agregado '[Entidade']]:[Código do agregado
'[1º Direito']]],8,FALSE),".",Table9[[#This Row],[Membro]])))</f>
        <v/>
      </c>
      <c r="C906" s="278"/>
      <c r="D906" s="279"/>
      <c r="E906" s="280" t="str">
        <f ca="1">IF(Table9[[#This Row],[Data de nascimento (aaaa-mm-dd)]]="","",(IF(A906="","",DATEDIF(D906,NOW(),"y"))))</f>
        <v/>
      </c>
      <c r="F906" s="281"/>
      <c r="G906" s="282"/>
      <c r="H906" s="283" t="str">
        <f>IF(G906="","",IF(G906&gt;(auxiliar!L$2*14),"Sim","Não"))</f>
        <v/>
      </c>
      <c r="I906" s="384" t="str">
        <f t="shared" si="63"/>
        <v/>
      </c>
      <c r="J906" s="380" t="str">
        <f>IF(Table9[[#This Row],[Código do agregado
'[Entidade']]]="","",IF(A906&lt;&gt;A905,"A",IF(J905="A","B",IF(J905="B","C",IF(J905="C","D",IF(J905="D","E",IF(J905="E","F",IF(J905="F","G",IF(J905="G","H",IF(J905="H","I",IF(J905="I","J",IF(J905="J","K",IF(J905="K","L",IF(J905="L","M",IF(J905="M","N",IF(J905="N","O",IF(J905="O","P",IF(J905="P","Q"))))))))))))))))))</f>
        <v/>
      </c>
      <c r="K906" s="284" t="str">
        <f t="shared" si="60"/>
        <v/>
      </c>
      <c r="L906" s="285" t="str">
        <f t="shared" si="61"/>
        <v/>
      </c>
      <c r="M906" s="286" t="str">
        <f t="shared" ca="1" si="62"/>
        <v/>
      </c>
      <c r="U906" s="275"/>
    </row>
    <row r="907" spans="1:21" x14ac:dyDescent="0.25">
      <c r="A907" s="276"/>
      <c r="B907" s="277" t="str">
        <f>IF(Table9[[#This Row],[Código do agregado
'[Entidade']]]="","",(CONCATENATE(VLOOKUP(Table9[[#This Row],[Código do agregado
'[Entidade']]],Table8[[Código do agregado '[Entidade']]:[Código do agregado
'[1º Direito']]],8,FALSE),".",Table9[[#This Row],[Membro]])))</f>
        <v/>
      </c>
      <c r="C907" s="278"/>
      <c r="D907" s="279"/>
      <c r="E907" s="280" t="str">
        <f ca="1">IF(Table9[[#This Row],[Data de nascimento (aaaa-mm-dd)]]="","",(IF(A907="","",DATEDIF(D907,NOW(),"y"))))</f>
        <v/>
      </c>
      <c r="F907" s="281"/>
      <c r="G907" s="282"/>
      <c r="H907" s="283" t="str">
        <f>IF(G907="","",IF(G907&gt;(auxiliar!L$2*14),"Sim","Não"))</f>
        <v/>
      </c>
      <c r="I907" s="384" t="str">
        <f t="shared" si="63"/>
        <v/>
      </c>
      <c r="J907" s="380" t="str">
        <f>IF(Table9[[#This Row],[Código do agregado
'[Entidade']]]="","",IF(A907&lt;&gt;A906,"A",IF(J906="A","B",IF(J906="B","C",IF(J906="C","D",IF(J906="D","E",IF(J906="E","F",IF(J906="F","G",IF(J906="G","H",IF(J906="H","I",IF(J906="I","J",IF(J906="J","K",IF(J906="K","L",IF(J906="L","M",IF(J906="M","N",IF(J906="N","O",IF(J906="O","P",IF(J906="P","Q"))))))))))))))))))</f>
        <v/>
      </c>
      <c r="K907" s="284" t="str">
        <f t="shared" si="60"/>
        <v/>
      </c>
      <c r="L907" s="285" t="str">
        <f t="shared" si="61"/>
        <v/>
      </c>
      <c r="M907" s="286" t="str">
        <f t="shared" ca="1" si="62"/>
        <v/>
      </c>
      <c r="U907" s="275"/>
    </row>
    <row r="908" spans="1:21" x14ac:dyDescent="0.25">
      <c r="A908" s="276"/>
      <c r="B908" s="277" t="str">
        <f>IF(Table9[[#This Row],[Código do agregado
'[Entidade']]]="","",(CONCATENATE(VLOOKUP(Table9[[#This Row],[Código do agregado
'[Entidade']]],Table8[[Código do agregado '[Entidade']]:[Código do agregado
'[1º Direito']]],8,FALSE),".",Table9[[#This Row],[Membro]])))</f>
        <v/>
      </c>
      <c r="C908" s="278"/>
      <c r="D908" s="279"/>
      <c r="E908" s="280" t="str">
        <f ca="1">IF(Table9[[#This Row],[Data de nascimento (aaaa-mm-dd)]]="","",(IF(A908="","",DATEDIF(D908,NOW(),"y"))))</f>
        <v/>
      </c>
      <c r="F908" s="281"/>
      <c r="G908" s="282"/>
      <c r="H908" s="283" t="str">
        <f>IF(G908="","",IF(G908&gt;(auxiliar!L$2*14),"Sim","Não"))</f>
        <v/>
      </c>
      <c r="I908" s="384" t="str">
        <f t="shared" si="63"/>
        <v/>
      </c>
      <c r="J908" s="380" t="str">
        <f>IF(Table9[[#This Row],[Código do agregado
'[Entidade']]]="","",IF(A908&lt;&gt;A907,"A",IF(J907="A","B",IF(J907="B","C",IF(J907="C","D",IF(J907="D","E",IF(J907="E","F",IF(J907="F","G",IF(J907="G","H",IF(J907="H","I",IF(J907="I","J",IF(J907="J","K",IF(J907="K","L",IF(J907="L","M",IF(J907="M","N",IF(J907="N","O",IF(J907="O","P",IF(J907="P","Q"))))))))))))))))))</f>
        <v/>
      </c>
      <c r="K908" s="284" t="str">
        <f t="shared" si="60"/>
        <v/>
      </c>
      <c r="L908" s="285" t="str">
        <f t="shared" si="61"/>
        <v/>
      </c>
      <c r="M908" s="286" t="str">
        <f t="shared" ca="1" si="62"/>
        <v/>
      </c>
      <c r="U908" s="275"/>
    </row>
    <row r="909" spans="1:21" x14ac:dyDescent="0.25">
      <c r="A909" s="276"/>
      <c r="B909" s="277" t="str">
        <f>IF(Table9[[#This Row],[Código do agregado
'[Entidade']]]="","",(CONCATENATE(VLOOKUP(Table9[[#This Row],[Código do agregado
'[Entidade']]],Table8[[Código do agregado '[Entidade']]:[Código do agregado
'[1º Direito']]],8,FALSE),".",Table9[[#This Row],[Membro]])))</f>
        <v/>
      </c>
      <c r="C909" s="278"/>
      <c r="D909" s="279"/>
      <c r="E909" s="280" t="str">
        <f ca="1">IF(Table9[[#This Row],[Data de nascimento (aaaa-mm-dd)]]="","",(IF(A909="","",DATEDIF(D909,NOW(),"y"))))</f>
        <v/>
      </c>
      <c r="F909" s="281"/>
      <c r="G909" s="282"/>
      <c r="H909" s="283" t="str">
        <f>IF(G909="","",IF(G909&gt;(auxiliar!L$2*14),"Sim","Não"))</f>
        <v/>
      </c>
      <c r="I909" s="384" t="str">
        <f t="shared" si="63"/>
        <v/>
      </c>
      <c r="J909" s="380" t="str">
        <f>IF(Table9[[#This Row],[Código do agregado
'[Entidade']]]="","",IF(A909&lt;&gt;A908,"A",IF(J908="A","B",IF(J908="B","C",IF(J908="C","D",IF(J908="D","E",IF(J908="E","F",IF(J908="F","G",IF(J908="G","H",IF(J908="H","I",IF(J908="I","J",IF(J908="J","K",IF(J908="K","L",IF(J908="L","M",IF(J908="M","N",IF(J908="N","O",IF(J908="O","P",IF(J908="P","Q"))))))))))))))))))</f>
        <v/>
      </c>
      <c r="K909" s="284" t="str">
        <f t="shared" si="60"/>
        <v/>
      </c>
      <c r="L909" s="285" t="str">
        <f t="shared" si="61"/>
        <v/>
      </c>
      <c r="M909" s="286" t="str">
        <f t="shared" ca="1" si="62"/>
        <v/>
      </c>
      <c r="U909" s="275"/>
    </row>
    <row r="910" spans="1:21" x14ac:dyDescent="0.25">
      <c r="A910" s="276"/>
      <c r="B910" s="277" t="str">
        <f>IF(Table9[[#This Row],[Código do agregado
'[Entidade']]]="","",(CONCATENATE(VLOOKUP(Table9[[#This Row],[Código do agregado
'[Entidade']]],Table8[[Código do agregado '[Entidade']]:[Código do agregado
'[1º Direito']]],8,FALSE),".",Table9[[#This Row],[Membro]])))</f>
        <v/>
      </c>
      <c r="C910" s="278"/>
      <c r="D910" s="279"/>
      <c r="E910" s="280" t="str">
        <f ca="1">IF(Table9[[#This Row],[Data de nascimento (aaaa-mm-dd)]]="","",(IF(A910="","",DATEDIF(D910,NOW(),"y"))))</f>
        <v/>
      </c>
      <c r="F910" s="281"/>
      <c r="G910" s="282"/>
      <c r="H910" s="283" t="str">
        <f>IF(G910="","",IF(G910&gt;(auxiliar!L$2*14),"Sim","Não"))</f>
        <v/>
      </c>
      <c r="I910" s="384" t="str">
        <f t="shared" si="63"/>
        <v/>
      </c>
      <c r="J910" s="380" t="str">
        <f>IF(Table9[[#This Row],[Código do agregado
'[Entidade']]]="","",IF(A910&lt;&gt;A909,"A",IF(J909="A","B",IF(J909="B","C",IF(J909="C","D",IF(J909="D","E",IF(J909="E","F",IF(J909="F","G",IF(J909="G","H",IF(J909="H","I",IF(J909="I","J",IF(J909="J","K",IF(J909="K","L",IF(J909="L","M",IF(J909="M","N",IF(J909="N","O",IF(J909="O","P",IF(J909="P","Q"))))))))))))))))))</f>
        <v/>
      </c>
      <c r="K910" s="284" t="str">
        <f t="shared" si="60"/>
        <v/>
      </c>
      <c r="L910" s="285" t="str">
        <f t="shared" si="61"/>
        <v/>
      </c>
      <c r="M910" s="286" t="str">
        <f t="shared" ca="1" si="62"/>
        <v/>
      </c>
      <c r="U910" s="275"/>
    </row>
    <row r="911" spans="1:21" x14ac:dyDescent="0.25">
      <c r="A911" s="276"/>
      <c r="B911" s="277" t="str">
        <f>IF(Table9[[#This Row],[Código do agregado
'[Entidade']]]="","",(CONCATENATE(VLOOKUP(Table9[[#This Row],[Código do agregado
'[Entidade']]],Table8[[Código do agregado '[Entidade']]:[Código do agregado
'[1º Direito']]],8,FALSE),".",Table9[[#This Row],[Membro]])))</f>
        <v/>
      </c>
      <c r="C911" s="278"/>
      <c r="D911" s="279"/>
      <c r="E911" s="280" t="str">
        <f ca="1">IF(Table9[[#This Row],[Data de nascimento (aaaa-mm-dd)]]="","",(IF(A911="","",DATEDIF(D911,NOW(),"y"))))</f>
        <v/>
      </c>
      <c r="F911" s="281"/>
      <c r="G911" s="282"/>
      <c r="H911" s="283" t="str">
        <f>IF(G911="","",IF(G911&gt;(auxiliar!L$2*14),"Sim","Não"))</f>
        <v/>
      </c>
      <c r="I911" s="384" t="str">
        <f t="shared" si="63"/>
        <v/>
      </c>
      <c r="J911" s="380" t="str">
        <f>IF(Table9[[#This Row],[Código do agregado
'[Entidade']]]="","",IF(A911&lt;&gt;A910,"A",IF(J910="A","B",IF(J910="B","C",IF(J910="C","D",IF(J910="D","E",IF(J910="E","F",IF(J910="F","G",IF(J910="G","H",IF(J910="H","I",IF(J910="I","J",IF(J910="J","K",IF(J910="K","L",IF(J910="L","M",IF(J910="M","N",IF(J910="N","O",IF(J910="O","P",IF(J910="P","Q"))))))))))))))))))</f>
        <v/>
      </c>
      <c r="K911" s="284" t="str">
        <f t="shared" si="60"/>
        <v/>
      </c>
      <c r="L911" s="285" t="str">
        <f t="shared" si="61"/>
        <v/>
      </c>
      <c r="M911" s="286" t="str">
        <f t="shared" ca="1" si="62"/>
        <v/>
      </c>
      <c r="U911" s="275"/>
    </row>
    <row r="912" spans="1:21" x14ac:dyDescent="0.25">
      <c r="A912" s="276"/>
      <c r="B912" s="277" t="str">
        <f>IF(Table9[[#This Row],[Código do agregado
'[Entidade']]]="","",(CONCATENATE(VLOOKUP(Table9[[#This Row],[Código do agregado
'[Entidade']]],Table8[[Código do agregado '[Entidade']]:[Código do agregado
'[1º Direito']]],8,FALSE),".",Table9[[#This Row],[Membro]])))</f>
        <v/>
      </c>
      <c r="C912" s="278"/>
      <c r="D912" s="279"/>
      <c r="E912" s="280" t="str">
        <f ca="1">IF(Table9[[#This Row],[Data de nascimento (aaaa-mm-dd)]]="","",(IF(A912="","",DATEDIF(D912,NOW(),"y"))))</f>
        <v/>
      </c>
      <c r="F912" s="281"/>
      <c r="G912" s="282"/>
      <c r="H912" s="283" t="str">
        <f>IF(G912="","",IF(G912&gt;(auxiliar!L$2*14),"Sim","Não"))</f>
        <v/>
      </c>
      <c r="I912" s="384" t="str">
        <f t="shared" si="63"/>
        <v/>
      </c>
      <c r="J912" s="380" t="str">
        <f>IF(Table9[[#This Row],[Código do agregado
'[Entidade']]]="","",IF(A912&lt;&gt;A911,"A",IF(J911="A","B",IF(J911="B","C",IF(J911="C","D",IF(J911="D","E",IF(J911="E","F",IF(J911="F","G",IF(J911="G","H",IF(J911="H","I",IF(J911="I","J",IF(J911="J","K",IF(J911="K","L",IF(J911="L","M",IF(J911="M","N",IF(J911="N","O",IF(J911="O","P",IF(J911="P","Q"))))))))))))))))))</f>
        <v/>
      </c>
      <c r="K912" s="284" t="str">
        <f t="shared" si="60"/>
        <v/>
      </c>
      <c r="L912" s="285" t="str">
        <f t="shared" si="61"/>
        <v/>
      </c>
      <c r="M912" s="286" t="str">
        <f t="shared" ca="1" si="62"/>
        <v/>
      </c>
      <c r="U912" s="275"/>
    </row>
    <row r="913" spans="1:21" x14ac:dyDescent="0.25">
      <c r="A913" s="276"/>
      <c r="B913" s="277" t="str">
        <f>IF(Table9[[#This Row],[Código do agregado
'[Entidade']]]="","",(CONCATENATE(VLOOKUP(Table9[[#This Row],[Código do agregado
'[Entidade']]],Table8[[Código do agregado '[Entidade']]:[Código do agregado
'[1º Direito']]],8,FALSE),".",Table9[[#This Row],[Membro]])))</f>
        <v/>
      </c>
      <c r="C913" s="278"/>
      <c r="D913" s="279"/>
      <c r="E913" s="280" t="str">
        <f ca="1">IF(Table9[[#This Row],[Data de nascimento (aaaa-mm-dd)]]="","",(IF(A913="","",DATEDIF(D913,NOW(),"y"))))</f>
        <v/>
      </c>
      <c r="F913" s="281"/>
      <c r="G913" s="282"/>
      <c r="H913" s="283" t="str">
        <f>IF(G913="","",IF(G913&gt;(auxiliar!L$2*14),"Sim","Não"))</f>
        <v/>
      </c>
      <c r="I913" s="384" t="str">
        <f t="shared" si="63"/>
        <v/>
      </c>
      <c r="J913" s="380" t="str">
        <f>IF(Table9[[#This Row],[Código do agregado
'[Entidade']]]="","",IF(A913&lt;&gt;A912,"A",IF(J912="A","B",IF(J912="B","C",IF(J912="C","D",IF(J912="D","E",IF(J912="E","F",IF(J912="F","G",IF(J912="G","H",IF(J912="H","I",IF(J912="I","J",IF(J912="J","K",IF(J912="K","L",IF(J912="L","M",IF(J912="M","N",IF(J912="N","O",IF(J912="O","P",IF(J912="P","Q"))))))))))))))))))</f>
        <v/>
      </c>
      <c r="K913" s="284" t="str">
        <f t="shared" si="60"/>
        <v/>
      </c>
      <c r="L913" s="285" t="str">
        <f t="shared" si="61"/>
        <v/>
      </c>
      <c r="M913" s="286" t="str">
        <f t="shared" ca="1" si="62"/>
        <v/>
      </c>
      <c r="U913" s="275"/>
    </row>
    <row r="914" spans="1:21" x14ac:dyDescent="0.25">
      <c r="A914" s="276"/>
      <c r="B914" s="277" t="str">
        <f>IF(Table9[[#This Row],[Código do agregado
'[Entidade']]]="","",(CONCATENATE(VLOOKUP(Table9[[#This Row],[Código do agregado
'[Entidade']]],Table8[[Código do agregado '[Entidade']]:[Código do agregado
'[1º Direito']]],8,FALSE),".",Table9[[#This Row],[Membro]])))</f>
        <v/>
      </c>
      <c r="C914" s="278"/>
      <c r="D914" s="279"/>
      <c r="E914" s="280" t="str">
        <f ca="1">IF(Table9[[#This Row],[Data de nascimento (aaaa-mm-dd)]]="","",(IF(A914="","",DATEDIF(D914,NOW(),"y"))))</f>
        <v/>
      </c>
      <c r="F914" s="281"/>
      <c r="G914" s="282"/>
      <c r="H914" s="283" t="str">
        <f>IF(G914="","",IF(G914&gt;(auxiliar!L$2*14),"Sim","Não"))</f>
        <v/>
      </c>
      <c r="I914" s="384" t="str">
        <f t="shared" si="63"/>
        <v/>
      </c>
      <c r="J914" s="380" t="str">
        <f>IF(Table9[[#This Row],[Código do agregado
'[Entidade']]]="","",IF(A914&lt;&gt;A913,"A",IF(J913="A","B",IF(J913="B","C",IF(J913="C","D",IF(J913="D","E",IF(J913="E","F",IF(J913="F","G",IF(J913="G","H",IF(J913="H","I",IF(J913="I","J",IF(J913="J","K",IF(J913="K","L",IF(J913="L","M",IF(J913="M","N",IF(J913="N","O",IF(J913="O","P",IF(J913="P","Q"))))))))))))))))))</f>
        <v/>
      </c>
      <c r="K914" s="284" t="str">
        <f t="shared" si="60"/>
        <v/>
      </c>
      <c r="L914" s="285" t="str">
        <f t="shared" si="61"/>
        <v/>
      </c>
      <c r="M914" s="286" t="str">
        <f t="shared" ca="1" si="62"/>
        <v/>
      </c>
      <c r="U914" s="275"/>
    </row>
    <row r="915" spans="1:21" x14ac:dyDescent="0.25">
      <c r="A915" s="276"/>
      <c r="B915" s="277" t="str">
        <f>IF(Table9[[#This Row],[Código do agregado
'[Entidade']]]="","",(CONCATENATE(VLOOKUP(Table9[[#This Row],[Código do agregado
'[Entidade']]],Table8[[Código do agregado '[Entidade']]:[Código do agregado
'[1º Direito']]],8,FALSE),".",Table9[[#This Row],[Membro]])))</f>
        <v/>
      </c>
      <c r="C915" s="278"/>
      <c r="D915" s="279"/>
      <c r="E915" s="280" t="str">
        <f ca="1">IF(Table9[[#This Row],[Data de nascimento (aaaa-mm-dd)]]="","",(IF(A915="","",DATEDIF(D915,NOW(),"y"))))</f>
        <v/>
      </c>
      <c r="F915" s="281"/>
      <c r="G915" s="282"/>
      <c r="H915" s="283" t="str">
        <f>IF(G915="","",IF(G915&gt;(auxiliar!L$2*14),"Sim","Não"))</f>
        <v/>
      </c>
      <c r="I915" s="384" t="str">
        <f t="shared" si="63"/>
        <v/>
      </c>
      <c r="J915" s="380" t="str">
        <f>IF(Table9[[#This Row],[Código do agregado
'[Entidade']]]="","",IF(A915&lt;&gt;A914,"A",IF(J914="A","B",IF(J914="B","C",IF(J914="C","D",IF(J914="D","E",IF(J914="E","F",IF(J914="F","G",IF(J914="G","H",IF(J914="H","I",IF(J914="I","J",IF(J914="J","K",IF(J914="K","L",IF(J914="L","M",IF(J914="M","N",IF(J914="N","O",IF(J914="O","P",IF(J914="P","Q"))))))))))))))))))</f>
        <v/>
      </c>
      <c r="K915" s="284" t="str">
        <f t="shared" ref="K915:K978" si="64">IFERROR(IF(OR(RIGHT(C915,1)-(11-((9*LEFT(C915,1)+8*MID(C915,2,1)+7*MID(C915,3,1)+6*MID(C915,4,1)+5*MID(C915,5,1)+4*MID(C915,6,1)+3*MID(C915,7,1)+2*MID(C915,8,1))-(11*INT((9*LEFT(C915,1)+8*MID(C915,2,1)+7*MID(C915,3,1)+6*MID(C915,4,1)+5*MID(C915,5,1)+4*MID(C915,6,1)+3*MID(C915,7,1)+2*MID(C915,8,1))/11))))=0,RIGHT(C915,1)-(11-((9*LEFT(C915,1)+8*MID(C915,2,1)+7*MID(C915,3,1)+6*MID(C915,4,1)+5*MID(C915,5,1)+4*MID(C915,6,1)+3*MID(C915,7,1)+2*MID(C915,8,1))-(11*INT((9*LEFT(C915,1)+8*MID(C915,2,1)+7*MID(C915,3,1)+6*MID(C915,4,1)+5*MID(C915,5,1)+4*MID(C915,6,1)+3*MID(C915,7,1)+2*MID(C915,8,1))/11))))=-11,RIGHT(C915,1)-(11-((9*LEFT(C915,1)+8*MID(C915,2,1)+7*MID(C915,3,1)+6*MID(C915,4,1)+5*MID(C915,5,1)+4*MID(C915,6,1)+3*MID(C915,7,1)+2*MID(C915,8,1))-(11*INT((9*LEFT(C915,1)+8*MID(C915,2,1)+7*MID(C915,3,1)+6*MID(C915,4,1)+5*MID(C915,5,1)+4*MID(C915,6,1)+3*MID(C915,7,1)+2*MID(C915,8,1))/11))))=-10),"","X"),"")</f>
        <v/>
      </c>
      <c r="L915" s="285" t="str">
        <f t="shared" ref="L915:L978" si="65">IF(RIGHT(B915,1)="A","",IF(B915="","",IF(OR(E915&gt;65,AND(E915&gt;17,E915&lt;26)),"Rend","")))</f>
        <v/>
      </c>
      <c r="M915" s="286" t="str">
        <f t="shared" ref="M915:M978" ca="1" si="66">IF(OR(E915&lt;18,AND(H915="Não",L915="Rend")),"Dep","")</f>
        <v/>
      </c>
      <c r="U915" s="275"/>
    </row>
    <row r="916" spans="1:21" x14ac:dyDescent="0.25">
      <c r="A916" s="276"/>
      <c r="B916" s="277" t="str">
        <f>IF(Table9[[#This Row],[Código do agregado
'[Entidade']]]="","",(CONCATENATE(VLOOKUP(Table9[[#This Row],[Código do agregado
'[Entidade']]],Table8[[Código do agregado '[Entidade']]:[Código do agregado
'[1º Direito']]],8,FALSE),".",Table9[[#This Row],[Membro]])))</f>
        <v/>
      </c>
      <c r="C916" s="278"/>
      <c r="D916" s="279"/>
      <c r="E916" s="280" t="str">
        <f ca="1">IF(Table9[[#This Row],[Data de nascimento (aaaa-mm-dd)]]="","",(IF(A916="","",DATEDIF(D916,NOW(),"y"))))</f>
        <v/>
      </c>
      <c r="F916" s="281"/>
      <c r="G916" s="282"/>
      <c r="H916" s="283" t="str">
        <f>IF(G916="","",IF(G916&gt;(auxiliar!L$2*14),"Sim","Não"))</f>
        <v/>
      </c>
      <c r="I916" s="384" t="str">
        <f t="shared" si="63"/>
        <v/>
      </c>
      <c r="J916" s="380" t="str">
        <f>IF(Table9[[#This Row],[Código do agregado
'[Entidade']]]="","",IF(A916&lt;&gt;A915,"A",IF(J915="A","B",IF(J915="B","C",IF(J915="C","D",IF(J915="D","E",IF(J915="E","F",IF(J915="F","G",IF(J915="G","H",IF(J915="H","I",IF(J915="I","J",IF(J915="J","K",IF(J915="K","L",IF(J915="L","M",IF(J915="M","N",IF(J915="N","O",IF(J915="O","P",IF(J915="P","Q"))))))))))))))))))</f>
        <v/>
      </c>
      <c r="K916" s="284" t="str">
        <f t="shared" si="64"/>
        <v/>
      </c>
      <c r="L916" s="285" t="str">
        <f t="shared" si="65"/>
        <v/>
      </c>
      <c r="M916" s="286" t="str">
        <f t="shared" ca="1" si="66"/>
        <v/>
      </c>
      <c r="U916" s="275"/>
    </row>
    <row r="917" spans="1:21" x14ac:dyDescent="0.25">
      <c r="A917" s="276"/>
      <c r="B917" s="277" t="str">
        <f>IF(Table9[[#This Row],[Código do agregado
'[Entidade']]]="","",(CONCATENATE(VLOOKUP(Table9[[#This Row],[Código do agregado
'[Entidade']]],Table8[[Código do agregado '[Entidade']]:[Código do agregado
'[1º Direito']]],8,FALSE),".",Table9[[#This Row],[Membro]])))</f>
        <v/>
      </c>
      <c r="C917" s="278"/>
      <c r="D917" s="279"/>
      <c r="E917" s="280" t="str">
        <f ca="1">IF(Table9[[#This Row],[Data de nascimento (aaaa-mm-dd)]]="","",(IF(A917="","",DATEDIF(D917,NOW(),"y"))))</f>
        <v/>
      </c>
      <c r="F917" s="281"/>
      <c r="G917" s="282"/>
      <c r="H917" s="283" t="str">
        <f>IF(G917="","",IF(G917&gt;(auxiliar!L$2*14),"Sim","Não"))</f>
        <v/>
      </c>
      <c r="I917" s="384" t="str">
        <f t="shared" si="63"/>
        <v/>
      </c>
      <c r="J917" s="380" t="str">
        <f>IF(Table9[[#This Row],[Código do agregado
'[Entidade']]]="","",IF(A917&lt;&gt;A916,"A",IF(J916="A","B",IF(J916="B","C",IF(J916="C","D",IF(J916="D","E",IF(J916="E","F",IF(J916="F","G",IF(J916="G","H",IF(J916="H","I",IF(J916="I","J",IF(J916="J","K",IF(J916="K","L",IF(J916="L","M",IF(J916="M","N",IF(J916="N","O",IF(J916="O","P",IF(J916="P","Q"))))))))))))))))))</f>
        <v/>
      </c>
      <c r="K917" s="284" t="str">
        <f t="shared" si="64"/>
        <v/>
      </c>
      <c r="L917" s="285" t="str">
        <f t="shared" si="65"/>
        <v/>
      </c>
      <c r="M917" s="286" t="str">
        <f t="shared" ca="1" si="66"/>
        <v/>
      </c>
      <c r="U917" s="275"/>
    </row>
    <row r="918" spans="1:21" x14ac:dyDescent="0.25">
      <c r="A918" s="276"/>
      <c r="B918" s="277" t="str">
        <f>IF(Table9[[#This Row],[Código do agregado
'[Entidade']]]="","",(CONCATENATE(VLOOKUP(Table9[[#This Row],[Código do agregado
'[Entidade']]],Table8[[Código do agregado '[Entidade']]:[Código do agregado
'[1º Direito']]],8,FALSE),".",Table9[[#This Row],[Membro]])))</f>
        <v/>
      </c>
      <c r="C918" s="278"/>
      <c r="D918" s="279"/>
      <c r="E918" s="280" t="str">
        <f ca="1">IF(Table9[[#This Row],[Data de nascimento (aaaa-mm-dd)]]="","",(IF(A918="","",DATEDIF(D918,NOW(),"y"))))</f>
        <v/>
      </c>
      <c r="F918" s="281"/>
      <c r="G918" s="282"/>
      <c r="H918" s="283" t="str">
        <f>IF(G918="","",IF(G918&gt;(auxiliar!L$2*14),"Sim","Não"))</f>
        <v/>
      </c>
      <c r="I918" s="384" t="str">
        <f t="shared" si="63"/>
        <v/>
      </c>
      <c r="J918" s="380" t="str">
        <f>IF(Table9[[#This Row],[Código do agregado
'[Entidade']]]="","",IF(A918&lt;&gt;A917,"A",IF(J917="A","B",IF(J917="B","C",IF(J917="C","D",IF(J917="D","E",IF(J917="E","F",IF(J917="F","G",IF(J917="G","H",IF(J917="H","I",IF(J917="I","J",IF(J917="J","K",IF(J917="K","L",IF(J917="L","M",IF(J917="M","N",IF(J917="N","O",IF(J917="O","P",IF(J917="P","Q"))))))))))))))))))</f>
        <v/>
      </c>
      <c r="K918" s="284" t="str">
        <f t="shared" si="64"/>
        <v/>
      </c>
      <c r="L918" s="285" t="str">
        <f t="shared" si="65"/>
        <v/>
      </c>
      <c r="M918" s="286" t="str">
        <f t="shared" ca="1" si="66"/>
        <v/>
      </c>
      <c r="U918" s="275"/>
    </row>
    <row r="919" spans="1:21" x14ac:dyDescent="0.25">
      <c r="A919" s="276"/>
      <c r="B919" s="277" t="str">
        <f>IF(Table9[[#This Row],[Código do agregado
'[Entidade']]]="","",(CONCATENATE(VLOOKUP(Table9[[#This Row],[Código do agregado
'[Entidade']]],Table8[[Código do agregado '[Entidade']]:[Código do agregado
'[1º Direito']]],8,FALSE),".",Table9[[#This Row],[Membro]])))</f>
        <v/>
      </c>
      <c r="C919" s="278"/>
      <c r="D919" s="279"/>
      <c r="E919" s="280" t="str">
        <f ca="1">IF(Table9[[#This Row],[Data de nascimento (aaaa-mm-dd)]]="","",(IF(A919="","",DATEDIF(D919,NOW(),"y"))))</f>
        <v/>
      </c>
      <c r="F919" s="281"/>
      <c r="G919" s="282"/>
      <c r="H919" s="283" t="str">
        <f>IF(G919="","",IF(G919&gt;(auxiliar!L$2*14),"Sim","Não"))</f>
        <v/>
      </c>
      <c r="I919" s="384" t="str">
        <f t="shared" si="63"/>
        <v/>
      </c>
      <c r="J919" s="380" t="str">
        <f>IF(Table9[[#This Row],[Código do agregado
'[Entidade']]]="","",IF(A919&lt;&gt;A918,"A",IF(J918="A","B",IF(J918="B","C",IF(J918="C","D",IF(J918="D","E",IF(J918="E","F",IF(J918="F","G",IF(J918="G","H",IF(J918="H","I",IF(J918="I","J",IF(J918="J","K",IF(J918="K","L",IF(J918="L","M",IF(J918="M","N",IF(J918="N","O",IF(J918="O","P",IF(J918="P","Q"))))))))))))))))))</f>
        <v/>
      </c>
      <c r="K919" s="284" t="str">
        <f t="shared" si="64"/>
        <v/>
      </c>
      <c r="L919" s="285" t="str">
        <f t="shared" si="65"/>
        <v/>
      </c>
      <c r="M919" s="286" t="str">
        <f t="shared" ca="1" si="66"/>
        <v/>
      </c>
      <c r="U919" s="275"/>
    </row>
    <row r="920" spans="1:21" x14ac:dyDescent="0.25">
      <c r="A920" s="276"/>
      <c r="B920" s="277" t="str">
        <f>IF(Table9[[#This Row],[Código do agregado
'[Entidade']]]="","",(CONCATENATE(VLOOKUP(Table9[[#This Row],[Código do agregado
'[Entidade']]],Table8[[Código do agregado '[Entidade']]:[Código do agregado
'[1º Direito']]],8,FALSE),".",Table9[[#This Row],[Membro]])))</f>
        <v/>
      </c>
      <c r="C920" s="278"/>
      <c r="D920" s="279"/>
      <c r="E920" s="280" t="str">
        <f ca="1">IF(Table9[[#This Row],[Data de nascimento (aaaa-mm-dd)]]="","",(IF(A920="","",DATEDIF(D920,NOW(),"y"))))</f>
        <v/>
      </c>
      <c r="F920" s="281"/>
      <c r="G920" s="282"/>
      <c r="H920" s="283" t="str">
        <f>IF(G920="","",IF(G920&gt;(auxiliar!L$2*14),"Sim","Não"))</f>
        <v/>
      </c>
      <c r="I920" s="384" t="str">
        <f t="shared" si="63"/>
        <v/>
      </c>
      <c r="J920" s="380" t="str">
        <f>IF(Table9[[#This Row],[Código do agregado
'[Entidade']]]="","",IF(A920&lt;&gt;A919,"A",IF(J919="A","B",IF(J919="B","C",IF(J919="C","D",IF(J919="D","E",IF(J919="E","F",IF(J919="F","G",IF(J919="G","H",IF(J919="H","I",IF(J919="I","J",IF(J919="J","K",IF(J919="K","L",IF(J919="L","M",IF(J919="M","N",IF(J919="N","O",IF(J919="O","P",IF(J919="P","Q"))))))))))))))))))</f>
        <v/>
      </c>
      <c r="K920" s="284" t="str">
        <f t="shared" si="64"/>
        <v/>
      </c>
      <c r="L920" s="285" t="str">
        <f t="shared" si="65"/>
        <v/>
      </c>
      <c r="M920" s="286" t="str">
        <f t="shared" ca="1" si="66"/>
        <v/>
      </c>
      <c r="U920" s="275"/>
    </row>
    <row r="921" spans="1:21" x14ac:dyDescent="0.25">
      <c r="A921" s="276"/>
      <c r="B921" s="277" t="str">
        <f>IF(Table9[[#This Row],[Código do agregado
'[Entidade']]]="","",(CONCATENATE(VLOOKUP(Table9[[#This Row],[Código do agregado
'[Entidade']]],Table8[[Código do agregado '[Entidade']]:[Código do agregado
'[1º Direito']]],8,FALSE),".",Table9[[#This Row],[Membro]])))</f>
        <v/>
      </c>
      <c r="C921" s="278"/>
      <c r="D921" s="279"/>
      <c r="E921" s="280" t="str">
        <f ca="1">IF(Table9[[#This Row],[Data de nascimento (aaaa-mm-dd)]]="","",(IF(A921="","",DATEDIF(D921,NOW(),"y"))))</f>
        <v/>
      </c>
      <c r="F921" s="281"/>
      <c r="G921" s="282"/>
      <c r="H921" s="283" t="str">
        <f>IF(G921="","",IF(G921&gt;(auxiliar!L$2*14),"Sim","Não"))</f>
        <v/>
      </c>
      <c r="I921" s="384" t="str">
        <f t="shared" si="63"/>
        <v/>
      </c>
      <c r="J921" s="380" t="str">
        <f>IF(Table9[[#This Row],[Código do agregado
'[Entidade']]]="","",IF(A921&lt;&gt;A920,"A",IF(J920="A","B",IF(J920="B","C",IF(J920="C","D",IF(J920="D","E",IF(J920="E","F",IF(J920="F","G",IF(J920="G","H",IF(J920="H","I",IF(J920="I","J",IF(J920="J","K",IF(J920="K","L",IF(J920="L","M",IF(J920="M","N",IF(J920="N","O",IF(J920="O","P",IF(J920="P","Q"))))))))))))))))))</f>
        <v/>
      </c>
      <c r="K921" s="284" t="str">
        <f t="shared" si="64"/>
        <v/>
      </c>
      <c r="L921" s="285" t="str">
        <f t="shared" si="65"/>
        <v/>
      </c>
      <c r="M921" s="286" t="str">
        <f t="shared" ca="1" si="66"/>
        <v/>
      </c>
      <c r="U921" s="275"/>
    </row>
    <row r="922" spans="1:21" x14ac:dyDescent="0.25">
      <c r="A922" s="276"/>
      <c r="B922" s="277" t="str">
        <f>IF(Table9[[#This Row],[Código do agregado
'[Entidade']]]="","",(CONCATENATE(VLOOKUP(Table9[[#This Row],[Código do agregado
'[Entidade']]],Table8[[Código do agregado '[Entidade']]:[Código do agregado
'[1º Direito']]],8,FALSE),".",Table9[[#This Row],[Membro]])))</f>
        <v/>
      </c>
      <c r="C922" s="278"/>
      <c r="D922" s="279"/>
      <c r="E922" s="280" t="str">
        <f ca="1">IF(Table9[[#This Row],[Data de nascimento (aaaa-mm-dd)]]="","",(IF(A922="","",DATEDIF(D922,NOW(),"y"))))</f>
        <v/>
      </c>
      <c r="F922" s="281"/>
      <c r="G922" s="282"/>
      <c r="H922" s="283" t="str">
        <f>IF(G922="","",IF(G922&gt;(auxiliar!L$2*14),"Sim","Não"))</f>
        <v/>
      </c>
      <c r="I922" s="384" t="str">
        <f t="shared" si="63"/>
        <v/>
      </c>
      <c r="J922" s="380" t="str">
        <f>IF(Table9[[#This Row],[Código do agregado
'[Entidade']]]="","",IF(A922&lt;&gt;A921,"A",IF(J921="A","B",IF(J921="B","C",IF(J921="C","D",IF(J921="D","E",IF(J921="E","F",IF(J921="F","G",IF(J921="G","H",IF(J921="H","I",IF(J921="I","J",IF(J921="J","K",IF(J921="K","L",IF(J921="L","M",IF(J921="M","N",IF(J921="N","O",IF(J921="O","P",IF(J921="P","Q"))))))))))))))))))</f>
        <v/>
      </c>
      <c r="K922" s="284" t="str">
        <f t="shared" si="64"/>
        <v/>
      </c>
      <c r="L922" s="285" t="str">
        <f t="shared" si="65"/>
        <v/>
      </c>
      <c r="M922" s="286" t="str">
        <f t="shared" ca="1" si="66"/>
        <v/>
      </c>
      <c r="U922" s="275"/>
    </row>
    <row r="923" spans="1:21" x14ac:dyDescent="0.25">
      <c r="A923" s="276"/>
      <c r="B923" s="277" t="str">
        <f>IF(Table9[[#This Row],[Código do agregado
'[Entidade']]]="","",(CONCATENATE(VLOOKUP(Table9[[#This Row],[Código do agregado
'[Entidade']]],Table8[[Código do agregado '[Entidade']]:[Código do agregado
'[1º Direito']]],8,FALSE),".",Table9[[#This Row],[Membro]])))</f>
        <v/>
      </c>
      <c r="C923" s="278"/>
      <c r="D923" s="279"/>
      <c r="E923" s="280" t="str">
        <f ca="1">IF(Table9[[#This Row],[Data de nascimento (aaaa-mm-dd)]]="","",(IF(A923="","",DATEDIF(D923,NOW(),"y"))))</f>
        <v/>
      </c>
      <c r="F923" s="281"/>
      <c r="G923" s="282"/>
      <c r="H923" s="283" t="str">
        <f>IF(G923="","",IF(G923&gt;(auxiliar!L$2*14),"Sim","Não"))</f>
        <v/>
      </c>
      <c r="I923" s="384" t="str">
        <f t="shared" si="63"/>
        <v/>
      </c>
      <c r="J923" s="380" t="str">
        <f>IF(Table9[[#This Row],[Código do agregado
'[Entidade']]]="","",IF(A923&lt;&gt;A922,"A",IF(J922="A","B",IF(J922="B","C",IF(J922="C","D",IF(J922="D","E",IF(J922="E","F",IF(J922="F","G",IF(J922="G","H",IF(J922="H","I",IF(J922="I","J",IF(J922="J","K",IF(J922="K","L",IF(J922="L","M",IF(J922="M","N",IF(J922="N","O",IF(J922="O","P",IF(J922="P","Q"))))))))))))))))))</f>
        <v/>
      </c>
      <c r="K923" s="284" t="str">
        <f t="shared" si="64"/>
        <v/>
      </c>
      <c r="L923" s="285" t="str">
        <f t="shared" si="65"/>
        <v/>
      </c>
      <c r="M923" s="286" t="str">
        <f t="shared" ca="1" si="66"/>
        <v/>
      </c>
      <c r="U923" s="275"/>
    </row>
    <row r="924" spans="1:21" x14ac:dyDescent="0.25">
      <c r="A924" s="276"/>
      <c r="B924" s="277" t="str">
        <f>IF(Table9[[#This Row],[Código do agregado
'[Entidade']]]="","",(CONCATENATE(VLOOKUP(Table9[[#This Row],[Código do agregado
'[Entidade']]],Table8[[Código do agregado '[Entidade']]:[Código do agregado
'[1º Direito']]],8,FALSE),".",Table9[[#This Row],[Membro]])))</f>
        <v/>
      </c>
      <c r="C924" s="278"/>
      <c r="D924" s="279"/>
      <c r="E924" s="280" t="str">
        <f ca="1">IF(Table9[[#This Row],[Data de nascimento (aaaa-mm-dd)]]="","",(IF(A924="","",DATEDIF(D924,NOW(),"y"))))</f>
        <v/>
      </c>
      <c r="F924" s="281"/>
      <c r="G924" s="282"/>
      <c r="H924" s="283" t="str">
        <f>IF(G924="","",IF(G924&gt;(auxiliar!L$2*14),"Sim","Não"))</f>
        <v/>
      </c>
      <c r="I924" s="384" t="str">
        <f t="shared" si="63"/>
        <v/>
      </c>
      <c r="J924" s="380" t="str">
        <f>IF(Table9[[#This Row],[Código do agregado
'[Entidade']]]="","",IF(A924&lt;&gt;A923,"A",IF(J923="A","B",IF(J923="B","C",IF(J923="C","D",IF(J923="D","E",IF(J923="E","F",IF(J923="F","G",IF(J923="G","H",IF(J923="H","I",IF(J923="I","J",IF(J923="J","K",IF(J923="K","L",IF(J923="L","M",IF(J923="M","N",IF(J923="N","O",IF(J923="O","P",IF(J923="P","Q"))))))))))))))))))</f>
        <v/>
      </c>
      <c r="K924" s="284" t="str">
        <f t="shared" si="64"/>
        <v/>
      </c>
      <c r="L924" s="285" t="str">
        <f t="shared" si="65"/>
        <v/>
      </c>
      <c r="M924" s="286" t="str">
        <f t="shared" ca="1" si="66"/>
        <v/>
      </c>
      <c r="U924" s="275"/>
    </row>
    <row r="925" spans="1:21" x14ac:dyDescent="0.25">
      <c r="A925" s="276"/>
      <c r="B925" s="277" t="str">
        <f>IF(Table9[[#This Row],[Código do agregado
'[Entidade']]]="","",(CONCATENATE(VLOOKUP(Table9[[#This Row],[Código do agregado
'[Entidade']]],Table8[[Código do agregado '[Entidade']]:[Código do agregado
'[1º Direito']]],8,FALSE),".",Table9[[#This Row],[Membro]])))</f>
        <v/>
      </c>
      <c r="C925" s="278"/>
      <c r="D925" s="279"/>
      <c r="E925" s="280" t="str">
        <f ca="1">IF(Table9[[#This Row],[Data de nascimento (aaaa-mm-dd)]]="","",(IF(A925="","",DATEDIF(D925,NOW(),"y"))))</f>
        <v/>
      </c>
      <c r="F925" s="281"/>
      <c r="G925" s="282"/>
      <c r="H925" s="283" t="str">
        <f>IF(G925="","",IF(G925&gt;(auxiliar!L$2*14),"Sim","Não"))</f>
        <v/>
      </c>
      <c r="I925" s="384" t="str">
        <f t="shared" si="63"/>
        <v/>
      </c>
      <c r="J925" s="380" t="str">
        <f>IF(Table9[[#This Row],[Código do agregado
'[Entidade']]]="","",IF(A925&lt;&gt;A924,"A",IF(J924="A","B",IF(J924="B","C",IF(J924="C","D",IF(J924="D","E",IF(J924="E","F",IF(J924="F","G",IF(J924="G","H",IF(J924="H","I",IF(J924="I","J",IF(J924="J","K",IF(J924="K","L",IF(J924="L","M",IF(J924="M","N",IF(J924="N","O",IF(J924="O","P",IF(J924="P","Q"))))))))))))))))))</f>
        <v/>
      </c>
      <c r="K925" s="284" t="str">
        <f t="shared" si="64"/>
        <v/>
      </c>
      <c r="L925" s="285" t="str">
        <f t="shared" si="65"/>
        <v/>
      </c>
      <c r="M925" s="286" t="str">
        <f t="shared" ca="1" si="66"/>
        <v/>
      </c>
      <c r="U925" s="275"/>
    </row>
    <row r="926" spans="1:21" x14ac:dyDescent="0.25">
      <c r="A926" s="276"/>
      <c r="B926" s="277" t="str">
        <f>IF(Table9[[#This Row],[Código do agregado
'[Entidade']]]="","",(CONCATENATE(VLOOKUP(Table9[[#This Row],[Código do agregado
'[Entidade']]],Table8[[Código do agregado '[Entidade']]:[Código do agregado
'[1º Direito']]],8,FALSE),".",Table9[[#This Row],[Membro]])))</f>
        <v/>
      </c>
      <c r="C926" s="278"/>
      <c r="D926" s="279"/>
      <c r="E926" s="280" t="str">
        <f ca="1">IF(Table9[[#This Row],[Data de nascimento (aaaa-mm-dd)]]="","",(IF(A926="","",DATEDIF(D926,NOW(),"y"))))</f>
        <v/>
      </c>
      <c r="F926" s="281"/>
      <c r="G926" s="282"/>
      <c r="H926" s="283" t="str">
        <f>IF(G926="","",IF(G926&gt;(auxiliar!L$2*14),"Sim","Não"))</f>
        <v/>
      </c>
      <c r="I926" s="384" t="str">
        <f t="shared" si="63"/>
        <v/>
      </c>
      <c r="J926" s="380" t="str">
        <f>IF(Table9[[#This Row],[Código do agregado
'[Entidade']]]="","",IF(A926&lt;&gt;A925,"A",IF(J925="A","B",IF(J925="B","C",IF(J925="C","D",IF(J925="D","E",IF(J925="E","F",IF(J925="F","G",IF(J925="G","H",IF(J925="H","I",IF(J925="I","J",IF(J925="J","K",IF(J925="K","L",IF(J925="L","M",IF(J925="M","N",IF(J925="N","O",IF(J925="O","P",IF(J925="P","Q"))))))))))))))))))</f>
        <v/>
      </c>
      <c r="K926" s="284" t="str">
        <f t="shared" si="64"/>
        <v/>
      </c>
      <c r="L926" s="285" t="str">
        <f t="shared" si="65"/>
        <v/>
      </c>
      <c r="M926" s="286" t="str">
        <f t="shared" ca="1" si="66"/>
        <v/>
      </c>
      <c r="U926" s="275"/>
    </row>
    <row r="927" spans="1:21" x14ac:dyDescent="0.25">
      <c r="A927" s="276"/>
      <c r="B927" s="277" t="str">
        <f>IF(Table9[[#This Row],[Código do agregado
'[Entidade']]]="","",(CONCATENATE(VLOOKUP(Table9[[#This Row],[Código do agregado
'[Entidade']]],Table8[[Código do agregado '[Entidade']]:[Código do agregado
'[1º Direito']]],8,FALSE),".",Table9[[#This Row],[Membro]])))</f>
        <v/>
      </c>
      <c r="C927" s="278"/>
      <c r="D927" s="279"/>
      <c r="E927" s="280" t="str">
        <f ca="1">IF(Table9[[#This Row],[Data de nascimento (aaaa-mm-dd)]]="","",(IF(A927="","",DATEDIF(D927,NOW(),"y"))))</f>
        <v/>
      </c>
      <c r="F927" s="281"/>
      <c r="G927" s="282"/>
      <c r="H927" s="283" t="str">
        <f>IF(G927="","",IF(G927&gt;(auxiliar!L$2*14),"Sim","Não"))</f>
        <v/>
      </c>
      <c r="I927" s="384" t="str">
        <f t="shared" si="63"/>
        <v/>
      </c>
      <c r="J927" s="380" t="str">
        <f>IF(Table9[[#This Row],[Código do agregado
'[Entidade']]]="","",IF(A927&lt;&gt;A926,"A",IF(J926="A","B",IF(J926="B","C",IF(J926="C","D",IF(J926="D","E",IF(J926="E","F",IF(J926="F","G",IF(J926="G","H",IF(J926="H","I",IF(J926="I","J",IF(J926="J","K",IF(J926="K","L",IF(J926="L","M",IF(J926="M","N",IF(J926="N","O",IF(J926="O","P",IF(J926="P","Q"))))))))))))))))))</f>
        <v/>
      </c>
      <c r="K927" s="284" t="str">
        <f t="shared" si="64"/>
        <v/>
      </c>
      <c r="L927" s="285" t="str">
        <f t="shared" si="65"/>
        <v/>
      </c>
      <c r="M927" s="286" t="str">
        <f t="shared" ca="1" si="66"/>
        <v/>
      </c>
      <c r="U927" s="275"/>
    </row>
    <row r="928" spans="1:21" x14ac:dyDescent="0.25">
      <c r="A928" s="276"/>
      <c r="B928" s="277" t="str">
        <f>IF(Table9[[#This Row],[Código do agregado
'[Entidade']]]="","",(CONCATENATE(VLOOKUP(Table9[[#This Row],[Código do agregado
'[Entidade']]],Table8[[Código do agregado '[Entidade']]:[Código do agregado
'[1º Direito']]],8,FALSE),".",Table9[[#This Row],[Membro]])))</f>
        <v/>
      </c>
      <c r="C928" s="278"/>
      <c r="D928" s="279"/>
      <c r="E928" s="280" t="str">
        <f ca="1">IF(Table9[[#This Row],[Data de nascimento (aaaa-mm-dd)]]="","",(IF(A928="","",DATEDIF(D928,NOW(),"y"))))</f>
        <v/>
      </c>
      <c r="F928" s="281"/>
      <c r="G928" s="282"/>
      <c r="H928" s="283" t="str">
        <f>IF(G928="","",IF(G928&gt;(auxiliar!L$2*14),"Sim","Não"))</f>
        <v/>
      </c>
      <c r="I928" s="384" t="str">
        <f t="shared" si="63"/>
        <v/>
      </c>
      <c r="J928" s="380" t="str">
        <f>IF(Table9[[#This Row],[Código do agregado
'[Entidade']]]="","",IF(A928&lt;&gt;A927,"A",IF(J927="A","B",IF(J927="B","C",IF(J927="C","D",IF(J927="D","E",IF(J927="E","F",IF(J927="F","G",IF(J927="G","H",IF(J927="H","I",IF(J927="I","J",IF(J927="J","K",IF(J927="K","L",IF(J927="L","M",IF(J927="M","N",IF(J927="N","O",IF(J927="O","P",IF(J927="P","Q"))))))))))))))))))</f>
        <v/>
      </c>
      <c r="K928" s="284" t="str">
        <f t="shared" si="64"/>
        <v/>
      </c>
      <c r="L928" s="285" t="str">
        <f t="shared" si="65"/>
        <v/>
      </c>
      <c r="M928" s="286" t="str">
        <f t="shared" ca="1" si="66"/>
        <v/>
      </c>
      <c r="U928" s="275"/>
    </row>
    <row r="929" spans="1:21" x14ac:dyDescent="0.25">
      <c r="A929" s="276"/>
      <c r="B929" s="277" t="str">
        <f>IF(Table9[[#This Row],[Código do agregado
'[Entidade']]]="","",(CONCATENATE(VLOOKUP(Table9[[#This Row],[Código do agregado
'[Entidade']]],Table8[[Código do agregado '[Entidade']]:[Código do agregado
'[1º Direito']]],8,FALSE),".",Table9[[#This Row],[Membro]])))</f>
        <v/>
      </c>
      <c r="C929" s="278"/>
      <c r="D929" s="279"/>
      <c r="E929" s="280" t="str">
        <f ca="1">IF(Table9[[#This Row],[Data de nascimento (aaaa-mm-dd)]]="","",(IF(A929="","",DATEDIF(D929,NOW(),"y"))))</f>
        <v/>
      </c>
      <c r="F929" s="281"/>
      <c r="G929" s="282"/>
      <c r="H929" s="283" t="str">
        <f>IF(G929="","",IF(G929&gt;(auxiliar!L$2*14),"Sim","Não"))</f>
        <v/>
      </c>
      <c r="I929" s="384" t="str">
        <f t="shared" si="63"/>
        <v/>
      </c>
      <c r="J929" s="380" t="str">
        <f>IF(Table9[[#This Row],[Código do agregado
'[Entidade']]]="","",IF(A929&lt;&gt;A928,"A",IF(J928="A","B",IF(J928="B","C",IF(J928="C","D",IF(J928="D","E",IF(J928="E","F",IF(J928="F","G",IF(J928="G","H",IF(J928="H","I",IF(J928="I","J",IF(J928="J","K",IF(J928="K","L",IF(J928="L","M",IF(J928="M","N",IF(J928="N","O",IF(J928="O","P",IF(J928="P","Q"))))))))))))))))))</f>
        <v/>
      </c>
      <c r="K929" s="284" t="str">
        <f t="shared" si="64"/>
        <v/>
      </c>
      <c r="L929" s="285" t="str">
        <f t="shared" si="65"/>
        <v/>
      </c>
      <c r="M929" s="286" t="str">
        <f t="shared" ca="1" si="66"/>
        <v/>
      </c>
      <c r="U929" s="275"/>
    </row>
    <row r="930" spans="1:21" x14ac:dyDescent="0.25">
      <c r="A930" s="276"/>
      <c r="B930" s="277" t="str">
        <f>IF(Table9[[#This Row],[Código do agregado
'[Entidade']]]="","",(CONCATENATE(VLOOKUP(Table9[[#This Row],[Código do agregado
'[Entidade']]],Table8[[Código do agregado '[Entidade']]:[Código do agregado
'[1º Direito']]],8,FALSE),".",Table9[[#This Row],[Membro]])))</f>
        <v/>
      </c>
      <c r="C930" s="278"/>
      <c r="D930" s="279"/>
      <c r="E930" s="280" t="str">
        <f ca="1">IF(Table9[[#This Row],[Data de nascimento (aaaa-mm-dd)]]="","",(IF(A930="","",DATEDIF(D930,NOW(),"y"))))</f>
        <v/>
      </c>
      <c r="F930" s="281"/>
      <c r="G930" s="282"/>
      <c r="H930" s="283" t="str">
        <f>IF(G930="","",IF(G930&gt;(auxiliar!L$2*14),"Sim","Não"))</f>
        <v/>
      </c>
      <c r="I930" s="384" t="str">
        <f t="shared" si="63"/>
        <v/>
      </c>
      <c r="J930" s="380" t="str">
        <f>IF(Table9[[#This Row],[Código do agregado
'[Entidade']]]="","",IF(A930&lt;&gt;A929,"A",IF(J929="A","B",IF(J929="B","C",IF(J929="C","D",IF(J929="D","E",IF(J929="E","F",IF(J929="F","G",IF(J929="G","H",IF(J929="H","I",IF(J929="I","J",IF(J929="J","K",IF(J929="K","L",IF(J929="L","M",IF(J929="M","N",IF(J929="N","O",IF(J929="O","P",IF(J929="P","Q"))))))))))))))))))</f>
        <v/>
      </c>
      <c r="K930" s="284" t="str">
        <f t="shared" si="64"/>
        <v/>
      </c>
      <c r="L930" s="285" t="str">
        <f t="shared" si="65"/>
        <v/>
      </c>
      <c r="M930" s="286" t="str">
        <f t="shared" ca="1" si="66"/>
        <v/>
      </c>
      <c r="U930" s="275"/>
    </row>
    <row r="931" spans="1:21" x14ac:dyDescent="0.25">
      <c r="A931" s="276"/>
      <c r="B931" s="277" t="str">
        <f>IF(Table9[[#This Row],[Código do agregado
'[Entidade']]]="","",(CONCATENATE(VLOOKUP(Table9[[#This Row],[Código do agregado
'[Entidade']]],Table8[[Código do agregado '[Entidade']]:[Código do agregado
'[1º Direito']]],8,FALSE),".",Table9[[#This Row],[Membro]])))</f>
        <v/>
      </c>
      <c r="C931" s="278"/>
      <c r="D931" s="279"/>
      <c r="E931" s="280" t="str">
        <f ca="1">IF(Table9[[#This Row],[Data de nascimento (aaaa-mm-dd)]]="","",(IF(A931="","",DATEDIF(D931,NOW(),"y"))))</f>
        <v/>
      </c>
      <c r="F931" s="281"/>
      <c r="G931" s="282"/>
      <c r="H931" s="283" t="str">
        <f>IF(G931="","",IF(G931&gt;(auxiliar!L$2*14),"Sim","Não"))</f>
        <v/>
      </c>
      <c r="I931" s="384" t="str">
        <f t="shared" si="63"/>
        <v/>
      </c>
      <c r="J931" s="380" t="str">
        <f>IF(Table9[[#This Row],[Código do agregado
'[Entidade']]]="","",IF(A931&lt;&gt;A930,"A",IF(J930="A","B",IF(J930="B","C",IF(J930="C","D",IF(J930="D","E",IF(J930="E","F",IF(J930="F","G",IF(J930="G","H",IF(J930="H","I",IF(J930="I","J",IF(J930="J","K",IF(J930="K","L",IF(J930="L","M",IF(J930="M","N",IF(J930="N","O",IF(J930="O","P",IF(J930="P","Q"))))))))))))))))))</f>
        <v/>
      </c>
      <c r="K931" s="284" t="str">
        <f t="shared" si="64"/>
        <v/>
      </c>
      <c r="L931" s="285" t="str">
        <f t="shared" si="65"/>
        <v/>
      </c>
      <c r="M931" s="286" t="str">
        <f t="shared" ca="1" si="66"/>
        <v/>
      </c>
      <c r="U931" s="275"/>
    </row>
    <row r="932" spans="1:21" x14ac:dyDescent="0.25">
      <c r="A932" s="276"/>
      <c r="B932" s="277" t="str">
        <f>IF(Table9[[#This Row],[Código do agregado
'[Entidade']]]="","",(CONCATENATE(VLOOKUP(Table9[[#This Row],[Código do agregado
'[Entidade']]],Table8[[Código do agregado '[Entidade']]:[Código do agregado
'[1º Direito']]],8,FALSE),".",Table9[[#This Row],[Membro]])))</f>
        <v/>
      </c>
      <c r="C932" s="278"/>
      <c r="D932" s="279"/>
      <c r="E932" s="280" t="str">
        <f ca="1">IF(Table9[[#This Row],[Data de nascimento (aaaa-mm-dd)]]="","",(IF(A932="","",DATEDIF(D932,NOW(),"y"))))</f>
        <v/>
      </c>
      <c r="F932" s="281"/>
      <c r="G932" s="282"/>
      <c r="H932" s="283" t="str">
        <f>IF(G932="","",IF(G932&gt;(auxiliar!L$2*14),"Sim","Não"))</f>
        <v/>
      </c>
      <c r="I932" s="384" t="str">
        <f t="shared" si="63"/>
        <v/>
      </c>
      <c r="J932" s="380" t="str">
        <f>IF(Table9[[#This Row],[Código do agregado
'[Entidade']]]="","",IF(A932&lt;&gt;A931,"A",IF(J931="A","B",IF(J931="B","C",IF(J931="C","D",IF(J931="D","E",IF(J931="E","F",IF(J931="F","G",IF(J931="G","H",IF(J931="H","I",IF(J931="I","J",IF(J931="J","K",IF(J931="K","L",IF(J931="L","M",IF(J931="M","N",IF(J931="N","O",IF(J931="O","P",IF(J931="P","Q"))))))))))))))))))</f>
        <v/>
      </c>
      <c r="K932" s="284" t="str">
        <f t="shared" si="64"/>
        <v/>
      </c>
      <c r="L932" s="285" t="str">
        <f t="shared" si="65"/>
        <v/>
      </c>
      <c r="M932" s="286" t="str">
        <f t="shared" ca="1" si="66"/>
        <v/>
      </c>
      <c r="U932" s="275"/>
    </row>
    <row r="933" spans="1:21" x14ac:dyDescent="0.25">
      <c r="A933" s="276"/>
      <c r="B933" s="277" t="str">
        <f>IF(Table9[[#This Row],[Código do agregado
'[Entidade']]]="","",(CONCATENATE(VLOOKUP(Table9[[#This Row],[Código do agregado
'[Entidade']]],Table8[[Código do agregado '[Entidade']]:[Código do agregado
'[1º Direito']]],8,FALSE),".",Table9[[#This Row],[Membro]])))</f>
        <v/>
      </c>
      <c r="C933" s="278"/>
      <c r="D933" s="279"/>
      <c r="E933" s="280" t="str">
        <f ca="1">IF(Table9[[#This Row],[Data de nascimento (aaaa-mm-dd)]]="","",(IF(A933="","",DATEDIF(D933,NOW(),"y"))))</f>
        <v/>
      </c>
      <c r="F933" s="281"/>
      <c r="G933" s="282"/>
      <c r="H933" s="283" t="str">
        <f>IF(G933="","",IF(G933&gt;(auxiliar!L$2*14),"Sim","Não"))</f>
        <v/>
      </c>
      <c r="I933" s="384" t="str">
        <f t="shared" si="63"/>
        <v/>
      </c>
      <c r="J933" s="380" t="str">
        <f>IF(Table9[[#This Row],[Código do agregado
'[Entidade']]]="","",IF(A933&lt;&gt;A932,"A",IF(J932="A","B",IF(J932="B","C",IF(J932="C","D",IF(J932="D","E",IF(J932="E","F",IF(J932="F","G",IF(J932="G","H",IF(J932="H","I",IF(J932="I","J",IF(J932="J","K",IF(J932="K","L",IF(J932="L","M",IF(J932="M","N",IF(J932="N","O",IF(J932="O","P",IF(J932="P","Q"))))))))))))))))))</f>
        <v/>
      </c>
      <c r="K933" s="284" t="str">
        <f t="shared" si="64"/>
        <v/>
      </c>
      <c r="L933" s="285" t="str">
        <f t="shared" si="65"/>
        <v/>
      </c>
      <c r="M933" s="286" t="str">
        <f t="shared" ca="1" si="66"/>
        <v/>
      </c>
      <c r="U933" s="275"/>
    </row>
    <row r="934" spans="1:21" x14ac:dyDescent="0.25">
      <c r="A934" s="276"/>
      <c r="B934" s="277" t="str">
        <f>IF(Table9[[#This Row],[Código do agregado
'[Entidade']]]="","",(CONCATENATE(VLOOKUP(Table9[[#This Row],[Código do agregado
'[Entidade']]],Table8[[Código do agregado '[Entidade']]:[Código do agregado
'[1º Direito']]],8,FALSE),".",Table9[[#This Row],[Membro]])))</f>
        <v/>
      </c>
      <c r="C934" s="278"/>
      <c r="D934" s="279"/>
      <c r="E934" s="280" t="str">
        <f ca="1">IF(Table9[[#This Row],[Data de nascimento (aaaa-mm-dd)]]="","",(IF(A934="","",DATEDIF(D934,NOW(),"y"))))</f>
        <v/>
      </c>
      <c r="F934" s="281"/>
      <c r="G934" s="282"/>
      <c r="H934" s="283" t="str">
        <f>IF(G934="","",IF(G934&gt;(auxiliar!L$2*14),"Sim","Não"))</f>
        <v/>
      </c>
      <c r="I934" s="384" t="str">
        <f t="shared" si="63"/>
        <v/>
      </c>
      <c r="J934" s="380" t="str">
        <f>IF(Table9[[#This Row],[Código do agregado
'[Entidade']]]="","",IF(A934&lt;&gt;A933,"A",IF(J933="A","B",IF(J933="B","C",IF(J933="C","D",IF(J933="D","E",IF(J933="E","F",IF(J933="F","G",IF(J933="G","H",IF(J933="H","I",IF(J933="I","J",IF(J933="J","K",IF(J933="K","L",IF(J933="L","M",IF(J933="M","N",IF(J933="N","O",IF(J933="O","P",IF(J933="P","Q"))))))))))))))))))</f>
        <v/>
      </c>
      <c r="K934" s="284" t="str">
        <f t="shared" si="64"/>
        <v/>
      </c>
      <c r="L934" s="285" t="str">
        <f t="shared" si="65"/>
        <v/>
      </c>
      <c r="M934" s="286" t="str">
        <f t="shared" ca="1" si="66"/>
        <v/>
      </c>
      <c r="U934" s="275"/>
    </row>
    <row r="935" spans="1:21" x14ac:dyDescent="0.25">
      <c r="A935" s="276"/>
      <c r="B935" s="277" t="str">
        <f>IF(Table9[[#This Row],[Código do agregado
'[Entidade']]]="","",(CONCATENATE(VLOOKUP(Table9[[#This Row],[Código do agregado
'[Entidade']]],Table8[[Código do agregado '[Entidade']]:[Código do agregado
'[1º Direito']]],8,FALSE),".",Table9[[#This Row],[Membro]])))</f>
        <v/>
      </c>
      <c r="C935" s="278"/>
      <c r="D935" s="279"/>
      <c r="E935" s="280" t="str">
        <f ca="1">IF(Table9[[#This Row],[Data de nascimento (aaaa-mm-dd)]]="","",(IF(A935="","",DATEDIF(D935,NOW(),"y"))))</f>
        <v/>
      </c>
      <c r="F935" s="281"/>
      <c r="G935" s="282"/>
      <c r="H935" s="283" t="str">
        <f>IF(G935="","",IF(G935&gt;(auxiliar!L$2*14),"Sim","Não"))</f>
        <v/>
      </c>
      <c r="I935" s="384" t="str">
        <f t="shared" si="63"/>
        <v/>
      </c>
      <c r="J935" s="380" t="str">
        <f>IF(Table9[[#This Row],[Código do agregado
'[Entidade']]]="","",IF(A935&lt;&gt;A934,"A",IF(J934="A","B",IF(J934="B","C",IF(J934="C","D",IF(J934="D","E",IF(J934="E","F",IF(J934="F","G",IF(J934="G","H",IF(J934="H","I",IF(J934="I","J",IF(J934="J","K",IF(J934="K","L",IF(J934="L","M",IF(J934="M","N",IF(J934="N","O",IF(J934="O","P",IF(J934="P","Q"))))))))))))))))))</f>
        <v/>
      </c>
      <c r="K935" s="284" t="str">
        <f t="shared" si="64"/>
        <v/>
      </c>
      <c r="L935" s="285" t="str">
        <f t="shared" si="65"/>
        <v/>
      </c>
      <c r="M935" s="286" t="str">
        <f t="shared" ca="1" si="66"/>
        <v/>
      </c>
      <c r="U935" s="275"/>
    </row>
    <row r="936" spans="1:21" x14ac:dyDescent="0.25">
      <c r="A936" s="276"/>
      <c r="B936" s="277" t="str">
        <f>IF(Table9[[#This Row],[Código do agregado
'[Entidade']]]="","",(CONCATENATE(VLOOKUP(Table9[[#This Row],[Código do agregado
'[Entidade']]],Table8[[Código do agregado '[Entidade']]:[Código do agregado
'[1º Direito']]],8,FALSE),".",Table9[[#This Row],[Membro]])))</f>
        <v/>
      </c>
      <c r="C936" s="278"/>
      <c r="D936" s="279"/>
      <c r="E936" s="280" t="str">
        <f ca="1">IF(Table9[[#This Row],[Data de nascimento (aaaa-mm-dd)]]="","",(IF(A936="","",DATEDIF(D936,NOW(),"y"))))</f>
        <v/>
      </c>
      <c r="F936" s="281"/>
      <c r="G936" s="282"/>
      <c r="H936" s="283" t="str">
        <f>IF(G936="","",IF(G936&gt;(auxiliar!L$2*14),"Sim","Não"))</f>
        <v/>
      </c>
      <c r="I936" s="384" t="str">
        <f t="shared" si="63"/>
        <v/>
      </c>
      <c r="J936" s="380" t="str">
        <f>IF(Table9[[#This Row],[Código do agregado
'[Entidade']]]="","",IF(A936&lt;&gt;A935,"A",IF(J935="A","B",IF(J935="B","C",IF(J935="C","D",IF(J935="D","E",IF(J935="E","F",IF(J935="F","G",IF(J935="G","H",IF(J935="H","I",IF(J935="I","J",IF(J935="J","K",IF(J935="K","L",IF(J935="L","M",IF(J935="M","N",IF(J935="N","O",IF(J935="O","P",IF(J935="P","Q"))))))))))))))))))</f>
        <v/>
      </c>
      <c r="K936" s="284" t="str">
        <f t="shared" si="64"/>
        <v/>
      </c>
      <c r="L936" s="285" t="str">
        <f t="shared" si="65"/>
        <v/>
      </c>
      <c r="M936" s="286" t="str">
        <f t="shared" ca="1" si="66"/>
        <v/>
      </c>
      <c r="U936" s="275"/>
    </row>
    <row r="937" spans="1:21" x14ac:dyDescent="0.25">
      <c r="A937" s="276"/>
      <c r="B937" s="277" t="str">
        <f>IF(Table9[[#This Row],[Código do agregado
'[Entidade']]]="","",(CONCATENATE(VLOOKUP(Table9[[#This Row],[Código do agregado
'[Entidade']]],Table8[[Código do agregado '[Entidade']]:[Código do agregado
'[1º Direito']]],8,FALSE),".",Table9[[#This Row],[Membro]])))</f>
        <v/>
      </c>
      <c r="C937" s="278"/>
      <c r="D937" s="279"/>
      <c r="E937" s="280" t="str">
        <f ca="1">IF(Table9[[#This Row],[Data de nascimento (aaaa-mm-dd)]]="","",(IF(A937="","",DATEDIF(D937,NOW(),"y"))))</f>
        <v/>
      </c>
      <c r="F937" s="281"/>
      <c r="G937" s="282"/>
      <c r="H937" s="283" t="str">
        <f>IF(G937="","",IF(G937&gt;(auxiliar!L$2*14),"Sim","Não"))</f>
        <v/>
      </c>
      <c r="I937" s="384" t="str">
        <f t="shared" si="63"/>
        <v/>
      </c>
      <c r="J937" s="380" t="str">
        <f>IF(Table9[[#This Row],[Código do agregado
'[Entidade']]]="","",IF(A937&lt;&gt;A936,"A",IF(J936="A","B",IF(J936="B","C",IF(J936="C","D",IF(J936="D","E",IF(J936="E","F",IF(J936="F","G",IF(J936="G","H",IF(J936="H","I",IF(J936="I","J",IF(J936="J","K",IF(J936="K","L",IF(J936="L","M",IF(J936="M","N",IF(J936="N","O",IF(J936="O","P",IF(J936="P","Q"))))))))))))))))))</f>
        <v/>
      </c>
      <c r="K937" s="284" t="str">
        <f t="shared" si="64"/>
        <v/>
      </c>
      <c r="L937" s="285" t="str">
        <f t="shared" si="65"/>
        <v/>
      </c>
      <c r="M937" s="286" t="str">
        <f t="shared" ca="1" si="66"/>
        <v/>
      </c>
      <c r="U937" s="275"/>
    </row>
    <row r="938" spans="1:21" x14ac:dyDescent="0.25">
      <c r="A938" s="276"/>
      <c r="B938" s="277" t="str">
        <f>IF(Table9[[#This Row],[Código do agregado
'[Entidade']]]="","",(CONCATENATE(VLOOKUP(Table9[[#This Row],[Código do agregado
'[Entidade']]],Table8[[Código do agregado '[Entidade']]:[Código do agregado
'[1º Direito']]],8,FALSE),".",Table9[[#This Row],[Membro]])))</f>
        <v/>
      </c>
      <c r="C938" s="278"/>
      <c r="D938" s="279"/>
      <c r="E938" s="280" t="str">
        <f ca="1">IF(Table9[[#This Row],[Data de nascimento (aaaa-mm-dd)]]="","",(IF(A938="","",DATEDIF(D938,NOW(),"y"))))</f>
        <v/>
      </c>
      <c r="F938" s="281"/>
      <c r="G938" s="282"/>
      <c r="H938" s="283" t="str">
        <f>IF(G938="","",IF(G938&gt;(auxiliar!L$2*14),"Sim","Não"))</f>
        <v/>
      </c>
      <c r="I938" s="384" t="str">
        <f t="shared" si="63"/>
        <v/>
      </c>
      <c r="J938" s="380" t="str">
        <f>IF(Table9[[#This Row],[Código do agregado
'[Entidade']]]="","",IF(A938&lt;&gt;A937,"A",IF(J937="A","B",IF(J937="B","C",IF(J937="C","D",IF(J937="D","E",IF(J937="E","F",IF(J937="F","G",IF(J937="G","H",IF(J937="H","I",IF(J937="I","J",IF(J937="J","K",IF(J937="K","L",IF(J937="L","M",IF(J937="M","N",IF(J937="N","O",IF(J937="O","P",IF(J937="P","Q"))))))))))))))))))</f>
        <v/>
      </c>
      <c r="K938" s="284" t="str">
        <f t="shared" si="64"/>
        <v/>
      </c>
      <c r="L938" s="285" t="str">
        <f t="shared" si="65"/>
        <v/>
      </c>
      <c r="M938" s="286" t="str">
        <f t="shared" ca="1" si="66"/>
        <v/>
      </c>
      <c r="U938" s="275"/>
    </row>
    <row r="939" spans="1:21" x14ac:dyDescent="0.25">
      <c r="A939" s="276"/>
      <c r="B939" s="277" t="str">
        <f>IF(Table9[[#This Row],[Código do agregado
'[Entidade']]]="","",(CONCATENATE(VLOOKUP(Table9[[#This Row],[Código do agregado
'[Entidade']]],Table8[[Código do agregado '[Entidade']]:[Código do agregado
'[1º Direito']]],8,FALSE),".",Table9[[#This Row],[Membro]])))</f>
        <v/>
      </c>
      <c r="C939" s="278"/>
      <c r="D939" s="279"/>
      <c r="E939" s="280" t="str">
        <f ca="1">IF(Table9[[#This Row],[Data de nascimento (aaaa-mm-dd)]]="","",(IF(A939="","",DATEDIF(D939,NOW(),"y"))))</f>
        <v/>
      </c>
      <c r="F939" s="281"/>
      <c r="G939" s="282"/>
      <c r="H939" s="283" t="str">
        <f>IF(G939="","",IF(G939&gt;(auxiliar!L$2*14),"Sim","Não"))</f>
        <v/>
      </c>
      <c r="I939" s="384" t="str">
        <f t="shared" si="63"/>
        <v/>
      </c>
      <c r="J939" s="380" t="str">
        <f>IF(Table9[[#This Row],[Código do agregado
'[Entidade']]]="","",IF(A939&lt;&gt;A938,"A",IF(J938="A","B",IF(J938="B","C",IF(J938="C","D",IF(J938="D","E",IF(J938="E","F",IF(J938="F","G",IF(J938="G","H",IF(J938="H","I",IF(J938="I","J",IF(J938="J","K",IF(J938="K","L",IF(J938="L","M",IF(J938="M","N",IF(J938="N","O",IF(J938="O","P",IF(J938="P","Q"))))))))))))))))))</f>
        <v/>
      </c>
      <c r="K939" s="284" t="str">
        <f t="shared" si="64"/>
        <v/>
      </c>
      <c r="L939" s="285" t="str">
        <f t="shared" si="65"/>
        <v/>
      </c>
      <c r="M939" s="286" t="str">
        <f t="shared" ca="1" si="66"/>
        <v/>
      </c>
      <c r="U939" s="275"/>
    </row>
    <row r="940" spans="1:21" x14ac:dyDescent="0.25">
      <c r="A940" s="276"/>
      <c r="B940" s="277" t="str">
        <f>IF(Table9[[#This Row],[Código do agregado
'[Entidade']]]="","",(CONCATENATE(VLOOKUP(Table9[[#This Row],[Código do agregado
'[Entidade']]],Table8[[Código do agregado '[Entidade']]:[Código do agregado
'[1º Direito']]],8,FALSE),".",Table9[[#This Row],[Membro]])))</f>
        <v/>
      </c>
      <c r="C940" s="278"/>
      <c r="D940" s="279"/>
      <c r="E940" s="280" t="str">
        <f ca="1">IF(Table9[[#This Row],[Data de nascimento (aaaa-mm-dd)]]="","",(IF(A940="","",DATEDIF(D940,NOW(),"y"))))</f>
        <v/>
      </c>
      <c r="F940" s="281"/>
      <c r="G940" s="282"/>
      <c r="H940" s="283" t="str">
        <f>IF(G940="","",IF(G940&gt;(auxiliar!L$2*14),"Sim","Não"))</f>
        <v/>
      </c>
      <c r="I940" s="384" t="str">
        <f t="shared" si="63"/>
        <v/>
      </c>
      <c r="J940" s="380" t="str">
        <f>IF(Table9[[#This Row],[Código do agregado
'[Entidade']]]="","",IF(A940&lt;&gt;A939,"A",IF(J939="A","B",IF(J939="B","C",IF(J939="C","D",IF(J939="D","E",IF(J939="E","F",IF(J939="F","G",IF(J939="G","H",IF(J939="H","I",IF(J939="I","J",IF(J939="J","K",IF(J939="K","L",IF(J939="L","M",IF(J939="M","N",IF(J939="N","O",IF(J939="O","P",IF(J939="P","Q"))))))))))))))))))</f>
        <v/>
      </c>
      <c r="K940" s="284" t="str">
        <f t="shared" si="64"/>
        <v/>
      </c>
      <c r="L940" s="285" t="str">
        <f t="shared" si="65"/>
        <v/>
      </c>
      <c r="M940" s="286" t="str">
        <f t="shared" ca="1" si="66"/>
        <v/>
      </c>
      <c r="U940" s="275"/>
    </row>
    <row r="941" spans="1:21" x14ac:dyDescent="0.25">
      <c r="A941" s="276"/>
      <c r="B941" s="277" t="str">
        <f>IF(Table9[[#This Row],[Código do agregado
'[Entidade']]]="","",(CONCATENATE(VLOOKUP(Table9[[#This Row],[Código do agregado
'[Entidade']]],Table8[[Código do agregado '[Entidade']]:[Código do agregado
'[1º Direito']]],8,FALSE),".",Table9[[#This Row],[Membro]])))</f>
        <v/>
      </c>
      <c r="C941" s="278"/>
      <c r="D941" s="279"/>
      <c r="E941" s="280" t="str">
        <f ca="1">IF(Table9[[#This Row],[Data de nascimento (aaaa-mm-dd)]]="","",(IF(A941="","",DATEDIF(D941,NOW(),"y"))))</f>
        <v/>
      </c>
      <c r="F941" s="281"/>
      <c r="G941" s="282"/>
      <c r="H941" s="283" t="str">
        <f>IF(G941="","",IF(G941&gt;(auxiliar!L$2*14),"Sim","Não"))</f>
        <v/>
      </c>
      <c r="I941" s="384" t="str">
        <f t="shared" si="63"/>
        <v/>
      </c>
      <c r="J941" s="380" t="str">
        <f>IF(Table9[[#This Row],[Código do agregado
'[Entidade']]]="","",IF(A941&lt;&gt;A940,"A",IF(J940="A","B",IF(J940="B","C",IF(J940="C","D",IF(J940="D","E",IF(J940="E","F",IF(J940="F","G",IF(J940="G","H",IF(J940="H","I",IF(J940="I","J",IF(J940="J","K",IF(J940="K","L",IF(J940="L","M",IF(J940="M","N",IF(J940="N","O",IF(J940="O","P",IF(J940="P","Q"))))))))))))))))))</f>
        <v/>
      </c>
      <c r="K941" s="284" t="str">
        <f t="shared" si="64"/>
        <v/>
      </c>
      <c r="L941" s="285" t="str">
        <f t="shared" si="65"/>
        <v/>
      </c>
      <c r="M941" s="286" t="str">
        <f t="shared" ca="1" si="66"/>
        <v/>
      </c>
      <c r="U941" s="275"/>
    </row>
    <row r="942" spans="1:21" x14ac:dyDescent="0.25">
      <c r="A942" s="276"/>
      <c r="B942" s="277" t="str">
        <f>IF(Table9[[#This Row],[Código do agregado
'[Entidade']]]="","",(CONCATENATE(VLOOKUP(Table9[[#This Row],[Código do agregado
'[Entidade']]],Table8[[Código do agregado '[Entidade']]:[Código do agregado
'[1º Direito']]],8,FALSE),".",Table9[[#This Row],[Membro]])))</f>
        <v/>
      </c>
      <c r="C942" s="278"/>
      <c r="D942" s="279"/>
      <c r="E942" s="280" t="str">
        <f ca="1">IF(Table9[[#This Row],[Data de nascimento (aaaa-mm-dd)]]="","",(IF(A942="","",DATEDIF(D942,NOW(),"y"))))</f>
        <v/>
      </c>
      <c r="F942" s="281"/>
      <c r="G942" s="282"/>
      <c r="H942" s="283" t="str">
        <f>IF(G942="","",IF(G942&gt;(auxiliar!L$2*14),"Sim","Não"))</f>
        <v/>
      </c>
      <c r="I942" s="384" t="str">
        <f t="shared" si="63"/>
        <v/>
      </c>
      <c r="J942" s="380" t="str">
        <f>IF(Table9[[#This Row],[Código do agregado
'[Entidade']]]="","",IF(A942&lt;&gt;A941,"A",IF(J941="A","B",IF(J941="B","C",IF(J941="C","D",IF(J941="D","E",IF(J941="E","F",IF(J941="F","G",IF(J941="G","H",IF(J941="H","I",IF(J941="I","J",IF(J941="J","K",IF(J941="K","L",IF(J941="L","M",IF(J941="M","N",IF(J941="N","O",IF(J941="O","P",IF(J941="P","Q"))))))))))))))))))</f>
        <v/>
      </c>
      <c r="K942" s="284" t="str">
        <f t="shared" si="64"/>
        <v/>
      </c>
      <c r="L942" s="285" t="str">
        <f t="shared" si="65"/>
        <v/>
      </c>
      <c r="M942" s="286" t="str">
        <f t="shared" ca="1" si="66"/>
        <v/>
      </c>
      <c r="U942" s="275"/>
    </row>
    <row r="943" spans="1:21" x14ac:dyDescent="0.25">
      <c r="A943" s="276"/>
      <c r="B943" s="277" t="str">
        <f>IF(Table9[[#This Row],[Código do agregado
'[Entidade']]]="","",(CONCATENATE(VLOOKUP(Table9[[#This Row],[Código do agregado
'[Entidade']]],Table8[[Código do agregado '[Entidade']]:[Código do agregado
'[1º Direito']]],8,FALSE),".",Table9[[#This Row],[Membro]])))</f>
        <v/>
      </c>
      <c r="C943" s="278"/>
      <c r="D943" s="279"/>
      <c r="E943" s="280" t="str">
        <f ca="1">IF(Table9[[#This Row],[Data de nascimento (aaaa-mm-dd)]]="","",(IF(A943="","",DATEDIF(D943,NOW(),"y"))))</f>
        <v/>
      </c>
      <c r="F943" s="281"/>
      <c r="G943" s="282"/>
      <c r="H943" s="283" t="str">
        <f>IF(G943="","",IF(G943&gt;(auxiliar!L$2*14),"Sim","Não"))</f>
        <v/>
      </c>
      <c r="I943" s="384" t="str">
        <f t="shared" si="63"/>
        <v/>
      </c>
      <c r="J943" s="380" t="str">
        <f>IF(Table9[[#This Row],[Código do agregado
'[Entidade']]]="","",IF(A943&lt;&gt;A942,"A",IF(J942="A","B",IF(J942="B","C",IF(J942="C","D",IF(J942="D","E",IF(J942="E","F",IF(J942="F","G",IF(J942="G","H",IF(J942="H","I",IF(J942="I","J",IF(J942="J","K",IF(J942="K","L",IF(J942="L","M",IF(J942="M","N",IF(J942="N","O",IF(J942="O","P",IF(J942="P","Q"))))))))))))))))))</f>
        <v/>
      </c>
      <c r="K943" s="284" t="str">
        <f t="shared" si="64"/>
        <v/>
      </c>
      <c r="L943" s="285" t="str">
        <f t="shared" si="65"/>
        <v/>
      </c>
      <c r="M943" s="286" t="str">
        <f t="shared" ca="1" si="66"/>
        <v/>
      </c>
      <c r="U943" s="275"/>
    </row>
    <row r="944" spans="1:21" x14ac:dyDescent="0.25">
      <c r="A944" s="276"/>
      <c r="B944" s="277" t="str">
        <f>IF(Table9[[#This Row],[Código do agregado
'[Entidade']]]="","",(CONCATENATE(VLOOKUP(Table9[[#This Row],[Código do agregado
'[Entidade']]],Table8[[Código do agregado '[Entidade']]:[Código do agregado
'[1º Direito']]],8,FALSE),".",Table9[[#This Row],[Membro]])))</f>
        <v/>
      </c>
      <c r="C944" s="278"/>
      <c r="D944" s="279"/>
      <c r="E944" s="280" t="str">
        <f ca="1">IF(Table9[[#This Row],[Data de nascimento (aaaa-mm-dd)]]="","",(IF(A944="","",DATEDIF(D944,NOW(),"y"))))</f>
        <v/>
      </c>
      <c r="F944" s="281"/>
      <c r="G944" s="282"/>
      <c r="H944" s="283" t="str">
        <f>IF(G944="","",IF(G944&gt;(auxiliar!L$2*14),"Sim","Não"))</f>
        <v/>
      </c>
      <c r="I944" s="384" t="str">
        <f t="shared" si="63"/>
        <v/>
      </c>
      <c r="J944" s="380" t="str">
        <f>IF(Table9[[#This Row],[Código do agregado
'[Entidade']]]="","",IF(A944&lt;&gt;A943,"A",IF(J943="A","B",IF(J943="B","C",IF(J943="C","D",IF(J943="D","E",IF(J943="E","F",IF(J943="F","G",IF(J943="G","H",IF(J943="H","I",IF(J943="I","J",IF(J943="J","K",IF(J943="K","L",IF(J943="L","M",IF(J943="M","N",IF(J943="N","O",IF(J943="O","P",IF(J943="P","Q"))))))))))))))))))</f>
        <v/>
      </c>
      <c r="K944" s="284" t="str">
        <f t="shared" si="64"/>
        <v/>
      </c>
      <c r="L944" s="285" t="str">
        <f t="shared" si="65"/>
        <v/>
      </c>
      <c r="M944" s="286" t="str">
        <f t="shared" ca="1" si="66"/>
        <v/>
      </c>
      <c r="U944" s="275"/>
    </row>
    <row r="945" spans="1:21" x14ac:dyDescent="0.25">
      <c r="A945" s="276"/>
      <c r="B945" s="277" t="str">
        <f>IF(Table9[[#This Row],[Código do agregado
'[Entidade']]]="","",(CONCATENATE(VLOOKUP(Table9[[#This Row],[Código do agregado
'[Entidade']]],Table8[[Código do agregado '[Entidade']]:[Código do agregado
'[1º Direito']]],8,FALSE),".",Table9[[#This Row],[Membro]])))</f>
        <v/>
      </c>
      <c r="C945" s="278"/>
      <c r="D945" s="279"/>
      <c r="E945" s="280" t="str">
        <f ca="1">IF(Table9[[#This Row],[Data de nascimento (aaaa-mm-dd)]]="","",(IF(A945="","",DATEDIF(D945,NOW(),"y"))))</f>
        <v/>
      </c>
      <c r="F945" s="281"/>
      <c r="G945" s="282"/>
      <c r="H945" s="283" t="str">
        <f>IF(G945="","",IF(G945&gt;(auxiliar!L$2*14),"Sim","Não"))</f>
        <v/>
      </c>
      <c r="I945" s="384" t="str">
        <f t="shared" si="63"/>
        <v/>
      </c>
      <c r="J945" s="380" t="str">
        <f>IF(Table9[[#This Row],[Código do agregado
'[Entidade']]]="","",IF(A945&lt;&gt;A944,"A",IF(J944="A","B",IF(J944="B","C",IF(J944="C","D",IF(J944="D","E",IF(J944="E","F",IF(J944="F","G",IF(J944="G","H",IF(J944="H","I",IF(J944="I","J",IF(J944="J","K",IF(J944="K","L",IF(J944="L","M",IF(J944="M","N",IF(J944="N","O",IF(J944="O","P",IF(J944="P","Q"))))))))))))))))))</f>
        <v/>
      </c>
      <c r="K945" s="284" t="str">
        <f t="shared" si="64"/>
        <v/>
      </c>
      <c r="L945" s="285" t="str">
        <f t="shared" si="65"/>
        <v/>
      </c>
      <c r="M945" s="286" t="str">
        <f t="shared" ca="1" si="66"/>
        <v/>
      </c>
      <c r="U945" s="275"/>
    </row>
    <row r="946" spans="1:21" x14ac:dyDescent="0.25">
      <c r="A946" s="276"/>
      <c r="B946" s="277" t="str">
        <f>IF(Table9[[#This Row],[Código do agregado
'[Entidade']]]="","",(CONCATENATE(VLOOKUP(Table9[[#This Row],[Código do agregado
'[Entidade']]],Table8[[Código do agregado '[Entidade']]:[Código do agregado
'[1º Direito']]],8,FALSE),".",Table9[[#This Row],[Membro]])))</f>
        <v/>
      </c>
      <c r="C946" s="278"/>
      <c r="D946" s="279"/>
      <c r="E946" s="280" t="str">
        <f ca="1">IF(Table9[[#This Row],[Data de nascimento (aaaa-mm-dd)]]="","",(IF(A946="","",DATEDIF(D946,NOW(),"y"))))</f>
        <v/>
      </c>
      <c r="F946" s="281"/>
      <c r="G946" s="282"/>
      <c r="H946" s="283" t="str">
        <f>IF(G946="","",IF(G946&gt;(auxiliar!L$2*14),"Sim","Não"))</f>
        <v/>
      </c>
      <c r="I946" s="384" t="str">
        <f t="shared" si="63"/>
        <v/>
      </c>
      <c r="J946" s="380" t="str">
        <f>IF(Table9[[#This Row],[Código do agregado
'[Entidade']]]="","",IF(A946&lt;&gt;A945,"A",IF(J945="A","B",IF(J945="B","C",IF(J945="C","D",IF(J945="D","E",IF(J945="E","F",IF(J945="F","G",IF(J945="G","H",IF(J945="H","I",IF(J945="I","J",IF(J945="J","K",IF(J945="K","L",IF(J945="L","M",IF(J945="M","N",IF(J945="N","O",IF(J945="O","P",IF(J945="P","Q"))))))))))))))))))</f>
        <v/>
      </c>
      <c r="K946" s="284" t="str">
        <f t="shared" si="64"/>
        <v/>
      </c>
      <c r="L946" s="285" t="str">
        <f t="shared" si="65"/>
        <v/>
      </c>
      <c r="M946" s="286" t="str">
        <f t="shared" ca="1" si="66"/>
        <v/>
      </c>
      <c r="U946" s="275"/>
    </row>
    <row r="947" spans="1:21" x14ac:dyDescent="0.25">
      <c r="A947" s="276"/>
      <c r="B947" s="277" t="str">
        <f>IF(Table9[[#This Row],[Código do agregado
'[Entidade']]]="","",(CONCATENATE(VLOOKUP(Table9[[#This Row],[Código do agregado
'[Entidade']]],Table8[[Código do agregado '[Entidade']]:[Código do agregado
'[1º Direito']]],8,FALSE),".",Table9[[#This Row],[Membro]])))</f>
        <v/>
      </c>
      <c r="C947" s="278"/>
      <c r="D947" s="279"/>
      <c r="E947" s="280" t="str">
        <f ca="1">IF(Table9[[#This Row],[Data de nascimento (aaaa-mm-dd)]]="","",(IF(A947="","",DATEDIF(D947,NOW(),"y"))))</f>
        <v/>
      </c>
      <c r="F947" s="281"/>
      <c r="G947" s="282"/>
      <c r="H947" s="283" t="str">
        <f>IF(G947="","",IF(G947&gt;(auxiliar!L$2*14),"Sim","Não"))</f>
        <v/>
      </c>
      <c r="I947" s="384" t="str">
        <f t="shared" si="63"/>
        <v/>
      </c>
      <c r="J947" s="380" t="str">
        <f>IF(Table9[[#This Row],[Código do agregado
'[Entidade']]]="","",IF(A947&lt;&gt;A946,"A",IF(J946="A","B",IF(J946="B","C",IF(J946="C","D",IF(J946="D","E",IF(J946="E","F",IF(J946="F","G",IF(J946="G","H",IF(J946="H","I",IF(J946="I","J",IF(J946="J","K",IF(J946="K","L",IF(J946="L","M",IF(J946="M","N",IF(J946="N","O",IF(J946="O","P",IF(J946="P","Q"))))))))))))))))))</f>
        <v/>
      </c>
      <c r="K947" s="284" t="str">
        <f t="shared" si="64"/>
        <v/>
      </c>
      <c r="L947" s="285" t="str">
        <f t="shared" si="65"/>
        <v/>
      </c>
      <c r="M947" s="286" t="str">
        <f t="shared" ca="1" si="66"/>
        <v/>
      </c>
      <c r="U947" s="275"/>
    </row>
    <row r="948" spans="1:21" x14ac:dyDescent="0.25">
      <c r="A948" s="276"/>
      <c r="B948" s="277" t="str">
        <f>IF(Table9[[#This Row],[Código do agregado
'[Entidade']]]="","",(CONCATENATE(VLOOKUP(Table9[[#This Row],[Código do agregado
'[Entidade']]],Table8[[Código do agregado '[Entidade']]:[Código do agregado
'[1º Direito']]],8,FALSE),".",Table9[[#This Row],[Membro]])))</f>
        <v/>
      </c>
      <c r="C948" s="278"/>
      <c r="D948" s="279"/>
      <c r="E948" s="280" t="str">
        <f ca="1">IF(Table9[[#This Row],[Data de nascimento (aaaa-mm-dd)]]="","",(IF(A948="","",DATEDIF(D948,NOW(),"y"))))</f>
        <v/>
      </c>
      <c r="F948" s="281"/>
      <c r="G948" s="282"/>
      <c r="H948" s="283" t="str">
        <f>IF(G948="","",IF(G948&gt;(auxiliar!L$2*14),"Sim","Não"))</f>
        <v/>
      </c>
      <c r="I948" s="384" t="str">
        <f t="shared" si="63"/>
        <v/>
      </c>
      <c r="J948" s="380" t="str">
        <f>IF(Table9[[#This Row],[Código do agregado
'[Entidade']]]="","",IF(A948&lt;&gt;A947,"A",IF(J947="A","B",IF(J947="B","C",IF(J947="C","D",IF(J947="D","E",IF(J947="E","F",IF(J947="F","G",IF(J947="G","H",IF(J947="H","I",IF(J947="I","J",IF(J947="J","K",IF(J947="K","L",IF(J947="L","M",IF(J947="M","N",IF(J947="N","O",IF(J947="O","P",IF(J947="P","Q"))))))))))))))))))</f>
        <v/>
      </c>
      <c r="K948" s="284" t="str">
        <f t="shared" si="64"/>
        <v/>
      </c>
      <c r="L948" s="285" t="str">
        <f t="shared" si="65"/>
        <v/>
      </c>
      <c r="M948" s="286" t="str">
        <f t="shared" ca="1" si="66"/>
        <v/>
      </c>
      <c r="U948" s="275"/>
    </row>
    <row r="949" spans="1:21" x14ac:dyDescent="0.25">
      <c r="A949" s="276"/>
      <c r="B949" s="277" t="str">
        <f>IF(Table9[[#This Row],[Código do agregado
'[Entidade']]]="","",(CONCATENATE(VLOOKUP(Table9[[#This Row],[Código do agregado
'[Entidade']]],Table8[[Código do agregado '[Entidade']]:[Código do agregado
'[1º Direito']]],8,FALSE),".",Table9[[#This Row],[Membro]])))</f>
        <v/>
      </c>
      <c r="C949" s="278"/>
      <c r="D949" s="279"/>
      <c r="E949" s="280" t="str">
        <f ca="1">IF(Table9[[#This Row],[Data de nascimento (aaaa-mm-dd)]]="","",(IF(A949="","",DATEDIF(D949,NOW(),"y"))))</f>
        <v/>
      </c>
      <c r="F949" s="281"/>
      <c r="G949" s="282"/>
      <c r="H949" s="283" t="str">
        <f>IF(G949="","",IF(G949&gt;(auxiliar!L$2*14),"Sim","Não"))</f>
        <v/>
      </c>
      <c r="I949" s="384" t="str">
        <f t="shared" si="63"/>
        <v/>
      </c>
      <c r="J949" s="380" t="str">
        <f>IF(Table9[[#This Row],[Código do agregado
'[Entidade']]]="","",IF(A949&lt;&gt;A948,"A",IF(J948="A","B",IF(J948="B","C",IF(J948="C","D",IF(J948="D","E",IF(J948="E","F",IF(J948="F","G",IF(J948="G","H",IF(J948="H","I",IF(J948="I","J",IF(J948="J","K",IF(J948="K","L",IF(J948="L","M",IF(J948="M","N",IF(J948="N","O",IF(J948="O","P",IF(J948="P","Q"))))))))))))))))))</f>
        <v/>
      </c>
      <c r="K949" s="284" t="str">
        <f t="shared" si="64"/>
        <v/>
      </c>
      <c r="L949" s="285" t="str">
        <f t="shared" si="65"/>
        <v/>
      </c>
      <c r="M949" s="286" t="str">
        <f t="shared" ca="1" si="66"/>
        <v/>
      </c>
      <c r="U949" s="275"/>
    </row>
    <row r="950" spans="1:21" x14ac:dyDescent="0.25">
      <c r="A950" s="276"/>
      <c r="B950" s="277" t="str">
        <f>IF(Table9[[#This Row],[Código do agregado
'[Entidade']]]="","",(CONCATENATE(VLOOKUP(Table9[[#This Row],[Código do agregado
'[Entidade']]],Table8[[Código do agregado '[Entidade']]:[Código do agregado
'[1º Direito']]],8,FALSE),".",Table9[[#This Row],[Membro]])))</f>
        <v/>
      </c>
      <c r="C950" s="278"/>
      <c r="D950" s="279"/>
      <c r="E950" s="280" t="str">
        <f ca="1">IF(Table9[[#This Row],[Data de nascimento (aaaa-mm-dd)]]="","",(IF(A950="","",DATEDIF(D950,NOW(),"y"))))</f>
        <v/>
      </c>
      <c r="F950" s="281"/>
      <c r="G950" s="282"/>
      <c r="H950" s="283" t="str">
        <f>IF(G950="","",IF(G950&gt;(auxiliar!L$2*14),"Sim","Não"))</f>
        <v/>
      </c>
      <c r="I950" s="384" t="str">
        <f t="shared" si="63"/>
        <v/>
      </c>
      <c r="J950" s="380" t="str">
        <f>IF(Table9[[#This Row],[Código do agregado
'[Entidade']]]="","",IF(A950&lt;&gt;A949,"A",IF(J949="A","B",IF(J949="B","C",IF(J949="C","D",IF(J949="D","E",IF(J949="E","F",IF(J949="F","G",IF(J949="G","H",IF(J949="H","I",IF(J949="I","J",IF(J949="J","K",IF(J949="K","L",IF(J949="L","M",IF(J949="M","N",IF(J949="N","O",IF(J949="O","P",IF(J949="P","Q"))))))))))))))))))</f>
        <v/>
      </c>
      <c r="K950" s="284" t="str">
        <f t="shared" si="64"/>
        <v/>
      </c>
      <c r="L950" s="285" t="str">
        <f t="shared" si="65"/>
        <v/>
      </c>
      <c r="M950" s="286" t="str">
        <f t="shared" ca="1" si="66"/>
        <v/>
      </c>
      <c r="U950" s="275"/>
    </row>
    <row r="951" spans="1:21" x14ac:dyDescent="0.25">
      <c r="A951" s="276"/>
      <c r="B951" s="277" t="str">
        <f>IF(Table9[[#This Row],[Código do agregado
'[Entidade']]]="","",(CONCATENATE(VLOOKUP(Table9[[#This Row],[Código do agregado
'[Entidade']]],Table8[[Código do agregado '[Entidade']]:[Código do agregado
'[1º Direito']]],8,FALSE),".",Table9[[#This Row],[Membro]])))</f>
        <v/>
      </c>
      <c r="C951" s="278"/>
      <c r="D951" s="279"/>
      <c r="E951" s="280" t="str">
        <f ca="1">IF(Table9[[#This Row],[Data de nascimento (aaaa-mm-dd)]]="","",(IF(A951="","",DATEDIF(D951,NOW(),"y"))))</f>
        <v/>
      </c>
      <c r="F951" s="281"/>
      <c r="G951" s="282"/>
      <c r="H951" s="283" t="str">
        <f>IF(G951="","",IF(G951&gt;(auxiliar!L$2*14),"Sim","Não"))</f>
        <v/>
      </c>
      <c r="I951" s="384" t="str">
        <f t="shared" si="63"/>
        <v/>
      </c>
      <c r="J951" s="380" t="str">
        <f>IF(Table9[[#This Row],[Código do agregado
'[Entidade']]]="","",IF(A951&lt;&gt;A950,"A",IF(J950="A","B",IF(J950="B","C",IF(J950="C","D",IF(J950="D","E",IF(J950="E","F",IF(J950="F","G",IF(J950="G","H",IF(J950="H","I",IF(J950="I","J",IF(J950="J","K",IF(J950="K","L",IF(J950="L","M",IF(J950="M","N",IF(J950="N","O",IF(J950="O","P",IF(J950="P","Q"))))))))))))))))))</f>
        <v/>
      </c>
      <c r="K951" s="284" t="str">
        <f t="shared" si="64"/>
        <v/>
      </c>
      <c r="L951" s="285" t="str">
        <f t="shared" si="65"/>
        <v/>
      </c>
      <c r="M951" s="286" t="str">
        <f t="shared" ca="1" si="66"/>
        <v/>
      </c>
      <c r="U951" s="275"/>
    </row>
    <row r="952" spans="1:21" x14ac:dyDescent="0.25">
      <c r="A952" s="276"/>
      <c r="B952" s="277" t="str">
        <f>IF(Table9[[#This Row],[Código do agregado
'[Entidade']]]="","",(CONCATENATE(VLOOKUP(Table9[[#This Row],[Código do agregado
'[Entidade']]],Table8[[Código do agregado '[Entidade']]:[Código do agregado
'[1º Direito']]],8,FALSE),".",Table9[[#This Row],[Membro]])))</f>
        <v/>
      </c>
      <c r="C952" s="278"/>
      <c r="D952" s="279"/>
      <c r="E952" s="280" t="str">
        <f ca="1">IF(Table9[[#This Row],[Data de nascimento (aaaa-mm-dd)]]="","",(IF(A952="","",DATEDIF(D952,NOW(),"y"))))</f>
        <v/>
      </c>
      <c r="F952" s="281"/>
      <c r="G952" s="282"/>
      <c r="H952" s="283" t="str">
        <f>IF(G952="","",IF(G952&gt;(auxiliar!L$2*14),"Sim","Não"))</f>
        <v/>
      </c>
      <c r="I952" s="384" t="str">
        <f t="shared" si="63"/>
        <v/>
      </c>
      <c r="J952" s="380" t="str">
        <f>IF(Table9[[#This Row],[Código do agregado
'[Entidade']]]="","",IF(A952&lt;&gt;A951,"A",IF(J951="A","B",IF(J951="B","C",IF(J951="C","D",IF(J951="D","E",IF(J951="E","F",IF(J951="F","G",IF(J951="G","H",IF(J951="H","I",IF(J951="I","J",IF(J951="J","K",IF(J951="K","L",IF(J951="L","M",IF(J951="M","N",IF(J951="N","O",IF(J951="O","P",IF(J951="P","Q"))))))))))))))))))</f>
        <v/>
      </c>
      <c r="K952" s="284" t="str">
        <f t="shared" si="64"/>
        <v/>
      </c>
      <c r="L952" s="285" t="str">
        <f t="shared" si="65"/>
        <v/>
      </c>
      <c r="M952" s="286" t="str">
        <f t="shared" ca="1" si="66"/>
        <v/>
      </c>
      <c r="U952" s="275"/>
    </row>
    <row r="953" spans="1:21" x14ac:dyDescent="0.25">
      <c r="A953" s="276"/>
      <c r="B953" s="277" t="str">
        <f>IF(Table9[[#This Row],[Código do agregado
'[Entidade']]]="","",(CONCATENATE(VLOOKUP(Table9[[#This Row],[Código do agregado
'[Entidade']]],Table8[[Código do agregado '[Entidade']]:[Código do agregado
'[1º Direito']]],8,FALSE),".",Table9[[#This Row],[Membro]])))</f>
        <v/>
      </c>
      <c r="C953" s="278"/>
      <c r="D953" s="279"/>
      <c r="E953" s="280" t="str">
        <f ca="1">IF(Table9[[#This Row],[Data de nascimento (aaaa-mm-dd)]]="","",(IF(A953="","",DATEDIF(D953,NOW(),"y"))))</f>
        <v/>
      </c>
      <c r="F953" s="281"/>
      <c r="G953" s="282"/>
      <c r="H953" s="283" t="str">
        <f>IF(G953="","",IF(G953&gt;(auxiliar!L$2*14),"Sim","Não"))</f>
        <v/>
      </c>
      <c r="I953" s="384" t="str">
        <f t="shared" si="63"/>
        <v/>
      </c>
      <c r="J953" s="380" t="str">
        <f>IF(Table9[[#This Row],[Código do agregado
'[Entidade']]]="","",IF(A953&lt;&gt;A952,"A",IF(J952="A","B",IF(J952="B","C",IF(J952="C","D",IF(J952="D","E",IF(J952="E","F",IF(J952="F","G",IF(J952="G","H",IF(J952="H","I",IF(J952="I","J",IF(J952="J","K",IF(J952="K","L",IF(J952="L","M",IF(J952="M","N",IF(J952="N","O",IF(J952="O","P",IF(J952="P","Q"))))))))))))))))))</f>
        <v/>
      </c>
      <c r="K953" s="284" t="str">
        <f t="shared" si="64"/>
        <v/>
      </c>
      <c r="L953" s="285" t="str">
        <f t="shared" si="65"/>
        <v/>
      </c>
      <c r="M953" s="286" t="str">
        <f t="shared" ca="1" si="66"/>
        <v/>
      </c>
      <c r="U953" s="275"/>
    </row>
    <row r="954" spans="1:21" x14ac:dyDescent="0.25">
      <c r="A954" s="276"/>
      <c r="B954" s="277" t="str">
        <f>IF(Table9[[#This Row],[Código do agregado
'[Entidade']]]="","",(CONCATENATE(VLOOKUP(Table9[[#This Row],[Código do agregado
'[Entidade']]],Table8[[Código do agregado '[Entidade']]:[Código do agregado
'[1º Direito']]],8,FALSE),".",Table9[[#This Row],[Membro]])))</f>
        <v/>
      </c>
      <c r="C954" s="278"/>
      <c r="D954" s="279"/>
      <c r="E954" s="280" t="str">
        <f ca="1">IF(Table9[[#This Row],[Data de nascimento (aaaa-mm-dd)]]="","",(IF(A954="","",DATEDIF(D954,NOW(),"y"))))</f>
        <v/>
      </c>
      <c r="F954" s="281"/>
      <c r="G954" s="282"/>
      <c r="H954" s="283" t="str">
        <f>IF(G954="","",IF(G954&gt;(auxiliar!L$2*14),"Sim","Não"))</f>
        <v/>
      </c>
      <c r="I954" s="384" t="str">
        <f t="shared" si="63"/>
        <v/>
      </c>
      <c r="J954" s="380" t="str">
        <f>IF(Table9[[#This Row],[Código do agregado
'[Entidade']]]="","",IF(A954&lt;&gt;A953,"A",IF(J953="A","B",IF(J953="B","C",IF(J953="C","D",IF(J953="D","E",IF(J953="E","F",IF(J953="F","G",IF(J953="G","H",IF(J953="H","I",IF(J953="I","J",IF(J953="J","K",IF(J953="K","L",IF(J953="L","M",IF(J953="M","N",IF(J953="N","O",IF(J953="O","P",IF(J953="P","Q"))))))))))))))))))</f>
        <v/>
      </c>
      <c r="K954" s="284" t="str">
        <f t="shared" si="64"/>
        <v/>
      </c>
      <c r="L954" s="285" t="str">
        <f t="shared" si="65"/>
        <v/>
      </c>
      <c r="M954" s="286" t="str">
        <f t="shared" ca="1" si="66"/>
        <v/>
      </c>
      <c r="U954" s="275"/>
    </row>
    <row r="955" spans="1:21" x14ac:dyDescent="0.25">
      <c r="A955" s="276"/>
      <c r="B955" s="277" t="str">
        <f>IF(Table9[[#This Row],[Código do agregado
'[Entidade']]]="","",(CONCATENATE(VLOOKUP(Table9[[#This Row],[Código do agregado
'[Entidade']]],Table8[[Código do agregado '[Entidade']]:[Código do agregado
'[1º Direito']]],8,FALSE),".",Table9[[#This Row],[Membro]])))</f>
        <v/>
      </c>
      <c r="C955" s="278"/>
      <c r="D955" s="279"/>
      <c r="E955" s="280" t="str">
        <f ca="1">IF(Table9[[#This Row],[Data de nascimento (aaaa-mm-dd)]]="","",(IF(A955="","",DATEDIF(D955,NOW(),"y"))))</f>
        <v/>
      </c>
      <c r="F955" s="281"/>
      <c r="G955" s="282"/>
      <c r="H955" s="283" t="str">
        <f>IF(G955="","",IF(G955&gt;(auxiliar!L$2*14),"Sim","Não"))</f>
        <v/>
      </c>
      <c r="I955" s="384" t="str">
        <f t="shared" si="63"/>
        <v/>
      </c>
      <c r="J955" s="380" t="str">
        <f>IF(Table9[[#This Row],[Código do agregado
'[Entidade']]]="","",IF(A955&lt;&gt;A954,"A",IF(J954="A","B",IF(J954="B","C",IF(J954="C","D",IF(J954="D","E",IF(J954="E","F",IF(J954="F","G",IF(J954="G","H",IF(J954="H","I",IF(J954="I","J",IF(J954="J","K",IF(J954="K","L",IF(J954="L","M",IF(J954="M","N",IF(J954="N","O",IF(J954="O","P",IF(J954="P","Q"))))))))))))))))))</f>
        <v/>
      </c>
      <c r="K955" s="284" t="str">
        <f t="shared" si="64"/>
        <v/>
      </c>
      <c r="L955" s="285" t="str">
        <f t="shared" si="65"/>
        <v/>
      </c>
      <c r="M955" s="286" t="str">
        <f t="shared" ca="1" si="66"/>
        <v/>
      </c>
      <c r="U955" s="275"/>
    </row>
    <row r="956" spans="1:21" x14ac:dyDescent="0.25">
      <c r="A956" s="276"/>
      <c r="B956" s="277" t="str">
        <f>IF(Table9[[#This Row],[Código do agregado
'[Entidade']]]="","",(CONCATENATE(VLOOKUP(Table9[[#This Row],[Código do agregado
'[Entidade']]],Table8[[Código do agregado '[Entidade']]:[Código do agregado
'[1º Direito']]],8,FALSE),".",Table9[[#This Row],[Membro]])))</f>
        <v/>
      </c>
      <c r="C956" s="278"/>
      <c r="D956" s="279"/>
      <c r="E956" s="280" t="str">
        <f ca="1">IF(Table9[[#This Row],[Data de nascimento (aaaa-mm-dd)]]="","",(IF(A956="","",DATEDIF(D956,NOW(),"y"))))</f>
        <v/>
      </c>
      <c r="F956" s="281"/>
      <c r="G956" s="282"/>
      <c r="H956" s="283" t="str">
        <f>IF(G956="","",IF(G956&gt;(auxiliar!L$2*14),"Sim","Não"))</f>
        <v/>
      </c>
      <c r="I956" s="384" t="str">
        <f t="shared" si="63"/>
        <v/>
      </c>
      <c r="J956" s="380" t="str">
        <f>IF(Table9[[#This Row],[Código do agregado
'[Entidade']]]="","",IF(A956&lt;&gt;A955,"A",IF(J955="A","B",IF(J955="B","C",IF(J955="C","D",IF(J955="D","E",IF(J955="E","F",IF(J955="F","G",IF(J955="G","H",IF(J955="H","I",IF(J955="I","J",IF(J955="J","K",IF(J955="K","L",IF(J955="L","M",IF(J955="M","N",IF(J955="N","O",IF(J955="O","P",IF(J955="P","Q"))))))))))))))))))</f>
        <v/>
      </c>
      <c r="K956" s="284" t="str">
        <f t="shared" si="64"/>
        <v/>
      </c>
      <c r="L956" s="285" t="str">
        <f t="shared" si="65"/>
        <v/>
      </c>
      <c r="M956" s="286" t="str">
        <f t="shared" ca="1" si="66"/>
        <v/>
      </c>
      <c r="U956" s="275"/>
    </row>
    <row r="957" spans="1:21" x14ac:dyDescent="0.25">
      <c r="A957" s="276"/>
      <c r="B957" s="277" t="str">
        <f>IF(Table9[[#This Row],[Código do agregado
'[Entidade']]]="","",(CONCATENATE(VLOOKUP(Table9[[#This Row],[Código do agregado
'[Entidade']]],Table8[[Código do agregado '[Entidade']]:[Código do agregado
'[1º Direito']]],8,FALSE),".",Table9[[#This Row],[Membro]])))</f>
        <v/>
      </c>
      <c r="C957" s="278"/>
      <c r="D957" s="279"/>
      <c r="E957" s="280" t="str">
        <f ca="1">IF(Table9[[#This Row],[Data de nascimento (aaaa-mm-dd)]]="","",(IF(A957="","",DATEDIF(D957,NOW(),"y"))))</f>
        <v/>
      </c>
      <c r="F957" s="281"/>
      <c r="G957" s="282"/>
      <c r="H957" s="283" t="str">
        <f>IF(G957="","",IF(G957&gt;(auxiliar!L$2*14),"Sim","Não"))</f>
        <v/>
      </c>
      <c r="I957" s="384" t="str">
        <f t="shared" si="63"/>
        <v/>
      </c>
      <c r="J957" s="380" t="str">
        <f>IF(Table9[[#This Row],[Código do agregado
'[Entidade']]]="","",IF(A957&lt;&gt;A956,"A",IF(J956="A","B",IF(J956="B","C",IF(J956="C","D",IF(J956="D","E",IF(J956="E","F",IF(J956="F","G",IF(J956="G","H",IF(J956="H","I",IF(J956="I","J",IF(J956="J","K",IF(J956="K","L",IF(J956="L","M",IF(J956="M","N",IF(J956="N","O",IF(J956="O","P",IF(J956="P","Q"))))))))))))))))))</f>
        <v/>
      </c>
      <c r="K957" s="284" t="str">
        <f t="shared" si="64"/>
        <v/>
      </c>
      <c r="L957" s="285" t="str">
        <f t="shared" si="65"/>
        <v/>
      </c>
      <c r="M957" s="286" t="str">
        <f t="shared" ca="1" si="66"/>
        <v/>
      </c>
      <c r="U957" s="275"/>
    </row>
    <row r="958" spans="1:21" x14ac:dyDescent="0.25">
      <c r="A958" s="276"/>
      <c r="B958" s="277" t="str">
        <f>IF(Table9[[#This Row],[Código do agregado
'[Entidade']]]="","",(CONCATENATE(VLOOKUP(Table9[[#This Row],[Código do agregado
'[Entidade']]],Table8[[Código do agregado '[Entidade']]:[Código do agregado
'[1º Direito']]],8,FALSE),".",Table9[[#This Row],[Membro]])))</f>
        <v/>
      </c>
      <c r="C958" s="278"/>
      <c r="D958" s="279"/>
      <c r="E958" s="280" t="str">
        <f ca="1">IF(Table9[[#This Row],[Data de nascimento (aaaa-mm-dd)]]="","",(IF(A958="","",DATEDIF(D958,NOW(),"y"))))</f>
        <v/>
      </c>
      <c r="F958" s="281"/>
      <c r="G958" s="282"/>
      <c r="H958" s="283" t="str">
        <f>IF(G958="","",IF(G958&gt;(auxiliar!L$2*14),"Sim","Não"))</f>
        <v/>
      </c>
      <c r="I958" s="384" t="str">
        <f t="shared" si="63"/>
        <v/>
      </c>
      <c r="J958" s="380" t="str">
        <f>IF(Table9[[#This Row],[Código do agregado
'[Entidade']]]="","",IF(A958&lt;&gt;A957,"A",IF(J957="A","B",IF(J957="B","C",IF(J957="C","D",IF(J957="D","E",IF(J957="E","F",IF(J957="F","G",IF(J957="G","H",IF(J957="H","I",IF(J957="I","J",IF(J957="J","K",IF(J957="K","L",IF(J957="L","M",IF(J957="M","N",IF(J957="N","O",IF(J957="O","P",IF(J957="P","Q"))))))))))))))))))</f>
        <v/>
      </c>
      <c r="K958" s="284" t="str">
        <f t="shared" si="64"/>
        <v/>
      </c>
      <c r="L958" s="285" t="str">
        <f t="shared" si="65"/>
        <v/>
      </c>
      <c r="M958" s="286" t="str">
        <f t="shared" ca="1" si="66"/>
        <v/>
      </c>
      <c r="U958" s="275"/>
    </row>
    <row r="959" spans="1:21" x14ac:dyDescent="0.25">
      <c r="A959" s="276"/>
      <c r="B959" s="277" t="str">
        <f>IF(Table9[[#This Row],[Código do agregado
'[Entidade']]]="","",(CONCATENATE(VLOOKUP(Table9[[#This Row],[Código do agregado
'[Entidade']]],Table8[[Código do agregado '[Entidade']]:[Código do agregado
'[1º Direito']]],8,FALSE),".",Table9[[#This Row],[Membro]])))</f>
        <v/>
      </c>
      <c r="C959" s="278"/>
      <c r="D959" s="279"/>
      <c r="E959" s="280" t="str">
        <f ca="1">IF(Table9[[#This Row],[Data de nascimento (aaaa-mm-dd)]]="","",(IF(A959="","",DATEDIF(D959,NOW(),"y"))))</f>
        <v/>
      </c>
      <c r="F959" s="281"/>
      <c r="G959" s="282"/>
      <c r="H959" s="283" t="str">
        <f>IF(G959="","",IF(G959&gt;(auxiliar!L$2*14),"Sim","Não"))</f>
        <v/>
      </c>
      <c r="I959" s="384" t="str">
        <f t="shared" si="63"/>
        <v/>
      </c>
      <c r="J959" s="380" t="str">
        <f>IF(Table9[[#This Row],[Código do agregado
'[Entidade']]]="","",IF(A959&lt;&gt;A958,"A",IF(J958="A","B",IF(J958="B","C",IF(J958="C","D",IF(J958="D","E",IF(J958="E","F",IF(J958="F","G",IF(J958="G","H",IF(J958="H","I",IF(J958="I","J",IF(J958="J","K",IF(J958="K","L",IF(J958="L","M",IF(J958="M","N",IF(J958="N","O",IF(J958="O","P",IF(J958="P","Q"))))))))))))))))))</f>
        <v/>
      </c>
      <c r="K959" s="284" t="str">
        <f t="shared" si="64"/>
        <v/>
      </c>
      <c r="L959" s="285" t="str">
        <f t="shared" si="65"/>
        <v/>
      </c>
      <c r="M959" s="286" t="str">
        <f t="shared" ca="1" si="66"/>
        <v/>
      </c>
      <c r="U959" s="275"/>
    </row>
    <row r="960" spans="1:21" x14ac:dyDescent="0.25">
      <c r="A960" s="276"/>
      <c r="B960" s="277" t="str">
        <f>IF(Table9[[#This Row],[Código do agregado
'[Entidade']]]="","",(CONCATENATE(VLOOKUP(Table9[[#This Row],[Código do agregado
'[Entidade']]],Table8[[Código do agregado '[Entidade']]:[Código do agregado
'[1º Direito']]],8,FALSE),".",Table9[[#This Row],[Membro]])))</f>
        <v/>
      </c>
      <c r="C960" s="278"/>
      <c r="D960" s="279"/>
      <c r="E960" s="280" t="str">
        <f ca="1">IF(Table9[[#This Row],[Data de nascimento (aaaa-mm-dd)]]="","",(IF(A960="","",DATEDIF(D960,NOW(),"y"))))</f>
        <v/>
      </c>
      <c r="F960" s="281"/>
      <c r="G960" s="282"/>
      <c r="H960" s="283" t="str">
        <f>IF(G960="","",IF(G960&gt;(auxiliar!L$2*14),"Sim","Não"))</f>
        <v/>
      </c>
      <c r="I960" s="384" t="str">
        <f t="shared" si="63"/>
        <v/>
      </c>
      <c r="J960" s="380" t="str">
        <f>IF(Table9[[#This Row],[Código do agregado
'[Entidade']]]="","",IF(A960&lt;&gt;A959,"A",IF(J959="A","B",IF(J959="B","C",IF(J959="C","D",IF(J959="D","E",IF(J959="E","F",IF(J959="F","G",IF(J959="G","H",IF(J959="H","I",IF(J959="I","J",IF(J959="J","K",IF(J959="K","L",IF(J959="L","M",IF(J959="M","N",IF(J959="N","O",IF(J959="O","P",IF(J959="P","Q"))))))))))))))))))</f>
        <v/>
      </c>
      <c r="K960" s="284" t="str">
        <f t="shared" si="64"/>
        <v/>
      </c>
      <c r="L960" s="285" t="str">
        <f t="shared" si="65"/>
        <v/>
      </c>
      <c r="M960" s="286" t="str">
        <f t="shared" ca="1" si="66"/>
        <v/>
      </c>
      <c r="U960" s="275"/>
    </row>
    <row r="961" spans="1:21" x14ac:dyDescent="0.25">
      <c r="A961" s="276"/>
      <c r="B961" s="277" t="str">
        <f>IF(Table9[[#This Row],[Código do agregado
'[Entidade']]]="","",(CONCATENATE(VLOOKUP(Table9[[#This Row],[Código do agregado
'[Entidade']]],Table8[[Código do agregado '[Entidade']]:[Código do agregado
'[1º Direito']]],8,FALSE),".",Table9[[#This Row],[Membro]])))</f>
        <v/>
      </c>
      <c r="C961" s="278"/>
      <c r="D961" s="279"/>
      <c r="E961" s="280" t="str">
        <f ca="1">IF(Table9[[#This Row],[Data de nascimento (aaaa-mm-dd)]]="","",(IF(A961="","",DATEDIF(D961,NOW(),"y"))))</f>
        <v/>
      </c>
      <c r="F961" s="281"/>
      <c r="G961" s="282"/>
      <c r="H961" s="283" t="str">
        <f>IF(G961="","",IF(G961&gt;(auxiliar!L$2*14),"Sim","Não"))</f>
        <v/>
      </c>
      <c r="I961" s="384" t="str">
        <f t="shared" si="63"/>
        <v/>
      </c>
      <c r="J961" s="380" t="str">
        <f>IF(Table9[[#This Row],[Código do agregado
'[Entidade']]]="","",IF(A961&lt;&gt;A960,"A",IF(J960="A","B",IF(J960="B","C",IF(J960="C","D",IF(J960="D","E",IF(J960="E","F",IF(J960="F","G",IF(J960="G","H",IF(J960="H","I",IF(J960="I","J",IF(J960="J","K",IF(J960="K","L",IF(J960="L","M",IF(J960="M","N",IF(J960="N","O",IF(J960="O","P",IF(J960="P","Q"))))))))))))))))))</f>
        <v/>
      </c>
      <c r="K961" s="284" t="str">
        <f t="shared" si="64"/>
        <v/>
      </c>
      <c r="L961" s="285" t="str">
        <f t="shared" si="65"/>
        <v/>
      </c>
      <c r="M961" s="286" t="str">
        <f t="shared" ca="1" si="66"/>
        <v/>
      </c>
      <c r="U961" s="275"/>
    </row>
    <row r="962" spans="1:21" x14ac:dyDescent="0.25">
      <c r="A962" s="276"/>
      <c r="B962" s="277" t="str">
        <f>IF(Table9[[#This Row],[Código do agregado
'[Entidade']]]="","",(CONCATENATE(VLOOKUP(Table9[[#This Row],[Código do agregado
'[Entidade']]],Table8[[Código do agregado '[Entidade']]:[Código do agregado
'[1º Direito']]],8,FALSE),".",Table9[[#This Row],[Membro]])))</f>
        <v/>
      </c>
      <c r="C962" s="278"/>
      <c r="D962" s="279"/>
      <c r="E962" s="280" t="str">
        <f ca="1">IF(Table9[[#This Row],[Data de nascimento (aaaa-mm-dd)]]="","",(IF(A962="","",DATEDIF(D962,NOW(),"y"))))</f>
        <v/>
      </c>
      <c r="F962" s="281"/>
      <c r="G962" s="282"/>
      <c r="H962" s="283" t="str">
        <f>IF(G962="","",IF(G962&gt;(auxiliar!L$2*14),"Sim","Não"))</f>
        <v/>
      </c>
      <c r="I962" s="384" t="str">
        <f t="shared" si="63"/>
        <v/>
      </c>
      <c r="J962" s="380" t="str">
        <f>IF(Table9[[#This Row],[Código do agregado
'[Entidade']]]="","",IF(A962&lt;&gt;A961,"A",IF(J961="A","B",IF(J961="B","C",IF(J961="C","D",IF(J961="D","E",IF(J961="E","F",IF(J961="F","G",IF(J961="G","H",IF(J961="H","I",IF(J961="I","J",IF(J961="J","K",IF(J961="K","L",IF(J961="L","M",IF(J961="M","N",IF(J961="N","O",IF(J961="O","P",IF(J961="P","Q"))))))))))))))))))</f>
        <v/>
      </c>
      <c r="K962" s="284" t="str">
        <f t="shared" si="64"/>
        <v/>
      </c>
      <c r="L962" s="285" t="str">
        <f t="shared" si="65"/>
        <v/>
      </c>
      <c r="M962" s="286" t="str">
        <f t="shared" ca="1" si="66"/>
        <v/>
      </c>
      <c r="U962" s="275"/>
    </row>
    <row r="963" spans="1:21" x14ac:dyDescent="0.25">
      <c r="A963" s="276"/>
      <c r="B963" s="277" t="str">
        <f>IF(Table9[[#This Row],[Código do agregado
'[Entidade']]]="","",(CONCATENATE(VLOOKUP(Table9[[#This Row],[Código do agregado
'[Entidade']]],Table8[[Código do agregado '[Entidade']]:[Código do agregado
'[1º Direito']]],8,FALSE),".",Table9[[#This Row],[Membro]])))</f>
        <v/>
      </c>
      <c r="C963" s="278"/>
      <c r="D963" s="279"/>
      <c r="E963" s="280" t="str">
        <f ca="1">IF(Table9[[#This Row],[Data de nascimento (aaaa-mm-dd)]]="","",(IF(A963="","",DATEDIF(D963,NOW(),"y"))))</f>
        <v/>
      </c>
      <c r="F963" s="281"/>
      <c r="G963" s="282"/>
      <c r="H963" s="283" t="str">
        <f>IF(G963="","",IF(G963&gt;(auxiliar!L$2*14),"Sim","Não"))</f>
        <v/>
      </c>
      <c r="I963" s="384" t="str">
        <f t="shared" si="63"/>
        <v/>
      </c>
      <c r="J963" s="380" t="str">
        <f>IF(Table9[[#This Row],[Código do agregado
'[Entidade']]]="","",IF(A963&lt;&gt;A962,"A",IF(J962="A","B",IF(J962="B","C",IF(J962="C","D",IF(J962="D","E",IF(J962="E","F",IF(J962="F","G",IF(J962="G","H",IF(J962="H","I",IF(J962="I","J",IF(J962="J","K",IF(J962="K","L",IF(J962="L","M",IF(J962="M","N",IF(J962="N","O",IF(J962="O","P",IF(J962="P","Q"))))))))))))))))))</f>
        <v/>
      </c>
      <c r="K963" s="284" t="str">
        <f t="shared" si="64"/>
        <v/>
      </c>
      <c r="L963" s="285" t="str">
        <f t="shared" si="65"/>
        <v/>
      </c>
      <c r="M963" s="286" t="str">
        <f t="shared" ca="1" si="66"/>
        <v/>
      </c>
      <c r="U963" s="275"/>
    </row>
    <row r="964" spans="1:21" x14ac:dyDescent="0.25">
      <c r="A964" s="276"/>
      <c r="B964" s="277" t="str">
        <f>IF(Table9[[#This Row],[Código do agregado
'[Entidade']]]="","",(CONCATENATE(VLOOKUP(Table9[[#This Row],[Código do agregado
'[Entidade']]],Table8[[Código do agregado '[Entidade']]:[Código do agregado
'[1º Direito']]],8,FALSE),".",Table9[[#This Row],[Membro]])))</f>
        <v/>
      </c>
      <c r="C964" s="278"/>
      <c r="D964" s="279"/>
      <c r="E964" s="280" t="str">
        <f ca="1">IF(Table9[[#This Row],[Data de nascimento (aaaa-mm-dd)]]="","",(IF(A964="","",DATEDIF(D964,NOW(),"y"))))</f>
        <v/>
      </c>
      <c r="F964" s="281"/>
      <c r="G964" s="282"/>
      <c r="H964" s="283" t="str">
        <f>IF(G964="","",IF(G964&gt;(auxiliar!L$2*14),"Sim","Não"))</f>
        <v/>
      </c>
      <c r="I964" s="384" t="str">
        <f t="shared" si="63"/>
        <v/>
      </c>
      <c r="J964" s="380" t="str">
        <f>IF(Table9[[#This Row],[Código do agregado
'[Entidade']]]="","",IF(A964&lt;&gt;A963,"A",IF(J963="A","B",IF(J963="B","C",IF(J963="C","D",IF(J963="D","E",IF(J963="E","F",IF(J963="F","G",IF(J963="G","H",IF(J963="H","I",IF(J963="I","J",IF(J963="J","K",IF(J963="K","L",IF(J963="L","M",IF(J963="M","N",IF(J963="N","O",IF(J963="O","P",IF(J963="P","Q"))))))))))))))))))</f>
        <v/>
      </c>
      <c r="K964" s="284" t="str">
        <f t="shared" si="64"/>
        <v/>
      </c>
      <c r="L964" s="285" t="str">
        <f t="shared" si="65"/>
        <v/>
      </c>
      <c r="M964" s="286" t="str">
        <f t="shared" ca="1" si="66"/>
        <v/>
      </c>
      <c r="U964" s="275"/>
    </row>
    <row r="965" spans="1:21" x14ac:dyDescent="0.25">
      <c r="A965" s="276"/>
      <c r="B965" s="277" t="str">
        <f>IF(Table9[[#This Row],[Código do agregado
'[Entidade']]]="","",(CONCATENATE(VLOOKUP(Table9[[#This Row],[Código do agregado
'[Entidade']]],Table8[[Código do agregado '[Entidade']]:[Código do agregado
'[1º Direito']]],8,FALSE),".",Table9[[#This Row],[Membro]])))</f>
        <v/>
      </c>
      <c r="C965" s="278"/>
      <c r="D965" s="279"/>
      <c r="E965" s="280" t="str">
        <f ca="1">IF(Table9[[#This Row],[Data de nascimento (aaaa-mm-dd)]]="","",(IF(A965="","",DATEDIF(D965,NOW(),"y"))))</f>
        <v/>
      </c>
      <c r="F965" s="281"/>
      <c r="G965" s="282"/>
      <c r="H965" s="283" t="str">
        <f>IF(G965="","",IF(G965&gt;(auxiliar!L$2*14),"Sim","Não"))</f>
        <v/>
      </c>
      <c r="I965" s="384" t="str">
        <f t="shared" si="63"/>
        <v/>
      </c>
      <c r="J965" s="380" t="str">
        <f>IF(Table9[[#This Row],[Código do agregado
'[Entidade']]]="","",IF(A965&lt;&gt;A964,"A",IF(J964="A","B",IF(J964="B","C",IF(J964="C","D",IF(J964="D","E",IF(J964="E","F",IF(J964="F","G",IF(J964="G","H",IF(J964="H","I",IF(J964="I","J",IF(J964="J","K",IF(J964="K","L",IF(J964="L","M",IF(J964="M","N",IF(J964="N","O",IF(J964="O","P",IF(J964="P","Q"))))))))))))))))))</f>
        <v/>
      </c>
      <c r="K965" s="284" t="str">
        <f t="shared" si="64"/>
        <v/>
      </c>
      <c r="L965" s="285" t="str">
        <f t="shared" si="65"/>
        <v/>
      </c>
      <c r="M965" s="286" t="str">
        <f t="shared" ca="1" si="66"/>
        <v/>
      </c>
      <c r="U965" s="275"/>
    </row>
    <row r="966" spans="1:21" x14ac:dyDescent="0.25">
      <c r="A966" s="276"/>
      <c r="B966" s="277" t="str">
        <f>IF(Table9[[#This Row],[Código do agregado
'[Entidade']]]="","",(CONCATENATE(VLOOKUP(Table9[[#This Row],[Código do agregado
'[Entidade']]],Table8[[Código do agregado '[Entidade']]:[Código do agregado
'[1º Direito']]],8,FALSE),".",Table9[[#This Row],[Membro]])))</f>
        <v/>
      </c>
      <c r="C966" s="278"/>
      <c r="D966" s="279"/>
      <c r="E966" s="280" t="str">
        <f ca="1">IF(Table9[[#This Row],[Data de nascimento (aaaa-mm-dd)]]="","",(IF(A966="","",DATEDIF(D966,NOW(),"y"))))</f>
        <v/>
      </c>
      <c r="F966" s="281"/>
      <c r="G966" s="282"/>
      <c r="H966" s="283" t="str">
        <f>IF(G966="","",IF(G966&gt;(auxiliar!L$2*14),"Sim","Não"))</f>
        <v/>
      </c>
      <c r="I966" s="384" t="str">
        <f t="shared" si="63"/>
        <v/>
      </c>
      <c r="J966" s="380" t="str">
        <f>IF(Table9[[#This Row],[Código do agregado
'[Entidade']]]="","",IF(A966&lt;&gt;A965,"A",IF(J965="A","B",IF(J965="B","C",IF(J965="C","D",IF(J965="D","E",IF(J965="E","F",IF(J965="F","G",IF(J965="G","H",IF(J965="H","I",IF(J965="I","J",IF(J965="J","K",IF(J965="K","L",IF(J965="L","M",IF(J965="M","N",IF(J965="N","O",IF(J965="O","P",IF(J965="P","Q"))))))))))))))))))</f>
        <v/>
      </c>
      <c r="K966" s="284" t="str">
        <f t="shared" si="64"/>
        <v/>
      </c>
      <c r="L966" s="285" t="str">
        <f t="shared" si="65"/>
        <v/>
      </c>
      <c r="M966" s="286" t="str">
        <f t="shared" ca="1" si="66"/>
        <v/>
      </c>
      <c r="U966" s="275"/>
    </row>
    <row r="967" spans="1:21" x14ac:dyDescent="0.25">
      <c r="A967" s="276"/>
      <c r="B967" s="277" t="str">
        <f>IF(Table9[[#This Row],[Código do agregado
'[Entidade']]]="","",(CONCATENATE(VLOOKUP(Table9[[#This Row],[Código do agregado
'[Entidade']]],Table8[[Código do agregado '[Entidade']]:[Código do agregado
'[1º Direito']]],8,FALSE),".",Table9[[#This Row],[Membro]])))</f>
        <v/>
      </c>
      <c r="C967" s="278"/>
      <c r="D967" s="279"/>
      <c r="E967" s="280" t="str">
        <f ca="1">IF(Table9[[#This Row],[Data de nascimento (aaaa-mm-dd)]]="","",(IF(A967="","",DATEDIF(D967,NOW(),"y"))))</f>
        <v/>
      </c>
      <c r="F967" s="281"/>
      <c r="G967" s="282"/>
      <c r="H967" s="283" t="str">
        <f>IF(G967="","",IF(G967&gt;(auxiliar!L$2*14),"Sim","Não"))</f>
        <v/>
      </c>
      <c r="I967" s="384" t="str">
        <f t="shared" ref="I967:I1030" si="67">IF(AND(A967&lt;&gt;"",OR(C967="",D967="",F967="",AND(H967="",L967="Rend"))),"NÃO","")</f>
        <v/>
      </c>
      <c r="J967" s="380" t="str">
        <f>IF(Table9[[#This Row],[Código do agregado
'[Entidade']]]="","",IF(A967&lt;&gt;A966,"A",IF(J966="A","B",IF(J966="B","C",IF(J966="C","D",IF(J966="D","E",IF(J966="E","F",IF(J966="F","G",IF(J966="G","H",IF(J966="H","I",IF(J966="I","J",IF(J966="J","K",IF(J966="K","L",IF(J966="L","M",IF(J966="M","N",IF(J966="N","O",IF(J966="O","P",IF(J966="P","Q"))))))))))))))))))</f>
        <v/>
      </c>
      <c r="K967" s="284" t="str">
        <f t="shared" si="64"/>
        <v/>
      </c>
      <c r="L967" s="285" t="str">
        <f t="shared" si="65"/>
        <v/>
      </c>
      <c r="M967" s="286" t="str">
        <f t="shared" ca="1" si="66"/>
        <v/>
      </c>
      <c r="U967" s="275"/>
    </row>
    <row r="968" spans="1:21" x14ac:dyDescent="0.25">
      <c r="A968" s="276"/>
      <c r="B968" s="277" t="str">
        <f>IF(Table9[[#This Row],[Código do agregado
'[Entidade']]]="","",(CONCATENATE(VLOOKUP(Table9[[#This Row],[Código do agregado
'[Entidade']]],Table8[[Código do agregado '[Entidade']]:[Código do agregado
'[1º Direito']]],8,FALSE),".",Table9[[#This Row],[Membro]])))</f>
        <v/>
      </c>
      <c r="C968" s="278"/>
      <c r="D968" s="279"/>
      <c r="E968" s="280" t="str">
        <f ca="1">IF(Table9[[#This Row],[Data de nascimento (aaaa-mm-dd)]]="","",(IF(A968="","",DATEDIF(D968,NOW(),"y"))))</f>
        <v/>
      </c>
      <c r="F968" s="281"/>
      <c r="G968" s="282"/>
      <c r="H968" s="283" t="str">
        <f>IF(G968="","",IF(G968&gt;(auxiliar!L$2*14),"Sim","Não"))</f>
        <v/>
      </c>
      <c r="I968" s="384" t="str">
        <f t="shared" si="67"/>
        <v/>
      </c>
      <c r="J968" s="380" t="str">
        <f>IF(Table9[[#This Row],[Código do agregado
'[Entidade']]]="","",IF(A968&lt;&gt;A967,"A",IF(J967="A","B",IF(J967="B","C",IF(J967="C","D",IF(J967="D","E",IF(J967="E","F",IF(J967="F","G",IF(J967="G","H",IF(J967="H","I",IF(J967="I","J",IF(J967="J","K",IF(J967="K","L",IF(J967="L","M",IF(J967="M","N",IF(J967="N","O",IF(J967="O","P",IF(J967="P","Q"))))))))))))))))))</f>
        <v/>
      </c>
      <c r="K968" s="284" t="str">
        <f t="shared" si="64"/>
        <v/>
      </c>
      <c r="L968" s="285" t="str">
        <f t="shared" si="65"/>
        <v/>
      </c>
      <c r="M968" s="286" t="str">
        <f t="shared" ca="1" si="66"/>
        <v/>
      </c>
      <c r="U968" s="275"/>
    </row>
    <row r="969" spans="1:21" x14ac:dyDescent="0.25">
      <c r="A969" s="276"/>
      <c r="B969" s="277" t="str">
        <f>IF(Table9[[#This Row],[Código do agregado
'[Entidade']]]="","",(CONCATENATE(VLOOKUP(Table9[[#This Row],[Código do agregado
'[Entidade']]],Table8[[Código do agregado '[Entidade']]:[Código do agregado
'[1º Direito']]],8,FALSE),".",Table9[[#This Row],[Membro]])))</f>
        <v/>
      </c>
      <c r="C969" s="278"/>
      <c r="D969" s="279"/>
      <c r="E969" s="280" t="str">
        <f ca="1">IF(Table9[[#This Row],[Data de nascimento (aaaa-mm-dd)]]="","",(IF(A969="","",DATEDIF(D969,NOW(),"y"))))</f>
        <v/>
      </c>
      <c r="F969" s="281"/>
      <c r="G969" s="282"/>
      <c r="H969" s="283" t="str">
        <f>IF(G969="","",IF(G969&gt;(auxiliar!L$2*14),"Sim","Não"))</f>
        <v/>
      </c>
      <c r="I969" s="384" t="str">
        <f t="shared" si="67"/>
        <v/>
      </c>
      <c r="J969" s="380" t="str">
        <f>IF(Table9[[#This Row],[Código do agregado
'[Entidade']]]="","",IF(A969&lt;&gt;A968,"A",IF(J968="A","B",IF(J968="B","C",IF(J968="C","D",IF(J968="D","E",IF(J968="E","F",IF(J968="F","G",IF(J968="G","H",IF(J968="H","I",IF(J968="I","J",IF(J968="J","K",IF(J968="K","L",IF(J968="L","M",IF(J968="M","N",IF(J968="N","O",IF(J968="O","P",IF(J968="P","Q"))))))))))))))))))</f>
        <v/>
      </c>
      <c r="K969" s="284" t="str">
        <f t="shared" si="64"/>
        <v/>
      </c>
      <c r="L969" s="285" t="str">
        <f t="shared" si="65"/>
        <v/>
      </c>
      <c r="M969" s="286" t="str">
        <f t="shared" ca="1" si="66"/>
        <v/>
      </c>
      <c r="U969" s="275"/>
    </row>
    <row r="970" spans="1:21" x14ac:dyDescent="0.25">
      <c r="A970" s="276"/>
      <c r="B970" s="277" t="str">
        <f>IF(Table9[[#This Row],[Código do agregado
'[Entidade']]]="","",(CONCATENATE(VLOOKUP(Table9[[#This Row],[Código do agregado
'[Entidade']]],Table8[[Código do agregado '[Entidade']]:[Código do agregado
'[1º Direito']]],8,FALSE),".",Table9[[#This Row],[Membro]])))</f>
        <v/>
      </c>
      <c r="C970" s="278"/>
      <c r="D970" s="279"/>
      <c r="E970" s="280" t="str">
        <f ca="1">IF(Table9[[#This Row],[Data de nascimento (aaaa-mm-dd)]]="","",(IF(A970="","",DATEDIF(D970,NOW(),"y"))))</f>
        <v/>
      </c>
      <c r="F970" s="281"/>
      <c r="G970" s="282"/>
      <c r="H970" s="283" t="str">
        <f>IF(G970="","",IF(G970&gt;(auxiliar!L$2*14),"Sim","Não"))</f>
        <v/>
      </c>
      <c r="I970" s="384" t="str">
        <f t="shared" si="67"/>
        <v/>
      </c>
      <c r="J970" s="380" t="str">
        <f>IF(Table9[[#This Row],[Código do agregado
'[Entidade']]]="","",IF(A970&lt;&gt;A969,"A",IF(J969="A","B",IF(J969="B","C",IF(J969="C","D",IF(J969="D","E",IF(J969="E","F",IF(J969="F","G",IF(J969="G","H",IF(J969="H","I",IF(J969="I","J",IF(J969="J","K",IF(J969="K","L",IF(J969="L","M",IF(J969="M","N",IF(J969="N","O",IF(J969="O","P",IF(J969="P","Q"))))))))))))))))))</f>
        <v/>
      </c>
      <c r="K970" s="284" t="str">
        <f t="shared" si="64"/>
        <v/>
      </c>
      <c r="L970" s="285" t="str">
        <f t="shared" si="65"/>
        <v/>
      </c>
      <c r="M970" s="286" t="str">
        <f t="shared" ca="1" si="66"/>
        <v/>
      </c>
      <c r="U970" s="275"/>
    </row>
    <row r="971" spans="1:21" x14ac:dyDescent="0.25">
      <c r="A971" s="276"/>
      <c r="B971" s="277" t="str">
        <f>IF(Table9[[#This Row],[Código do agregado
'[Entidade']]]="","",(CONCATENATE(VLOOKUP(Table9[[#This Row],[Código do agregado
'[Entidade']]],Table8[[Código do agregado '[Entidade']]:[Código do agregado
'[1º Direito']]],8,FALSE),".",Table9[[#This Row],[Membro]])))</f>
        <v/>
      </c>
      <c r="C971" s="278"/>
      <c r="D971" s="279"/>
      <c r="E971" s="280" t="str">
        <f ca="1">IF(Table9[[#This Row],[Data de nascimento (aaaa-mm-dd)]]="","",(IF(A971="","",DATEDIF(D971,NOW(),"y"))))</f>
        <v/>
      </c>
      <c r="F971" s="281"/>
      <c r="G971" s="282"/>
      <c r="H971" s="283" t="str">
        <f>IF(G971="","",IF(G971&gt;(auxiliar!L$2*14),"Sim","Não"))</f>
        <v/>
      </c>
      <c r="I971" s="384" t="str">
        <f t="shared" si="67"/>
        <v/>
      </c>
      <c r="J971" s="380" t="str">
        <f>IF(Table9[[#This Row],[Código do agregado
'[Entidade']]]="","",IF(A971&lt;&gt;A970,"A",IF(J970="A","B",IF(J970="B","C",IF(J970="C","D",IF(J970="D","E",IF(J970="E","F",IF(J970="F","G",IF(J970="G","H",IF(J970="H","I",IF(J970="I","J",IF(J970="J","K",IF(J970="K","L",IF(J970="L","M",IF(J970="M","N",IF(J970="N","O",IF(J970="O","P",IF(J970="P","Q"))))))))))))))))))</f>
        <v/>
      </c>
      <c r="K971" s="284" t="str">
        <f t="shared" si="64"/>
        <v/>
      </c>
      <c r="L971" s="285" t="str">
        <f t="shared" si="65"/>
        <v/>
      </c>
      <c r="M971" s="286" t="str">
        <f t="shared" ca="1" si="66"/>
        <v/>
      </c>
      <c r="U971" s="275"/>
    </row>
    <row r="972" spans="1:21" x14ac:dyDescent="0.25">
      <c r="A972" s="276"/>
      <c r="B972" s="277" t="str">
        <f>IF(Table9[[#This Row],[Código do agregado
'[Entidade']]]="","",(CONCATENATE(VLOOKUP(Table9[[#This Row],[Código do agregado
'[Entidade']]],Table8[[Código do agregado '[Entidade']]:[Código do agregado
'[1º Direito']]],8,FALSE),".",Table9[[#This Row],[Membro]])))</f>
        <v/>
      </c>
      <c r="C972" s="278"/>
      <c r="D972" s="279"/>
      <c r="E972" s="280" t="str">
        <f ca="1">IF(Table9[[#This Row],[Data de nascimento (aaaa-mm-dd)]]="","",(IF(A972="","",DATEDIF(D972,NOW(),"y"))))</f>
        <v/>
      </c>
      <c r="F972" s="281"/>
      <c r="G972" s="282"/>
      <c r="H972" s="283" t="str">
        <f>IF(G972="","",IF(G972&gt;(auxiliar!L$2*14),"Sim","Não"))</f>
        <v/>
      </c>
      <c r="I972" s="384" t="str">
        <f t="shared" si="67"/>
        <v/>
      </c>
      <c r="J972" s="380" t="str">
        <f>IF(Table9[[#This Row],[Código do agregado
'[Entidade']]]="","",IF(A972&lt;&gt;A971,"A",IF(J971="A","B",IF(J971="B","C",IF(J971="C","D",IF(J971="D","E",IF(J971="E","F",IF(J971="F","G",IF(J971="G","H",IF(J971="H","I",IF(J971="I","J",IF(J971="J","K",IF(J971="K","L",IF(J971="L","M",IF(J971="M","N",IF(J971="N","O",IF(J971="O","P",IF(J971="P","Q"))))))))))))))))))</f>
        <v/>
      </c>
      <c r="K972" s="284" t="str">
        <f t="shared" si="64"/>
        <v/>
      </c>
      <c r="L972" s="285" t="str">
        <f t="shared" si="65"/>
        <v/>
      </c>
      <c r="M972" s="286" t="str">
        <f t="shared" ca="1" si="66"/>
        <v/>
      </c>
      <c r="U972" s="275"/>
    </row>
    <row r="973" spans="1:21" x14ac:dyDescent="0.25">
      <c r="A973" s="276"/>
      <c r="B973" s="277" t="str">
        <f>IF(Table9[[#This Row],[Código do agregado
'[Entidade']]]="","",(CONCATENATE(VLOOKUP(Table9[[#This Row],[Código do agregado
'[Entidade']]],Table8[[Código do agregado '[Entidade']]:[Código do agregado
'[1º Direito']]],8,FALSE),".",Table9[[#This Row],[Membro]])))</f>
        <v/>
      </c>
      <c r="C973" s="278"/>
      <c r="D973" s="279"/>
      <c r="E973" s="280" t="str">
        <f ca="1">IF(Table9[[#This Row],[Data de nascimento (aaaa-mm-dd)]]="","",(IF(A973="","",DATEDIF(D973,NOW(),"y"))))</f>
        <v/>
      </c>
      <c r="F973" s="281"/>
      <c r="G973" s="282"/>
      <c r="H973" s="283" t="str">
        <f>IF(G973="","",IF(G973&gt;(auxiliar!L$2*14),"Sim","Não"))</f>
        <v/>
      </c>
      <c r="I973" s="384" t="str">
        <f t="shared" si="67"/>
        <v/>
      </c>
      <c r="J973" s="380" t="str">
        <f>IF(Table9[[#This Row],[Código do agregado
'[Entidade']]]="","",IF(A973&lt;&gt;A972,"A",IF(J972="A","B",IF(J972="B","C",IF(J972="C","D",IF(J972="D","E",IF(J972="E","F",IF(J972="F","G",IF(J972="G","H",IF(J972="H","I",IF(J972="I","J",IF(J972="J","K",IF(J972="K","L",IF(J972="L","M",IF(J972="M","N",IF(J972="N","O",IF(J972="O","P",IF(J972="P","Q"))))))))))))))))))</f>
        <v/>
      </c>
      <c r="K973" s="284" t="str">
        <f t="shared" si="64"/>
        <v/>
      </c>
      <c r="L973" s="285" t="str">
        <f t="shared" si="65"/>
        <v/>
      </c>
      <c r="M973" s="286" t="str">
        <f t="shared" ca="1" si="66"/>
        <v/>
      </c>
      <c r="U973" s="275"/>
    </row>
    <row r="974" spans="1:21" x14ac:dyDescent="0.25">
      <c r="A974" s="276"/>
      <c r="B974" s="277" t="str">
        <f>IF(Table9[[#This Row],[Código do agregado
'[Entidade']]]="","",(CONCATENATE(VLOOKUP(Table9[[#This Row],[Código do agregado
'[Entidade']]],Table8[[Código do agregado '[Entidade']]:[Código do agregado
'[1º Direito']]],8,FALSE),".",Table9[[#This Row],[Membro]])))</f>
        <v/>
      </c>
      <c r="C974" s="278"/>
      <c r="D974" s="279"/>
      <c r="E974" s="280" t="str">
        <f ca="1">IF(Table9[[#This Row],[Data de nascimento (aaaa-mm-dd)]]="","",(IF(A974="","",DATEDIF(D974,NOW(),"y"))))</f>
        <v/>
      </c>
      <c r="F974" s="281"/>
      <c r="G974" s="282"/>
      <c r="H974" s="283" t="str">
        <f>IF(G974="","",IF(G974&gt;(auxiliar!L$2*14),"Sim","Não"))</f>
        <v/>
      </c>
      <c r="I974" s="384" t="str">
        <f t="shared" si="67"/>
        <v/>
      </c>
      <c r="J974" s="380" t="str">
        <f>IF(Table9[[#This Row],[Código do agregado
'[Entidade']]]="","",IF(A974&lt;&gt;A973,"A",IF(J973="A","B",IF(J973="B","C",IF(J973="C","D",IF(J973="D","E",IF(J973="E","F",IF(J973="F","G",IF(J973="G","H",IF(J973="H","I",IF(J973="I","J",IF(J973="J","K",IF(J973="K","L",IF(J973="L","M",IF(J973="M","N",IF(J973="N","O",IF(J973="O","P",IF(J973="P","Q"))))))))))))))))))</f>
        <v/>
      </c>
      <c r="K974" s="284" t="str">
        <f t="shared" si="64"/>
        <v/>
      </c>
      <c r="L974" s="285" t="str">
        <f t="shared" si="65"/>
        <v/>
      </c>
      <c r="M974" s="286" t="str">
        <f t="shared" ca="1" si="66"/>
        <v/>
      </c>
      <c r="U974" s="275"/>
    </row>
    <row r="975" spans="1:21" x14ac:dyDescent="0.25">
      <c r="A975" s="276"/>
      <c r="B975" s="277" t="str">
        <f>IF(Table9[[#This Row],[Código do agregado
'[Entidade']]]="","",(CONCATENATE(VLOOKUP(Table9[[#This Row],[Código do agregado
'[Entidade']]],Table8[[Código do agregado '[Entidade']]:[Código do agregado
'[1º Direito']]],8,FALSE),".",Table9[[#This Row],[Membro]])))</f>
        <v/>
      </c>
      <c r="C975" s="278"/>
      <c r="D975" s="279"/>
      <c r="E975" s="280" t="str">
        <f ca="1">IF(Table9[[#This Row],[Data de nascimento (aaaa-mm-dd)]]="","",(IF(A975="","",DATEDIF(D975,NOW(),"y"))))</f>
        <v/>
      </c>
      <c r="F975" s="281"/>
      <c r="G975" s="282"/>
      <c r="H975" s="283" t="str">
        <f>IF(G975="","",IF(G975&gt;(auxiliar!L$2*14),"Sim","Não"))</f>
        <v/>
      </c>
      <c r="I975" s="384" t="str">
        <f t="shared" si="67"/>
        <v/>
      </c>
      <c r="J975" s="380" t="str">
        <f>IF(Table9[[#This Row],[Código do agregado
'[Entidade']]]="","",IF(A975&lt;&gt;A974,"A",IF(J974="A","B",IF(J974="B","C",IF(J974="C","D",IF(J974="D","E",IF(J974="E","F",IF(J974="F","G",IF(J974="G","H",IF(J974="H","I",IF(J974="I","J",IF(J974="J","K",IF(J974="K","L",IF(J974="L","M",IF(J974="M","N",IF(J974="N","O",IF(J974="O","P",IF(J974="P","Q"))))))))))))))))))</f>
        <v/>
      </c>
      <c r="K975" s="284" t="str">
        <f t="shared" si="64"/>
        <v/>
      </c>
      <c r="L975" s="285" t="str">
        <f t="shared" si="65"/>
        <v/>
      </c>
      <c r="M975" s="286" t="str">
        <f t="shared" ca="1" si="66"/>
        <v/>
      </c>
      <c r="U975" s="275"/>
    </row>
    <row r="976" spans="1:21" x14ac:dyDescent="0.25">
      <c r="A976" s="276"/>
      <c r="B976" s="277" t="str">
        <f>IF(Table9[[#This Row],[Código do agregado
'[Entidade']]]="","",(CONCATENATE(VLOOKUP(Table9[[#This Row],[Código do agregado
'[Entidade']]],Table8[[Código do agregado '[Entidade']]:[Código do agregado
'[1º Direito']]],8,FALSE),".",Table9[[#This Row],[Membro]])))</f>
        <v/>
      </c>
      <c r="C976" s="278"/>
      <c r="D976" s="279"/>
      <c r="E976" s="280" t="str">
        <f ca="1">IF(Table9[[#This Row],[Data de nascimento (aaaa-mm-dd)]]="","",(IF(A976="","",DATEDIF(D976,NOW(),"y"))))</f>
        <v/>
      </c>
      <c r="F976" s="281"/>
      <c r="G976" s="282"/>
      <c r="H976" s="283" t="str">
        <f>IF(G976="","",IF(G976&gt;(auxiliar!L$2*14),"Sim","Não"))</f>
        <v/>
      </c>
      <c r="I976" s="384" t="str">
        <f t="shared" si="67"/>
        <v/>
      </c>
      <c r="J976" s="380" t="str">
        <f>IF(Table9[[#This Row],[Código do agregado
'[Entidade']]]="","",IF(A976&lt;&gt;A975,"A",IF(J975="A","B",IF(J975="B","C",IF(J975="C","D",IF(J975="D","E",IF(J975="E","F",IF(J975="F","G",IF(J975="G","H",IF(J975="H","I",IF(J975="I","J",IF(J975="J","K",IF(J975="K","L",IF(J975="L","M",IF(J975="M","N",IF(J975="N","O",IF(J975="O","P",IF(J975="P","Q"))))))))))))))))))</f>
        <v/>
      </c>
      <c r="K976" s="284" t="str">
        <f t="shared" si="64"/>
        <v/>
      </c>
      <c r="L976" s="285" t="str">
        <f t="shared" si="65"/>
        <v/>
      </c>
      <c r="M976" s="286" t="str">
        <f t="shared" ca="1" si="66"/>
        <v/>
      </c>
      <c r="U976" s="275"/>
    </row>
    <row r="977" spans="1:21" x14ac:dyDescent="0.25">
      <c r="A977" s="276"/>
      <c r="B977" s="277" t="str">
        <f>IF(Table9[[#This Row],[Código do agregado
'[Entidade']]]="","",(CONCATENATE(VLOOKUP(Table9[[#This Row],[Código do agregado
'[Entidade']]],Table8[[Código do agregado '[Entidade']]:[Código do agregado
'[1º Direito']]],8,FALSE),".",Table9[[#This Row],[Membro]])))</f>
        <v/>
      </c>
      <c r="C977" s="278"/>
      <c r="D977" s="279"/>
      <c r="E977" s="280" t="str">
        <f ca="1">IF(Table9[[#This Row],[Data de nascimento (aaaa-mm-dd)]]="","",(IF(A977="","",DATEDIF(D977,NOW(),"y"))))</f>
        <v/>
      </c>
      <c r="F977" s="281"/>
      <c r="G977" s="282"/>
      <c r="H977" s="283" t="str">
        <f>IF(G977="","",IF(G977&gt;(auxiliar!L$2*14),"Sim","Não"))</f>
        <v/>
      </c>
      <c r="I977" s="384" t="str">
        <f t="shared" si="67"/>
        <v/>
      </c>
      <c r="J977" s="380" t="str">
        <f>IF(Table9[[#This Row],[Código do agregado
'[Entidade']]]="","",IF(A977&lt;&gt;A976,"A",IF(J976="A","B",IF(J976="B","C",IF(J976="C","D",IF(J976="D","E",IF(J976="E","F",IF(J976="F","G",IF(J976="G","H",IF(J976="H","I",IF(J976="I","J",IF(J976="J","K",IF(J976="K","L",IF(J976="L","M",IF(J976="M","N",IF(J976="N","O",IF(J976="O","P",IF(J976="P","Q"))))))))))))))))))</f>
        <v/>
      </c>
      <c r="K977" s="284" t="str">
        <f t="shared" si="64"/>
        <v/>
      </c>
      <c r="L977" s="285" t="str">
        <f t="shared" si="65"/>
        <v/>
      </c>
      <c r="M977" s="286" t="str">
        <f t="shared" ca="1" si="66"/>
        <v/>
      </c>
      <c r="U977" s="275"/>
    </row>
    <row r="978" spans="1:21" x14ac:dyDescent="0.25">
      <c r="A978" s="276"/>
      <c r="B978" s="277" t="str">
        <f>IF(Table9[[#This Row],[Código do agregado
'[Entidade']]]="","",(CONCATENATE(VLOOKUP(Table9[[#This Row],[Código do agregado
'[Entidade']]],Table8[[Código do agregado '[Entidade']]:[Código do agregado
'[1º Direito']]],8,FALSE),".",Table9[[#This Row],[Membro]])))</f>
        <v/>
      </c>
      <c r="C978" s="278"/>
      <c r="D978" s="279"/>
      <c r="E978" s="280" t="str">
        <f ca="1">IF(Table9[[#This Row],[Data de nascimento (aaaa-mm-dd)]]="","",(IF(A978="","",DATEDIF(D978,NOW(),"y"))))</f>
        <v/>
      </c>
      <c r="F978" s="281"/>
      <c r="G978" s="282"/>
      <c r="H978" s="283" t="str">
        <f>IF(G978="","",IF(G978&gt;(auxiliar!L$2*14),"Sim","Não"))</f>
        <v/>
      </c>
      <c r="I978" s="384" t="str">
        <f t="shared" si="67"/>
        <v/>
      </c>
      <c r="J978" s="380" t="str">
        <f>IF(Table9[[#This Row],[Código do agregado
'[Entidade']]]="","",IF(A978&lt;&gt;A977,"A",IF(J977="A","B",IF(J977="B","C",IF(J977="C","D",IF(J977="D","E",IF(J977="E","F",IF(J977="F","G",IF(J977="G","H",IF(J977="H","I",IF(J977="I","J",IF(J977="J","K",IF(J977="K","L",IF(J977="L","M",IF(J977="M","N",IF(J977="N","O",IF(J977="O","P",IF(J977="P","Q"))))))))))))))))))</f>
        <v/>
      </c>
      <c r="K978" s="284" t="str">
        <f t="shared" si="64"/>
        <v/>
      </c>
      <c r="L978" s="285" t="str">
        <f t="shared" si="65"/>
        <v/>
      </c>
      <c r="M978" s="286" t="str">
        <f t="shared" ca="1" si="66"/>
        <v/>
      </c>
      <c r="U978" s="275"/>
    </row>
    <row r="979" spans="1:21" x14ac:dyDescent="0.25">
      <c r="A979" s="276"/>
      <c r="B979" s="277" t="str">
        <f>IF(Table9[[#This Row],[Código do agregado
'[Entidade']]]="","",(CONCATENATE(VLOOKUP(Table9[[#This Row],[Código do agregado
'[Entidade']]],Table8[[Código do agregado '[Entidade']]:[Código do agregado
'[1º Direito']]],8,FALSE),".",Table9[[#This Row],[Membro]])))</f>
        <v/>
      </c>
      <c r="C979" s="278"/>
      <c r="D979" s="279"/>
      <c r="E979" s="280" t="str">
        <f ca="1">IF(Table9[[#This Row],[Data de nascimento (aaaa-mm-dd)]]="","",(IF(A979="","",DATEDIF(D979,NOW(),"y"))))</f>
        <v/>
      </c>
      <c r="F979" s="281"/>
      <c r="G979" s="282"/>
      <c r="H979" s="283" t="str">
        <f>IF(G979="","",IF(G979&gt;(auxiliar!L$2*14),"Sim","Não"))</f>
        <v/>
      </c>
      <c r="I979" s="384" t="str">
        <f t="shared" si="67"/>
        <v/>
      </c>
      <c r="J979" s="380" t="str">
        <f>IF(Table9[[#This Row],[Código do agregado
'[Entidade']]]="","",IF(A979&lt;&gt;A978,"A",IF(J978="A","B",IF(J978="B","C",IF(J978="C","D",IF(J978="D","E",IF(J978="E","F",IF(J978="F","G",IF(J978="G","H",IF(J978="H","I",IF(J978="I","J",IF(J978="J","K",IF(J978="K","L",IF(J978="L","M",IF(J978="M","N",IF(J978="N","O",IF(J978="O","P",IF(J978="P","Q"))))))))))))))))))</f>
        <v/>
      </c>
      <c r="K979" s="284" t="str">
        <f t="shared" ref="K979:K1042" si="68">IFERROR(IF(OR(RIGHT(C979,1)-(11-((9*LEFT(C979,1)+8*MID(C979,2,1)+7*MID(C979,3,1)+6*MID(C979,4,1)+5*MID(C979,5,1)+4*MID(C979,6,1)+3*MID(C979,7,1)+2*MID(C979,8,1))-(11*INT((9*LEFT(C979,1)+8*MID(C979,2,1)+7*MID(C979,3,1)+6*MID(C979,4,1)+5*MID(C979,5,1)+4*MID(C979,6,1)+3*MID(C979,7,1)+2*MID(C979,8,1))/11))))=0,RIGHT(C979,1)-(11-((9*LEFT(C979,1)+8*MID(C979,2,1)+7*MID(C979,3,1)+6*MID(C979,4,1)+5*MID(C979,5,1)+4*MID(C979,6,1)+3*MID(C979,7,1)+2*MID(C979,8,1))-(11*INT((9*LEFT(C979,1)+8*MID(C979,2,1)+7*MID(C979,3,1)+6*MID(C979,4,1)+5*MID(C979,5,1)+4*MID(C979,6,1)+3*MID(C979,7,1)+2*MID(C979,8,1))/11))))=-11,RIGHT(C979,1)-(11-((9*LEFT(C979,1)+8*MID(C979,2,1)+7*MID(C979,3,1)+6*MID(C979,4,1)+5*MID(C979,5,1)+4*MID(C979,6,1)+3*MID(C979,7,1)+2*MID(C979,8,1))-(11*INT((9*LEFT(C979,1)+8*MID(C979,2,1)+7*MID(C979,3,1)+6*MID(C979,4,1)+5*MID(C979,5,1)+4*MID(C979,6,1)+3*MID(C979,7,1)+2*MID(C979,8,1))/11))))=-10),"","X"),"")</f>
        <v/>
      </c>
      <c r="L979" s="285" t="str">
        <f t="shared" ref="L979:L1042" si="69">IF(RIGHT(B979,1)="A","",IF(B979="","",IF(OR(E979&gt;65,AND(E979&gt;17,E979&lt;26)),"Rend","")))</f>
        <v/>
      </c>
      <c r="M979" s="286" t="str">
        <f t="shared" ref="M979:M1042" ca="1" si="70">IF(OR(E979&lt;18,AND(H979="Não",L979="Rend")),"Dep","")</f>
        <v/>
      </c>
      <c r="U979" s="275"/>
    </row>
    <row r="980" spans="1:21" x14ac:dyDescent="0.25">
      <c r="A980" s="276"/>
      <c r="B980" s="277" t="str">
        <f>IF(Table9[[#This Row],[Código do agregado
'[Entidade']]]="","",(CONCATENATE(VLOOKUP(Table9[[#This Row],[Código do agregado
'[Entidade']]],Table8[[Código do agregado '[Entidade']]:[Código do agregado
'[1º Direito']]],8,FALSE),".",Table9[[#This Row],[Membro]])))</f>
        <v/>
      </c>
      <c r="C980" s="278"/>
      <c r="D980" s="279"/>
      <c r="E980" s="280" t="str">
        <f ca="1">IF(Table9[[#This Row],[Data de nascimento (aaaa-mm-dd)]]="","",(IF(A980="","",DATEDIF(D980,NOW(),"y"))))</f>
        <v/>
      </c>
      <c r="F980" s="281"/>
      <c r="G980" s="282"/>
      <c r="H980" s="283" t="str">
        <f>IF(G980="","",IF(G980&gt;(auxiliar!L$2*14),"Sim","Não"))</f>
        <v/>
      </c>
      <c r="I980" s="384" t="str">
        <f t="shared" si="67"/>
        <v/>
      </c>
      <c r="J980" s="380" t="str">
        <f>IF(Table9[[#This Row],[Código do agregado
'[Entidade']]]="","",IF(A980&lt;&gt;A979,"A",IF(J979="A","B",IF(J979="B","C",IF(J979="C","D",IF(J979="D","E",IF(J979="E","F",IF(J979="F","G",IF(J979="G","H",IF(J979="H","I",IF(J979="I","J",IF(J979="J","K",IF(J979="K","L",IF(J979="L","M",IF(J979="M","N",IF(J979="N","O",IF(J979="O","P",IF(J979="P","Q"))))))))))))))))))</f>
        <v/>
      </c>
      <c r="K980" s="284" t="str">
        <f t="shared" si="68"/>
        <v/>
      </c>
      <c r="L980" s="285" t="str">
        <f t="shared" si="69"/>
        <v/>
      </c>
      <c r="M980" s="286" t="str">
        <f t="shared" ca="1" si="70"/>
        <v/>
      </c>
      <c r="U980" s="275"/>
    </row>
    <row r="981" spans="1:21" x14ac:dyDescent="0.25">
      <c r="A981" s="276"/>
      <c r="B981" s="277" t="str">
        <f>IF(Table9[[#This Row],[Código do agregado
'[Entidade']]]="","",(CONCATENATE(VLOOKUP(Table9[[#This Row],[Código do agregado
'[Entidade']]],Table8[[Código do agregado '[Entidade']]:[Código do agregado
'[1º Direito']]],8,FALSE),".",Table9[[#This Row],[Membro]])))</f>
        <v/>
      </c>
      <c r="C981" s="278"/>
      <c r="D981" s="279"/>
      <c r="E981" s="280" t="str">
        <f ca="1">IF(Table9[[#This Row],[Data de nascimento (aaaa-mm-dd)]]="","",(IF(A981="","",DATEDIF(D981,NOW(),"y"))))</f>
        <v/>
      </c>
      <c r="F981" s="281"/>
      <c r="G981" s="282"/>
      <c r="H981" s="283" t="str">
        <f>IF(G981="","",IF(G981&gt;(auxiliar!L$2*14),"Sim","Não"))</f>
        <v/>
      </c>
      <c r="I981" s="384" t="str">
        <f t="shared" si="67"/>
        <v/>
      </c>
      <c r="J981" s="380" t="str">
        <f>IF(Table9[[#This Row],[Código do agregado
'[Entidade']]]="","",IF(A981&lt;&gt;A980,"A",IF(J980="A","B",IF(J980="B","C",IF(J980="C","D",IF(J980="D","E",IF(J980="E","F",IF(J980="F","G",IF(J980="G","H",IF(J980="H","I",IF(J980="I","J",IF(J980="J","K",IF(J980="K","L",IF(J980="L","M",IF(J980="M","N",IF(J980="N","O",IF(J980="O","P",IF(J980="P","Q"))))))))))))))))))</f>
        <v/>
      </c>
      <c r="K981" s="284" t="str">
        <f t="shared" si="68"/>
        <v/>
      </c>
      <c r="L981" s="285" t="str">
        <f t="shared" si="69"/>
        <v/>
      </c>
      <c r="M981" s="286" t="str">
        <f t="shared" ca="1" si="70"/>
        <v/>
      </c>
      <c r="U981" s="275"/>
    </row>
    <row r="982" spans="1:21" x14ac:dyDescent="0.25">
      <c r="A982" s="276"/>
      <c r="B982" s="277" t="str">
        <f>IF(Table9[[#This Row],[Código do agregado
'[Entidade']]]="","",(CONCATENATE(VLOOKUP(Table9[[#This Row],[Código do agregado
'[Entidade']]],Table8[[Código do agregado '[Entidade']]:[Código do agregado
'[1º Direito']]],8,FALSE),".",Table9[[#This Row],[Membro]])))</f>
        <v/>
      </c>
      <c r="C982" s="278"/>
      <c r="D982" s="279"/>
      <c r="E982" s="280" t="str">
        <f ca="1">IF(Table9[[#This Row],[Data de nascimento (aaaa-mm-dd)]]="","",(IF(A982="","",DATEDIF(D982,NOW(),"y"))))</f>
        <v/>
      </c>
      <c r="F982" s="281"/>
      <c r="G982" s="282"/>
      <c r="H982" s="283" t="str">
        <f>IF(G982="","",IF(G982&gt;(auxiliar!L$2*14),"Sim","Não"))</f>
        <v/>
      </c>
      <c r="I982" s="384" t="str">
        <f t="shared" si="67"/>
        <v/>
      </c>
      <c r="J982" s="380" t="str">
        <f>IF(Table9[[#This Row],[Código do agregado
'[Entidade']]]="","",IF(A982&lt;&gt;A981,"A",IF(J981="A","B",IF(J981="B","C",IF(J981="C","D",IF(J981="D","E",IF(J981="E","F",IF(J981="F","G",IF(J981="G","H",IF(J981="H","I",IF(J981="I","J",IF(J981="J","K",IF(J981="K","L",IF(J981="L","M",IF(J981="M","N",IF(J981="N","O",IF(J981="O","P",IF(J981="P","Q"))))))))))))))))))</f>
        <v/>
      </c>
      <c r="K982" s="284" t="str">
        <f t="shared" si="68"/>
        <v/>
      </c>
      <c r="L982" s="285" t="str">
        <f t="shared" si="69"/>
        <v/>
      </c>
      <c r="M982" s="286" t="str">
        <f t="shared" ca="1" si="70"/>
        <v/>
      </c>
      <c r="U982" s="275"/>
    </row>
    <row r="983" spans="1:21" x14ac:dyDescent="0.25">
      <c r="A983" s="276"/>
      <c r="B983" s="277" t="str">
        <f>IF(Table9[[#This Row],[Código do agregado
'[Entidade']]]="","",(CONCATENATE(VLOOKUP(Table9[[#This Row],[Código do agregado
'[Entidade']]],Table8[[Código do agregado '[Entidade']]:[Código do agregado
'[1º Direito']]],8,FALSE),".",Table9[[#This Row],[Membro]])))</f>
        <v/>
      </c>
      <c r="C983" s="278"/>
      <c r="D983" s="279"/>
      <c r="E983" s="280" t="str">
        <f ca="1">IF(Table9[[#This Row],[Data de nascimento (aaaa-mm-dd)]]="","",(IF(A983="","",DATEDIF(D983,NOW(),"y"))))</f>
        <v/>
      </c>
      <c r="F983" s="281"/>
      <c r="G983" s="282"/>
      <c r="H983" s="283" t="str">
        <f>IF(G983="","",IF(G983&gt;(auxiliar!L$2*14),"Sim","Não"))</f>
        <v/>
      </c>
      <c r="I983" s="384" t="str">
        <f t="shared" si="67"/>
        <v/>
      </c>
      <c r="J983" s="380" t="str">
        <f>IF(Table9[[#This Row],[Código do agregado
'[Entidade']]]="","",IF(A983&lt;&gt;A982,"A",IF(J982="A","B",IF(J982="B","C",IF(J982="C","D",IF(J982="D","E",IF(J982="E","F",IF(J982="F","G",IF(J982="G","H",IF(J982="H","I",IF(J982="I","J",IF(J982="J","K",IF(J982="K","L",IF(J982="L","M",IF(J982="M","N",IF(J982="N","O",IF(J982="O","P",IF(J982="P","Q"))))))))))))))))))</f>
        <v/>
      </c>
      <c r="K983" s="284" t="str">
        <f t="shared" si="68"/>
        <v/>
      </c>
      <c r="L983" s="285" t="str">
        <f t="shared" si="69"/>
        <v/>
      </c>
      <c r="M983" s="286" t="str">
        <f t="shared" ca="1" si="70"/>
        <v/>
      </c>
      <c r="U983" s="275"/>
    </row>
    <row r="984" spans="1:21" x14ac:dyDescent="0.25">
      <c r="A984" s="276"/>
      <c r="B984" s="277" t="str">
        <f>IF(Table9[[#This Row],[Código do agregado
'[Entidade']]]="","",(CONCATENATE(VLOOKUP(Table9[[#This Row],[Código do agregado
'[Entidade']]],Table8[[Código do agregado '[Entidade']]:[Código do agregado
'[1º Direito']]],8,FALSE),".",Table9[[#This Row],[Membro]])))</f>
        <v/>
      </c>
      <c r="C984" s="278"/>
      <c r="D984" s="279"/>
      <c r="E984" s="280" t="str">
        <f ca="1">IF(Table9[[#This Row],[Data de nascimento (aaaa-mm-dd)]]="","",(IF(A984="","",DATEDIF(D984,NOW(),"y"))))</f>
        <v/>
      </c>
      <c r="F984" s="281"/>
      <c r="G984" s="282"/>
      <c r="H984" s="283" t="str">
        <f>IF(G984="","",IF(G984&gt;(auxiliar!L$2*14),"Sim","Não"))</f>
        <v/>
      </c>
      <c r="I984" s="384" t="str">
        <f t="shared" si="67"/>
        <v/>
      </c>
      <c r="J984" s="380" t="str">
        <f>IF(Table9[[#This Row],[Código do agregado
'[Entidade']]]="","",IF(A984&lt;&gt;A983,"A",IF(J983="A","B",IF(J983="B","C",IF(J983="C","D",IF(J983="D","E",IF(J983="E","F",IF(J983="F","G",IF(J983="G","H",IF(J983="H","I",IF(J983="I","J",IF(J983="J","K",IF(J983="K","L",IF(J983="L","M",IF(J983="M","N",IF(J983="N","O",IF(J983="O","P",IF(J983="P","Q"))))))))))))))))))</f>
        <v/>
      </c>
      <c r="K984" s="284" t="str">
        <f t="shared" si="68"/>
        <v/>
      </c>
      <c r="L984" s="285" t="str">
        <f t="shared" si="69"/>
        <v/>
      </c>
      <c r="M984" s="286" t="str">
        <f t="shared" ca="1" si="70"/>
        <v/>
      </c>
      <c r="U984" s="275"/>
    </row>
    <row r="985" spans="1:21" x14ac:dyDescent="0.25">
      <c r="A985" s="276"/>
      <c r="B985" s="277" t="str">
        <f>IF(Table9[[#This Row],[Código do agregado
'[Entidade']]]="","",(CONCATENATE(VLOOKUP(Table9[[#This Row],[Código do agregado
'[Entidade']]],Table8[[Código do agregado '[Entidade']]:[Código do agregado
'[1º Direito']]],8,FALSE),".",Table9[[#This Row],[Membro]])))</f>
        <v/>
      </c>
      <c r="C985" s="278"/>
      <c r="D985" s="279"/>
      <c r="E985" s="280" t="str">
        <f ca="1">IF(Table9[[#This Row],[Data de nascimento (aaaa-mm-dd)]]="","",(IF(A985="","",DATEDIF(D985,NOW(),"y"))))</f>
        <v/>
      </c>
      <c r="F985" s="281"/>
      <c r="G985" s="282"/>
      <c r="H985" s="283" t="str">
        <f>IF(G985="","",IF(G985&gt;(auxiliar!L$2*14),"Sim","Não"))</f>
        <v/>
      </c>
      <c r="I985" s="384" t="str">
        <f t="shared" si="67"/>
        <v/>
      </c>
      <c r="J985" s="380" t="str">
        <f>IF(Table9[[#This Row],[Código do agregado
'[Entidade']]]="","",IF(A985&lt;&gt;A984,"A",IF(J984="A","B",IF(J984="B","C",IF(J984="C","D",IF(J984="D","E",IF(J984="E","F",IF(J984="F","G",IF(J984="G","H",IF(J984="H","I",IF(J984="I","J",IF(J984="J","K",IF(J984="K","L",IF(J984="L","M",IF(J984="M","N",IF(J984="N","O",IF(J984="O","P",IF(J984="P","Q"))))))))))))))))))</f>
        <v/>
      </c>
      <c r="K985" s="284" t="str">
        <f t="shared" si="68"/>
        <v/>
      </c>
      <c r="L985" s="285" t="str">
        <f t="shared" si="69"/>
        <v/>
      </c>
      <c r="M985" s="286" t="str">
        <f t="shared" ca="1" si="70"/>
        <v/>
      </c>
      <c r="U985" s="275"/>
    </row>
    <row r="986" spans="1:21" x14ac:dyDescent="0.25">
      <c r="A986" s="276"/>
      <c r="B986" s="277" t="str">
        <f>IF(Table9[[#This Row],[Código do agregado
'[Entidade']]]="","",(CONCATENATE(VLOOKUP(Table9[[#This Row],[Código do agregado
'[Entidade']]],Table8[[Código do agregado '[Entidade']]:[Código do agregado
'[1º Direito']]],8,FALSE),".",Table9[[#This Row],[Membro]])))</f>
        <v/>
      </c>
      <c r="C986" s="278"/>
      <c r="D986" s="279"/>
      <c r="E986" s="280" t="str">
        <f ca="1">IF(Table9[[#This Row],[Data de nascimento (aaaa-mm-dd)]]="","",(IF(A986="","",DATEDIF(D986,NOW(),"y"))))</f>
        <v/>
      </c>
      <c r="F986" s="281"/>
      <c r="G986" s="282"/>
      <c r="H986" s="283" t="str">
        <f>IF(G986="","",IF(G986&gt;(auxiliar!L$2*14),"Sim","Não"))</f>
        <v/>
      </c>
      <c r="I986" s="384" t="str">
        <f t="shared" si="67"/>
        <v/>
      </c>
      <c r="J986" s="380" t="str">
        <f>IF(Table9[[#This Row],[Código do agregado
'[Entidade']]]="","",IF(A986&lt;&gt;A985,"A",IF(J985="A","B",IF(J985="B","C",IF(J985="C","D",IF(J985="D","E",IF(J985="E","F",IF(J985="F","G",IF(J985="G","H",IF(J985="H","I",IF(J985="I","J",IF(J985="J","K",IF(J985="K","L",IF(J985="L","M",IF(J985="M","N",IF(J985="N","O",IF(J985="O","P",IF(J985="P","Q"))))))))))))))))))</f>
        <v/>
      </c>
      <c r="K986" s="284" t="str">
        <f t="shared" si="68"/>
        <v/>
      </c>
      <c r="L986" s="285" t="str">
        <f t="shared" si="69"/>
        <v/>
      </c>
      <c r="M986" s="286" t="str">
        <f t="shared" ca="1" si="70"/>
        <v/>
      </c>
      <c r="U986" s="275"/>
    </row>
    <row r="987" spans="1:21" x14ac:dyDescent="0.25">
      <c r="A987" s="276"/>
      <c r="B987" s="277" t="str">
        <f>IF(Table9[[#This Row],[Código do agregado
'[Entidade']]]="","",(CONCATENATE(VLOOKUP(Table9[[#This Row],[Código do agregado
'[Entidade']]],Table8[[Código do agregado '[Entidade']]:[Código do agregado
'[1º Direito']]],8,FALSE),".",Table9[[#This Row],[Membro]])))</f>
        <v/>
      </c>
      <c r="C987" s="278"/>
      <c r="D987" s="279"/>
      <c r="E987" s="280" t="str">
        <f ca="1">IF(Table9[[#This Row],[Data de nascimento (aaaa-mm-dd)]]="","",(IF(A987="","",DATEDIF(D987,NOW(),"y"))))</f>
        <v/>
      </c>
      <c r="F987" s="281"/>
      <c r="G987" s="282"/>
      <c r="H987" s="283" t="str">
        <f>IF(G987="","",IF(G987&gt;(auxiliar!L$2*14),"Sim","Não"))</f>
        <v/>
      </c>
      <c r="I987" s="384" t="str">
        <f t="shared" si="67"/>
        <v/>
      </c>
      <c r="J987" s="380" t="str">
        <f>IF(Table9[[#This Row],[Código do agregado
'[Entidade']]]="","",IF(A987&lt;&gt;A986,"A",IF(J986="A","B",IF(J986="B","C",IF(J986="C","D",IF(J986="D","E",IF(J986="E","F",IF(J986="F","G",IF(J986="G","H",IF(J986="H","I",IF(J986="I","J",IF(J986="J","K",IF(J986="K","L",IF(J986="L","M",IF(J986="M","N",IF(J986="N","O",IF(J986="O","P",IF(J986="P","Q"))))))))))))))))))</f>
        <v/>
      </c>
      <c r="K987" s="284" t="str">
        <f t="shared" si="68"/>
        <v/>
      </c>
      <c r="L987" s="285" t="str">
        <f t="shared" si="69"/>
        <v/>
      </c>
      <c r="M987" s="286" t="str">
        <f t="shared" ca="1" si="70"/>
        <v/>
      </c>
      <c r="U987" s="275"/>
    </row>
    <row r="988" spans="1:21" x14ac:dyDescent="0.25">
      <c r="A988" s="276"/>
      <c r="B988" s="277" t="str">
        <f>IF(Table9[[#This Row],[Código do agregado
'[Entidade']]]="","",(CONCATENATE(VLOOKUP(Table9[[#This Row],[Código do agregado
'[Entidade']]],Table8[[Código do agregado '[Entidade']]:[Código do agregado
'[1º Direito']]],8,FALSE),".",Table9[[#This Row],[Membro]])))</f>
        <v/>
      </c>
      <c r="C988" s="278"/>
      <c r="D988" s="279"/>
      <c r="E988" s="280" t="str">
        <f ca="1">IF(Table9[[#This Row],[Data de nascimento (aaaa-mm-dd)]]="","",(IF(A988="","",DATEDIF(D988,NOW(),"y"))))</f>
        <v/>
      </c>
      <c r="F988" s="281"/>
      <c r="G988" s="282"/>
      <c r="H988" s="283" t="str">
        <f>IF(G988="","",IF(G988&gt;(auxiliar!L$2*14),"Sim","Não"))</f>
        <v/>
      </c>
      <c r="I988" s="384" t="str">
        <f t="shared" si="67"/>
        <v/>
      </c>
      <c r="J988" s="380" t="str">
        <f>IF(Table9[[#This Row],[Código do agregado
'[Entidade']]]="","",IF(A988&lt;&gt;A987,"A",IF(J987="A","B",IF(J987="B","C",IF(J987="C","D",IF(J987="D","E",IF(J987="E","F",IF(J987="F","G",IF(J987="G","H",IF(J987="H","I",IF(J987="I","J",IF(J987="J","K",IF(J987="K","L",IF(J987="L","M",IF(J987="M","N",IF(J987="N","O",IF(J987="O","P",IF(J987="P","Q"))))))))))))))))))</f>
        <v/>
      </c>
      <c r="K988" s="284" t="str">
        <f t="shared" si="68"/>
        <v/>
      </c>
      <c r="L988" s="285" t="str">
        <f t="shared" si="69"/>
        <v/>
      </c>
      <c r="M988" s="286" t="str">
        <f t="shared" ca="1" si="70"/>
        <v/>
      </c>
      <c r="U988" s="275"/>
    </row>
    <row r="989" spans="1:21" x14ac:dyDescent="0.25">
      <c r="A989" s="276"/>
      <c r="B989" s="277" t="str">
        <f>IF(Table9[[#This Row],[Código do agregado
'[Entidade']]]="","",(CONCATENATE(VLOOKUP(Table9[[#This Row],[Código do agregado
'[Entidade']]],Table8[[Código do agregado '[Entidade']]:[Código do agregado
'[1º Direito']]],8,FALSE),".",Table9[[#This Row],[Membro]])))</f>
        <v/>
      </c>
      <c r="C989" s="278"/>
      <c r="D989" s="279"/>
      <c r="E989" s="280" t="str">
        <f ca="1">IF(Table9[[#This Row],[Data de nascimento (aaaa-mm-dd)]]="","",(IF(A989="","",DATEDIF(D989,NOW(),"y"))))</f>
        <v/>
      </c>
      <c r="F989" s="281"/>
      <c r="G989" s="282"/>
      <c r="H989" s="283" t="str">
        <f>IF(G989="","",IF(G989&gt;(auxiliar!L$2*14),"Sim","Não"))</f>
        <v/>
      </c>
      <c r="I989" s="384" t="str">
        <f t="shared" si="67"/>
        <v/>
      </c>
      <c r="J989" s="380" t="str">
        <f>IF(Table9[[#This Row],[Código do agregado
'[Entidade']]]="","",IF(A989&lt;&gt;A988,"A",IF(J988="A","B",IF(J988="B","C",IF(J988="C","D",IF(J988="D","E",IF(J988="E","F",IF(J988="F","G",IF(J988="G","H",IF(J988="H","I",IF(J988="I","J",IF(J988="J","K",IF(J988="K","L",IF(J988="L","M",IF(J988="M","N",IF(J988="N","O",IF(J988="O","P",IF(J988="P","Q"))))))))))))))))))</f>
        <v/>
      </c>
      <c r="K989" s="284" t="str">
        <f t="shared" si="68"/>
        <v/>
      </c>
      <c r="L989" s="285" t="str">
        <f t="shared" si="69"/>
        <v/>
      </c>
      <c r="M989" s="286" t="str">
        <f t="shared" ca="1" si="70"/>
        <v/>
      </c>
      <c r="U989" s="275"/>
    </row>
    <row r="990" spans="1:21" x14ac:dyDescent="0.25">
      <c r="A990" s="276"/>
      <c r="B990" s="277" t="str">
        <f>IF(Table9[[#This Row],[Código do agregado
'[Entidade']]]="","",(CONCATENATE(VLOOKUP(Table9[[#This Row],[Código do agregado
'[Entidade']]],Table8[[Código do agregado '[Entidade']]:[Código do agregado
'[1º Direito']]],8,FALSE),".",Table9[[#This Row],[Membro]])))</f>
        <v/>
      </c>
      <c r="C990" s="278"/>
      <c r="D990" s="279"/>
      <c r="E990" s="280" t="str">
        <f ca="1">IF(Table9[[#This Row],[Data de nascimento (aaaa-mm-dd)]]="","",(IF(A990="","",DATEDIF(D990,NOW(),"y"))))</f>
        <v/>
      </c>
      <c r="F990" s="281"/>
      <c r="G990" s="282"/>
      <c r="H990" s="283" t="str">
        <f>IF(G990="","",IF(G990&gt;(auxiliar!L$2*14),"Sim","Não"))</f>
        <v/>
      </c>
      <c r="I990" s="384" t="str">
        <f t="shared" si="67"/>
        <v/>
      </c>
      <c r="J990" s="380" t="str">
        <f>IF(Table9[[#This Row],[Código do agregado
'[Entidade']]]="","",IF(A990&lt;&gt;A989,"A",IF(J989="A","B",IF(J989="B","C",IF(J989="C","D",IF(J989="D","E",IF(J989="E","F",IF(J989="F","G",IF(J989="G","H",IF(J989="H","I",IF(J989="I","J",IF(J989="J","K",IF(J989="K","L",IF(J989="L","M",IF(J989="M","N",IF(J989="N","O",IF(J989="O","P",IF(J989="P","Q"))))))))))))))))))</f>
        <v/>
      </c>
      <c r="K990" s="284" t="str">
        <f t="shared" si="68"/>
        <v/>
      </c>
      <c r="L990" s="285" t="str">
        <f t="shared" si="69"/>
        <v/>
      </c>
      <c r="M990" s="286" t="str">
        <f t="shared" ca="1" si="70"/>
        <v/>
      </c>
      <c r="U990" s="275"/>
    </row>
    <row r="991" spans="1:21" x14ac:dyDescent="0.25">
      <c r="A991" s="276"/>
      <c r="B991" s="277" t="str">
        <f>IF(Table9[[#This Row],[Código do agregado
'[Entidade']]]="","",(CONCATENATE(VLOOKUP(Table9[[#This Row],[Código do agregado
'[Entidade']]],Table8[[Código do agregado '[Entidade']]:[Código do agregado
'[1º Direito']]],8,FALSE),".",Table9[[#This Row],[Membro]])))</f>
        <v/>
      </c>
      <c r="C991" s="278"/>
      <c r="D991" s="279"/>
      <c r="E991" s="280" t="str">
        <f ca="1">IF(Table9[[#This Row],[Data de nascimento (aaaa-mm-dd)]]="","",(IF(A991="","",DATEDIF(D991,NOW(),"y"))))</f>
        <v/>
      </c>
      <c r="F991" s="281"/>
      <c r="G991" s="282"/>
      <c r="H991" s="283" t="str">
        <f>IF(G991="","",IF(G991&gt;(auxiliar!L$2*14),"Sim","Não"))</f>
        <v/>
      </c>
      <c r="I991" s="384" t="str">
        <f t="shared" si="67"/>
        <v/>
      </c>
      <c r="J991" s="380" t="str">
        <f>IF(Table9[[#This Row],[Código do agregado
'[Entidade']]]="","",IF(A991&lt;&gt;A990,"A",IF(J990="A","B",IF(J990="B","C",IF(J990="C","D",IF(J990="D","E",IF(J990="E","F",IF(J990="F","G",IF(J990="G","H",IF(J990="H","I",IF(J990="I","J",IF(J990="J","K",IF(J990="K","L",IF(J990="L","M",IF(J990="M","N",IF(J990="N","O",IF(J990="O","P",IF(J990="P","Q"))))))))))))))))))</f>
        <v/>
      </c>
      <c r="K991" s="284" t="str">
        <f t="shared" si="68"/>
        <v/>
      </c>
      <c r="L991" s="285" t="str">
        <f t="shared" si="69"/>
        <v/>
      </c>
      <c r="M991" s="286" t="str">
        <f t="shared" ca="1" si="70"/>
        <v/>
      </c>
      <c r="U991" s="275"/>
    </row>
    <row r="992" spans="1:21" x14ac:dyDescent="0.25">
      <c r="A992" s="276"/>
      <c r="B992" s="277" t="str">
        <f>IF(Table9[[#This Row],[Código do agregado
'[Entidade']]]="","",(CONCATENATE(VLOOKUP(Table9[[#This Row],[Código do agregado
'[Entidade']]],Table8[[Código do agregado '[Entidade']]:[Código do agregado
'[1º Direito']]],8,FALSE),".",Table9[[#This Row],[Membro]])))</f>
        <v/>
      </c>
      <c r="C992" s="278"/>
      <c r="D992" s="279"/>
      <c r="E992" s="280" t="str">
        <f ca="1">IF(Table9[[#This Row],[Data de nascimento (aaaa-mm-dd)]]="","",(IF(A992="","",DATEDIF(D992,NOW(),"y"))))</f>
        <v/>
      </c>
      <c r="F992" s="281"/>
      <c r="G992" s="282"/>
      <c r="H992" s="283" t="str">
        <f>IF(G992="","",IF(G992&gt;(auxiliar!L$2*14),"Sim","Não"))</f>
        <v/>
      </c>
      <c r="I992" s="384" t="str">
        <f t="shared" si="67"/>
        <v/>
      </c>
      <c r="J992" s="380" t="str">
        <f>IF(Table9[[#This Row],[Código do agregado
'[Entidade']]]="","",IF(A992&lt;&gt;A991,"A",IF(J991="A","B",IF(J991="B","C",IF(J991="C","D",IF(J991="D","E",IF(J991="E","F",IF(J991="F","G",IF(J991="G","H",IF(J991="H","I",IF(J991="I","J",IF(J991="J","K",IF(J991="K","L",IF(J991="L","M",IF(J991="M","N",IF(J991="N","O",IF(J991="O","P",IF(J991="P","Q"))))))))))))))))))</f>
        <v/>
      </c>
      <c r="K992" s="284" t="str">
        <f t="shared" si="68"/>
        <v/>
      </c>
      <c r="L992" s="285" t="str">
        <f t="shared" si="69"/>
        <v/>
      </c>
      <c r="M992" s="286" t="str">
        <f t="shared" ca="1" si="70"/>
        <v/>
      </c>
      <c r="U992" s="275"/>
    </row>
    <row r="993" spans="1:21" x14ac:dyDescent="0.25">
      <c r="A993" s="276"/>
      <c r="B993" s="277" t="str">
        <f>IF(Table9[[#This Row],[Código do agregado
'[Entidade']]]="","",(CONCATENATE(VLOOKUP(Table9[[#This Row],[Código do agregado
'[Entidade']]],Table8[[Código do agregado '[Entidade']]:[Código do agregado
'[1º Direito']]],8,FALSE),".",Table9[[#This Row],[Membro]])))</f>
        <v/>
      </c>
      <c r="C993" s="278"/>
      <c r="D993" s="279"/>
      <c r="E993" s="280" t="str">
        <f ca="1">IF(Table9[[#This Row],[Data de nascimento (aaaa-mm-dd)]]="","",(IF(A993="","",DATEDIF(D993,NOW(),"y"))))</f>
        <v/>
      </c>
      <c r="F993" s="281"/>
      <c r="G993" s="282"/>
      <c r="H993" s="283" t="str">
        <f>IF(G993="","",IF(G993&gt;(auxiliar!L$2*14),"Sim","Não"))</f>
        <v/>
      </c>
      <c r="I993" s="384" t="str">
        <f t="shared" si="67"/>
        <v/>
      </c>
      <c r="J993" s="380" t="str">
        <f>IF(Table9[[#This Row],[Código do agregado
'[Entidade']]]="","",IF(A993&lt;&gt;A992,"A",IF(J992="A","B",IF(J992="B","C",IF(J992="C","D",IF(J992="D","E",IF(J992="E","F",IF(J992="F","G",IF(J992="G","H",IF(J992="H","I",IF(J992="I","J",IF(J992="J","K",IF(J992="K","L",IF(J992="L","M",IF(J992="M","N",IF(J992="N","O",IF(J992="O","P",IF(J992="P","Q"))))))))))))))))))</f>
        <v/>
      </c>
      <c r="K993" s="284" t="str">
        <f t="shared" si="68"/>
        <v/>
      </c>
      <c r="L993" s="285" t="str">
        <f t="shared" si="69"/>
        <v/>
      </c>
      <c r="M993" s="286" t="str">
        <f t="shared" ca="1" si="70"/>
        <v/>
      </c>
      <c r="U993" s="275"/>
    </row>
    <row r="994" spans="1:21" x14ac:dyDescent="0.25">
      <c r="A994" s="276"/>
      <c r="B994" s="277" t="str">
        <f>IF(Table9[[#This Row],[Código do agregado
'[Entidade']]]="","",(CONCATENATE(VLOOKUP(Table9[[#This Row],[Código do agregado
'[Entidade']]],Table8[[Código do agregado '[Entidade']]:[Código do agregado
'[1º Direito']]],8,FALSE),".",Table9[[#This Row],[Membro]])))</f>
        <v/>
      </c>
      <c r="C994" s="278"/>
      <c r="D994" s="279"/>
      <c r="E994" s="280" t="str">
        <f ca="1">IF(Table9[[#This Row],[Data de nascimento (aaaa-mm-dd)]]="","",(IF(A994="","",DATEDIF(D994,NOW(),"y"))))</f>
        <v/>
      </c>
      <c r="F994" s="281"/>
      <c r="G994" s="282"/>
      <c r="H994" s="283" t="str">
        <f>IF(G994="","",IF(G994&gt;(auxiliar!L$2*14),"Sim","Não"))</f>
        <v/>
      </c>
      <c r="I994" s="384" t="str">
        <f t="shared" si="67"/>
        <v/>
      </c>
      <c r="J994" s="380" t="str">
        <f>IF(Table9[[#This Row],[Código do agregado
'[Entidade']]]="","",IF(A994&lt;&gt;A993,"A",IF(J993="A","B",IF(J993="B","C",IF(J993="C","D",IF(J993="D","E",IF(J993="E","F",IF(J993="F","G",IF(J993="G","H",IF(J993="H","I",IF(J993="I","J",IF(J993="J","K",IF(J993="K","L",IF(J993="L","M",IF(J993="M","N",IF(J993="N","O",IF(J993="O","P",IF(J993="P","Q"))))))))))))))))))</f>
        <v/>
      </c>
      <c r="K994" s="284" t="str">
        <f t="shared" si="68"/>
        <v/>
      </c>
      <c r="L994" s="285" t="str">
        <f t="shared" si="69"/>
        <v/>
      </c>
      <c r="M994" s="286" t="str">
        <f t="shared" ca="1" si="70"/>
        <v/>
      </c>
      <c r="U994" s="275"/>
    </row>
    <row r="995" spans="1:21" x14ac:dyDescent="0.25">
      <c r="A995" s="276"/>
      <c r="B995" s="277" t="str">
        <f>IF(Table9[[#This Row],[Código do agregado
'[Entidade']]]="","",(CONCATENATE(VLOOKUP(Table9[[#This Row],[Código do agregado
'[Entidade']]],Table8[[Código do agregado '[Entidade']]:[Código do agregado
'[1º Direito']]],8,FALSE),".",Table9[[#This Row],[Membro]])))</f>
        <v/>
      </c>
      <c r="C995" s="278"/>
      <c r="D995" s="279"/>
      <c r="E995" s="280" t="str">
        <f ca="1">IF(Table9[[#This Row],[Data de nascimento (aaaa-mm-dd)]]="","",(IF(A995="","",DATEDIF(D995,NOW(),"y"))))</f>
        <v/>
      </c>
      <c r="F995" s="281"/>
      <c r="G995" s="282"/>
      <c r="H995" s="283" t="str">
        <f>IF(G995="","",IF(G995&gt;(auxiliar!L$2*14),"Sim","Não"))</f>
        <v/>
      </c>
      <c r="I995" s="384" t="str">
        <f t="shared" si="67"/>
        <v/>
      </c>
      <c r="J995" s="380" t="str">
        <f>IF(Table9[[#This Row],[Código do agregado
'[Entidade']]]="","",IF(A995&lt;&gt;A994,"A",IF(J994="A","B",IF(J994="B","C",IF(J994="C","D",IF(J994="D","E",IF(J994="E","F",IF(J994="F","G",IF(J994="G","H",IF(J994="H","I",IF(J994="I","J",IF(J994="J","K",IF(J994="K","L",IF(J994="L","M",IF(J994="M","N",IF(J994="N","O",IF(J994="O","P",IF(J994="P","Q"))))))))))))))))))</f>
        <v/>
      </c>
      <c r="K995" s="284" t="str">
        <f t="shared" si="68"/>
        <v/>
      </c>
      <c r="L995" s="285" t="str">
        <f t="shared" si="69"/>
        <v/>
      </c>
      <c r="M995" s="286" t="str">
        <f t="shared" ca="1" si="70"/>
        <v/>
      </c>
      <c r="U995" s="275"/>
    </row>
    <row r="996" spans="1:21" x14ac:dyDescent="0.25">
      <c r="A996" s="276"/>
      <c r="B996" s="277" t="str">
        <f>IF(Table9[[#This Row],[Código do agregado
'[Entidade']]]="","",(CONCATENATE(VLOOKUP(Table9[[#This Row],[Código do agregado
'[Entidade']]],Table8[[Código do agregado '[Entidade']]:[Código do agregado
'[1º Direito']]],8,FALSE),".",Table9[[#This Row],[Membro]])))</f>
        <v/>
      </c>
      <c r="C996" s="278"/>
      <c r="D996" s="279"/>
      <c r="E996" s="280" t="str">
        <f ca="1">IF(Table9[[#This Row],[Data de nascimento (aaaa-mm-dd)]]="","",(IF(A996="","",DATEDIF(D996,NOW(),"y"))))</f>
        <v/>
      </c>
      <c r="F996" s="281"/>
      <c r="G996" s="282"/>
      <c r="H996" s="283" t="str">
        <f>IF(G996="","",IF(G996&gt;(auxiliar!L$2*14),"Sim","Não"))</f>
        <v/>
      </c>
      <c r="I996" s="384" t="str">
        <f t="shared" si="67"/>
        <v/>
      </c>
      <c r="J996" s="380" t="str">
        <f>IF(Table9[[#This Row],[Código do agregado
'[Entidade']]]="","",IF(A996&lt;&gt;A995,"A",IF(J995="A","B",IF(J995="B","C",IF(J995="C","D",IF(J995="D","E",IF(J995="E","F",IF(J995="F","G",IF(J995="G","H",IF(J995="H","I",IF(J995="I","J",IF(J995="J","K",IF(J995="K","L",IF(J995="L","M",IF(J995="M","N",IF(J995="N","O",IF(J995="O","P",IF(J995="P","Q"))))))))))))))))))</f>
        <v/>
      </c>
      <c r="K996" s="284" t="str">
        <f t="shared" si="68"/>
        <v/>
      </c>
      <c r="L996" s="285" t="str">
        <f t="shared" si="69"/>
        <v/>
      </c>
      <c r="M996" s="286" t="str">
        <f t="shared" ca="1" si="70"/>
        <v/>
      </c>
      <c r="U996" s="275"/>
    </row>
    <row r="997" spans="1:21" x14ac:dyDescent="0.25">
      <c r="A997" s="276"/>
      <c r="B997" s="277" t="str">
        <f>IF(Table9[[#This Row],[Código do agregado
'[Entidade']]]="","",(CONCATENATE(VLOOKUP(Table9[[#This Row],[Código do agregado
'[Entidade']]],Table8[[Código do agregado '[Entidade']]:[Código do agregado
'[1º Direito']]],8,FALSE),".",Table9[[#This Row],[Membro]])))</f>
        <v/>
      </c>
      <c r="C997" s="278"/>
      <c r="D997" s="279"/>
      <c r="E997" s="280" t="str">
        <f ca="1">IF(Table9[[#This Row],[Data de nascimento (aaaa-mm-dd)]]="","",(IF(A997="","",DATEDIF(D997,NOW(),"y"))))</f>
        <v/>
      </c>
      <c r="F997" s="281"/>
      <c r="G997" s="282"/>
      <c r="H997" s="283" t="str">
        <f>IF(G997="","",IF(G997&gt;(auxiliar!L$2*14),"Sim","Não"))</f>
        <v/>
      </c>
      <c r="I997" s="384" t="str">
        <f t="shared" si="67"/>
        <v/>
      </c>
      <c r="J997" s="380" t="str">
        <f>IF(Table9[[#This Row],[Código do agregado
'[Entidade']]]="","",IF(A997&lt;&gt;A996,"A",IF(J996="A","B",IF(J996="B","C",IF(J996="C","D",IF(J996="D","E",IF(J996="E","F",IF(J996="F","G",IF(J996="G","H",IF(J996="H","I",IF(J996="I","J",IF(J996="J","K",IF(J996="K","L",IF(J996="L","M",IF(J996="M","N",IF(J996="N","O",IF(J996="O","P",IF(J996="P","Q"))))))))))))))))))</f>
        <v/>
      </c>
      <c r="K997" s="284" t="str">
        <f t="shared" si="68"/>
        <v/>
      </c>
      <c r="L997" s="285" t="str">
        <f t="shared" si="69"/>
        <v/>
      </c>
      <c r="M997" s="286" t="str">
        <f t="shared" ca="1" si="70"/>
        <v/>
      </c>
      <c r="U997" s="275"/>
    </row>
    <row r="998" spans="1:21" x14ac:dyDescent="0.25">
      <c r="A998" s="276"/>
      <c r="B998" s="277" t="str">
        <f>IF(Table9[[#This Row],[Código do agregado
'[Entidade']]]="","",(CONCATENATE(VLOOKUP(Table9[[#This Row],[Código do agregado
'[Entidade']]],Table8[[Código do agregado '[Entidade']]:[Código do agregado
'[1º Direito']]],8,FALSE),".",Table9[[#This Row],[Membro]])))</f>
        <v/>
      </c>
      <c r="C998" s="278"/>
      <c r="D998" s="279"/>
      <c r="E998" s="280" t="str">
        <f ca="1">IF(Table9[[#This Row],[Data de nascimento (aaaa-mm-dd)]]="","",(IF(A998="","",DATEDIF(D998,NOW(),"y"))))</f>
        <v/>
      </c>
      <c r="F998" s="281"/>
      <c r="G998" s="282"/>
      <c r="H998" s="283" t="str">
        <f>IF(G998="","",IF(G998&gt;(auxiliar!L$2*14),"Sim","Não"))</f>
        <v/>
      </c>
      <c r="I998" s="384" t="str">
        <f t="shared" si="67"/>
        <v/>
      </c>
      <c r="J998" s="380" t="str">
        <f>IF(Table9[[#This Row],[Código do agregado
'[Entidade']]]="","",IF(A998&lt;&gt;A997,"A",IF(J997="A","B",IF(J997="B","C",IF(J997="C","D",IF(J997="D","E",IF(J997="E","F",IF(J997="F","G",IF(J997="G","H",IF(J997="H","I",IF(J997="I","J",IF(J997="J","K",IF(J997="K","L",IF(J997="L","M",IF(J997="M","N",IF(J997="N","O",IF(J997="O","P",IF(J997="P","Q"))))))))))))))))))</f>
        <v/>
      </c>
      <c r="K998" s="284" t="str">
        <f t="shared" si="68"/>
        <v/>
      </c>
      <c r="L998" s="285" t="str">
        <f t="shared" si="69"/>
        <v/>
      </c>
      <c r="M998" s="286" t="str">
        <f t="shared" ca="1" si="70"/>
        <v/>
      </c>
      <c r="U998" s="275"/>
    </row>
    <row r="999" spans="1:21" x14ac:dyDescent="0.25">
      <c r="A999" s="276"/>
      <c r="B999" s="277" t="str">
        <f>IF(Table9[[#This Row],[Código do agregado
'[Entidade']]]="","",(CONCATENATE(VLOOKUP(Table9[[#This Row],[Código do agregado
'[Entidade']]],Table8[[Código do agregado '[Entidade']]:[Código do agregado
'[1º Direito']]],8,FALSE),".",Table9[[#This Row],[Membro]])))</f>
        <v/>
      </c>
      <c r="C999" s="278"/>
      <c r="D999" s="279"/>
      <c r="E999" s="280" t="str">
        <f ca="1">IF(Table9[[#This Row],[Data de nascimento (aaaa-mm-dd)]]="","",(IF(A999="","",DATEDIF(D999,NOW(),"y"))))</f>
        <v/>
      </c>
      <c r="F999" s="281"/>
      <c r="G999" s="282"/>
      <c r="H999" s="283" t="str">
        <f>IF(G999="","",IF(G999&gt;(auxiliar!L$2*14),"Sim","Não"))</f>
        <v/>
      </c>
      <c r="I999" s="384" t="str">
        <f t="shared" si="67"/>
        <v/>
      </c>
      <c r="J999" s="380" t="str">
        <f>IF(Table9[[#This Row],[Código do agregado
'[Entidade']]]="","",IF(A999&lt;&gt;A998,"A",IF(J998="A","B",IF(J998="B","C",IF(J998="C","D",IF(J998="D","E",IF(J998="E","F",IF(J998="F","G",IF(J998="G","H",IF(J998="H","I",IF(J998="I","J",IF(J998="J","K",IF(J998="K","L",IF(J998="L","M",IF(J998="M","N",IF(J998="N","O",IF(J998="O","P",IF(J998="P","Q"))))))))))))))))))</f>
        <v/>
      </c>
      <c r="K999" s="284" t="str">
        <f t="shared" si="68"/>
        <v/>
      </c>
      <c r="L999" s="285" t="str">
        <f t="shared" si="69"/>
        <v/>
      </c>
      <c r="M999" s="286" t="str">
        <f t="shared" ca="1" si="70"/>
        <v/>
      </c>
      <c r="U999" s="275"/>
    </row>
    <row r="1000" spans="1:21" x14ac:dyDescent="0.25">
      <c r="A1000" s="276"/>
      <c r="B1000" s="277" t="str">
        <f>IF(Table9[[#This Row],[Código do agregado
'[Entidade']]]="","",(CONCATENATE(VLOOKUP(Table9[[#This Row],[Código do agregado
'[Entidade']]],Table8[[Código do agregado '[Entidade']]:[Código do agregado
'[1º Direito']]],8,FALSE),".",Table9[[#This Row],[Membro]])))</f>
        <v/>
      </c>
      <c r="C1000" s="278"/>
      <c r="D1000" s="279"/>
      <c r="E1000" s="280" t="str">
        <f ca="1">IF(Table9[[#This Row],[Data de nascimento (aaaa-mm-dd)]]="","",(IF(A1000="","",DATEDIF(D1000,NOW(),"y"))))</f>
        <v/>
      </c>
      <c r="F1000" s="281"/>
      <c r="G1000" s="282"/>
      <c r="H1000" s="283" t="str">
        <f>IF(G1000="","",IF(G1000&gt;(auxiliar!L$2*14),"Sim","Não"))</f>
        <v/>
      </c>
      <c r="I1000" s="384" t="str">
        <f t="shared" si="67"/>
        <v/>
      </c>
      <c r="J1000" s="380" t="str">
        <f>IF(Table9[[#This Row],[Código do agregado
'[Entidade']]]="","",IF(A1000&lt;&gt;A999,"A",IF(J999="A","B",IF(J999="B","C",IF(J999="C","D",IF(J999="D","E",IF(J999="E","F",IF(J999="F","G",IF(J999="G","H",IF(J999="H","I",IF(J999="I","J",IF(J999="J","K",IF(J999="K","L",IF(J999="L","M",IF(J999="M","N",IF(J999="N","O",IF(J999="O","P",IF(J999="P","Q"))))))))))))))))))</f>
        <v/>
      </c>
      <c r="K1000" s="284" t="str">
        <f t="shared" si="68"/>
        <v/>
      </c>
      <c r="L1000" s="285" t="str">
        <f t="shared" si="69"/>
        <v/>
      </c>
      <c r="M1000" s="286" t="str">
        <f t="shared" ca="1" si="70"/>
        <v/>
      </c>
      <c r="U1000" s="275"/>
    </row>
    <row r="1001" spans="1:21" x14ac:dyDescent="0.25">
      <c r="A1001" s="276"/>
      <c r="B1001" s="277" t="str">
        <f>IF(Table9[[#This Row],[Código do agregado
'[Entidade']]]="","",(CONCATENATE(VLOOKUP(Table9[[#This Row],[Código do agregado
'[Entidade']]],Table8[[Código do agregado '[Entidade']]:[Código do agregado
'[1º Direito']]],8,FALSE),".",Table9[[#This Row],[Membro]])))</f>
        <v/>
      </c>
      <c r="C1001" s="278"/>
      <c r="D1001" s="279"/>
      <c r="E1001" s="280" t="str">
        <f ca="1">IF(Table9[[#This Row],[Data de nascimento (aaaa-mm-dd)]]="","",(IF(A1001="","",DATEDIF(D1001,NOW(),"y"))))</f>
        <v/>
      </c>
      <c r="F1001" s="281"/>
      <c r="G1001" s="282"/>
      <c r="H1001" s="283" t="str">
        <f>IF(G1001="","",IF(G1001&gt;(auxiliar!L$2*14),"Sim","Não"))</f>
        <v/>
      </c>
      <c r="I1001" s="384" t="str">
        <f t="shared" si="67"/>
        <v/>
      </c>
      <c r="J1001" s="380" t="str">
        <f>IF(Table9[[#This Row],[Código do agregado
'[Entidade']]]="","",IF(A1001&lt;&gt;A1000,"A",IF(J1000="A","B",IF(J1000="B","C",IF(J1000="C","D",IF(J1000="D","E",IF(J1000="E","F",IF(J1000="F","G",IF(J1000="G","H",IF(J1000="H","I",IF(J1000="I","J",IF(J1000="J","K",IF(J1000="K","L",IF(J1000="L","M",IF(J1000="M","N",IF(J1000="N","O",IF(J1000="O","P",IF(J1000="P","Q"))))))))))))))))))</f>
        <v/>
      </c>
      <c r="K1001" s="284" t="str">
        <f t="shared" si="68"/>
        <v/>
      </c>
      <c r="L1001" s="285" t="str">
        <f t="shared" si="69"/>
        <v/>
      </c>
      <c r="M1001" s="286" t="str">
        <f t="shared" ca="1" si="70"/>
        <v/>
      </c>
      <c r="U1001" s="275"/>
    </row>
    <row r="1002" spans="1:21" x14ac:dyDescent="0.25">
      <c r="A1002" s="276"/>
      <c r="B1002" s="277" t="str">
        <f>IF(Table9[[#This Row],[Código do agregado
'[Entidade']]]="","",(CONCATENATE(VLOOKUP(Table9[[#This Row],[Código do agregado
'[Entidade']]],Table8[[Código do agregado '[Entidade']]:[Código do agregado
'[1º Direito']]],8,FALSE),".",Table9[[#This Row],[Membro]])))</f>
        <v/>
      </c>
      <c r="C1002" s="278"/>
      <c r="D1002" s="279"/>
      <c r="E1002" s="280" t="str">
        <f ca="1">IF(Table9[[#This Row],[Data de nascimento (aaaa-mm-dd)]]="","",(IF(A1002="","",DATEDIF(D1002,NOW(),"y"))))</f>
        <v/>
      </c>
      <c r="F1002" s="281"/>
      <c r="G1002" s="282"/>
      <c r="H1002" s="283" t="str">
        <f>IF(G1002="","",IF(G1002&gt;(auxiliar!L$2*14),"Sim","Não"))</f>
        <v/>
      </c>
      <c r="I1002" s="384" t="str">
        <f t="shared" si="67"/>
        <v/>
      </c>
      <c r="J1002" s="380" t="str">
        <f>IF(Table9[[#This Row],[Código do agregado
'[Entidade']]]="","",IF(A1002&lt;&gt;A1001,"A",IF(J1001="A","B",IF(J1001="B","C",IF(J1001="C","D",IF(J1001="D","E",IF(J1001="E","F",IF(J1001="F","G",IF(J1001="G","H",IF(J1001="H","I",IF(J1001="I","J",IF(J1001="J","K",IF(J1001="K","L",IF(J1001="L","M",IF(J1001="M","N",IF(J1001="N","O",IF(J1001="O","P",IF(J1001="P","Q"))))))))))))))))))</f>
        <v/>
      </c>
      <c r="K1002" s="284" t="str">
        <f t="shared" si="68"/>
        <v/>
      </c>
      <c r="L1002" s="285" t="str">
        <f t="shared" si="69"/>
        <v/>
      </c>
      <c r="M1002" s="286" t="str">
        <f t="shared" ca="1" si="70"/>
        <v/>
      </c>
      <c r="U1002" s="275"/>
    </row>
    <row r="1003" spans="1:21" x14ac:dyDescent="0.25">
      <c r="A1003" s="276"/>
      <c r="B1003" s="277" t="str">
        <f>IF(Table9[[#This Row],[Código do agregado
'[Entidade']]]="","",(CONCATENATE(VLOOKUP(Table9[[#This Row],[Código do agregado
'[Entidade']]],Table8[[Código do agregado '[Entidade']]:[Código do agregado
'[1º Direito']]],8,FALSE),".",Table9[[#This Row],[Membro]])))</f>
        <v/>
      </c>
      <c r="C1003" s="278"/>
      <c r="D1003" s="279"/>
      <c r="E1003" s="280" t="str">
        <f ca="1">IF(Table9[[#This Row],[Data de nascimento (aaaa-mm-dd)]]="","",(IF(A1003="","",DATEDIF(D1003,NOW(),"y"))))</f>
        <v/>
      </c>
      <c r="F1003" s="281"/>
      <c r="G1003" s="282"/>
      <c r="H1003" s="283" t="str">
        <f>IF(G1003="","",IF(G1003&gt;(auxiliar!L$2*14),"Sim","Não"))</f>
        <v/>
      </c>
      <c r="I1003" s="384" t="str">
        <f t="shared" si="67"/>
        <v/>
      </c>
      <c r="J1003" s="380" t="str">
        <f>IF(Table9[[#This Row],[Código do agregado
'[Entidade']]]="","",IF(A1003&lt;&gt;A1002,"A",IF(J1002="A","B",IF(J1002="B","C",IF(J1002="C","D",IF(J1002="D","E",IF(J1002="E","F",IF(J1002="F","G",IF(J1002="G","H",IF(J1002="H","I",IF(J1002="I","J",IF(J1002="J","K",IF(J1002="K","L",IF(J1002="L","M",IF(J1002="M","N",IF(J1002="N","O",IF(J1002="O","P",IF(J1002="P","Q"))))))))))))))))))</f>
        <v/>
      </c>
      <c r="K1003" s="284" t="str">
        <f t="shared" si="68"/>
        <v/>
      </c>
      <c r="L1003" s="285" t="str">
        <f t="shared" si="69"/>
        <v/>
      </c>
      <c r="M1003" s="286" t="str">
        <f t="shared" ca="1" si="70"/>
        <v/>
      </c>
      <c r="U1003" s="275"/>
    </row>
    <row r="1004" spans="1:21" x14ac:dyDescent="0.25">
      <c r="A1004" s="276"/>
      <c r="B1004" s="277" t="str">
        <f>IF(Table9[[#This Row],[Código do agregado
'[Entidade']]]="","",(CONCATENATE(VLOOKUP(Table9[[#This Row],[Código do agregado
'[Entidade']]],Table8[[Código do agregado '[Entidade']]:[Código do agregado
'[1º Direito']]],8,FALSE),".",Table9[[#This Row],[Membro]])))</f>
        <v/>
      </c>
      <c r="C1004" s="278"/>
      <c r="D1004" s="279"/>
      <c r="E1004" s="280" t="str">
        <f ca="1">IF(Table9[[#This Row],[Data de nascimento (aaaa-mm-dd)]]="","",(IF(A1004="","",DATEDIF(D1004,NOW(),"y"))))</f>
        <v/>
      </c>
      <c r="F1004" s="281"/>
      <c r="G1004" s="282"/>
      <c r="H1004" s="283" t="str">
        <f>IF(G1004="","",IF(G1004&gt;(auxiliar!L$2*14),"Sim","Não"))</f>
        <v/>
      </c>
      <c r="I1004" s="384" t="str">
        <f t="shared" si="67"/>
        <v/>
      </c>
      <c r="J1004" s="380" t="str">
        <f>IF(Table9[[#This Row],[Código do agregado
'[Entidade']]]="","",IF(A1004&lt;&gt;A1003,"A",IF(J1003="A","B",IF(J1003="B","C",IF(J1003="C","D",IF(J1003="D","E",IF(J1003="E","F",IF(J1003="F","G",IF(J1003="G","H",IF(J1003="H","I",IF(J1003="I","J",IF(J1003="J","K",IF(J1003="K","L",IF(J1003="L","M",IF(J1003="M","N",IF(J1003="N","O",IF(J1003="O","P",IF(J1003="P","Q"))))))))))))))))))</f>
        <v/>
      </c>
      <c r="K1004" s="284" t="str">
        <f t="shared" si="68"/>
        <v/>
      </c>
      <c r="L1004" s="285" t="str">
        <f t="shared" si="69"/>
        <v/>
      </c>
      <c r="M1004" s="286" t="str">
        <f t="shared" ca="1" si="70"/>
        <v/>
      </c>
      <c r="U1004" s="275"/>
    </row>
    <row r="1005" spans="1:21" x14ac:dyDescent="0.25">
      <c r="A1005" s="276"/>
      <c r="B1005" s="277" t="str">
        <f>IF(Table9[[#This Row],[Código do agregado
'[Entidade']]]="","",(CONCATENATE(VLOOKUP(Table9[[#This Row],[Código do agregado
'[Entidade']]],Table8[[Código do agregado '[Entidade']]:[Código do agregado
'[1º Direito']]],8,FALSE),".",Table9[[#This Row],[Membro]])))</f>
        <v/>
      </c>
      <c r="C1005" s="278"/>
      <c r="D1005" s="279"/>
      <c r="E1005" s="280" t="str">
        <f ca="1">IF(Table9[[#This Row],[Data de nascimento (aaaa-mm-dd)]]="","",(IF(A1005="","",DATEDIF(D1005,NOW(),"y"))))</f>
        <v/>
      </c>
      <c r="F1005" s="281"/>
      <c r="G1005" s="282"/>
      <c r="H1005" s="283" t="str">
        <f>IF(G1005="","",IF(G1005&gt;(auxiliar!L$2*14),"Sim","Não"))</f>
        <v/>
      </c>
      <c r="I1005" s="384" t="str">
        <f t="shared" si="67"/>
        <v/>
      </c>
      <c r="J1005" s="380" t="str">
        <f>IF(Table9[[#This Row],[Código do agregado
'[Entidade']]]="","",IF(A1005&lt;&gt;A1004,"A",IF(J1004="A","B",IF(J1004="B","C",IF(J1004="C","D",IF(J1004="D","E",IF(J1004="E","F",IF(J1004="F","G",IF(J1004="G","H",IF(J1004="H","I",IF(J1004="I","J",IF(J1004="J","K",IF(J1004="K","L",IF(J1004="L","M",IF(J1004="M","N",IF(J1004="N","O",IF(J1004="O","P",IF(J1004="P","Q"))))))))))))))))))</f>
        <v/>
      </c>
      <c r="K1005" s="284" t="str">
        <f t="shared" si="68"/>
        <v/>
      </c>
      <c r="L1005" s="285" t="str">
        <f t="shared" si="69"/>
        <v/>
      </c>
      <c r="M1005" s="286" t="str">
        <f t="shared" ca="1" si="70"/>
        <v/>
      </c>
      <c r="U1005" s="275"/>
    </row>
    <row r="1006" spans="1:21" x14ac:dyDescent="0.25">
      <c r="A1006" s="276"/>
      <c r="B1006" s="277" t="str">
        <f>IF(Table9[[#This Row],[Código do agregado
'[Entidade']]]="","",(CONCATENATE(VLOOKUP(Table9[[#This Row],[Código do agregado
'[Entidade']]],Table8[[Código do agregado '[Entidade']]:[Código do agregado
'[1º Direito']]],8,FALSE),".",Table9[[#This Row],[Membro]])))</f>
        <v/>
      </c>
      <c r="C1006" s="278"/>
      <c r="D1006" s="279"/>
      <c r="E1006" s="280" t="str">
        <f ca="1">IF(Table9[[#This Row],[Data de nascimento (aaaa-mm-dd)]]="","",(IF(A1006="","",DATEDIF(D1006,NOW(),"y"))))</f>
        <v/>
      </c>
      <c r="F1006" s="281"/>
      <c r="G1006" s="282"/>
      <c r="H1006" s="283" t="str">
        <f>IF(G1006="","",IF(G1006&gt;(auxiliar!L$2*14),"Sim","Não"))</f>
        <v/>
      </c>
      <c r="I1006" s="384" t="str">
        <f t="shared" si="67"/>
        <v/>
      </c>
      <c r="J1006" s="380" t="str">
        <f>IF(Table9[[#This Row],[Código do agregado
'[Entidade']]]="","",IF(A1006&lt;&gt;A1005,"A",IF(J1005="A","B",IF(J1005="B","C",IF(J1005="C","D",IF(J1005="D","E",IF(J1005="E","F",IF(J1005="F","G",IF(J1005="G","H",IF(J1005="H","I",IF(J1005="I","J",IF(J1005="J","K",IF(J1005="K","L",IF(J1005="L","M",IF(J1005="M","N",IF(J1005="N","O",IF(J1005="O","P",IF(J1005="P","Q"))))))))))))))))))</f>
        <v/>
      </c>
      <c r="K1006" s="284" t="str">
        <f t="shared" si="68"/>
        <v/>
      </c>
      <c r="L1006" s="285" t="str">
        <f t="shared" si="69"/>
        <v/>
      </c>
      <c r="M1006" s="286" t="str">
        <f t="shared" ca="1" si="70"/>
        <v/>
      </c>
      <c r="U1006" s="275"/>
    </row>
    <row r="1007" spans="1:21" x14ac:dyDescent="0.25">
      <c r="A1007" s="276"/>
      <c r="B1007" s="277" t="str">
        <f>IF(Table9[[#This Row],[Código do agregado
'[Entidade']]]="","",(CONCATENATE(VLOOKUP(Table9[[#This Row],[Código do agregado
'[Entidade']]],Table8[[Código do agregado '[Entidade']]:[Código do agregado
'[1º Direito']]],8,FALSE),".",Table9[[#This Row],[Membro]])))</f>
        <v/>
      </c>
      <c r="C1007" s="278"/>
      <c r="D1007" s="279"/>
      <c r="E1007" s="280" t="str">
        <f ca="1">IF(Table9[[#This Row],[Data de nascimento (aaaa-mm-dd)]]="","",(IF(A1007="","",DATEDIF(D1007,NOW(),"y"))))</f>
        <v/>
      </c>
      <c r="F1007" s="281"/>
      <c r="G1007" s="282"/>
      <c r="H1007" s="283" t="str">
        <f>IF(G1007="","",IF(G1007&gt;(auxiliar!L$2*14),"Sim","Não"))</f>
        <v/>
      </c>
      <c r="I1007" s="384" t="str">
        <f t="shared" si="67"/>
        <v/>
      </c>
      <c r="J1007" s="380" t="str">
        <f>IF(Table9[[#This Row],[Código do agregado
'[Entidade']]]="","",IF(A1007&lt;&gt;A1006,"A",IF(J1006="A","B",IF(J1006="B","C",IF(J1006="C","D",IF(J1006="D","E",IF(J1006="E","F",IF(J1006="F","G",IF(J1006="G","H",IF(J1006="H","I",IF(J1006="I","J",IF(J1006="J","K",IF(J1006="K","L",IF(J1006="L","M",IF(J1006="M","N",IF(J1006="N","O",IF(J1006="O","P",IF(J1006="P","Q"))))))))))))))))))</f>
        <v/>
      </c>
      <c r="K1007" s="284" t="str">
        <f t="shared" si="68"/>
        <v/>
      </c>
      <c r="L1007" s="285" t="str">
        <f t="shared" si="69"/>
        <v/>
      </c>
      <c r="M1007" s="286" t="str">
        <f t="shared" ca="1" si="70"/>
        <v/>
      </c>
      <c r="U1007" s="275"/>
    </row>
    <row r="1008" spans="1:21" x14ac:dyDescent="0.25">
      <c r="A1008" s="276"/>
      <c r="B1008" s="277" t="str">
        <f>IF(Table9[[#This Row],[Código do agregado
'[Entidade']]]="","",(CONCATENATE(VLOOKUP(Table9[[#This Row],[Código do agregado
'[Entidade']]],Table8[[Código do agregado '[Entidade']]:[Código do agregado
'[1º Direito']]],8,FALSE),".",Table9[[#This Row],[Membro]])))</f>
        <v/>
      </c>
      <c r="C1008" s="278"/>
      <c r="D1008" s="279"/>
      <c r="E1008" s="280" t="str">
        <f ca="1">IF(Table9[[#This Row],[Data de nascimento (aaaa-mm-dd)]]="","",(IF(A1008="","",DATEDIF(D1008,NOW(),"y"))))</f>
        <v/>
      </c>
      <c r="F1008" s="281"/>
      <c r="G1008" s="282"/>
      <c r="H1008" s="283" t="str">
        <f>IF(G1008="","",IF(G1008&gt;(auxiliar!L$2*14),"Sim","Não"))</f>
        <v/>
      </c>
      <c r="I1008" s="384" t="str">
        <f t="shared" si="67"/>
        <v/>
      </c>
      <c r="J1008" s="380" t="str">
        <f>IF(Table9[[#This Row],[Código do agregado
'[Entidade']]]="","",IF(A1008&lt;&gt;A1007,"A",IF(J1007="A","B",IF(J1007="B","C",IF(J1007="C","D",IF(J1007="D","E",IF(J1007="E","F",IF(J1007="F","G",IF(J1007="G","H",IF(J1007="H","I",IF(J1007="I","J",IF(J1007="J","K",IF(J1007="K","L",IF(J1007="L","M",IF(J1007="M","N",IF(J1007="N","O",IF(J1007="O","P",IF(J1007="P","Q"))))))))))))))))))</f>
        <v/>
      </c>
      <c r="K1008" s="284" t="str">
        <f t="shared" si="68"/>
        <v/>
      </c>
      <c r="L1008" s="285" t="str">
        <f t="shared" si="69"/>
        <v/>
      </c>
      <c r="M1008" s="286" t="str">
        <f t="shared" ca="1" si="70"/>
        <v/>
      </c>
      <c r="U1008" s="275"/>
    </row>
    <row r="1009" spans="1:21" x14ac:dyDescent="0.25">
      <c r="A1009" s="276"/>
      <c r="B1009" s="277" t="str">
        <f>IF(Table9[[#This Row],[Código do agregado
'[Entidade']]]="","",(CONCATENATE(VLOOKUP(Table9[[#This Row],[Código do agregado
'[Entidade']]],Table8[[Código do agregado '[Entidade']]:[Código do agregado
'[1º Direito']]],8,FALSE),".",Table9[[#This Row],[Membro]])))</f>
        <v/>
      </c>
      <c r="C1009" s="278"/>
      <c r="D1009" s="279"/>
      <c r="E1009" s="280" t="str">
        <f ca="1">IF(Table9[[#This Row],[Data de nascimento (aaaa-mm-dd)]]="","",(IF(A1009="","",DATEDIF(D1009,NOW(),"y"))))</f>
        <v/>
      </c>
      <c r="F1009" s="281"/>
      <c r="G1009" s="282"/>
      <c r="H1009" s="283" t="str">
        <f>IF(G1009="","",IF(G1009&gt;(auxiliar!L$2*14),"Sim","Não"))</f>
        <v/>
      </c>
      <c r="I1009" s="384" t="str">
        <f t="shared" si="67"/>
        <v/>
      </c>
      <c r="J1009" s="380" t="str">
        <f>IF(Table9[[#This Row],[Código do agregado
'[Entidade']]]="","",IF(A1009&lt;&gt;A1008,"A",IF(J1008="A","B",IF(J1008="B","C",IF(J1008="C","D",IF(J1008="D","E",IF(J1008="E","F",IF(J1008="F","G",IF(J1008="G","H",IF(J1008="H","I",IF(J1008="I","J",IF(J1008="J","K",IF(J1008="K","L",IF(J1008="L","M",IF(J1008="M","N",IF(J1008="N","O",IF(J1008="O","P",IF(J1008="P","Q"))))))))))))))))))</f>
        <v/>
      </c>
      <c r="K1009" s="284" t="str">
        <f t="shared" si="68"/>
        <v/>
      </c>
      <c r="L1009" s="285" t="str">
        <f t="shared" si="69"/>
        <v/>
      </c>
      <c r="M1009" s="286" t="str">
        <f t="shared" ca="1" si="70"/>
        <v/>
      </c>
      <c r="U1009" s="275"/>
    </row>
    <row r="1010" spans="1:21" x14ac:dyDescent="0.25">
      <c r="A1010" s="276"/>
      <c r="B1010" s="277" t="str">
        <f>IF(Table9[[#This Row],[Código do agregado
'[Entidade']]]="","",(CONCATENATE(VLOOKUP(Table9[[#This Row],[Código do agregado
'[Entidade']]],Table8[[Código do agregado '[Entidade']]:[Código do agregado
'[1º Direito']]],8,FALSE),".",Table9[[#This Row],[Membro]])))</f>
        <v/>
      </c>
      <c r="C1010" s="278"/>
      <c r="D1010" s="279"/>
      <c r="E1010" s="280" t="str">
        <f ca="1">IF(Table9[[#This Row],[Data de nascimento (aaaa-mm-dd)]]="","",(IF(A1010="","",DATEDIF(D1010,NOW(),"y"))))</f>
        <v/>
      </c>
      <c r="F1010" s="281"/>
      <c r="G1010" s="282"/>
      <c r="H1010" s="283" t="str">
        <f>IF(G1010="","",IF(G1010&gt;(auxiliar!L$2*14),"Sim","Não"))</f>
        <v/>
      </c>
      <c r="I1010" s="384" t="str">
        <f t="shared" si="67"/>
        <v/>
      </c>
      <c r="J1010" s="380" t="str">
        <f>IF(Table9[[#This Row],[Código do agregado
'[Entidade']]]="","",IF(A1010&lt;&gt;A1009,"A",IF(J1009="A","B",IF(J1009="B","C",IF(J1009="C","D",IF(J1009="D","E",IF(J1009="E","F",IF(J1009="F","G",IF(J1009="G","H",IF(J1009="H","I",IF(J1009="I","J",IF(J1009="J","K",IF(J1009="K","L",IF(J1009="L","M",IF(J1009="M","N",IF(J1009="N","O",IF(J1009="O","P",IF(J1009="P","Q"))))))))))))))))))</f>
        <v/>
      </c>
      <c r="K1010" s="284" t="str">
        <f t="shared" si="68"/>
        <v/>
      </c>
      <c r="L1010" s="285" t="str">
        <f t="shared" si="69"/>
        <v/>
      </c>
      <c r="M1010" s="286" t="str">
        <f t="shared" ca="1" si="70"/>
        <v/>
      </c>
      <c r="U1010" s="275"/>
    </row>
    <row r="1011" spans="1:21" x14ac:dyDescent="0.25">
      <c r="A1011" s="276"/>
      <c r="B1011" s="277" t="str">
        <f>IF(Table9[[#This Row],[Código do agregado
'[Entidade']]]="","",(CONCATENATE(VLOOKUP(Table9[[#This Row],[Código do agregado
'[Entidade']]],Table8[[Código do agregado '[Entidade']]:[Código do agregado
'[1º Direito']]],8,FALSE),".",Table9[[#This Row],[Membro]])))</f>
        <v/>
      </c>
      <c r="C1011" s="278"/>
      <c r="D1011" s="279"/>
      <c r="E1011" s="280" t="str">
        <f ca="1">IF(Table9[[#This Row],[Data de nascimento (aaaa-mm-dd)]]="","",(IF(A1011="","",DATEDIF(D1011,NOW(),"y"))))</f>
        <v/>
      </c>
      <c r="F1011" s="281"/>
      <c r="G1011" s="282"/>
      <c r="H1011" s="283" t="str">
        <f>IF(G1011="","",IF(G1011&gt;(auxiliar!L$2*14),"Sim","Não"))</f>
        <v/>
      </c>
      <c r="I1011" s="384" t="str">
        <f t="shared" si="67"/>
        <v/>
      </c>
      <c r="J1011" s="380" t="str">
        <f>IF(Table9[[#This Row],[Código do agregado
'[Entidade']]]="","",IF(A1011&lt;&gt;A1010,"A",IF(J1010="A","B",IF(J1010="B","C",IF(J1010="C","D",IF(J1010="D","E",IF(J1010="E","F",IF(J1010="F","G",IF(J1010="G","H",IF(J1010="H","I",IF(J1010="I","J",IF(J1010="J","K",IF(J1010="K","L",IF(J1010="L","M",IF(J1010="M","N",IF(J1010="N","O",IF(J1010="O","P",IF(J1010="P","Q"))))))))))))))))))</f>
        <v/>
      </c>
      <c r="K1011" s="284" t="str">
        <f t="shared" si="68"/>
        <v/>
      </c>
      <c r="L1011" s="285" t="str">
        <f t="shared" si="69"/>
        <v/>
      </c>
      <c r="M1011" s="286" t="str">
        <f t="shared" ca="1" si="70"/>
        <v/>
      </c>
      <c r="U1011" s="275"/>
    </row>
    <row r="1012" spans="1:21" x14ac:dyDescent="0.25">
      <c r="A1012" s="276"/>
      <c r="B1012" s="277" t="str">
        <f>IF(Table9[[#This Row],[Código do agregado
'[Entidade']]]="","",(CONCATENATE(VLOOKUP(Table9[[#This Row],[Código do agregado
'[Entidade']]],Table8[[Código do agregado '[Entidade']]:[Código do agregado
'[1º Direito']]],8,FALSE),".",Table9[[#This Row],[Membro]])))</f>
        <v/>
      </c>
      <c r="C1012" s="278"/>
      <c r="D1012" s="279"/>
      <c r="E1012" s="280" t="str">
        <f ca="1">IF(Table9[[#This Row],[Data de nascimento (aaaa-mm-dd)]]="","",(IF(A1012="","",DATEDIF(D1012,NOW(),"y"))))</f>
        <v/>
      </c>
      <c r="F1012" s="281"/>
      <c r="G1012" s="282"/>
      <c r="H1012" s="283" t="str">
        <f>IF(G1012="","",IF(G1012&gt;(auxiliar!L$2*14),"Sim","Não"))</f>
        <v/>
      </c>
      <c r="I1012" s="384" t="str">
        <f t="shared" si="67"/>
        <v/>
      </c>
      <c r="J1012" s="380" t="str">
        <f>IF(Table9[[#This Row],[Código do agregado
'[Entidade']]]="","",IF(A1012&lt;&gt;A1011,"A",IF(J1011="A","B",IF(J1011="B","C",IF(J1011="C","D",IF(J1011="D","E",IF(J1011="E","F",IF(J1011="F","G",IF(J1011="G","H",IF(J1011="H","I",IF(J1011="I","J",IF(J1011="J","K",IF(J1011="K","L",IF(J1011="L","M",IF(J1011="M","N",IF(J1011="N","O",IF(J1011="O","P",IF(J1011="P","Q"))))))))))))))))))</f>
        <v/>
      </c>
      <c r="K1012" s="284" t="str">
        <f t="shared" si="68"/>
        <v/>
      </c>
      <c r="L1012" s="285" t="str">
        <f t="shared" si="69"/>
        <v/>
      </c>
      <c r="M1012" s="286" t="str">
        <f t="shared" ca="1" si="70"/>
        <v/>
      </c>
      <c r="U1012" s="275"/>
    </row>
    <row r="1013" spans="1:21" x14ac:dyDescent="0.25">
      <c r="A1013" s="276"/>
      <c r="B1013" s="277" t="str">
        <f>IF(Table9[[#This Row],[Código do agregado
'[Entidade']]]="","",(CONCATENATE(VLOOKUP(Table9[[#This Row],[Código do agregado
'[Entidade']]],Table8[[Código do agregado '[Entidade']]:[Código do agregado
'[1º Direito']]],8,FALSE),".",Table9[[#This Row],[Membro]])))</f>
        <v/>
      </c>
      <c r="C1013" s="278"/>
      <c r="D1013" s="279"/>
      <c r="E1013" s="280" t="str">
        <f ca="1">IF(Table9[[#This Row],[Data de nascimento (aaaa-mm-dd)]]="","",(IF(A1013="","",DATEDIF(D1013,NOW(),"y"))))</f>
        <v/>
      </c>
      <c r="F1013" s="281"/>
      <c r="G1013" s="282"/>
      <c r="H1013" s="283" t="str">
        <f>IF(G1013="","",IF(G1013&gt;(auxiliar!L$2*14),"Sim","Não"))</f>
        <v/>
      </c>
      <c r="I1013" s="384" t="str">
        <f t="shared" si="67"/>
        <v/>
      </c>
      <c r="J1013" s="380" t="str">
        <f>IF(Table9[[#This Row],[Código do agregado
'[Entidade']]]="","",IF(A1013&lt;&gt;A1012,"A",IF(J1012="A","B",IF(J1012="B","C",IF(J1012="C","D",IF(J1012="D","E",IF(J1012="E","F",IF(J1012="F","G",IF(J1012="G","H",IF(J1012="H","I",IF(J1012="I","J",IF(J1012="J","K",IF(J1012="K","L",IF(J1012="L","M",IF(J1012="M","N",IF(J1012="N","O",IF(J1012="O","P",IF(J1012="P","Q"))))))))))))))))))</f>
        <v/>
      </c>
      <c r="K1013" s="284" t="str">
        <f t="shared" si="68"/>
        <v/>
      </c>
      <c r="L1013" s="285" t="str">
        <f t="shared" si="69"/>
        <v/>
      </c>
      <c r="M1013" s="286" t="str">
        <f t="shared" ca="1" si="70"/>
        <v/>
      </c>
      <c r="U1013" s="275"/>
    </row>
    <row r="1014" spans="1:21" x14ac:dyDescent="0.25">
      <c r="A1014" s="276"/>
      <c r="B1014" s="277" t="str">
        <f>IF(Table9[[#This Row],[Código do agregado
'[Entidade']]]="","",(CONCATENATE(VLOOKUP(Table9[[#This Row],[Código do agregado
'[Entidade']]],Table8[[Código do agregado '[Entidade']]:[Código do agregado
'[1º Direito']]],8,FALSE),".",Table9[[#This Row],[Membro]])))</f>
        <v/>
      </c>
      <c r="C1014" s="278"/>
      <c r="D1014" s="279"/>
      <c r="E1014" s="280" t="str">
        <f ca="1">IF(Table9[[#This Row],[Data de nascimento (aaaa-mm-dd)]]="","",(IF(A1014="","",DATEDIF(D1014,NOW(),"y"))))</f>
        <v/>
      </c>
      <c r="F1014" s="281"/>
      <c r="G1014" s="282"/>
      <c r="H1014" s="283" t="str">
        <f>IF(G1014="","",IF(G1014&gt;(auxiliar!L$2*14),"Sim","Não"))</f>
        <v/>
      </c>
      <c r="I1014" s="384" t="str">
        <f t="shared" si="67"/>
        <v/>
      </c>
      <c r="J1014" s="380" t="str">
        <f>IF(Table9[[#This Row],[Código do agregado
'[Entidade']]]="","",IF(A1014&lt;&gt;A1013,"A",IF(J1013="A","B",IF(J1013="B","C",IF(J1013="C","D",IF(J1013="D","E",IF(J1013="E","F",IF(J1013="F","G",IF(J1013="G","H",IF(J1013="H","I",IF(J1013="I","J",IF(J1013="J","K",IF(J1013="K","L",IF(J1013="L","M",IF(J1013="M","N",IF(J1013="N","O",IF(J1013="O","P",IF(J1013="P","Q"))))))))))))))))))</f>
        <v/>
      </c>
      <c r="K1014" s="284" t="str">
        <f t="shared" si="68"/>
        <v/>
      </c>
      <c r="L1014" s="285" t="str">
        <f t="shared" si="69"/>
        <v/>
      </c>
      <c r="M1014" s="286" t="str">
        <f t="shared" ca="1" si="70"/>
        <v/>
      </c>
      <c r="U1014" s="275"/>
    </row>
    <row r="1015" spans="1:21" x14ac:dyDescent="0.25">
      <c r="A1015" s="276"/>
      <c r="B1015" s="277" t="str">
        <f>IF(Table9[[#This Row],[Código do agregado
'[Entidade']]]="","",(CONCATENATE(VLOOKUP(Table9[[#This Row],[Código do agregado
'[Entidade']]],Table8[[Código do agregado '[Entidade']]:[Código do agregado
'[1º Direito']]],8,FALSE),".",Table9[[#This Row],[Membro]])))</f>
        <v/>
      </c>
      <c r="C1015" s="278"/>
      <c r="D1015" s="279"/>
      <c r="E1015" s="280" t="str">
        <f ca="1">IF(Table9[[#This Row],[Data de nascimento (aaaa-mm-dd)]]="","",(IF(A1015="","",DATEDIF(D1015,NOW(),"y"))))</f>
        <v/>
      </c>
      <c r="F1015" s="281"/>
      <c r="G1015" s="282"/>
      <c r="H1015" s="283" t="str">
        <f>IF(G1015="","",IF(G1015&gt;(auxiliar!L$2*14),"Sim","Não"))</f>
        <v/>
      </c>
      <c r="I1015" s="384" t="str">
        <f t="shared" si="67"/>
        <v/>
      </c>
      <c r="J1015" s="380" t="str">
        <f>IF(Table9[[#This Row],[Código do agregado
'[Entidade']]]="","",IF(A1015&lt;&gt;A1014,"A",IF(J1014="A","B",IF(J1014="B","C",IF(J1014="C","D",IF(J1014="D","E",IF(J1014="E","F",IF(J1014="F","G",IF(J1014="G","H",IF(J1014="H","I",IF(J1014="I","J",IF(J1014="J","K",IF(J1014="K","L",IF(J1014="L","M",IF(J1014="M","N",IF(J1014="N","O",IF(J1014="O","P",IF(J1014="P","Q"))))))))))))))))))</f>
        <v/>
      </c>
      <c r="K1015" s="284" t="str">
        <f t="shared" si="68"/>
        <v/>
      </c>
      <c r="L1015" s="285" t="str">
        <f t="shared" si="69"/>
        <v/>
      </c>
      <c r="M1015" s="286" t="str">
        <f t="shared" ca="1" si="70"/>
        <v/>
      </c>
      <c r="U1015" s="275"/>
    </row>
    <row r="1016" spans="1:21" x14ac:dyDescent="0.25">
      <c r="A1016" s="276"/>
      <c r="B1016" s="277" t="str">
        <f>IF(Table9[[#This Row],[Código do agregado
'[Entidade']]]="","",(CONCATENATE(VLOOKUP(Table9[[#This Row],[Código do agregado
'[Entidade']]],Table8[[Código do agregado '[Entidade']]:[Código do agregado
'[1º Direito']]],8,FALSE),".",Table9[[#This Row],[Membro]])))</f>
        <v/>
      </c>
      <c r="C1016" s="278"/>
      <c r="D1016" s="279"/>
      <c r="E1016" s="280" t="str">
        <f ca="1">IF(Table9[[#This Row],[Data de nascimento (aaaa-mm-dd)]]="","",(IF(A1016="","",DATEDIF(D1016,NOW(),"y"))))</f>
        <v/>
      </c>
      <c r="F1016" s="281"/>
      <c r="G1016" s="282"/>
      <c r="H1016" s="283" t="str">
        <f>IF(G1016="","",IF(G1016&gt;(auxiliar!L$2*14),"Sim","Não"))</f>
        <v/>
      </c>
      <c r="I1016" s="384" t="str">
        <f t="shared" si="67"/>
        <v/>
      </c>
      <c r="J1016" s="380" t="str">
        <f>IF(Table9[[#This Row],[Código do agregado
'[Entidade']]]="","",IF(A1016&lt;&gt;A1015,"A",IF(J1015="A","B",IF(J1015="B","C",IF(J1015="C","D",IF(J1015="D","E",IF(J1015="E","F",IF(J1015="F","G",IF(J1015="G","H",IF(J1015="H","I",IF(J1015="I","J",IF(J1015="J","K",IF(J1015="K","L",IF(J1015="L","M",IF(J1015="M","N",IF(J1015="N","O",IF(J1015="O","P",IF(J1015="P","Q"))))))))))))))))))</f>
        <v/>
      </c>
      <c r="K1016" s="284" t="str">
        <f t="shared" si="68"/>
        <v/>
      </c>
      <c r="L1016" s="285" t="str">
        <f t="shared" si="69"/>
        <v/>
      </c>
      <c r="M1016" s="286" t="str">
        <f t="shared" ca="1" si="70"/>
        <v/>
      </c>
      <c r="U1016" s="275"/>
    </row>
    <row r="1017" spans="1:21" x14ac:dyDescent="0.25">
      <c r="A1017" s="276"/>
      <c r="B1017" s="277" t="str">
        <f>IF(Table9[[#This Row],[Código do agregado
'[Entidade']]]="","",(CONCATENATE(VLOOKUP(Table9[[#This Row],[Código do agregado
'[Entidade']]],Table8[[Código do agregado '[Entidade']]:[Código do agregado
'[1º Direito']]],8,FALSE),".",Table9[[#This Row],[Membro]])))</f>
        <v/>
      </c>
      <c r="C1017" s="278"/>
      <c r="D1017" s="279"/>
      <c r="E1017" s="280" t="str">
        <f ca="1">IF(Table9[[#This Row],[Data de nascimento (aaaa-mm-dd)]]="","",(IF(A1017="","",DATEDIF(D1017,NOW(),"y"))))</f>
        <v/>
      </c>
      <c r="F1017" s="281"/>
      <c r="G1017" s="282"/>
      <c r="H1017" s="283" t="str">
        <f>IF(G1017="","",IF(G1017&gt;(auxiliar!L$2*14),"Sim","Não"))</f>
        <v/>
      </c>
      <c r="I1017" s="384" t="str">
        <f t="shared" si="67"/>
        <v/>
      </c>
      <c r="J1017" s="380" t="str">
        <f>IF(Table9[[#This Row],[Código do agregado
'[Entidade']]]="","",IF(A1017&lt;&gt;A1016,"A",IF(J1016="A","B",IF(J1016="B","C",IF(J1016="C","D",IF(J1016="D","E",IF(J1016="E","F",IF(J1016="F","G",IF(J1016="G","H",IF(J1016="H","I",IF(J1016="I","J",IF(J1016="J","K",IF(J1016="K","L",IF(J1016="L","M",IF(J1016="M","N",IF(J1016="N","O",IF(J1016="O","P",IF(J1016="P","Q"))))))))))))))))))</f>
        <v/>
      </c>
      <c r="K1017" s="284" t="str">
        <f t="shared" si="68"/>
        <v/>
      </c>
      <c r="L1017" s="285" t="str">
        <f t="shared" si="69"/>
        <v/>
      </c>
      <c r="M1017" s="286" t="str">
        <f t="shared" ca="1" si="70"/>
        <v/>
      </c>
      <c r="U1017" s="275"/>
    </row>
    <row r="1018" spans="1:21" x14ac:dyDescent="0.25">
      <c r="A1018" s="276"/>
      <c r="B1018" s="277" t="str">
        <f>IF(Table9[[#This Row],[Código do agregado
'[Entidade']]]="","",(CONCATENATE(VLOOKUP(Table9[[#This Row],[Código do agregado
'[Entidade']]],Table8[[Código do agregado '[Entidade']]:[Código do agregado
'[1º Direito']]],8,FALSE),".",Table9[[#This Row],[Membro]])))</f>
        <v/>
      </c>
      <c r="C1018" s="278"/>
      <c r="D1018" s="279"/>
      <c r="E1018" s="280" t="str">
        <f ca="1">IF(Table9[[#This Row],[Data de nascimento (aaaa-mm-dd)]]="","",(IF(A1018="","",DATEDIF(D1018,NOW(),"y"))))</f>
        <v/>
      </c>
      <c r="F1018" s="281"/>
      <c r="G1018" s="282"/>
      <c r="H1018" s="283" t="str">
        <f>IF(G1018="","",IF(G1018&gt;(auxiliar!L$2*14),"Sim","Não"))</f>
        <v/>
      </c>
      <c r="I1018" s="384" t="str">
        <f t="shared" si="67"/>
        <v/>
      </c>
      <c r="J1018" s="380" t="str">
        <f>IF(Table9[[#This Row],[Código do agregado
'[Entidade']]]="","",IF(A1018&lt;&gt;A1017,"A",IF(J1017="A","B",IF(J1017="B","C",IF(J1017="C","D",IF(J1017="D","E",IF(J1017="E","F",IF(J1017="F","G",IF(J1017="G","H",IF(J1017="H","I",IF(J1017="I","J",IF(J1017="J","K",IF(J1017="K","L",IF(J1017="L","M",IF(J1017="M","N",IF(J1017="N","O",IF(J1017="O","P",IF(J1017="P","Q"))))))))))))))))))</f>
        <v/>
      </c>
      <c r="K1018" s="284" t="str">
        <f t="shared" si="68"/>
        <v/>
      </c>
      <c r="L1018" s="285" t="str">
        <f t="shared" si="69"/>
        <v/>
      </c>
      <c r="M1018" s="286" t="str">
        <f t="shared" ca="1" si="70"/>
        <v/>
      </c>
      <c r="U1018" s="275"/>
    </row>
    <row r="1019" spans="1:21" x14ac:dyDescent="0.25">
      <c r="A1019" s="276"/>
      <c r="B1019" s="277" t="str">
        <f>IF(Table9[[#This Row],[Código do agregado
'[Entidade']]]="","",(CONCATENATE(VLOOKUP(Table9[[#This Row],[Código do agregado
'[Entidade']]],Table8[[Código do agregado '[Entidade']]:[Código do agregado
'[1º Direito']]],8,FALSE),".",Table9[[#This Row],[Membro]])))</f>
        <v/>
      </c>
      <c r="C1019" s="278"/>
      <c r="D1019" s="279"/>
      <c r="E1019" s="280" t="str">
        <f ca="1">IF(Table9[[#This Row],[Data de nascimento (aaaa-mm-dd)]]="","",(IF(A1019="","",DATEDIF(D1019,NOW(),"y"))))</f>
        <v/>
      </c>
      <c r="F1019" s="281"/>
      <c r="G1019" s="282"/>
      <c r="H1019" s="283" t="str">
        <f>IF(G1019="","",IF(G1019&gt;(auxiliar!L$2*14),"Sim","Não"))</f>
        <v/>
      </c>
      <c r="I1019" s="384" t="str">
        <f t="shared" si="67"/>
        <v/>
      </c>
      <c r="J1019" s="380" t="str">
        <f>IF(Table9[[#This Row],[Código do agregado
'[Entidade']]]="","",IF(A1019&lt;&gt;A1018,"A",IF(J1018="A","B",IF(J1018="B","C",IF(J1018="C","D",IF(J1018="D","E",IF(J1018="E","F",IF(J1018="F","G",IF(J1018="G","H",IF(J1018="H","I",IF(J1018="I","J",IF(J1018="J","K",IF(J1018="K","L",IF(J1018="L","M",IF(J1018="M","N",IF(J1018="N","O",IF(J1018="O","P",IF(J1018="P","Q"))))))))))))))))))</f>
        <v/>
      </c>
      <c r="K1019" s="284" t="str">
        <f t="shared" si="68"/>
        <v/>
      </c>
      <c r="L1019" s="285" t="str">
        <f t="shared" si="69"/>
        <v/>
      </c>
      <c r="M1019" s="286" t="str">
        <f t="shared" ca="1" si="70"/>
        <v/>
      </c>
      <c r="U1019" s="275"/>
    </row>
    <row r="1020" spans="1:21" x14ac:dyDescent="0.25">
      <c r="A1020" s="276"/>
      <c r="B1020" s="277" t="str">
        <f>IF(Table9[[#This Row],[Código do agregado
'[Entidade']]]="","",(CONCATENATE(VLOOKUP(Table9[[#This Row],[Código do agregado
'[Entidade']]],Table8[[Código do agregado '[Entidade']]:[Código do agregado
'[1º Direito']]],8,FALSE),".",Table9[[#This Row],[Membro]])))</f>
        <v/>
      </c>
      <c r="C1020" s="278"/>
      <c r="D1020" s="279"/>
      <c r="E1020" s="280" t="str">
        <f ca="1">IF(Table9[[#This Row],[Data de nascimento (aaaa-mm-dd)]]="","",(IF(A1020="","",DATEDIF(D1020,NOW(),"y"))))</f>
        <v/>
      </c>
      <c r="F1020" s="281"/>
      <c r="G1020" s="282"/>
      <c r="H1020" s="283" t="str">
        <f>IF(G1020="","",IF(G1020&gt;(auxiliar!L$2*14),"Sim","Não"))</f>
        <v/>
      </c>
      <c r="I1020" s="384" t="str">
        <f t="shared" si="67"/>
        <v/>
      </c>
      <c r="J1020" s="380" t="str">
        <f>IF(Table9[[#This Row],[Código do agregado
'[Entidade']]]="","",IF(A1020&lt;&gt;A1019,"A",IF(J1019="A","B",IF(J1019="B","C",IF(J1019="C","D",IF(J1019="D","E",IF(J1019="E","F",IF(J1019="F","G",IF(J1019="G","H",IF(J1019="H","I",IF(J1019="I","J",IF(J1019="J","K",IF(J1019="K","L",IF(J1019="L","M",IF(J1019="M","N",IF(J1019="N","O",IF(J1019="O","P",IF(J1019="P","Q"))))))))))))))))))</f>
        <v/>
      </c>
      <c r="K1020" s="284" t="str">
        <f t="shared" si="68"/>
        <v/>
      </c>
      <c r="L1020" s="285" t="str">
        <f t="shared" si="69"/>
        <v/>
      </c>
      <c r="M1020" s="286" t="str">
        <f t="shared" ca="1" si="70"/>
        <v/>
      </c>
      <c r="U1020" s="275"/>
    </row>
    <row r="1021" spans="1:21" x14ac:dyDescent="0.25">
      <c r="A1021" s="276"/>
      <c r="B1021" s="277" t="str">
        <f>IF(Table9[[#This Row],[Código do agregado
'[Entidade']]]="","",(CONCATENATE(VLOOKUP(Table9[[#This Row],[Código do agregado
'[Entidade']]],Table8[[Código do agregado '[Entidade']]:[Código do agregado
'[1º Direito']]],8,FALSE),".",Table9[[#This Row],[Membro]])))</f>
        <v/>
      </c>
      <c r="C1021" s="278"/>
      <c r="D1021" s="279"/>
      <c r="E1021" s="280" t="str">
        <f ca="1">IF(Table9[[#This Row],[Data de nascimento (aaaa-mm-dd)]]="","",(IF(A1021="","",DATEDIF(D1021,NOW(),"y"))))</f>
        <v/>
      </c>
      <c r="F1021" s="281"/>
      <c r="G1021" s="282"/>
      <c r="H1021" s="283" t="str">
        <f>IF(G1021="","",IF(G1021&gt;(auxiliar!L$2*14),"Sim","Não"))</f>
        <v/>
      </c>
      <c r="I1021" s="384" t="str">
        <f t="shared" si="67"/>
        <v/>
      </c>
      <c r="J1021" s="380" t="str">
        <f>IF(Table9[[#This Row],[Código do agregado
'[Entidade']]]="","",IF(A1021&lt;&gt;A1020,"A",IF(J1020="A","B",IF(J1020="B","C",IF(J1020="C","D",IF(J1020="D","E",IF(J1020="E","F",IF(J1020="F","G",IF(J1020="G","H",IF(J1020="H","I",IF(J1020="I","J",IF(J1020="J","K",IF(J1020="K","L",IF(J1020="L","M",IF(J1020="M","N",IF(J1020="N","O",IF(J1020="O","P",IF(J1020="P","Q"))))))))))))))))))</f>
        <v/>
      </c>
      <c r="K1021" s="284" t="str">
        <f t="shared" si="68"/>
        <v/>
      </c>
      <c r="L1021" s="285" t="str">
        <f t="shared" si="69"/>
        <v/>
      </c>
      <c r="M1021" s="286" t="str">
        <f t="shared" ca="1" si="70"/>
        <v/>
      </c>
      <c r="U1021" s="275"/>
    </row>
    <row r="1022" spans="1:21" x14ac:dyDescent="0.25">
      <c r="A1022" s="276"/>
      <c r="B1022" s="277" t="str">
        <f>IF(Table9[[#This Row],[Código do agregado
'[Entidade']]]="","",(CONCATENATE(VLOOKUP(Table9[[#This Row],[Código do agregado
'[Entidade']]],Table8[[Código do agregado '[Entidade']]:[Código do agregado
'[1º Direito']]],8,FALSE),".",Table9[[#This Row],[Membro]])))</f>
        <v/>
      </c>
      <c r="C1022" s="278"/>
      <c r="D1022" s="279"/>
      <c r="E1022" s="280" t="str">
        <f ca="1">IF(Table9[[#This Row],[Data de nascimento (aaaa-mm-dd)]]="","",(IF(A1022="","",DATEDIF(D1022,NOW(),"y"))))</f>
        <v/>
      </c>
      <c r="F1022" s="281"/>
      <c r="G1022" s="282"/>
      <c r="H1022" s="283" t="str">
        <f>IF(G1022="","",IF(G1022&gt;(auxiliar!L$2*14),"Sim","Não"))</f>
        <v/>
      </c>
      <c r="I1022" s="384" t="str">
        <f t="shared" si="67"/>
        <v/>
      </c>
      <c r="J1022" s="380" t="str">
        <f>IF(Table9[[#This Row],[Código do agregado
'[Entidade']]]="","",IF(A1022&lt;&gt;A1021,"A",IF(J1021="A","B",IF(J1021="B","C",IF(J1021="C","D",IF(J1021="D","E",IF(J1021="E","F",IF(J1021="F","G",IF(J1021="G","H",IF(J1021="H","I",IF(J1021="I","J",IF(J1021="J","K",IF(J1021="K","L",IF(J1021="L","M",IF(J1021="M","N",IF(J1021="N","O",IF(J1021="O","P",IF(J1021="P","Q"))))))))))))))))))</f>
        <v/>
      </c>
      <c r="K1022" s="284" t="str">
        <f t="shared" si="68"/>
        <v/>
      </c>
      <c r="L1022" s="285" t="str">
        <f t="shared" si="69"/>
        <v/>
      </c>
      <c r="M1022" s="286" t="str">
        <f t="shared" ca="1" si="70"/>
        <v/>
      </c>
      <c r="U1022" s="275"/>
    </row>
    <row r="1023" spans="1:21" x14ac:dyDescent="0.25">
      <c r="A1023" s="276"/>
      <c r="B1023" s="277" t="str">
        <f>IF(Table9[[#This Row],[Código do agregado
'[Entidade']]]="","",(CONCATENATE(VLOOKUP(Table9[[#This Row],[Código do agregado
'[Entidade']]],Table8[[Código do agregado '[Entidade']]:[Código do agregado
'[1º Direito']]],8,FALSE),".",Table9[[#This Row],[Membro]])))</f>
        <v/>
      </c>
      <c r="C1023" s="278"/>
      <c r="D1023" s="279"/>
      <c r="E1023" s="280" t="str">
        <f ca="1">IF(Table9[[#This Row],[Data de nascimento (aaaa-mm-dd)]]="","",(IF(A1023="","",DATEDIF(D1023,NOW(),"y"))))</f>
        <v/>
      </c>
      <c r="F1023" s="281"/>
      <c r="G1023" s="282"/>
      <c r="H1023" s="283" t="str">
        <f>IF(G1023="","",IF(G1023&gt;(auxiliar!L$2*14),"Sim","Não"))</f>
        <v/>
      </c>
      <c r="I1023" s="384" t="str">
        <f t="shared" si="67"/>
        <v/>
      </c>
      <c r="J1023" s="380" t="str">
        <f>IF(Table9[[#This Row],[Código do agregado
'[Entidade']]]="","",IF(A1023&lt;&gt;A1022,"A",IF(J1022="A","B",IF(J1022="B","C",IF(J1022="C","D",IF(J1022="D","E",IF(J1022="E","F",IF(J1022="F","G",IF(J1022="G","H",IF(J1022="H","I",IF(J1022="I","J",IF(J1022="J","K",IF(J1022="K","L",IF(J1022="L","M",IF(J1022="M","N",IF(J1022="N","O",IF(J1022="O","P",IF(J1022="P","Q"))))))))))))))))))</f>
        <v/>
      </c>
      <c r="K1023" s="284" t="str">
        <f t="shared" si="68"/>
        <v/>
      </c>
      <c r="L1023" s="285" t="str">
        <f t="shared" si="69"/>
        <v/>
      </c>
      <c r="M1023" s="286" t="str">
        <f t="shared" ca="1" si="70"/>
        <v/>
      </c>
      <c r="U1023" s="275"/>
    </row>
    <row r="1024" spans="1:21" x14ac:dyDescent="0.25">
      <c r="A1024" s="276"/>
      <c r="B1024" s="277" t="str">
        <f>IF(Table9[[#This Row],[Código do agregado
'[Entidade']]]="","",(CONCATENATE(VLOOKUP(Table9[[#This Row],[Código do agregado
'[Entidade']]],Table8[[Código do agregado '[Entidade']]:[Código do agregado
'[1º Direito']]],8,FALSE),".",Table9[[#This Row],[Membro]])))</f>
        <v/>
      </c>
      <c r="C1024" s="278"/>
      <c r="D1024" s="279"/>
      <c r="E1024" s="280" t="str">
        <f ca="1">IF(Table9[[#This Row],[Data de nascimento (aaaa-mm-dd)]]="","",(IF(A1024="","",DATEDIF(D1024,NOW(),"y"))))</f>
        <v/>
      </c>
      <c r="F1024" s="281"/>
      <c r="G1024" s="282"/>
      <c r="H1024" s="283" t="str">
        <f>IF(G1024="","",IF(G1024&gt;(auxiliar!L$2*14),"Sim","Não"))</f>
        <v/>
      </c>
      <c r="I1024" s="384" t="str">
        <f t="shared" si="67"/>
        <v/>
      </c>
      <c r="J1024" s="380" t="str">
        <f>IF(Table9[[#This Row],[Código do agregado
'[Entidade']]]="","",IF(A1024&lt;&gt;A1023,"A",IF(J1023="A","B",IF(J1023="B","C",IF(J1023="C","D",IF(J1023="D","E",IF(J1023="E","F",IF(J1023="F","G",IF(J1023="G","H",IF(J1023="H","I",IF(J1023="I","J",IF(J1023="J","K",IF(J1023="K","L",IF(J1023="L","M",IF(J1023="M","N",IF(J1023="N","O",IF(J1023="O","P",IF(J1023="P","Q"))))))))))))))))))</f>
        <v/>
      </c>
      <c r="K1024" s="284" t="str">
        <f t="shared" si="68"/>
        <v/>
      </c>
      <c r="L1024" s="285" t="str">
        <f t="shared" si="69"/>
        <v/>
      </c>
      <c r="M1024" s="286" t="str">
        <f t="shared" ca="1" si="70"/>
        <v/>
      </c>
      <c r="U1024" s="275"/>
    </row>
    <row r="1025" spans="1:21" x14ac:dyDescent="0.25">
      <c r="A1025" s="276"/>
      <c r="B1025" s="277" t="str">
        <f>IF(Table9[[#This Row],[Código do agregado
'[Entidade']]]="","",(CONCATENATE(VLOOKUP(Table9[[#This Row],[Código do agregado
'[Entidade']]],Table8[[Código do agregado '[Entidade']]:[Código do agregado
'[1º Direito']]],8,FALSE),".",Table9[[#This Row],[Membro]])))</f>
        <v/>
      </c>
      <c r="C1025" s="278"/>
      <c r="D1025" s="279"/>
      <c r="E1025" s="280" t="str">
        <f ca="1">IF(Table9[[#This Row],[Data de nascimento (aaaa-mm-dd)]]="","",(IF(A1025="","",DATEDIF(D1025,NOW(),"y"))))</f>
        <v/>
      </c>
      <c r="F1025" s="281"/>
      <c r="G1025" s="282"/>
      <c r="H1025" s="283" t="str">
        <f>IF(G1025="","",IF(G1025&gt;(auxiliar!L$2*14),"Sim","Não"))</f>
        <v/>
      </c>
      <c r="I1025" s="384" t="str">
        <f t="shared" si="67"/>
        <v/>
      </c>
      <c r="J1025" s="380" t="str">
        <f>IF(Table9[[#This Row],[Código do agregado
'[Entidade']]]="","",IF(A1025&lt;&gt;A1024,"A",IF(J1024="A","B",IF(J1024="B","C",IF(J1024="C","D",IF(J1024="D","E",IF(J1024="E","F",IF(J1024="F","G",IF(J1024="G","H",IF(J1024="H","I",IF(J1024="I","J",IF(J1024="J","K",IF(J1024="K","L",IF(J1024="L","M",IF(J1024="M","N",IF(J1024="N","O",IF(J1024="O","P",IF(J1024="P","Q"))))))))))))))))))</f>
        <v/>
      </c>
      <c r="K1025" s="284" t="str">
        <f t="shared" si="68"/>
        <v/>
      </c>
      <c r="L1025" s="285" t="str">
        <f t="shared" si="69"/>
        <v/>
      </c>
      <c r="M1025" s="286" t="str">
        <f t="shared" ca="1" si="70"/>
        <v/>
      </c>
      <c r="U1025" s="275"/>
    </row>
    <row r="1026" spans="1:21" x14ac:dyDescent="0.25">
      <c r="A1026" s="276"/>
      <c r="B1026" s="277" t="str">
        <f>IF(Table9[[#This Row],[Código do agregado
'[Entidade']]]="","",(CONCATENATE(VLOOKUP(Table9[[#This Row],[Código do agregado
'[Entidade']]],Table8[[Código do agregado '[Entidade']]:[Código do agregado
'[1º Direito']]],8,FALSE),".",Table9[[#This Row],[Membro]])))</f>
        <v/>
      </c>
      <c r="C1026" s="278"/>
      <c r="D1026" s="279"/>
      <c r="E1026" s="280" t="str">
        <f ca="1">IF(Table9[[#This Row],[Data de nascimento (aaaa-mm-dd)]]="","",(IF(A1026="","",DATEDIF(D1026,NOW(),"y"))))</f>
        <v/>
      </c>
      <c r="F1026" s="281"/>
      <c r="G1026" s="282"/>
      <c r="H1026" s="283" t="str">
        <f>IF(G1026="","",IF(G1026&gt;(auxiliar!L$2*14),"Sim","Não"))</f>
        <v/>
      </c>
      <c r="I1026" s="384" t="str">
        <f t="shared" si="67"/>
        <v/>
      </c>
      <c r="J1026" s="380" t="str">
        <f>IF(Table9[[#This Row],[Código do agregado
'[Entidade']]]="","",IF(A1026&lt;&gt;A1025,"A",IF(J1025="A","B",IF(J1025="B","C",IF(J1025="C","D",IF(J1025="D","E",IF(J1025="E","F",IF(J1025="F","G",IF(J1025="G","H",IF(J1025="H","I",IF(J1025="I","J",IF(J1025="J","K",IF(J1025="K","L",IF(J1025="L","M",IF(J1025="M","N",IF(J1025="N","O",IF(J1025="O","P",IF(J1025="P","Q"))))))))))))))))))</f>
        <v/>
      </c>
      <c r="K1026" s="284" t="str">
        <f t="shared" si="68"/>
        <v/>
      </c>
      <c r="L1026" s="285" t="str">
        <f t="shared" si="69"/>
        <v/>
      </c>
      <c r="M1026" s="286" t="str">
        <f t="shared" ca="1" si="70"/>
        <v/>
      </c>
      <c r="U1026" s="275"/>
    </row>
    <row r="1027" spans="1:21" x14ac:dyDescent="0.25">
      <c r="A1027" s="276"/>
      <c r="B1027" s="277" t="str">
        <f>IF(Table9[[#This Row],[Código do agregado
'[Entidade']]]="","",(CONCATENATE(VLOOKUP(Table9[[#This Row],[Código do agregado
'[Entidade']]],Table8[[Código do agregado '[Entidade']]:[Código do agregado
'[1º Direito']]],8,FALSE),".",Table9[[#This Row],[Membro]])))</f>
        <v/>
      </c>
      <c r="C1027" s="278"/>
      <c r="D1027" s="279"/>
      <c r="E1027" s="280" t="str">
        <f ca="1">IF(Table9[[#This Row],[Data de nascimento (aaaa-mm-dd)]]="","",(IF(A1027="","",DATEDIF(D1027,NOW(),"y"))))</f>
        <v/>
      </c>
      <c r="F1027" s="281"/>
      <c r="G1027" s="282"/>
      <c r="H1027" s="283" t="str">
        <f>IF(G1027="","",IF(G1027&gt;(auxiliar!L$2*14),"Sim","Não"))</f>
        <v/>
      </c>
      <c r="I1027" s="384" t="str">
        <f t="shared" si="67"/>
        <v/>
      </c>
      <c r="J1027" s="380" t="str">
        <f>IF(Table9[[#This Row],[Código do agregado
'[Entidade']]]="","",IF(A1027&lt;&gt;A1026,"A",IF(J1026="A","B",IF(J1026="B","C",IF(J1026="C","D",IF(J1026="D","E",IF(J1026="E","F",IF(J1026="F","G",IF(J1026="G","H",IF(J1026="H","I",IF(J1026="I","J",IF(J1026="J","K",IF(J1026="K","L",IF(J1026="L","M",IF(J1026="M","N",IF(J1026="N","O",IF(J1026="O","P",IF(J1026="P","Q"))))))))))))))))))</f>
        <v/>
      </c>
      <c r="K1027" s="284" t="str">
        <f t="shared" si="68"/>
        <v/>
      </c>
      <c r="L1027" s="285" t="str">
        <f t="shared" si="69"/>
        <v/>
      </c>
      <c r="M1027" s="286" t="str">
        <f t="shared" ca="1" si="70"/>
        <v/>
      </c>
      <c r="U1027" s="275"/>
    </row>
    <row r="1028" spans="1:21" x14ac:dyDescent="0.25">
      <c r="A1028" s="276"/>
      <c r="B1028" s="277" t="str">
        <f>IF(Table9[[#This Row],[Código do agregado
'[Entidade']]]="","",(CONCATENATE(VLOOKUP(Table9[[#This Row],[Código do agregado
'[Entidade']]],Table8[[Código do agregado '[Entidade']]:[Código do agregado
'[1º Direito']]],8,FALSE),".",Table9[[#This Row],[Membro]])))</f>
        <v/>
      </c>
      <c r="C1028" s="278"/>
      <c r="D1028" s="279"/>
      <c r="E1028" s="280" t="str">
        <f ca="1">IF(Table9[[#This Row],[Data de nascimento (aaaa-mm-dd)]]="","",(IF(A1028="","",DATEDIF(D1028,NOW(),"y"))))</f>
        <v/>
      </c>
      <c r="F1028" s="281"/>
      <c r="G1028" s="282"/>
      <c r="H1028" s="283" t="str">
        <f>IF(G1028="","",IF(G1028&gt;(auxiliar!L$2*14),"Sim","Não"))</f>
        <v/>
      </c>
      <c r="I1028" s="384" t="str">
        <f t="shared" si="67"/>
        <v/>
      </c>
      <c r="J1028" s="380" t="str">
        <f>IF(Table9[[#This Row],[Código do agregado
'[Entidade']]]="","",IF(A1028&lt;&gt;A1027,"A",IF(J1027="A","B",IF(J1027="B","C",IF(J1027="C","D",IF(J1027="D","E",IF(J1027="E","F",IF(J1027="F","G",IF(J1027="G","H",IF(J1027="H","I",IF(J1027="I","J",IF(J1027="J","K",IF(J1027="K","L",IF(J1027="L","M",IF(J1027="M","N",IF(J1027="N","O",IF(J1027="O","P",IF(J1027="P","Q"))))))))))))))))))</f>
        <v/>
      </c>
      <c r="K1028" s="284" t="str">
        <f t="shared" si="68"/>
        <v/>
      </c>
      <c r="L1028" s="285" t="str">
        <f t="shared" si="69"/>
        <v/>
      </c>
      <c r="M1028" s="286" t="str">
        <f t="shared" ca="1" si="70"/>
        <v/>
      </c>
      <c r="U1028" s="275"/>
    </row>
    <row r="1029" spans="1:21" x14ac:dyDescent="0.25">
      <c r="A1029" s="276"/>
      <c r="B1029" s="277" t="str">
        <f>IF(Table9[[#This Row],[Código do agregado
'[Entidade']]]="","",(CONCATENATE(VLOOKUP(Table9[[#This Row],[Código do agregado
'[Entidade']]],Table8[[Código do agregado '[Entidade']]:[Código do agregado
'[1º Direito']]],8,FALSE),".",Table9[[#This Row],[Membro]])))</f>
        <v/>
      </c>
      <c r="C1029" s="278"/>
      <c r="D1029" s="279"/>
      <c r="E1029" s="280" t="str">
        <f ca="1">IF(Table9[[#This Row],[Data de nascimento (aaaa-mm-dd)]]="","",(IF(A1029="","",DATEDIF(D1029,NOW(),"y"))))</f>
        <v/>
      </c>
      <c r="F1029" s="281"/>
      <c r="G1029" s="282"/>
      <c r="H1029" s="283" t="str">
        <f>IF(G1029="","",IF(G1029&gt;(auxiliar!L$2*14),"Sim","Não"))</f>
        <v/>
      </c>
      <c r="I1029" s="384" t="str">
        <f t="shared" si="67"/>
        <v/>
      </c>
      <c r="J1029" s="380" t="str">
        <f>IF(Table9[[#This Row],[Código do agregado
'[Entidade']]]="","",IF(A1029&lt;&gt;A1028,"A",IF(J1028="A","B",IF(J1028="B","C",IF(J1028="C","D",IF(J1028="D","E",IF(J1028="E","F",IF(J1028="F","G",IF(J1028="G","H",IF(J1028="H","I",IF(J1028="I","J",IF(J1028="J","K",IF(J1028="K","L",IF(J1028="L","M",IF(J1028="M","N",IF(J1028="N","O",IF(J1028="O","P",IF(J1028="P","Q"))))))))))))))))))</f>
        <v/>
      </c>
      <c r="K1029" s="284" t="str">
        <f t="shared" si="68"/>
        <v/>
      </c>
      <c r="L1029" s="285" t="str">
        <f t="shared" si="69"/>
        <v/>
      </c>
      <c r="M1029" s="286" t="str">
        <f t="shared" ca="1" si="70"/>
        <v/>
      </c>
      <c r="U1029" s="275"/>
    </row>
    <row r="1030" spans="1:21" x14ac:dyDescent="0.25">
      <c r="A1030" s="276"/>
      <c r="B1030" s="277" t="str">
        <f>IF(Table9[[#This Row],[Código do agregado
'[Entidade']]]="","",(CONCATENATE(VLOOKUP(Table9[[#This Row],[Código do agregado
'[Entidade']]],Table8[[Código do agregado '[Entidade']]:[Código do agregado
'[1º Direito']]],8,FALSE),".",Table9[[#This Row],[Membro]])))</f>
        <v/>
      </c>
      <c r="C1030" s="278"/>
      <c r="D1030" s="279"/>
      <c r="E1030" s="280" t="str">
        <f ca="1">IF(Table9[[#This Row],[Data de nascimento (aaaa-mm-dd)]]="","",(IF(A1030="","",DATEDIF(D1030,NOW(),"y"))))</f>
        <v/>
      </c>
      <c r="F1030" s="281"/>
      <c r="G1030" s="282"/>
      <c r="H1030" s="283" t="str">
        <f>IF(G1030="","",IF(G1030&gt;(auxiliar!L$2*14),"Sim","Não"))</f>
        <v/>
      </c>
      <c r="I1030" s="384" t="str">
        <f t="shared" si="67"/>
        <v/>
      </c>
      <c r="J1030" s="380" t="str">
        <f>IF(Table9[[#This Row],[Código do agregado
'[Entidade']]]="","",IF(A1030&lt;&gt;A1029,"A",IF(J1029="A","B",IF(J1029="B","C",IF(J1029="C","D",IF(J1029="D","E",IF(J1029="E","F",IF(J1029="F","G",IF(J1029="G","H",IF(J1029="H","I",IF(J1029="I","J",IF(J1029="J","K",IF(J1029="K","L",IF(J1029="L","M",IF(J1029="M","N",IF(J1029="N","O",IF(J1029="O","P",IF(J1029="P","Q"))))))))))))))))))</f>
        <v/>
      </c>
      <c r="K1030" s="284" t="str">
        <f t="shared" si="68"/>
        <v/>
      </c>
      <c r="L1030" s="285" t="str">
        <f t="shared" si="69"/>
        <v/>
      </c>
      <c r="M1030" s="286" t="str">
        <f t="shared" ca="1" si="70"/>
        <v/>
      </c>
      <c r="U1030" s="275"/>
    </row>
    <row r="1031" spans="1:21" x14ac:dyDescent="0.25">
      <c r="A1031" s="276"/>
      <c r="B1031" s="277" t="str">
        <f>IF(Table9[[#This Row],[Código do agregado
'[Entidade']]]="","",(CONCATENATE(VLOOKUP(Table9[[#This Row],[Código do agregado
'[Entidade']]],Table8[[Código do agregado '[Entidade']]:[Código do agregado
'[1º Direito']]],8,FALSE),".",Table9[[#This Row],[Membro]])))</f>
        <v/>
      </c>
      <c r="C1031" s="278"/>
      <c r="D1031" s="279"/>
      <c r="E1031" s="280" t="str">
        <f ca="1">IF(Table9[[#This Row],[Data de nascimento (aaaa-mm-dd)]]="","",(IF(A1031="","",DATEDIF(D1031,NOW(),"y"))))</f>
        <v/>
      </c>
      <c r="F1031" s="281"/>
      <c r="G1031" s="282"/>
      <c r="H1031" s="283" t="str">
        <f>IF(G1031="","",IF(G1031&gt;(auxiliar!L$2*14),"Sim","Não"))</f>
        <v/>
      </c>
      <c r="I1031" s="384" t="str">
        <f t="shared" ref="I1031:I1094" si="71">IF(AND(A1031&lt;&gt;"",OR(C1031="",D1031="",F1031="",AND(H1031="",L1031="Rend"))),"NÃO","")</f>
        <v/>
      </c>
      <c r="J1031" s="380" t="str">
        <f>IF(Table9[[#This Row],[Código do agregado
'[Entidade']]]="","",IF(A1031&lt;&gt;A1030,"A",IF(J1030="A","B",IF(J1030="B","C",IF(J1030="C","D",IF(J1030="D","E",IF(J1030="E","F",IF(J1030="F","G",IF(J1030="G","H",IF(J1030="H","I",IF(J1030="I","J",IF(J1030="J","K",IF(J1030="K","L",IF(J1030="L","M",IF(J1030="M","N",IF(J1030="N","O",IF(J1030="O","P",IF(J1030="P","Q"))))))))))))))))))</f>
        <v/>
      </c>
      <c r="K1031" s="284" t="str">
        <f t="shared" si="68"/>
        <v/>
      </c>
      <c r="L1031" s="285" t="str">
        <f t="shared" si="69"/>
        <v/>
      </c>
      <c r="M1031" s="286" t="str">
        <f t="shared" ca="1" si="70"/>
        <v/>
      </c>
      <c r="U1031" s="275"/>
    </row>
    <row r="1032" spans="1:21" x14ac:dyDescent="0.25">
      <c r="A1032" s="276"/>
      <c r="B1032" s="277" t="str">
        <f>IF(Table9[[#This Row],[Código do agregado
'[Entidade']]]="","",(CONCATENATE(VLOOKUP(Table9[[#This Row],[Código do agregado
'[Entidade']]],Table8[[Código do agregado '[Entidade']]:[Código do agregado
'[1º Direito']]],8,FALSE),".",Table9[[#This Row],[Membro]])))</f>
        <v/>
      </c>
      <c r="C1032" s="278"/>
      <c r="D1032" s="279"/>
      <c r="E1032" s="280" t="str">
        <f ca="1">IF(Table9[[#This Row],[Data de nascimento (aaaa-mm-dd)]]="","",(IF(A1032="","",DATEDIF(D1032,NOW(),"y"))))</f>
        <v/>
      </c>
      <c r="F1032" s="281"/>
      <c r="G1032" s="282"/>
      <c r="H1032" s="283" t="str">
        <f>IF(G1032="","",IF(G1032&gt;(auxiliar!L$2*14),"Sim","Não"))</f>
        <v/>
      </c>
      <c r="I1032" s="384" t="str">
        <f t="shared" si="71"/>
        <v/>
      </c>
      <c r="J1032" s="380" t="str">
        <f>IF(Table9[[#This Row],[Código do agregado
'[Entidade']]]="","",IF(A1032&lt;&gt;A1031,"A",IF(J1031="A","B",IF(J1031="B","C",IF(J1031="C","D",IF(J1031="D","E",IF(J1031="E","F",IF(J1031="F","G",IF(J1031="G","H",IF(J1031="H","I",IF(J1031="I","J",IF(J1031="J","K",IF(J1031="K","L",IF(J1031="L","M",IF(J1031="M","N",IF(J1031="N","O",IF(J1031="O","P",IF(J1031="P","Q"))))))))))))))))))</f>
        <v/>
      </c>
      <c r="K1032" s="284" t="str">
        <f t="shared" si="68"/>
        <v/>
      </c>
      <c r="L1032" s="285" t="str">
        <f t="shared" si="69"/>
        <v/>
      </c>
      <c r="M1032" s="286" t="str">
        <f t="shared" ca="1" si="70"/>
        <v/>
      </c>
      <c r="U1032" s="275"/>
    </row>
    <row r="1033" spans="1:21" x14ac:dyDescent="0.25">
      <c r="A1033" s="276"/>
      <c r="B1033" s="277" t="str">
        <f>IF(Table9[[#This Row],[Código do agregado
'[Entidade']]]="","",(CONCATENATE(VLOOKUP(Table9[[#This Row],[Código do agregado
'[Entidade']]],Table8[[Código do agregado '[Entidade']]:[Código do agregado
'[1º Direito']]],8,FALSE),".",Table9[[#This Row],[Membro]])))</f>
        <v/>
      </c>
      <c r="C1033" s="278"/>
      <c r="D1033" s="279"/>
      <c r="E1033" s="280" t="str">
        <f ca="1">IF(Table9[[#This Row],[Data de nascimento (aaaa-mm-dd)]]="","",(IF(A1033="","",DATEDIF(D1033,NOW(),"y"))))</f>
        <v/>
      </c>
      <c r="F1033" s="281"/>
      <c r="G1033" s="282"/>
      <c r="H1033" s="283" t="str">
        <f>IF(G1033="","",IF(G1033&gt;(auxiliar!L$2*14),"Sim","Não"))</f>
        <v/>
      </c>
      <c r="I1033" s="384" t="str">
        <f t="shared" si="71"/>
        <v/>
      </c>
      <c r="J1033" s="380" t="str">
        <f>IF(Table9[[#This Row],[Código do agregado
'[Entidade']]]="","",IF(A1033&lt;&gt;A1032,"A",IF(J1032="A","B",IF(J1032="B","C",IF(J1032="C","D",IF(J1032="D","E",IF(J1032="E","F",IF(J1032="F","G",IF(J1032="G","H",IF(J1032="H","I",IF(J1032="I","J",IF(J1032="J","K",IF(J1032="K","L",IF(J1032="L","M",IF(J1032="M","N",IF(J1032="N","O",IF(J1032="O","P",IF(J1032="P","Q"))))))))))))))))))</f>
        <v/>
      </c>
      <c r="K1033" s="284" t="str">
        <f t="shared" si="68"/>
        <v/>
      </c>
      <c r="L1033" s="285" t="str">
        <f t="shared" si="69"/>
        <v/>
      </c>
      <c r="M1033" s="286" t="str">
        <f t="shared" ca="1" si="70"/>
        <v/>
      </c>
      <c r="U1033" s="275"/>
    </row>
    <row r="1034" spans="1:21" x14ac:dyDescent="0.25">
      <c r="A1034" s="276"/>
      <c r="B1034" s="277" t="str">
        <f>IF(Table9[[#This Row],[Código do agregado
'[Entidade']]]="","",(CONCATENATE(VLOOKUP(Table9[[#This Row],[Código do agregado
'[Entidade']]],Table8[[Código do agregado '[Entidade']]:[Código do agregado
'[1º Direito']]],8,FALSE),".",Table9[[#This Row],[Membro]])))</f>
        <v/>
      </c>
      <c r="C1034" s="278"/>
      <c r="D1034" s="279"/>
      <c r="E1034" s="280" t="str">
        <f ca="1">IF(Table9[[#This Row],[Data de nascimento (aaaa-mm-dd)]]="","",(IF(A1034="","",DATEDIF(D1034,NOW(),"y"))))</f>
        <v/>
      </c>
      <c r="F1034" s="281"/>
      <c r="G1034" s="282"/>
      <c r="H1034" s="283" t="str">
        <f>IF(G1034="","",IF(G1034&gt;(auxiliar!L$2*14),"Sim","Não"))</f>
        <v/>
      </c>
      <c r="I1034" s="384" t="str">
        <f t="shared" si="71"/>
        <v/>
      </c>
      <c r="J1034" s="380" t="str">
        <f>IF(Table9[[#This Row],[Código do agregado
'[Entidade']]]="","",IF(A1034&lt;&gt;A1033,"A",IF(J1033="A","B",IF(J1033="B","C",IF(J1033="C","D",IF(J1033="D","E",IF(J1033="E","F",IF(J1033="F","G",IF(J1033="G","H",IF(J1033="H","I",IF(J1033="I","J",IF(J1033="J","K",IF(J1033="K","L",IF(J1033="L","M",IF(J1033="M","N",IF(J1033="N","O",IF(J1033="O","P",IF(J1033="P","Q"))))))))))))))))))</f>
        <v/>
      </c>
      <c r="K1034" s="284" t="str">
        <f t="shared" si="68"/>
        <v/>
      </c>
      <c r="L1034" s="285" t="str">
        <f t="shared" si="69"/>
        <v/>
      </c>
      <c r="M1034" s="286" t="str">
        <f t="shared" ca="1" si="70"/>
        <v/>
      </c>
      <c r="U1034" s="275"/>
    </row>
    <row r="1035" spans="1:21" x14ac:dyDescent="0.25">
      <c r="A1035" s="276"/>
      <c r="B1035" s="277" t="str">
        <f>IF(Table9[[#This Row],[Código do agregado
'[Entidade']]]="","",(CONCATENATE(VLOOKUP(Table9[[#This Row],[Código do agregado
'[Entidade']]],Table8[[Código do agregado '[Entidade']]:[Código do agregado
'[1º Direito']]],8,FALSE),".",Table9[[#This Row],[Membro]])))</f>
        <v/>
      </c>
      <c r="C1035" s="278"/>
      <c r="D1035" s="279"/>
      <c r="E1035" s="280" t="str">
        <f ca="1">IF(Table9[[#This Row],[Data de nascimento (aaaa-mm-dd)]]="","",(IF(A1035="","",DATEDIF(D1035,NOW(),"y"))))</f>
        <v/>
      </c>
      <c r="F1035" s="281"/>
      <c r="G1035" s="282"/>
      <c r="H1035" s="283" t="str">
        <f>IF(G1035="","",IF(G1035&gt;(auxiliar!L$2*14),"Sim","Não"))</f>
        <v/>
      </c>
      <c r="I1035" s="384" t="str">
        <f t="shared" si="71"/>
        <v/>
      </c>
      <c r="J1035" s="380" t="str">
        <f>IF(Table9[[#This Row],[Código do agregado
'[Entidade']]]="","",IF(A1035&lt;&gt;A1034,"A",IF(J1034="A","B",IF(J1034="B","C",IF(J1034="C","D",IF(J1034="D","E",IF(J1034="E","F",IF(J1034="F","G",IF(J1034="G","H",IF(J1034="H","I",IF(J1034="I","J",IF(J1034="J","K",IF(J1034="K","L",IF(J1034="L","M",IF(J1034="M","N",IF(J1034="N","O",IF(J1034="O","P",IF(J1034="P","Q"))))))))))))))))))</f>
        <v/>
      </c>
      <c r="K1035" s="284" t="str">
        <f t="shared" si="68"/>
        <v/>
      </c>
      <c r="L1035" s="285" t="str">
        <f t="shared" si="69"/>
        <v/>
      </c>
      <c r="M1035" s="286" t="str">
        <f t="shared" ca="1" si="70"/>
        <v/>
      </c>
      <c r="U1035" s="275"/>
    </row>
    <row r="1036" spans="1:21" x14ac:dyDescent="0.25">
      <c r="A1036" s="276"/>
      <c r="B1036" s="277" t="str">
        <f>IF(Table9[[#This Row],[Código do agregado
'[Entidade']]]="","",(CONCATENATE(VLOOKUP(Table9[[#This Row],[Código do agregado
'[Entidade']]],Table8[[Código do agregado '[Entidade']]:[Código do agregado
'[1º Direito']]],8,FALSE),".",Table9[[#This Row],[Membro]])))</f>
        <v/>
      </c>
      <c r="C1036" s="278"/>
      <c r="D1036" s="279"/>
      <c r="E1036" s="280" t="str">
        <f ca="1">IF(Table9[[#This Row],[Data de nascimento (aaaa-mm-dd)]]="","",(IF(A1036="","",DATEDIF(D1036,NOW(),"y"))))</f>
        <v/>
      </c>
      <c r="F1036" s="281"/>
      <c r="G1036" s="282"/>
      <c r="H1036" s="283" t="str">
        <f>IF(G1036="","",IF(G1036&gt;(auxiliar!L$2*14),"Sim","Não"))</f>
        <v/>
      </c>
      <c r="I1036" s="384" t="str">
        <f t="shared" si="71"/>
        <v/>
      </c>
      <c r="J1036" s="380" t="str">
        <f>IF(Table9[[#This Row],[Código do agregado
'[Entidade']]]="","",IF(A1036&lt;&gt;A1035,"A",IF(J1035="A","B",IF(J1035="B","C",IF(J1035="C","D",IF(J1035="D","E",IF(J1035="E","F",IF(J1035="F","G",IF(J1035="G","H",IF(J1035="H","I",IF(J1035="I","J",IF(J1035="J","K",IF(J1035="K","L",IF(J1035="L","M",IF(J1035="M","N",IF(J1035="N","O",IF(J1035="O","P",IF(J1035="P","Q"))))))))))))))))))</f>
        <v/>
      </c>
      <c r="K1036" s="284" t="str">
        <f t="shared" si="68"/>
        <v/>
      </c>
      <c r="L1036" s="285" t="str">
        <f t="shared" si="69"/>
        <v/>
      </c>
      <c r="M1036" s="286" t="str">
        <f t="shared" ca="1" si="70"/>
        <v/>
      </c>
      <c r="U1036" s="275"/>
    </row>
    <row r="1037" spans="1:21" x14ac:dyDescent="0.25">
      <c r="A1037" s="276"/>
      <c r="B1037" s="277" t="str">
        <f>IF(Table9[[#This Row],[Código do agregado
'[Entidade']]]="","",(CONCATENATE(VLOOKUP(Table9[[#This Row],[Código do agregado
'[Entidade']]],Table8[[Código do agregado '[Entidade']]:[Código do agregado
'[1º Direito']]],8,FALSE),".",Table9[[#This Row],[Membro]])))</f>
        <v/>
      </c>
      <c r="C1037" s="278"/>
      <c r="D1037" s="279"/>
      <c r="E1037" s="280" t="str">
        <f ca="1">IF(Table9[[#This Row],[Data de nascimento (aaaa-mm-dd)]]="","",(IF(A1037="","",DATEDIF(D1037,NOW(),"y"))))</f>
        <v/>
      </c>
      <c r="F1037" s="281"/>
      <c r="G1037" s="282"/>
      <c r="H1037" s="283" t="str">
        <f>IF(G1037="","",IF(G1037&gt;(auxiliar!L$2*14),"Sim","Não"))</f>
        <v/>
      </c>
      <c r="I1037" s="384" t="str">
        <f t="shared" si="71"/>
        <v/>
      </c>
      <c r="J1037" s="380" t="str">
        <f>IF(Table9[[#This Row],[Código do agregado
'[Entidade']]]="","",IF(A1037&lt;&gt;A1036,"A",IF(J1036="A","B",IF(J1036="B","C",IF(J1036="C","D",IF(J1036="D","E",IF(J1036="E","F",IF(J1036="F","G",IF(J1036="G","H",IF(J1036="H","I",IF(J1036="I","J",IF(J1036="J","K",IF(J1036="K","L",IF(J1036="L","M",IF(J1036="M","N",IF(J1036="N","O",IF(J1036="O","P",IF(J1036="P","Q"))))))))))))))))))</f>
        <v/>
      </c>
      <c r="K1037" s="284" t="str">
        <f t="shared" si="68"/>
        <v/>
      </c>
      <c r="L1037" s="285" t="str">
        <f t="shared" si="69"/>
        <v/>
      </c>
      <c r="M1037" s="286" t="str">
        <f t="shared" ca="1" si="70"/>
        <v/>
      </c>
      <c r="U1037" s="275"/>
    </row>
    <row r="1038" spans="1:21" x14ac:dyDescent="0.25">
      <c r="A1038" s="276"/>
      <c r="B1038" s="277" t="str">
        <f>IF(Table9[[#This Row],[Código do agregado
'[Entidade']]]="","",(CONCATENATE(VLOOKUP(Table9[[#This Row],[Código do agregado
'[Entidade']]],Table8[[Código do agregado '[Entidade']]:[Código do agregado
'[1º Direito']]],8,FALSE),".",Table9[[#This Row],[Membro]])))</f>
        <v/>
      </c>
      <c r="C1038" s="278"/>
      <c r="D1038" s="279"/>
      <c r="E1038" s="280" t="str">
        <f ca="1">IF(Table9[[#This Row],[Data de nascimento (aaaa-mm-dd)]]="","",(IF(A1038="","",DATEDIF(D1038,NOW(),"y"))))</f>
        <v/>
      </c>
      <c r="F1038" s="281"/>
      <c r="G1038" s="282"/>
      <c r="H1038" s="283" t="str">
        <f>IF(G1038="","",IF(G1038&gt;(auxiliar!L$2*14),"Sim","Não"))</f>
        <v/>
      </c>
      <c r="I1038" s="384" t="str">
        <f t="shared" si="71"/>
        <v/>
      </c>
      <c r="J1038" s="380" t="str">
        <f>IF(Table9[[#This Row],[Código do agregado
'[Entidade']]]="","",IF(A1038&lt;&gt;A1037,"A",IF(J1037="A","B",IF(J1037="B","C",IF(J1037="C","D",IF(J1037="D","E",IF(J1037="E","F",IF(J1037="F","G",IF(J1037="G","H",IF(J1037="H","I",IF(J1037="I","J",IF(J1037="J","K",IF(J1037="K","L",IF(J1037="L","M",IF(J1037="M","N",IF(J1037="N","O",IF(J1037="O","P",IF(J1037="P","Q"))))))))))))))))))</f>
        <v/>
      </c>
      <c r="K1038" s="284" t="str">
        <f t="shared" si="68"/>
        <v/>
      </c>
      <c r="L1038" s="285" t="str">
        <f t="shared" si="69"/>
        <v/>
      </c>
      <c r="M1038" s="286" t="str">
        <f t="shared" ca="1" si="70"/>
        <v/>
      </c>
      <c r="U1038" s="275"/>
    </row>
    <row r="1039" spans="1:21" x14ac:dyDescent="0.25">
      <c r="A1039" s="276"/>
      <c r="B1039" s="277" t="str">
        <f>IF(Table9[[#This Row],[Código do agregado
'[Entidade']]]="","",(CONCATENATE(VLOOKUP(Table9[[#This Row],[Código do agregado
'[Entidade']]],Table8[[Código do agregado '[Entidade']]:[Código do agregado
'[1º Direito']]],8,FALSE),".",Table9[[#This Row],[Membro]])))</f>
        <v/>
      </c>
      <c r="C1039" s="278"/>
      <c r="D1039" s="279"/>
      <c r="E1039" s="280" t="str">
        <f ca="1">IF(Table9[[#This Row],[Data de nascimento (aaaa-mm-dd)]]="","",(IF(A1039="","",DATEDIF(D1039,NOW(),"y"))))</f>
        <v/>
      </c>
      <c r="F1039" s="281"/>
      <c r="G1039" s="282"/>
      <c r="H1039" s="283" t="str">
        <f>IF(G1039="","",IF(G1039&gt;(auxiliar!L$2*14),"Sim","Não"))</f>
        <v/>
      </c>
      <c r="I1039" s="384" t="str">
        <f t="shared" si="71"/>
        <v/>
      </c>
      <c r="J1039" s="380" t="str">
        <f>IF(Table9[[#This Row],[Código do agregado
'[Entidade']]]="","",IF(A1039&lt;&gt;A1038,"A",IF(J1038="A","B",IF(J1038="B","C",IF(J1038="C","D",IF(J1038="D","E",IF(J1038="E","F",IF(J1038="F","G",IF(J1038="G","H",IF(J1038="H","I",IF(J1038="I","J",IF(J1038="J","K",IF(J1038="K","L",IF(J1038="L","M",IF(J1038="M","N",IF(J1038="N","O",IF(J1038="O","P",IF(J1038="P","Q"))))))))))))))))))</f>
        <v/>
      </c>
      <c r="K1039" s="284" t="str">
        <f t="shared" si="68"/>
        <v/>
      </c>
      <c r="L1039" s="285" t="str">
        <f t="shared" si="69"/>
        <v/>
      </c>
      <c r="M1039" s="286" t="str">
        <f t="shared" ca="1" si="70"/>
        <v/>
      </c>
      <c r="U1039" s="275"/>
    </row>
    <row r="1040" spans="1:21" x14ac:dyDescent="0.25">
      <c r="A1040" s="276"/>
      <c r="B1040" s="277" t="str">
        <f>IF(Table9[[#This Row],[Código do agregado
'[Entidade']]]="","",(CONCATENATE(VLOOKUP(Table9[[#This Row],[Código do agregado
'[Entidade']]],Table8[[Código do agregado '[Entidade']]:[Código do agregado
'[1º Direito']]],8,FALSE),".",Table9[[#This Row],[Membro]])))</f>
        <v/>
      </c>
      <c r="C1040" s="278"/>
      <c r="D1040" s="279"/>
      <c r="E1040" s="280" t="str">
        <f ca="1">IF(Table9[[#This Row],[Data de nascimento (aaaa-mm-dd)]]="","",(IF(A1040="","",DATEDIF(D1040,NOW(),"y"))))</f>
        <v/>
      </c>
      <c r="F1040" s="281"/>
      <c r="G1040" s="282"/>
      <c r="H1040" s="283" t="str">
        <f>IF(G1040="","",IF(G1040&gt;(auxiliar!L$2*14),"Sim","Não"))</f>
        <v/>
      </c>
      <c r="I1040" s="384" t="str">
        <f t="shared" si="71"/>
        <v/>
      </c>
      <c r="J1040" s="380" t="str">
        <f>IF(Table9[[#This Row],[Código do agregado
'[Entidade']]]="","",IF(A1040&lt;&gt;A1039,"A",IF(J1039="A","B",IF(J1039="B","C",IF(J1039="C","D",IF(J1039="D","E",IF(J1039="E","F",IF(J1039="F","G",IF(J1039="G","H",IF(J1039="H","I",IF(J1039="I","J",IF(J1039="J","K",IF(J1039="K","L",IF(J1039="L","M",IF(J1039="M","N",IF(J1039="N","O",IF(J1039="O","P",IF(J1039="P","Q"))))))))))))))))))</f>
        <v/>
      </c>
      <c r="K1040" s="284" t="str">
        <f t="shared" si="68"/>
        <v/>
      </c>
      <c r="L1040" s="285" t="str">
        <f t="shared" si="69"/>
        <v/>
      </c>
      <c r="M1040" s="286" t="str">
        <f t="shared" ca="1" si="70"/>
        <v/>
      </c>
      <c r="U1040" s="275"/>
    </row>
    <row r="1041" spans="1:21" x14ac:dyDescent="0.25">
      <c r="A1041" s="276"/>
      <c r="B1041" s="277" t="str">
        <f>IF(Table9[[#This Row],[Código do agregado
'[Entidade']]]="","",(CONCATENATE(VLOOKUP(Table9[[#This Row],[Código do agregado
'[Entidade']]],Table8[[Código do agregado '[Entidade']]:[Código do agregado
'[1º Direito']]],8,FALSE),".",Table9[[#This Row],[Membro]])))</f>
        <v/>
      </c>
      <c r="C1041" s="278"/>
      <c r="D1041" s="279"/>
      <c r="E1041" s="280" t="str">
        <f ca="1">IF(Table9[[#This Row],[Data de nascimento (aaaa-mm-dd)]]="","",(IF(A1041="","",DATEDIF(D1041,NOW(),"y"))))</f>
        <v/>
      </c>
      <c r="F1041" s="281"/>
      <c r="G1041" s="282"/>
      <c r="H1041" s="283" t="str">
        <f>IF(G1041="","",IF(G1041&gt;(auxiliar!L$2*14),"Sim","Não"))</f>
        <v/>
      </c>
      <c r="I1041" s="384" t="str">
        <f t="shared" si="71"/>
        <v/>
      </c>
      <c r="J1041" s="380" t="str">
        <f>IF(Table9[[#This Row],[Código do agregado
'[Entidade']]]="","",IF(A1041&lt;&gt;A1040,"A",IF(J1040="A","B",IF(J1040="B","C",IF(J1040="C","D",IF(J1040="D","E",IF(J1040="E","F",IF(J1040="F","G",IF(J1040="G","H",IF(J1040="H","I",IF(J1040="I","J",IF(J1040="J","K",IF(J1040="K","L",IF(J1040="L","M",IF(J1040="M","N",IF(J1040="N","O",IF(J1040="O","P",IF(J1040="P","Q"))))))))))))))))))</f>
        <v/>
      </c>
      <c r="K1041" s="284" t="str">
        <f t="shared" si="68"/>
        <v/>
      </c>
      <c r="L1041" s="285" t="str">
        <f t="shared" si="69"/>
        <v/>
      </c>
      <c r="M1041" s="286" t="str">
        <f t="shared" ca="1" si="70"/>
        <v/>
      </c>
      <c r="U1041" s="275"/>
    </row>
    <row r="1042" spans="1:21" x14ac:dyDescent="0.25">
      <c r="A1042" s="276"/>
      <c r="B1042" s="277" t="str">
        <f>IF(Table9[[#This Row],[Código do agregado
'[Entidade']]]="","",(CONCATENATE(VLOOKUP(Table9[[#This Row],[Código do agregado
'[Entidade']]],Table8[[Código do agregado '[Entidade']]:[Código do agregado
'[1º Direito']]],8,FALSE),".",Table9[[#This Row],[Membro]])))</f>
        <v/>
      </c>
      <c r="C1042" s="278"/>
      <c r="D1042" s="279"/>
      <c r="E1042" s="280" t="str">
        <f ca="1">IF(Table9[[#This Row],[Data de nascimento (aaaa-mm-dd)]]="","",(IF(A1042="","",DATEDIF(D1042,NOW(),"y"))))</f>
        <v/>
      </c>
      <c r="F1042" s="281"/>
      <c r="G1042" s="282"/>
      <c r="H1042" s="283" t="str">
        <f>IF(G1042="","",IF(G1042&gt;(auxiliar!L$2*14),"Sim","Não"))</f>
        <v/>
      </c>
      <c r="I1042" s="384" t="str">
        <f t="shared" si="71"/>
        <v/>
      </c>
      <c r="J1042" s="380" t="str">
        <f>IF(Table9[[#This Row],[Código do agregado
'[Entidade']]]="","",IF(A1042&lt;&gt;A1041,"A",IF(J1041="A","B",IF(J1041="B","C",IF(J1041="C","D",IF(J1041="D","E",IF(J1041="E","F",IF(J1041="F","G",IF(J1041="G","H",IF(J1041="H","I",IF(J1041="I","J",IF(J1041="J","K",IF(J1041="K","L",IF(J1041="L","M",IF(J1041="M","N",IF(J1041="N","O",IF(J1041="O","P",IF(J1041="P","Q"))))))))))))))))))</f>
        <v/>
      </c>
      <c r="K1042" s="284" t="str">
        <f t="shared" si="68"/>
        <v/>
      </c>
      <c r="L1042" s="285" t="str">
        <f t="shared" si="69"/>
        <v/>
      </c>
      <c r="M1042" s="286" t="str">
        <f t="shared" ca="1" si="70"/>
        <v/>
      </c>
      <c r="U1042" s="275"/>
    </row>
    <row r="1043" spans="1:21" x14ac:dyDescent="0.25">
      <c r="A1043" s="276"/>
      <c r="B1043" s="277" t="str">
        <f>IF(Table9[[#This Row],[Código do agregado
'[Entidade']]]="","",(CONCATENATE(VLOOKUP(Table9[[#This Row],[Código do agregado
'[Entidade']]],Table8[[Código do agregado '[Entidade']]:[Código do agregado
'[1º Direito']]],8,FALSE),".",Table9[[#This Row],[Membro]])))</f>
        <v/>
      </c>
      <c r="C1043" s="278"/>
      <c r="D1043" s="279"/>
      <c r="E1043" s="280" t="str">
        <f ca="1">IF(Table9[[#This Row],[Data de nascimento (aaaa-mm-dd)]]="","",(IF(A1043="","",DATEDIF(D1043,NOW(),"y"))))</f>
        <v/>
      </c>
      <c r="F1043" s="281"/>
      <c r="G1043" s="282"/>
      <c r="H1043" s="283" t="str">
        <f>IF(G1043="","",IF(G1043&gt;(auxiliar!L$2*14),"Sim","Não"))</f>
        <v/>
      </c>
      <c r="I1043" s="384" t="str">
        <f t="shared" si="71"/>
        <v/>
      </c>
      <c r="J1043" s="380" t="str">
        <f>IF(Table9[[#This Row],[Código do agregado
'[Entidade']]]="","",IF(A1043&lt;&gt;A1042,"A",IF(J1042="A","B",IF(J1042="B","C",IF(J1042="C","D",IF(J1042="D","E",IF(J1042="E","F",IF(J1042="F","G",IF(J1042="G","H",IF(J1042="H","I",IF(J1042="I","J",IF(J1042="J","K",IF(J1042="K","L",IF(J1042="L","M",IF(J1042="M","N",IF(J1042="N","O",IF(J1042="O","P",IF(J1042="P","Q"))))))))))))))))))</f>
        <v/>
      </c>
      <c r="K1043" s="284" t="str">
        <f t="shared" ref="K1043:K2107" si="72">IFERROR(IF(OR(RIGHT(C1043,1)-(11-((9*LEFT(C1043,1)+8*MID(C1043,2,1)+7*MID(C1043,3,1)+6*MID(C1043,4,1)+5*MID(C1043,5,1)+4*MID(C1043,6,1)+3*MID(C1043,7,1)+2*MID(C1043,8,1))-(11*INT((9*LEFT(C1043,1)+8*MID(C1043,2,1)+7*MID(C1043,3,1)+6*MID(C1043,4,1)+5*MID(C1043,5,1)+4*MID(C1043,6,1)+3*MID(C1043,7,1)+2*MID(C1043,8,1))/11))))=0,RIGHT(C1043,1)-(11-((9*LEFT(C1043,1)+8*MID(C1043,2,1)+7*MID(C1043,3,1)+6*MID(C1043,4,1)+5*MID(C1043,5,1)+4*MID(C1043,6,1)+3*MID(C1043,7,1)+2*MID(C1043,8,1))-(11*INT((9*LEFT(C1043,1)+8*MID(C1043,2,1)+7*MID(C1043,3,1)+6*MID(C1043,4,1)+5*MID(C1043,5,1)+4*MID(C1043,6,1)+3*MID(C1043,7,1)+2*MID(C1043,8,1))/11))))=-11,RIGHT(C1043,1)-(11-((9*LEFT(C1043,1)+8*MID(C1043,2,1)+7*MID(C1043,3,1)+6*MID(C1043,4,1)+5*MID(C1043,5,1)+4*MID(C1043,6,1)+3*MID(C1043,7,1)+2*MID(C1043,8,1))-(11*INT((9*LEFT(C1043,1)+8*MID(C1043,2,1)+7*MID(C1043,3,1)+6*MID(C1043,4,1)+5*MID(C1043,5,1)+4*MID(C1043,6,1)+3*MID(C1043,7,1)+2*MID(C1043,8,1))/11))))=-10),"","X"),"")</f>
        <v/>
      </c>
      <c r="L1043" s="285" t="str">
        <f t="shared" ref="L1043:L2107" si="73">IF(RIGHT(B1043,1)="A","",IF(B1043="","",IF(OR(E1043&gt;65,AND(E1043&gt;17,E1043&lt;26)),"Rend","")))</f>
        <v/>
      </c>
      <c r="M1043" s="286" t="str">
        <f t="shared" ref="M1043:M2107" ca="1" si="74">IF(OR(E1043&lt;18,AND(H1043="Não",L1043="Rend")),"Dep","")</f>
        <v/>
      </c>
      <c r="U1043" s="275"/>
    </row>
    <row r="1044" spans="1:21" x14ac:dyDescent="0.25">
      <c r="A1044" s="276"/>
      <c r="B1044" s="277" t="str">
        <f>IF(Table9[[#This Row],[Código do agregado
'[Entidade']]]="","",(CONCATENATE(VLOOKUP(Table9[[#This Row],[Código do agregado
'[Entidade']]],Table8[[Código do agregado '[Entidade']]:[Código do agregado
'[1º Direito']]],8,FALSE),".",Table9[[#This Row],[Membro]])))</f>
        <v/>
      </c>
      <c r="C1044" s="278"/>
      <c r="D1044" s="279"/>
      <c r="E1044" s="280" t="str">
        <f ca="1">IF(Table9[[#This Row],[Data de nascimento (aaaa-mm-dd)]]="","",(IF(A1044="","",DATEDIF(D1044,NOW(),"y"))))</f>
        <v/>
      </c>
      <c r="F1044" s="281"/>
      <c r="G1044" s="282"/>
      <c r="H1044" s="283" t="str">
        <f>IF(G1044="","",IF(G1044&gt;(auxiliar!L$2*14),"Sim","Não"))</f>
        <v/>
      </c>
      <c r="I1044" s="384" t="str">
        <f t="shared" si="71"/>
        <v/>
      </c>
      <c r="J1044" s="380" t="str">
        <f>IF(Table9[[#This Row],[Código do agregado
'[Entidade']]]="","",IF(A1044&lt;&gt;A1043,"A",IF(J1043="A","B",IF(J1043="B","C",IF(J1043="C","D",IF(J1043="D","E",IF(J1043="E","F",IF(J1043="F","G",IF(J1043="G","H",IF(J1043="H","I",IF(J1043="I","J",IF(J1043="J","K",IF(J1043="K","L",IF(J1043="L","M",IF(J1043="M","N",IF(J1043="N","O",IF(J1043="O","P",IF(J1043="P","Q"))))))))))))))))))</f>
        <v/>
      </c>
      <c r="K1044" s="284" t="str">
        <f t="shared" si="72"/>
        <v/>
      </c>
      <c r="L1044" s="285" t="str">
        <f t="shared" si="73"/>
        <v/>
      </c>
      <c r="M1044" s="286" t="str">
        <f t="shared" ca="1" si="74"/>
        <v/>
      </c>
      <c r="U1044" s="275"/>
    </row>
    <row r="1045" spans="1:21" x14ac:dyDescent="0.25">
      <c r="A1045" s="276"/>
      <c r="B1045" s="277" t="str">
        <f>IF(Table9[[#This Row],[Código do agregado
'[Entidade']]]="","",(CONCATENATE(VLOOKUP(Table9[[#This Row],[Código do agregado
'[Entidade']]],Table8[[Código do agregado '[Entidade']]:[Código do agregado
'[1º Direito']]],8,FALSE),".",Table9[[#This Row],[Membro]])))</f>
        <v/>
      </c>
      <c r="C1045" s="278"/>
      <c r="D1045" s="279"/>
      <c r="E1045" s="280" t="str">
        <f ca="1">IF(Table9[[#This Row],[Data de nascimento (aaaa-mm-dd)]]="","",(IF(A1045="","",DATEDIF(D1045,NOW(),"y"))))</f>
        <v/>
      </c>
      <c r="F1045" s="281"/>
      <c r="G1045" s="282"/>
      <c r="H1045" s="283" t="str">
        <f>IF(G1045="","",IF(G1045&gt;(auxiliar!L$2*14),"Sim","Não"))</f>
        <v/>
      </c>
      <c r="I1045" s="384" t="str">
        <f t="shared" si="71"/>
        <v/>
      </c>
      <c r="J1045" s="380" t="str">
        <f>IF(Table9[[#This Row],[Código do agregado
'[Entidade']]]="","",IF(A1045&lt;&gt;A1044,"A",IF(J1044="A","B",IF(J1044="B","C",IF(J1044="C","D",IF(J1044="D","E",IF(J1044="E","F",IF(J1044="F","G",IF(J1044="G","H",IF(J1044="H","I",IF(J1044="I","J",IF(J1044="J","K",IF(J1044="K","L",IF(J1044="L","M",IF(J1044="M","N",IF(J1044="N","O",IF(J1044="O","P",IF(J1044="P","Q"))))))))))))))))))</f>
        <v/>
      </c>
      <c r="K1045" s="284" t="str">
        <f t="shared" si="72"/>
        <v/>
      </c>
      <c r="L1045" s="285" t="str">
        <f t="shared" si="73"/>
        <v/>
      </c>
      <c r="M1045" s="286" t="str">
        <f t="shared" ca="1" si="74"/>
        <v/>
      </c>
      <c r="U1045" s="275"/>
    </row>
    <row r="1046" spans="1:21" x14ac:dyDescent="0.25">
      <c r="A1046" s="276"/>
      <c r="B1046" s="277" t="str">
        <f>IF(Table9[[#This Row],[Código do agregado
'[Entidade']]]="","",(CONCATENATE(VLOOKUP(Table9[[#This Row],[Código do agregado
'[Entidade']]],Table8[[Código do agregado '[Entidade']]:[Código do agregado
'[1º Direito']]],8,FALSE),".",Table9[[#This Row],[Membro]])))</f>
        <v/>
      </c>
      <c r="C1046" s="278"/>
      <c r="D1046" s="279"/>
      <c r="E1046" s="280" t="str">
        <f ca="1">IF(Table9[[#This Row],[Data de nascimento (aaaa-mm-dd)]]="","",(IF(A1046="","",DATEDIF(D1046,NOW(),"y"))))</f>
        <v/>
      </c>
      <c r="F1046" s="281"/>
      <c r="G1046" s="282"/>
      <c r="H1046" s="283" t="str">
        <f>IF(G1046="","",IF(G1046&gt;(auxiliar!L$2*14),"Sim","Não"))</f>
        <v/>
      </c>
      <c r="I1046" s="384" t="str">
        <f t="shared" si="71"/>
        <v/>
      </c>
      <c r="J1046" s="380" t="str">
        <f>IF(Table9[[#This Row],[Código do agregado
'[Entidade']]]="","",IF(A1046&lt;&gt;A1045,"A",IF(J1045="A","B",IF(J1045="B","C",IF(J1045="C","D",IF(J1045="D","E",IF(J1045="E","F",IF(J1045="F","G",IF(J1045="G","H",IF(J1045="H","I",IF(J1045="I","J",IF(J1045="J","K",IF(J1045="K","L",IF(J1045="L","M",IF(J1045="M","N",IF(J1045="N","O",IF(J1045="O","P",IF(J1045="P","Q"))))))))))))))))))</f>
        <v/>
      </c>
      <c r="K1046" s="284" t="str">
        <f t="shared" si="72"/>
        <v/>
      </c>
      <c r="L1046" s="285" t="str">
        <f t="shared" si="73"/>
        <v/>
      </c>
      <c r="M1046" s="286" t="str">
        <f t="shared" ca="1" si="74"/>
        <v/>
      </c>
      <c r="U1046" s="275"/>
    </row>
    <row r="1047" spans="1:21" x14ac:dyDescent="0.25">
      <c r="A1047" s="276"/>
      <c r="B1047" s="277" t="str">
        <f>IF(Table9[[#This Row],[Código do agregado
'[Entidade']]]="","",(CONCATENATE(VLOOKUP(Table9[[#This Row],[Código do agregado
'[Entidade']]],Table8[[Código do agregado '[Entidade']]:[Código do agregado
'[1º Direito']]],8,FALSE),".",Table9[[#This Row],[Membro]])))</f>
        <v/>
      </c>
      <c r="C1047" s="278"/>
      <c r="D1047" s="279"/>
      <c r="E1047" s="280" t="str">
        <f ca="1">IF(Table9[[#This Row],[Data de nascimento (aaaa-mm-dd)]]="","",(IF(A1047="","",DATEDIF(D1047,NOW(),"y"))))</f>
        <v/>
      </c>
      <c r="F1047" s="281"/>
      <c r="G1047" s="282"/>
      <c r="H1047" s="283" t="str">
        <f>IF(G1047="","",IF(G1047&gt;(auxiliar!L$2*14),"Sim","Não"))</f>
        <v/>
      </c>
      <c r="I1047" s="384" t="str">
        <f t="shared" si="71"/>
        <v/>
      </c>
      <c r="J1047" s="380" t="str">
        <f>IF(Table9[[#This Row],[Código do agregado
'[Entidade']]]="","",IF(A1047&lt;&gt;A1046,"A",IF(J1046="A","B",IF(J1046="B","C",IF(J1046="C","D",IF(J1046="D","E",IF(J1046="E","F",IF(J1046="F","G",IF(J1046="G","H",IF(J1046="H","I",IF(J1046="I","J",IF(J1046="J","K",IF(J1046="K","L",IF(J1046="L","M",IF(J1046="M","N",IF(J1046="N","O",IF(J1046="O","P",IF(J1046="P","Q"))))))))))))))))))</f>
        <v/>
      </c>
      <c r="K1047" s="284" t="str">
        <f t="shared" si="72"/>
        <v/>
      </c>
      <c r="L1047" s="285" t="str">
        <f t="shared" si="73"/>
        <v/>
      </c>
      <c r="M1047" s="286" t="str">
        <f t="shared" ca="1" si="74"/>
        <v/>
      </c>
      <c r="U1047" s="275"/>
    </row>
    <row r="1048" spans="1:21" x14ac:dyDescent="0.25">
      <c r="A1048" s="276"/>
      <c r="B1048" s="277" t="str">
        <f>IF(Table9[[#This Row],[Código do agregado
'[Entidade']]]="","",(CONCATENATE(VLOOKUP(Table9[[#This Row],[Código do agregado
'[Entidade']]],Table8[[Código do agregado '[Entidade']]:[Código do agregado
'[1º Direito']]],8,FALSE),".",Table9[[#This Row],[Membro]])))</f>
        <v/>
      </c>
      <c r="C1048" s="278"/>
      <c r="D1048" s="279"/>
      <c r="E1048" s="280" t="str">
        <f ca="1">IF(Table9[[#This Row],[Data de nascimento (aaaa-mm-dd)]]="","",(IF(A1048="","",DATEDIF(D1048,NOW(),"y"))))</f>
        <v/>
      </c>
      <c r="F1048" s="281"/>
      <c r="G1048" s="282"/>
      <c r="H1048" s="283" t="str">
        <f>IF(G1048="","",IF(G1048&gt;(auxiliar!L$2*14),"Sim","Não"))</f>
        <v/>
      </c>
      <c r="I1048" s="384" t="str">
        <f t="shared" si="71"/>
        <v/>
      </c>
      <c r="J1048" s="380" t="str">
        <f>IF(Table9[[#This Row],[Código do agregado
'[Entidade']]]="","",IF(A1048&lt;&gt;A1047,"A",IF(J1047="A","B",IF(J1047="B","C",IF(J1047="C","D",IF(J1047="D","E",IF(J1047="E","F",IF(J1047="F","G",IF(J1047="G","H",IF(J1047="H","I",IF(J1047="I","J",IF(J1047="J","K",IF(J1047="K","L",IF(J1047="L","M",IF(J1047="M","N",IF(J1047="N","O",IF(J1047="O","P",IF(J1047="P","Q"))))))))))))))))))</f>
        <v/>
      </c>
      <c r="K1048" s="284" t="str">
        <f t="shared" si="72"/>
        <v/>
      </c>
      <c r="L1048" s="285" t="str">
        <f t="shared" si="73"/>
        <v/>
      </c>
      <c r="M1048" s="286" t="str">
        <f t="shared" ca="1" si="74"/>
        <v/>
      </c>
      <c r="U1048" s="275"/>
    </row>
    <row r="1049" spans="1:21" x14ac:dyDescent="0.25">
      <c r="A1049" s="276"/>
      <c r="B1049" s="277" t="str">
        <f>IF(Table9[[#This Row],[Código do agregado
'[Entidade']]]="","",(CONCATENATE(VLOOKUP(Table9[[#This Row],[Código do agregado
'[Entidade']]],Table8[[Código do agregado '[Entidade']]:[Código do agregado
'[1º Direito']]],8,FALSE),".",Table9[[#This Row],[Membro]])))</f>
        <v/>
      </c>
      <c r="C1049" s="278"/>
      <c r="D1049" s="279"/>
      <c r="E1049" s="280" t="str">
        <f ca="1">IF(Table9[[#This Row],[Data de nascimento (aaaa-mm-dd)]]="","",(IF(A1049="","",DATEDIF(D1049,NOW(),"y"))))</f>
        <v/>
      </c>
      <c r="F1049" s="281"/>
      <c r="G1049" s="282"/>
      <c r="H1049" s="283" t="str">
        <f>IF(G1049="","",IF(G1049&gt;(auxiliar!L$2*14),"Sim","Não"))</f>
        <v/>
      </c>
      <c r="I1049" s="384" t="str">
        <f t="shared" si="71"/>
        <v/>
      </c>
      <c r="J1049" s="380" t="str">
        <f>IF(Table9[[#This Row],[Código do agregado
'[Entidade']]]="","",IF(A1049&lt;&gt;A1048,"A",IF(J1048="A","B",IF(J1048="B","C",IF(J1048="C","D",IF(J1048="D","E",IF(J1048="E","F",IF(J1048="F","G",IF(J1048="G","H",IF(J1048="H","I",IF(J1048="I","J",IF(J1048="J","K",IF(J1048="K","L",IF(J1048="L","M",IF(J1048="M","N",IF(J1048="N","O",IF(J1048="O","P",IF(J1048="P","Q"))))))))))))))))))</f>
        <v/>
      </c>
      <c r="K1049" s="284" t="str">
        <f t="shared" si="72"/>
        <v/>
      </c>
      <c r="L1049" s="285" t="str">
        <f t="shared" si="73"/>
        <v/>
      </c>
      <c r="M1049" s="286" t="str">
        <f t="shared" ca="1" si="74"/>
        <v/>
      </c>
      <c r="U1049" s="275"/>
    </row>
    <row r="1050" spans="1:21" x14ac:dyDescent="0.25">
      <c r="A1050" s="276"/>
      <c r="B1050" s="277" t="str">
        <f>IF(Table9[[#This Row],[Código do agregado
'[Entidade']]]="","",(CONCATENATE(VLOOKUP(Table9[[#This Row],[Código do agregado
'[Entidade']]],Table8[[Código do agregado '[Entidade']]:[Código do agregado
'[1º Direito']]],8,FALSE),".",Table9[[#This Row],[Membro]])))</f>
        <v/>
      </c>
      <c r="C1050" s="278"/>
      <c r="D1050" s="279"/>
      <c r="E1050" s="280" t="str">
        <f ca="1">IF(Table9[[#This Row],[Data de nascimento (aaaa-mm-dd)]]="","",(IF(A1050="","",DATEDIF(D1050,NOW(),"y"))))</f>
        <v/>
      </c>
      <c r="F1050" s="281"/>
      <c r="G1050" s="282"/>
      <c r="H1050" s="283" t="str">
        <f>IF(G1050="","",IF(G1050&gt;(auxiliar!L$2*14),"Sim","Não"))</f>
        <v/>
      </c>
      <c r="I1050" s="384" t="str">
        <f t="shared" si="71"/>
        <v/>
      </c>
      <c r="J1050" s="380" t="str">
        <f>IF(Table9[[#This Row],[Código do agregado
'[Entidade']]]="","",IF(A1050&lt;&gt;A1049,"A",IF(J1049="A","B",IF(J1049="B","C",IF(J1049="C","D",IF(J1049="D","E",IF(J1049="E","F",IF(J1049="F","G",IF(J1049="G","H",IF(J1049="H","I",IF(J1049="I","J",IF(J1049="J","K",IF(J1049="K","L",IF(J1049="L","M",IF(J1049="M","N",IF(J1049="N","O",IF(J1049="O","P",IF(J1049="P","Q"))))))))))))))))))</f>
        <v/>
      </c>
      <c r="K1050" s="284" t="str">
        <f t="shared" si="72"/>
        <v/>
      </c>
      <c r="L1050" s="285" t="str">
        <f t="shared" si="73"/>
        <v/>
      </c>
      <c r="M1050" s="286" t="str">
        <f t="shared" ca="1" si="74"/>
        <v/>
      </c>
      <c r="U1050" s="275"/>
    </row>
    <row r="1051" spans="1:21" x14ac:dyDescent="0.25">
      <c r="A1051" s="276"/>
      <c r="B1051" s="277" t="str">
        <f>IF(Table9[[#This Row],[Código do agregado
'[Entidade']]]="","",(CONCATENATE(VLOOKUP(Table9[[#This Row],[Código do agregado
'[Entidade']]],Table8[[Código do agregado '[Entidade']]:[Código do agregado
'[1º Direito']]],8,FALSE),".",Table9[[#This Row],[Membro]])))</f>
        <v/>
      </c>
      <c r="C1051" s="278"/>
      <c r="D1051" s="279"/>
      <c r="E1051" s="280" t="str">
        <f ca="1">IF(Table9[[#This Row],[Data de nascimento (aaaa-mm-dd)]]="","",(IF(A1051="","",DATEDIF(D1051,NOW(),"y"))))</f>
        <v/>
      </c>
      <c r="F1051" s="281"/>
      <c r="G1051" s="282"/>
      <c r="H1051" s="283" t="str">
        <f>IF(G1051="","",IF(G1051&gt;(auxiliar!L$2*14),"Sim","Não"))</f>
        <v/>
      </c>
      <c r="I1051" s="384" t="str">
        <f t="shared" si="71"/>
        <v/>
      </c>
      <c r="J1051" s="380" t="str">
        <f>IF(Table9[[#This Row],[Código do agregado
'[Entidade']]]="","",IF(A1051&lt;&gt;A1050,"A",IF(J1050="A","B",IF(J1050="B","C",IF(J1050="C","D",IF(J1050="D","E",IF(J1050="E","F",IF(J1050="F","G",IF(J1050="G","H",IF(J1050="H","I",IF(J1050="I","J",IF(J1050="J","K",IF(J1050="K","L",IF(J1050="L","M",IF(J1050="M","N",IF(J1050="N","O",IF(J1050="O","P",IF(J1050="P","Q"))))))))))))))))))</f>
        <v/>
      </c>
      <c r="K1051" s="284" t="str">
        <f t="shared" si="72"/>
        <v/>
      </c>
      <c r="L1051" s="285" t="str">
        <f t="shared" si="73"/>
        <v/>
      </c>
      <c r="M1051" s="286" t="str">
        <f t="shared" ca="1" si="74"/>
        <v/>
      </c>
      <c r="U1051" s="275"/>
    </row>
    <row r="1052" spans="1:21" x14ac:dyDescent="0.25">
      <c r="A1052" s="276"/>
      <c r="B1052" s="277" t="str">
        <f>IF(Table9[[#This Row],[Código do agregado
'[Entidade']]]="","",(CONCATENATE(VLOOKUP(Table9[[#This Row],[Código do agregado
'[Entidade']]],Table8[[Código do agregado '[Entidade']]:[Código do agregado
'[1º Direito']]],8,FALSE),".",Table9[[#This Row],[Membro]])))</f>
        <v/>
      </c>
      <c r="C1052" s="278"/>
      <c r="D1052" s="279"/>
      <c r="E1052" s="280" t="str">
        <f ca="1">IF(Table9[[#This Row],[Data de nascimento (aaaa-mm-dd)]]="","",(IF(A1052="","",DATEDIF(D1052,NOW(),"y"))))</f>
        <v/>
      </c>
      <c r="F1052" s="281"/>
      <c r="G1052" s="282"/>
      <c r="H1052" s="283" t="str">
        <f>IF(G1052="","",IF(G1052&gt;(auxiliar!L$2*14),"Sim","Não"))</f>
        <v/>
      </c>
      <c r="I1052" s="384" t="str">
        <f t="shared" si="71"/>
        <v/>
      </c>
      <c r="J1052" s="380" t="str">
        <f>IF(Table9[[#This Row],[Código do agregado
'[Entidade']]]="","",IF(A1052&lt;&gt;A1051,"A",IF(J1051="A","B",IF(J1051="B","C",IF(J1051="C","D",IF(J1051="D","E",IF(J1051="E","F",IF(J1051="F","G",IF(J1051="G","H",IF(J1051="H","I",IF(J1051="I","J",IF(J1051="J","K",IF(J1051="K","L",IF(J1051="L","M",IF(J1051="M","N",IF(J1051="N","O",IF(J1051="O","P",IF(J1051="P","Q"))))))))))))))))))</f>
        <v/>
      </c>
      <c r="K1052" s="284" t="str">
        <f t="shared" si="72"/>
        <v/>
      </c>
      <c r="L1052" s="285" t="str">
        <f t="shared" si="73"/>
        <v/>
      </c>
      <c r="M1052" s="286" t="str">
        <f t="shared" ca="1" si="74"/>
        <v/>
      </c>
      <c r="U1052" s="275"/>
    </row>
    <row r="1053" spans="1:21" x14ac:dyDescent="0.25">
      <c r="A1053" s="276"/>
      <c r="B1053" s="277" t="str">
        <f>IF(Table9[[#This Row],[Código do agregado
'[Entidade']]]="","",(CONCATENATE(VLOOKUP(Table9[[#This Row],[Código do agregado
'[Entidade']]],Table8[[Código do agregado '[Entidade']]:[Código do agregado
'[1º Direito']]],8,FALSE),".",Table9[[#This Row],[Membro]])))</f>
        <v/>
      </c>
      <c r="C1053" s="278"/>
      <c r="D1053" s="279"/>
      <c r="E1053" s="280" t="str">
        <f ca="1">IF(Table9[[#This Row],[Data de nascimento (aaaa-mm-dd)]]="","",(IF(A1053="","",DATEDIF(D1053,NOW(),"y"))))</f>
        <v/>
      </c>
      <c r="F1053" s="281"/>
      <c r="G1053" s="282"/>
      <c r="H1053" s="283" t="str">
        <f>IF(G1053="","",IF(G1053&gt;(auxiliar!L$2*14),"Sim","Não"))</f>
        <v/>
      </c>
      <c r="I1053" s="384" t="str">
        <f t="shared" si="71"/>
        <v/>
      </c>
      <c r="J1053" s="380" t="str">
        <f>IF(Table9[[#This Row],[Código do agregado
'[Entidade']]]="","",IF(A1053&lt;&gt;A1052,"A",IF(J1052="A","B",IF(J1052="B","C",IF(J1052="C","D",IF(J1052="D","E",IF(J1052="E","F",IF(J1052="F","G",IF(J1052="G","H",IF(J1052="H","I",IF(J1052="I","J",IF(J1052="J","K",IF(J1052="K","L",IF(J1052="L","M",IF(J1052="M","N",IF(J1052="N","O",IF(J1052="O","P",IF(J1052="P","Q"))))))))))))))))))</f>
        <v/>
      </c>
      <c r="K1053" s="284" t="str">
        <f t="shared" si="72"/>
        <v/>
      </c>
      <c r="L1053" s="285" t="str">
        <f t="shared" si="73"/>
        <v/>
      </c>
      <c r="M1053" s="286" t="str">
        <f t="shared" ca="1" si="74"/>
        <v/>
      </c>
      <c r="U1053" s="275"/>
    </row>
    <row r="1054" spans="1:21" x14ac:dyDescent="0.25">
      <c r="A1054" s="276"/>
      <c r="B1054" s="277" t="str">
        <f>IF(Table9[[#This Row],[Código do agregado
'[Entidade']]]="","",(CONCATENATE(VLOOKUP(Table9[[#This Row],[Código do agregado
'[Entidade']]],Table8[[Código do agregado '[Entidade']]:[Código do agregado
'[1º Direito']]],8,FALSE),".",Table9[[#This Row],[Membro]])))</f>
        <v/>
      </c>
      <c r="C1054" s="278"/>
      <c r="D1054" s="279"/>
      <c r="E1054" s="280" t="str">
        <f ca="1">IF(Table9[[#This Row],[Data de nascimento (aaaa-mm-dd)]]="","",(IF(A1054="","",DATEDIF(D1054,NOW(),"y"))))</f>
        <v/>
      </c>
      <c r="F1054" s="281"/>
      <c r="G1054" s="282"/>
      <c r="H1054" s="283" t="str">
        <f>IF(G1054="","",IF(G1054&gt;(auxiliar!L$2*14),"Sim","Não"))</f>
        <v/>
      </c>
      <c r="I1054" s="384" t="str">
        <f t="shared" si="71"/>
        <v/>
      </c>
      <c r="J1054" s="380" t="str">
        <f>IF(Table9[[#This Row],[Código do agregado
'[Entidade']]]="","",IF(A1054&lt;&gt;A1053,"A",IF(J1053="A","B",IF(J1053="B","C",IF(J1053="C","D",IF(J1053="D","E",IF(J1053="E","F",IF(J1053="F","G",IF(J1053="G","H",IF(J1053="H","I",IF(J1053="I","J",IF(J1053="J","K",IF(J1053="K","L",IF(J1053="L","M",IF(J1053="M","N",IF(J1053="N","O",IF(J1053="O","P",IF(J1053="P","Q"))))))))))))))))))</f>
        <v/>
      </c>
      <c r="K1054" s="284" t="str">
        <f t="shared" si="72"/>
        <v/>
      </c>
      <c r="L1054" s="285" t="str">
        <f t="shared" si="73"/>
        <v/>
      </c>
      <c r="M1054" s="286" t="str">
        <f t="shared" ca="1" si="74"/>
        <v/>
      </c>
      <c r="U1054" s="275"/>
    </row>
    <row r="1055" spans="1:21" x14ac:dyDescent="0.25">
      <c r="A1055" s="276"/>
      <c r="B1055" s="277" t="str">
        <f>IF(Table9[[#This Row],[Código do agregado
'[Entidade']]]="","",(CONCATENATE(VLOOKUP(Table9[[#This Row],[Código do agregado
'[Entidade']]],Table8[[Código do agregado '[Entidade']]:[Código do agregado
'[1º Direito']]],8,FALSE),".",Table9[[#This Row],[Membro]])))</f>
        <v/>
      </c>
      <c r="C1055" s="278"/>
      <c r="D1055" s="279"/>
      <c r="E1055" s="280" t="str">
        <f ca="1">IF(Table9[[#This Row],[Data de nascimento (aaaa-mm-dd)]]="","",(IF(A1055="","",DATEDIF(D1055,NOW(),"y"))))</f>
        <v/>
      </c>
      <c r="F1055" s="281"/>
      <c r="G1055" s="282"/>
      <c r="H1055" s="283" t="str">
        <f>IF(G1055="","",IF(G1055&gt;(auxiliar!L$2*14),"Sim","Não"))</f>
        <v/>
      </c>
      <c r="I1055" s="384" t="str">
        <f t="shared" si="71"/>
        <v/>
      </c>
      <c r="J1055" s="380" t="str">
        <f>IF(Table9[[#This Row],[Código do agregado
'[Entidade']]]="","",IF(A1055&lt;&gt;A1054,"A",IF(J1054="A","B",IF(J1054="B","C",IF(J1054="C","D",IF(J1054="D","E",IF(J1054="E","F",IF(J1054="F","G",IF(J1054="G","H",IF(J1054="H","I",IF(J1054="I","J",IF(J1054="J","K",IF(J1054="K","L",IF(J1054="L","M",IF(J1054="M","N",IF(J1054="N","O",IF(J1054="O","P",IF(J1054="P","Q"))))))))))))))))))</f>
        <v/>
      </c>
      <c r="K1055" s="284" t="str">
        <f t="shared" si="72"/>
        <v/>
      </c>
      <c r="L1055" s="285" t="str">
        <f t="shared" si="73"/>
        <v/>
      </c>
      <c r="M1055" s="286" t="str">
        <f t="shared" ca="1" si="74"/>
        <v/>
      </c>
      <c r="U1055" s="275"/>
    </row>
    <row r="1056" spans="1:21" x14ac:dyDescent="0.25">
      <c r="A1056" s="276"/>
      <c r="B1056" s="277" t="str">
        <f>IF(Table9[[#This Row],[Código do agregado
'[Entidade']]]="","",(CONCATENATE(VLOOKUP(Table9[[#This Row],[Código do agregado
'[Entidade']]],Table8[[Código do agregado '[Entidade']]:[Código do agregado
'[1º Direito']]],8,FALSE),".",Table9[[#This Row],[Membro]])))</f>
        <v/>
      </c>
      <c r="C1056" s="278"/>
      <c r="D1056" s="279"/>
      <c r="E1056" s="280" t="str">
        <f ca="1">IF(Table9[[#This Row],[Data de nascimento (aaaa-mm-dd)]]="","",(IF(A1056="","",DATEDIF(D1056,NOW(),"y"))))</f>
        <v/>
      </c>
      <c r="F1056" s="281"/>
      <c r="G1056" s="282"/>
      <c r="H1056" s="283" t="str">
        <f>IF(G1056="","",IF(G1056&gt;(auxiliar!L$2*14),"Sim","Não"))</f>
        <v/>
      </c>
      <c r="I1056" s="384" t="str">
        <f t="shared" si="71"/>
        <v/>
      </c>
      <c r="J1056" s="380" t="str">
        <f>IF(Table9[[#This Row],[Código do agregado
'[Entidade']]]="","",IF(A1056&lt;&gt;A1055,"A",IF(J1055="A","B",IF(J1055="B","C",IF(J1055="C","D",IF(J1055="D","E",IF(J1055="E","F",IF(J1055="F","G",IF(J1055="G","H",IF(J1055="H","I",IF(J1055="I","J",IF(J1055="J","K",IF(J1055="K","L",IF(J1055="L","M",IF(J1055="M","N",IF(J1055="N","O",IF(J1055="O","P",IF(J1055="P","Q"))))))))))))))))))</f>
        <v/>
      </c>
      <c r="K1056" s="284" t="str">
        <f t="shared" si="72"/>
        <v/>
      </c>
      <c r="L1056" s="285" t="str">
        <f t="shared" si="73"/>
        <v/>
      </c>
      <c r="M1056" s="286" t="str">
        <f t="shared" ca="1" si="74"/>
        <v/>
      </c>
      <c r="U1056" s="275"/>
    </row>
    <row r="1057" spans="1:21" x14ac:dyDescent="0.25">
      <c r="A1057" s="276"/>
      <c r="B1057" s="277" t="str">
        <f>IF(Table9[[#This Row],[Código do agregado
'[Entidade']]]="","",(CONCATENATE(VLOOKUP(Table9[[#This Row],[Código do agregado
'[Entidade']]],Table8[[Código do agregado '[Entidade']]:[Código do agregado
'[1º Direito']]],8,FALSE),".",Table9[[#This Row],[Membro]])))</f>
        <v/>
      </c>
      <c r="C1057" s="278"/>
      <c r="D1057" s="279"/>
      <c r="E1057" s="280" t="str">
        <f ca="1">IF(Table9[[#This Row],[Data de nascimento (aaaa-mm-dd)]]="","",(IF(A1057="","",DATEDIF(D1057,NOW(),"y"))))</f>
        <v/>
      </c>
      <c r="F1057" s="281"/>
      <c r="G1057" s="282"/>
      <c r="H1057" s="283" t="str">
        <f>IF(G1057="","",IF(G1057&gt;(auxiliar!L$2*14),"Sim","Não"))</f>
        <v/>
      </c>
      <c r="I1057" s="384" t="str">
        <f t="shared" si="71"/>
        <v/>
      </c>
      <c r="J1057" s="380" t="str">
        <f>IF(Table9[[#This Row],[Código do agregado
'[Entidade']]]="","",IF(A1057&lt;&gt;A1056,"A",IF(J1056="A","B",IF(J1056="B","C",IF(J1056="C","D",IF(J1056="D","E",IF(J1056="E","F",IF(J1056="F","G",IF(J1056="G","H",IF(J1056="H","I",IF(J1056="I","J",IF(J1056="J","K",IF(J1056="K","L",IF(J1056="L","M",IF(J1056="M","N",IF(J1056="N","O",IF(J1056="O","P",IF(J1056="P","Q"))))))))))))))))))</f>
        <v/>
      </c>
      <c r="K1057" s="284" t="str">
        <f t="shared" si="72"/>
        <v/>
      </c>
      <c r="L1057" s="285" t="str">
        <f t="shared" si="73"/>
        <v/>
      </c>
      <c r="M1057" s="286" t="str">
        <f t="shared" ca="1" si="74"/>
        <v/>
      </c>
      <c r="U1057" s="275"/>
    </row>
    <row r="1058" spans="1:21" x14ac:dyDescent="0.25">
      <c r="A1058" s="276"/>
      <c r="B1058" s="277" t="str">
        <f>IF(Table9[[#This Row],[Código do agregado
'[Entidade']]]="","",(CONCATENATE(VLOOKUP(Table9[[#This Row],[Código do agregado
'[Entidade']]],Table8[[Código do agregado '[Entidade']]:[Código do agregado
'[1º Direito']]],8,FALSE),".",Table9[[#This Row],[Membro]])))</f>
        <v/>
      </c>
      <c r="C1058" s="278"/>
      <c r="D1058" s="279"/>
      <c r="E1058" s="280" t="str">
        <f ca="1">IF(Table9[[#This Row],[Data de nascimento (aaaa-mm-dd)]]="","",(IF(A1058="","",DATEDIF(D1058,NOW(),"y"))))</f>
        <v/>
      </c>
      <c r="F1058" s="281"/>
      <c r="G1058" s="282"/>
      <c r="H1058" s="283" t="str">
        <f>IF(G1058="","",IF(G1058&gt;(auxiliar!L$2*14),"Sim","Não"))</f>
        <v/>
      </c>
      <c r="I1058" s="384" t="str">
        <f t="shared" si="71"/>
        <v/>
      </c>
      <c r="J1058" s="380" t="str">
        <f>IF(Table9[[#This Row],[Código do agregado
'[Entidade']]]="","",IF(A1058&lt;&gt;A1057,"A",IF(J1057="A","B",IF(J1057="B","C",IF(J1057="C","D",IF(J1057="D","E",IF(J1057="E","F",IF(J1057="F","G",IF(J1057="G","H",IF(J1057="H","I",IF(J1057="I","J",IF(J1057="J","K",IF(J1057="K","L",IF(J1057="L","M",IF(J1057="M","N",IF(J1057="N","O",IF(J1057="O","P",IF(J1057="P","Q"))))))))))))))))))</f>
        <v/>
      </c>
      <c r="K1058" s="284" t="str">
        <f t="shared" si="72"/>
        <v/>
      </c>
      <c r="L1058" s="285" t="str">
        <f t="shared" si="73"/>
        <v/>
      </c>
      <c r="M1058" s="286" t="str">
        <f t="shared" ca="1" si="74"/>
        <v/>
      </c>
      <c r="U1058" s="275"/>
    </row>
    <row r="1059" spans="1:21" x14ac:dyDescent="0.25">
      <c r="A1059" s="276"/>
      <c r="B1059" s="277" t="str">
        <f>IF(Table9[[#This Row],[Código do agregado
'[Entidade']]]="","",(CONCATENATE(VLOOKUP(Table9[[#This Row],[Código do agregado
'[Entidade']]],Table8[[Código do agregado '[Entidade']]:[Código do agregado
'[1º Direito']]],8,FALSE),".",Table9[[#This Row],[Membro]])))</f>
        <v/>
      </c>
      <c r="C1059" s="278"/>
      <c r="D1059" s="279"/>
      <c r="E1059" s="280" t="str">
        <f ca="1">IF(Table9[[#This Row],[Data de nascimento (aaaa-mm-dd)]]="","",(IF(A1059="","",DATEDIF(D1059,NOW(),"y"))))</f>
        <v/>
      </c>
      <c r="F1059" s="281"/>
      <c r="G1059" s="282"/>
      <c r="H1059" s="283" t="str">
        <f>IF(G1059="","",IF(G1059&gt;(auxiliar!L$2*14),"Sim","Não"))</f>
        <v/>
      </c>
      <c r="I1059" s="384" t="str">
        <f t="shared" si="71"/>
        <v/>
      </c>
      <c r="J1059" s="380" t="str">
        <f>IF(Table9[[#This Row],[Código do agregado
'[Entidade']]]="","",IF(A1059&lt;&gt;A1058,"A",IF(J1058="A","B",IF(J1058="B","C",IF(J1058="C","D",IF(J1058="D","E",IF(J1058="E","F",IF(J1058="F","G",IF(J1058="G","H",IF(J1058="H","I",IF(J1058="I","J",IF(J1058="J","K",IF(J1058="K","L",IF(J1058="L","M",IF(J1058="M","N",IF(J1058="N","O",IF(J1058="O","P",IF(J1058="P","Q"))))))))))))))))))</f>
        <v/>
      </c>
      <c r="K1059" s="284" t="str">
        <f t="shared" si="72"/>
        <v/>
      </c>
      <c r="L1059" s="285" t="str">
        <f t="shared" si="73"/>
        <v/>
      </c>
      <c r="M1059" s="286" t="str">
        <f t="shared" ca="1" si="74"/>
        <v/>
      </c>
      <c r="U1059" s="275"/>
    </row>
    <row r="1060" spans="1:21" x14ac:dyDescent="0.25">
      <c r="A1060" s="276"/>
      <c r="B1060" s="277" t="str">
        <f>IF(Table9[[#This Row],[Código do agregado
'[Entidade']]]="","",(CONCATENATE(VLOOKUP(Table9[[#This Row],[Código do agregado
'[Entidade']]],Table8[[Código do agregado '[Entidade']]:[Código do agregado
'[1º Direito']]],8,FALSE),".",Table9[[#This Row],[Membro]])))</f>
        <v/>
      </c>
      <c r="C1060" s="278"/>
      <c r="D1060" s="279"/>
      <c r="E1060" s="280" t="str">
        <f ca="1">IF(Table9[[#This Row],[Data de nascimento (aaaa-mm-dd)]]="","",(IF(A1060="","",DATEDIF(D1060,NOW(),"y"))))</f>
        <v/>
      </c>
      <c r="F1060" s="281"/>
      <c r="G1060" s="282"/>
      <c r="H1060" s="283" t="str">
        <f>IF(G1060="","",IF(G1060&gt;(auxiliar!L$2*14),"Sim","Não"))</f>
        <v/>
      </c>
      <c r="I1060" s="384" t="str">
        <f t="shared" si="71"/>
        <v/>
      </c>
      <c r="J1060" s="380" t="str">
        <f>IF(Table9[[#This Row],[Código do agregado
'[Entidade']]]="","",IF(A1060&lt;&gt;A1059,"A",IF(J1059="A","B",IF(J1059="B","C",IF(J1059="C","D",IF(J1059="D","E",IF(J1059="E","F",IF(J1059="F","G",IF(J1059="G","H",IF(J1059="H","I",IF(J1059="I","J",IF(J1059="J","K",IF(J1059="K","L",IF(J1059="L","M",IF(J1059="M","N",IF(J1059="N","O",IF(J1059="O","P",IF(J1059="P","Q"))))))))))))))))))</f>
        <v/>
      </c>
      <c r="K1060" s="284" t="str">
        <f t="shared" si="72"/>
        <v/>
      </c>
      <c r="L1060" s="285" t="str">
        <f t="shared" si="73"/>
        <v/>
      </c>
      <c r="M1060" s="286" t="str">
        <f t="shared" ca="1" si="74"/>
        <v/>
      </c>
      <c r="U1060" s="275"/>
    </row>
    <row r="1061" spans="1:21" x14ac:dyDescent="0.25">
      <c r="A1061" s="276"/>
      <c r="B1061" s="277" t="str">
        <f>IF(Table9[[#This Row],[Código do agregado
'[Entidade']]]="","",(CONCATENATE(VLOOKUP(Table9[[#This Row],[Código do agregado
'[Entidade']]],Table8[[Código do agregado '[Entidade']]:[Código do agregado
'[1º Direito']]],8,FALSE),".",Table9[[#This Row],[Membro]])))</f>
        <v/>
      </c>
      <c r="C1061" s="278"/>
      <c r="D1061" s="279"/>
      <c r="E1061" s="280" t="str">
        <f ca="1">IF(Table9[[#This Row],[Data de nascimento (aaaa-mm-dd)]]="","",(IF(A1061="","",DATEDIF(D1061,NOW(),"y"))))</f>
        <v/>
      </c>
      <c r="F1061" s="281"/>
      <c r="G1061" s="282"/>
      <c r="H1061" s="283" t="str">
        <f>IF(G1061="","",IF(G1061&gt;(auxiliar!L$2*14),"Sim","Não"))</f>
        <v/>
      </c>
      <c r="I1061" s="384" t="str">
        <f t="shared" si="71"/>
        <v/>
      </c>
      <c r="J1061" s="380" t="str">
        <f>IF(Table9[[#This Row],[Código do agregado
'[Entidade']]]="","",IF(A1061&lt;&gt;A1060,"A",IF(J1060="A","B",IF(J1060="B","C",IF(J1060="C","D",IF(J1060="D","E",IF(J1060="E","F",IF(J1060="F","G",IF(J1060="G","H",IF(J1060="H","I",IF(J1060="I","J",IF(J1060="J","K",IF(J1060="K","L",IF(J1060="L","M",IF(J1060="M","N",IF(J1060="N","O",IF(J1060="O","P",IF(J1060="P","Q"))))))))))))))))))</f>
        <v/>
      </c>
      <c r="K1061" s="284" t="str">
        <f t="shared" si="72"/>
        <v/>
      </c>
      <c r="L1061" s="285" t="str">
        <f t="shared" si="73"/>
        <v/>
      </c>
      <c r="M1061" s="286" t="str">
        <f t="shared" ca="1" si="74"/>
        <v/>
      </c>
      <c r="U1061" s="275"/>
    </row>
    <row r="1062" spans="1:21" x14ac:dyDescent="0.25">
      <c r="A1062" s="276"/>
      <c r="B1062" s="277" t="str">
        <f>IF(Table9[[#This Row],[Código do agregado
'[Entidade']]]="","",(CONCATENATE(VLOOKUP(Table9[[#This Row],[Código do agregado
'[Entidade']]],Table8[[Código do agregado '[Entidade']]:[Código do agregado
'[1º Direito']]],8,FALSE),".",Table9[[#This Row],[Membro]])))</f>
        <v/>
      </c>
      <c r="C1062" s="278"/>
      <c r="D1062" s="279"/>
      <c r="E1062" s="280" t="str">
        <f ca="1">IF(Table9[[#This Row],[Data de nascimento (aaaa-mm-dd)]]="","",(IF(A1062="","",DATEDIF(D1062,NOW(),"y"))))</f>
        <v/>
      </c>
      <c r="F1062" s="281"/>
      <c r="G1062" s="282"/>
      <c r="H1062" s="283" t="str">
        <f>IF(G1062="","",IF(G1062&gt;(auxiliar!L$2*14),"Sim","Não"))</f>
        <v/>
      </c>
      <c r="I1062" s="384" t="str">
        <f t="shared" si="71"/>
        <v/>
      </c>
      <c r="J1062" s="380" t="str">
        <f>IF(Table9[[#This Row],[Código do agregado
'[Entidade']]]="","",IF(A1062&lt;&gt;A1061,"A",IF(J1061="A","B",IF(J1061="B","C",IF(J1061="C","D",IF(J1061="D","E",IF(J1061="E","F",IF(J1061="F","G",IF(J1061="G","H",IF(J1061="H","I",IF(J1061="I","J",IF(J1061="J","K",IF(J1061="K","L",IF(J1061="L","M",IF(J1061="M","N",IF(J1061="N","O",IF(J1061="O","P",IF(J1061="P","Q"))))))))))))))))))</f>
        <v/>
      </c>
      <c r="K1062" s="284" t="str">
        <f t="shared" si="72"/>
        <v/>
      </c>
      <c r="L1062" s="285" t="str">
        <f t="shared" si="73"/>
        <v/>
      </c>
      <c r="M1062" s="286" t="str">
        <f t="shared" ca="1" si="74"/>
        <v/>
      </c>
      <c r="U1062" s="275"/>
    </row>
    <row r="1063" spans="1:21" x14ac:dyDescent="0.25">
      <c r="A1063" s="276"/>
      <c r="B1063" s="277" t="str">
        <f>IF(Table9[[#This Row],[Código do agregado
'[Entidade']]]="","",(CONCATENATE(VLOOKUP(Table9[[#This Row],[Código do agregado
'[Entidade']]],Table8[[Código do agregado '[Entidade']]:[Código do agregado
'[1º Direito']]],8,FALSE),".",Table9[[#This Row],[Membro]])))</f>
        <v/>
      </c>
      <c r="C1063" s="278"/>
      <c r="D1063" s="279"/>
      <c r="E1063" s="280" t="str">
        <f ca="1">IF(Table9[[#This Row],[Data de nascimento (aaaa-mm-dd)]]="","",(IF(A1063="","",DATEDIF(D1063,NOW(),"y"))))</f>
        <v/>
      </c>
      <c r="F1063" s="281"/>
      <c r="G1063" s="282"/>
      <c r="H1063" s="283" t="str">
        <f>IF(G1063="","",IF(G1063&gt;(auxiliar!L$2*14),"Sim","Não"))</f>
        <v/>
      </c>
      <c r="I1063" s="384" t="str">
        <f t="shared" si="71"/>
        <v/>
      </c>
      <c r="J1063" s="380" t="str">
        <f>IF(Table9[[#This Row],[Código do agregado
'[Entidade']]]="","",IF(A1063&lt;&gt;A1062,"A",IF(J1062="A","B",IF(J1062="B","C",IF(J1062="C","D",IF(J1062="D","E",IF(J1062="E","F",IF(J1062="F","G",IF(J1062="G","H",IF(J1062="H","I",IF(J1062="I","J",IF(J1062="J","K",IF(J1062="K","L",IF(J1062="L","M",IF(J1062="M","N",IF(J1062="N","O",IF(J1062="O","P",IF(J1062="P","Q"))))))))))))))))))</f>
        <v/>
      </c>
      <c r="K1063" s="284" t="str">
        <f t="shared" si="72"/>
        <v/>
      </c>
      <c r="L1063" s="285" t="str">
        <f t="shared" si="73"/>
        <v/>
      </c>
      <c r="M1063" s="286" t="str">
        <f t="shared" ca="1" si="74"/>
        <v/>
      </c>
      <c r="U1063" s="275"/>
    </row>
    <row r="1064" spans="1:21" x14ac:dyDescent="0.25">
      <c r="A1064" s="276"/>
      <c r="B1064" s="277" t="str">
        <f>IF(Table9[[#This Row],[Código do agregado
'[Entidade']]]="","",(CONCATENATE(VLOOKUP(Table9[[#This Row],[Código do agregado
'[Entidade']]],Table8[[Código do agregado '[Entidade']]:[Código do agregado
'[1º Direito']]],8,FALSE),".",Table9[[#This Row],[Membro]])))</f>
        <v/>
      </c>
      <c r="C1064" s="278"/>
      <c r="D1064" s="279"/>
      <c r="E1064" s="280" t="str">
        <f ca="1">IF(Table9[[#This Row],[Data de nascimento (aaaa-mm-dd)]]="","",(IF(A1064="","",DATEDIF(D1064,NOW(),"y"))))</f>
        <v/>
      </c>
      <c r="F1064" s="281"/>
      <c r="G1064" s="282"/>
      <c r="H1064" s="283" t="str">
        <f>IF(G1064="","",IF(G1064&gt;(auxiliar!L$2*14),"Sim","Não"))</f>
        <v/>
      </c>
      <c r="I1064" s="384" t="str">
        <f t="shared" si="71"/>
        <v/>
      </c>
      <c r="J1064" s="380" t="str">
        <f>IF(Table9[[#This Row],[Código do agregado
'[Entidade']]]="","",IF(A1064&lt;&gt;A1063,"A",IF(J1063="A","B",IF(J1063="B","C",IF(J1063="C","D",IF(J1063="D","E",IF(J1063="E","F",IF(J1063="F","G",IF(J1063="G","H",IF(J1063="H","I",IF(J1063="I","J",IF(J1063="J","K",IF(J1063="K","L",IF(J1063="L","M",IF(J1063="M","N",IF(J1063="N","O",IF(J1063="O","P",IF(J1063="P","Q"))))))))))))))))))</f>
        <v/>
      </c>
      <c r="K1064" s="284" t="str">
        <f t="shared" si="72"/>
        <v/>
      </c>
      <c r="L1064" s="285" t="str">
        <f t="shared" si="73"/>
        <v/>
      </c>
      <c r="M1064" s="286" t="str">
        <f t="shared" ca="1" si="74"/>
        <v/>
      </c>
      <c r="U1064" s="275"/>
    </row>
    <row r="1065" spans="1:21" x14ac:dyDescent="0.25">
      <c r="A1065" s="276"/>
      <c r="B1065" s="277" t="str">
        <f>IF(Table9[[#This Row],[Código do agregado
'[Entidade']]]="","",(CONCATENATE(VLOOKUP(Table9[[#This Row],[Código do agregado
'[Entidade']]],Table8[[Código do agregado '[Entidade']]:[Código do agregado
'[1º Direito']]],8,FALSE),".",Table9[[#This Row],[Membro]])))</f>
        <v/>
      </c>
      <c r="C1065" s="278"/>
      <c r="D1065" s="279"/>
      <c r="E1065" s="280" t="str">
        <f ca="1">IF(Table9[[#This Row],[Data de nascimento (aaaa-mm-dd)]]="","",(IF(A1065="","",DATEDIF(D1065,NOW(),"y"))))</f>
        <v/>
      </c>
      <c r="F1065" s="281"/>
      <c r="G1065" s="282"/>
      <c r="H1065" s="283" t="str">
        <f>IF(G1065="","",IF(G1065&gt;(auxiliar!L$2*14),"Sim","Não"))</f>
        <v/>
      </c>
      <c r="I1065" s="384" t="str">
        <f t="shared" si="71"/>
        <v/>
      </c>
      <c r="J1065" s="380" t="str">
        <f>IF(Table9[[#This Row],[Código do agregado
'[Entidade']]]="","",IF(A1065&lt;&gt;A1064,"A",IF(J1064="A","B",IF(J1064="B","C",IF(J1064="C","D",IF(J1064="D","E",IF(J1064="E","F",IF(J1064="F","G",IF(J1064="G","H",IF(J1064="H","I",IF(J1064="I","J",IF(J1064="J","K",IF(J1064="K","L",IF(J1064="L","M",IF(J1064="M","N",IF(J1064="N","O",IF(J1064="O","P",IF(J1064="P","Q"))))))))))))))))))</f>
        <v/>
      </c>
      <c r="K1065" s="284" t="str">
        <f t="shared" si="72"/>
        <v/>
      </c>
      <c r="L1065" s="285" t="str">
        <f t="shared" si="73"/>
        <v/>
      </c>
      <c r="M1065" s="286" t="str">
        <f t="shared" ca="1" si="74"/>
        <v/>
      </c>
      <c r="U1065" s="275"/>
    </row>
    <row r="1066" spans="1:21" x14ac:dyDescent="0.25">
      <c r="A1066" s="276"/>
      <c r="B1066" s="277" t="str">
        <f>IF(Table9[[#This Row],[Código do agregado
'[Entidade']]]="","",(CONCATENATE(VLOOKUP(Table9[[#This Row],[Código do agregado
'[Entidade']]],Table8[[Código do agregado '[Entidade']]:[Código do agregado
'[1º Direito']]],8,FALSE),".",Table9[[#This Row],[Membro]])))</f>
        <v/>
      </c>
      <c r="C1066" s="278"/>
      <c r="D1066" s="279"/>
      <c r="E1066" s="280" t="str">
        <f ca="1">IF(Table9[[#This Row],[Data de nascimento (aaaa-mm-dd)]]="","",(IF(A1066="","",DATEDIF(D1066,NOW(),"y"))))</f>
        <v/>
      </c>
      <c r="F1066" s="281"/>
      <c r="G1066" s="282"/>
      <c r="H1066" s="283" t="str">
        <f>IF(G1066="","",IF(G1066&gt;(auxiliar!L$2*14),"Sim","Não"))</f>
        <v/>
      </c>
      <c r="I1066" s="384" t="str">
        <f t="shared" si="71"/>
        <v/>
      </c>
      <c r="J1066" s="380" t="str">
        <f>IF(Table9[[#This Row],[Código do agregado
'[Entidade']]]="","",IF(A1066&lt;&gt;A1065,"A",IF(J1065="A","B",IF(J1065="B","C",IF(J1065="C","D",IF(J1065="D","E",IF(J1065="E","F",IF(J1065="F","G",IF(J1065="G","H",IF(J1065="H","I",IF(J1065="I","J",IF(J1065="J","K",IF(J1065="K","L",IF(J1065="L","M",IF(J1065="M","N",IF(J1065="N","O",IF(J1065="O","P",IF(J1065="P","Q"))))))))))))))))))</f>
        <v/>
      </c>
      <c r="K1066" s="284" t="str">
        <f t="shared" si="72"/>
        <v/>
      </c>
      <c r="L1066" s="285" t="str">
        <f t="shared" si="73"/>
        <v/>
      </c>
      <c r="M1066" s="286" t="str">
        <f t="shared" ca="1" si="74"/>
        <v/>
      </c>
      <c r="U1066" s="275"/>
    </row>
    <row r="1067" spans="1:21" x14ac:dyDescent="0.25">
      <c r="A1067" s="276"/>
      <c r="B1067" s="277" t="str">
        <f>IF(Table9[[#This Row],[Código do agregado
'[Entidade']]]="","",(CONCATENATE(VLOOKUP(Table9[[#This Row],[Código do agregado
'[Entidade']]],Table8[[Código do agregado '[Entidade']]:[Código do agregado
'[1º Direito']]],8,FALSE),".",Table9[[#This Row],[Membro]])))</f>
        <v/>
      </c>
      <c r="C1067" s="278"/>
      <c r="D1067" s="279"/>
      <c r="E1067" s="280" t="str">
        <f ca="1">IF(Table9[[#This Row],[Data de nascimento (aaaa-mm-dd)]]="","",(IF(A1067="","",DATEDIF(D1067,NOW(),"y"))))</f>
        <v/>
      </c>
      <c r="F1067" s="281"/>
      <c r="G1067" s="282"/>
      <c r="H1067" s="283" t="str">
        <f>IF(G1067="","",IF(G1067&gt;(auxiliar!L$2*14),"Sim","Não"))</f>
        <v/>
      </c>
      <c r="I1067" s="384" t="str">
        <f t="shared" si="71"/>
        <v/>
      </c>
      <c r="J1067" s="380" t="str">
        <f>IF(Table9[[#This Row],[Código do agregado
'[Entidade']]]="","",IF(A1067&lt;&gt;A1066,"A",IF(J1066="A","B",IF(J1066="B","C",IF(J1066="C","D",IF(J1066="D","E",IF(J1066="E","F",IF(J1066="F","G",IF(J1066="G","H",IF(J1066="H","I",IF(J1066="I","J",IF(J1066="J","K",IF(J1066="K","L",IF(J1066="L","M",IF(J1066="M","N",IF(J1066="N","O",IF(J1066="O","P",IF(J1066="P","Q"))))))))))))))))))</f>
        <v/>
      </c>
      <c r="K1067" s="284" t="str">
        <f t="shared" si="72"/>
        <v/>
      </c>
      <c r="L1067" s="285" t="str">
        <f t="shared" si="73"/>
        <v/>
      </c>
      <c r="M1067" s="286" t="str">
        <f t="shared" ca="1" si="74"/>
        <v/>
      </c>
      <c r="U1067" s="275"/>
    </row>
    <row r="1068" spans="1:21" x14ac:dyDescent="0.25">
      <c r="A1068" s="276"/>
      <c r="B1068" s="277" t="str">
        <f>IF(Table9[[#This Row],[Código do agregado
'[Entidade']]]="","",(CONCATENATE(VLOOKUP(Table9[[#This Row],[Código do agregado
'[Entidade']]],Table8[[Código do agregado '[Entidade']]:[Código do agregado
'[1º Direito']]],8,FALSE),".",Table9[[#This Row],[Membro]])))</f>
        <v/>
      </c>
      <c r="C1068" s="278"/>
      <c r="D1068" s="279"/>
      <c r="E1068" s="280" t="str">
        <f ca="1">IF(Table9[[#This Row],[Data de nascimento (aaaa-mm-dd)]]="","",(IF(A1068="","",DATEDIF(D1068,NOW(),"y"))))</f>
        <v/>
      </c>
      <c r="F1068" s="281"/>
      <c r="G1068" s="282"/>
      <c r="H1068" s="283" t="str">
        <f>IF(G1068="","",IF(G1068&gt;(auxiliar!L$2*14),"Sim","Não"))</f>
        <v/>
      </c>
      <c r="I1068" s="384" t="str">
        <f t="shared" si="71"/>
        <v/>
      </c>
      <c r="J1068" s="380" t="str">
        <f>IF(Table9[[#This Row],[Código do agregado
'[Entidade']]]="","",IF(A1068&lt;&gt;A1067,"A",IF(J1067="A","B",IF(J1067="B","C",IF(J1067="C","D",IF(J1067="D","E",IF(J1067="E","F",IF(J1067="F","G",IF(J1067="G","H",IF(J1067="H","I",IF(J1067="I","J",IF(J1067="J","K",IF(J1067="K","L",IF(J1067="L","M",IF(J1067="M","N",IF(J1067="N","O",IF(J1067="O","P",IF(J1067="P","Q"))))))))))))))))))</f>
        <v/>
      </c>
      <c r="K1068" s="284" t="str">
        <f t="shared" si="72"/>
        <v/>
      </c>
      <c r="L1068" s="285" t="str">
        <f t="shared" si="73"/>
        <v/>
      </c>
      <c r="M1068" s="286" t="str">
        <f t="shared" ca="1" si="74"/>
        <v/>
      </c>
      <c r="U1068" s="275"/>
    </row>
    <row r="1069" spans="1:21" x14ac:dyDescent="0.25">
      <c r="A1069" s="276"/>
      <c r="B1069" s="277" t="str">
        <f>IF(Table9[[#This Row],[Código do agregado
'[Entidade']]]="","",(CONCATENATE(VLOOKUP(Table9[[#This Row],[Código do agregado
'[Entidade']]],Table8[[Código do agregado '[Entidade']]:[Código do agregado
'[1º Direito']]],8,FALSE),".",Table9[[#This Row],[Membro]])))</f>
        <v/>
      </c>
      <c r="C1069" s="278"/>
      <c r="D1069" s="279"/>
      <c r="E1069" s="280" t="str">
        <f ca="1">IF(Table9[[#This Row],[Data de nascimento (aaaa-mm-dd)]]="","",(IF(A1069="","",DATEDIF(D1069,NOW(),"y"))))</f>
        <v/>
      </c>
      <c r="F1069" s="281"/>
      <c r="G1069" s="282"/>
      <c r="H1069" s="283" t="str">
        <f>IF(G1069="","",IF(G1069&gt;(auxiliar!L$2*14),"Sim","Não"))</f>
        <v/>
      </c>
      <c r="I1069" s="384" t="str">
        <f t="shared" si="71"/>
        <v/>
      </c>
      <c r="J1069" s="380" t="str">
        <f>IF(Table9[[#This Row],[Código do agregado
'[Entidade']]]="","",IF(A1069&lt;&gt;A1068,"A",IF(J1068="A","B",IF(J1068="B","C",IF(J1068="C","D",IF(J1068="D","E",IF(J1068="E","F",IF(J1068="F","G",IF(J1068="G","H",IF(J1068="H","I",IF(J1068="I","J",IF(J1068="J","K",IF(J1068="K","L",IF(J1068="L","M",IF(J1068="M","N",IF(J1068="N","O",IF(J1068="O","P",IF(J1068="P","Q"))))))))))))))))))</f>
        <v/>
      </c>
      <c r="K1069" s="284" t="str">
        <f t="shared" si="72"/>
        <v/>
      </c>
      <c r="L1069" s="285" t="str">
        <f t="shared" si="73"/>
        <v/>
      </c>
      <c r="M1069" s="286" t="str">
        <f t="shared" ca="1" si="74"/>
        <v/>
      </c>
      <c r="U1069" s="275"/>
    </row>
    <row r="1070" spans="1:21" x14ac:dyDescent="0.25">
      <c r="A1070" s="276"/>
      <c r="B1070" s="277" t="str">
        <f>IF(Table9[[#This Row],[Código do agregado
'[Entidade']]]="","",(CONCATENATE(VLOOKUP(Table9[[#This Row],[Código do agregado
'[Entidade']]],Table8[[Código do agregado '[Entidade']]:[Código do agregado
'[1º Direito']]],8,FALSE),".",Table9[[#This Row],[Membro]])))</f>
        <v/>
      </c>
      <c r="C1070" s="278"/>
      <c r="D1070" s="279"/>
      <c r="E1070" s="280" t="str">
        <f ca="1">IF(Table9[[#This Row],[Data de nascimento (aaaa-mm-dd)]]="","",(IF(A1070="","",DATEDIF(D1070,NOW(),"y"))))</f>
        <v/>
      </c>
      <c r="F1070" s="281"/>
      <c r="G1070" s="282"/>
      <c r="H1070" s="283" t="str">
        <f>IF(G1070="","",IF(G1070&gt;(auxiliar!L$2*14),"Sim","Não"))</f>
        <v/>
      </c>
      <c r="I1070" s="384" t="str">
        <f t="shared" si="71"/>
        <v/>
      </c>
      <c r="J1070" s="380" t="str">
        <f>IF(Table9[[#This Row],[Código do agregado
'[Entidade']]]="","",IF(A1070&lt;&gt;A1069,"A",IF(J1069="A","B",IF(J1069="B","C",IF(J1069="C","D",IF(J1069="D","E",IF(J1069="E","F",IF(J1069="F","G",IF(J1069="G","H",IF(J1069="H","I",IF(J1069="I","J",IF(J1069="J","K",IF(J1069="K","L",IF(J1069="L","M",IF(J1069="M","N",IF(J1069="N","O",IF(J1069="O","P",IF(J1069="P","Q"))))))))))))))))))</f>
        <v/>
      </c>
      <c r="K1070" s="284" t="str">
        <f t="shared" si="72"/>
        <v/>
      </c>
      <c r="L1070" s="285" t="str">
        <f t="shared" si="73"/>
        <v/>
      </c>
      <c r="M1070" s="286" t="str">
        <f t="shared" ca="1" si="74"/>
        <v/>
      </c>
      <c r="U1070" s="275"/>
    </row>
    <row r="1071" spans="1:21" x14ac:dyDescent="0.25">
      <c r="A1071" s="276"/>
      <c r="B1071" s="277" t="str">
        <f>IF(Table9[[#This Row],[Código do agregado
'[Entidade']]]="","",(CONCATENATE(VLOOKUP(Table9[[#This Row],[Código do agregado
'[Entidade']]],Table8[[Código do agregado '[Entidade']]:[Código do agregado
'[1º Direito']]],8,FALSE),".",Table9[[#This Row],[Membro]])))</f>
        <v/>
      </c>
      <c r="C1071" s="278"/>
      <c r="D1071" s="279"/>
      <c r="E1071" s="280" t="str">
        <f ca="1">IF(Table9[[#This Row],[Data de nascimento (aaaa-mm-dd)]]="","",(IF(A1071="","",DATEDIF(D1071,NOW(),"y"))))</f>
        <v/>
      </c>
      <c r="F1071" s="281"/>
      <c r="G1071" s="282"/>
      <c r="H1071" s="283" t="str">
        <f>IF(G1071="","",IF(G1071&gt;(auxiliar!L$2*14),"Sim","Não"))</f>
        <v/>
      </c>
      <c r="I1071" s="384" t="str">
        <f t="shared" si="71"/>
        <v/>
      </c>
      <c r="J1071" s="380" t="str">
        <f>IF(Table9[[#This Row],[Código do agregado
'[Entidade']]]="","",IF(A1071&lt;&gt;A1070,"A",IF(J1070="A","B",IF(J1070="B","C",IF(J1070="C","D",IF(J1070="D","E",IF(J1070="E","F",IF(J1070="F","G",IF(J1070="G","H",IF(J1070="H","I",IF(J1070="I","J",IF(J1070="J","K",IF(J1070="K","L",IF(J1070="L","M",IF(J1070="M","N",IF(J1070="N","O",IF(J1070="O","P",IF(J1070="P","Q"))))))))))))))))))</f>
        <v/>
      </c>
      <c r="K1071" s="284" t="str">
        <f t="shared" si="72"/>
        <v/>
      </c>
      <c r="L1071" s="285" t="str">
        <f t="shared" si="73"/>
        <v/>
      </c>
      <c r="M1071" s="286" t="str">
        <f t="shared" ca="1" si="74"/>
        <v/>
      </c>
      <c r="U1071" s="275"/>
    </row>
    <row r="1072" spans="1:21" x14ac:dyDescent="0.25">
      <c r="A1072" s="276"/>
      <c r="B1072" s="277" t="str">
        <f>IF(Table9[[#This Row],[Código do agregado
'[Entidade']]]="","",(CONCATENATE(VLOOKUP(Table9[[#This Row],[Código do agregado
'[Entidade']]],Table8[[Código do agregado '[Entidade']]:[Código do agregado
'[1º Direito']]],8,FALSE),".",Table9[[#This Row],[Membro]])))</f>
        <v/>
      </c>
      <c r="C1072" s="278"/>
      <c r="D1072" s="279"/>
      <c r="E1072" s="280" t="str">
        <f ca="1">IF(Table9[[#This Row],[Data de nascimento (aaaa-mm-dd)]]="","",(IF(A1072="","",DATEDIF(D1072,NOW(),"y"))))</f>
        <v/>
      </c>
      <c r="F1072" s="281"/>
      <c r="G1072" s="282"/>
      <c r="H1072" s="283" t="str">
        <f>IF(G1072="","",IF(G1072&gt;(auxiliar!L$2*14),"Sim","Não"))</f>
        <v/>
      </c>
      <c r="I1072" s="384" t="str">
        <f t="shared" si="71"/>
        <v/>
      </c>
      <c r="J1072" s="380" t="str">
        <f>IF(Table9[[#This Row],[Código do agregado
'[Entidade']]]="","",IF(A1072&lt;&gt;A1071,"A",IF(J1071="A","B",IF(J1071="B","C",IF(J1071="C","D",IF(J1071="D","E",IF(J1071="E","F",IF(J1071="F","G",IF(J1071="G","H",IF(J1071="H","I",IF(J1071="I","J",IF(J1071="J","K",IF(J1071="K","L",IF(J1071="L","M",IF(J1071="M","N",IF(J1071="N","O",IF(J1071="O","P",IF(J1071="P","Q"))))))))))))))))))</f>
        <v/>
      </c>
      <c r="K1072" s="284" t="str">
        <f t="shared" si="72"/>
        <v/>
      </c>
      <c r="L1072" s="285" t="str">
        <f t="shared" si="73"/>
        <v/>
      </c>
      <c r="M1072" s="286" t="str">
        <f t="shared" ca="1" si="74"/>
        <v/>
      </c>
      <c r="U1072" s="275"/>
    </row>
    <row r="1073" spans="1:21" x14ac:dyDescent="0.25">
      <c r="A1073" s="276"/>
      <c r="B1073" s="277" t="str">
        <f>IF(Table9[[#This Row],[Código do agregado
'[Entidade']]]="","",(CONCATENATE(VLOOKUP(Table9[[#This Row],[Código do agregado
'[Entidade']]],Table8[[Código do agregado '[Entidade']]:[Código do agregado
'[1º Direito']]],8,FALSE),".",Table9[[#This Row],[Membro]])))</f>
        <v/>
      </c>
      <c r="C1073" s="278"/>
      <c r="D1073" s="279"/>
      <c r="E1073" s="280" t="str">
        <f ca="1">IF(Table9[[#This Row],[Data de nascimento (aaaa-mm-dd)]]="","",(IF(A1073="","",DATEDIF(D1073,NOW(),"y"))))</f>
        <v/>
      </c>
      <c r="F1073" s="281"/>
      <c r="G1073" s="282"/>
      <c r="H1073" s="283" t="str">
        <f>IF(G1073="","",IF(G1073&gt;(auxiliar!L$2*14),"Sim","Não"))</f>
        <v/>
      </c>
      <c r="I1073" s="384" t="str">
        <f t="shared" si="71"/>
        <v/>
      </c>
      <c r="J1073" s="380" t="str">
        <f>IF(Table9[[#This Row],[Código do agregado
'[Entidade']]]="","",IF(A1073&lt;&gt;A1072,"A",IF(J1072="A","B",IF(J1072="B","C",IF(J1072="C","D",IF(J1072="D","E",IF(J1072="E","F",IF(J1072="F","G",IF(J1072="G","H",IF(J1072="H","I",IF(J1072="I","J",IF(J1072="J","K",IF(J1072="K","L",IF(J1072="L","M",IF(J1072="M","N",IF(J1072="N","O",IF(J1072="O","P",IF(J1072="P","Q"))))))))))))))))))</f>
        <v/>
      </c>
      <c r="K1073" s="284" t="str">
        <f t="shared" si="72"/>
        <v/>
      </c>
      <c r="L1073" s="285" t="str">
        <f t="shared" si="73"/>
        <v/>
      </c>
      <c r="M1073" s="286" t="str">
        <f t="shared" ca="1" si="74"/>
        <v/>
      </c>
      <c r="U1073" s="275"/>
    </row>
    <row r="1074" spans="1:21" x14ac:dyDescent="0.25">
      <c r="A1074" s="276"/>
      <c r="B1074" s="277" t="str">
        <f>IF(Table9[[#This Row],[Código do agregado
'[Entidade']]]="","",(CONCATENATE(VLOOKUP(Table9[[#This Row],[Código do agregado
'[Entidade']]],Table8[[Código do agregado '[Entidade']]:[Código do agregado
'[1º Direito']]],8,FALSE),".",Table9[[#This Row],[Membro]])))</f>
        <v/>
      </c>
      <c r="C1074" s="278"/>
      <c r="D1074" s="279"/>
      <c r="E1074" s="280" t="str">
        <f ca="1">IF(Table9[[#This Row],[Data de nascimento (aaaa-mm-dd)]]="","",(IF(A1074="","",DATEDIF(D1074,NOW(),"y"))))</f>
        <v/>
      </c>
      <c r="F1074" s="281"/>
      <c r="G1074" s="282"/>
      <c r="H1074" s="283" t="str">
        <f>IF(G1074="","",IF(G1074&gt;(auxiliar!L$2*14),"Sim","Não"))</f>
        <v/>
      </c>
      <c r="I1074" s="384" t="str">
        <f t="shared" si="71"/>
        <v/>
      </c>
      <c r="J1074" s="380" t="str">
        <f>IF(Table9[[#This Row],[Código do agregado
'[Entidade']]]="","",IF(A1074&lt;&gt;A1073,"A",IF(J1073="A","B",IF(J1073="B","C",IF(J1073="C","D",IF(J1073="D","E",IF(J1073="E","F",IF(J1073="F","G",IF(J1073="G","H",IF(J1073="H","I",IF(J1073="I","J",IF(J1073="J","K",IF(J1073="K","L",IF(J1073="L","M",IF(J1073="M","N",IF(J1073="N","O",IF(J1073="O","P",IF(J1073="P","Q"))))))))))))))))))</f>
        <v/>
      </c>
      <c r="K1074" s="284" t="str">
        <f t="shared" si="72"/>
        <v/>
      </c>
      <c r="L1074" s="285" t="str">
        <f t="shared" si="73"/>
        <v/>
      </c>
      <c r="M1074" s="286" t="str">
        <f t="shared" ca="1" si="74"/>
        <v/>
      </c>
      <c r="U1074" s="275"/>
    </row>
    <row r="1075" spans="1:21" x14ac:dyDescent="0.25">
      <c r="A1075" s="276"/>
      <c r="B1075" s="277" t="str">
        <f>IF(Table9[[#This Row],[Código do agregado
'[Entidade']]]="","",(CONCATENATE(VLOOKUP(Table9[[#This Row],[Código do agregado
'[Entidade']]],Table8[[Código do agregado '[Entidade']]:[Código do agregado
'[1º Direito']]],8,FALSE),".",Table9[[#This Row],[Membro]])))</f>
        <v/>
      </c>
      <c r="C1075" s="278"/>
      <c r="D1075" s="279"/>
      <c r="E1075" s="280" t="str">
        <f ca="1">IF(Table9[[#This Row],[Data de nascimento (aaaa-mm-dd)]]="","",(IF(A1075="","",DATEDIF(D1075,NOW(),"y"))))</f>
        <v/>
      </c>
      <c r="F1075" s="281"/>
      <c r="G1075" s="282"/>
      <c r="H1075" s="283" t="str">
        <f>IF(G1075="","",IF(G1075&gt;(auxiliar!L$2*14),"Sim","Não"))</f>
        <v/>
      </c>
      <c r="I1075" s="384" t="str">
        <f t="shared" si="71"/>
        <v/>
      </c>
      <c r="J1075" s="380" t="str">
        <f>IF(Table9[[#This Row],[Código do agregado
'[Entidade']]]="","",IF(A1075&lt;&gt;A1074,"A",IF(J1074="A","B",IF(J1074="B","C",IF(J1074="C","D",IF(J1074="D","E",IF(J1074="E","F",IF(J1074="F","G",IF(J1074="G","H",IF(J1074="H","I",IF(J1074="I","J",IF(J1074="J","K",IF(J1074="K","L",IF(J1074="L","M",IF(J1074="M","N",IF(J1074="N","O",IF(J1074="O","P",IF(J1074="P","Q"))))))))))))))))))</f>
        <v/>
      </c>
      <c r="K1075" s="284" t="str">
        <f t="shared" si="72"/>
        <v/>
      </c>
      <c r="L1075" s="285" t="str">
        <f t="shared" si="73"/>
        <v/>
      </c>
      <c r="M1075" s="286" t="str">
        <f t="shared" ca="1" si="74"/>
        <v/>
      </c>
      <c r="U1075" s="275"/>
    </row>
    <row r="1076" spans="1:21" x14ac:dyDescent="0.25">
      <c r="A1076" s="276"/>
      <c r="B1076" s="277" t="str">
        <f>IF(Table9[[#This Row],[Código do agregado
'[Entidade']]]="","",(CONCATENATE(VLOOKUP(Table9[[#This Row],[Código do agregado
'[Entidade']]],Table8[[Código do agregado '[Entidade']]:[Código do agregado
'[1º Direito']]],8,FALSE),".",Table9[[#This Row],[Membro]])))</f>
        <v/>
      </c>
      <c r="C1076" s="278"/>
      <c r="D1076" s="279"/>
      <c r="E1076" s="280" t="str">
        <f ca="1">IF(Table9[[#This Row],[Data de nascimento (aaaa-mm-dd)]]="","",(IF(A1076="","",DATEDIF(D1076,NOW(),"y"))))</f>
        <v/>
      </c>
      <c r="F1076" s="281"/>
      <c r="G1076" s="282"/>
      <c r="H1076" s="283" t="str">
        <f>IF(G1076="","",IF(G1076&gt;(auxiliar!L$2*14),"Sim","Não"))</f>
        <v/>
      </c>
      <c r="I1076" s="384" t="str">
        <f t="shared" si="71"/>
        <v/>
      </c>
      <c r="J1076" s="380" t="str">
        <f>IF(Table9[[#This Row],[Código do agregado
'[Entidade']]]="","",IF(A1076&lt;&gt;A1075,"A",IF(J1075="A","B",IF(J1075="B","C",IF(J1075="C","D",IF(J1075="D","E",IF(J1075="E","F",IF(J1075="F","G",IF(J1075="G","H",IF(J1075="H","I",IF(J1075="I","J",IF(J1075="J","K",IF(J1075="K","L",IF(J1075="L","M",IF(J1075="M","N",IF(J1075="N","O",IF(J1075="O","P",IF(J1075="P","Q"))))))))))))))))))</f>
        <v/>
      </c>
      <c r="K1076" s="284" t="str">
        <f t="shared" si="72"/>
        <v/>
      </c>
      <c r="L1076" s="285" t="str">
        <f t="shared" si="73"/>
        <v/>
      </c>
      <c r="M1076" s="286" t="str">
        <f t="shared" ca="1" si="74"/>
        <v/>
      </c>
      <c r="U1076" s="275"/>
    </row>
    <row r="1077" spans="1:21" x14ac:dyDescent="0.25">
      <c r="A1077" s="276"/>
      <c r="B1077" s="277" t="str">
        <f>IF(Table9[[#This Row],[Código do agregado
'[Entidade']]]="","",(CONCATENATE(VLOOKUP(Table9[[#This Row],[Código do agregado
'[Entidade']]],Table8[[Código do agregado '[Entidade']]:[Código do agregado
'[1º Direito']]],8,FALSE),".",Table9[[#This Row],[Membro]])))</f>
        <v/>
      </c>
      <c r="C1077" s="278"/>
      <c r="D1077" s="279"/>
      <c r="E1077" s="280" t="str">
        <f ca="1">IF(Table9[[#This Row],[Data de nascimento (aaaa-mm-dd)]]="","",(IF(A1077="","",DATEDIF(D1077,NOW(),"y"))))</f>
        <v/>
      </c>
      <c r="F1077" s="281"/>
      <c r="G1077" s="282"/>
      <c r="H1077" s="283" t="str">
        <f>IF(G1077="","",IF(G1077&gt;(auxiliar!L$2*14),"Sim","Não"))</f>
        <v/>
      </c>
      <c r="I1077" s="384" t="str">
        <f t="shared" si="71"/>
        <v/>
      </c>
      <c r="J1077" s="380" t="str">
        <f>IF(Table9[[#This Row],[Código do agregado
'[Entidade']]]="","",IF(A1077&lt;&gt;A1076,"A",IF(J1076="A","B",IF(J1076="B","C",IF(J1076="C","D",IF(J1076="D","E",IF(J1076="E","F",IF(J1076="F","G",IF(J1076="G","H",IF(J1076="H","I",IF(J1076="I","J",IF(J1076="J","K",IF(J1076="K","L",IF(J1076="L","M",IF(J1076="M","N",IF(J1076="N","O",IF(J1076="O","P",IF(J1076="P","Q"))))))))))))))))))</f>
        <v/>
      </c>
      <c r="K1077" s="284" t="str">
        <f t="shared" si="72"/>
        <v/>
      </c>
      <c r="L1077" s="285" t="str">
        <f t="shared" si="73"/>
        <v/>
      </c>
      <c r="M1077" s="286" t="str">
        <f t="shared" ca="1" si="74"/>
        <v/>
      </c>
      <c r="U1077" s="275"/>
    </row>
    <row r="1078" spans="1:21" x14ac:dyDescent="0.25">
      <c r="A1078" s="276"/>
      <c r="B1078" s="277" t="str">
        <f>IF(Table9[[#This Row],[Código do agregado
'[Entidade']]]="","",(CONCATENATE(VLOOKUP(Table9[[#This Row],[Código do agregado
'[Entidade']]],Table8[[Código do agregado '[Entidade']]:[Código do agregado
'[1º Direito']]],8,FALSE),".",Table9[[#This Row],[Membro]])))</f>
        <v/>
      </c>
      <c r="C1078" s="278"/>
      <c r="D1078" s="279"/>
      <c r="E1078" s="280" t="str">
        <f ca="1">IF(Table9[[#This Row],[Data de nascimento (aaaa-mm-dd)]]="","",(IF(A1078="","",DATEDIF(D1078,NOW(),"y"))))</f>
        <v/>
      </c>
      <c r="F1078" s="281"/>
      <c r="G1078" s="282"/>
      <c r="H1078" s="283" t="str">
        <f>IF(G1078="","",IF(G1078&gt;(auxiliar!L$2*14),"Sim","Não"))</f>
        <v/>
      </c>
      <c r="I1078" s="384" t="str">
        <f t="shared" si="71"/>
        <v/>
      </c>
      <c r="J1078" s="380" t="str">
        <f>IF(Table9[[#This Row],[Código do agregado
'[Entidade']]]="","",IF(A1078&lt;&gt;A1077,"A",IF(J1077="A","B",IF(J1077="B","C",IF(J1077="C","D",IF(J1077="D","E",IF(J1077="E","F",IF(J1077="F","G",IF(J1077="G","H",IF(J1077="H","I",IF(J1077="I","J",IF(J1077="J","K",IF(J1077="K","L",IF(J1077="L","M",IF(J1077="M","N",IF(J1077="N","O",IF(J1077="O","P",IF(J1077="P","Q"))))))))))))))))))</f>
        <v/>
      </c>
      <c r="K1078" s="284" t="str">
        <f t="shared" si="72"/>
        <v/>
      </c>
      <c r="L1078" s="285" t="str">
        <f t="shared" si="73"/>
        <v/>
      </c>
      <c r="M1078" s="286" t="str">
        <f t="shared" ca="1" si="74"/>
        <v/>
      </c>
      <c r="U1078" s="275"/>
    </row>
    <row r="1079" spans="1:21" x14ac:dyDescent="0.25">
      <c r="A1079" s="276"/>
      <c r="B1079" s="277" t="str">
        <f>IF(Table9[[#This Row],[Código do agregado
'[Entidade']]]="","",(CONCATENATE(VLOOKUP(Table9[[#This Row],[Código do agregado
'[Entidade']]],Table8[[Código do agregado '[Entidade']]:[Código do agregado
'[1º Direito']]],8,FALSE),".",Table9[[#This Row],[Membro]])))</f>
        <v/>
      </c>
      <c r="C1079" s="278"/>
      <c r="D1079" s="279"/>
      <c r="E1079" s="280" t="str">
        <f ca="1">IF(Table9[[#This Row],[Data de nascimento (aaaa-mm-dd)]]="","",(IF(A1079="","",DATEDIF(D1079,NOW(),"y"))))</f>
        <v/>
      </c>
      <c r="F1079" s="281"/>
      <c r="G1079" s="282"/>
      <c r="H1079" s="283" t="str">
        <f>IF(G1079="","",IF(G1079&gt;(auxiliar!L$2*14),"Sim","Não"))</f>
        <v/>
      </c>
      <c r="I1079" s="384" t="str">
        <f t="shared" si="71"/>
        <v/>
      </c>
      <c r="J1079" s="380" t="str">
        <f>IF(Table9[[#This Row],[Código do agregado
'[Entidade']]]="","",IF(A1079&lt;&gt;A1078,"A",IF(J1078="A","B",IF(J1078="B","C",IF(J1078="C","D",IF(J1078="D","E",IF(J1078="E","F",IF(J1078="F","G",IF(J1078="G","H",IF(J1078="H","I",IF(J1078="I","J",IF(J1078="J","K",IF(J1078="K","L",IF(J1078="L","M",IF(J1078="M","N",IF(J1078="N","O",IF(J1078="O","P",IF(J1078="P","Q"))))))))))))))))))</f>
        <v/>
      </c>
      <c r="K1079" s="284" t="str">
        <f t="shared" si="72"/>
        <v/>
      </c>
      <c r="L1079" s="285" t="str">
        <f t="shared" si="73"/>
        <v/>
      </c>
      <c r="M1079" s="286" t="str">
        <f t="shared" ca="1" si="74"/>
        <v/>
      </c>
      <c r="U1079" s="275"/>
    </row>
    <row r="1080" spans="1:21" x14ac:dyDescent="0.25">
      <c r="A1080" s="276"/>
      <c r="B1080" s="277" t="str">
        <f>IF(Table9[[#This Row],[Código do agregado
'[Entidade']]]="","",(CONCATENATE(VLOOKUP(Table9[[#This Row],[Código do agregado
'[Entidade']]],Table8[[Código do agregado '[Entidade']]:[Código do agregado
'[1º Direito']]],8,FALSE),".",Table9[[#This Row],[Membro]])))</f>
        <v/>
      </c>
      <c r="C1080" s="278"/>
      <c r="D1080" s="279"/>
      <c r="E1080" s="280" t="str">
        <f ca="1">IF(Table9[[#This Row],[Data de nascimento (aaaa-mm-dd)]]="","",(IF(A1080="","",DATEDIF(D1080,NOW(),"y"))))</f>
        <v/>
      </c>
      <c r="F1080" s="281"/>
      <c r="G1080" s="282"/>
      <c r="H1080" s="283" t="str">
        <f>IF(G1080="","",IF(G1080&gt;(auxiliar!L$2*14),"Sim","Não"))</f>
        <v/>
      </c>
      <c r="I1080" s="384" t="str">
        <f t="shared" si="71"/>
        <v/>
      </c>
      <c r="J1080" s="380" t="str">
        <f>IF(Table9[[#This Row],[Código do agregado
'[Entidade']]]="","",IF(A1080&lt;&gt;A1079,"A",IF(J1079="A","B",IF(J1079="B","C",IF(J1079="C","D",IF(J1079="D","E",IF(J1079="E","F",IF(J1079="F","G",IF(J1079="G","H",IF(J1079="H","I",IF(J1079="I","J",IF(J1079="J","K",IF(J1079="K","L",IF(J1079="L","M",IF(J1079="M","N",IF(J1079="N","O",IF(J1079="O","P",IF(J1079="P","Q"))))))))))))))))))</f>
        <v/>
      </c>
      <c r="K1080" s="284" t="str">
        <f t="shared" si="72"/>
        <v/>
      </c>
      <c r="L1080" s="285" t="str">
        <f t="shared" si="73"/>
        <v/>
      </c>
      <c r="M1080" s="286" t="str">
        <f t="shared" ca="1" si="74"/>
        <v/>
      </c>
      <c r="U1080" s="275"/>
    </row>
    <row r="1081" spans="1:21" x14ac:dyDescent="0.25">
      <c r="A1081" s="276"/>
      <c r="B1081" s="277" t="str">
        <f>IF(Table9[[#This Row],[Código do agregado
'[Entidade']]]="","",(CONCATENATE(VLOOKUP(Table9[[#This Row],[Código do agregado
'[Entidade']]],Table8[[Código do agregado '[Entidade']]:[Código do agregado
'[1º Direito']]],8,FALSE),".",Table9[[#This Row],[Membro]])))</f>
        <v/>
      </c>
      <c r="C1081" s="278"/>
      <c r="D1081" s="279"/>
      <c r="E1081" s="280" t="str">
        <f ca="1">IF(Table9[[#This Row],[Data de nascimento (aaaa-mm-dd)]]="","",(IF(A1081="","",DATEDIF(D1081,NOW(),"y"))))</f>
        <v/>
      </c>
      <c r="F1081" s="281"/>
      <c r="G1081" s="282"/>
      <c r="H1081" s="283" t="str">
        <f>IF(G1081="","",IF(G1081&gt;(auxiliar!L$2*14),"Sim","Não"))</f>
        <v/>
      </c>
      <c r="I1081" s="384" t="str">
        <f t="shared" si="71"/>
        <v/>
      </c>
      <c r="J1081" s="380" t="str">
        <f>IF(Table9[[#This Row],[Código do agregado
'[Entidade']]]="","",IF(A1081&lt;&gt;A1080,"A",IF(J1080="A","B",IF(J1080="B","C",IF(J1080="C","D",IF(J1080="D","E",IF(J1080="E","F",IF(J1080="F","G",IF(J1080="G","H",IF(J1080="H","I",IF(J1080="I","J",IF(J1080="J","K",IF(J1080="K","L",IF(J1080="L","M",IF(J1080="M","N",IF(J1080="N","O",IF(J1080="O","P",IF(J1080="P","Q"))))))))))))))))))</f>
        <v/>
      </c>
      <c r="K1081" s="284" t="str">
        <f t="shared" si="72"/>
        <v/>
      </c>
      <c r="L1081" s="285" t="str">
        <f t="shared" si="73"/>
        <v/>
      </c>
      <c r="M1081" s="286" t="str">
        <f t="shared" ca="1" si="74"/>
        <v/>
      </c>
      <c r="U1081" s="275"/>
    </row>
    <row r="1082" spans="1:21" x14ac:dyDescent="0.25">
      <c r="A1082" s="276"/>
      <c r="B1082" s="277" t="str">
        <f>IF(Table9[[#This Row],[Código do agregado
'[Entidade']]]="","",(CONCATENATE(VLOOKUP(Table9[[#This Row],[Código do agregado
'[Entidade']]],Table8[[Código do agregado '[Entidade']]:[Código do agregado
'[1º Direito']]],8,FALSE),".",Table9[[#This Row],[Membro]])))</f>
        <v/>
      </c>
      <c r="C1082" s="278"/>
      <c r="D1082" s="279"/>
      <c r="E1082" s="280" t="str">
        <f ca="1">IF(Table9[[#This Row],[Data de nascimento (aaaa-mm-dd)]]="","",(IF(A1082="","",DATEDIF(D1082,NOW(),"y"))))</f>
        <v/>
      </c>
      <c r="F1082" s="281"/>
      <c r="G1082" s="282"/>
      <c r="H1082" s="283" t="str">
        <f>IF(G1082="","",IF(G1082&gt;(auxiliar!L$2*14),"Sim","Não"))</f>
        <v/>
      </c>
      <c r="I1082" s="384" t="str">
        <f t="shared" si="71"/>
        <v/>
      </c>
      <c r="J1082" s="380" t="str">
        <f>IF(Table9[[#This Row],[Código do agregado
'[Entidade']]]="","",IF(A1082&lt;&gt;A1081,"A",IF(J1081="A","B",IF(J1081="B","C",IF(J1081="C","D",IF(J1081="D","E",IF(J1081="E","F",IF(J1081="F","G",IF(J1081="G","H",IF(J1081="H","I",IF(J1081="I","J",IF(J1081="J","K",IF(J1081="K","L",IF(J1081="L","M",IF(J1081="M","N",IF(J1081="N","O",IF(J1081="O","P",IF(J1081="P","Q"))))))))))))))))))</f>
        <v/>
      </c>
      <c r="K1082" s="284" t="str">
        <f t="shared" si="72"/>
        <v/>
      </c>
      <c r="L1082" s="285" t="str">
        <f t="shared" si="73"/>
        <v/>
      </c>
      <c r="M1082" s="286" t="str">
        <f t="shared" ca="1" si="74"/>
        <v/>
      </c>
      <c r="U1082" s="275"/>
    </row>
    <row r="1083" spans="1:21" x14ac:dyDescent="0.25">
      <c r="A1083" s="276"/>
      <c r="B1083" s="277" t="str">
        <f>IF(Table9[[#This Row],[Código do agregado
'[Entidade']]]="","",(CONCATENATE(VLOOKUP(Table9[[#This Row],[Código do agregado
'[Entidade']]],Table8[[Código do agregado '[Entidade']]:[Código do agregado
'[1º Direito']]],8,FALSE),".",Table9[[#This Row],[Membro]])))</f>
        <v/>
      </c>
      <c r="C1083" s="278"/>
      <c r="D1083" s="279"/>
      <c r="E1083" s="280" t="str">
        <f ca="1">IF(Table9[[#This Row],[Data de nascimento (aaaa-mm-dd)]]="","",(IF(A1083="","",DATEDIF(D1083,NOW(),"y"))))</f>
        <v/>
      </c>
      <c r="F1083" s="281"/>
      <c r="G1083" s="282"/>
      <c r="H1083" s="283" t="str">
        <f>IF(G1083="","",IF(G1083&gt;(auxiliar!L$2*14),"Sim","Não"))</f>
        <v/>
      </c>
      <c r="I1083" s="384" t="str">
        <f t="shared" si="71"/>
        <v/>
      </c>
      <c r="J1083" s="380" t="str">
        <f>IF(Table9[[#This Row],[Código do agregado
'[Entidade']]]="","",IF(A1083&lt;&gt;A1082,"A",IF(J1082="A","B",IF(J1082="B","C",IF(J1082="C","D",IF(J1082="D","E",IF(J1082="E","F",IF(J1082="F","G",IF(J1082="G","H",IF(J1082="H","I",IF(J1082="I","J",IF(J1082="J","K",IF(J1082="K","L",IF(J1082="L","M",IF(J1082="M","N",IF(J1082="N","O",IF(J1082="O","P",IF(J1082="P","Q"))))))))))))))))))</f>
        <v/>
      </c>
      <c r="K1083" s="284" t="str">
        <f t="shared" si="72"/>
        <v/>
      </c>
      <c r="L1083" s="285" t="str">
        <f t="shared" si="73"/>
        <v/>
      </c>
      <c r="M1083" s="286" t="str">
        <f t="shared" ca="1" si="74"/>
        <v/>
      </c>
      <c r="U1083" s="275"/>
    </row>
    <row r="1084" spans="1:21" x14ac:dyDescent="0.25">
      <c r="A1084" s="276"/>
      <c r="B1084" s="277" t="str">
        <f>IF(Table9[[#This Row],[Código do agregado
'[Entidade']]]="","",(CONCATENATE(VLOOKUP(Table9[[#This Row],[Código do agregado
'[Entidade']]],Table8[[Código do agregado '[Entidade']]:[Código do agregado
'[1º Direito']]],8,FALSE),".",Table9[[#This Row],[Membro]])))</f>
        <v/>
      </c>
      <c r="C1084" s="278"/>
      <c r="D1084" s="279"/>
      <c r="E1084" s="280" t="str">
        <f ca="1">IF(Table9[[#This Row],[Data de nascimento (aaaa-mm-dd)]]="","",(IF(A1084="","",DATEDIF(D1084,NOW(),"y"))))</f>
        <v/>
      </c>
      <c r="F1084" s="281"/>
      <c r="G1084" s="282"/>
      <c r="H1084" s="283" t="str">
        <f>IF(G1084="","",IF(G1084&gt;(auxiliar!L$2*14),"Sim","Não"))</f>
        <v/>
      </c>
      <c r="I1084" s="384" t="str">
        <f t="shared" si="71"/>
        <v/>
      </c>
      <c r="J1084" s="380" t="str">
        <f>IF(Table9[[#This Row],[Código do agregado
'[Entidade']]]="","",IF(A1084&lt;&gt;A1083,"A",IF(J1083="A","B",IF(J1083="B","C",IF(J1083="C","D",IF(J1083="D","E",IF(J1083="E","F",IF(J1083="F","G",IF(J1083="G","H",IF(J1083="H","I",IF(J1083="I","J",IF(J1083="J","K",IF(J1083="K","L",IF(J1083="L","M",IF(J1083="M","N",IF(J1083="N","O",IF(J1083="O","P",IF(J1083="P","Q"))))))))))))))))))</f>
        <v/>
      </c>
      <c r="K1084" s="284" t="str">
        <f t="shared" si="72"/>
        <v/>
      </c>
      <c r="L1084" s="285" t="str">
        <f t="shared" si="73"/>
        <v/>
      </c>
      <c r="M1084" s="286" t="str">
        <f t="shared" ca="1" si="74"/>
        <v/>
      </c>
      <c r="U1084" s="275"/>
    </row>
    <row r="1085" spans="1:21" x14ac:dyDescent="0.25">
      <c r="A1085" s="276"/>
      <c r="B1085" s="277" t="str">
        <f>IF(Table9[[#This Row],[Código do agregado
'[Entidade']]]="","",(CONCATENATE(VLOOKUP(Table9[[#This Row],[Código do agregado
'[Entidade']]],Table8[[Código do agregado '[Entidade']]:[Código do agregado
'[1º Direito']]],8,FALSE),".",Table9[[#This Row],[Membro]])))</f>
        <v/>
      </c>
      <c r="C1085" s="278"/>
      <c r="D1085" s="279"/>
      <c r="E1085" s="280" t="str">
        <f ca="1">IF(Table9[[#This Row],[Data de nascimento (aaaa-mm-dd)]]="","",(IF(A1085="","",DATEDIF(D1085,NOW(),"y"))))</f>
        <v/>
      </c>
      <c r="F1085" s="281"/>
      <c r="G1085" s="282"/>
      <c r="H1085" s="283" t="str">
        <f>IF(G1085="","",IF(G1085&gt;(auxiliar!L$2*14),"Sim","Não"))</f>
        <v/>
      </c>
      <c r="I1085" s="384" t="str">
        <f t="shared" si="71"/>
        <v/>
      </c>
      <c r="J1085" s="380" t="str">
        <f>IF(Table9[[#This Row],[Código do agregado
'[Entidade']]]="","",IF(A1085&lt;&gt;A1084,"A",IF(J1084="A","B",IF(J1084="B","C",IF(J1084="C","D",IF(J1084="D","E",IF(J1084="E","F",IF(J1084="F","G",IF(J1084="G","H",IF(J1084="H","I",IF(J1084="I","J",IF(J1084="J","K",IF(J1084="K","L",IF(J1084="L","M",IF(J1084="M","N",IF(J1084="N","O",IF(J1084="O","P",IF(J1084="P","Q"))))))))))))))))))</f>
        <v/>
      </c>
      <c r="K1085" s="284" t="str">
        <f t="shared" si="72"/>
        <v/>
      </c>
      <c r="L1085" s="285" t="str">
        <f t="shared" si="73"/>
        <v/>
      </c>
      <c r="M1085" s="286" t="str">
        <f t="shared" ca="1" si="74"/>
        <v/>
      </c>
      <c r="U1085" s="275"/>
    </row>
    <row r="1086" spans="1:21" x14ac:dyDescent="0.25">
      <c r="A1086" s="276"/>
      <c r="B1086" s="277" t="str">
        <f>IF(Table9[[#This Row],[Código do agregado
'[Entidade']]]="","",(CONCATENATE(VLOOKUP(Table9[[#This Row],[Código do agregado
'[Entidade']]],Table8[[Código do agregado '[Entidade']]:[Código do agregado
'[1º Direito']]],8,FALSE),".",Table9[[#This Row],[Membro]])))</f>
        <v/>
      </c>
      <c r="C1086" s="278"/>
      <c r="D1086" s="279"/>
      <c r="E1086" s="280" t="str">
        <f ca="1">IF(Table9[[#This Row],[Data de nascimento (aaaa-mm-dd)]]="","",(IF(A1086="","",DATEDIF(D1086,NOW(),"y"))))</f>
        <v/>
      </c>
      <c r="F1086" s="281"/>
      <c r="G1086" s="282"/>
      <c r="H1086" s="283" t="str">
        <f>IF(G1086="","",IF(G1086&gt;(auxiliar!L$2*14),"Sim","Não"))</f>
        <v/>
      </c>
      <c r="I1086" s="384" t="str">
        <f t="shared" si="71"/>
        <v/>
      </c>
      <c r="J1086" s="380" t="str">
        <f>IF(Table9[[#This Row],[Código do agregado
'[Entidade']]]="","",IF(A1086&lt;&gt;A1085,"A",IF(J1085="A","B",IF(J1085="B","C",IF(J1085="C","D",IF(J1085="D","E",IF(J1085="E","F",IF(J1085="F","G",IF(J1085="G","H",IF(J1085="H","I",IF(J1085="I","J",IF(J1085="J","K",IF(J1085="K","L",IF(J1085="L","M",IF(J1085="M","N",IF(J1085="N","O",IF(J1085="O","P",IF(J1085="P","Q"))))))))))))))))))</f>
        <v/>
      </c>
      <c r="K1086" s="284" t="str">
        <f t="shared" si="72"/>
        <v/>
      </c>
      <c r="L1086" s="285" t="str">
        <f t="shared" si="73"/>
        <v/>
      </c>
      <c r="M1086" s="286" t="str">
        <f t="shared" ca="1" si="74"/>
        <v/>
      </c>
      <c r="U1086" s="275"/>
    </row>
    <row r="1087" spans="1:21" x14ac:dyDescent="0.25">
      <c r="A1087" s="276"/>
      <c r="B1087" s="277" t="str">
        <f>IF(Table9[[#This Row],[Código do agregado
'[Entidade']]]="","",(CONCATENATE(VLOOKUP(Table9[[#This Row],[Código do agregado
'[Entidade']]],Table8[[Código do agregado '[Entidade']]:[Código do agregado
'[1º Direito']]],8,FALSE),".",Table9[[#This Row],[Membro]])))</f>
        <v/>
      </c>
      <c r="C1087" s="278"/>
      <c r="D1087" s="279"/>
      <c r="E1087" s="280" t="str">
        <f ca="1">IF(Table9[[#This Row],[Data de nascimento (aaaa-mm-dd)]]="","",(IF(A1087="","",DATEDIF(D1087,NOW(),"y"))))</f>
        <v/>
      </c>
      <c r="F1087" s="281"/>
      <c r="G1087" s="282"/>
      <c r="H1087" s="283" t="str">
        <f>IF(G1087="","",IF(G1087&gt;(auxiliar!L$2*14),"Sim","Não"))</f>
        <v/>
      </c>
      <c r="I1087" s="384" t="str">
        <f t="shared" si="71"/>
        <v/>
      </c>
      <c r="J1087" s="380" t="str">
        <f>IF(Table9[[#This Row],[Código do agregado
'[Entidade']]]="","",IF(A1087&lt;&gt;A1086,"A",IF(J1086="A","B",IF(J1086="B","C",IF(J1086="C","D",IF(J1086="D","E",IF(J1086="E","F",IF(J1086="F","G",IF(J1086="G","H",IF(J1086="H","I",IF(J1086="I","J",IF(J1086="J","K",IF(J1086="K","L",IF(J1086="L","M",IF(J1086="M","N",IF(J1086="N","O",IF(J1086="O","P",IF(J1086="P","Q"))))))))))))))))))</f>
        <v/>
      </c>
      <c r="K1087" s="284" t="str">
        <f t="shared" si="72"/>
        <v/>
      </c>
      <c r="L1087" s="285" t="str">
        <f t="shared" si="73"/>
        <v/>
      </c>
      <c r="M1087" s="286" t="str">
        <f t="shared" ca="1" si="74"/>
        <v/>
      </c>
      <c r="U1087" s="275"/>
    </row>
    <row r="1088" spans="1:21" x14ac:dyDescent="0.25">
      <c r="A1088" s="276"/>
      <c r="B1088" s="277" t="str">
        <f>IF(Table9[[#This Row],[Código do agregado
'[Entidade']]]="","",(CONCATENATE(VLOOKUP(Table9[[#This Row],[Código do agregado
'[Entidade']]],Table8[[Código do agregado '[Entidade']]:[Código do agregado
'[1º Direito']]],8,FALSE),".",Table9[[#This Row],[Membro]])))</f>
        <v/>
      </c>
      <c r="C1088" s="278"/>
      <c r="D1088" s="279"/>
      <c r="E1088" s="280" t="str">
        <f ca="1">IF(Table9[[#This Row],[Data de nascimento (aaaa-mm-dd)]]="","",(IF(A1088="","",DATEDIF(D1088,NOW(),"y"))))</f>
        <v/>
      </c>
      <c r="F1088" s="281"/>
      <c r="G1088" s="282"/>
      <c r="H1088" s="283" t="str">
        <f>IF(G1088="","",IF(G1088&gt;(auxiliar!L$2*14),"Sim","Não"))</f>
        <v/>
      </c>
      <c r="I1088" s="384" t="str">
        <f t="shared" si="71"/>
        <v/>
      </c>
      <c r="J1088" s="380" t="str">
        <f>IF(Table9[[#This Row],[Código do agregado
'[Entidade']]]="","",IF(A1088&lt;&gt;A1087,"A",IF(J1087="A","B",IF(J1087="B","C",IF(J1087="C","D",IF(J1087="D","E",IF(J1087="E","F",IF(J1087="F","G",IF(J1087="G","H",IF(J1087="H","I",IF(J1087="I","J",IF(J1087="J","K",IF(J1087="K","L",IF(J1087="L","M",IF(J1087="M","N",IF(J1087="N","O",IF(J1087="O","P",IF(J1087="P","Q"))))))))))))))))))</f>
        <v/>
      </c>
      <c r="K1088" s="284" t="str">
        <f t="shared" si="72"/>
        <v/>
      </c>
      <c r="L1088" s="285" t="str">
        <f t="shared" si="73"/>
        <v/>
      </c>
      <c r="M1088" s="286" t="str">
        <f t="shared" ca="1" si="74"/>
        <v/>
      </c>
      <c r="U1088" s="275"/>
    </row>
    <row r="1089" spans="1:21" x14ac:dyDescent="0.25">
      <c r="A1089" s="276"/>
      <c r="B1089" s="277" t="str">
        <f>IF(Table9[[#This Row],[Código do agregado
'[Entidade']]]="","",(CONCATENATE(VLOOKUP(Table9[[#This Row],[Código do agregado
'[Entidade']]],Table8[[Código do agregado '[Entidade']]:[Código do agregado
'[1º Direito']]],8,FALSE),".",Table9[[#This Row],[Membro]])))</f>
        <v/>
      </c>
      <c r="C1089" s="278"/>
      <c r="D1089" s="279"/>
      <c r="E1089" s="280" t="str">
        <f ca="1">IF(Table9[[#This Row],[Data de nascimento (aaaa-mm-dd)]]="","",(IF(A1089="","",DATEDIF(D1089,NOW(),"y"))))</f>
        <v/>
      </c>
      <c r="F1089" s="281"/>
      <c r="G1089" s="282"/>
      <c r="H1089" s="283" t="str">
        <f>IF(G1089="","",IF(G1089&gt;(auxiliar!L$2*14),"Sim","Não"))</f>
        <v/>
      </c>
      <c r="I1089" s="384" t="str">
        <f t="shared" si="71"/>
        <v/>
      </c>
      <c r="J1089" s="380" t="str">
        <f>IF(Table9[[#This Row],[Código do agregado
'[Entidade']]]="","",IF(A1089&lt;&gt;A1088,"A",IF(J1088="A","B",IF(J1088="B","C",IF(J1088="C","D",IF(J1088="D","E",IF(J1088="E","F",IF(J1088="F","G",IF(J1088="G","H",IF(J1088="H","I",IF(J1088="I","J",IF(J1088="J","K",IF(J1088="K","L",IF(J1088="L","M",IF(J1088="M","N",IF(J1088="N","O",IF(J1088="O","P",IF(J1088="P","Q"))))))))))))))))))</f>
        <v/>
      </c>
      <c r="K1089" s="284" t="str">
        <f t="shared" si="72"/>
        <v/>
      </c>
      <c r="L1089" s="285" t="str">
        <f t="shared" si="73"/>
        <v/>
      </c>
      <c r="M1089" s="286" t="str">
        <f t="shared" ca="1" si="74"/>
        <v/>
      </c>
      <c r="U1089" s="275"/>
    </row>
    <row r="1090" spans="1:21" x14ac:dyDescent="0.25">
      <c r="A1090" s="276"/>
      <c r="B1090" s="277" t="str">
        <f>IF(Table9[[#This Row],[Código do agregado
'[Entidade']]]="","",(CONCATENATE(VLOOKUP(Table9[[#This Row],[Código do agregado
'[Entidade']]],Table8[[Código do agregado '[Entidade']]:[Código do agregado
'[1º Direito']]],8,FALSE),".",Table9[[#This Row],[Membro]])))</f>
        <v/>
      </c>
      <c r="C1090" s="278"/>
      <c r="D1090" s="279"/>
      <c r="E1090" s="280" t="str">
        <f ca="1">IF(Table9[[#This Row],[Data de nascimento (aaaa-mm-dd)]]="","",(IF(A1090="","",DATEDIF(D1090,NOW(),"y"))))</f>
        <v/>
      </c>
      <c r="F1090" s="281"/>
      <c r="G1090" s="282"/>
      <c r="H1090" s="283" t="str">
        <f>IF(G1090="","",IF(G1090&gt;(auxiliar!L$2*14),"Sim","Não"))</f>
        <v/>
      </c>
      <c r="I1090" s="384" t="str">
        <f t="shared" si="71"/>
        <v/>
      </c>
      <c r="J1090" s="380" t="str">
        <f>IF(Table9[[#This Row],[Código do agregado
'[Entidade']]]="","",IF(A1090&lt;&gt;A1089,"A",IF(J1089="A","B",IF(J1089="B","C",IF(J1089="C","D",IF(J1089="D","E",IF(J1089="E","F",IF(J1089="F","G",IF(J1089="G","H",IF(J1089="H","I",IF(J1089="I","J",IF(J1089="J","K",IF(J1089="K","L",IF(J1089="L","M",IF(J1089="M","N",IF(J1089="N","O",IF(J1089="O","P",IF(J1089="P","Q"))))))))))))))))))</f>
        <v/>
      </c>
      <c r="K1090" s="284" t="str">
        <f t="shared" si="72"/>
        <v/>
      </c>
      <c r="L1090" s="285" t="str">
        <f t="shared" si="73"/>
        <v/>
      </c>
      <c r="M1090" s="286" t="str">
        <f t="shared" ca="1" si="74"/>
        <v/>
      </c>
      <c r="U1090" s="275"/>
    </row>
    <row r="1091" spans="1:21" x14ac:dyDescent="0.25">
      <c r="A1091" s="276"/>
      <c r="B1091" s="277" t="str">
        <f>IF(Table9[[#This Row],[Código do agregado
'[Entidade']]]="","",(CONCATENATE(VLOOKUP(Table9[[#This Row],[Código do agregado
'[Entidade']]],Table8[[Código do agregado '[Entidade']]:[Código do agregado
'[1º Direito']]],8,FALSE),".",Table9[[#This Row],[Membro]])))</f>
        <v/>
      </c>
      <c r="C1091" s="278"/>
      <c r="D1091" s="279"/>
      <c r="E1091" s="280" t="str">
        <f ca="1">IF(Table9[[#This Row],[Data de nascimento (aaaa-mm-dd)]]="","",(IF(A1091="","",DATEDIF(D1091,NOW(),"y"))))</f>
        <v/>
      </c>
      <c r="F1091" s="281"/>
      <c r="G1091" s="282"/>
      <c r="H1091" s="283" t="str">
        <f>IF(G1091="","",IF(G1091&gt;(auxiliar!L$2*14),"Sim","Não"))</f>
        <v/>
      </c>
      <c r="I1091" s="384" t="str">
        <f t="shared" si="71"/>
        <v/>
      </c>
      <c r="J1091" s="380" t="str">
        <f>IF(Table9[[#This Row],[Código do agregado
'[Entidade']]]="","",IF(A1091&lt;&gt;A1090,"A",IF(J1090="A","B",IF(J1090="B","C",IF(J1090="C","D",IF(J1090="D","E",IF(J1090="E","F",IF(J1090="F","G",IF(J1090="G","H",IF(J1090="H","I",IF(J1090="I","J",IF(J1090="J","K",IF(J1090="K","L",IF(J1090="L","M",IF(J1090="M","N",IF(J1090="N","O",IF(J1090="O","P",IF(J1090="P","Q"))))))))))))))))))</f>
        <v/>
      </c>
      <c r="K1091" s="284" t="str">
        <f t="shared" si="72"/>
        <v/>
      </c>
      <c r="L1091" s="285" t="str">
        <f t="shared" si="73"/>
        <v/>
      </c>
      <c r="M1091" s="286" t="str">
        <f t="shared" ca="1" si="74"/>
        <v/>
      </c>
      <c r="U1091" s="275"/>
    </row>
    <row r="1092" spans="1:21" x14ac:dyDescent="0.25">
      <c r="A1092" s="276"/>
      <c r="B1092" s="277" t="str">
        <f>IF(Table9[[#This Row],[Código do agregado
'[Entidade']]]="","",(CONCATENATE(VLOOKUP(Table9[[#This Row],[Código do agregado
'[Entidade']]],Table8[[Código do agregado '[Entidade']]:[Código do agregado
'[1º Direito']]],8,FALSE),".",Table9[[#This Row],[Membro]])))</f>
        <v/>
      </c>
      <c r="C1092" s="278"/>
      <c r="D1092" s="279"/>
      <c r="E1092" s="280" t="str">
        <f ca="1">IF(Table9[[#This Row],[Data de nascimento (aaaa-mm-dd)]]="","",(IF(A1092="","",DATEDIF(D1092,NOW(),"y"))))</f>
        <v/>
      </c>
      <c r="F1092" s="281"/>
      <c r="G1092" s="282"/>
      <c r="H1092" s="283" t="str">
        <f>IF(G1092="","",IF(G1092&gt;(auxiliar!L$2*14),"Sim","Não"))</f>
        <v/>
      </c>
      <c r="I1092" s="384" t="str">
        <f t="shared" si="71"/>
        <v/>
      </c>
      <c r="J1092" s="380" t="str">
        <f>IF(Table9[[#This Row],[Código do agregado
'[Entidade']]]="","",IF(A1092&lt;&gt;A1091,"A",IF(J1091="A","B",IF(J1091="B","C",IF(J1091="C","D",IF(J1091="D","E",IF(J1091="E","F",IF(J1091="F","G",IF(J1091="G","H",IF(J1091="H","I",IF(J1091="I","J",IF(J1091="J","K",IF(J1091="K","L",IF(J1091="L","M",IF(J1091="M","N",IF(J1091="N","O",IF(J1091="O","P",IF(J1091="P","Q"))))))))))))))))))</f>
        <v/>
      </c>
      <c r="K1092" s="284" t="str">
        <f t="shared" si="72"/>
        <v/>
      </c>
      <c r="L1092" s="285" t="str">
        <f t="shared" si="73"/>
        <v/>
      </c>
      <c r="M1092" s="286" t="str">
        <f t="shared" ca="1" si="74"/>
        <v/>
      </c>
      <c r="U1092" s="275"/>
    </row>
    <row r="1093" spans="1:21" x14ac:dyDescent="0.25">
      <c r="A1093" s="276"/>
      <c r="B1093" s="277" t="str">
        <f>IF(Table9[[#This Row],[Código do agregado
'[Entidade']]]="","",(CONCATENATE(VLOOKUP(Table9[[#This Row],[Código do agregado
'[Entidade']]],Table8[[Código do agregado '[Entidade']]:[Código do agregado
'[1º Direito']]],8,FALSE),".",Table9[[#This Row],[Membro]])))</f>
        <v/>
      </c>
      <c r="C1093" s="278"/>
      <c r="D1093" s="279"/>
      <c r="E1093" s="280" t="str">
        <f ca="1">IF(Table9[[#This Row],[Data de nascimento (aaaa-mm-dd)]]="","",(IF(A1093="","",DATEDIF(D1093,NOW(),"y"))))</f>
        <v/>
      </c>
      <c r="F1093" s="281"/>
      <c r="G1093" s="282"/>
      <c r="H1093" s="283" t="str">
        <f>IF(G1093="","",IF(G1093&gt;(auxiliar!L$2*14),"Sim","Não"))</f>
        <v/>
      </c>
      <c r="I1093" s="384" t="str">
        <f t="shared" si="71"/>
        <v/>
      </c>
      <c r="J1093" s="380" t="str">
        <f>IF(Table9[[#This Row],[Código do agregado
'[Entidade']]]="","",IF(A1093&lt;&gt;A1092,"A",IF(J1092="A","B",IF(J1092="B","C",IF(J1092="C","D",IF(J1092="D","E",IF(J1092="E","F",IF(J1092="F","G",IF(J1092="G","H",IF(J1092="H","I",IF(J1092="I","J",IF(J1092="J","K",IF(J1092="K","L",IF(J1092="L","M",IF(J1092="M","N",IF(J1092="N","O",IF(J1092="O","P",IF(J1092="P","Q"))))))))))))))))))</f>
        <v/>
      </c>
      <c r="K1093" s="284" t="str">
        <f t="shared" si="72"/>
        <v/>
      </c>
      <c r="L1093" s="285" t="str">
        <f t="shared" si="73"/>
        <v/>
      </c>
      <c r="M1093" s="286" t="str">
        <f t="shared" ca="1" si="74"/>
        <v/>
      </c>
      <c r="U1093" s="275"/>
    </row>
    <row r="1094" spans="1:21" x14ac:dyDescent="0.25">
      <c r="A1094" s="276"/>
      <c r="B1094" s="277" t="str">
        <f>IF(Table9[[#This Row],[Código do agregado
'[Entidade']]]="","",(CONCATENATE(VLOOKUP(Table9[[#This Row],[Código do agregado
'[Entidade']]],Table8[[Código do agregado '[Entidade']]:[Código do agregado
'[1º Direito']]],8,FALSE),".",Table9[[#This Row],[Membro]])))</f>
        <v/>
      </c>
      <c r="C1094" s="278"/>
      <c r="D1094" s="279"/>
      <c r="E1094" s="280" t="str">
        <f ca="1">IF(Table9[[#This Row],[Data de nascimento (aaaa-mm-dd)]]="","",(IF(A1094="","",DATEDIF(D1094,NOW(),"y"))))</f>
        <v/>
      </c>
      <c r="F1094" s="281"/>
      <c r="G1094" s="282"/>
      <c r="H1094" s="283" t="str">
        <f>IF(G1094="","",IF(G1094&gt;(auxiliar!L$2*14),"Sim","Não"))</f>
        <v/>
      </c>
      <c r="I1094" s="384" t="str">
        <f t="shared" si="71"/>
        <v/>
      </c>
      <c r="J1094" s="380" t="str">
        <f>IF(Table9[[#This Row],[Código do agregado
'[Entidade']]]="","",IF(A1094&lt;&gt;A1093,"A",IF(J1093="A","B",IF(J1093="B","C",IF(J1093="C","D",IF(J1093="D","E",IF(J1093="E","F",IF(J1093="F","G",IF(J1093="G","H",IF(J1093="H","I",IF(J1093="I","J",IF(J1093="J","K",IF(J1093="K","L",IF(J1093="L","M",IF(J1093="M","N",IF(J1093="N","O",IF(J1093="O","P",IF(J1093="P","Q"))))))))))))))))))</f>
        <v/>
      </c>
      <c r="K1094" s="284" t="str">
        <f t="shared" si="72"/>
        <v/>
      </c>
      <c r="L1094" s="285" t="str">
        <f t="shared" si="73"/>
        <v/>
      </c>
      <c r="M1094" s="286" t="str">
        <f t="shared" ca="1" si="74"/>
        <v/>
      </c>
      <c r="U1094" s="275"/>
    </row>
    <row r="1095" spans="1:21" x14ac:dyDescent="0.25">
      <c r="A1095" s="276"/>
      <c r="B1095" s="277" t="str">
        <f>IF(Table9[[#This Row],[Código do agregado
'[Entidade']]]="","",(CONCATENATE(VLOOKUP(Table9[[#This Row],[Código do agregado
'[Entidade']]],Table8[[Código do agregado '[Entidade']]:[Código do agregado
'[1º Direito']]],8,FALSE),".",Table9[[#This Row],[Membro]])))</f>
        <v/>
      </c>
      <c r="C1095" s="278"/>
      <c r="D1095" s="279"/>
      <c r="E1095" s="280" t="str">
        <f ca="1">IF(Table9[[#This Row],[Data de nascimento (aaaa-mm-dd)]]="","",(IF(A1095="","",DATEDIF(D1095,NOW(),"y"))))</f>
        <v/>
      </c>
      <c r="F1095" s="281"/>
      <c r="G1095" s="282"/>
      <c r="H1095" s="283" t="str">
        <f>IF(G1095="","",IF(G1095&gt;(auxiliar!L$2*14),"Sim","Não"))</f>
        <v/>
      </c>
      <c r="I1095" s="384" t="str">
        <f t="shared" ref="I1095:I1158" si="75">IF(AND(A1095&lt;&gt;"",OR(C1095="",D1095="",F1095="",AND(H1095="",L1095="Rend"))),"NÃO","")</f>
        <v/>
      </c>
      <c r="J1095" s="380" t="str">
        <f>IF(Table9[[#This Row],[Código do agregado
'[Entidade']]]="","",IF(A1095&lt;&gt;A1094,"A",IF(J1094="A","B",IF(J1094="B","C",IF(J1094="C","D",IF(J1094="D","E",IF(J1094="E","F",IF(J1094="F","G",IF(J1094="G","H",IF(J1094="H","I",IF(J1094="I","J",IF(J1094="J","K",IF(J1094="K","L",IF(J1094="L","M",IF(J1094="M","N",IF(J1094="N","O",IF(J1094="O","P",IF(J1094="P","Q"))))))))))))))))))</f>
        <v/>
      </c>
      <c r="K1095" s="284" t="str">
        <f t="shared" si="72"/>
        <v/>
      </c>
      <c r="L1095" s="285" t="str">
        <f t="shared" si="73"/>
        <v/>
      </c>
      <c r="M1095" s="286" t="str">
        <f t="shared" ca="1" si="74"/>
        <v/>
      </c>
      <c r="U1095" s="275"/>
    </row>
    <row r="1096" spans="1:21" x14ac:dyDescent="0.25">
      <c r="A1096" s="276"/>
      <c r="B1096" s="277" t="str">
        <f>IF(Table9[[#This Row],[Código do agregado
'[Entidade']]]="","",(CONCATENATE(VLOOKUP(Table9[[#This Row],[Código do agregado
'[Entidade']]],Table8[[Código do agregado '[Entidade']]:[Código do agregado
'[1º Direito']]],8,FALSE),".",Table9[[#This Row],[Membro]])))</f>
        <v/>
      </c>
      <c r="C1096" s="278"/>
      <c r="D1096" s="279"/>
      <c r="E1096" s="280" t="str">
        <f ca="1">IF(Table9[[#This Row],[Data de nascimento (aaaa-mm-dd)]]="","",(IF(A1096="","",DATEDIF(D1096,NOW(),"y"))))</f>
        <v/>
      </c>
      <c r="F1096" s="281"/>
      <c r="G1096" s="282"/>
      <c r="H1096" s="283" t="str">
        <f>IF(G1096="","",IF(G1096&gt;(auxiliar!L$2*14),"Sim","Não"))</f>
        <v/>
      </c>
      <c r="I1096" s="384" t="str">
        <f t="shared" si="75"/>
        <v/>
      </c>
      <c r="J1096" s="380" t="str">
        <f>IF(Table9[[#This Row],[Código do agregado
'[Entidade']]]="","",IF(A1096&lt;&gt;A1095,"A",IF(J1095="A","B",IF(J1095="B","C",IF(J1095="C","D",IF(J1095="D","E",IF(J1095="E","F",IF(J1095="F","G",IF(J1095="G","H",IF(J1095="H","I",IF(J1095="I","J",IF(J1095="J","K",IF(J1095="K","L",IF(J1095="L","M",IF(J1095="M","N",IF(J1095="N","O",IF(J1095="O","P",IF(J1095="P","Q"))))))))))))))))))</f>
        <v/>
      </c>
      <c r="K1096" s="284" t="str">
        <f t="shared" si="72"/>
        <v/>
      </c>
      <c r="L1096" s="285" t="str">
        <f t="shared" si="73"/>
        <v/>
      </c>
      <c r="M1096" s="286" t="str">
        <f t="shared" ca="1" si="74"/>
        <v/>
      </c>
      <c r="U1096" s="275"/>
    </row>
    <row r="1097" spans="1:21" x14ac:dyDescent="0.25">
      <c r="A1097" s="276"/>
      <c r="B1097" s="277" t="str">
        <f>IF(Table9[[#This Row],[Código do agregado
'[Entidade']]]="","",(CONCATENATE(VLOOKUP(Table9[[#This Row],[Código do agregado
'[Entidade']]],Table8[[Código do agregado '[Entidade']]:[Código do agregado
'[1º Direito']]],8,FALSE),".",Table9[[#This Row],[Membro]])))</f>
        <v/>
      </c>
      <c r="C1097" s="278"/>
      <c r="D1097" s="279"/>
      <c r="E1097" s="280" t="str">
        <f ca="1">IF(Table9[[#This Row],[Data de nascimento (aaaa-mm-dd)]]="","",(IF(A1097="","",DATEDIF(D1097,NOW(),"y"))))</f>
        <v/>
      </c>
      <c r="F1097" s="281"/>
      <c r="G1097" s="282"/>
      <c r="H1097" s="283" t="str">
        <f>IF(G1097="","",IF(G1097&gt;(auxiliar!L$2*14),"Sim","Não"))</f>
        <v/>
      </c>
      <c r="I1097" s="384" t="str">
        <f t="shared" si="75"/>
        <v/>
      </c>
      <c r="J1097" s="380" t="str">
        <f>IF(Table9[[#This Row],[Código do agregado
'[Entidade']]]="","",IF(A1097&lt;&gt;A1096,"A",IF(J1096="A","B",IF(J1096="B","C",IF(J1096="C","D",IF(J1096="D","E",IF(J1096="E","F",IF(J1096="F","G",IF(J1096="G","H",IF(J1096="H","I",IF(J1096="I","J",IF(J1096="J","K",IF(J1096="K","L",IF(J1096="L","M",IF(J1096="M","N",IF(J1096="N","O",IF(J1096="O","P",IF(J1096="P","Q"))))))))))))))))))</f>
        <v/>
      </c>
      <c r="K1097" s="284" t="str">
        <f t="shared" si="72"/>
        <v/>
      </c>
      <c r="L1097" s="285" t="str">
        <f t="shared" si="73"/>
        <v/>
      </c>
      <c r="M1097" s="286" t="str">
        <f t="shared" ca="1" si="74"/>
        <v/>
      </c>
      <c r="U1097" s="275"/>
    </row>
    <row r="1098" spans="1:21" x14ac:dyDescent="0.25">
      <c r="A1098" s="276"/>
      <c r="B1098" s="277" t="str">
        <f>IF(Table9[[#This Row],[Código do agregado
'[Entidade']]]="","",(CONCATENATE(VLOOKUP(Table9[[#This Row],[Código do agregado
'[Entidade']]],Table8[[Código do agregado '[Entidade']]:[Código do agregado
'[1º Direito']]],8,FALSE),".",Table9[[#This Row],[Membro]])))</f>
        <v/>
      </c>
      <c r="C1098" s="278"/>
      <c r="D1098" s="279"/>
      <c r="E1098" s="280" t="str">
        <f ca="1">IF(Table9[[#This Row],[Data de nascimento (aaaa-mm-dd)]]="","",(IF(A1098="","",DATEDIF(D1098,NOW(),"y"))))</f>
        <v/>
      </c>
      <c r="F1098" s="281"/>
      <c r="G1098" s="282"/>
      <c r="H1098" s="283" t="str">
        <f>IF(G1098="","",IF(G1098&gt;(auxiliar!L$2*14),"Sim","Não"))</f>
        <v/>
      </c>
      <c r="I1098" s="384" t="str">
        <f t="shared" si="75"/>
        <v/>
      </c>
      <c r="J1098" s="380" t="str">
        <f>IF(Table9[[#This Row],[Código do agregado
'[Entidade']]]="","",IF(A1098&lt;&gt;A1097,"A",IF(J1097="A","B",IF(J1097="B","C",IF(J1097="C","D",IF(J1097="D","E",IF(J1097="E","F",IF(J1097="F","G",IF(J1097="G","H",IF(J1097="H","I",IF(J1097="I","J",IF(J1097="J","K",IF(J1097="K","L",IF(J1097="L","M",IF(J1097="M","N",IF(J1097="N","O",IF(J1097="O","P",IF(J1097="P","Q"))))))))))))))))))</f>
        <v/>
      </c>
      <c r="K1098" s="284" t="str">
        <f t="shared" si="72"/>
        <v/>
      </c>
      <c r="L1098" s="285" t="str">
        <f t="shared" si="73"/>
        <v/>
      </c>
      <c r="M1098" s="286" t="str">
        <f t="shared" ca="1" si="74"/>
        <v/>
      </c>
      <c r="U1098" s="275"/>
    </row>
    <row r="1099" spans="1:21" x14ac:dyDescent="0.25">
      <c r="A1099" s="276"/>
      <c r="B1099" s="277" t="str">
        <f>IF(Table9[[#This Row],[Código do agregado
'[Entidade']]]="","",(CONCATENATE(VLOOKUP(Table9[[#This Row],[Código do agregado
'[Entidade']]],Table8[[Código do agregado '[Entidade']]:[Código do agregado
'[1º Direito']]],8,FALSE),".",Table9[[#This Row],[Membro]])))</f>
        <v/>
      </c>
      <c r="C1099" s="278"/>
      <c r="D1099" s="279"/>
      <c r="E1099" s="280" t="str">
        <f ca="1">IF(Table9[[#This Row],[Data de nascimento (aaaa-mm-dd)]]="","",(IF(A1099="","",DATEDIF(D1099,NOW(),"y"))))</f>
        <v/>
      </c>
      <c r="F1099" s="281"/>
      <c r="G1099" s="282"/>
      <c r="H1099" s="283" t="str">
        <f>IF(G1099="","",IF(G1099&gt;(auxiliar!L$2*14),"Sim","Não"))</f>
        <v/>
      </c>
      <c r="I1099" s="384" t="str">
        <f t="shared" si="75"/>
        <v/>
      </c>
      <c r="J1099" s="380" t="str">
        <f>IF(Table9[[#This Row],[Código do agregado
'[Entidade']]]="","",IF(A1099&lt;&gt;A1098,"A",IF(J1098="A","B",IF(J1098="B","C",IF(J1098="C","D",IF(J1098="D","E",IF(J1098="E","F",IF(J1098="F","G",IF(J1098="G","H",IF(J1098="H","I",IF(J1098="I","J",IF(J1098="J","K",IF(J1098="K","L",IF(J1098="L","M",IF(J1098="M","N",IF(J1098="N","O",IF(J1098="O","P",IF(J1098="P","Q"))))))))))))))))))</f>
        <v/>
      </c>
      <c r="K1099" s="284" t="str">
        <f t="shared" si="72"/>
        <v/>
      </c>
      <c r="L1099" s="285" t="str">
        <f t="shared" si="73"/>
        <v/>
      </c>
      <c r="M1099" s="286" t="str">
        <f t="shared" ca="1" si="74"/>
        <v/>
      </c>
      <c r="U1099" s="275"/>
    </row>
    <row r="1100" spans="1:21" x14ac:dyDescent="0.25">
      <c r="A1100" s="276"/>
      <c r="B1100" s="277" t="str">
        <f>IF(Table9[[#This Row],[Código do agregado
'[Entidade']]]="","",(CONCATENATE(VLOOKUP(Table9[[#This Row],[Código do agregado
'[Entidade']]],Table8[[Código do agregado '[Entidade']]:[Código do agregado
'[1º Direito']]],8,FALSE),".",Table9[[#This Row],[Membro]])))</f>
        <v/>
      </c>
      <c r="C1100" s="278"/>
      <c r="D1100" s="279"/>
      <c r="E1100" s="280" t="str">
        <f ca="1">IF(Table9[[#This Row],[Data de nascimento (aaaa-mm-dd)]]="","",(IF(A1100="","",DATEDIF(D1100,NOW(),"y"))))</f>
        <v/>
      </c>
      <c r="F1100" s="281"/>
      <c r="G1100" s="282"/>
      <c r="H1100" s="283" t="str">
        <f>IF(G1100="","",IF(G1100&gt;(auxiliar!L$2*14),"Sim","Não"))</f>
        <v/>
      </c>
      <c r="I1100" s="384" t="str">
        <f t="shared" si="75"/>
        <v/>
      </c>
      <c r="J1100" s="380" t="str">
        <f>IF(Table9[[#This Row],[Código do agregado
'[Entidade']]]="","",IF(A1100&lt;&gt;A1099,"A",IF(J1099="A","B",IF(J1099="B","C",IF(J1099="C","D",IF(J1099="D","E",IF(J1099="E","F",IF(J1099="F","G",IF(J1099="G","H",IF(J1099="H","I",IF(J1099="I","J",IF(J1099="J","K",IF(J1099="K","L",IF(J1099="L","M",IF(J1099="M","N",IF(J1099="N","O",IF(J1099="O","P",IF(J1099="P","Q"))))))))))))))))))</f>
        <v/>
      </c>
      <c r="K1100" s="284" t="str">
        <f t="shared" ref="K1100:K1163" si="76">IFERROR(IF(OR(RIGHT(C1100,1)-(11-((9*LEFT(C1100,1)+8*MID(C1100,2,1)+7*MID(C1100,3,1)+6*MID(C1100,4,1)+5*MID(C1100,5,1)+4*MID(C1100,6,1)+3*MID(C1100,7,1)+2*MID(C1100,8,1))-(11*INT((9*LEFT(C1100,1)+8*MID(C1100,2,1)+7*MID(C1100,3,1)+6*MID(C1100,4,1)+5*MID(C1100,5,1)+4*MID(C1100,6,1)+3*MID(C1100,7,1)+2*MID(C1100,8,1))/11))))=0,RIGHT(C1100,1)-(11-((9*LEFT(C1100,1)+8*MID(C1100,2,1)+7*MID(C1100,3,1)+6*MID(C1100,4,1)+5*MID(C1100,5,1)+4*MID(C1100,6,1)+3*MID(C1100,7,1)+2*MID(C1100,8,1))-(11*INT((9*LEFT(C1100,1)+8*MID(C1100,2,1)+7*MID(C1100,3,1)+6*MID(C1100,4,1)+5*MID(C1100,5,1)+4*MID(C1100,6,1)+3*MID(C1100,7,1)+2*MID(C1100,8,1))/11))))=-11,RIGHT(C1100,1)-(11-((9*LEFT(C1100,1)+8*MID(C1100,2,1)+7*MID(C1100,3,1)+6*MID(C1100,4,1)+5*MID(C1100,5,1)+4*MID(C1100,6,1)+3*MID(C1100,7,1)+2*MID(C1100,8,1))-(11*INT((9*LEFT(C1100,1)+8*MID(C1100,2,1)+7*MID(C1100,3,1)+6*MID(C1100,4,1)+5*MID(C1100,5,1)+4*MID(C1100,6,1)+3*MID(C1100,7,1)+2*MID(C1100,8,1))/11))))=-10),"","X"),"")</f>
        <v/>
      </c>
      <c r="L1100" s="285" t="str">
        <f t="shared" ref="L1100:L1163" si="77">IF(RIGHT(B1100,1)="A","",IF(B1100="","",IF(OR(E1100&gt;65,AND(E1100&gt;17,E1100&lt;26)),"Rend","")))</f>
        <v/>
      </c>
      <c r="M1100" s="286" t="str">
        <f t="shared" ref="M1100:M1163" ca="1" si="78">IF(OR(E1100&lt;18,AND(H1100="Não",L1100="Rend")),"Dep","")</f>
        <v/>
      </c>
      <c r="U1100" s="275"/>
    </row>
    <row r="1101" spans="1:21" x14ac:dyDescent="0.25">
      <c r="A1101" s="276"/>
      <c r="B1101" s="277" t="str">
        <f>IF(Table9[[#This Row],[Código do agregado
'[Entidade']]]="","",(CONCATENATE(VLOOKUP(Table9[[#This Row],[Código do agregado
'[Entidade']]],Table8[[Código do agregado '[Entidade']]:[Código do agregado
'[1º Direito']]],8,FALSE),".",Table9[[#This Row],[Membro]])))</f>
        <v/>
      </c>
      <c r="C1101" s="278"/>
      <c r="D1101" s="279"/>
      <c r="E1101" s="280" t="str">
        <f ca="1">IF(Table9[[#This Row],[Data de nascimento (aaaa-mm-dd)]]="","",(IF(A1101="","",DATEDIF(D1101,NOW(),"y"))))</f>
        <v/>
      </c>
      <c r="F1101" s="281"/>
      <c r="G1101" s="282"/>
      <c r="H1101" s="283" t="str">
        <f>IF(G1101="","",IF(G1101&gt;(auxiliar!L$2*14),"Sim","Não"))</f>
        <v/>
      </c>
      <c r="I1101" s="384" t="str">
        <f t="shared" si="75"/>
        <v/>
      </c>
      <c r="J1101" s="380" t="str">
        <f>IF(Table9[[#This Row],[Código do agregado
'[Entidade']]]="","",IF(A1101&lt;&gt;A1100,"A",IF(J1100="A","B",IF(J1100="B","C",IF(J1100="C","D",IF(J1100="D","E",IF(J1100="E","F",IF(J1100="F","G",IF(J1100="G","H",IF(J1100="H","I",IF(J1100="I","J",IF(J1100="J","K",IF(J1100="K","L",IF(J1100="L","M",IF(J1100="M","N",IF(J1100="N","O",IF(J1100="O","P",IF(J1100="P","Q"))))))))))))))))))</f>
        <v/>
      </c>
      <c r="K1101" s="284" t="str">
        <f t="shared" si="76"/>
        <v/>
      </c>
      <c r="L1101" s="285" t="str">
        <f t="shared" si="77"/>
        <v/>
      </c>
      <c r="M1101" s="286" t="str">
        <f t="shared" ca="1" si="78"/>
        <v/>
      </c>
      <c r="U1101" s="275"/>
    </row>
    <row r="1102" spans="1:21" x14ac:dyDescent="0.25">
      <c r="A1102" s="276"/>
      <c r="B1102" s="277" t="str">
        <f>IF(Table9[[#This Row],[Código do agregado
'[Entidade']]]="","",(CONCATENATE(VLOOKUP(Table9[[#This Row],[Código do agregado
'[Entidade']]],Table8[[Código do agregado '[Entidade']]:[Código do agregado
'[1º Direito']]],8,FALSE),".",Table9[[#This Row],[Membro]])))</f>
        <v/>
      </c>
      <c r="C1102" s="278"/>
      <c r="D1102" s="279"/>
      <c r="E1102" s="280" t="str">
        <f ca="1">IF(Table9[[#This Row],[Data de nascimento (aaaa-mm-dd)]]="","",(IF(A1102="","",DATEDIF(D1102,NOW(),"y"))))</f>
        <v/>
      </c>
      <c r="F1102" s="281"/>
      <c r="G1102" s="282"/>
      <c r="H1102" s="283" t="str">
        <f>IF(G1102="","",IF(G1102&gt;(auxiliar!L$2*14),"Sim","Não"))</f>
        <v/>
      </c>
      <c r="I1102" s="384" t="str">
        <f t="shared" si="75"/>
        <v/>
      </c>
      <c r="J1102" s="380" t="str">
        <f>IF(Table9[[#This Row],[Código do agregado
'[Entidade']]]="","",IF(A1102&lt;&gt;A1101,"A",IF(J1101="A","B",IF(J1101="B","C",IF(J1101="C","D",IF(J1101="D","E",IF(J1101="E","F",IF(J1101="F","G",IF(J1101="G","H",IF(J1101="H","I",IF(J1101="I","J",IF(J1101="J","K",IF(J1101="K","L",IF(J1101="L","M",IF(J1101="M","N",IF(J1101="N","O",IF(J1101="O","P",IF(J1101="P","Q"))))))))))))))))))</f>
        <v/>
      </c>
      <c r="K1102" s="284" t="str">
        <f t="shared" si="76"/>
        <v/>
      </c>
      <c r="L1102" s="285" t="str">
        <f t="shared" si="77"/>
        <v/>
      </c>
      <c r="M1102" s="286" t="str">
        <f t="shared" ca="1" si="78"/>
        <v/>
      </c>
      <c r="U1102" s="275"/>
    </row>
    <row r="1103" spans="1:21" x14ac:dyDescent="0.25">
      <c r="A1103" s="276"/>
      <c r="B1103" s="277" t="str">
        <f>IF(Table9[[#This Row],[Código do agregado
'[Entidade']]]="","",(CONCATENATE(VLOOKUP(Table9[[#This Row],[Código do agregado
'[Entidade']]],Table8[[Código do agregado '[Entidade']]:[Código do agregado
'[1º Direito']]],8,FALSE),".",Table9[[#This Row],[Membro]])))</f>
        <v/>
      </c>
      <c r="C1103" s="278"/>
      <c r="D1103" s="279"/>
      <c r="E1103" s="280" t="str">
        <f ca="1">IF(Table9[[#This Row],[Data de nascimento (aaaa-mm-dd)]]="","",(IF(A1103="","",DATEDIF(D1103,NOW(),"y"))))</f>
        <v/>
      </c>
      <c r="F1103" s="281"/>
      <c r="G1103" s="282"/>
      <c r="H1103" s="283" t="str">
        <f>IF(G1103="","",IF(G1103&gt;(auxiliar!L$2*14),"Sim","Não"))</f>
        <v/>
      </c>
      <c r="I1103" s="384" t="str">
        <f t="shared" si="75"/>
        <v/>
      </c>
      <c r="J1103" s="380" t="str">
        <f>IF(Table9[[#This Row],[Código do agregado
'[Entidade']]]="","",IF(A1103&lt;&gt;A1102,"A",IF(J1102="A","B",IF(J1102="B","C",IF(J1102="C","D",IF(J1102="D","E",IF(J1102="E","F",IF(J1102="F","G",IF(J1102="G","H",IF(J1102="H","I",IF(J1102="I","J",IF(J1102="J","K",IF(J1102="K","L",IF(J1102="L","M",IF(J1102="M","N",IF(J1102="N","O",IF(J1102="O","P",IF(J1102="P","Q"))))))))))))))))))</f>
        <v/>
      </c>
      <c r="K1103" s="284" t="str">
        <f t="shared" si="76"/>
        <v/>
      </c>
      <c r="L1103" s="285" t="str">
        <f t="shared" si="77"/>
        <v/>
      </c>
      <c r="M1103" s="286" t="str">
        <f t="shared" ca="1" si="78"/>
        <v/>
      </c>
      <c r="U1103" s="275"/>
    </row>
    <row r="1104" spans="1:21" x14ac:dyDescent="0.25">
      <c r="A1104" s="276"/>
      <c r="B1104" s="277" t="str">
        <f>IF(Table9[[#This Row],[Código do agregado
'[Entidade']]]="","",(CONCATENATE(VLOOKUP(Table9[[#This Row],[Código do agregado
'[Entidade']]],Table8[[Código do agregado '[Entidade']]:[Código do agregado
'[1º Direito']]],8,FALSE),".",Table9[[#This Row],[Membro]])))</f>
        <v/>
      </c>
      <c r="C1104" s="278"/>
      <c r="D1104" s="279"/>
      <c r="E1104" s="280" t="str">
        <f ca="1">IF(Table9[[#This Row],[Data de nascimento (aaaa-mm-dd)]]="","",(IF(A1104="","",DATEDIF(D1104,NOW(),"y"))))</f>
        <v/>
      </c>
      <c r="F1104" s="281"/>
      <c r="G1104" s="282"/>
      <c r="H1104" s="283" t="str">
        <f>IF(G1104="","",IF(G1104&gt;(auxiliar!L$2*14),"Sim","Não"))</f>
        <v/>
      </c>
      <c r="I1104" s="384" t="str">
        <f t="shared" si="75"/>
        <v/>
      </c>
      <c r="J1104" s="380" t="str">
        <f>IF(Table9[[#This Row],[Código do agregado
'[Entidade']]]="","",IF(A1104&lt;&gt;A1103,"A",IF(J1103="A","B",IF(J1103="B","C",IF(J1103="C","D",IF(J1103="D","E",IF(J1103="E","F",IF(J1103="F","G",IF(J1103="G","H",IF(J1103="H","I",IF(J1103="I","J",IF(J1103="J","K",IF(J1103="K","L",IF(J1103="L","M",IF(J1103="M","N",IF(J1103="N","O",IF(J1103="O","P",IF(J1103="P","Q"))))))))))))))))))</f>
        <v/>
      </c>
      <c r="K1104" s="284" t="str">
        <f t="shared" si="76"/>
        <v/>
      </c>
      <c r="L1104" s="285" t="str">
        <f t="shared" si="77"/>
        <v/>
      </c>
      <c r="M1104" s="286" t="str">
        <f t="shared" ca="1" si="78"/>
        <v/>
      </c>
      <c r="U1104" s="275"/>
    </row>
    <row r="1105" spans="1:21" x14ac:dyDescent="0.25">
      <c r="A1105" s="276"/>
      <c r="B1105" s="277" t="str">
        <f>IF(Table9[[#This Row],[Código do agregado
'[Entidade']]]="","",(CONCATENATE(VLOOKUP(Table9[[#This Row],[Código do agregado
'[Entidade']]],Table8[[Código do agregado '[Entidade']]:[Código do agregado
'[1º Direito']]],8,FALSE),".",Table9[[#This Row],[Membro]])))</f>
        <v/>
      </c>
      <c r="C1105" s="278"/>
      <c r="D1105" s="279"/>
      <c r="E1105" s="280" t="str">
        <f ca="1">IF(Table9[[#This Row],[Data de nascimento (aaaa-mm-dd)]]="","",(IF(A1105="","",DATEDIF(D1105,NOW(),"y"))))</f>
        <v/>
      </c>
      <c r="F1105" s="281"/>
      <c r="G1105" s="282"/>
      <c r="H1105" s="283" t="str">
        <f>IF(G1105="","",IF(G1105&gt;(auxiliar!L$2*14),"Sim","Não"))</f>
        <v/>
      </c>
      <c r="I1105" s="384" t="str">
        <f t="shared" si="75"/>
        <v/>
      </c>
      <c r="J1105" s="380" t="str">
        <f>IF(Table9[[#This Row],[Código do agregado
'[Entidade']]]="","",IF(A1105&lt;&gt;A1104,"A",IF(J1104="A","B",IF(J1104="B","C",IF(J1104="C","D",IF(J1104="D","E",IF(J1104="E","F",IF(J1104="F","G",IF(J1104="G","H",IF(J1104="H","I",IF(J1104="I","J",IF(J1104="J","K",IF(J1104="K","L",IF(J1104="L","M",IF(J1104="M","N",IF(J1104="N","O",IF(J1104="O","P",IF(J1104="P","Q"))))))))))))))))))</f>
        <v/>
      </c>
      <c r="K1105" s="284" t="str">
        <f t="shared" si="76"/>
        <v/>
      </c>
      <c r="L1105" s="285" t="str">
        <f t="shared" si="77"/>
        <v/>
      </c>
      <c r="M1105" s="286" t="str">
        <f t="shared" ca="1" si="78"/>
        <v/>
      </c>
      <c r="U1105" s="275"/>
    </row>
    <row r="1106" spans="1:21" x14ac:dyDescent="0.25">
      <c r="A1106" s="276"/>
      <c r="B1106" s="277" t="str">
        <f>IF(Table9[[#This Row],[Código do agregado
'[Entidade']]]="","",(CONCATENATE(VLOOKUP(Table9[[#This Row],[Código do agregado
'[Entidade']]],Table8[[Código do agregado '[Entidade']]:[Código do agregado
'[1º Direito']]],8,FALSE),".",Table9[[#This Row],[Membro]])))</f>
        <v/>
      </c>
      <c r="C1106" s="278"/>
      <c r="D1106" s="279"/>
      <c r="E1106" s="280" t="str">
        <f ca="1">IF(Table9[[#This Row],[Data de nascimento (aaaa-mm-dd)]]="","",(IF(A1106="","",DATEDIF(D1106,NOW(),"y"))))</f>
        <v/>
      </c>
      <c r="F1106" s="281"/>
      <c r="G1106" s="282"/>
      <c r="H1106" s="283" t="str">
        <f>IF(G1106="","",IF(G1106&gt;(auxiliar!L$2*14),"Sim","Não"))</f>
        <v/>
      </c>
      <c r="I1106" s="384" t="str">
        <f t="shared" si="75"/>
        <v/>
      </c>
      <c r="J1106" s="380" t="str">
        <f>IF(Table9[[#This Row],[Código do agregado
'[Entidade']]]="","",IF(A1106&lt;&gt;A1105,"A",IF(J1105="A","B",IF(J1105="B","C",IF(J1105="C","D",IF(J1105="D","E",IF(J1105="E","F",IF(J1105="F","G",IF(J1105="G","H",IF(J1105="H","I",IF(J1105="I","J",IF(J1105="J","K",IF(J1105="K","L",IF(J1105="L","M",IF(J1105="M","N",IF(J1105="N","O",IF(J1105="O","P",IF(J1105="P","Q"))))))))))))))))))</f>
        <v/>
      </c>
      <c r="K1106" s="284" t="str">
        <f t="shared" si="76"/>
        <v/>
      </c>
      <c r="L1106" s="285" t="str">
        <f t="shared" si="77"/>
        <v/>
      </c>
      <c r="M1106" s="286" t="str">
        <f t="shared" ca="1" si="78"/>
        <v/>
      </c>
      <c r="U1106" s="275"/>
    </row>
    <row r="1107" spans="1:21" x14ac:dyDescent="0.25">
      <c r="A1107" s="276"/>
      <c r="B1107" s="277" t="str">
        <f>IF(Table9[[#This Row],[Código do agregado
'[Entidade']]]="","",(CONCATENATE(VLOOKUP(Table9[[#This Row],[Código do agregado
'[Entidade']]],Table8[[Código do agregado '[Entidade']]:[Código do agregado
'[1º Direito']]],8,FALSE),".",Table9[[#This Row],[Membro]])))</f>
        <v/>
      </c>
      <c r="C1107" s="278"/>
      <c r="D1107" s="279"/>
      <c r="E1107" s="280" t="str">
        <f ca="1">IF(Table9[[#This Row],[Data de nascimento (aaaa-mm-dd)]]="","",(IF(A1107="","",DATEDIF(D1107,NOW(),"y"))))</f>
        <v/>
      </c>
      <c r="F1107" s="281"/>
      <c r="G1107" s="282"/>
      <c r="H1107" s="283" t="str">
        <f>IF(G1107="","",IF(G1107&gt;(auxiliar!L$2*14),"Sim","Não"))</f>
        <v/>
      </c>
      <c r="I1107" s="384" t="str">
        <f t="shared" si="75"/>
        <v/>
      </c>
      <c r="J1107" s="380" t="str">
        <f>IF(Table9[[#This Row],[Código do agregado
'[Entidade']]]="","",IF(A1107&lt;&gt;A1106,"A",IF(J1106="A","B",IF(J1106="B","C",IF(J1106="C","D",IF(J1106="D","E",IF(J1106="E","F",IF(J1106="F","G",IF(J1106="G","H",IF(J1106="H","I",IF(J1106="I","J",IF(J1106="J","K",IF(J1106="K","L",IF(J1106="L","M",IF(J1106="M","N",IF(J1106="N","O",IF(J1106="O","P",IF(J1106="P","Q"))))))))))))))))))</f>
        <v/>
      </c>
      <c r="K1107" s="284" t="str">
        <f t="shared" si="76"/>
        <v/>
      </c>
      <c r="L1107" s="285" t="str">
        <f t="shared" si="77"/>
        <v/>
      </c>
      <c r="M1107" s="286" t="str">
        <f t="shared" ca="1" si="78"/>
        <v/>
      </c>
      <c r="U1107" s="275"/>
    </row>
    <row r="1108" spans="1:21" x14ac:dyDescent="0.25">
      <c r="A1108" s="276"/>
      <c r="B1108" s="277" t="str">
        <f>IF(Table9[[#This Row],[Código do agregado
'[Entidade']]]="","",(CONCATENATE(VLOOKUP(Table9[[#This Row],[Código do agregado
'[Entidade']]],Table8[[Código do agregado '[Entidade']]:[Código do agregado
'[1º Direito']]],8,FALSE),".",Table9[[#This Row],[Membro]])))</f>
        <v/>
      </c>
      <c r="C1108" s="278"/>
      <c r="D1108" s="279"/>
      <c r="E1108" s="280" t="str">
        <f ca="1">IF(Table9[[#This Row],[Data de nascimento (aaaa-mm-dd)]]="","",(IF(A1108="","",DATEDIF(D1108,NOW(),"y"))))</f>
        <v/>
      </c>
      <c r="F1108" s="281"/>
      <c r="G1108" s="282"/>
      <c r="H1108" s="283" t="str">
        <f>IF(G1108="","",IF(G1108&gt;(auxiliar!L$2*14),"Sim","Não"))</f>
        <v/>
      </c>
      <c r="I1108" s="384" t="str">
        <f t="shared" si="75"/>
        <v/>
      </c>
      <c r="J1108" s="380" t="str">
        <f>IF(Table9[[#This Row],[Código do agregado
'[Entidade']]]="","",IF(A1108&lt;&gt;A1107,"A",IF(J1107="A","B",IF(J1107="B","C",IF(J1107="C","D",IF(J1107="D","E",IF(J1107="E","F",IF(J1107="F","G",IF(J1107="G","H",IF(J1107="H","I",IF(J1107="I","J",IF(J1107="J","K",IF(J1107="K","L",IF(J1107="L","M",IF(J1107="M","N",IF(J1107="N","O",IF(J1107="O","P",IF(J1107="P","Q"))))))))))))))))))</f>
        <v/>
      </c>
      <c r="K1108" s="284" t="str">
        <f t="shared" si="76"/>
        <v/>
      </c>
      <c r="L1108" s="285" t="str">
        <f t="shared" si="77"/>
        <v/>
      </c>
      <c r="M1108" s="286" t="str">
        <f t="shared" ca="1" si="78"/>
        <v/>
      </c>
      <c r="U1108" s="275"/>
    </row>
    <row r="1109" spans="1:21" x14ac:dyDescent="0.25">
      <c r="A1109" s="276"/>
      <c r="B1109" s="277" t="str">
        <f>IF(Table9[[#This Row],[Código do agregado
'[Entidade']]]="","",(CONCATENATE(VLOOKUP(Table9[[#This Row],[Código do agregado
'[Entidade']]],Table8[[Código do agregado '[Entidade']]:[Código do agregado
'[1º Direito']]],8,FALSE),".",Table9[[#This Row],[Membro]])))</f>
        <v/>
      </c>
      <c r="C1109" s="278"/>
      <c r="D1109" s="279"/>
      <c r="E1109" s="280" t="str">
        <f ca="1">IF(Table9[[#This Row],[Data de nascimento (aaaa-mm-dd)]]="","",(IF(A1109="","",DATEDIF(D1109,NOW(),"y"))))</f>
        <v/>
      </c>
      <c r="F1109" s="281"/>
      <c r="G1109" s="282"/>
      <c r="H1109" s="283" t="str">
        <f>IF(G1109="","",IF(G1109&gt;(auxiliar!L$2*14),"Sim","Não"))</f>
        <v/>
      </c>
      <c r="I1109" s="384" t="str">
        <f t="shared" si="75"/>
        <v/>
      </c>
      <c r="J1109" s="380" t="str">
        <f>IF(Table9[[#This Row],[Código do agregado
'[Entidade']]]="","",IF(A1109&lt;&gt;A1108,"A",IF(J1108="A","B",IF(J1108="B","C",IF(J1108="C","D",IF(J1108="D","E",IF(J1108="E","F",IF(J1108="F","G",IF(J1108="G","H",IF(J1108="H","I",IF(J1108="I","J",IF(J1108="J","K",IF(J1108="K","L",IF(J1108="L","M",IF(J1108="M","N",IF(J1108="N","O",IF(J1108="O","P",IF(J1108="P","Q"))))))))))))))))))</f>
        <v/>
      </c>
      <c r="K1109" s="284" t="str">
        <f t="shared" si="76"/>
        <v/>
      </c>
      <c r="L1109" s="285" t="str">
        <f t="shared" si="77"/>
        <v/>
      </c>
      <c r="M1109" s="286" t="str">
        <f t="shared" ca="1" si="78"/>
        <v/>
      </c>
      <c r="U1109" s="275"/>
    </row>
    <row r="1110" spans="1:21" x14ac:dyDescent="0.25">
      <c r="A1110" s="276"/>
      <c r="B1110" s="277" t="str">
        <f>IF(Table9[[#This Row],[Código do agregado
'[Entidade']]]="","",(CONCATENATE(VLOOKUP(Table9[[#This Row],[Código do agregado
'[Entidade']]],Table8[[Código do agregado '[Entidade']]:[Código do agregado
'[1º Direito']]],8,FALSE),".",Table9[[#This Row],[Membro]])))</f>
        <v/>
      </c>
      <c r="C1110" s="278"/>
      <c r="D1110" s="279"/>
      <c r="E1110" s="280" t="str">
        <f ca="1">IF(Table9[[#This Row],[Data de nascimento (aaaa-mm-dd)]]="","",(IF(A1110="","",DATEDIF(D1110,NOW(),"y"))))</f>
        <v/>
      </c>
      <c r="F1110" s="281"/>
      <c r="G1110" s="282"/>
      <c r="H1110" s="283" t="str">
        <f>IF(G1110="","",IF(G1110&gt;(auxiliar!L$2*14),"Sim","Não"))</f>
        <v/>
      </c>
      <c r="I1110" s="384" t="str">
        <f t="shared" si="75"/>
        <v/>
      </c>
      <c r="J1110" s="380" t="str">
        <f>IF(Table9[[#This Row],[Código do agregado
'[Entidade']]]="","",IF(A1110&lt;&gt;A1109,"A",IF(J1109="A","B",IF(J1109="B","C",IF(J1109="C","D",IF(J1109="D","E",IF(J1109="E","F",IF(J1109="F","G",IF(J1109="G","H",IF(J1109="H","I",IF(J1109="I","J",IF(J1109="J","K",IF(J1109="K","L",IF(J1109="L","M",IF(J1109="M","N",IF(J1109="N","O",IF(J1109="O","P",IF(J1109="P","Q"))))))))))))))))))</f>
        <v/>
      </c>
      <c r="K1110" s="284" t="str">
        <f t="shared" si="76"/>
        <v/>
      </c>
      <c r="L1110" s="285" t="str">
        <f t="shared" si="77"/>
        <v/>
      </c>
      <c r="M1110" s="286" t="str">
        <f t="shared" ca="1" si="78"/>
        <v/>
      </c>
      <c r="U1110" s="275"/>
    </row>
    <row r="1111" spans="1:21" x14ac:dyDescent="0.25">
      <c r="A1111" s="276"/>
      <c r="B1111" s="277" t="str">
        <f>IF(Table9[[#This Row],[Código do agregado
'[Entidade']]]="","",(CONCATENATE(VLOOKUP(Table9[[#This Row],[Código do agregado
'[Entidade']]],Table8[[Código do agregado '[Entidade']]:[Código do agregado
'[1º Direito']]],8,FALSE),".",Table9[[#This Row],[Membro]])))</f>
        <v/>
      </c>
      <c r="C1111" s="278"/>
      <c r="D1111" s="279"/>
      <c r="E1111" s="280" t="str">
        <f ca="1">IF(Table9[[#This Row],[Data de nascimento (aaaa-mm-dd)]]="","",(IF(A1111="","",DATEDIF(D1111,NOW(),"y"))))</f>
        <v/>
      </c>
      <c r="F1111" s="281"/>
      <c r="G1111" s="282"/>
      <c r="H1111" s="283" t="str">
        <f>IF(G1111="","",IF(G1111&gt;(auxiliar!L$2*14),"Sim","Não"))</f>
        <v/>
      </c>
      <c r="I1111" s="384" t="str">
        <f t="shared" si="75"/>
        <v/>
      </c>
      <c r="J1111" s="380" t="str">
        <f>IF(Table9[[#This Row],[Código do agregado
'[Entidade']]]="","",IF(A1111&lt;&gt;A1110,"A",IF(J1110="A","B",IF(J1110="B","C",IF(J1110="C","D",IF(J1110="D","E",IF(J1110="E","F",IF(J1110="F","G",IF(J1110="G","H",IF(J1110="H","I",IF(J1110="I","J",IF(J1110="J","K",IF(J1110="K","L",IF(J1110="L","M",IF(J1110="M","N",IF(J1110="N","O",IF(J1110="O","P",IF(J1110="P","Q"))))))))))))))))))</f>
        <v/>
      </c>
      <c r="K1111" s="284" t="str">
        <f t="shared" si="76"/>
        <v/>
      </c>
      <c r="L1111" s="285" t="str">
        <f t="shared" si="77"/>
        <v/>
      </c>
      <c r="M1111" s="286" t="str">
        <f t="shared" ca="1" si="78"/>
        <v/>
      </c>
      <c r="U1111" s="275"/>
    </row>
    <row r="1112" spans="1:21" x14ac:dyDescent="0.25">
      <c r="A1112" s="276"/>
      <c r="B1112" s="277" t="str">
        <f>IF(Table9[[#This Row],[Código do agregado
'[Entidade']]]="","",(CONCATENATE(VLOOKUP(Table9[[#This Row],[Código do agregado
'[Entidade']]],Table8[[Código do agregado '[Entidade']]:[Código do agregado
'[1º Direito']]],8,FALSE),".",Table9[[#This Row],[Membro]])))</f>
        <v/>
      </c>
      <c r="C1112" s="278"/>
      <c r="D1112" s="279"/>
      <c r="E1112" s="280" t="str">
        <f ca="1">IF(Table9[[#This Row],[Data de nascimento (aaaa-mm-dd)]]="","",(IF(A1112="","",DATEDIF(D1112,NOW(),"y"))))</f>
        <v/>
      </c>
      <c r="F1112" s="281"/>
      <c r="G1112" s="282"/>
      <c r="H1112" s="283" t="str">
        <f>IF(G1112="","",IF(G1112&gt;(auxiliar!L$2*14),"Sim","Não"))</f>
        <v/>
      </c>
      <c r="I1112" s="384" t="str">
        <f t="shared" si="75"/>
        <v/>
      </c>
      <c r="J1112" s="380" t="str">
        <f>IF(Table9[[#This Row],[Código do agregado
'[Entidade']]]="","",IF(A1112&lt;&gt;A1111,"A",IF(J1111="A","B",IF(J1111="B","C",IF(J1111="C","D",IF(J1111="D","E",IF(J1111="E","F",IF(J1111="F","G",IF(J1111="G","H",IF(J1111="H","I",IF(J1111="I","J",IF(J1111="J","K",IF(J1111="K","L",IF(J1111="L","M",IF(J1111="M","N",IF(J1111="N","O",IF(J1111="O","P",IF(J1111="P","Q"))))))))))))))))))</f>
        <v/>
      </c>
      <c r="K1112" s="284" t="str">
        <f t="shared" si="76"/>
        <v/>
      </c>
      <c r="L1112" s="285" t="str">
        <f t="shared" si="77"/>
        <v/>
      </c>
      <c r="M1112" s="286" t="str">
        <f t="shared" ca="1" si="78"/>
        <v/>
      </c>
      <c r="U1112" s="275"/>
    </row>
    <row r="1113" spans="1:21" x14ac:dyDescent="0.25">
      <c r="A1113" s="276"/>
      <c r="B1113" s="277" t="str">
        <f>IF(Table9[[#This Row],[Código do agregado
'[Entidade']]]="","",(CONCATENATE(VLOOKUP(Table9[[#This Row],[Código do agregado
'[Entidade']]],Table8[[Código do agregado '[Entidade']]:[Código do agregado
'[1º Direito']]],8,FALSE),".",Table9[[#This Row],[Membro]])))</f>
        <v/>
      </c>
      <c r="C1113" s="278"/>
      <c r="D1113" s="279"/>
      <c r="E1113" s="280" t="str">
        <f ca="1">IF(Table9[[#This Row],[Data de nascimento (aaaa-mm-dd)]]="","",(IF(A1113="","",DATEDIF(D1113,NOW(),"y"))))</f>
        <v/>
      </c>
      <c r="F1113" s="281"/>
      <c r="G1113" s="282"/>
      <c r="H1113" s="283" t="str">
        <f>IF(G1113="","",IF(G1113&gt;(auxiliar!L$2*14),"Sim","Não"))</f>
        <v/>
      </c>
      <c r="I1113" s="384" t="str">
        <f t="shared" si="75"/>
        <v/>
      </c>
      <c r="J1113" s="380" t="str">
        <f>IF(Table9[[#This Row],[Código do agregado
'[Entidade']]]="","",IF(A1113&lt;&gt;A1112,"A",IF(J1112="A","B",IF(J1112="B","C",IF(J1112="C","D",IF(J1112="D","E",IF(J1112="E","F",IF(J1112="F","G",IF(J1112="G","H",IF(J1112="H","I",IF(J1112="I","J",IF(J1112="J","K",IF(J1112="K","L",IF(J1112="L","M",IF(J1112="M","N",IF(J1112="N","O",IF(J1112="O","P",IF(J1112="P","Q"))))))))))))))))))</f>
        <v/>
      </c>
      <c r="K1113" s="284" t="str">
        <f t="shared" si="76"/>
        <v/>
      </c>
      <c r="L1113" s="285" t="str">
        <f t="shared" si="77"/>
        <v/>
      </c>
      <c r="M1113" s="286" t="str">
        <f t="shared" ca="1" si="78"/>
        <v/>
      </c>
      <c r="U1113" s="275"/>
    </row>
    <row r="1114" spans="1:21" x14ac:dyDescent="0.25">
      <c r="A1114" s="276"/>
      <c r="B1114" s="277" t="str">
        <f>IF(Table9[[#This Row],[Código do agregado
'[Entidade']]]="","",(CONCATENATE(VLOOKUP(Table9[[#This Row],[Código do agregado
'[Entidade']]],Table8[[Código do agregado '[Entidade']]:[Código do agregado
'[1º Direito']]],8,FALSE),".",Table9[[#This Row],[Membro]])))</f>
        <v/>
      </c>
      <c r="C1114" s="278"/>
      <c r="D1114" s="279"/>
      <c r="E1114" s="280" t="str">
        <f ca="1">IF(Table9[[#This Row],[Data de nascimento (aaaa-mm-dd)]]="","",(IF(A1114="","",DATEDIF(D1114,NOW(),"y"))))</f>
        <v/>
      </c>
      <c r="F1114" s="281"/>
      <c r="G1114" s="282"/>
      <c r="H1114" s="283" t="str">
        <f>IF(G1114="","",IF(G1114&gt;(auxiliar!L$2*14),"Sim","Não"))</f>
        <v/>
      </c>
      <c r="I1114" s="384" t="str">
        <f t="shared" si="75"/>
        <v/>
      </c>
      <c r="J1114" s="380" t="str">
        <f>IF(Table9[[#This Row],[Código do agregado
'[Entidade']]]="","",IF(A1114&lt;&gt;A1113,"A",IF(J1113="A","B",IF(J1113="B","C",IF(J1113="C","D",IF(J1113="D","E",IF(J1113="E","F",IF(J1113="F","G",IF(J1113="G","H",IF(J1113="H","I",IF(J1113="I","J",IF(J1113="J","K",IF(J1113="K","L",IF(J1113="L","M",IF(J1113="M","N",IF(J1113="N","O",IF(J1113="O","P",IF(J1113="P","Q"))))))))))))))))))</f>
        <v/>
      </c>
      <c r="K1114" s="284" t="str">
        <f t="shared" si="76"/>
        <v/>
      </c>
      <c r="L1114" s="285" t="str">
        <f t="shared" si="77"/>
        <v/>
      </c>
      <c r="M1114" s="286" t="str">
        <f t="shared" ca="1" si="78"/>
        <v/>
      </c>
      <c r="U1114" s="275"/>
    </row>
    <row r="1115" spans="1:21" x14ac:dyDescent="0.25">
      <c r="A1115" s="276"/>
      <c r="B1115" s="277" t="str">
        <f>IF(Table9[[#This Row],[Código do agregado
'[Entidade']]]="","",(CONCATENATE(VLOOKUP(Table9[[#This Row],[Código do agregado
'[Entidade']]],Table8[[Código do agregado '[Entidade']]:[Código do agregado
'[1º Direito']]],8,FALSE),".",Table9[[#This Row],[Membro]])))</f>
        <v/>
      </c>
      <c r="C1115" s="278"/>
      <c r="D1115" s="279"/>
      <c r="E1115" s="280" t="str">
        <f ca="1">IF(Table9[[#This Row],[Data de nascimento (aaaa-mm-dd)]]="","",(IF(A1115="","",DATEDIF(D1115,NOW(),"y"))))</f>
        <v/>
      </c>
      <c r="F1115" s="281"/>
      <c r="G1115" s="282"/>
      <c r="H1115" s="283" t="str">
        <f>IF(G1115="","",IF(G1115&gt;(auxiliar!L$2*14),"Sim","Não"))</f>
        <v/>
      </c>
      <c r="I1115" s="384" t="str">
        <f t="shared" si="75"/>
        <v/>
      </c>
      <c r="J1115" s="380" t="str">
        <f>IF(Table9[[#This Row],[Código do agregado
'[Entidade']]]="","",IF(A1115&lt;&gt;A1114,"A",IF(J1114="A","B",IF(J1114="B","C",IF(J1114="C","D",IF(J1114="D","E",IF(J1114="E","F",IF(J1114="F","G",IF(J1114="G","H",IF(J1114="H","I",IF(J1114="I","J",IF(J1114="J","K",IF(J1114="K","L",IF(J1114="L","M",IF(J1114="M","N",IF(J1114="N","O",IF(J1114="O","P",IF(J1114="P","Q"))))))))))))))))))</f>
        <v/>
      </c>
      <c r="K1115" s="284" t="str">
        <f t="shared" si="76"/>
        <v/>
      </c>
      <c r="L1115" s="285" t="str">
        <f t="shared" si="77"/>
        <v/>
      </c>
      <c r="M1115" s="286" t="str">
        <f t="shared" ca="1" si="78"/>
        <v/>
      </c>
      <c r="U1115" s="275"/>
    </row>
    <row r="1116" spans="1:21" x14ac:dyDescent="0.25">
      <c r="A1116" s="276"/>
      <c r="B1116" s="277" t="str">
        <f>IF(Table9[[#This Row],[Código do agregado
'[Entidade']]]="","",(CONCATENATE(VLOOKUP(Table9[[#This Row],[Código do agregado
'[Entidade']]],Table8[[Código do agregado '[Entidade']]:[Código do agregado
'[1º Direito']]],8,FALSE),".",Table9[[#This Row],[Membro]])))</f>
        <v/>
      </c>
      <c r="C1116" s="278"/>
      <c r="D1116" s="279"/>
      <c r="E1116" s="280" t="str">
        <f ca="1">IF(Table9[[#This Row],[Data de nascimento (aaaa-mm-dd)]]="","",(IF(A1116="","",DATEDIF(D1116,NOW(),"y"))))</f>
        <v/>
      </c>
      <c r="F1116" s="281"/>
      <c r="G1116" s="282"/>
      <c r="H1116" s="283" t="str">
        <f>IF(G1116="","",IF(G1116&gt;(auxiliar!L$2*14),"Sim","Não"))</f>
        <v/>
      </c>
      <c r="I1116" s="384" t="str">
        <f t="shared" si="75"/>
        <v/>
      </c>
      <c r="J1116" s="380" t="str">
        <f>IF(Table9[[#This Row],[Código do agregado
'[Entidade']]]="","",IF(A1116&lt;&gt;A1115,"A",IF(J1115="A","B",IF(J1115="B","C",IF(J1115="C","D",IF(J1115="D","E",IF(J1115="E","F",IF(J1115="F","G",IF(J1115="G","H",IF(J1115="H","I",IF(J1115="I","J",IF(J1115="J","K",IF(J1115="K","L",IF(J1115="L","M",IF(J1115="M","N",IF(J1115="N","O",IF(J1115="O","P",IF(J1115="P","Q"))))))))))))))))))</f>
        <v/>
      </c>
      <c r="K1116" s="284" t="str">
        <f t="shared" si="76"/>
        <v/>
      </c>
      <c r="L1116" s="285" t="str">
        <f t="shared" si="77"/>
        <v/>
      </c>
      <c r="M1116" s="286" t="str">
        <f t="shared" ca="1" si="78"/>
        <v/>
      </c>
      <c r="U1116" s="275"/>
    </row>
    <row r="1117" spans="1:21" x14ac:dyDescent="0.25">
      <c r="A1117" s="276"/>
      <c r="B1117" s="277" t="str">
        <f>IF(Table9[[#This Row],[Código do agregado
'[Entidade']]]="","",(CONCATENATE(VLOOKUP(Table9[[#This Row],[Código do agregado
'[Entidade']]],Table8[[Código do agregado '[Entidade']]:[Código do agregado
'[1º Direito']]],8,FALSE),".",Table9[[#This Row],[Membro]])))</f>
        <v/>
      </c>
      <c r="C1117" s="278"/>
      <c r="D1117" s="279"/>
      <c r="E1117" s="280" t="str">
        <f ca="1">IF(Table9[[#This Row],[Data de nascimento (aaaa-mm-dd)]]="","",(IF(A1117="","",DATEDIF(D1117,NOW(),"y"))))</f>
        <v/>
      </c>
      <c r="F1117" s="281"/>
      <c r="G1117" s="282"/>
      <c r="H1117" s="283" t="str">
        <f>IF(G1117="","",IF(G1117&gt;(auxiliar!L$2*14),"Sim","Não"))</f>
        <v/>
      </c>
      <c r="I1117" s="384" t="str">
        <f t="shared" si="75"/>
        <v/>
      </c>
      <c r="J1117" s="380" t="str">
        <f>IF(Table9[[#This Row],[Código do agregado
'[Entidade']]]="","",IF(A1117&lt;&gt;A1116,"A",IF(J1116="A","B",IF(J1116="B","C",IF(J1116="C","D",IF(J1116="D","E",IF(J1116="E","F",IF(J1116="F","G",IF(J1116="G","H",IF(J1116="H","I",IF(J1116="I","J",IF(J1116="J","K",IF(J1116="K","L",IF(J1116="L","M",IF(J1116="M","N",IF(J1116="N","O",IF(J1116="O","P",IF(J1116="P","Q"))))))))))))))))))</f>
        <v/>
      </c>
      <c r="K1117" s="284" t="str">
        <f t="shared" si="76"/>
        <v/>
      </c>
      <c r="L1117" s="285" t="str">
        <f t="shared" si="77"/>
        <v/>
      </c>
      <c r="M1117" s="286" t="str">
        <f t="shared" ca="1" si="78"/>
        <v/>
      </c>
      <c r="U1117" s="275"/>
    </row>
    <row r="1118" spans="1:21" x14ac:dyDescent="0.25">
      <c r="A1118" s="276"/>
      <c r="B1118" s="277" t="str">
        <f>IF(Table9[[#This Row],[Código do agregado
'[Entidade']]]="","",(CONCATENATE(VLOOKUP(Table9[[#This Row],[Código do agregado
'[Entidade']]],Table8[[Código do agregado '[Entidade']]:[Código do agregado
'[1º Direito']]],8,FALSE),".",Table9[[#This Row],[Membro]])))</f>
        <v/>
      </c>
      <c r="C1118" s="278"/>
      <c r="D1118" s="279"/>
      <c r="E1118" s="280" t="str">
        <f ca="1">IF(Table9[[#This Row],[Data de nascimento (aaaa-mm-dd)]]="","",(IF(A1118="","",DATEDIF(D1118,NOW(),"y"))))</f>
        <v/>
      </c>
      <c r="F1118" s="281"/>
      <c r="G1118" s="282"/>
      <c r="H1118" s="283" t="str">
        <f>IF(G1118="","",IF(G1118&gt;(auxiliar!L$2*14),"Sim","Não"))</f>
        <v/>
      </c>
      <c r="I1118" s="384" t="str">
        <f t="shared" si="75"/>
        <v/>
      </c>
      <c r="J1118" s="380" t="str">
        <f>IF(Table9[[#This Row],[Código do agregado
'[Entidade']]]="","",IF(A1118&lt;&gt;A1117,"A",IF(J1117="A","B",IF(J1117="B","C",IF(J1117="C","D",IF(J1117="D","E",IF(J1117="E","F",IF(J1117="F","G",IF(J1117="G","H",IF(J1117="H","I",IF(J1117="I","J",IF(J1117="J","K",IF(J1117="K","L",IF(J1117="L","M",IF(J1117="M","N",IF(J1117="N","O",IF(J1117="O","P",IF(J1117="P","Q"))))))))))))))))))</f>
        <v/>
      </c>
      <c r="K1118" s="284" t="str">
        <f t="shared" si="76"/>
        <v/>
      </c>
      <c r="L1118" s="285" t="str">
        <f t="shared" si="77"/>
        <v/>
      </c>
      <c r="M1118" s="286" t="str">
        <f t="shared" ca="1" si="78"/>
        <v/>
      </c>
      <c r="U1118" s="275"/>
    </row>
    <row r="1119" spans="1:21" x14ac:dyDescent="0.25">
      <c r="A1119" s="276"/>
      <c r="B1119" s="277" t="str">
        <f>IF(Table9[[#This Row],[Código do agregado
'[Entidade']]]="","",(CONCATENATE(VLOOKUP(Table9[[#This Row],[Código do agregado
'[Entidade']]],Table8[[Código do agregado '[Entidade']]:[Código do agregado
'[1º Direito']]],8,FALSE),".",Table9[[#This Row],[Membro]])))</f>
        <v/>
      </c>
      <c r="C1119" s="278"/>
      <c r="D1119" s="279"/>
      <c r="E1119" s="280" t="str">
        <f ca="1">IF(Table9[[#This Row],[Data de nascimento (aaaa-mm-dd)]]="","",(IF(A1119="","",DATEDIF(D1119,NOW(),"y"))))</f>
        <v/>
      </c>
      <c r="F1119" s="281"/>
      <c r="G1119" s="282"/>
      <c r="H1119" s="283" t="str">
        <f>IF(G1119="","",IF(G1119&gt;(auxiliar!L$2*14),"Sim","Não"))</f>
        <v/>
      </c>
      <c r="I1119" s="384" t="str">
        <f t="shared" si="75"/>
        <v/>
      </c>
      <c r="J1119" s="380" t="str">
        <f>IF(Table9[[#This Row],[Código do agregado
'[Entidade']]]="","",IF(A1119&lt;&gt;A1118,"A",IF(J1118="A","B",IF(J1118="B","C",IF(J1118="C","D",IF(J1118="D","E",IF(J1118="E","F",IF(J1118="F","G",IF(J1118="G","H",IF(J1118="H","I",IF(J1118="I","J",IF(J1118="J","K",IF(J1118="K","L",IF(J1118="L","M",IF(J1118="M","N",IF(J1118="N","O",IF(J1118="O","P",IF(J1118="P","Q"))))))))))))))))))</f>
        <v/>
      </c>
      <c r="K1119" s="284" t="str">
        <f t="shared" si="76"/>
        <v/>
      </c>
      <c r="L1119" s="285" t="str">
        <f t="shared" si="77"/>
        <v/>
      </c>
      <c r="M1119" s="286" t="str">
        <f t="shared" ca="1" si="78"/>
        <v/>
      </c>
      <c r="U1119" s="275"/>
    </row>
    <row r="1120" spans="1:21" x14ac:dyDescent="0.25">
      <c r="A1120" s="276"/>
      <c r="B1120" s="277" t="str">
        <f>IF(Table9[[#This Row],[Código do agregado
'[Entidade']]]="","",(CONCATENATE(VLOOKUP(Table9[[#This Row],[Código do agregado
'[Entidade']]],Table8[[Código do agregado '[Entidade']]:[Código do agregado
'[1º Direito']]],8,FALSE),".",Table9[[#This Row],[Membro]])))</f>
        <v/>
      </c>
      <c r="C1120" s="278"/>
      <c r="D1120" s="279"/>
      <c r="E1120" s="280" t="str">
        <f ca="1">IF(Table9[[#This Row],[Data de nascimento (aaaa-mm-dd)]]="","",(IF(A1120="","",DATEDIF(D1120,NOW(),"y"))))</f>
        <v/>
      </c>
      <c r="F1120" s="281"/>
      <c r="G1120" s="282"/>
      <c r="H1120" s="283" t="str">
        <f>IF(G1120="","",IF(G1120&gt;(auxiliar!L$2*14),"Sim","Não"))</f>
        <v/>
      </c>
      <c r="I1120" s="384" t="str">
        <f t="shared" si="75"/>
        <v/>
      </c>
      <c r="J1120" s="380" t="str">
        <f>IF(Table9[[#This Row],[Código do agregado
'[Entidade']]]="","",IF(A1120&lt;&gt;A1119,"A",IF(J1119="A","B",IF(J1119="B","C",IF(J1119="C","D",IF(J1119="D","E",IF(J1119="E","F",IF(J1119="F","G",IF(J1119="G","H",IF(J1119="H","I",IF(J1119="I","J",IF(J1119="J","K",IF(J1119="K","L",IF(J1119="L","M",IF(J1119="M","N",IF(J1119="N","O",IF(J1119="O","P",IF(J1119="P","Q"))))))))))))))))))</f>
        <v/>
      </c>
      <c r="K1120" s="284" t="str">
        <f t="shared" si="76"/>
        <v/>
      </c>
      <c r="L1120" s="285" t="str">
        <f t="shared" si="77"/>
        <v/>
      </c>
      <c r="M1120" s="286" t="str">
        <f t="shared" ca="1" si="78"/>
        <v/>
      </c>
      <c r="U1120" s="275"/>
    </row>
    <row r="1121" spans="1:21" x14ac:dyDescent="0.25">
      <c r="A1121" s="276"/>
      <c r="B1121" s="277" t="str">
        <f>IF(Table9[[#This Row],[Código do agregado
'[Entidade']]]="","",(CONCATENATE(VLOOKUP(Table9[[#This Row],[Código do agregado
'[Entidade']]],Table8[[Código do agregado '[Entidade']]:[Código do agregado
'[1º Direito']]],8,FALSE),".",Table9[[#This Row],[Membro]])))</f>
        <v/>
      </c>
      <c r="C1121" s="278"/>
      <c r="D1121" s="279"/>
      <c r="E1121" s="280" t="str">
        <f ca="1">IF(Table9[[#This Row],[Data de nascimento (aaaa-mm-dd)]]="","",(IF(A1121="","",DATEDIF(D1121,NOW(),"y"))))</f>
        <v/>
      </c>
      <c r="F1121" s="281"/>
      <c r="G1121" s="282"/>
      <c r="H1121" s="283" t="str">
        <f>IF(G1121="","",IF(G1121&gt;(auxiliar!L$2*14),"Sim","Não"))</f>
        <v/>
      </c>
      <c r="I1121" s="384" t="str">
        <f t="shared" si="75"/>
        <v/>
      </c>
      <c r="J1121" s="380" t="str">
        <f>IF(Table9[[#This Row],[Código do agregado
'[Entidade']]]="","",IF(A1121&lt;&gt;A1120,"A",IF(J1120="A","B",IF(J1120="B","C",IF(J1120="C","D",IF(J1120="D","E",IF(J1120="E","F",IF(J1120="F","G",IF(J1120="G","H",IF(J1120="H","I",IF(J1120="I","J",IF(J1120="J","K",IF(J1120="K","L",IF(J1120="L","M",IF(J1120="M","N",IF(J1120="N","O",IF(J1120="O","P",IF(J1120="P","Q"))))))))))))))))))</f>
        <v/>
      </c>
      <c r="K1121" s="284" t="str">
        <f t="shared" si="76"/>
        <v/>
      </c>
      <c r="L1121" s="285" t="str">
        <f t="shared" si="77"/>
        <v/>
      </c>
      <c r="M1121" s="286" t="str">
        <f t="shared" ca="1" si="78"/>
        <v/>
      </c>
      <c r="U1121" s="275"/>
    </row>
    <row r="1122" spans="1:21" x14ac:dyDescent="0.25">
      <c r="A1122" s="276"/>
      <c r="B1122" s="277" t="str">
        <f>IF(Table9[[#This Row],[Código do agregado
'[Entidade']]]="","",(CONCATENATE(VLOOKUP(Table9[[#This Row],[Código do agregado
'[Entidade']]],Table8[[Código do agregado '[Entidade']]:[Código do agregado
'[1º Direito']]],8,FALSE),".",Table9[[#This Row],[Membro]])))</f>
        <v/>
      </c>
      <c r="C1122" s="278"/>
      <c r="D1122" s="279"/>
      <c r="E1122" s="280" t="str">
        <f ca="1">IF(Table9[[#This Row],[Data de nascimento (aaaa-mm-dd)]]="","",(IF(A1122="","",DATEDIF(D1122,NOW(),"y"))))</f>
        <v/>
      </c>
      <c r="F1122" s="281"/>
      <c r="G1122" s="282"/>
      <c r="H1122" s="283" t="str">
        <f>IF(G1122="","",IF(G1122&gt;(auxiliar!L$2*14),"Sim","Não"))</f>
        <v/>
      </c>
      <c r="I1122" s="384" t="str">
        <f t="shared" si="75"/>
        <v/>
      </c>
      <c r="J1122" s="380" t="str">
        <f>IF(Table9[[#This Row],[Código do agregado
'[Entidade']]]="","",IF(A1122&lt;&gt;A1121,"A",IF(J1121="A","B",IF(J1121="B","C",IF(J1121="C","D",IF(J1121="D","E",IF(J1121="E","F",IF(J1121="F","G",IF(J1121="G","H",IF(J1121="H","I",IF(J1121="I","J",IF(J1121="J","K",IF(J1121="K","L",IF(J1121="L","M",IF(J1121="M","N",IF(J1121="N","O",IF(J1121="O","P",IF(J1121="P","Q"))))))))))))))))))</f>
        <v/>
      </c>
      <c r="K1122" s="284" t="str">
        <f t="shared" si="76"/>
        <v/>
      </c>
      <c r="L1122" s="285" t="str">
        <f t="shared" si="77"/>
        <v/>
      </c>
      <c r="M1122" s="286" t="str">
        <f t="shared" ca="1" si="78"/>
        <v/>
      </c>
      <c r="U1122" s="275"/>
    </row>
    <row r="1123" spans="1:21" x14ac:dyDescent="0.25">
      <c r="A1123" s="276"/>
      <c r="B1123" s="277" t="str">
        <f>IF(Table9[[#This Row],[Código do agregado
'[Entidade']]]="","",(CONCATENATE(VLOOKUP(Table9[[#This Row],[Código do agregado
'[Entidade']]],Table8[[Código do agregado '[Entidade']]:[Código do agregado
'[1º Direito']]],8,FALSE),".",Table9[[#This Row],[Membro]])))</f>
        <v/>
      </c>
      <c r="C1123" s="278"/>
      <c r="D1123" s="279"/>
      <c r="E1123" s="280" t="str">
        <f ca="1">IF(Table9[[#This Row],[Data de nascimento (aaaa-mm-dd)]]="","",(IF(A1123="","",DATEDIF(D1123,NOW(),"y"))))</f>
        <v/>
      </c>
      <c r="F1123" s="281"/>
      <c r="G1123" s="282"/>
      <c r="H1123" s="283" t="str">
        <f>IF(G1123="","",IF(G1123&gt;(auxiliar!L$2*14),"Sim","Não"))</f>
        <v/>
      </c>
      <c r="I1123" s="384" t="str">
        <f t="shared" si="75"/>
        <v/>
      </c>
      <c r="J1123" s="380" t="str">
        <f>IF(Table9[[#This Row],[Código do agregado
'[Entidade']]]="","",IF(A1123&lt;&gt;A1122,"A",IF(J1122="A","B",IF(J1122="B","C",IF(J1122="C","D",IF(J1122="D","E",IF(J1122="E","F",IF(J1122="F","G",IF(J1122="G","H",IF(J1122="H","I",IF(J1122="I","J",IF(J1122="J","K",IF(J1122="K","L",IF(J1122="L","M",IF(J1122="M","N",IF(J1122="N","O",IF(J1122="O","P",IF(J1122="P","Q"))))))))))))))))))</f>
        <v/>
      </c>
      <c r="K1123" s="284" t="str">
        <f t="shared" si="76"/>
        <v/>
      </c>
      <c r="L1123" s="285" t="str">
        <f t="shared" si="77"/>
        <v/>
      </c>
      <c r="M1123" s="286" t="str">
        <f t="shared" ca="1" si="78"/>
        <v/>
      </c>
      <c r="U1123" s="275"/>
    </row>
    <row r="1124" spans="1:21" x14ac:dyDescent="0.25">
      <c r="A1124" s="276"/>
      <c r="B1124" s="277" t="str">
        <f>IF(Table9[[#This Row],[Código do agregado
'[Entidade']]]="","",(CONCATENATE(VLOOKUP(Table9[[#This Row],[Código do agregado
'[Entidade']]],Table8[[Código do agregado '[Entidade']]:[Código do agregado
'[1º Direito']]],8,FALSE),".",Table9[[#This Row],[Membro]])))</f>
        <v/>
      </c>
      <c r="C1124" s="278"/>
      <c r="D1124" s="279"/>
      <c r="E1124" s="280" t="str">
        <f ca="1">IF(Table9[[#This Row],[Data de nascimento (aaaa-mm-dd)]]="","",(IF(A1124="","",DATEDIF(D1124,NOW(),"y"))))</f>
        <v/>
      </c>
      <c r="F1124" s="281"/>
      <c r="G1124" s="282"/>
      <c r="H1124" s="283" t="str">
        <f>IF(G1124="","",IF(G1124&gt;(auxiliar!L$2*14),"Sim","Não"))</f>
        <v/>
      </c>
      <c r="I1124" s="384" t="str">
        <f t="shared" si="75"/>
        <v/>
      </c>
      <c r="J1124" s="380" t="str">
        <f>IF(Table9[[#This Row],[Código do agregado
'[Entidade']]]="","",IF(A1124&lt;&gt;A1123,"A",IF(J1123="A","B",IF(J1123="B","C",IF(J1123="C","D",IF(J1123="D","E",IF(J1123="E","F",IF(J1123="F","G",IF(J1123="G","H",IF(J1123="H","I",IF(J1123="I","J",IF(J1123="J","K",IF(J1123="K","L",IF(J1123="L","M",IF(J1123="M","N",IF(J1123="N","O",IF(J1123="O","P",IF(J1123="P","Q"))))))))))))))))))</f>
        <v/>
      </c>
      <c r="K1124" s="284" t="str">
        <f t="shared" si="76"/>
        <v/>
      </c>
      <c r="L1124" s="285" t="str">
        <f t="shared" si="77"/>
        <v/>
      </c>
      <c r="M1124" s="286" t="str">
        <f t="shared" ca="1" si="78"/>
        <v/>
      </c>
      <c r="U1124" s="275"/>
    </row>
    <row r="1125" spans="1:21" x14ac:dyDescent="0.25">
      <c r="A1125" s="276"/>
      <c r="B1125" s="277" t="str">
        <f>IF(Table9[[#This Row],[Código do agregado
'[Entidade']]]="","",(CONCATENATE(VLOOKUP(Table9[[#This Row],[Código do agregado
'[Entidade']]],Table8[[Código do agregado '[Entidade']]:[Código do agregado
'[1º Direito']]],8,FALSE),".",Table9[[#This Row],[Membro]])))</f>
        <v/>
      </c>
      <c r="C1125" s="278"/>
      <c r="D1125" s="279"/>
      <c r="E1125" s="280" t="str">
        <f ca="1">IF(Table9[[#This Row],[Data de nascimento (aaaa-mm-dd)]]="","",(IF(A1125="","",DATEDIF(D1125,NOW(),"y"))))</f>
        <v/>
      </c>
      <c r="F1125" s="281"/>
      <c r="G1125" s="282"/>
      <c r="H1125" s="283" t="str">
        <f>IF(G1125="","",IF(G1125&gt;(auxiliar!L$2*14),"Sim","Não"))</f>
        <v/>
      </c>
      <c r="I1125" s="384" t="str">
        <f t="shared" si="75"/>
        <v/>
      </c>
      <c r="J1125" s="380" t="str">
        <f>IF(Table9[[#This Row],[Código do agregado
'[Entidade']]]="","",IF(A1125&lt;&gt;A1124,"A",IF(J1124="A","B",IF(J1124="B","C",IF(J1124="C","D",IF(J1124="D","E",IF(J1124="E","F",IF(J1124="F","G",IF(J1124="G","H",IF(J1124="H","I",IF(J1124="I","J",IF(J1124="J","K",IF(J1124="K","L",IF(J1124="L","M",IF(J1124="M","N",IF(J1124="N","O",IF(J1124="O","P",IF(J1124="P","Q"))))))))))))))))))</f>
        <v/>
      </c>
      <c r="K1125" s="284" t="str">
        <f t="shared" si="76"/>
        <v/>
      </c>
      <c r="L1125" s="285" t="str">
        <f t="shared" si="77"/>
        <v/>
      </c>
      <c r="M1125" s="286" t="str">
        <f t="shared" ca="1" si="78"/>
        <v/>
      </c>
      <c r="U1125" s="275"/>
    </row>
    <row r="1126" spans="1:21" x14ac:dyDescent="0.25">
      <c r="A1126" s="276"/>
      <c r="B1126" s="277" t="str">
        <f>IF(Table9[[#This Row],[Código do agregado
'[Entidade']]]="","",(CONCATENATE(VLOOKUP(Table9[[#This Row],[Código do agregado
'[Entidade']]],Table8[[Código do agregado '[Entidade']]:[Código do agregado
'[1º Direito']]],8,FALSE),".",Table9[[#This Row],[Membro]])))</f>
        <v/>
      </c>
      <c r="C1126" s="278"/>
      <c r="D1126" s="279"/>
      <c r="E1126" s="280" t="str">
        <f ca="1">IF(Table9[[#This Row],[Data de nascimento (aaaa-mm-dd)]]="","",(IF(A1126="","",DATEDIF(D1126,NOW(),"y"))))</f>
        <v/>
      </c>
      <c r="F1126" s="281"/>
      <c r="G1126" s="282"/>
      <c r="H1126" s="283" t="str">
        <f>IF(G1126="","",IF(G1126&gt;(auxiliar!L$2*14),"Sim","Não"))</f>
        <v/>
      </c>
      <c r="I1126" s="384" t="str">
        <f t="shared" si="75"/>
        <v/>
      </c>
      <c r="J1126" s="380" t="str">
        <f>IF(Table9[[#This Row],[Código do agregado
'[Entidade']]]="","",IF(A1126&lt;&gt;A1125,"A",IF(J1125="A","B",IF(J1125="B","C",IF(J1125="C","D",IF(J1125="D","E",IF(J1125="E","F",IF(J1125="F","G",IF(J1125="G","H",IF(J1125="H","I",IF(J1125="I","J",IF(J1125="J","K",IF(J1125="K","L",IF(J1125="L","M",IF(J1125="M","N",IF(J1125="N","O",IF(J1125="O","P",IF(J1125="P","Q"))))))))))))))))))</f>
        <v/>
      </c>
      <c r="K1126" s="284" t="str">
        <f t="shared" si="76"/>
        <v/>
      </c>
      <c r="L1126" s="285" t="str">
        <f t="shared" si="77"/>
        <v/>
      </c>
      <c r="M1126" s="286" t="str">
        <f t="shared" ca="1" si="78"/>
        <v/>
      </c>
      <c r="U1126" s="275"/>
    </row>
    <row r="1127" spans="1:21" x14ac:dyDescent="0.25">
      <c r="A1127" s="276"/>
      <c r="B1127" s="277" t="str">
        <f>IF(Table9[[#This Row],[Código do agregado
'[Entidade']]]="","",(CONCATENATE(VLOOKUP(Table9[[#This Row],[Código do agregado
'[Entidade']]],Table8[[Código do agregado '[Entidade']]:[Código do agregado
'[1º Direito']]],8,FALSE),".",Table9[[#This Row],[Membro]])))</f>
        <v/>
      </c>
      <c r="C1127" s="278"/>
      <c r="D1127" s="279"/>
      <c r="E1127" s="280" t="str">
        <f ca="1">IF(Table9[[#This Row],[Data de nascimento (aaaa-mm-dd)]]="","",(IF(A1127="","",DATEDIF(D1127,NOW(),"y"))))</f>
        <v/>
      </c>
      <c r="F1127" s="281"/>
      <c r="G1127" s="282"/>
      <c r="H1127" s="283" t="str">
        <f>IF(G1127="","",IF(G1127&gt;(auxiliar!L$2*14),"Sim","Não"))</f>
        <v/>
      </c>
      <c r="I1127" s="384" t="str">
        <f t="shared" si="75"/>
        <v/>
      </c>
      <c r="J1127" s="380" t="str">
        <f>IF(Table9[[#This Row],[Código do agregado
'[Entidade']]]="","",IF(A1127&lt;&gt;A1126,"A",IF(J1126="A","B",IF(J1126="B","C",IF(J1126="C","D",IF(J1126="D","E",IF(J1126="E","F",IF(J1126="F","G",IF(J1126="G","H",IF(J1126="H","I",IF(J1126="I","J",IF(J1126="J","K",IF(J1126="K","L",IF(J1126="L","M",IF(J1126="M","N",IF(J1126="N","O",IF(J1126="O","P",IF(J1126="P","Q"))))))))))))))))))</f>
        <v/>
      </c>
      <c r="K1127" s="284" t="str">
        <f t="shared" si="76"/>
        <v/>
      </c>
      <c r="L1127" s="285" t="str">
        <f t="shared" si="77"/>
        <v/>
      </c>
      <c r="M1127" s="286" t="str">
        <f t="shared" ca="1" si="78"/>
        <v/>
      </c>
      <c r="U1127" s="275"/>
    </row>
    <row r="1128" spans="1:21" x14ac:dyDescent="0.25">
      <c r="A1128" s="276"/>
      <c r="B1128" s="277" t="str">
        <f>IF(Table9[[#This Row],[Código do agregado
'[Entidade']]]="","",(CONCATENATE(VLOOKUP(Table9[[#This Row],[Código do agregado
'[Entidade']]],Table8[[Código do agregado '[Entidade']]:[Código do agregado
'[1º Direito']]],8,FALSE),".",Table9[[#This Row],[Membro]])))</f>
        <v/>
      </c>
      <c r="C1128" s="278"/>
      <c r="D1128" s="279"/>
      <c r="E1128" s="280" t="str">
        <f ca="1">IF(Table9[[#This Row],[Data de nascimento (aaaa-mm-dd)]]="","",(IF(A1128="","",DATEDIF(D1128,NOW(),"y"))))</f>
        <v/>
      </c>
      <c r="F1128" s="281"/>
      <c r="G1128" s="282"/>
      <c r="H1128" s="283" t="str">
        <f>IF(G1128="","",IF(G1128&gt;(auxiliar!L$2*14),"Sim","Não"))</f>
        <v/>
      </c>
      <c r="I1128" s="384" t="str">
        <f t="shared" si="75"/>
        <v/>
      </c>
      <c r="J1128" s="380" t="str">
        <f>IF(Table9[[#This Row],[Código do agregado
'[Entidade']]]="","",IF(A1128&lt;&gt;A1127,"A",IF(J1127="A","B",IF(J1127="B","C",IF(J1127="C","D",IF(J1127="D","E",IF(J1127="E","F",IF(J1127="F","G",IF(J1127="G","H",IF(J1127="H","I",IF(J1127="I","J",IF(J1127="J","K",IF(J1127="K","L",IF(J1127="L","M",IF(J1127="M","N",IF(J1127="N","O",IF(J1127="O","P",IF(J1127="P","Q"))))))))))))))))))</f>
        <v/>
      </c>
      <c r="K1128" s="284" t="str">
        <f t="shared" si="76"/>
        <v/>
      </c>
      <c r="L1128" s="285" t="str">
        <f t="shared" si="77"/>
        <v/>
      </c>
      <c r="M1128" s="286" t="str">
        <f t="shared" ca="1" si="78"/>
        <v/>
      </c>
      <c r="U1128" s="275"/>
    </row>
    <row r="1129" spans="1:21" x14ac:dyDescent="0.25">
      <c r="A1129" s="276"/>
      <c r="B1129" s="277" t="str">
        <f>IF(Table9[[#This Row],[Código do agregado
'[Entidade']]]="","",(CONCATENATE(VLOOKUP(Table9[[#This Row],[Código do agregado
'[Entidade']]],Table8[[Código do agregado '[Entidade']]:[Código do agregado
'[1º Direito']]],8,FALSE),".",Table9[[#This Row],[Membro]])))</f>
        <v/>
      </c>
      <c r="C1129" s="278"/>
      <c r="D1129" s="279"/>
      <c r="E1129" s="280" t="str">
        <f ca="1">IF(Table9[[#This Row],[Data de nascimento (aaaa-mm-dd)]]="","",(IF(A1129="","",DATEDIF(D1129,NOW(),"y"))))</f>
        <v/>
      </c>
      <c r="F1129" s="281"/>
      <c r="G1129" s="282"/>
      <c r="H1129" s="283" t="str">
        <f>IF(G1129="","",IF(G1129&gt;(auxiliar!L$2*14),"Sim","Não"))</f>
        <v/>
      </c>
      <c r="I1129" s="384" t="str">
        <f t="shared" si="75"/>
        <v/>
      </c>
      <c r="J1129" s="380" t="str">
        <f>IF(Table9[[#This Row],[Código do agregado
'[Entidade']]]="","",IF(A1129&lt;&gt;A1128,"A",IF(J1128="A","B",IF(J1128="B","C",IF(J1128="C","D",IF(J1128="D","E",IF(J1128="E","F",IF(J1128="F","G",IF(J1128="G","H",IF(J1128="H","I",IF(J1128="I","J",IF(J1128="J","K",IF(J1128="K","L",IF(J1128="L","M",IF(J1128="M","N",IF(J1128="N","O",IF(J1128="O","P",IF(J1128="P","Q"))))))))))))))))))</f>
        <v/>
      </c>
      <c r="K1129" s="284" t="str">
        <f t="shared" si="76"/>
        <v/>
      </c>
      <c r="L1129" s="285" t="str">
        <f t="shared" si="77"/>
        <v/>
      </c>
      <c r="M1129" s="286" t="str">
        <f t="shared" ca="1" si="78"/>
        <v/>
      </c>
      <c r="U1129" s="275"/>
    </row>
    <row r="1130" spans="1:21" x14ac:dyDescent="0.25">
      <c r="A1130" s="276"/>
      <c r="B1130" s="277" t="str">
        <f>IF(Table9[[#This Row],[Código do agregado
'[Entidade']]]="","",(CONCATENATE(VLOOKUP(Table9[[#This Row],[Código do agregado
'[Entidade']]],Table8[[Código do agregado '[Entidade']]:[Código do agregado
'[1º Direito']]],8,FALSE),".",Table9[[#This Row],[Membro]])))</f>
        <v/>
      </c>
      <c r="C1130" s="278"/>
      <c r="D1130" s="279"/>
      <c r="E1130" s="280" t="str">
        <f ca="1">IF(Table9[[#This Row],[Data de nascimento (aaaa-mm-dd)]]="","",(IF(A1130="","",DATEDIF(D1130,NOW(),"y"))))</f>
        <v/>
      </c>
      <c r="F1130" s="281"/>
      <c r="G1130" s="282"/>
      <c r="H1130" s="283" t="str">
        <f>IF(G1130="","",IF(G1130&gt;(auxiliar!L$2*14),"Sim","Não"))</f>
        <v/>
      </c>
      <c r="I1130" s="384" t="str">
        <f t="shared" si="75"/>
        <v/>
      </c>
      <c r="J1130" s="380" t="str">
        <f>IF(Table9[[#This Row],[Código do agregado
'[Entidade']]]="","",IF(A1130&lt;&gt;A1129,"A",IF(J1129="A","B",IF(J1129="B","C",IF(J1129="C","D",IF(J1129="D","E",IF(J1129="E","F",IF(J1129="F","G",IF(J1129="G","H",IF(J1129="H","I",IF(J1129="I","J",IF(J1129="J","K",IF(J1129="K","L",IF(J1129="L","M",IF(J1129="M","N",IF(J1129="N","O",IF(J1129="O","P",IF(J1129="P","Q"))))))))))))))))))</f>
        <v/>
      </c>
      <c r="K1130" s="284" t="str">
        <f t="shared" si="76"/>
        <v/>
      </c>
      <c r="L1130" s="285" t="str">
        <f t="shared" si="77"/>
        <v/>
      </c>
      <c r="M1130" s="286" t="str">
        <f t="shared" ca="1" si="78"/>
        <v/>
      </c>
      <c r="U1130" s="275"/>
    </row>
    <row r="1131" spans="1:21" x14ac:dyDescent="0.25">
      <c r="A1131" s="276"/>
      <c r="B1131" s="277" t="str">
        <f>IF(Table9[[#This Row],[Código do agregado
'[Entidade']]]="","",(CONCATENATE(VLOOKUP(Table9[[#This Row],[Código do agregado
'[Entidade']]],Table8[[Código do agregado '[Entidade']]:[Código do agregado
'[1º Direito']]],8,FALSE),".",Table9[[#This Row],[Membro]])))</f>
        <v/>
      </c>
      <c r="C1131" s="278"/>
      <c r="D1131" s="279"/>
      <c r="E1131" s="280" t="str">
        <f ca="1">IF(Table9[[#This Row],[Data de nascimento (aaaa-mm-dd)]]="","",(IF(A1131="","",DATEDIF(D1131,NOW(),"y"))))</f>
        <v/>
      </c>
      <c r="F1131" s="281"/>
      <c r="G1131" s="282"/>
      <c r="H1131" s="283" t="str">
        <f>IF(G1131="","",IF(G1131&gt;(auxiliar!L$2*14),"Sim","Não"))</f>
        <v/>
      </c>
      <c r="I1131" s="384" t="str">
        <f t="shared" si="75"/>
        <v/>
      </c>
      <c r="J1131" s="380" t="str">
        <f>IF(Table9[[#This Row],[Código do agregado
'[Entidade']]]="","",IF(A1131&lt;&gt;A1130,"A",IF(J1130="A","B",IF(J1130="B","C",IF(J1130="C","D",IF(J1130="D","E",IF(J1130="E","F",IF(J1130="F","G",IF(J1130="G","H",IF(J1130="H","I",IF(J1130="I","J",IF(J1130="J","K",IF(J1130="K","L",IF(J1130="L","M",IF(J1130="M","N",IF(J1130="N","O",IF(J1130="O","P",IF(J1130="P","Q"))))))))))))))))))</f>
        <v/>
      </c>
      <c r="K1131" s="284" t="str">
        <f t="shared" si="76"/>
        <v/>
      </c>
      <c r="L1131" s="285" t="str">
        <f t="shared" si="77"/>
        <v/>
      </c>
      <c r="M1131" s="286" t="str">
        <f t="shared" ca="1" si="78"/>
        <v/>
      </c>
      <c r="U1131" s="275"/>
    </row>
    <row r="1132" spans="1:21" x14ac:dyDescent="0.25">
      <c r="A1132" s="276"/>
      <c r="B1132" s="277" t="str">
        <f>IF(Table9[[#This Row],[Código do agregado
'[Entidade']]]="","",(CONCATENATE(VLOOKUP(Table9[[#This Row],[Código do agregado
'[Entidade']]],Table8[[Código do agregado '[Entidade']]:[Código do agregado
'[1º Direito']]],8,FALSE),".",Table9[[#This Row],[Membro]])))</f>
        <v/>
      </c>
      <c r="C1132" s="278"/>
      <c r="D1132" s="279"/>
      <c r="E1132" s="280" t="str">
        <f ca="1">IF(Table9[[#This Row],[Data de nascimento (aaaa-mm-dd)]]="","",(IF(A1132="","",DATEDIF(D1132,NOW(),"y"))))</f>
        <v/>
      </c>
      <c r="F1132" s="281"/>
      <c r="G1132" s="282"/>
      <c r="H1132" s="283" t="str">
        <f>IF(G1132="","",IF(G1132&gt;(auxiliar!L$2*14),"Sim","Não"))</f>
        <v/>
      </c>
      <c r="I1132" s="384" t="str">
        <f t="shared" si="75"/>
        <v/>
      </c>
      <c r="J1132" s="380" t="str">
        <f>IF(Table9[[#This Row],[Código do agregado
'[Entidade']]]="","",IF(A1132&lt;&gt;A1131,"A",IF(J1131="A","B",IF(J1131="B","C",IF(J1131="C","D",IF(J1131="D","E",IF(J1131="E","F",IF(J1131="F","G",IF(J1131="G","H",IF(J1131="H","I",IF(J1131="I","J",IF(J1131="J","K",IF(J1131="K","L",IF(J1131="L","M",IF(J1131="M","N",IF(J1131="N","O",IF(J1131="O","P",IF(J1131="P","Q"))))))))))))))))))</f>
        <v/>
      </c>
      <c r="K1132" s="284" t="str">
        <f t="shared" si="76"/>
        <v/>
      </c>
      <c r="L1132" s="285" t="str">
        <f t="shared" si="77"/>
        <v/>
      </c>
      <c r="M1132" s="286" t="str">
        <f t="shared" ca="1" si="78"/>
        <v/>
      </c>
      <c r="U1132" s="275"/>
    </row>
    <row r="1133" spans="1:21" x14ac:dyDescent="0.25">
      <c r="A1133" s="276"/>
      <c r="B1133" s="277" t="str">
        <f>IF(Table9[[#This Row],[Código do agregado
'[Entidade']]]="","",(CONCATENATE(VLOOKUP(Table9[[#This Row],[Código do agregado
'[Entidade']]],Table8[[Código do agregado '[Entidade']]:[Código do agregado
'[1º Direito']]],8,FALSE),".",Table9[[#This Row],[Membro]])))</f>
        <v/>
      </c>
      <c r="C1133" s="278"/>
      <c r="D1133" s="279"/>
      <c r="E1133" s="280" t="str">
        <f ca="1">IF(Table9[[#This Row],[Data de nascimento (aaaa-mm-dd)]]="","",(IF(A1133="","",DATEDIF(D1133,NOW(),"y"))))</f>
        <v/>
      </c>
      <c r="F1133" s="281"/>
      <c r="G1133" s="282"/>
      <c r="H1133" s="283" t="str">
        <f>IF(G1133="","",IF(G1133&gt;(auxiliar!L$2*14),"Sim","Não"))</f>
        <v/>
      </c>
      <c r="I1133" s="384" t="str">
        <f t="shared" si="75"/>
        <v/>
      </c>
      <c r="J1133" s="380" t="str">
        <f>IF(Table9[[#This Row],[Código do agregado
'[Entidade']]]="","",IF(A1133&lt;&gt;A1132,"A",IF(J1132="A","B",IF(J1132="B","C",IF(J1132="C","D",IF(J1132="D","E",IF(J1132="E","F",IF(J1132="F","G",IF(J1132="G","H",IF(J1132="H","I",IF(J1132="I","J",IF(J1132="J","K",IF(J1132="K","L",IF(J1132="L","M",IF(J1132="M","N",IF(J1132="N","O",IF(J1132="O","P",IF(J1132="P","Q"))))))))))))))))))</f>
        <v/>
      </c>
      <c r="K1133" s="284" t="str">
        <f t="shared" si="76"/>
        <v/>
      </c>
      <c r="L1133" s="285" t="str">
        <f t="shared" si="77"/>
        <v/>
      </c>
      <c r="M1133" s="286" t="str">
        <f t="shared" ca="1" si="78"/>
        <v/>
      </c>
      <c r="U1133" s="275"/>
    </row>
    <row r="1134" spans="1:21" x14ac:dyDescent="0.25">
      <c r="A1134" s="276"/>
      <c r="B1134" s="277" t="str">
        <f>IF(Table9[[#This Row],[Código do agregado
'[Entidade']]]="","",(CONCATENATE(VLOOKUP(Table9[[#This Row],[Código do agregado
'[Entidade']]],Table8[[Código do agregado '[Entidade']]:[Código do agregado
'[1º Direito']]],8,FALSE),".",Table9[[#This Row],[Membro]])))</f>
        <v/>
      </c>
      <c r="C1134" s="278"/>
      <c r="D1134" s="279"/>
      <c r="E1134" s="280" t="str">
        <f ca="1">IF(Table9[[#This Row],[Data de nascimento (aaaa-mm-dd)]]="","",(IF(A1134="","",DATEDIF(D1134,NOW(),"y"))))</f>
        <v/>
      </c>
      <c r="F1134" s="281"/>
      <c r="G1134" s="282"/>
      <c r="H1134" s="283" t="str">
        <f>IF(G1134="","",IF(G1134&gt;(auxiliar!L$2*14),"Sim","Não"))</f>
        <v/>
      </c>
      <c r="I1134" s="384" t="str">
        <f t="shared" si="75"/>
        <v/>
      </c>
      <c r="J1134" s="380" t="str">
        <f>IF(Table9[[#This Row],[Código do agregado
'[Entidade']]]="","",IF(A1134&lt;&gt;A1133,"A",IF(J1133="A","B",IF(J1133="B","C",IF(J1133="C","D",IF(J1133="D","E",IF(J1133="E","F",IF(J1133="F","G",IF(J1133="G","H",IF(J1133="H","I",IF(J1133="I","J",IF(J1133="J","K",IF(J1133="K","L",IF(J1133="L","M",IF(J1133="M","N",IF(J1133="N","O",IF(J1133="O","P",IF(J1133="P","Q"))))))))))))))))))</f>
        <v/>
      </c>
      <c r="K1134" s="284" t="str">
        <f t="shared" si="76"/>
        <v/>
      </c>
      <c r="L1134" s="285" t="str">
        <f t="shared" si="77"/>
        <v/>
      </c>
      <c r="M1134" s="286" t="str">
        <f t="shared" ca="1" si="78"/>
        <v/>
      </c>
      <c r="U1134" s="275"/>
    </row>
    <row r="1135" spans="1:21" x14ac:dyDescent="0.25">
      <c r="A1135" s="276"/>
      <c r="B1135" s="277" t="str">
        <f>IF(Table9[[#This Row],[Código do agregado
'[Entidade']]]="","",(CONCATENATE(VLOOKUP(Table9[[#This Row],[Código do agregado
'[Entidade']]],Table8[[Código do agregado '[Entidade']]:[Código do agregado
'[1º Direito']]],8,FALSE),".",Table9[[#This Row],[Membro]])))</f>
        <v/>
      </c>
      <c r="C1135" s="278"/>
      <c r="D1135" s="279"/>
      <c r="E1135" s="280" t="str">
        <f ca="1">IF(Table9[[#This Row],[Data de nascimento (aaaa-mm-dd)]]="","",(IF(A1135="","",DATEDIF(D1135,NOW(),"y"))))</f>
        <v/>
      </c>
      <c r="F1135" s="281"/>
      <c r="G1135" s="282"/>
      <c r="H1135" s="283" t="str">
        <f>IF(G1135="","",IF(G1135&gt;(auxiliar!L$2*14),"Sim","Não"))</f>
        <v/>
      </c>
      <c r="I1135" s="384" t="str">
        <f t="shared" si="75"/>
        <v/>
      </c>
      <c r="J1135" s="380" t="str">
        <f>IF(Table9[[#This Row],[Código do agregado
'[Entidade']]]="","",IF(A1135&lt;&gt;A1134,"A",IF(J1134="A","B",IF(J1134="B","C",IF(J1134="C","D",IF(J1134="D","E",IF(J1134="E","F",IF(J1134="F","G",IF(J1134="G","H",IF(J1134="H","I",IF(J1134="I","J",IF(J1134="J","K",IF(J1134="K","L",IF(J1134="L","M",IF(J1134="M","N",IF(J1134="N","O",IF(J1134="O","P",IF(J1134="P","Q"))))))))))))))))))</f>
        <v/>
      </c>
      <c r="K1135" s="284" t="str">
        <f t="shared" si="76"/>
        <v/>
      </c>
      <c r="L1135" s="285" t="str">
        <f t="shared" si="77"/>
        <v/>
      </c>
      <c r="M1135" s="286" t="str">
        <f t="shared" ca="1" si="78"/>
        <v/>
      </c>
      <c r="U1135" s="275"/>
    </row>
    <row r="1136" spans="1:21" x14ac:dyDescent="0.25">
      <c r="A1136" s="276"/>
      <c r="B1136" s="277" t="str">
        <f>IF(Table9[[#This Row],[Código do agregado
'[Entidade']]]="","",(CONCATENATE(VLOOKUP(Table9[[#This Row],[Código do agregado
'[Entidade']]],Table8[[Código do agregado '[Entidade']]:[Código do agregado
'[1º Direito']]],8,FALSE),".",Table9[[#This Row],[Membro]])))</f>
        <v/>
      </c>
      <c r="C1136" s="278"/>
      <c r="D1136" s="279"/>
      <c r="E1136" s="280" t="str">
        <f ca="1">IF(Table9[[#This Row],[Data de nascimento (aaaa-mm-dd)]]="","",(IF(A1136="","",DATEDIF(D1136,NOW(),"y"))))</f>
        <v/>
      </c>
      <c r="F1136" s="281"/>
      <c r="G1136" s="282"/>
      <c r="H1136" s="283" t="str">
        <f>IF(G1136="","",IF(G1136&gt;(auxiliar!L$2*14),"Sim","Não"))</f>
        <v/>
      </c>
      <c r="I1136" s="384" t="str">
        <f t="shared" si="75"/>
        <v/>
      </c>
      <c r="J1136" s="380" t="str">
        <f>IF(Table9[[#This Row],[Código do agregado
'[Entidade']]]="","",IF(A1136&lt;&gt;A1135,"A",IF(J1135="A","B",IF(J1135="B","C",IF(J1135="C","D",IF(J1135="D","E",IF(J1135="E","F",IF(J1135="F","G",IF(J1135="G","H",IF(J1135="H","I",IF(J1135="I","J",IF(J1135="J","K",IF(J1135="K","L",IF(J1135="L","M",IF(J1135="M","N",IF(J1135="N","O",IF(J1135="O","P",IF(J1135="P","Q"))))))))))))))))))</f>
        <v/>
      </c>
      <c r="K1136" s="284" t="str">
        <f t="shared" si="76"/>
        <v/>
      </c>
      <c r="L1136" s="285" t="str">
        <f t="shared" si="77"/>
        <v/>
      </c>
      <c r="M1136" s="286" t="str">
        <f t="shared" ca="1" si="78"/>
        <v/>
      </c>
      <c r="U1136" s="275"/>
    </row>
    <row r="1137" spans="1:21" x14ac:dyDescent="0.25">
      <c r="A1137" s="276"/>
      <c r="B1137" s="277" t="str">
        <f>IF(Table9[[#This Row],[Código do agregado
'[Entidade']]]="","",(CONCATENATE(VLOOKUP(Table9[[#This Row],[Código do agregado
'[Entidade']]],Table8[[Código do agregado '[Entidade']]:[Código do agregado
'[1º Direito']]],8,FALSE),".",Table9[[#This Row],[Membro]])))</f>
        <v/>
      </c>
      <c r="C1137" s="278"/>
      <c r="D1137" s="279"/>
      <c r="E1137" s="280" t="str">
        <f ca="1">IF(Table9[[#This Row],[Data de nascimento (aaaa-mm-dd)]]="","",(IF(A1137="","",DATEDIF(D1137,NOW(),"y"))))</f>
        <v/>
      </c>
      <c r="F1137" s="281"/>
      <c r="G1137" s="282"/>
      <c r="H1137" s="283" t="str">
        <f>IF(G1137="","",IF(G1137&gt;(auxiliar!L$2*14),"Sim","Não"))</f>
        <v/>
      </c>
      <c r="I1137" s="384" t="str">
        <f t="shared" si="75"/>
        <v/>
      </c>
      <c r="J1137" s="380" t="str">
        <f>IF(Table9[[#This Row],[Código do agregado
'[Entidade']]]="","",IF(A1137&lt;&gt;A1136,"A",IF(J1136="A","B",IF(J1136="B","C",IF(J1136="C","D",IF(J1136="D","E",IF(J1136="E","F",IF(J1136="F","G",IF(J1136="G","H",IF(J1136="H","I",IF(J1136="I","J",IF(J1136="J","K",IF(J1136="K","L",IF(J1136="L","M",IF(J1136="M","N",IF(J1136="N","O",IF(J1136="O","P",IF(J1136="P","Q"))))))))))))))))))</f>
        <v/>
      </c>
      <c r="K1137" s="284" t="str">
        <f t="shared" si="76"/>
        <v/>
      </c>
      <c r="L1137" s="285" t="str">
        <f t="shared" si="77"/>
        <v/>
      </c>
      <c r="M1137" s="286" t="str">
        <f t="shared" ca="1" si="78"/>
        <v/>
      </c>
      <c r="U1137" s="275"/>
    </row>
    <row r="1138" spans="1:21" x14ac:dyDescent="0.25">
      <c r="A1138" s="276"/>
      <c r="B1138" s="277" t="str">
        <f>IF(Table9[[#This Row],[Código do agregado
'[Entidade']]]="","",(CONCATENATE(VLOOKUP(Table9[[#This Row],[Código do agregado
'[Entidade']]],Table8[[Código do agregado '[Entidade']]:[Código do agregado
'[1º Direito']]],8,FALSE),".",Table9[[#This Row],[Membro]])))</f>
        <v/>
      </c>
      <c r="C1138" s="278"/>
      <c r="D1138" s="279"/>
      <c r="E1138" s="280" t="str">
        <f ca="1">IF(Table9[[#This Row],[Data de nascimento (aaaa-mm-dd)]]="","",(IF(A1138="","",DATEDIF(D1138,NOW(),"y"))))</f>
        <v/>
      </c>
      <c r="F1138" s="281"/>
      <c r="G1138" s="282"/>
      <c r="H1138" s="283" t="str">
        <f>IF(G1138="","",IF(G1138&gt;(auxiliar!L$2*14),"Sim","Não"))</f>
        <v/>
      </c>
      <c r="I1138" s="384" t="str">
        <f t="shared" si="75"/>
        <v/>
      </c>
      <c r="J1138" s="380" t="str">
        <f>IF(Table9[[#This Row],[Código do agregado
'[Entidade']]]="","",IF(A1138&lt;&gt;A1137,"A",IF(J1137="A","B",IF(J1137="B","C",IF(J1137="C","D",IF(J1137="D","E",IF(J1137="E","F",IF(J1137="F","G",IF(J1137="G","H",IF(J1137="H","I",IF(J1137="I","J",IF(J1137="J","K",IF(J1137="K","L",IF(J1137="L","M",IF(J1137="M","N",IF(J1137="N","O",IF(J1137="O","P",IF(J1137="P","Q"))))))))))))))))))</f>
        <v/>
      </c>
      <c r="K1138" s="284" t="str">
        <f t="shared" si="76"/>
        <v/>
      </c>
      <c r="L1138" s="285" t="str">
        <f t="shared" si="77"/>
        <v/>
      </c>
      <c r="M1138" s="286" t="str">
        <f t="shared" ca="1" si="78"/>
        <v/>
      </c>
      <c r="U1138" s="275"/>
    </row>
    <row r="1139" spans="1:21" x14ac:dyDescent="0.25">
      <c r="A1139" s="276"/>
      <c r="B1139" s="277" t="str">
        <f>IF(Table9[[#This Row],[Código do agregado
'[Entidade']]]="","",(CONCATENATE(VLOOKUP(Table9[[#This Row],[Código do agregado
'[Entidade']]],Table8[[Código do agregado '[Entidade']]:[Código do agregado
'[1º Direito']]],8,FALSE),".",Table9[[#This Row],[Membro]])))</f>
        <v/>
      </c>
      <c r="C1139" s="278"/>
      <c r="D1139" s="279"/>
      <c r="E1139" s="280" t="str">
        <f ca="1">IF(Table9[[#This Row],[Data de nascimento (aaaa-mm-dd)]]="","",(IF(A1139="","",DATEDIF(D1139,NOW(),"y"))))</f>
        <v/>
      </c>
      <c r="F1139" s="281"/>
      <c r="G1139" s="282"/>
      <c r="H1139" s="283" t="str">
        <f>IF(G1139="","",IF(G1139&gt;(auxiliar!L$2*14),"Sim","Não"))</f>
        <v/>
      </c>
      <c r="I1139" s="384" t="str">
        <f t="shared" si="75"/>
        <v/>
      </c>
      <c r="J1139" s="380" t="str">
        <f>IF(Table9[[#This Row],[Código do agregado
'[Entidade']]]="","",IF(A1139&lt;&gt;A1138,"A",IF(J1138="A","B",IF(J1138="B","C",IF(J1138="C","D",IF(J1138="D","E",IF(J1138="E","F",IF(J1138="F","G",IF(J1138="G","H",IF(J1138="H","I",IF(J1138="I","J",IF(J1138="J","K",IF(J1138="K","L",IF(J1138="L","M",IF(J1138="M","N",IF(J1138="N","O",IF(J1138="O","P",IF(J1138="P","Q"))))))))))))))))))</f>
        <v/>
      </c>
      <c r="K1139" s="284" t="str">
        <f t="shared" si="76"/>
        <v/>
      </c>
      <c r="L1139" s="285" t="str">
        <f t="shared" si="77"/>
        <v/>
      </c>
      <c r="M1139" s="286" t="str">
        <f t="shared" ca="1" si="78"/>
        <v/>
      </c>
      <c r="U1139" s="275"/>
    </row>
    <row r="1140" spans="1:21" x14ac:dyDescent="0.25">
      <c r="A1140" s="276"/>
      <c r="B1140" s="277" t="str">
        <f>IF(Table9[[#This Row],[Código do agregado
'[Entidade']]]="","",(CONCATENATE(VLOOKUP(Table9[[#This Row],[Código do agregado
'[Entidade']]],Table8[[Código do agregado '[Entidade']]:[Código do agregado
'[1º Direito']]],8,FALSE),".",Table9[[#This Row],[Membro]])))</f>
        <v/>
      </c>
      <c r="C1140" s="278"/>
      <c r="D1140" s="279"/>
      <c r="E1140" s="280" t="str">
        <f ca="1">IF(Table9[[#This Row],[Data de nascimento (aaaa-mm-dd)]]="","",(IF(A1140="","",DATEDIF(D1140,NOW(),"y"))))</f>
        <v/>
      </c>
      <c r="F1140" s="281"/>
      <c r="G1140" s="282"/>
      <c r="H1140" s="283" t="str">
        <f>IF(G1140="","",IF(G1140&gt;(auxiliar!L$2*14),"Sim","Não"))</f>
        <v/>
      </c>
      <c r="I1140" s="384" t="str">
        <f t="shared" si="75"/>
        <v/>
      </c>
      <c r="J1140" s="380" t="str">
        <f>IF(Table9[[#This Row],[Código do agregado
'[Entidade']]]="","",IF(A1140&lt;&gt;A1139,"A",IF(J1139="A","B",IF(J1139="B","C",IF(J1139="C","D",IF(J1139="D","E",IF(J1139="E","F",IF(J1139="F","G",IF(J1139="G","H",IF(J1139="H","I",IF(J1139="I","J",IF(J1139="J","K",IF(J1139="K","L",IF(J1139="L","M",IF(J1139="M","N",IF(J1139="N","O",IF(J1139="O","P",IF(J1139="P","Q"))))))))))))))))))</f>
        <v/>
      </c>
      <c r="K1140" s="284" t="str">
        <f t="shared" si="76"/>
        <v/>
      </c>
      <c r="L1140" s="285" t="str">
        <f t="shared" si="77"/>
        <v/>
      </c>
      <c r="M1140" s="286" t="str">
        <f t="shared" ca="1" si="78"/>
        <v/>
      </c>
      <c r="U1140" s="275"/>
    </row>
    <row r="1141" spans="1:21" x14ac:dyDescent="0.25">
      <c r="A1141" s="276"/>
      <c r="B1141" s="277" t="str">
        <f>IF(Table9[[#This Row],[Código do agregado
'[Entidade']]]="","",(CONCATENATE(VLOOKUP(Table9[[#This Row],[Código do agregado
'[Entidade']]],Table8[[Código do agregado '[Entidade']]:[Código do agregado
'[1º Direito']]],8,FALSE),".",Table9[[#This Row],[Membro]])))</f>
        <v/>
      </c>
      <c r="C1141" s="278"/>
      <c r="D1141" s="279"/>
      <c r="E1141" s="280" t="str">
        <f ca="1">IF(Table9[[#This Row],[Data de nascimento (aaaa-mm-dd)]]="","",(IF(A1141="","",DATEDIF(D1141,NOW(),"y"))))</f>
        <v/>
      </c>
      <c r="F1141" s="281"/>
      <c r="G1141" s="282"/>
      <c r="H1141" s="283" t="str">
        <f>IF(G1141="","",IF(G1141&gt;(auxiliar!L$2*14),"Sim","Não"))</f>
        <v/>
      </c>
      <c r="I1141" s="384" t="str">
        <f t="shared" si="75"/>
        <v/>
      </c>
      <c r="J1141" s="380" t="str">
        <f>IF(Table9[[#This Row],[Código do agregado
'[Entidade']]]="","",IF(A1141&lt;&gt;A1140,"A",IF(J1140="A","B",IF(J1140="B","C",IF(J1140="C","D",IF(J1140="D","E",IF(J1140="E","F",IF(J1140="F","G",IF(J1140="G","H",IF(J1140="H","I",IF(J1140="I","J",IF(J1140="J","K",IF(J1140="K","L",IF(J1140="L","M",IF(J1140="M","N",IF(J1140="N","O",IF(J1140="O","P",IF(J1140="P","Q"))))))))))))))))))</f>
        <v/>
      </c>
      <c r="K1141" s="284" t="str">
        <f t="shared" si="76"/>
        <v/>
      </c>
      <c r="L1141" s="285" t="str">
        <f t="shared" si="77"/>
        <v/>
      </c>
      <c r="M1141" s="286" t="str">
        <f t="shared" ca="1" si="78"/>
        <v/>
      </c>
      <c r="U1141" s="275"/>
    </row>
    <row r="1142" spans="1:21" x14ac:dyDescent="0.25">
      <c r="A1142" s="276"/>
      <c r="B1142" s="277" t="str">
        <f>IF(Table9[[#This Row],[Código do agregado
'[Entidade']]]="","",(CONCATENATE(VLOOKUP(Table9[[#This Row],[Código do agregado
'[Entidade']]],Table8[[Código do agregado '[Entidade']]:[Código do agregado
'[1º Direito']]],8,FALSE),".",Table9[[#This Row],[Membro]])))</f>
        <v/>
      </c>
      <c r="C1142" s="278"/>
      <c r="D1142" s="279"/>
      <c r="E1142" s="280" t="str">
        <f ca="1">IF(Table9[[#This Row],[Data de nascimento (aaaa-mm-dd)]]="","",(IF(A1142="","",DATEDIF(D1142,NOW(),"y"))))</f>
        <v/>
      </c>
      <c r="F1142" s="281"/>
      <c r="G1142" s="282"/>
      <c r="H1142" s="283" t="str">
        <f>IF(G1142="","",IF(G1142&gt;(auxiliar!L$2*14),"Sim","Não"))</f>
        <v/>
      </c>
      <c r="I1142" s="384" t="str">
        <f t="shared" si="75"/>
        <v/>
      </c>
      <c r="J1142" s="380" t="str">
        <f>IF(Table9[[#This Row],[Código do agregado
'[Entidade']]]="","",IF(A1142&lt;&gt;A1141,"A",IF(J1141="A","B",IF(J1141="B","C",IF(J1141="C","D",IF(J1141="D","E",IF(J1141="E","F",IF(J1141="F","G",IF(J1141="G","H",IF(J1141="H","I",IF(J1141="I","J",IF(J1141="J","K",IF(J1141="K","L",IF(J1141="L","M",IF(J1141="M","N",IF(J1141="N","O",IF(J1141="O","P",IF(J1141="P","Q"))))))))))))))))))</f>
        <v/>
      </c>
      <c r="K1142" s="284" t="str">
        <f t="shared" si="76"/>
        <v/>
      </c>
      <c r="L1142" s="285" t="str">
        <f t="shared" si="77"/>
        <v/>
      </c>
      <c r="M1142" s="286" t="str">
        <f t="shared" ca="1" si="78"/>
        <v/>
      </c>
      <c r="U1142" s="275"/>
    </row>
    <row r="1143" spans="1:21" x14ac:dyDescent="0.25">
      <c r="A1143" s="276"/>
      <c r="B1143" s="277" t="str">
        <f>IF(Table9[[#This Row],[Código do agregado
'[Entidade']]]="","",(CONCATENATE(VLOOKUP(Table9[[#This Row],[Código do agregado
'[Entidade']]],Table8[[Código do agregado '[Entidade']]:[Código do agregado
'[1º Direito']]],8,FALSE),".",Table9[[#This Row],[Membro]])))</f>
        <v/>
      </c>
      <c r="C1143" s="278"/>
      <c r="D1143" s="279"/>
      <c r="E1143" s="280" t="str">
        <f ca="1">IF(Table9[[#This Row],[Data de nascimento (aaaa-mm-dd)]]="","",(IF(A1143="","",DATEDIF(D1143,NOW(),"y"))))</f>
        <v/>
      </c>
      <c r="F1143" s="281"/>
      <c r="G1143" s="282"/>
      <c r="H1143" s="283" t="str">
        <f>IF(G1143="","",IF(G1143&gt;(auxiliar!L$2*14),"Sim","Não"))</f>
        <v/>
      </c>
      <c r="I1143" s="384" t="str">
        <f t="shared" si="75"/>
        <v/>
      </c>
      <c r="J1143" s="380" t="str">
        <f>IF(Table9[[#This Row],[Código do agregado
'[Entidade']]]="","",IF(A1143&lt;&gt;A1142,"A",IF(J1142="A","B",IF(J1142="B","C",IF(J1142="C","D",IF(J1142="D","E",IF(J1142="E","F",IF(J1142="F","G",IF(J1142="G","H",IF(J1142="H","I",IF(J1142="I","J",IF(J1142="J","K",IF(J1142="K","L",IF(J1142="L","M",IF(J1142="M","N",IF(J1142="N","O",IF(J1142="O","P",IF(J1142="P","Q"))))))))))))))))))</f>
        <v/>
      </c>
      <c r="K1143" s="284" t="str">
        <f t="shared" si="76"/>
        <v/>
      </c>
      <c r="L1143" s="285" t="str">
        <f t="shared" si="77"/>
        <v/>
      </c>
      <c r="M1143" s="286" t="str">
        <f t="shared" ca="1" si="78"/>
        <v/>
      </c>
      <c r="U1143" s="275"/>
    </row>
    <row r="1144" spans="1:21" x14ac:dyDescent="0.25">
      <c r="A1144" s="276"/>
      <c r="B1144" s="277" t="str">
        <f>IF(Table9[[#This Row],[Código do agregado
'[Entidade']]]="","",(CONCATENATE(VLOOKUP(Table9[[#This Row],[Código do agregado
'[Entidade']]],Table8[[Código do agregado '[Entidade']]:[Código do agregado
'[1º Direito']]],8,FALSE),".",Table9[[#This Row],[Membro]])))</f>
        <v/>
      </c>
      <c r="C1144" s="278"/>
      <c r="D1144" s="279"/>
      <c r="E1144" s="280" t="str">
        <f ca="1">IF(Table9[[#This Row],[Data de nascimento (aaaa-mm-dd)]]="","",(IF(A1144="","",DATEDIF(D1144,NOW(),"y"))))</f>
        <v/>
      </c>
      <c r="F1144" s="281"/>
      <c r="G1144" s="282"/>
      <c r="H1144" s="283" t="str">
        <f>IF(G1144="","",IF(G1144&gt;(auxiliar!L$2*14),"Sim","Não"))</f>
        <v/>
      </c>
      <c r="I1144" s="384" t="str">
        <f t="shared" si="75"/>
        <v/>
      </c>
      <c r="J1144" s="380" t="str">
        <f>IF(Table9[[#This Row],[Código do agregado
'[Entidade']]]="","",IF(A1144&lt;&gt;A1143,"A",IF(J1143="A","B",IF(J1143="B","C",IF(J1143="C","D",IF(J1143="D","E",IF(J1143="E","F",IF(J1143="F","G",IF(J1143="G","H",IF(J1143="H","I",IF(J1143="I","J",IF(J1143="J","K",IF(J1143="K","L",IF(J1143="L","M",IF(J1143="M","N",IF(J1143="N","O",IF(J1143="O","P",IF(J1143="P","Q"))))))))))))))))))</f>
        <v/>
      </c>
      <c r="K1144" s="284" t="str">
        <f t="shared" si="76"/>
        <v/>
      </c>
      <c r="L1144" s="285" t="str">
        <f t="shared" si="77"/>
        <v/>
      </c>
      <c r="M1144" s="286" t="str">
        <f t="shared" ca="1" si="78"/>
        <v/>
      </c>
      <c r="U1144" s="275"/>
    </row>
    <row r="1145" spans="1:21" x14ac:dyDescent="0.25">
      <c r="A1145" s="276"/>
      <c r="B1145" s="277" t="str">
        <f>IF(Table9[[#This Row],[Código do agregado
'[Entidade']]]="","",(CONCATENATE(VLOOKUP(Table9[[#This Row],[Código do agregado
'[Entidade']]],Table8[[Código do agregado '[Entidade']]:[Código do agregado
'[1º Direito']]],8,FALSE),".",Table9[[#This Row],[Membro]])))</f>
        <v/>
      </c>
      <c r="C1145" s="278"/>
      <c r="D1145" s="279"/>
      <c r="E1145" s="280" t="str">
        <f ca="1">IF(Table9[[#This Row],[Data de nascimento (aaaa-mm-dd)]]="","",(IF(A1145="","",DATEDIF(D1145,NOW(),"y"))))</f>
        <v/>
      </c>
      <c r="F1145" s="281"/>
      <c r="G1145" s="282"/>
      <c r="H1145" s="283" t="str">
        <f>IF(G1145="","",IF(G1145&gt;(auxiliar!L$2*14),"Sim","Não"))</f>
        <v/>
      </c>
      <c r="I1145" s="384" t="str">
        <f t="shared" si="75"/>
        <v/>
      </c>
      <c r="J1145" s="380" t="str">
        <f>IF(Table9[[#This Row],[Código do agregado
'[Entidade']]]="","",IF(A1145&lt;&gt;A1144,"A",IF(J1144="A","B",IF(J1144="B","C",IF(J1144="C","D",IF(J1144="D","E",IF(J1144="E","F",IF(J1144="F","G",IF(J1144="G","H",IF(J1144="H","I",IF(J1144="I","J",IF(J1144="J","K",IF(J1144="K","L",IF(J1144="L","M",IF(J1144="M","N",IF(J1144="N","O",IF(J1144="O","P",IF(J1144="P","Q"))))))))))))))))))</f>
        <v/>
      </c>
      <c r="K1145" s="284" t="str">
        <f t="shared" si="76"/>
        <v/>
      </c>
      <c r="L1145" s="285" t="str">
        <f t="shared" si="77"/>
        <v/>
      </c>
      <c r="M1145" s="286" t="str">
        <f t="shared" ca="1" si="78"/>
        <v/>
      </c>
      <c r="U1145" s="275"/>
    </row>
    <row r="1146" spans="1:21" x14ac:dyDescent="0.25">
      <c r="A1146" s="276"/>
      <c r="B1146" s="277" t="str">
        <f>IF(Table9[[#This Row],[Código do agregado
'[Entidade']]]="","",(CONCATENATE(VLOOKUP(Table9[[#This Row],[Código do agregado
'[Entidade']]],Table8[[Código do agregado '[Entidade']]:[Código do agregado
'[1º Direito']]],8,FALSE),".",Table9[[#This Row],[Membro]])))</f>
        <v/>
      </c>
      <c r="C1146" s="278"/>
      <c r="D1146" s="279"/>
      <c r="E1146" s="280" t="str">
        <f ca="1">IF(Table9[[#This Row],[Data de nascimento (aaaa-mm-dd)]]="","",(IF(A1146="","",DATEDIF(D1146,NOW(),"y"))))</f>
        <v/>
      </c>
      <c r="F1146" s="281"/>
      <c r="G1146" s="282"/>
      <c r="H1146" s="283" t="str">
        <f>IF(G1146="","",IF(G1146&gt;(auxiliar!L$2*14),"Sim","Não"))</f>
        <v/>
      </c>
      <c r="I1146" s="384" t="str">
        <f t="shared" si="75"/>
        <v/>
      </c>
      <c r="J1146" s="380" t="str">
        <f>IF(Table9[[#This Row],[Código do agregado
'[Entidade']]]="","",IF(A1146&lt;&gt;A1145,"A",IF(J1145="A","B",IF(J1145="B","C",IF(J1145="C","D",IF(J1145="D","E",IF(J1145="E","F",IF(J1145="F","G",IF(J1145="G","H",IF(J1145="H","I",IF(J1145="I","J",IF(J1145="J","K",IF(J1145="K","L",IF(J1145="L","M",IF(J1145="M","N",IF(J1145="N","O",IF(J1145="O","P",IF(J1145="P","Q"))))))))))))))))))</f>
        <v/>
      </c>
      <c r="K1146" s="284" t="str">
        <f t="shared" si="76"/>
        <v/>
      </c>
      <c r="L1146" s="285" t="str">
        <f t="shared" si="77"/>
        <v/>
      </c>
      <c r="M1146" s="286" t="str">
        <f t="shared" ca="1" si="78"/>
        <v/>
      </c>
      <c r="U1146" s="275"/>
    </row>
    <row r="1147" spans="1:21" x14ac:dyDescent="0.25">
      <c r="A1147" s="276"/>
      <c r="B1147" s="277" t="str">
        <f>IF(Table9[[#This Row],[Código do agregado
'[Entidade']]]="","",(CONCATENATE(VLOOKUP(Table9[[#This Row],[Código do agregado
'[Entidade']]],Table8[[Código do agregado '[Entidade']]:[Código do agregado
'[1º Direito']]],8,FALSE),".",Table9[[#This Row],[Membro]])))</f>
        <v/>
      </c>
      <c r="C1147" s="278"/>
      <c r="D1147" s="279"/>
      <c r="E1147" s="280" t="str">
        <f ca="1">IF(Table9[[#This Row],[Data de nascimento (aaaa-mm-dd)]]="","",(IF(A1147="","",DATEDIF(D1147,NOW(),"y"))))</f>
        <v/>
      </c>
      <c r="F1147" s="281"/>
      <c r="G1147" s="282"/>
      <c r="H1147" s="283" t="str">
        <f>IF(G1147="","",IF(G1147&gt;(auxiliar!L$2*14),"Sim","Não"))</f>
        <v/>
      </c>
      <c r="I1147" s="384" t="str">
        <f t="shared" si="75"/>
        <v/>
      </c>
      <c r="J1147" s="380" t="str">
        <f>IF(Table9[[#This Row],[Código do agregado
'[Entidade']]]="","",IF(A1147&lt;&gt;A1146,"A",IF(J1146="A","B",IF(J1146="B","C",IF(J1146="C","D",IF(J1146="D","E",IF(J1146="E","F",IF(J1146="F","G",IF(J1146="G","H",IF(J1146="H","I",IF(J1146="I","J",IF(J1146="J","K",IF(J1146="K","L",IF(J1146="L","M",IF(J1146="M","N",IF(J1146="N","O",IF(J1146="O","P",IF(J1146="P","Q"))))))))))))))))))</f>
        <v/>
      </c>
      <c r="K1147" s="284" t="str">
        <f t="shared" si="76"/>
        <v/>
      </c>
      <c r="L1147" s="285" t="str">
        <f t="shared" si="77"/>
        <v/>
      </c>
      <c r="M1147" s="286" t="str">
        <f t="shared" ca="1" si="78"/>
        <v/>
      </c>
      <c r="U1147" s="275"/>
    </row>
    <row r="1148" spans="1:21" x14ac:dyDescent="0.25">
      <c r="A1148" s="276"/>
      <c r="B1148" s="277" t="str">
        <f>IF(Table9[[#This Row],[Código do agregado
'[Entidade']]]="","",(CONCATENATE(VLOOKUP(Table9[[#This Row],[Código do agregado
'[Entidade']]],Table8[[Código do agregado '[Entidade']]:[Código do agregado
'[1º Direito']]],8,FALSE),".",Table9[[#This Row],[Membro]])))</f>
        <v/>
      </c>
      <c r="C1148" s="278"/>
      <c r="D1148" s="279"/>
      <c r="E1148" s="280" t="str">
        <f ca="1">IF(Table9[[#This Row],[Data de nascimento (aaaa-mm-dd)]]="","",(IF(A1148="","",DATEDIF(D1148,NOW(),"y"))))</f>
        <v/>
      </c>
      <c r="F1148" s="281"/>
      <c r="G1148" s="282"/>
      <c r="H1148" s="283" t="str">
        <f>IF(G1148="","",IF(G1148&gt;(auxiliar!L$2*14),"Sim","Não"))</f>
        <v/>
      </c>
      <c r="I1148" s="384" t="str">
        <f t="shared" si="75"/>
        <v/>
      </c>
      <c r="J1148" s="380" t="str">
        <f>IF(Table9[[#This Row],[Código do agregado
'[Entidade']]]="","",IF(A1148&lt;&gt;A1147,"A",IF(J1147="A","B",IF(J1147="B","C",IF(J1147="C","D",IF(J1147="D","E",IF(J1147="E","F",IF(J1147="F","G",IF(J1147="G","H",IF(J1147="H","I",IF(J1147="I","J",IF(J1147="J","K",IF(J1147="K","L",IF(J1147="L","M",IF(J1147="M","N",IF(J1147="N","O",IF(J1147="O","P",IF(J1147="P","Q"))))))))))))))))))</f>
        <v/>
      </c>
      <c r="K1148" s="284" t="str">
        <f t="shared" si="76"/>
        <v/>
      </c>
      <c r="L1148" s="285" t="str">
        <f t="shared" si="77"/>
        <v/>
      </c>
      <c r="M1148" s="286" t="str">
        <f t="shared" ca="1" si="78"/>
        <v/>
      </c>
      <c r="U1148" s="275"/>
    </row>
    <row r="1149" spans="1:21" x14ac:dyDescent="0.25">
      <c r="A1149" s="276"/>
      <c r="B1149" s="277" t="str">
        <f>IF(Table9[[#This Row],[Código do agregado
'[Entidade']]]="","",(CONCATENATE(VLOOKUP(Table9[[#This Row],[Código do agregado
'[Entidade']]],Table8[[Código do agregado '[Entidade']]:[Código do agregado
'[1º Direito']]],8,FALSE),".",Table9[[#This Row],[Membro]])))</f>
        <v/>
      </c>
      <c r="C1149" s="278"/>
      <c r="D1149" s="279"/>
      <c r="E1149" s="280" t="str">
        <f ca="1">IF(Table9[[#This Row],[Data de nascimento (aaaa-mm-dd)]]="","",(IF(A1149="","",DATEDIF(D1149,NOW(),"y"))))</f>
        <v/>
      </c>
      <c r="F1149" s="281"/>
      <c r="G1149" s="282"/>
      <c r="H1149" s="283" t="str">
        <f>IF(G1149="","",IF(G1149&gt;(auxiliar!L$2*14),"Sim","Não"))</f>
        <v/>
      </c>
      <c r="I1149" s="384" t="str">
        <f t="shared" si="75"/>
        <v/>
      </c>
      <c r="J1149" s="380" t="str">
        <f>IF(Table9[[#This Row],[Código do agregado
'[Entidade']]]="","",IF(A1149&lt;&gt;A1148,"A",IF(J1148="A","B",IF(J1148="B","C",IF(J1148="C","D",IF(J1148="D","E",IF(J1148="E","F",IF(J1148="F","G",IF(J1148="G","H",IF(J1148="H","I",IF(J1148="I","J",IF(J1148="J","K",IF(J1148="K","L",IF(J1148="L","M",IF(J1148="M","N",IF(J1148="N","O",IF(J1148="O","P",IF(J1148="P","Q"))))))))))))))))))</f>
        <v/>
      </c>
      <c r="K1149" s="284" t="str">
        <f t="shared" si="76"/>
        <v/>
      </c>
      <c r="L1149" s="285" t="str">
        <f t="shared" si="77"/>
        <v/>
      </c>
      <c r="M1149" s="286" t="str">
        <f t="shared" ca="1" si="78"/>
        <v/>
      </c>
      <c r="U1149" s="275"/>
    </row>
    <row r="1150" spans="1:21" x14ac:dyDescent="0.25">
      <c r="A1150" s="276"/>
      <c r="B1150" s="277" t="str">
        <f>IF(Table9[[#This Row],[Código do agregado
'[Entidade']]]="","",(CONCATENATE(VLOOKUP(Table9[[#This Row],[Código do agregado
'[Entidade']]],Table8[[Código do agregado '[Entidade']]:[Código do agregado
'[1º Direito']]],8,FALSE),".",Table9[[#This Row],[Membro]])))</f>
        <v/>
      </c>
      <c r="C1150" s="278"/>
      <c r="D1150" s="279"/>
      <c r="E1150" s="280" t="str">
        <f ca="1">IF(Table9[[#This Row],[Data de nascimento (aaaa-mm-dd)]]="","",(IF(A1150="","",DATEDIF(D1150,NOW(),"y"))))</f>
        <v/>
      </c>
      <c r="F1150" s="281"/>
      <c r="G1150" s="282"/>
      <c r="H1150" s="283" t="str">
        <f>IF(G1150="","",IF(G1150&gt;(auxiliar!L$2*14),"Sim","Não"))</f>
        <v/>
      </c>
      <c r="I1150" s="384" t="str">
        <f t="shared" si="75"/>
        <v/>
      </c>
      <c r="J1150" s="380" t="str">
        <f>IF(Table9[[#This Row],[Código do agregado
'[Entidade']]]="","",IF(A1150&lt;&gt;A1149,"A",IF(J1149="A","B",IF(J1149="B","C",IF(J1149="C","D",IF(J1149="D","E",IF(J1149="E","F",IF(J1149="F","G",IF(J1149="G","H",IF(J1149="H","I",IF(J1149="I","J",IF(J1149="J","K",IF(J1149="K","L",IF(J1149="L","M",IF(J1149="M","N",IF(J1149="N","O",IF(J1149="O","P",IF(J1149="P","Q"))))))))))))))))))</f>
        <v/>
      </c>
      <c r="K1150" s="284" t="str">
        <f t="shared" si="76"/>
        <v/>
      </c>
      <c r="L1150" s="285" t="str">
        <f t="shared" si="77"/>
        <v/>
      </c>
      <c r="M1150" s="286" t="str">
        <f t="shared" ca="1" si="78"/>
        <v/>
      </c>
      <c r="U1150" s="275"/>
    </row>
    <row r="1151" spans="1:21" x14ac:dyDescent="0.25">
      <c r="A1151" s="276"/>
      <c r="B1151" s="277" t="str">
        <f>IF(Table9[[#This Row],[Código do agregado
'[Entidade']]]="","",(CONCATENATE(VLOOKUP(Table9[[#This Row],[Código do agregado
'[Entidade']]],Table8[[Código do agregado '[Entidade']]:[Código do agregado
'[1º Direito']]],8,FALSE),".",Table9[[#This Row],[Membro]])))</f>
        <v/>
      </c>
      <c r="C1151" s="278"/>
      <c r="D1151" s="279"/>
      <c r="E1151" s="280" t="str">
        <f ca="1">IF(Table9[[#This Row],[Data de nascimento (aaaa-mm-dd)]]="","",(IF(A1151="","",DATEDIF(D1151,NOW(),"y"))))</f>
        <v/>
      </c>
      <c r="F1151" s="281"/>
      <c r="G1151" s="282"/>
      <c r="H1151" s="283" t="str">
        <f>IF(G1151="","",IF(G1151&gt;(auxiliar!L$2*14),"Sim","Não"))</f>
        <v/>
      </c>
      <c r="I1151" s="384" t="str">
        <f t="shared" si="75"/>
        <v/>
      </c>
      <c r="J1151" s="380" t="str">
        <f>IF(Table9[[#This Row],[Código do agregado
'[Entidade']]]="","",IF(A1151&lt;&gt;A1150,"A",IF(J1150="A","B",IF(J1150="B","C",IF(J1150="C","D",IF(J1150="D","E",IF(J1150="E","F",IF(J1150="F","G",IF(J1150="G","H",IF(J1150="H","I",IF(J1150="I","J",IF(J1150="J","K",IF(J1150="K","L",IF(J1150="L","M",IF(J1150="M","N",IF(J1150="N","O",IF(J1150="O","P",IF(J1150="P","Q"))))))))))))))))))</f>
        <v/>
      </c>
      <c r="K1151" s="284" t="str">
        <f t="shared" si="76"/>
        <v/>
      </c>
      <c r="L1151" s="285" t="str">
        <f t="shared" si="77"/>
        <v/>
      </c>
      <c r="M1151" s="286" t="str">
        <f t="shared" ca="1" si="78"/>
        <v/>
      </c>
      <c r="U1151" s="275"/>
    </row>
    <row r="1152" spans="1:21" x14ac:dyDescent="0.25">
      <c r="A1152" s="276"/>
      <c r="B1152" s="277" t="str">
        <f>IF(Table9[[#This Row],[Código do agregado
'[Entidade']]]="","",(CONCATENATE(VLOOKUP(Table9[[#This Row],[Código do agregado
'[Entidade']]],Table8[[Código do agregado '[Entidade']]:[Código do agregado
'[1º Direito']]],8,FALSE),".",Table9[[#This Row],[Membro]])))</f>
        <v/>
      </c>
      <c r="C1152" s="278"/>
      <c r="D1152" s="279"/>
      <c r="E1152" s="280" t="str">
        <f ca="1">IF(Table9[[#This Row],[Data de nascimento (aaaa-mm-dd)]]="","",(IF(A1152="","",DATEDIF(D1152,NOW(),"y"))))</f>
        <v/>
      </c>
      <c r="F1152" s="281"/>
      <c r="G1152" s="282"/>
      <c r="H1152" s="283" t="str">
        <f>IF(G1152="","",IF(G1152&gt;(auxiliar!L$2*14),"Sim","Não"))</f>
        <v/>
      </c>
      <c r="I1152" s="384" t="str">
        <f t="shared" si="75"/>
        <v/>
      </c>
      <c r="J1152" s="380" t="str">
        <f>IF(Table9[[#This Row],[Código do agregado
'[Entidade']]]="","",IF(A1152&lt;&gt;A1151,"A",IF(J1151="A","B",IF(J1151="B","C",IF(J1151="C","D",IF(J1151="D","E",IF(J1151="E","F",IF(J1151="F","G",IF(J1151="G","H",IF(J1151="H","I",IF(J1151="I","J",IF(J1151="J","K",IF(J1151="K","L",IF(J1151="L","M",IF(J1151="M","N",IF(J1151="N","O",IF(J1151="O","P",IF(J1151="P","Q"))))))))))))))))))</f>
        <v/>
      </c>
      <c r="K1152" s="284" t="str">
        <f t="shared" si="76"/>
        <v/>
      </c>
      <c r="L1152" s="285" t="str">
        <f t="shared" si="77"/>
        <v/>
      </c>
      <c r="M1152" s="286" t="str">
        <f t="shared" ca="1" si="78"/>
        <v/>
      </c>
      <c r="U1152" s="275"/>
    </row>
    <row r="1153" spans="1:21" x14ac:dyDescent="0.25">
      <c r="A1153" s="276"/>
      <c r="B1153" s="277" t="str">
        <f>IF(Table9[[#This Row],[Código do agregado
'[Entidade']]]="","",(CONCATENATE(VLOOKUP(Table9[[#This Row],[Código do agregado
'[Entidade']]],Table8[[Código do agregado '[Entidade']]:[Código do agregado
'[1º Direito']]],8,FALSE),".",Table9[[#This Row],[Membro]])))</f>
        <v/>
      </c>
      <c r="C1153" s="278"/>
      <c r="D1153" s="279"/>
      <c r="E1153" s="280" t="str">
        <f ca="1">IF(Table9[[#This Row],[Data de nascimento (aaaa-mm-dd)]]="","",(IF(A1153="","",DATEDIF(D1153,NOW(),"y"))))</f>
        <v/>
      </c>
      <c r="F1153" s="281"/>
      <c r="G1153" s="282"/>
      <c r="H1153" s="283" t="str">
        <f>IF(G1153="","",IF(G1153&gt;(auxiliar!L$2*14),"Sim","Não"))</f>
        <v/>
      </c>
      <c r="I1153" s="384" t="str">
        <f t="shared" si="75"/>
        <v/>
      </c>
      <c r="J1153" s="380" t="str">
        <f>IF(Table9[[#This Row],[Código do agregado
'[Entidade']]]="","",IF(A1153&lt;&gt;A1152,"A",IF(J1152="A","B",IF(J1152="B","C",IF(J1152="C","D",IF(J1152="D","E",IF(J1152="E","F",IF(J1152="F","G",IF(J1152="G","H",IF(J1152="H","I",IF(J1152="I","J",IF(J1152="J","K",IF(J1152="K","L",IF(J1152="L","M",IF(J1152="M","N",IF(J1152="N","O",IF(J1152="O","P",IF(J1152="P","Q"))))))))))))))))))</f>
        <v/>
      </c>
      <c r="K1153" s="284" t="str">
        <f t="shared" si="76"/>
        <v/>
      </c>
      <c r="L1153" s="285" t="str">
        <f t="shared" si="77"/>
        <v/>
      </c>
      <c r="M1153" s="286" t="str">
        <f t="shared" ca="1" si="78"/>
        <v/>
      </c>
      <c r="U1153" s="275"/>
    </row>
    <row r="1154" spans="1:21" x14ac:dyDescent="0.25">
      <c r="A1154" s="276"/>
      <c r="B1154" s="277" t="str">
        <f>IF(Table9[[#This Row],[Código do agregado
'[Entidade']]]="","",(CONCATENATE(VLOOKUP(Table9[[#This Row],[Código do agregado
'[Entidade']]],Table8[[Código do agregado '[Entidade']]:[Código do agregado
'[1º Direito']]],8,FALSE),".",Table9[[#This Row],[Membro]])))</f>
        <v/>
      </c>
      <c r="C1154" s="278"/>
      <c r="D1154" s="279"/>
      <c r="E1154" s="280" t="str">
        <f ca="1">IF(Table9[[#This Row],[Data de nascimento (aaaa-mm-dd)]]="","",(IF(A1154="","",DATEDIF(D1154,NOW(),"y"))))</f>
        <v/>
      </c>
      <c r="F1154" s="281"/>
      <c r="G1154" s="282"/>
      <c r="H1154" s="283" t="str">
        <f>IF(G1154="","",IF(G1154&gt;(auxiliar!L$2*14),"Sim","Não"))</f>
        <v/>
      </c>
      <c r="I1154" s="384" t="str">
        <f t="shared" si="75"/>
        <v/>
      </c>
      <c r="J1154" s="380" t="str">
        <f>IF(Table9[[#This Row],[Código do agregado
'[Entidade']]]="","",IF(A1154&lt;&gt;A1153,"A",IF(J1153="A","B",IF(J1153="B","C",IF(J1153="C","D",IF(J1153="D","E",IF(J1153="E","F",IF(J1153="F","G",IF(J1153="G","H",IF(J1153="H","I",IF(J1153="I","J",IF(J1153="J","K",IF(J1153="K","L",IF(J1153="L","M",IF(J1153="M","N",IF(J1153="N","O",IF(J1153="O","P",IF(J1153="P","Q"))))))))))))))))))</f>
        <v/>
      </c>
      <c r="K1154" s="284" t="str">
        <f t="shared" si="76"/>
        <v/>
      </c>
      <c r="L1154" s="285" t="str">
        <f t="shared" si="77"/>
        <v/>
      </c>
      <c r="M1154" s="286" t="str">
        <f t="shared" ca="1" si="78"/>
        <v/>
      </c>
      <c r="U1154" s="275"/>
    </row>
    <row r="1155" spans="1:21" x14ac:dyDescent="0.25">
      <c r="A1155" s="276"/>
      <c r="B1155" s="277" t="str">
        <f>IF(Table9[[#This Row],[Código do agregado
'[Entidade']]]="","",(CONCATENATE(VLOOKUP(Table9[[#This Row],[Código do agregado
'[Entidade']]],Table8[[Código do agregado '[Entidade']]:[Código do agregado
'[1º Direito']]],8,FALSE),".",Table9[[#This Row],[Membro]])))</f>
        <v/>
      </c>
      <c r="C1155" s="278"/>
      <c r="D1155" s="279"/>
      <c r="E1155" s="280" t="str">
        <f ca="1">IF(Table9[[#This Row],[Data de nascimento (aaaa-mm-dd)]]="","",(IF(A1155="","",DATEDIF(D1155,NOW(),"y"))))</f>
        <v/>
      </c>
      <c r="F1155" s="281"/>
      <c r="G1155" s="282"/>
      <c r="H1155" s="283" t="str">
        <f>IF(G1155="","",IF(G1155&gt;(auxiliar!L$2*14),"Sim","Não"))</f>
        <v/>
      </c>
      <c r="I1155" s="384" t="str">
        <f t="shared" si="75"/>
        <v/>
      </c>
      <c r="J1155" s="380" t="str">
        <f>IF(Table9[[#This Row],[Código do agregado
'[Entidade']]]="","",IF(A1155&lt;&gt;A1154,"A",IF(J1154="A","B",IF(J1154="B","C",IF(J1154="C","D",IF(J1154="D","E",IF(J1154="E","F",IF(J1154="F","G",IF(J1154="G","H",IF(J1154="H","I",IF(J1154="I","J",IF(J1154="J","K",IF(J1154="K","L",IF(J1154="L","M",IF(J1154="M","N",IF(J1154="N","O",IF(J1154="O","P",IF(J1154="P","Q"))))))))))))))))))</f>
        <v/>
      </c>
      <c r="K1155" s="284" t="str">
        <f t="shared" si="76"/>
        <v/>
      </c>
      <c r="L1155" s="285" t="str">
        <f t="shared" si="77"/>
        <v/>
      </c>
      <c r="M1155" s="286" t="str">
        <f t="shared" ca="1" si="78"/>
        <v/>
      </c>
      <c r="U1155" s="275"/>
    </row>
    <row r="1156" spans="1:21" x14ac:dyDescent="0.25">
      <c r="A1156" s="276"/>
      <c r="B1156" s="277" t="str">
        <f>IF(Table9[[#This Row],[Código do agregado
'[Entidade']]]="","",(CONCATENATE(VLOOKUP(Table9[[#This Row],[Código do agregado
'[Entidade']]],Table8[[Código do agregado '[Entidade']]:[Código do agregado
'[1º Direito']]],8,FALSE),".",Table9[[#This Row],[Membro]])))</f>
        <v/>
      </c>
      <c r="C1156" s="278"/>
      <c r="D1156" s="279"/>
      <c r="E1156" s="280" t="str">
        <f ca="1">IF(Table9[[#This Row],[Data de nascimento (aaaa-mm-dd)]]="","",(IF(A1156="","",DATEDIF(D1156,NOW(),"y"))))</f>
        <v/>
      </c>
      <c r="F1156" s="281"/>
      <c r="G1156" s="282"/>
      <c r="H1156" s="283" t="str">
        <f>IF(G1156="","",IF(G1156&gt;(auxiliar!L$2*14),"Sim","Não"))</f>
        <v/>
      </c>
      <c r="I1156" s="384" t="str">
        <f t="shared" si="75"/>
        <v/>
      </c>
      <c r="J1156" s="380" t="str">
        <f>IF(Table9[[#This Row],[Código do agregado
'[Entidade']]]="","",IF(A1156&lt;&gt;A1155,"A",IF(J1155="A","B",IF(J1155="B","C",IF(J1155="C","D",IF(J1155="D","E",IF(J1155="E","F",IF(J1155="F","G",IF(J1155="G","H",IF(J1155="H","I",IF(J1155="I","J",IF(J1155="J","K",IF(J1155="K","L",IF(J1155="L","M",IF(J1155="M","N",IF(J1155="N","O",IF(J1155="O","P",IF(J1155="P","Q"))))))))))))))))))</f>
        <v/>
      </c>
      <c r="K1156" s="284" t="str">
        <f t="shared" si="76"/>
        <v/>
      </c>
      <c r="L1156" s="285" t="str">
        <f t="shared" si="77"/>
        <v/>
      </c>
      <c r="M1156" s="286" t="str">
        <f t="shared" ca="1" si="78"/>
        <v/>
      </c>
      <c r="U1156" s="275"/>
    </row>
    <row r="1157" spans="1:21" x14ac:dyDescent="0.25">
      <c r="A1157" s="276"/>
      <c r="B1157" s="277" t="str">
        <f>IF(Table9[[#This Row],[Código do agregado
'[Entidade']]]="","",(CONCATENATE(VLOOKUP(Table9[[#This Row],[Código do agregado
'[Entidade']]],Table8[[Código do agregado '[Entidade']]:[Código do agregado
'[1º Direito']]],8,FALSE),".",Table9[[#This Row],[Membro]])))</f>
        <v/>
      </c>
      <c r="C1157" s="278"/>
      <c r="D1157" s="279"/>
      <c r="E1157" s="280" t="str">
        <f ca="1">IF(Table9[[#This Row],[Data de nascimento (aaaa-mm-dd)]]="","",(IF(A1157="","",DATEDIF(D1157,NOW(),"y"))))</f>
        <v/>
      </c>
      <c r="F1157" s="281"/>
      <c r="G1157" s="282"/>
      <c r="H1157" s="283" t="str">
        <f>IF(G1157="","",IF(G1157&gt;(auxiliar!L$2*14),"Sim","Não"))</f>
        <v/>
      </c>
      <c r="I1157" s="384" t="str">
        <f t="shared" si="75"/>
        <v/>
      </c>
      <c r="J1157" s="380" t="str">
        <f>IF(Table9[[#This Row],[Código do agregado
'[Entidade']]]="","",IF(A1157&lt;&gt;A1156,"A",IF(J1156="A","B",IF(J1156="B","C",IF(J1156="C","D",IF(J1156="D","E",IF(J1156="E","F",IF(J1156="F","G",IF(J1156="G","H",IF(J1156="H","I",IF(J1156="I","J",IF(J1156="J","K",IF(J1156="K","L",IF(J1156="L","M",IF(J1156="M","N",IF(J1156="N","O",IF(J1156="O","P",IF(J1156="P","Q"))))))))))))))))))</f>
        <v/>
      </c>
      <c r="K1157" s="284" t="str">
        <f t="shared" si="76"/>
        <v/>
      </c>
      <c r="L1157" s="285" t="str">
        <f t="shared" si="77"/>
        <v/>
      </c>
      <c r="M1157" s="286" t="str">
        <f t="shared" ca="1" si="78"/>
        <v/>
      </c>
      <c r="U1157" s="275"/>
    </row>
    <row r="1158" spans="1:21" x14ac:dyDescent="0.25">
      <c r="A1158" s="276"/>
      <c r="B1158" s="277" t="str">
        <f>IF(Table9[[#This Row],[Código do agregado
'[Entidade']]]="","",(CONCATENATE(VLOOKUP(Table9[[#This Row],[Código do agregado
'[Entidade']]],Table8[[Código do agregado '[Entidade']]:[Código do agregado
'[1º Direito']]],8,FALSE),".",Table9[[#This Row],[Membro]])))</f>
        <v/>
      </c>
      <c r="C1158" s="278"/>
      <c r="D1158" s="279"/>
      <c r="E1158" s="280" t="str">
        <f ca="1">IF(Table9[[#This Row],[Data de nascimento (aaaa-mm-dd)]]="","",(IF(A1158="","",DATEDIF(D1158,NOW(),"y"))))</f>
        <v/>
      </c>
      <c r="F1158" s="281"/>
      <c r="G1158" s="282"/>
      <c r="H1158" s="283" t="str">
        <f>IF(G1158="","",IF(G1158&gt;(auxiliar!L$2*14),"Sim","Não"))</f>
        <v/>
      </c>
      <c r="I1158" s="384" t="str">
        <f t="shared" si="75"/>
        <v/>
      </c>
      <c r="J1158" s="380" t="str">
        <f>IF(Table9[[#This Row],[Código do agregado
'[Entidade']]]="","",IF(A1158&lt;&gt;A1157,"A",IF(J1157="A","B",IF(J1157="B","C",IF(J1157="C","D",IF(J1157="D","E",IF(J1157="E","F",IF(J1157="F","G",IF(J1157="G","H",IF(J1157="H","I",IF(J1157="I","J",IF(J1157="J","K",IF(J1157="K","L",IF(J1157="L","M",IF(J1157="M","N",IF(J1157="N","O",IF(J1157="O","P",IF(J1157="P","Q"))))))))))))))))))</f>
        <v/>
      </c>
      <c r="K1158" s="284" t="str">
        <f t="shared" si="76"/>
        <v/>
      </c>
      <c r="L1158" s="285" t="str">
        <f t="shared" si="77"/>
        <v/>
      </c>
      <c r="M1158" s="286" t="str">
        <f t="shared" ca="1" si="78"/>
        <v/>
      </c>
      <c r="U1158" s="275"/>
    </row>
    <row r="1159" spans="1:21" x14ac:dyDescent="0.25">
      <c r="A1159" s="276"/>
      <c r="B1159" s="277" t="str">
        <f>IF(Table9[[#This Row],[Código do agregado
'[Entidade']]]="","",(CONCATENATE(VLOOKUP(Table9[[#This Row],[Código do agregado
'[Entidade']]],Table8[[Código do agregado '[Entidade']]:[Código do agregado
'[1º Direito']]],8,FALSE),".",Table9[[#This Row],[Membro]])))</f>
        <v/>
      </c>
      <c r="C1159" s="278"/>
      <c r="D1159" s="279"/>
      <c r="E1159" s="280" t="str">
        <f ca="1">IF(Table9[[#This Row],[Data de nascimento (aaaa-mm-dd)]]="","",(IF(A1159="","",DATEDIF(D1159,NOW(),"y"))))</f>
        <v/>
      </c>
      <c r="F1159" s="281"/>
      <c r="G1159" s="282"/>
      <c r="H1159" s="283" t="str">
        <f>IF(G1159="","",IF(G1159&gt;(auxiliar!L$2*14),"Sim","Não"))</f>
        <v/>
      </c>
      <c r="I1159" s="384" t="str">
        <f t="shared" ref="I1159:I1222" si="79">IF(AND(A1159&lt;&gt;"",OR(C1159="",D1159="",F1159="",AND(H1159="",L1159="Rend"))),"NÃO","")</f>
        <v/>
      </c>
      <c r="J1159" s="380" t="str">
        <f>IF(Table9[[#This Row],[Código do agregado
'[Entidade']]]="","",IF(A1159&lt;&gt;A1158,"A",IF(J1158="A","B",IF(J1158="B","C",IF(J1158="C","D",IF(J1158="D","E",IF(J1158="E","F",IF(J1158="F","G",IF(J1158="G","H",IF(J1158="H","I",IF(J1158="I","J",IF(J1158="J","K",IF(J1158="K","L",IF(J1158="L","M",IF(J1158="M","N",IF(J1158="N","O",IF(J1158="O","P",IF(J1158="P","Q"))))))))))))))))))</f>
        <v/>
      </c>
      <c r="K1159" s="284" t="str">
        <f t="shared" si="76"/>
        <v/>
      </c>
      <c r="L1159" s="285" t="str">
        <f t="shared" si="77"/>
        <v/>
      </c>
      <c r="M1159" s="286" t="str">
        <f t="shared" ca="1" si="78"/>
        <v/>
      </c>
      <c r="U1159" s="275"/>
    </row>
    <row r="1160" spans="1:21" x14ac:dyDescent="0.25">
      <c r="A1160" s="276"/>
      <c r="B1160" s="277" t="str">
        <f>IF(Table9[[#This Row],[Código do agregado
'[Entidade']]]="","",(CONCATENATE(VLOOKUP(Table9[[#This Row],[Código do agregado
'[Entidade']]],Table8[[Código do agregado '[Entidade']]:[Código do agregado
'[1º Direito']]],8,FALSE),".",Table9[[#This Row],[Membro]])))</f>
        <v/>
      </c>
      <c r="C1160" s="278"/>
      <c r="D1160" s="279"/>
      <c r="E1160" s="280" t="str">
        <f ca="1">IF(Table9[[#This Row],[Data de nascimento (aaaa-mm-dd)]]="","",(IF(A1160="","",DATEDIF(D1160,NOW(),"y"))))</f>
        <v/>
      </c>
      <c r="F1160" s="281"/>
      <c r="G1160" s="282"/>
      <c r="H1160" s="283" t="str">
        <f>IF(G1160="","",IF(G1160&gt;(auxiliar!L$2*14),"Sim","Não"))</f>
        <v/>
      </c>
      <c r="I1160" s="384" t="str">
        <f t="shared" si="79"/>
        <v/>
      </c>
      <c r="J1160" s="380" t="str">
        <f>IF(Table9[[#This Row],[Código do agregado
'[Entidade']]]="","",IF(A1160&lt;&gt;A1159,"A",IF(J1159="A","B",IF(J1159="B","C",IF(J1159="C","D",IF(J1159="D","E",IF(J1159="E","F",IF(J1159="F","G",IF(J1159="G","H",IF(J1159="H","I",IF(J1159="I","J",IF(J1159="J","K",IF(J1159="K","L",IF(J1159="L","M",IF(J1159="M","N",IF(J1159="N","O",IF(J1159="O","P",IF(J1159="P","Q"))))))))))))))))))</f>
        <v/>
      </c>
      <c r="K1160" s="284" t="str">
        <f t="shared" si="76"/>
        <v/>
      </c>
      <c r="L1160" s="285" t="str">
        <f t="shared" si="77"/>
        <v/>
      </c>
      <c r="M1160" s="286" t="str">
        <f t="shared" ca="1" si="78"/>
        <v/>
      </c>
      <c r="U1160" s="275"/>
    </row>
    <row r="1161" spans="1:21" x14ac:dyDescent="0.25">
      <c r="A1161" s="276"/>
      <c r="B1161" s="277" t="str">
        <f>IF(Table9[[#This Row],[Código do agregado
'[Entidade']]]="","",(CONCATENATE(VLOOKUP(Table9[[#This Row],[Código do agregado
'[Entidade']]],Table8[[Código do agregado '[Entidade']]:[Código do agregado
'[1º Direito']]],8,FALSE),".",Table9[[#This Row],[Membro]])))</f>
        <v/>
      </c>
      <c r="C1161" s="278"/>
      <c r="D1161" s="279"/>
      <c r="E1161" s="280" t="str">
        <f ca="1">IF(Table9[[#This Row],[Data de nascimento (aaaa-mm-dd)]]="","",(IF(A1161="","",DATEDIF(D1161,NOW(),"y"))))</f>
        <v/>
      </c>
      <c r="F1161" s="281"/>
      <c r="G1161" s="282"/>
      <c r="H1161" s="283" t="str">
        <f>IF(G1161="","",IF(G1161&gt;(auxiliar!L$2*14),"Sim","Não"))</f>
        <v/>
      </c>
      <c r="I1161" s="384" t="str">
        <f t="shared" si="79"/>
        <v/>
      </c>
      <c r="J1161" s="380" t="str">
        <f>IF(Table9[[#This Row],[Código do agregado
'[Entidade']]]="","",IF(A1161&lt;&gt;A1160,"A",IF(J1160="A","B",IF(J1160="B","C",IF(J1160="C","D",IF(J1160="D","E",IF(J1160="E","F",IF(J1160="F","G",IF(J1160="G","H",IF(J1160="H","I",IF(J1160="I","J",IF(J1160="J","K",IF(J1160="K","L",IF(J1160="L","M",IF(J1160="M","N",IF(J1160="N","O",IF(J1160="O","P",IF(J1160="P","Q"))))))))))))))))))</f>
        <v/>
      </c>
      <c r="K1161" s="284" t="str">
        <f t="shared" si="76"/>
        <v/>
      </c>
      <c r="L1161" s="285" t="str">
        <f t="shared" si="77"/>
        <v/>
      </c>
      <c r="M1161" s="286" t="str">
        <f t="shared" ca="1" si="78"/>
        <v/>
      </c>
      <c r="U1161" s="275"/>
    </row>
    <row r="1162" spans="1:21" x14ac:dyDescent="0.25">
      <c r="A1162" s="276"/>
      <c r="B1162" s="277" t="str">
        <f>IF(Table9[[#This Row],[Código do agregado
'[Entidade']]]="","",(CONCATENATE(VLOOKUP(Table9[[#This Row],[Código do agregado
'[Entidade']]],Table8[[Código do agregado '[Entidade']]:[Código do agregado
'[1º Direito']]],8,FALSE),".",Table9[[#This Row],[Membro]])))</f>
        <v/>
      </c>
      <c r="C1162" s="278"/>
      <c r="D1162" s="279"/>
      <c r="E1162" s="280" t="str">
        <f ca="1">IF(Table9[[#This Row],[Data de nascimento (aaaa-mm-dd)]]="","",(IF(A1162="","",DATEDIF(D1162,NOW(),"y"))))</f>
        <v/>
      </c>
      <c r="F1162" s="281"/>
      <c r="G1162" s="282"/>
      <c r="H1162" s="283" t="str">
        <f>IF(G1162="","",IF(G1162&gt;(auxiliar!L$2*14),"Sim","Não"))</f>
        <v/>
      </c>
      <c r="I1162" s="384" t="str">
        <f t="shared" si="79"/>
        <v/>
      </c>
      <c r="J1162" s="380" t="str">
        <f>IF(Table9[[#This Row],[Código do agregado
'[Entidade']]]="","",IF(A1162&lt;&gt;A1161,"A",IF(J1161="A","B",IF(J1161="B","C",IF(J1161="C","D",IF(J1161="D","E",IF(J1161="E","F",IF(J1161="F","G",IF(J1161="G","H",IF(J1161="H","I",IF(J1161="I","J",IF(J1161="J","K",IF(J1161="K","L",IF(J1161="L","M",IF(J1161="M","N",IF(J1161="N","O",IF(J1161="O","P",IF(J1161="P","Q"))))))))))))))))))</f>
        <v/>
      </c>
      <c r="K1162" s="284" t="str">
        <f t="shared" si="76"/>
        <v/>
      </c>
      <c r="L1162" s="285" t="str">
        <f t="shared" si="77"/>
        <v/>
      </c>
      <c r="M1162" s="286" t="str">
        <f t="shared" ca="1" si="78"/>
        <v/>
      </c>
      <c r="U1162" s="275"/>
    </row>
    <row r="1163" spans="1:21" x14ac:dyDescent="0.25">
      <c r="A1163" s="276"/>
      <c r="B1163" s="277" t="str">
        <f>IF(Table9[[#This Row],[Código do agregado
'[Entidade']]]="","",(CONCATENATE(VLOOKUP(Table9[[#This Row],[Código do agregado
'[Entidade']]],Table8[[Código do agregado '[Entidade']]:[Código do agregado
'[1º Direito']]],8,FALSE),".",Table9[[#This Row],[Membro]])))</f>
        <v/>
      </c>
      <c r="C1163" s="278"/>
      <c r="D1163" s="279"/>
      <c r="E1163" s="280" t="str">
        <f ca="1">IF(Table9[[#This Row],[Data de nascimento (aaaa-mm-dd)]]="","",(IF(A1163="","",DATEDIF(D1163,NOW(),"y"))))</f>
        <v/>
      </c>
      <c r="F1163" s="281"/>
      <c r="G1163" s="282"/>
      <c r="H1163" s="283" t="str">
        <f>IF(G1163="","",IF(G1163&gt;(auxiliar!L$2*14),"Sim","Não"))</f>
        <v/>
      </c>
      <c r="I1163" s="384" t="str">
        <f t="shared" si="79"/>
        <v/>
      </c>
      <c r="J1163" s="380" t="str">
        <f>IF(Table9[[#This Row],[Código do agregado
'[Entidade']]]="","",IF(A1163&lt;&gt;A1162,"A",IF(J1162="A","B",IF(J1162="B","C",IF(J1162="C","D",IF(J1162="D","E",IF(J1162="E","F",IF(J1162="F","G",IF(J1162="G","H",IF(J1162="H","I",IF(J1162="I","J",IF(J1162="J","K",IF(J1162="K","L",IF(J1162="L","M",IF(J1162="M","N",IF(J1162="N","O",IF(J1162="O","P",IF(J1162="P","Q"))))))))))))))))))</f>
        <v/>
      </c>
      <c r="K1163" s="284" t="str">
        <f t="shared" si="76"/>
        <v/>
      </c>
      <c r="L1163" s="285" t="str">
        <f t="shared" si="77"/>
        <v/>
      </c>
      <c r="M1163" s="286" t="str">
        <f t="shared" ca="1" si="78"/>
        <v/>
      </c>
      <c r="U1163" s="275"/>
    </row>
    <row r="1164" spans="1:21" x14ac:dyDescent="0.25">
      <c r="A1164" s="276"/>
      <c r="B1164" s="277" t="str">
        <f>IF(Table9[[#This Row],[Código do agregado
'[Entidade']]]="","",(CONCATENATE(VLOOKUP(Table9[[#This Row],[Código do agregado
'[Entidade']]],Table8[[Código do agregado '[Entidade']]:[Código do agregado
'[1º Direito']]],8,FALSE),".",Table9[[#This Row],[Membro]])))</f>
        <v/>
      </c>
      <c r="C1164" s="278"/>
      <c r="D1164" s="279"/>
      <c r="E1164" s="280" t="str">
        <f ca="1">IF(Table9[[#This Row],[Data de nascimento (aaaa-mm-dd)]]="","",(IF(A1164="","",DATEDIF(D1164,NOW(),"y"))))</f>
        <v/>
      </c>
      <c r="F1164" s="281"/>
      <c r="G1164" s="282"/>
      <c r="H1164" s="283" t="str">
        <f>IF(G1164="","",IF(G1164&gt;(auxiliar!L$2*14),"Sim","Não"))</f>
        <v/>
      </c>
      <c r="I1164" s="384" t="str">
        <f t="shared" si="79"/>
        <v/>
      </c>
      <c r="J1164" s="380" t="str">
        <f>IF(Table9[[#This Row],[Código do agregado
'[Entidade']]]="","",IF(A1164&lt;&gt;A1163,"A",IF(J1163="A","B",IF(J1163="B","C",IF(J1163="C","D",IF(J1163="D","E",IF(J1163="E","F",IF(J1163="F","G",IF(J1163="G","H",IF(J1163="H","I",IF(J1163="I","J",IF(J1163="J","K",IF(J1163="K","L",IF(J1163="L","M",IF(J1163="M","N",IF(J1163="N","O",IF(J1163="O","P",IF(J1163="P","Q"))))))))))))))))))</f>
        <v/>
      </c>
      <c r="K1164" s="284" t="str">
        <f t="shared" ref="K1164:K1227" si="80">IFERROR(IF(OR(RIGHT(C1164,1)-(11-((9*LEFT(C1164,1)+8*MID(C1164,2,1)+7*MID(C1164,3,1)+6*MID(C1164,4,1)+5*MID(C1164,5,1)+4*MID(C1164,6,1)+3*MID(C1164,7,1)+2*MID(C1164,8,1))-(11*INT((9*LEFT(C1164,1)+8*MID(C1164,2,1)+7*MID(C1164,3,1)+6*MID(C1164,4,1)+5*MID(C1164,5,1)+4*MID(C1164,6,1)+3*MID(C1164,7,1)+2*MID(C1164,8,1))/11))))=0,RIGHT(C1164,1)-(11-((9*LEFT(C1164,1)+8*MID(C1164,2,1)+7*MID(C1164,3,1)+6*MID(C1164,4,1)+5*MID(C1164,5,1)+4*MID(C1164,6,1)+3*MID(C1164,7,1)+2*MID(C1164,8,1))-(11*INT((9*LEFT(C1164,1)+8*MID(C1164,2,1)+7*MID(C1164,3,1)+6*MID(C1164,4,1)+5*MID(C1164,5,1)+4*MID(C1164,6,1)+3*MID(C1164,7,1)+2*MID(C1164,8,1))/11))))=-11,RIGHT(C1164,1)-(11-((9*LEFT(C1164,1)+8*MID(C1164,2,1)+7*MID(C1164,3,1)+6*MID(C1164,4,1)+5*MID(C1164,5,1)+4*MID(C1164,6,1)+3*MID(C1164,7,1)+2*MID(C1164,8,1))-(11*INT((9*LEFT(C1164,1)+8*MID(C1164,2,1)+7*MID(C1164,3,1)+6*MID(C1164,4,1)+5*MID(C1164,5,1)+4*MID(C1164,6,1)+3*MID(C1164,7,1)+2*MID(C1164,8,1))/11))))=-10),"","X"),"")</f>
        <v/>
      </c>
      <c r="L1164" s="285" t="str">
        <f t="shared" ref="L1164:L1227" si="81">IF(RIGHT(B1164,1)="A","",IF(B1164="","",IF(OR(E1164&gt;65,AND(E1164&gt;17,E1164&lt;26)),"Rend","")))</f>
        <v/>
      </c>
      <c r="M1164" s="286" t="str">
        <f t="shared" ref="M1164:M1227" ca="1" si="82">IF(OR(E1164&lt;18,AND(H1164="Não",L1164="Rend")),"Dep","")</f>
        <v/>
      </c>
      <c r="U1164" s="275"/>
    </row>
    <row r="1165" spans="1:21" x14ac:dyDescent="0.25">
      <c r="A1165" s="276"/>
      <c r="B1165" s="277" t="str">
        <f>IF(Table9[[#This Row],[Código do agregado
'[Entidade']]]="","",(CONCATENATE(VLOOKUP(Table9[[#This Row],[Código do agregado
'[Entidade']]],Table8[[Código do agregado '[Entidade']]:[Código do agregado
'[1º Direito']]],8,FALSE),".",Table9[[#This Row],[Membro]])))</f>
        <v/>
      </c>
      <c r="C1165" s="278"/>
      <c r="D1165" s="279"/>
      <c r="E1165" s="280" t="str">
        <f ca="1">IF(Table9[[#This Row],[Data de nascimento (aaaa-mm-dd)]]="","",(IF(A1165="","",DATEDIF(D1165,NOW(),"y"))))</f>
        <v/>
      </c>
      <c r="F1165" s="281"/>
      <c r="G1165" s="282"/>
      <c r="H1165" s="283" t="str">
        <f>IF(G1165="","",IF(G1165&gt;(auxiliar!L$2*14),"Sim","Não"))</f>
        <v/>
      </c>
      <c r="I1165" s="384" t="str">
        <f t="shared" si="79"/>
        <v/>
      </c>
      <c r="J1165" s="380" t="str">
        <f>IF(Table9[[#This Row],[Código do agregado
'[Entidade']]]="","",IF(A1165&lt;&gt;A1164,"A",IF(J1164="A","B",IF(J1164="B","C",IF(J1164="C","D",IF(J1164="D","E",IF(J1164="E","F",IF(J1164="F","G",IF(J1164="G","H",IF(J1164="H","I",IF(J1164="I","J",IF(J1164="J","K",IF(J1164="K","L",IF(J1164="L","M",IF(J1164="M","N",IF(J1164="N","O",IF(J1164="O","P",IF(J1164="P","Q"))))))))))))))))))</f>
        <v/>
      </c>
      <c r="K1165" s="284" t="str">
        <f t="shared" si="80"/>
        <v/>
      </c>
      <c r="L1165" s="285" t="str">
        <f t="shared" si="81"/>
        <v/>
      </c>
      <c r="M1165" s="286" t="str">
        <f t="shared" ca="1" si="82"/>
        <v/>
      </c>
      <c r="U1165" s="275"/>
    </row>
    <row r="1166" spans="1:21" x14ac:dyDescent="0.25">
      <c r="A1166" s="276"/>
      <c r="B1166" s="277" t="str">
        <f>IF(Table9[[#This Row],[Código do agregado
'[Entidade']]]="","",(CONCATENATE(VLOOKUP(Table9[[#This Row],[Código do agregado
'[Entidade']]],Table8[[Código do agregado '[Entidade']]:[Código do agregado
'[1º Direito']]],8,FALSE),".",Table9[[#This Row],[Membro]])))</f>
        <v/>
      </c>
      <c r="C1166" s="278"/>
      <c r="D1166" s="279"/>
      <c r="E1166" s="280" t="str">
        <f ca="1">IF(Table9[[#This Row],[Data de nascimento (aaaa-mm-dd)]]="","",(IF(A1166="","",DATEDIF(D1166,NOW(),"y"))))</f>
        <v/>
      </c>
      <c r="F1166" s="281"/>
      <c r="G1166" s="282"/>
      <c r="H1166" s="283" t="str">
        <f>IF(G1166="","",IF(G1166&gt;(auxiliar!L$2*14),"Sim","Não"))</f>
        <v/>
      </c>
      <c r="I1166" s="384" t="str">
        <f t="shared" si="79"/>
        <v/>
      </c>
      <c r="J1166" s="380" t="str">
        <f>IF(Table9[[#This Row],[Código do agregado
'[Entidade']]]="","",IF(A1166&lt;&gt;A1165,"A",IF(J1165="A","B",IF(J1165="B","C",IF(J1165="C","D",IF(J1165="D","E",IF(J1165="E","F",IF(J1165="F","G",IF(J1165="G","H",IF(J1165="H","I",IF(J1165="I","J",IF(J1165="J","K",IF(J1165="K","L",IF(J1165="L","M",IF(J1165="M","N",IF(J1165="N","O",IF(J1165="O","P",IF(J1165="P","Q"))))))))))))))))))</f>
        <v/>
      </c>
      <c r="K1166" s="284" t="str">
        <f t="shared" si="80"/>
        <v/>
      </c>
      <c r="L1166" s="285" t="str">
        <f t="shared" si="81"/>
        <v/>
      </c>
      <c r="M1166" s="286" t="str">
        <f t="shared" ca="1" si="82"/>
        <v/>
      </c>
      <c r="U1166" s="275"/>
    </row>
    <row r="1167" spans="1:21" x14ac:dyDescent="0.25">
      <c r="A1167" s="276"/>
      <c r="B1167" s="277" t="str">
        <f>IF(Table9[[#This Row],[Código do agregado
'[Entidade']]]="","",(CONCATENATE(VLOOKUP(Table9[[#This Row],[Código do agregado
'[Entidade']]],Table8[[Código do agregado '[Entidade']]:[Código do agregado
'[1º Direito']]],8,FALSE),".",Table9[[#This Row],[Membro]])))</f>
        <v/>
      </c>
      <c r="C1167" s="278"/>
      <c r="D1167" s="279"/>
      <c r="E1167" s="280" t="str">
        <f ca="1">IF(Table9[[#This Row],[Data de nascimento (aaaa-mm-dd)]]="","",(IF(A1167="","",DATEDIF(D1167,NOW(),"y"))))</f>
        <v/>
      </c>
      <c r="F1167" s="281"/>
      <c r="G1167" s="282"/>
      <c r="H1167" s="283" t="str">
        <f>IF(G1167="","",IF(G1167&gt;(auxiliar!L$2*14),"Sim","Não"))</f>
        <v/>
      </c>
      <c r="I1167" s="384" t="str">
        <f t="shared" si="79"/>
        <v/>
      </c>
      <c r="J1167" s="380" t="str">
        <f>IF(Table9[[#This Row],[Código do agregado
'[Entidade']]]="","",IF(A1167&lt;&gt;A1166,"A",IF(J1166="A","B",IF(J1166="B","C",IF(J1166="C","D",IF(J1166="D","E",IF(J1166="E","F",IF(J1166="F","G",IF(J1166="G","H",IF(J1166="H","I",IF(J1166="I","J",IF(J1166="J","K",IF(J1166="K","L",IF(J1166="L","M",IF(J1166="M","N",IF(J1166="N","O",IF(J1166="O","P",IF(J1166="P","Q"))))))))))))))))))</f>
        <v/>
      </c>
      <c r="K1167" s="284" t="str">
        <f t="shared" si="80"/>
        <v/>
      </c>
      <c r="L1167" s="285" t="str">
        <f t="shared" si="81"/>
        <v/>
      </c>
      <c r="M1167" s="286" t="str">
        <f t="shared" ca="1" si="82"/>
        <v/>
      </c>
      <c r="U1167" s="275"/>
    </row>
    <row r="1168" spans="1:21" x14ac:dyDescent="0.25">
      <c r="A1168" s="276"/>
      <c r="B1168" s="277" t="str">
        <f>IF(Table9[[#This Row],[Código do agregado
'[Entidade']]]="","",(CONCATENATE(VLOOKUP(Table9[[#This Row],[Código do agregado
'[Entidade']]],Table8[[Código do agregado '[Entidade']]:[Código do agregado
'[1º Direito']]],8,FALSE),".",Table9[[#This Row],[Membro]])))</f>
        <v/>
      </c>
      <c r="C1168" s="278"/>
      <c r="D1168" s="279"/>
      <c r="E1168" s="280" t="str">
        <f ca="1">IF(Table9[[#This Row],[Data de nascimento (aaaa-mm-dd)]]="","",(IF(A1168="","",DATEDIF(D1168,NOW(),"y"))))</f>
        <v/>
      </c>
      <c r="F1168" s="281"/>
      <c r="G1168" s="282"/>
      <c r="H1168" s="283" t="str">
        <f>IF(G1168="","",IF(G1168&gt;(auxiliar!L$2*14),"Sim","Não"))</f>
        <v/>
      </c>
      <c r="I1168" s="384" t="str">
        <f t="shared" si="79"/>
        <v/>
      </c>
      <c r="J1168" s="380" t="str">
        <f>IF(Table9[[#This Row],[Código do agregado
'[Entidade']]]="","",IF(A1168&lt;&gt;A1167,"A",IF(J1167="A","B",IF(J1167="B","C",IF(J1167="C","D",IF(J1167="D","E",IF(J1167="E","F",IF(J1167="F","G",IF(J1167="G","H",IF(J1167="H","I",IF(J1167="I","J",IF(J1167="J","K",IF(J1167="K","L",IF(J1167="L","M",IF(J1167="M","N",IF(J1167="N","O",IF(J1167="O","P",IF(J1167="P","Q"))))))))))))))))))</f>
        <v/>
      </c>
      <c r="K1168" s="284" t="str">
        <f t="shared" si="80"/>
        <v/>
      </c>
      <c r="L1168" s="285" t="str">
        <f t="shared" si="81"/>
        <v/>
      </c>
      <c r="M1168" s="286" t="str">
        <f t="shared" ca="1" si="82"/>
        <v/>
      </c>
      <c r="U1168" s="275"/>
    </row>
    <row r="1169" spans="1:21" x14ac:dyDescent="0.25">
      <c r="A1169" s="276"/>
      <c r="B1169" s="277" t="str">
        <f>IF(Table9[[#This Row],[Código do agregado
'[Entidade']]]="","",(CONCATENATE(VLOOKUP(Table9[[#This Row],[Código do agregado
'[Entidade']]],Table8[[Código do agregado '[Entidade']]:[Código do agregado
'[1º Direito']]],8,FALSE),".",Table9[[#This Row],[Membro]])))</f>
        <v/>
      </c>
      <c r="C1169" s="278"/>
      <c r="D1169" s="279"/>
      <c r="E1169" s="280" t="str">
        <f ca="1">IF(Table9[[#This Row],[Data de nascimento (aaaa-mm-dd)]]="","",(IF(A1169="","",DATEDIF(D1169,NOW(),"y"))))</f>
        <v/>
      </c>
      <c r="F1169" s="281"/>
      <c r="G1169" s="282"/>
      <c r="H1169" s="283" t="str">
        <f>IF(G1169="","",IF(G1169&gt;(auxiliar!L$2*14),"Sim","Não"))</f>
        <v/>
      </c>
      <c r="I1169" s="384" t="str">
        <f t="shared" si="79"/>
        <v/>
      </c>
      <c r="J1169" s="380" t="str">
        <f>IF(Table9[[#This Row],[Código do agregado
'[Entidade']]]="","",IF(A1169&lt;&gt;A1168,"A",IF(J1168="A","B",IF(J1168="B","C",IF(J1168="C","D",IF(J1168="D","E",IF(J1168="E","F",IF(J1168="F","G",IF(J1168="G","H",IF(J1168="H","I",IF(J1168="I","J",IF(J1168="J","K",IF(J1168="K","L",IF(J1168="L","M",IF(J1168="M","N",IF(J1168="N","O",IF(J1168="O","P",IF(J1168="P","Q"))))))))))))))))))</f>
        <v/>
      </c>
      <c r="K1169" s="284" t="str">
        <f t="shared" si="80"/>
        <v/>
      </c>
      <c r="L1169" s="285" t="str">
        <f t="shared" si="81"/>
        <v/>
      </c>
      <c r="M1169" s="286" t="str">
        <f t="shared" ca="1" si="82"/>
        <v/>
      </c>
      <c r="U1169" s="275"/>
    </row>
    <row r="1170" spans="1:21" x14ac:dyDescent="0.25">
      <c r="A1170" s="276"/>
      <c r="B1170" s="277" t="str">
        <f>IF(Table9[[#This Row],[Código do agregado
'[Entidade']]]="","",(CONCATENATE(VLOOKUP(Table9[[#This Row],[Código do agregado
'[Entidade']]],Table8[[Código do agregado '[Entidade']]:[Código do agregado
'[1º Direito']]],8,FALSE),".",Table9[[#This Row],[Membro]])))</f>
        <v/>
      </c>
      <c r="C1170" s="278"/>
      <c r="D1170" s="279"/>
      <c r="E1170" s="280" t="str">
        <f ca="1">IF(Table9[[#This Row],[Data de nascimento (aaaa-mm-dd)]]="","",(IF(A1170="","",DATEDIF(D1170,NOW(),"y"))))</f>
        <v/>
      </c>
      <c r="F1170" s="281"/>
      <c r="G1170" s="282"/>
      <c r="H1170" s="283" t="str">
        <f>IF(G1170="","",IF(G1170&gt;(auxiliar!L$2*14),"Sim","Não"))</f>
        <v/>
      </c>
      <c r="I1170" s="384" t="str">
        <f t="shared" si="79"/>
        <v/>
      </c>
      <c r="J1170" s="380" t="str">
        <f>IF(Table9[[#This Row],[Código do agregado
'[Entidade']]]="","",IF(A1170&lt;&gt;A1169,"A",IF(J1169="A","B",IF(J1169="B","C",IF(J1169="C","D",IF(J1169="D","E",IF(J1169="E","F",IF(J1169="F","G",IF(J1169="G","H",IF(J1169="H","I",IF(J1169="I","J",IF(J1169="J","K",IF(J1169="K","L",IF(J1169="L","M",IF(J1169="M","N",IF(J1169="N","O",IF(J1169="O","P",IF(J1169="P","Q"))))))))))))))))))</f>
        <v/>
      </c>
      <c r="K1170" s="284" t="str">
        <f t="shared" si="80"/>
        <v/>
      </c>
      <c r="L1170" s="285" t="str">
        <f t="shared" si="81"/>
        <v/>
      </c>
      <c r="M1170" s="286" t="str">
        <f t="shared" ca="1" si="82"/>
        <v/>
      </c>
      <c r="U1170" s="275"/>
    </row>
    <row r="1171" spans="1:21" x14ac:dyDescent="0.25">
      <c r="A1171" s="276"/>
      <c r="B1171" s="277" t="str">
        <f>IF(Table9[[#This Row],[Código do agregado
'[Entidade']]]="","",(CONCATENATE(VLOOKUP(Table9[[#This Row],[Código do agregado
'[Entidade']]],Table8[[Código do agregado '[Entidade']]:[Código do agregado
'[1º Direito']]],8,FALSE),".",Table9[[#This Row],[Membro]])))</f>
        <v/>
      </c>
      <c r="C1171" s="278"/>
      <c r="D1171" s="279"/>
      <c r="E1171" s="280" t="str">
        <f ca="1">IF(Table9[[#This Row],[Data de nascimento (aaaa-mm-dd)]]="","",(IF(A1171="","",DATEDIF(D1171,NOW(),"y"))))</f>
        <v/>
      </c>
      <c r="F1171" s="281"/>
      <c r="G1171" s="282"/>
      <c r="H1171" s="283" t="str">
        <f>IF(G1171="","",IF(G1171&gt;(auxiliar!L$2*14),"Sim","Não"))</f>
        <v/>
      </c>
      <c r="I1171" s="384" t="str">
        <f t="shared" si="79"/>
        <v/>
      </c>
      <c r="J1171" s="380" t="str">
        <f>IF(Table9[[#This Row],[Código do agregado
'[Entidade']]]="","",IF(A1171&lt;&gt;A1170,"A",IF(J1170="A","B",IF(J1170="B","C",IF(J1170="C","D",IF(J1170="D","E",IF(J1170="E","F",IF(J1170="F","G",IF(J1170="G","H",IF(J1170="H","I",IF(J1170="I","J",IF(J1170="J","K",IF(J1170="K","L",IF(J1170="L","M",IF(J1170="M","N",IF(J1170="N","O",IF(J1170="O","P",IF(J1170="P","Q"))))))))))))))))))</f>
        <v/>
      </c>
      <c r="K1171" s="284" t="str">
        <f t="shared" si="80"/>
        <v/>
      </c>
      <c r="L1171" s="285" t="str">
        <f t="shared" si="81"/>
        <v/>
      </c>
      <c r="M1171" s="286" t="str">
        <f t="shared" ca="1" si="82"/>
        <v/>
      </c>
      <c r="U1171" s="275"/>
    </row>
    <row r="1172" spans="1:21" x14ac:dyDescent="0.25">
      <c r="A1172" s="276"/>
      <c r="B1172" s="277" t="str">
        <f>IF(Table9[[#This Row],[Código do agregado
'[Entidade']]]="","",(CONCATENATE(VLOOKUP(Table9[[#This Row],[Código do agregado
'[Entidade']]],Table8[[Código do agregado '[Entidade']]:[Código do agregado
'[1º Direito']]],8,FALSE),".",Table9[[#This Row],[Membro]])))</f>
        <v/>
      </c>
      <c r="C1172" s="278"/>
      <c r="D1172" s="279"/>
      <c r="E1172" s="280" t="str">
        <f ca="1">IF(Table9[[#This Row],[Data de nascimento (aaaa-mm-dd)]]="","",(IF(A1172="","",DATEDIF(D1172,NOW(),"y"))))</f>
        <v/>
      </c>
      <c r="F1172" s="281"/>
      <c r="G1172" s="282"/>
      <c r="H1172" s="283" t="str">
        <f>IF(G1172="","",IF(G1172&gt;(auxiliar!L$2*14),"Sim","Não"))</f>
        <v/>
      </c>
      <c r="I1172" s="384" t="str">
        <f t="shared" si="79"/>
        <v/>
      </c>
      <c r="J1172" s="380" t="str">
        <f>IF(Table9[[#This Row],[Código do agregado
'[Entidade']]]="","",IF(A1172&lt;&gt;A1171,"A",IF(J1171="A","B",IF(J1171="B","C",IF(J1171="C","D",IF(J1171="D","E",IF(J1171="E","F",IF(J1171="F","G",IF(J1171="G","H",IF(J1171="H","I",IF(J1171="I","J",IF(J1171="J","K",IF(J1171="K","L",IF(J1171="L","M",IF(J1171="M","N",IF(J1171="N","O",IF(J1171="O","P",IF(J1171="P","Q"))))))))))))))))))</f>
        <v/>
      </c>
      <c r="K1172" s="284" t="str">
        <f t="shared" si="80"/>
        <v/>
      </c>
      <c r="L1172" s="285" t="str">
        <f t="shared" si="81"/>
        <v/>
      </c>
      <c r="M1172" s="286" t="str">
        <f t="shared" ca="1" si="82"/>
        <v/>
      </c>
      <c r="U1172" s="275"/>
    </row>
    <row r="1173" spans="1:21" x14ac:dyDescent="0.25">
      <c r="A1173" s="276"/>
      <c r="B1173" s="277" t="str">
        <f>IF(Table9[[#This Row],[Código do agregado
'[Entidade']]]="","",(CONCATENATE(VLOOKUP(Table9[[#This Row],[Código do agregado
'[Entidade']]],Table8[[Código do agregado '[Entidade']]:[Código do agregado
'[1º Direito']]],8,FALSE),".",Table9[[#This Row],[Membro]])))</f>
        <v/>
      </c>
      <c r="C1173" s="278"/>
      <c r="D1173" s="279"/>
      <c r="E1173" s="280" t="str">
        <f ca="1">IF(Table9[[#This Row],[Data de nascimento (aaaa-mm-dd)]]="","",(IF(A1173="","",DATEDIF(D1173,NOW(),"y"))))</f>
        <v/>
      </c>
      <c r="F1173" s="281"/>
      <c r="G1173" s="282"/>
      <c r="H1173" s="283" t="str">
        <f>IF(G1173="","",IF(G1173&gt;(auxiliar!L$2*14),"Sim","Não"))</f>
        <v/>
      </c>
      <c r="I1173" s="384" t="str">
        <f t="shared" si="79"/>
        <v/>
      </c>
      <c r="J1173" s="380" t="str">
        <f>IF(Table9[[#This Row],[Código do agregado
'[Entidade']]]="","",IF(A1173&lt;&gt;A1172,"A",IF(J1172="A","B",IF(J1172="B","C",IF(J1172="C","D",IF(J1172="D","E",IF(J1172="E","F",IF(J1172="F","G",IF(J1172="G","H",IF(J1172="H","I",IF(J1172="I","J",IF(J1172="J","K",IF(J1172="K","L",IF(J1172="L","M",IF(J1172="M","N",IF(J1172="N","O",IF(J1172="O","P",IF(J1172="P","Q"))))))))))))))))))</f>
        <v/>
      </c>
      <c r="K1173" s="284" t="str">
        <f t="shared" si="80"/>
        <v/>
      </c>
      <c r="L1173" s="285" t="str">
        <f t="shared" si="81"/>
        <v/>
      </c>
      <c r="M1173" s="286" t="str">
        <f t="shared" ca="1" si="82"/>
        <v/>
      </c>
      <c r="U1173" s="275"/>
    </row>
    <row r="1174" spans="1:21" x14ac:dyDescent="0.25">
      <c r="A1174" s="276"/>
      <c r="B1174" s="277" t="str">
        <f>IF(Table9[[#This Row],[Código do agregado
'[Entidade']]]="","",(CONCATENATE(VLOOKUP(Table9[[#This Row],[Código do agregado
'[Entidade']]],Table8[[Código do agregado '[Entidade']]:[Código do agregado
'[1º Direito']]],8,FALSE),".",Table9[[#This Row],[Membro]])))</f>
        <v/>
      </c>
      <c r="C1174" s="278"/>
      <c r="D1174" s="279"/>
      <c r="E1174" s="280" t="str">
        <f ca="1">IF(Table9[[#This Row],[Data de nascimento (aaaa-mm-dd)]]="","",(IF(A1174="","",DATEDIF(D1174,NOW(),"y"))))</f>
        <v/>
      </c>
      <c r="F1174" s="281"/>
      <c r="G1174" s="282"/>
      <c r="H1174" s="283" t="str">
        <f>IF(G1174="","",IF(G1174&gt;(auxiliar!L$2*14),"Sim","Não"))</f>
        <v/>
      </c>
      <c r="I1174" s="384" t="str">
        <f t="shared" si="79"/>
        <v/>
      </c>
      <c r="J1174" s="380" t="str">
        <f>IF(Table9[[#This Row],[Código do agregado
'[Entidade']]]="","",IF(A1174&lt;&gt;A1173,"A",IF(J1173="A","B",IF(J1173="B","C",IF(J1173="C","D",IF(J1173="D","E",IF(J1173="E","F",IF(J1173="F","G",IF(J1173="G","H",IF(J1173="H","I",IF(J1173="I","J",IF(J1173="J","K",IF(J1173="K","L",IF(J1173="L","M",IF(J1173="M","N",IF(J1173="N","O",IF(J1173="O","P",IF(J1173="P","Q"))))))))))))))))))</f>
        <v/>
      </c>
      <c r="K1174" s="284" t="str">
        <f t="shared" si="80"/>
        <v/>
      </c>
      <c r="L1174" s="285" t="str">
        <f t="shared" si="81"/>
        <v/>
      </c>
      <c r="M1174" s="286" t="str">
        <f t="shared" ca="1" si="82"/>
        <v/>
      </c>
      <c r="U1174" s="275"/>
    </row>
    <row r="1175" spans="1:21" x14ac:dyDescent="0.25">
      <c r="A1175" s="276"/>
      <c r="B1175" s="277" t="str">
        <f>IF(Table9[[#This Row],[Código do agregado
'[Entidade']]]="","",(CONCATENATE(VLOOKUP(Table9[[#This Row],[Código do agregado
'[Entidade']]],Table8[[Código do agregado '[Entidade']]:[Código do agregado
'[1º Direito']]],8,FALSE),".",Table9[[#This Row],[Membro]])))</f>
        <v/>
      </c>
      <c r="C1175" s="278"/>
      <c r="D1175" s="279"/>
      <c r="E1175" s="280" t="str">
        <f ca="1">IF(Table9[[#This Row],[Data de nascimento (aaaa-mm-dd)]]="","",(IF(A1175="","",DATEDIF(D1175,NOW(),"y"))))</f>
        <v/>
      </c>
      <c r="F1175" s="281"/>
      <c r="G1175" s="282"/>
      <c r="H1175" s="283" t="str">
        <f>IF(G1175="","",IF(G1175&gt;(auxiliar!L$2*14),"Sim","Não"))</f>
        <v/>
      </c>
      <c r="I1175" s="384" t="str">
        <f t="shared" si="79"/>
        <v/>
      </c>
      <c r="J1175" s="380" t="str">
        <f>IF(Table9[[#This Row],[Código do agregado
'[Entidade']]]="","",IF(A1175&lt;&gt;A1174,"A",IF(J1174="A","B",IF(J1174="B","C",IF(J1174="C","D",IF(J1174="D","E",IF(J1174="E","F",IF(J1174="F","G",IF(J1174="G","H",IF(J1174="H","I",IF(J1174="I","J",IF(J1174="J","K",IF(J1174="K","L",IF(J1174="L","M",IF(J1174="M","N",IF(J1174="N","O",IF(J1174="O","P",IF(J1174="P","Q"))))))))))))))))))</f>
        <v/>
      </c>
      <c r="K1175" s="284" t="str">
        <f t="shared" si="80"/>
        <v/>
      </c>
      <c r="L1175" s="285" t="str">
        <f t="shared" si="81"/>
        <v/>
      </c>
      <c r="M1175" s="286" t="str">
        <f t="shared" ca="1" si="82"/>
        <v/>
      </c>
      <c r="U1175" s="275"/>
    </row>
    <row r="1176" spans="1:21" x14ac:dyDescent="0.25">
      <c r="A1176" s="276"/>
      <c r="B1176" s="277" t="str">
        <f>IF(Table9[[#This Row],[Código do agregado
'[Entidade']]]="","",(CONCATENATE(VLOOKUP(Table9[[#This Row],[Código do agregado
'[Entidade']]],Table8[[Código do agregado '[Entidade']]:[Código do agregado
'[1º Direito']]],8,FALSE),".",Table9[[#This Row],[Membro]])))</f>
        <v/>
      </c>
      <c r="C1176" s="278"/>
      <c r="D1176" s="279"/>
      <c r="E1176" s="280" t="str">
        <f ca="1">IF(Table9[[#This Row],[Data de nascimento (aaaa-mm-dd)]]="","",(IF(A1176="","",DATEDIF(D1176,NOW(),"y"))))</f>
        <v/>
      </c>
      <c r="F1176" s="281"/>
      <c r="G1176" s="282"/>
      <c r="H1176" s="283" t="str">
        <f>IF(G1176="","",IF(G1176&gt;(auxiliar!L$2*14),"Sim","Não"))</f>
        <v/>
      </c>
      <c r="I1176" s="384" t="str">
        <f t="shared" si="79"/>
        <v/>
      </c>
      <c r="J1176" s="380" t="str">
        <f>IF(Table9[[#This Row],[Código do agregado
'[Entidade']]]="","",IF(A1176&lt;&gt;A1175,"A",IF(J1175="A","B",IF(J1175="B","C",IF(J1175="C","D",IF(J1175="D","E",IF(J1175="E","F",IF(J1175="F","G",IF(J1175="G","H",IF(J1175="H","I",IF(J1175="I","J",IF(J1175="J","K",IF(J1175="K","L",IF(J1175="L","M",IF(J1175="M","N",IF(J1175="N","O",IF(J1175="O","P",IF(J1175="P","Q"))))))))))))))))))</f>
        <v/>
      </c>
      <c r="K1176" s="284" t="str">
        <f t="shared" si="80"/>
        <v/>
      </c>
      <c r="L1176" s="285" t="str">
        <f t="shared" si="81"/>
        <v/>
      </c>
      <c r="M1176" s="286" t="str">
        <f t="shared" ca="1" si="82"/>
        <v/>
      </c>
      <c r="U1176" s="275"/>
    </row>
    <row r="1177" spans="1:21" x14ac:dyDescent="0.25">
      <c r="A1177" s="276"/>
      <c r="B1177" s="277" t="str">
        <f>IF(Table9[[#This Row],[Código do agregado
'[Entidade']]]="","",(CONCATENATE(VLOOKUP(Table9[[#This Row],[Código do agregado
'[Entidade']]],Table8[[Código do agregado '[Entidade']]:[Código do agregado
'[1º Direito']]],8,FALSE),".",Table9[[#This Row],[Membro]])))</f>
        <v/>
      </c>
      <c r="C1177" s="278"/>
      <c r="D1177" s="279"/>
      <c r="E1177" s="280" t="str">
        <f ca="1">IF(Table9[[#This Row],[Data de nascimento (aaaa-mm-dd)]]="","",(IF(A1177="","",DATEDIF(D1177,NOW(),"y"))))</f>
        <v/>
      </c>
      <c r="F1177" s="281"/>
      <c r="G1177" s="282"/>
      <c r="H1177" s="283" t="str">
        <f>IF(G1177="","",IF(G1177&gt;(auxiliar!L$2*14),"Sim","Não"))</f>
        <v/>
      </c>
      <c r="I1177" s="384" t="str">
        <f t="shared" si="79"/>
        <v/>
      </c>
      <c r="J1177" s="380" t="str">
        <f>IF(Table9[[#This Row],[Código do agregado
'[Entidade']]]="","",IF(A1177&lt;&gt;A1176,"A",IF(J1176="A","B",IF(J1176="B","C",IF(J1176="C","D",IF(J1176="D","E",IF(J1176="E","F",IF(J1176="F","G",IF(J1176="G","H",IF(J1176="H","I",IF(J1176="I","J",IF(J1176="J","K",IF(J1176="K","L",IF(J1176="L","M",IF(J1176="M","N",IF(J1176="N","O",IF(J1176="O","P",IF(J1176="P","Q"))))))))))))))))))</f>
        <v/>
      </c>
      <c r="K1177" s="284" t="str">
        <f t="shared" si="80"/>
        <v/>
      </c>
      <c r="L1177" s="285" t="str">
        <f t="shared" si="81"/>
        <v/>
      </c>
      <c r="M1177" s="286" t="str">
        <f t="shared" ca="1" si="82"/>
        <v/>
      </c>
      <c r="U1177" s="275"/>
    </row>
    <row r="1178" spans="1:21" x14ac:dyDescent="0.25">
      <c r="A1178" s="276"/>
      <c r="B1178" s="277" t="str">
        <f>IF(Table9[[#This Row],[Código do agregado
'[Entidade']]]="","",(CONCATENATE(VLOOKUP(Table9[[#This Row],[Código do agregado
'[Entidade']]],Table8[[Código do agregado '[Entidade']]:[Código do agregado
'[1º Direito']]],8,FALSE),".",Table9[[#This Row],[Membro]])))</f>
        <v/>
      </c>
      <c r="C1178" s="278"/>
      <c r="D1178" s="279"/>
      <c r="E1178" s="280" t="str">
        <f ca="1">IF(Table9[[#This Row],[Data de nascimento (aaaa-mm-dd)]]="","",(IF(A1178="","",DATEDIF(D1178,NOW(),"y"))))</f>
        <v/>
      </c>
      <c r="F1178" s="281"/>
      <c r="G1178" s="282"/>
      <c r="H1178" s="283" t="str">
        <f>IF(G1178="","",IF(G1178&gt;(auxiliar!L$2*14),"Sim","Não"))</f>
        <v/>
      </c>
      <c r="I1178" s="384" t="str">
        <f t="shared" si="79"/>
        <v/>
      </c>
      <c r="J1178" s="380" t="str">
        <f>IF(Table9[[#This Row],[Código do agregado
'[Entidade']]]="","",IF(A1178&lt;&gt;A1177,"A",IF(J1177="A","B",IF(J1177="B","C",IF(J1177="C","D",IF(J1177="D","E",IF(J1177="E","F",IF(J1177="F","G",IF(J1177="G","H",IF(J1177="H","I",IF(J1177="I","J",IF(J1177="J","K",IF(J1177="K","L",IF(J1177="L","M",IF(J1177="M","N",IF(J1177="N","O",IF(J1177="O","P",IF(J1177="P","Q"))))))))))))))))))</f>
        <v/>
      </c>
      <c r="K1178" s="284" t="str">
        <f t="shared" si="80"/>
        <v/>
      </c>
      <c r="L1178" s="285" t="str">
        <f t="shared" si="81"/>
        <v/>
      </c>
      <c r="M1178" s="286" t="str">
        <f t="shared" ca="1" si="82"/>
        <v/>
      </c>
      <c r="U1178" s="275"/>
    </row>
    <row r="1179" spans="1:21" x14ac:dyDescent="0.25">
      <c r="A1179" s="276"/>
      <c r="B1179" s="277" t="str">
        <f>IF(Table9[[#This Row],[Código do agregado
'[Entidade']]]="","",(CONCATENATE(VLOOKUP(Table9[[#This Row],[Código do agregado
'[Entidade']]],Table8[[Código do agregado '[Entidade']]:[Código do agregado
'[1º Direito']]],8,FALSE),".",Table9[[#This Row],[Membro]])))</f>
        <v/>
      </c>
      <c r="C1179" s="278"/>
      <c r="D1179" s="279"/>
      <c r="E1179" s="280" t="str">
        <f ca="1">IF(Table9[[#This Row],[Data de nascimento (aaaa-mm-dd)]]="","",(IF(A1179="","",DATEDIF(D1179,NOW(),"y"))))</f>
        <v/>
      </c>
      <c r="F1179" s="281"/>
      <c r="G1179" s="282"/>
      <c r="H1179" s="283" t="str">
        <f>IF(G1179="","",IF(G1179&gt;(auxiliar!L$2*14),"Sim","Não"))</f>
        <v/>
      </c>
      <c r="I1179" s="384" t="str">
        <f t="shared" si="79"/>
        <v/>
      </c>
      <c r="J1179" s="380" t="str">
        <f>IF(Table9[[#This Row],[Código do agregado
'[Entidade']]]="","",IF(A1179&lt;&gt;A1178,"A",IF(J1178="A","B",IF(J1178="B","C",IF(J1178="C","D",IF(J1178="D","E",IF(J1178="E","F",IF(J1178="F","G",IF(J1178="G","H",IF(J1178="H","I",IF(J1178="I","J",IF(J1178="J","K",IF(J1178="K","L",IF(J1178="L","M",IF(J1178="M","N",IF(J1178="N","O",IF(J1178="O","P",IF(J1178="P","Q"))))))))))))))))))</f>
        <v/>
      </c>
      <c r="K1179" s="284" t="str">
        <f t="shared" si="80"/>
        <v/>
      </c>
      <c r="L1179" s="285" t="str">
        <f t="shared" si="81"/>
        <v/>
      </c>
      <c r="M1179" s="286" t="str">
        <f t="shared" ca="1" si="82"/>
        <v/>
      </c>
      <c r="U1179" s="275"/>
    </row>
    <row r="1180" spans="1:21" x14ac:dyDescent="0.25">
      <c r="A1180" s="276"/>
      <c r="B1180" s="277" t="str">
        <f>IF(Table9[[#This Row],[Código do agregado
'[Entidade']]]="","",(CONCATENATE(VLOOKUP(Table9[[#This Row],[Código do agregado
'[Entidade']]],Table8[[Código do agregado '[Entidade']]:[Código do agregado
'[1º Direito']]],8,FALSE),".",Table9[[#This Row],[Membro]])))</f>
        <v/>
      </c>
      <c r="C1180" s="278"/>
      <c r="D1180" s="279"/>
      <c r="E1180" s="280" t="str">
        <f ca="1">IF(Table9[[#This Row],[Data de nascimento (aaaa-mm-dd)]]="","",(IF(A1180="","",DATEDIF(D1180,NOW(),"y"))))</f>
        <v/>
      </c>
      <c r="F1180" s="281"/>
      <c r="G1180" s="282"/>
      <c r="H1180" s="283" t="str">
        <f>IF(G1180="","",IF(G1180&gt;(auxiliar!L$2*14),"Sim","Não"))</f>
        <v/>
      </c>
      <c r="I1180" s="384" t="str">
        <f t="shared" si="79"/>
        <v/>
      </c>
      <c r="J1180" s="380" t="str">
        <f>IF(Table9[[#This Row],[Código do agregado
'[Entidade']]]="","",IF(A1180&lt;&gt;A1179,"A",IF(J1179="A","B",IF(J1179="B","C",IF(J1179="C","D",IF(J1179="D","E",IF(J1179="E","F",IF(J1179="F","G",IF(J1179="G","H",IF(J1179="H","I",IF(J1179="I","J",IF(J1179="J","K",IF(J1179="K","L",IF(J1179="L","M",IF(J1179="M","N",IF(J1179="N","O",IF(J1179="O","P",IF(J1179="P","Q"))))))))))))))))))</f>
        <v/>
      </c>
      <c r="K1180" s="284" t="str">
        <f t="shared" si="80"/>
        <v/>
      </c>
      <c r="L1180" s="285" t="str">
        <f t="shared" si="81"/>
        <v/>
      </c>
      <c r="M1180" s="286" t="str">
        <f t="shared" ca="1" si="82"/>
        <v/>
      </c>
      <c r="U1180" s="275"/>
    </row>
    <row r="1181" spans="1:21" x14ac:dyDescent="0.25">
      <c r="A1181" s="276"/>
      <c r="B1181" s="277" t="str">
        <f>IF(Table9[[#This Row],[Código do agregado
'[Entidade']]]="","",(CONCATENATE(VLOOKUP(Table9[[#This Row],[Código do agregado
'[Entidade']]],Table8[[Código do agregado '[Entidade']]:[Código do agregado
'[1º Direito']]],8,FALSE),".",Table9[[#This Row],[Membro]])))</f>
        <v/>
      </c>
      <c r="C1181" s="278"/>
      <c r="D1181" s="279"/>
      <c r="E1181" s="280" t="str">
        <f ca="1">IF(Table9[[#This Row],[Data de nascimento (aaaa-mm-dd)]]="","",(IF(A1181="","",DATEDIF(D1181,NOW(),"y"))))</f>
        <v/>
      </c>
      <c r="F1181" s="281"/>
      <c r="G1181" s="282"/>
      <c r="H1181" s="283" t="str">
        <f>IF(G1181="","",IF(G1181&gt;(auxiliar!L$2*14),"Sim","Não"))</f>
        <v/>
      </c>
      <c r="I1181" s="384" t="str">
        <f t="shared" si="79"/>
        <v/>
      </c>
      <c r="J1181" s="380" t="str">
        <f>IF(Table9[[#This Row],[Código do agregado
'[Entidade']]]="","",IF(A1181&lt;&gt;A1180,"A",IF(J1180="A","B",IF(J1180="B","C",IF(J1180="C","D",IF(J1180="D","E",IF(J1180="E","F",IF(J1180="F","G",IF(J1180="G","H",IF(J1180="H","I",IF(J1180="I","J",IF(J1180="J","K",IF(J1180="K","L",IF(J1180="L","M",IF(J1180="M","N",IF(J1180="N","O",IF(J1180="O","P",IF(J1180="P","Q"))))))))))))))))))</f>
        <v/>
      </c>
      <c r="K1181" s="284" t="str">
        <f t="shared" si="80"/>
        <v/>
      </c>
      <c r="L1181" s="285" t="str">
        <f t="shared" si="81"/>
        <v/>
      </c>
      <c r="M1181" s="286" t="str">
        <f t="shared" ca="1" si="82"/>
        <v/>
      </c>
      <c r="U1181" s="275"/>
    </row>
    <row r="1182" spans="1:21" x14ac:dyDescent="0.25">
      <c r="A1182" s="276"/>
      <c r="B1182" s="277" t="str">
        <f>IF(Table9[[#This Row],[Código do agregado
'[Entidade']]]="","",(CONCATENATE(VLOOKUP(Table9[[#This Row],[Código do agregado
'[Entidade']]],Table8[[Código do agregado '[Entidade']]:[Código do agregado
'[1º Direito']]],8,FALSE),".",Table9[[#This Row],[Membro]])))</f>
        <v/>
      </c>
      <c r="C1182" s="278"/>
      <c r="D1182" s="279"/>
      <c r="E1182" s="280" t="str">
        <f ca="1">IF(Table9[[#This Row],[Data de nascimento (aaaa-mm-dd)]]="","",(IF(A1182="","",DATEDIF(D1182,NOW(),"y"))))</f>
        <v/>
      </c>
      <c r="F1182" s="281"/>
      <c r="G1182" s="282"/>
      <c r="H1182" s="283" t="str">
        <f>IF(G1182="","",IF(G1182&gt;(auxiliar!L$2*14),"Sim","Não"))</f>
        <v/>
      </c>
      <c r="I1182" s="384" t="str">
        <f t="shared" si="79"/>
        <v/>
      </c>
      <c r="J1182" s="380" t="str">
        <f>IF(Table9[[#This Row],[Código do agregado
'[Entidade']]]="","",IF(A1182&lt;&gt;A1181,"A",IF(J1181="A","B",IF(J1181="B","C",IF(J1181="C","D",IF(J1181="D","E",IF(J1181="E","F",IF(J1181="F","G",IF(J1181="G","H",IF(J1181="H","I",IF(J1181="I","J",IF(J1181="J","K",IF(J1181="K","L",IF(J1181="L","M",IF(J1181="M","N",IF(J1181="N","O",IF(J1181="O","P",IF(J1181="P","Q"))))))))))))))))))</f>
        <v/>
      </c>
      <c r="K1182" s="284" t="str">
        <f t="shared" si="80"/>
        <v/>
      </c>
      <c r="L1182" s="285" t="str">
        <f t="shared" si="81"/>
        <v/>
      </c>
      <c r="M1182" s="286" t="str">
        <f t="shared" ca="1" si="82"/>
        <v/>
      </c>
      <c r="U1182" s="275"/>
    </row>
    <row r="1183" spans="1:21" x14ac:dyDescent="0.25">
      <c r="A1183" s="276"/>
      <c r="B1183" s="277" t="str">
        <f>IF(Table9[[#This Row],[Código do agregado
'[Entidade']]]="","",(CONCATENATE(VLOOKUP(Table9[[#This Row],[Código do agregado
'[Entidade']]],Table8[[Código do agregado '[Entidade']]:[Código do agregado
'[1º Direito']]],8,FALSE),".",Table9[[#This Row],[Membro]])))</f>
        <v/>
      </c>
      <c r="C1183" s="278"/>
      <c r="D1183" s="279"/>
      <c r="E1183" s="280" t="str">
        <f ca="1">IF(Table9[[#This Row],[Data de nascimento (aaaa-mm-dd)]]="","",(IF(A1183="","",DATEDIF(D1183,NOW(),"y"))))</f>
        <v/>
      </c>
      <c r="F1183" s="281"/>
      <c r="G1183" s="282"/>
      <c r="H1183" s="283" t="str">
        <f>IF(G1183="","",IF(G1183&gt;(auxiliar!L$2*14),"Sim","Não"))</f>
        <v/>
      </c>
      <c r="I1183" s="384" t="str">
        <f t="shared" si="79"/>
        <v/>
      </c>
      <c r="J1183" s="380" t="str">
        <f>IF(Table9[[#This Row],[Código do agregado
'[Entidade']]]="","",IF(A1183&lt;&gt;A1182,"A",IF(J1182="A","B",IF(J1182="B","C",IF(J1182="C","D",IF(J1182="D","E",IF(J1182="E","F",IF(J1182="F","G",IF(J1182="G","H",IF(J1182="H","I",IF(J1182="I","J",IF(J1182="J","K",IF(J1182="K","L",IF(J1182="L","M",IF(J1182="M","N",IF(J1182="N","O",IF(J1182="O","P",IF(J1182="P","Q"))))))))))))))))))</f>
        <v/>
      </c>
      <c r="K1183" s="284" t="str">
        <f t="shared" si="80"/>
        <v/>
      </c>
      <c r="L1183" s="285" t="str">
        <f t="shared" si="81"/>
        <v/>
      </c>
      <c r="M1183" s="286" t="str">
        <f t="shared" ca="1" si="82"/>
        <v/>
      </c>
      <c r="U1183" s="275"/>
    </row>
    <row r="1184" spans="1:21" x14ac:dyDescent="0.25">
      <c r="A1184" s="276"/>
      <c r="B1184" s="277" t="str">
        <f>IF(Table9[[#This Row],[Código do agregado
'[Entidade']]]="","",(CONCATENATE(VLOOKUP(Table9[[#This Row],[Código do agregado
'[Entidade']]],Table8[[Código do agregado '[Entidade']]:[Código do agregado
'[1º Direito']]],8,FALSE),".",Table9[[#This Row],[Membro]])))</f>
        <v/>
      </c>
      <c r="C1184" s="278"/>
      <c r="D1184" s="279"/>
      <c r="E1184" s="280" t="str">
        <f ca="1">IF(Table9[[#This Row],[Data de nascimento (aaaa-mm-dd)]]="","",(IF(A1184="","",DATEDIF(D1184,NOW(),"y"))))</f>
        <v/>
      </c>
      <c r="F1184" s="281"/>
      <c r="G1184" s="282"/>
      <c r="H1184" s="283" t="str">
        <f>IF(G1184="","",IF(G1184&gt;(auxiliar!L$2*14),"Sim","Não"))</f>
        <v/>
      </c>
      <c r="I1184" s="384" t="str">
        <f t="shared" si="79"/>
        <v/>
      </c>
      <c r="J1184" s="380" t="str">
        <f>IF(Table9[[#This Row],[Código do agregado
'[Entidade']]]="","",IF(A1184&lt;&gt;A1183,"A",IF(J1183="A","B",IF(J1183="B","C",IF(J1183="C","D",IF(J1183="D","E",IF(J1183="E","F",IF(J1183="F","G",IF(J1183="G","H",IF(J1183="H","I",IF(J1183="I","J",IF(J1183="J","K",IF(J1183="K","L",IF(J1183="L","M",IF(J1183="M","N",IF(J1183="N","O",IF(J1183="O","P",IF(J1183="P","Q"))))))))))))))))))</f>
        <v/>
      </c>
      <c r="K1184" s="284" t="str">
        <f t="shared" si="80"/>
        <v/>
      </c>
      <c r="L1184" s="285" t="str">
        <f t="shared" si="81"/>
        <v/>
      </c>
      <c r="M1184" s="286" t="str">
        <f t="shared" ca="1" si="82"/>
        <v/>
      </c>
      <c r="U1184" s="275"/>
    </row>
    <row r="1185" spans="1:21" x14ac:dyDescent="0.25">
      <c r="A1185" s="276"/>
      <c r="B1185" s="277" t="str">
        <f>IF(Table9[[#This Row],[Código do agregado
'[Entidade']]]="","",(CONCATENATE(VLOOKUP(Table9[[#This Row],[Código do agregado
'[Entidade']]],Table8[[Código do agregado '[Entidade']]:[Código do agregado
'[1º Direito']]],8,FALSE),".",Table9[[#This Row],[Membro]])))</f>
        <v/>
      </c>
      <c r="C1185" s="278"/>
      <c r="D1185" s="279"/>
      <c r="E1185" s="280" t="str">
        <f ca="1">IF(Table9[[#This Row],[Data de nascimento (aaaa-mm-dd)]]="","",(IF(A1185="","",DATEDIF(D1185,NOW(),"y"))))</f>
        <v/>
      </c>
      <c r="F1185" s="281"/>
      <c r="G1185" s="282"/>
      <c r="H1185" s="283" t="str">
        <f>IF(G1185="","",IF(G1185&gt;(auxiliar!L$2*14),"Sim","Não"))</f>
        <v/>
      </c>
      <c r="I1185" s="384" t="str">
        <f t="shared" si="79"/>
        <v/>
      </c>
      <c r="J1185" s="380" t="str">
        <f>IF(Table9[[#This Row],[Código do agregado
'[Entidade']]]="","",IF(A1185&lt;&gt;A1184,"A",IF(J1184="A","B",IF(J1184="B","C",IF(J1184="C","D",IF(J1184="D","E",IF(J1184="E","F",IF(J1184="F","G",IF(J1184="G","H",IF(J1184="H","I",IF(J1184="I","J",IF(J1184="J","K",IF(J1184="K","L",IF(J1184="L","M",IF(J1184="M","N",IF(J1184="N","O",IF(J1184="O","P",IF(J1184="P","Q"))))))))))))))))))</f>
        <v/>
      </c>
      <c r="K1185" s="284" t="str">
        <f t="shared" si="80"/>
        <v/>
      </c>
      <c r="L1185" s="285" t="str">
        <f t="shared" si="81"/>
        <v/>
      </c>
      <c r="M1185" s="286" t="str">
        <f t="shared" ca="1" si="82"/>
        <v/>
      </c>
      <c r="U1185" s="275"/>
    </row>
    <row r="1186" spans="1:21" x14ac:dyDescent="0.25">
      <c r="A1186" s="276"/>
      <c r="B1186" s="277" t="str">
        <f>IF(Table9[[#This Row],[Código do agregado
'[Entidade']]]="","",(CONCATENATE(VLOOKUP(Table9[[#This Row],[Código do agregado
'[Entidade']]],Table8[[Código do agregado '[Entidade']]:[Código do agregado
'[1º Direito']]],8,FALSE),".",Table9[[#This Row],[Membro]])))</f>
        <v/>
      </c>
      <c r="C1186" s="278"/>
      <c r="D1186" s="279"/>
      <c r="E1186" s="280" t="str">
        <f ca="1">IF(Table9[[#This Row],[Data de nascimento (aaaa-mm-dd)]]="","",(IF(A1186="","",DATEDIF(D1186,NOW(),"y"))))</f>
        <v/>
      </c>
      <c r="F1186" s="281"/>
      <c r="G1186" s="282"/>
      <c r="H1186" s="283" t="str">
        <f>IF(G1186="","",IF(G1186&gt;(auxiliar!L$2*14),"Sim","Não"))</f>
        <v/>
      </c>
      <c r="I1186" s="384" t="str">
        <f t="shared" si="79"/>
        <v/>
      </c>
      <c r="J1186" s="380" t="str">
        <f>IF(Table9[[#This Row],[Código do agregado
'[Entidade']]]="","",IF(A1186&lt;&gt;A1185,"A",IF(J1185="A","B",IF(J1185="B","C",IF(J1185="C","D",IF(J1185="D","E",IF(J1185="E","F",IF(J1185="F","G",IF(J1185="G","H",IF(J1185="H","I",IF(J1185="I","J",IF(J1185="J","K",IF(J1185="K","L",IF(J1185="L","M",IF(J1185="M","N",IF(J1185="N","O",IF(J1185="O","P",IF(J1185="P","Q"))))))))))))))))))</f>
        <v/>
      </c>
      <c r="K1186" s="284" t="str">
        <f t="shared" si="80"/>
        <v/>
      </c>
      <c r="L1186" s="285" t="str">
        <f t="shared" si="81"/>
        <v/>
      </c>
      <c r="M1186" s="286" t="str">
        <f t="shared" ca="1" si="82"/>
        <v/>
      </c>
      <c r="U1186" s="275"/>
    </row>
    <row r="1187" spans="1:21" x14ac:dyDescent="0.25">
      <c r="A1187" s="276"/>
      <c r="B1187" s="277" t="str">
        <f>IF(Table9[[#This Row],[Código do agregado
'[Entidade']]]="","",(CONCATENATE(VLOOKUP(Table9[[#This Row],[Código do agregado
'[Entidade']]],Table8[[Código do agregado '[Entidade']]:[Código do agregado
'[1º Direito']]],8,FALSE),".",Table9[[#This Row],[Membro]])))</f>
        <v/>
      </c>
      <c r="C1187" s="278"/>
      <c r="D1187" s="279"/>
      <c r="E1187" s="280" t="str">
        <f ca="1">IF(Table9[[#This Row],[Data de nascimento (aaaa-mm-dd)]]="","",(IF(A1187="","",DATEDIF(D1187,NOW(),"y"))))</f>
        <v/>
      </c>
      <c r="F1187" s="281"/>
      <c r="G1187" s="282"/>
      <c r="H1187" s="283" t="str">
        <f>IF(G1187="","",IF(G1187&gt;(auxiliar!L$2*14),"Sim","Não"))</f>
        <v/>
      </c>
      <c r="I1187" s="384" t="str">
        <f t="shared" si="79"/>
        <v/>
      </c>
      <c r="J1187" s="380" t="str">
        <f>IF(Table9[[#This Row],[Código do agregado
'[Entidade']]]="","",IF(A1187&lt;&gt;A1186,"A",IF(J1186="A","B",IF(J1186="B","C",IF(J1186="C","D",IF(J1186="D","E",IF(J1186="E","F",IF(J1186="F","G",IF(J1186="G","H",IF(J1186="H","I",IF(J1186="I","J",IF(J1186="J","K",IF(J1186="K","L",IF(J1186="L","M",IF(J1186="M","N",IF(J1186="N","O",IF(J1186="O","P",IF(J1186="P","Q"))))))))))))))))))</f>
        <v/>
      </c>
      <c r="K1187" s="284" t="str">
        <f t="shared" si="80"/>
        <v/>
      </c>
      <c r="L1187" s="285" t="str">
        <f t="shared" si="81"/>
        <v/>
      </c>
      <c r="M1187" s="286" t="str">
        <f t="shared" ca="1" si="82"/>
        <v/>
      </c>
      <c r="U1187" s="275"/>
    </row>
    <row r="1188" spans="1:21" x14ac:dyDescent="0.25">
      <c r="A1188" s="276"/>
      <c r="B1188" s="277" t="str">
        <f>IF(Table9[[#This Row],[Código do agregado
'[Entidade']]]="","",(CONCATENATE(VLOOKUP(Table9[[#This Row],[Código do agregado
'[Entidade']]],Table8[[Código do agregado '[Entidade']]:[Código do agregado
'[1º Direito']]],8,FALSE),".",Table9[[#This Row],[Membro]])))</f>
        <v/>
      </c>
      <c r="C1188" s="278"/>
      <c r="D1188" s="279"/>
      <c r="E1188" s="280" t="str">
        <f ca="1">IF(Table9[[#This Row],[Data de nascimento (aaaa-mm-dd)]]="","",(IF(A1188="","",DATEDIF(D1188,NOW(),"y"))))</f>
        <v/>
      </c>
      <c r="F1188" s="281"/>
      <c r="G1188" s="282"/>
      <c r="H1188" s="283" t="str">
        <f>IF(G1188="","",IF(G1188&gt;(auxiliar!L$2*14),"Sim","Não"))</f>
        <v/>
      </c>
      <c r="I1188" s="384" t="str">
        <f t="shared" si="79"/>
        <v/>
      </c>
      <c r="J1188" s="380" t="str">
        <f>IF(Table9[[#This Row],[Código do agregado
'[Entidade']]]="","",IF(A1188&lt;&gt;A1187,"A",IF(J1187="A","B",IF(J1187="B","C",IF(J1187="C","D",IF(J1187="D","E",IF(J1187="E","F",IF(J1187="F","G",IF(J1187="G","H",IF(J1187="H","I",IF(J1187="I","J",IF(J1187="J","K",IF(J1187="K","L",IF(J1187="L","M",IF(J1187="M","N",IF(J1187="N","O",IF(J1187="O","P",IF(J1187="P","Q"))))))))))))))))))</f>
        <v/>
      </c>
      <c r="K1188" s="284" t="str">
        <f t="shared" si="80"/>
        <v/>
      </c>
      <c r="L1188" s="285" t="str">
        <f t="shared" si="81"/>
        <v/>
      </c>
      <c r="M1188" s="286" t="str">
        <f t="shared" ca="1" si="82"/>
        <v/>
      </c>
      <c r="U1188" s="275"/>
    </row>
    <row r="1189" spans="1:21" x14ac:dyDescent="0.25">
      <c r="A1189" s="276"/>
      <c r="B1189" s="277" t="str">
        <f>IF(Table9[[#This Row],[Código do agregado
'[Entidade']]]="","",(CONCATENATE(VLOOKUP(Table9[[#This Row],[Código do agregado
'[Entidade']]],Table8[[Código do agregado '[Entidade']]:[Código do agregado
'[1º Direito']]],8,FALSE),".",Table9[[#This Row],[Membro]])))</f>
        <v/>
      </c>
      <c r="C1189" s="278"/>
      <c r="D1189" s="279"/>
      <c r="E1189" s="280" t="str">
        <f ca="1">IF(Table9[[#This Row],[Data de nascimento (aaaa-mm-dd)]]="","",(IF(A1189="","",DATEDIF(D1189,NOW(),"y"))))</f>
        <v/>
      </c>
      <c r="F1189" s="281"/>
      <c r="G1189" s="282"/>
      <c r="H1189" s="283" t="str">
        <f>IF(G1189="","",IF(G1189&gt;(auxiliar!L$2*14),"Sim","Não"))</f>
        <v/>
      </c>
      <c r="I1189" s="384" t="str">
        <f t="shared" si="79"/>
        <v/>
      </c>
      <c r="J1189" s="380" t="str">
        <f>IF(Table9[[#This Row],[Código do agregado
'[Entidade']]]="","",IF(A1189&lt;&gt;A1188,"A",IF(J1188="A","B",IF(J1188="B","C",IF(J1188="C","D",IF(J1188="D","E",IF(J1188="E","F",IF(J1188="F","G",IF(J1188="G","H",IF(J1188="H","I",IF(J1188="I","J",IF(J1188="J","K",IF(J1188="K","L",IF(J1188="L","M",IF(J1188="M","N",IF(J1188="N","O",IF(J1188="O","P",IF(J1188="P","Q"))))))))))))))))))</f>
        <v/>
      </c>
      <c r="K1189" s="284" t="str">
        <f t="shared" si="80"/>
        <v/>
      </c>
      <c r="L1189" s="285" t="str">
        <f t="shared" si="81"/>
        <v/>
      </c>
      <c r="M1189" s="286" t="str">
        <f t="shared" ca="1" si="82"/>
        <v/>
      </c>
      <c r="U1189" s="275"/>
    </row>
    <row r="1190" spans="1:21" x14ac:dyDescent="0.25">
      <c r="A1190" s="276"/>
      <c r="B1190" s="277" t="str">
        <f>IF(Table9[[#This Row],[Código do agregado
'[Entidade']]]="","",(CONCATENATE(VLOOKUP(Table9[[#This Row],[Código do agregado
'[Entidade']]],Table8[[Código do agregado '[Entidade']]:[Código do agregado
'[1º Direito']]],8,FALSE),".",Table9[[#This Row],[Membro]])))</f>
        <v/>
      </c>
      <c r="C1190" s="278"/>
      <c r="D1190" s="279"/>
      <c r="E1190" s="280" t="str">
        <f ca="1">IF(Table9[[#This Row],[Data de nascimento (aaaa-mm-dd)]]="","",(IF(A1190="","",DATEDIF(D1190,NOW(),"y"))))</f>
        <v/>
      </c>
      <c r="F1190" s="281"/>
      <c r="G1190" s="282"/>
      <c r="H1190" s="283" t="str">
        <f>IF(G1190="","",IF(G1190&gt;(auxiliar!L$2*14),"Sim","Não"))</f>
        <v/>
      </c>
      <c r="I1190" s="384" t="str">
        <f t="shared" si="79"/>
        <v/>
      </c>
      <c r="J1190" s="380" t="str">
        <f>IF(Table9[[#This Row],[Código do agregado
'[Entidade']]]="","",IF(A1190&lt;&gt;A1189,"A",IF(J1189="A","B",IF(J1189="B","C",IF(J1189="C","D",IF(J1189="D","E",IF(J1189="E","F",IF(J1189="F","G",IF(J1189="G","H",IF(J1189="H","I",IF(J1189="I","J",IF(J1189="J","K",IF(J1189="K","L",IF(J1189="L","M",IF(J1189="M","N",IF(J1189="N","O",IF(J1189="O","P",IF(J1189="P","Q"))))))))))))))))))</f>
        <v/>
      </c>
      <c r="K1190" s="284" t="str">
        <f t="shared" si="80"/>
        <v/>
      </c>
      <c r="L1190" s="285" t="str">
        <f t="shared" si="81"/>
        <v/>
      </c>
      <c r="M1190" s="286" t="str">
        <f t="shared" ca="1" si="82"/>
        <v/>
      </c>
      <c r="U1190" s="275"/>
    </row>
    <row r="1191" spans="1:21" x14ac:dyDescent="0.25">
      <c r="A1191" s="276"/>
      <c r="B1191" s="277" t="str">
        <f>IF(Table9[[#This Row],[Código do agregado
'[Entidade']]]="","",(CONCATENATE(VLOOKUP(Table9[[#This Row],[Código do agregado
'[Entidade']]],Table8[[Código do agregado '[Entidade']]:[Código do agregado
'[1º Direito']]],8,FALSE),".",Table9[[#This Row],[Membro]])))</f>
        <v/>
      </c>
      <c r="C1191" s="278"/>
      <c r="D1191" s="279"/>
      <c r="E1191" s="280" t="str">
        <f ca="1">IF(Table9[[#This Row],[Data de nascimento (aaaa-mm-dd)]]="","",(IF(A1191="","",DATEDIF(D1191,NOW(),"y"))))</f>
        <v/>
      </c>
      <c r="F1191" s="281"/>
      <c r="G1191" s="282"/>
      <c r="H1191" s="283" t="str">
        <f>IF(G1191="","",IF(G1191&gt;(auxiliar!L$2*14),"Sim","Não"))</f>
        <v/>
      </c>
      <c r="I1191" s="384" t="str">
        <f t="shared" si="79"/>
        <v/>
      </c>
      <c r="J1191" s="380" t="str">
        <f>IF(Table9[[#This Row],[Código do agregado
'[Entidade']]]="","",IF(A1191&lt;&gt;A1190,"A",IF(J1190="A","B",IF(J1190="B","C",IF(J1190="C","D",IF(J1190="D","E",IF(J1190="E","F",IF(J1190="F","G",IF(J1190="G","H",IF(J1190="H","I",IF(J1190="I","J",IF(J1190="J","K",IF(J1190="K","L",IF(J1190="L","M",IF(J1190="M","N",IF(J1190="N","O",IF(J1190="O","P",IF(J1190="P","Q"))))))))))))))))))</f>
        <v/>
      </c>
      <c r="K1191" s="284" t="str">
        <f t="shared" si="80"/>
        <v/>
      </c>
      <c r="L1191" s="285" t="str">
        <f t="shared" si="81"/>
        <v/>
      </c>
      <c r="M1191" s="286" t="str">
        <f t="shared" ca="1" si="82"/>
        <v/>
      </c>
      <c r="U1191" s="275"/>
    </row>
    <row r="1192" spans="1:21" x14ac:dyDescent="0.25">
      <c r="A1192" s="276"/>
      <c r="B1192" s="277" t="str">
        <f>IF(Table9[[#This Row],[Código do agregado
'[Entidade']]]="","",(CONCATENATE(VLOOKUP(Table9[[#This Row],[Código do agregado
'[Entidade']]],Table8[[Código do agregado '[Entidade']]:[Código do agregado
'[1º Direito']]],8,FALSE),".",Table9[[#This Row],[Membro]])))</f>
        <v/>
      </c>
      <c r="C1192" s="278"/>
      <c r="D1192" s="279"/>
      <c r="E1192" s="280" t="str">
        <f ca="1">IF(Table9[[#This Row],[Data de nascimento (aaaa-mm-dd)]]="","",(IF(A1192="","",DATEDIF(D1192,NOW(),"y"))))</f>
        <v/>
      </c>
      <c r="F1192" s="281"/>
      <c r="G1192" s="282"/>
      <c r="H1192" s="283" t="str">
        <f>IF(G1192="","",IF(G1192&gt;(auxiliar!L$2*14),"Sim","Não"))</f>
        <v/>
      </c>
      <c r="I1192" s="384" t="str">
        <f t="shared" si="79"/>
        <v/>
      </c>
      <c r="J1192" s="380" t="str">
        <f>IF(Table9[[#This Row],[Código do agregado
'[Entidade']]]="","",IF(A1192&lt;&gt;A1191,"A",IF(J1191="A","B",IF(J1191="B","C",IF(J1191="C","D",IF(J1191="D","E",IF(J1191="E","F",IF(J1191="F","G",IF(J1191="G","H",IF(J1191="H","I",IF(J1191="I","J",IF(J1191="J","K",IF(J1191="K","L",IF(J1191="L","M",IF(J1191="M","N",IF(J1191="N","O",IF(J1191="O","P",IF(J1191="P","Q"))))))))))))))))))</f>
        <v/>
      </c>
      <c r="K1192" s="284" t="str">
        <f t="shared" si="80"/>
        <v/>
      </c>
      <c r="L1192" s="285" t="str">
        <f t="shared" si="81"/>
        <v/>
      </c>
      <c r="M1192" s="286" t="str">
        <f t="shared" ca="1" si="82"/>
        <v/>
      </c>
      <c r="U1192" s="275"/>
    </row>
    <row r="1193" spans="1:21" x14ac:dyDescent="0.25">
      <c r="A1193" s="276"/>
      <c r="B1193" s="277" t="str">
        <f>IF(Table9[[#This Row],[Código do agregado
'[Entidade']]]="","",(CONCATENATE(VLOOKUP(Table9[[#This Row],[Código do agregado
'[Entidade']]],Table8[[Código do agregado '[Entidade']]:[Código do agregado
'[1º Direito']]],8,FALSE),".",Table9[[#This Row],[Membro]])))</f>
        <v/>
      </c>
      <c r="C1193" s="278"/>
      <c r="D1193" s="279"/>
      <c r="E1193" s="280" t="str">
        <f ca="1">IF(Table9[[#This Row],[Data de nascimento (aaaa-mm-dd)]]="","",(IF(A1193="","",DATEDIF(D1193,NOW(),"y"))))</f>
        <v/>
      </c>
      <c r="F1193" s="281"/>
      <c r="G1193" s="282"/>
      <c r="H1193" s="283" t="str">
        <f>IF(G1193="","",IF(G1193&gt;(auxiliar!L$2*14),"Sim","Não"))</f>
        <v/>
      </c>
      <c r="I1193" s="384" t="str">
        <f t="shared" si="79"/>
        <v/>
      </c>
      <c r="J1193" s="380" t="str">
        <f>IF(Table9[[#This Row],[Código do agregado
'[Entidade']]]="","",IF(A1193&lt;&gt;A1192,"A",IF(J1192="A","B",IF(J1192="B","C",IF(J1192="C","D",IF(J1192="D","E",IF(J1192="E","F",IF(J1192="F","G",IF(J1192="G","H",IF(J1192="H","I",IF(J1192="I","J",IF(J1192="J","K",IF(J1192="K","L",IF(J1192="L","M",IF(J1192="M","N",IF(J1192="N","O",IF(J1192="O","P",IF(J1192="P","Q"))))))))))))))))))</f>
        <v/>
      </c>
      <c r="K1193" s="284" t="str">
        <f t="shared" si="80"/>
        <v/>
      </c>
      <c r="L1193" s="285" t="str">
        <f t="shared" si="81"/>
        <v/>
      </c>
      <c r="M1193" s="286" t="str">
        <f t="shared" ca="1" si="82"/>
        <v/>
      </c>
      <c r="U1193" s="275"/>
    </row>
    <row r="1194" spans="1:21" x14ac:dyDescent="0.25">
      <c r="A1194" s="276"/>
      <c r="B1194" s="277" t="str">
        <f>IF(Table9[[#This Row],[Código do agregado
'[Entidade']]]="","",(CONCATENATE(VLOOKUP(Table9[[#This Row],[Código do agregado
'[Entidade']]],Table8[[Código do agregado '[Entidade']]:[Código do agregado
'[1º Direito']]],8,FALSE),".",Table9[[#This Row],[Membro]])))</f>
        <v/>
      </c>
      <c r="C1194" s="278"/>
      <c r="D1194" s="279"/>
      <c r="E1194" s="280" t="str">
        <f ca="1">IF(Table9[[#This Row],[Data de nascimento (aaaa-mm-dd)]]="","",(IF(A1194="","",DATEDIF(D1194,NOW(),"y"))))</f>
        <v/>
      </c>
      <c r="F1194" s="281"/>
      <c r="G1194" s="282"/>
      <c r="H1194" s="283" t="str">
        <f>IF(G1194="","",IF(G1194&gt;(auxiliar!L$2*14),"Sim","Não"))</f>
        <v/>
      </c>
      <c r="I1194" s="384" t="str">
        <f t="shared" si="79"/>
        <v/>
      </c>
      <c r="J1194" s="380" t="str">
        <f>IF(Table9[[#This Row],[Código do agregado
'[Entidade']]]="","",IF(A1194&lt;&gt;A1193,"A",IF(J1193="A","B",IF(J1193="B","C",IF(J1193="C","D",IF(J1193="D","E",IF(J1193="E","F",IF(J1193="F","G",IF(J1193="G","H",IF(J1193="H","I",IF(J1193="I","J",IF(J1193="J","K",IF(J1193="K","L",IF(J1193="L","M",IF(J1193="M","N",IF(J1193="N","O",IF(J1193="O","P",IF(J1193="P","Q"))))))))))))))))))</f>
        <v/>
      </c>
      <c r="K1194" s="284" t="str">
        <f t="shared" si="80"/>
        <v/>
      </c>
      <c r="L1194" s="285" t="str">
        <f t="shared" si="81"/>
        <v/>
      </c>
      <c r="M1194" s="286" t="str">
        <f t="shared" ca="1" si="82"/>
        <v/>
      </c>
      <c r="U1194" s="275"/>
    </row>
    <row r="1195" spans="1:21" x14ac:dyDescent="0.25">
      <c r="A1195" s="276"/>
      <c r="B1195" s="277" t="str">
        <f>IF(Table9[[#This Row],[Código do agregado
'[Entidade']]]="","",(CONCATENATE(VLOOKUP(Table9[[#This Row],[Código do agregado
'[Entidade']]],Table8[[Código do agregado '[Entidade']]:[Código do agregado
'[1º Direito']]],8,FALSE),".",Table9[[#This Row],[Membro]])))</f>
        <v/>
      </c>
      <c r="C1195" s="278"/>
      <c r="D1195" s="279"/>
      <c r="E1195" s="280" t="str">
        <f ca="1">IF(Table9[[#This Row],[Data de nascimento (aaaa-mm-dd)]]="","",(IF(A1195="","",DATEDIF(D1195,NOW(),"y"))))</f>
        <v/>
      </c>
      <c r="F1195" s="281"/>
      <c r="G1195" s="282"/>
      <c r="H1195" s="283" t="str">
        <f>IF(G1195="","",IF(G1195&gt;(auxiliar!L$2*14),"Sim","Não"))</f>
        <v/>
      </c>
      <c r="I1195" s="384" t="str">
        <f t="shared" si="79"/>
        <v/>
      </c>
      <c r="J1195" s="380" t="str">
        <f>IF(Table9[[#This Row],[Código do agregado
'[Entidade']]]="","",IF(A1195&lt;&gt;A1194,"A",IF(J1194="A","B",IF(J1194="B","C",IF(J1194="C","D",IF(J1194="D","E",IF(J1194="E","F",IF(J1194="F","G",IF(J1194="G","H",IF(J1194="H","I",IF(J1194="I","J",IF(J1194="J","K",IF(J1194="K","L",IF(J1194="L","M",IF(J1194="M","N",IF(J1194="N","O",IF(J1194="O","P",IF(J1194="P","Q"))))))))))))))))))</f>
        <v/>
      </c>
      <c r="K1195" s="284" t="str">
        <f t="shared" si="80"/>
        <v/>
      </c>
      <c r="L1195" s="285" t="str">
        <f t="shared" si="81"/>
        <v/>
      </c>
      <c r="M1195" s="286" t="str">
        <f t="shared" ca="1" si="82"/>
        <v/>
      </c>
      <c r="U1195" s="275"/>
    </row>
    <row r="1196" spans="1:21" x14ac:dyDescent="0.25">
      <c r="A1196" s="276"/>
      <c r="B1196" s="277" t="str">
        <f>IF(Table9[[#This Row],[Código do agregado
'[Entidade']]]="","",(CONCATENATE(VLOOKUP(Table9[[#This Row],[Código do agregado
'[Entidade']]],Table8[[Código do agregado '[Entidade']]:[Código do agregado
'[1º Direito']]],8,FALSE),".",Table9[[#This Row],[Membro]])))</f>
        <v/>
      </c>
      <c r="C1196" s="278"/>
      <c r="D1196" s="279"/>
      <c r="E1196" s="280" t="str">
        <f ca="1">IF(Table9[[#This Row],[Data de nascimento (aaaa-mm-dd)]]="","",(IF(A1196="","",DATEDIF(D1196,NOW(),"y"))))</f>
        <v/>
      </c>
      <c r="F1196" s="281"/>
      <c r="G1196" s="282"/>
      <c r="H1196" s="283" t="str">
        <f>IF(G1196="","",IF(G1196&gt;(auxiliar!L$2*14),"Sim","Não"))</f>
        <v/>
      </c>
      <c r="I1196" s="384" t="str">
        <f t="shared" si="79"/>
        <v/>
      </c>
      <c r="J1196" s="380" t="str">
        <f>IF(Table9[[#This Row],[Código do agregado
'[Entidade']]]="","",IF(A1196&lt;&gt;A1195,"A",IF(J1195="A","B",IF(J1195="B","C",IF(J1195="C","D",IF(J1195="D","E",IF(J1195="E","F",IF(J1195="F","G",IF(J1195="G","H",IF(J1195="H","I",IF(J1195="I","J",IF(J1195="J","K",IF(J1195="K","L",IF(J1195="L","M",IF(J1195="M","N",IF(J1195="N","O",IF(J1195="O","P",IF(J1195="P","Q"))))))))))))))))))</f>
        <v/>
      </c>
      <c r="K1196" s="284" t="str">
        <f t="shared" si="80"/>
        <v/>
      </c>
      <c r="L1196" s="285" t="str">
        <f t="shared" si="81"/>
        <v/>
      </c>
      <c r="M1196" s="286" t="str">
        <f t="shared" ca="1" si="82"/>
        <v/>
      </c>
      <c r="U1196" s="275"/>
    </row>
    <row r="1197" spans="1:21" x14ac:dyDescent="0.25">
      <c r="A1197" s="276"/>
      <c r="B1197" s="277" t="str">
        <f>IF(Table9[[#This Row],[Código do agregado
'[Entidade']]]="","",(CONCATENATE(VLOOKUP(Table9[[#This Row],[Código do agregado
'[Entidade']]],Table8[[Código do agregado '[Entidade']]:[Código do agregado
'[1º Direito']]],8,FALSE),".",Table9[[#This Row],[Membro]])))</f>
        <v/>
      </c>
      <c r="C1197" s="278"/>
      <c r="D1197" s="279"/>
      <c r="E1197" s="280" t="str">
        <f ca="1">IF(Table9[[#This Row],[Data de nascimento (aaaa-mm-dd)]]="","",(IF(A1197="","",DATEDIF(D1197,NOW(),"y"))))</f>
        <v/>
      </c>
      <c r="F1197" s="281"/>
      <c r="G1197" s="282"/>
      <c r="H1197" s="283" t="str">
        <f>IF(G1197="","",IF(G1197&gt;(auxiliar!L$2*14),"Sim","Não"))</f>
        <v/>
      </c>
      <c r="I1197" s="384" t="str">
        <f t="shared" si="79"/>
        <v/>
      </c>
      <c r="J1197" s="380" t="str">
        <f>IF(Table9[[#This Row],[Código do agregado
'[Entidade']]]="","",IF(A1197&lt;&gt;A1196,"A",IF(J1196="A","B",IF(J1196="B","C",IF(J1196="C","D",IF(J1196="D","E",IF(J1196="E","F",IF(J1196="F","G",IF(J1196="G","H",IF(J1196="H","I",IF(J1196="I","J",IF(J1196="J","K",IF(J1196="K","L",IF(J1196="L","M",IF(J1196="M","N",IF(J1196="N","O",IF(J1196="O","P",IF(J1196="P","Q"))))))))))))))))))</f>
        <v/>
      </c>
      <c r="K1197" s="284" t="str">
        <f t="shared" si="80"/>
        <v/>
      </c>
      <c r="L1197" s="285" t="str">
        <f t="shared" si="81"/>
        <v/>
      </c>
      <c r="M1197" s="286" t="str">
        <f t="shared" ca="1" si="82"/>
        <v/>
      </c>
      <c r="U1197" s="275"/>
    </row>
    <row r="1198" spans="1:21" x14ac:dyDescent="0.25">
      <c r="A1198" s="276"/>
      <c r="B1198" s="277" t="str">
        <f>IF(Table9[[#This Row],[Código do agregado
'[Entidade']]]="","",(CONCATENATE(VLOOKUP(Table9[[#This Row],[Código do agregado
'[Entidade']]],Table8[[Código do agregado '[Entidade']]:[Código do agregado
'[1º Direito']]],8,FALSE),".",Table9[[#This Row],[Membro]])))</f>
        <v/>
      </c>
      <c r="C1198" s="278"/>
      <c r="D1198" s="279"/>
      <c r="E1198" s="280" t="str">
        <f ca="1">IF(Table9[[#This Row],[Data de nascimento (aaaa-mm-dd)]]="","",(IF(A1198="","",DATEDIF(D1198,NOW(),"y"))))</f>
        <v/>
      </c>
      <c r="F1198" s="281"/>
      <c r="G1198" s="282"/>
      <c r="H1198" s="283" t="str">
        <f>IF(G1198="","",IF(G1198&gt;(auxiliar!L$2*14),"Sim","Não"))</f>
        <v/>
      </c>
      <c r="I1198" s="384" t="str">
        <f t="shared" si="79"/>
        <v/>
      </c>
      <c r="J1198" s="380" t="str">
        <f>IF(Table9[[#This Row],[Código do agregado
'[Entidade']]]="","",IF(A1198&lt;&gt;A1197,"A",IF(J1197="A","B",IF(J1197="B","C",IF(J1197="C","D",IF(J1197="D","E",IF(J1197="E","F",IF(J1197="F","G",IF(J1197="G","H",IF(J1197="H","I",IF(J1197="I","J",IF(J1197="J","K",IF(J1197="K","L",IF(J1197="L","M",IF(J1197="M","N",IF(J1197="N","O",IF(J1197="O","P",IF(J1197="P","Q"))))))))))))))))))</f>
        <v/>
      </c>
      <c r="K1198" s="284" t="str">
        <f t="shared" si="80"/>
        <v/>
      </c>
      <c r="L1198" s="285" t="str">
        <f t="shared" si="81"/>
        <v/>
      </c>
      <c r="M1198" s="286" t="str">
        <f t="shared" ca="1" si="82"/>
        <v/>
      </c>
      <c r="U1198" s="275"/>
    </row>
    <row r="1199" spans="1:21" x14ac:dyDescent="0.25">
      <c r="A1199" s="276"/>
      <c r="B1199" s="277" t="str">
        <f>IF(Table9[[#This Row],[Código do agregado
'[Entidade']]]="","",(CONCATENATE(VLOOKUP(Table9[[#This Row],[Código do agregado
'[Entidade']]],Table8[[Código do agregado '[Entidade']]:[Código do agregado
'[1º Direito']]],8,FALSE),".",Table9[[#This Row],[Membro]])))</f>
        <v/>
      </c>
      <c r="C1199" s="278"/>
      <c r="D1199" s="279"/>
      <c r="E1199" s="280" t="str">
        <f ca="1">IF(Table9[[#This Row],[Data de nascimento (aaaa-mm-dd)]]="","",(IF(A1199="","",DATEDIF(D1199,NOW(),"y"))))</f>
        <v/>
      </c>
      <c r="F1199" s="281"/>
      <c r="G1199" s="282"/>
      <c r="H1199" s="283" t="str">
        <f>IF(G1199="","",IF(G1199&gt;(auxiliar!L$2*14),"Sim","Não"))</f>
        <v/>
      </c>
      <c r="I1199" s="384" t="str">
        <f t="shared" si="79"/>
        <v/>
      </c>
      <c r="J1199" s="380" t="str">
        <f>IF(Table9[[#This Row],[Código do agregado
'[Entidade']]]="","",IF(A1199&lt;&gt;A1198,"A",IF(J1198="A","B",IF(J1198="B","C",IF(J1198="C","D",IF(J1198="D","E",IF(J1198="E","F",IF(J1198="F","G",IF(J1198="G","H",IF(J1198="H","I",IF(J1198="I","J",IF(J1198="J","K",IF(J1198="K","L",IF(J1198="L","M",IF(J1198="M","N",IF(J1198="N","O",IF(J1198="O","P",IF(J1198="P","Q"))))))))))))))))))</f>
        <v/>
      </c>
      <c r="K1199" s="284" t="str">
        <f t="shared" si="80"/>
        <v/>
      </c>
      <c r="L1199" s="285" t="str">
        <f t="shared" si="81"/>
        <v/>
      </c>
      <c r="M1199" s="286" t="str">
        <f t="shared" ca="1" si="82"/>
        <v/>
      </c>
      <c r="U1199" s="275"/>
    </row>
    <row r="1200" spans="1:21" x14ac:dyDescent="0.25">
      <c r="A1200" s="276"/>
      <c r="B1200" s="277" t="str">
        <f>IF(Table9[[#This Row],[Código do agregado
'[Entidade']]]="","",(CONCATENATE(VLOOKUP(Table9[[#This Row],[Código do agregado
'[Entidade']]],Table8[[Código do agregado '[Entidade']]:[Código do agregado
'[1º Direito']]],8,FALSE),".",Table9[[#This Row],[Membro]])))</f>
        <v/>
      </c>
      <c r="C1200" s="278"/>
      <c r="D1200" s="279"/>
      <c r="E1200" s="280" t="str">
        <f ca="1">IF(Table9[[#This Row],[Data de nascimento (aaaa-mm-dd)]]="","",(IF(A1200="","",DATEDIF(D1200,NOW(),"y"))))</f>
        <v/>
      </c>
      <c r="F1200" s="281"/>
      <c r="G1200" s="282"/>
      <c r="H1200" s="283" t="str">
        <f>IF(G1200="","",IF(G1200&gt;(auxiliar!L$2*14),"Sim","Não"))</f>
        <v/>
      </c>
      <c r="I1200" s="384" t="str">
        <f t="shared" si="79"/>
        <v/>
      </c>
      <c r="J1200" s="380" t="str">
        <f>IF(Table9[[#This Row],[Código do agregado
'[Entidade']]]="","",IF(A1200&lt;&gt;A1199,"A",IF(J1199="A","B",IF(J1199="B","C",IF(J1199="C","D",IF(J1199="D","E",IF(J1199="E","F",IF(J1199="F","G",IF(J1199="G","H",IF(J1199="H","I",IF(J1199="I","J",IF(J1199="J","K",IF(J1199="K","L",IF(J1199="L","M",IF(J1199="M","N",IF(J1199="N","O",IF(J1199="O","P",IF(J1199="P","Q"))))))))))))))))))</f>
        <v/>
      </c>
      <c r="K1200" s="284" t="str">
        <f t="shared" si="80"/>
        <v/>
      </c>
      <c r="L1200" s="285" t="str">
        <f t="shared" si="81"/>
        <v/>
      </c>
      <c r="M1200" s="286" t="str">
        <f t="shared" ca="1" si="82"/>
        <v/>
      </c>
      <c r="U1200" s="275"/>
    </row>
    <row r="1201" spans="1:21" x14ac:dyDescent="0.25">
      <c r="A1201" s="276"/>
      <c r="B1201" s="277" t="str">
        <f>IF(Table9[[#This Row],[Código do agregado
'[Entidade']]]="","",(CONCATENATE(VLOOKUP(Table9[[#This Row],[Código do agregado
'[Entidade']]],Table8[[Código do agregado '[Entidade']]:[Código do agregado
'[1º Direito']]],8,FALSE),".",Table9[[#This Row],[Membro]])))</f>
        <v/>
      </c>
      <c r="C1201" s="278"/>
      <c r="D1201" s="279"/>
      <c r="E1201" s="280" t="str">
        <f ca="1">IF(Table9[[#This Row],[Data de nascimento (aaaa-mm-dd)]]="","",(IF(A1201="","",DATEDIF(D1201,NOW(),"y"))))</f>
        <v/>
      </c>
      <c r="F1201" s="281"/>
      <c r="G1201" s="282"/>
      <c r="H1201" s="283" t="str">
        <f>IF(G1201="","",IF(G1201&gt;(auxiliar!L$2*14),"Sim","Não"))</f>
        <v/>
      </c>
      <c r="I1201" s="384" t="str">
        <f t="shared" si="79"/>
        <v/>
      </c>
      <c r="J1201" s="380" t="str">
        <f>IF(Table9[[#This Row],[Código do agregado
'[Entidade']]]="","",IF(A1201&lt;&gt;A1200,"A",IF(J1200="A","B",IF(J1200="B","C",IF(J1200="C","D",IF(J1200="D","E",IF(J1200="E","F",IF(J1200="F","G",IF(J1200="G","H",IF(J1200="H","I",IF(J1200="I","J",IF(J1200="J","K",IF(J1200="K","L",IF(J1200="L","M",IF(J1200="M","N",IF(J1200="N","O",IF(J1200="O","P",IF(J1200="P","Q"))))))))))))))))))</f>
        <v/>
      </c>
      <c r="K1201" s="284" t="str">
        <f t="shared" si="80"/>
        <v/>
      </c>
      <c r="L1201" s="285" t="str">
        <f t="shared" si="81"/>
        <v/>
      </c>
      <c r="M1201" s="286" t="str">
        <f t="shared" ca="1" si="82"/>
        <v/>
      </c>
      <c r="U1201" s="275"/>
    </row>
    <row r="1202" spans="1:21" x14ac:dyDescent="0.25">
      <c r="A1202" s="276"/>
      <c r="B1202" s="277" t="str">
        <f>IF(Table9[[#This Row],[Código do agregado
'[Entidade']]]="","",(CONCATENATE(VLOOKUP(Table9[[#This Row],[Código do agregado
'[Entidade']]],Table8[[Código do agregado '[Entidade']]:[Código do agregado
'[1º Direito']]],8,FALSE),".",Table9[[#This Row],[Membro]])))</f>
        <v/>
      </c>
      <c r="C1202" s="278"/>
      <c r="D1202" s="279"/>
      <c r="E1202" s="280" t="str">
        <f ca="1">IF(Table9[[#This Row],[Data de nascimento (aaaa-mm-dd)]]="","",(IF(A1202="","",DATEDIF(D1202,NOW(),"y"))))</f>
        <v/>
      </c>
      <c r="F1202" s="281"/>
      <c r="G1202" s="282"/>
      <c r="H1202" s="283" t="str">
        <f>IF(G1202="","",IF(G1202&gt;(auxiliar!L$2*14),"Sim","Não"))</f>
        <v/>
      </c>
      <c r="I1202" s="384" t="str">
        <f t="shared" si="79"/>
        <v/>
      </c>
      <c r="J1202" s="380" t="str">
        <f>IF(Table9[[#This Row],[Código do agregado
'[Entidade']]]="","",IF(A1202&lt;&gt;A1201,"A",IF(J1201="A","B",IF(J1201="B","C",IF(J1201="C","D",IF(J1201="D","E",IF(J1201="E","F",IF(J1201="F","G",IF(J1201="G","H",IF(J1201="H","I",IF(J1201="I","J",IF(J1201="J","K",IF(J1201="K","L",IF(J1201="L","M",IF(J1201="M","N",IF(J1201="N","O",IF(J1201="O","P",IF(J1201="P","Q"))))))))))))))))))</f>
        <v/>
      </c>
      <c r="K1202" s="284" t="str">
        <f t="shared" si="80"/>
        <v/>
      </c>
      <c r="L1202" s="285" t="str">
        <f t="shared" si="81"/>
        <v/>
      </c>
      <c r="M1202" s="286" t="str">
        <f t="shared" ca="1" si="82"/>
        <v/>
      </c>
      <c r="U1202" s="275"/>
    </row>
    <row r="1203" spans="1:21" x14ac:dyDescent="0.25">
      <c r="A1203" s="276"/>
      <c r="B1203" s="277" t="str">
        <f>IF(Table9[[#This Row],[Código do agregado
'[Entidade']]]="","",(CONCATENATE(VLOOKUP(Table9[[#This Row],[Código do agregado
'[Entidade']]],Table8[[Código do agregado '[Entidade']]:[Código do agregado
'[1º Direito']]],8,FALSE),".",Table9[[#This Row],[Membro]])))</f>
        <v/>
      </c>
      <c r="C1203" s="278"/>
      <c r="D1203" s="279"/>
      <c r="E1203" s="280" t="str">
        <f ca="1">IF(Table9[[#This Row],[Data de nascimento (aaaa-mm-dd)]]="","",(IF(A1203="","",DATEDIF(D1203,NOW(),"y"))))</f>
        <v/>
      </c>
      <c r="F1203" s="281"/>
      <c r="G1203" s="282"/>
      <c r="H1203" s="283" t="str">
        <f>IF(G1203="","",IF(G1203&gt;(auxiliar!L$2*14),"Sim","Não"))</f>
        <v/>
      </c>
      <c r="I1203" s="384" t="str">
        <f t="shared" si="79"/>
        <v/>
      </c>
      <c r="J1203" s="380" t="str">
        <f>IF(Table9[[#This Row],[Código do agregado
'[Entidade']]]="","",IF(A1203&lt;&gt;A1202,"A",IF(J1202="A","B",IF(J1202="B","C",IF(J1202="C","D",IF(J1202="D","E",IF(J1202="E","F",IF(J1202="F","G",IF(J1202="G","H",IF(J1202="H","I",IF(J1202="I","J",IF(J1202="J","K",IF(J1202="K","L",IF(J1202="L","M",IF(J1202="M","N",IF(J1202="N","O",IF(J1202="O","P",IF(J1202="P","Q"))))))))))))))))))</f>
        <v/>
      </c>
      <c r="K1203" s="284" t="str">
        <f t="shared" si="80"/>
        <v/>
      </c>
      <c r="L1203" s="285" t="str">
        <f t="shared" si="81"/>
        <v/>
      </c>
      <c r="M1203" s="286" t="str">
        <f t="shared" ca="1" si="82"/>
        <v/>
      </c>
      <c r="U1203" s="275"/>
    </row>
    <row r="1204" spans="1:21" x14ac:dyDescent="0.25">
      <c r="A1204" s="276"/>
      <c r="B1204" s="277" t="str">
        <f>IF(Table9[[#This Row],[Código do agregado
'[Entidade']]]="","",(CONCATENATE(VLOOKUP(Table9[[#This Row],[Código do agregado
'[Entidade']]],Table8[[Código do agregado '[Entidade']]:[Código do agregado
'[1º Direito']]],8,FALSE),".",Table9[[#This Row],[Membro]])))</f>
        <v/>
      </c>
      <c r="C1204" s="278"/>
      <c r="D1204" s="279"/>
      <c r="E1204" s="280" t="str">
        <f ca="1">IF(Table9[[#This Row],[Data de nascimento (aaaa-mm-dd)]]="","",(IF(A1204="","",DATEDIF(D1204,NOW(),"y"))))</f>
        <v/>
      </c>
      <c r="F1204" s="281"/>
      <c r="G1204" s="282"/>
      <c r="H1204" s="283" t="str">
        <f>IF(G1204="","",IF(G1204&gt;(auxiliar!L$2*14),"Sim","Não"))</f>
        <v/>
      </c>
      <c r="I1204" s="384" t="str">
        <f t="shared" si="79"/>
        <v/>
      </c>
      <c r="J1204" s="380" t="str">
        <f>IF(Table9[[#This Row],[Código do agregado
'[Entidade']]]="","",IF(A1204&lt;&gt;A1203,"A",IF(J1203="A","B",IF(J1203="B","C",IF(J1203="C","D",IF(J1203="D","E",IF(J1203="E","F",IF(J1203="F","G",IF(J1203="G","H",IF(J1203="H","I",IF(J1203="I","J",IF(J1203="J","K",IF(J1203="K","L",IF(J1203="L","M",IF(J1203="M","N",IF(J1203="N","O",IF(J1203="O","P",IF(J1203="P","Q"))))))))))))))))))</f>
        <v/>
      </c>
      <c r="K1204" s="284" t="str">
        <f t="shared" si="80"/>
        <v/>
      </c>
      <c r="L1204" s="285" t="str">
        <f t="shared" si="81"/>
        <v/>
      </c>
      <c r="M1204" s="286" t="str">
        <f t="shared" ca="1" si="82"/>
        <v/>
      </c>
      <c r="U1204" s="275"/>
    </row>
    <row r="1205" spans="1:21" x14ac:dyDescent="0.25">
      <c r="A1205" s="276"/>
      <c r="B1205" s="277" t="str">
        <f>IF(Table9[[#This Row],[Código do agregado
'[Entidade']]]="","",(CONCATENATE(VLOOKUP(Table9[[#This Row],[Código do agregado
'[Entidade']]],Table8[[Código do agregado '[Entidade']]:[Código do agregado
'[1º Direito']]],8,FALSE),".",Table9[[#This Row],[Membro]])))</f>
        <v/>
      </c>
      <c r="C1205" s="278"/>
      <c r="D1205" s="279"/>
      <c r="E1205" s="280" t="str">
        <f ca="1">IF(Table9[[#This Row],[Data de nascimento (aaaa-mm-dd)]]="","",(IF(A1205="","",DATEDIF(D1205,NOW(),"y"))))</f>
        <v/>
      </c>
      <c r="F1205" s="281"/>
      <c r="G1205" s="282"/>
      <c r="H1205" s="283" t="str">
        <f>IF(G1205="","",IF(G1205&gt;(auxiliar!L$2*14),"Sim","Não"))</f>
        <v/>
      </c>
      <c r="I1205" s="384" t="str">
        <f t="shared" si="79"/>
        <v/>
      </c>
      <c r="J1205" s="380" t="str">
        <f>IF(Table9[[#This Row],[Código do agregado
'[Entidade']]]="","",IF(A1205&lt;&gt;A1204,"A",IF(J1204="A","B",IF(J1204="B","C",IF(J1204="C","D",IF(J1204="D","E",IF(J1204="E","F",IF(J1204="F","G",IF(J1204="G","H",IF(J1204="H","I",IF(J1204="I","J",IF(J1204="J","K",IF(J1204="K","L",IF(J1204="L","M",IF(J1204="M","N",IF(J1204="N","O",IF(J1204="O","P",IF(J1204="P","Q"))))))))))))))))))</f>
        <v/>
      </c>
      <c r="K1205" s="284" t="str">
        <f t="shared" si="80"/>
        <v/>
      </c>
      <c r="L1205" s="285" t="str">
        <f t="shared" si="81"/>
        <v/>
      </c>
      <c r="M1205" s="286" t="str">
        <f t="shared" ca="1" si="82"/>
        <v/>
      </c>
      <c r="U1205" s="275"/>
    </row>
    <row r="1206" spans="1:21" x14ac:dyDescent="0.25">
      <c r="A1206" s="276"/>
      <c r="B1206" s="277" t="str">
        <f>IF(Table9[[#This Row],[Código do agregado
'[Entidade']]]="","",(CONCATENATE(VLOOKUP(Table9[[#This Row],[Código do agregado
'[Entidade']]],Table8[[Código do agregado '[Entidade']]:[Código do agregado
'[1º Direito']]],8,FALSE),".",Table9[[#This Row],[Membro]])))</f>
        <v/>
      </c>
      <c r="C1206" s="278"/>
      <c r="D1206" s="279"/>
      <c r="E1206" s="280" t="str">
        <f ca="1">IF(Table9[[#This Row],[Data de nascimento (aaaa-mm-dd)]]="","",(IF(A1206="","",DATEDIF(D1206,NOW(),"y"))))</f>
        <v/>
      </c>
      <c r="F1206" s="281"/>
      <c r="G1206" s="282"/>
      <c r="H1206" s="283" t="str">
        <f>IF(G1206="","",IF(G1206&gt;(auxiliar!L$2*14),"Sim","Não"))</f>
        <v/>
      </c>
      <c r="I1206" s="384" t="str">
        <f t="shared" si="79"/>
        <v/>
      </c>
      <c r="J1206" s="380" t="str">
        <f>IF(Table9[[#This Row],[Código do agregado
'[Entidade']]]="","",IF(A1206&lt;&gt;A1205,"A",IF(J1205="A","B",IF(J1205="B","C",IF(J1205="C","D",IF(J1205="D","E",IF(J1205="E","F",IF(J1205="F","G",IF(J1205="G","H",IF(J1205="H","I",IF(J1205="I","J",IF(J1205="J","K",IF(J1205="K","L",IF(J1205="L","M",IF(J1205="M","N",IF(J1205="N","O",IF(J1205="O","P",IF(J1205="P","Q"))))))))))))))))))</f>
        <v/>
      </c>
      <c r="K1206" s="284" t="str">
        <f t="shared" si="80"/>
        <v/>
      </c>
      <c r="L1206" s="285" t="str">
        <f t="shared" si="81"/>
        <v/>
      </c>
      <c r="M1206" s="286" t="str">
        <f t="shared" ca="1" si="82"/>
        <v/>
      </c>
      <c r="U1206" s="275"/>
    </row>
    <row r="1207" spans="1:21" x14ac:dyDescent="0.25">
      <c r="A1207" s="276"/>
      <c r="B1207" s="277" t="str">
        <f>IF(Table9[[#This Row],[Código do agregado
'[Entidade']]]="","",(CONCATENATE(VLOOKUP(Table9[[#This Row],[Código do agregado
'[Entidade']]],Table8[[Código do agregado '[Entidade']]:[Código do agregado
'[1º Direito']]],8,FALSE),".",Table9[[#This Row],[Membro]])))</f>
        <v/>
      </c>
      <c r="C1207" s="278"/>
      <c r="D1207" s="279"/>
      <c r="E1207" s="280" t="str">
        <f ca="1">IF(Table9[[#This Row],[Data de nascimento (aaaa-mm-dd)]]="","",(IF(A1207="","",DATEDIF(D1207,NOW(),"y"))))</f>
        <v/>
      </c>
      <c r="F1207" s="281"/>
      <c r="G1207" s="282"/>
      <c r="H1207" s="283" t="str">
        <f>IF(G1207="","",IF(G1207&gt;(auxiliar!L$2*14),"Sim","Não"))</f>
        <v/>
      </c>
      <c r="I1207" s="384" t="str">
        <f t="shared" si="79"/>
        <v/>
      </c>
      <c r="J1207" s="380" t="str">
        <f>IF(Table9[[#This Row],[Código do agregado
'[Entidade']]]="","",IF(A1207&lt;&gt;A1206,"A",IF(J1206="A","B",IF(J1206="B","C",IF(J1206="C","D",IF(J1206="D","E",IF(J1206="E","F",IF(J1206="F","G",IF(J1206="G","H",IF(J1206="H","I",IF(J1206="I","J",IF(J1206="J","K",IF(J1206="K","L",IF(J1206="L","M",IF(J1206="M","N",IF(J1206="N","O",IF(J1206="O","P",IF(J1206="P","Q"))))))))))))))))))</f>
        <v/>
      </c>
      <c r="K1207" s="284" t="str">
        <f t="shared" si="80"/>
        <v/>
      </c>
      <c r="L1207" s="285" t="str">
        <f t="shared" si="81"/>
        <v/>
      </c>
      <c r="M1207" s="286" t="str">
        <f t="shared" ca="1" si="82"/>
        <v/>
      </c>
      <c r="U1207" s="275"/>
    </row>
    <row r="1208" spans="1:21" x14ac:dyDescent="0.25">
      <c r="A1208" s="276"/>
      <c r="B1208" s="277" t="str">
        <f>IF(Table9[[#This Row],[Código do agregado
'[Entidade']]]="","",(CONCATENATE(VLOOKUP(Table9[[#This Row],[Código do agregado
'[Entidade']]],Table8[[Código do agregado '[Entidade']]:[Código do agregado
'[1º Direito']]],8,FALSE),".",Table9[[#This Row],[Membro]])))</f>
        <v/>
      </c>
      <c r="C1208" s="278"/>
      <c r="D1208" s="279"/>
      <c r="E1208" s="280" t="str">
        <f ca="1">IF(Table9[[#This Row],[Data de nascimento (aaaa-mm-dd)]]="","",(IF(A1208="","",DATEDIF(D1208,NOW(),"y"))))</f>
        <v/>
      </c>
      <c r="F1208" s="281"/>
      <c r="G1208" s="282"/>
      <c r="H1208" s="283" t="str">
        <f>IF(G1208="","",IF(G1208&gt;(auxiliar!L$2*14),"Sim","Não"))</f>
        <v/>
      </c>
      <c r="I1208" s="384" t="str">
        <f t="shared" si="79"/>
        <v/>
      </c>
      <c r="J1208" s="380" t="str">
        <f>IF(Table9[[#This Row],[Código do agregado
'[Entidade']]]="","",IF(A1208&lt;&gt;A1207,"A",IF(J1207="A","B",IF(J1207="B","C",IF(J1207="C","D",IF(J1207="D","E",IF(J1207="E","F",IF(J1207="F","G",IF(J1207="G","H",IF(J1207="H","I",IF(J1207="I","J",IF(J1207="J","K",IF(J1207="K","L",IF(J1207="L","M",IF(J1207="M","N",IF(J1207="N","O",IF(J1207="O","P",IF(J1207="P","Q"))))))))))))))))))</f>
        <v/>
      </c>
      <c r="K1208" s="284" t="str">
        <f t="shared" si="80"/>
        <v/>
      </c>
      <c r="L1208" s="285" t="str">
        <f t="shared" si="81"/>
        <v/>
      </c>
      <c r="M1208" s="286" t="str">
        <f t="shared" ca="1" si="82"/>
        <v/>
      </c>
      <c r="U1208" s="275"/>
    </row>
    <row r="1209" spans="1:21" x14ac:dyDescent="0.25">
      <c r="A1209" s="276"/>
      <c r="B1209" s="277" t="str">
        <f>IF(Table9[[#This Row],[Código do agregado
'[Entidade']]]="","",(CONCATENATE(VLOOKUP(Table9[[#This Row],[Código do agregado
'[Entidade']]],Table8[[Código do agregado '[Entidade']]:[Código do agregado
'[1º Direito']]],8,FALSE),".",Table9[[#This Row],[Membro]])))</f>
        <v/>
      </c>
      <c r="C1209" s="278"/>
      <c r="D1209" s="279"/>
      <c r="E1209" s="280" t="str">
        <f ca="1">IF(Table9[[#This Row],[Data de nascimento (aaaa-mm-dd)]]="","",(IF(A1209="","",DATEDIF(D1209,NOW(),"y"))))</f>
        <v/>
      </c>
      <c r="F1209" s="281"/>
      <c r="G1209" s="282"/>
      <c r="H1209" s="283" t="str">
        <f>IF(G1209="","",IF(G1209&gt;(auxiliar!L$2*14),"Sim","Não"))</f>
        <v/>
      </c>
      <c r="I1209" s="384" t="str">
        <f t="shared" si="79"/>
        <v/>
      </c>
      <c r="J1209" s="380" t="str">
        <f>IF(Table9[[#This Row],[Código do agregado
'[Entidade']]]="","",IF(A1209&lt;&gt;A1208,"A",IF(J1208="A","B",IF(J1208="B","C",IF(J1208="C","D",IF(J1208="D","E",IF(J1208="E","F",IF(J1208="F","G",IF(J1208="G","H",IF(J1208="H","I",IF(J1208="I","J",IF(J1208="J","K",IF(J1208="K","L",IF(J1208="L","M",IF(J1208="M","N",IF(J1208="N","O",IF(J1208="O","P",IF(J1208="P","Q"))))))))))))))))))</f>
        <v/>
      </c>
      <c r="K1209" s="284" t="str">
        <f t="shared" si="80"/>
        <v/>
      </c>
      <c r="L1209" s="285" t="str">
        <f t="shared" si="81"/>
        <v/>
      </c>
      <c r="M1209" s="286" t="str">
        <f t="shared" ca="1" si="82"/>
        <v/>
      </c>
      <c r="U1209" s="275"/>
    </row>
    <row r="1210" spans="1:21" x14ac:dyDescent="0.25">
      <c r="A1210" s="276"/>
      <c r="B1210" s="277" t="str">
        <f>IF(Table9[[#This Row],[Código do agregado
'[Entidade']]]="","",(CONCATENATE(VLOOKUP(Table9[[#This Row],[Código do agregado
'[Entidade']]],Table8[[Código do agregado '[Entidade']]:[Código do agregado
'[1º Direito']]],8,FALSE),".",Table9[[#This Row],[Membro]])))</f>
        <v/>
      </c>
      <c r="C1210" s="278"/>
      <c r="D1210" s="279"/>
      <c r="E1210" s="280" t="str">
        <f ca="1">IF(Table9[[#This Row],[Data de nascimento (aaaa-mm-dd)]]="","",(IF(A1210="","",DATEDIF(D1210,NOW(),"y"))))</f>
        <v/>
      </c>
      <c r="F1210" s="281"/>
      <c r="G1210" s="282"/>
      <c r="H1210" s="283" t="str">
        <f>IF(G1210="","",IF(G1210&gt;(auxiliar!L$2*14),"Sim","Não"))</f>
        <v/>
      </c>
      <c r="I1210" s="384" t="str">
        <f t="shared" si="79"/>
        <v/>
      </c>
      <c r="J1210" s="380" t="str">
        <f>IF(Table9[[#This Row],[Código do agregado
'[Entidade']]]="","",IF(A1210&lt;&gt;A1209,"A",IF(J1209="A","B",IF(J1209="B","C",IF(J1209="C","D",IF(J1209="D","E",IF(J1209="E","F",IF(J1209="F","G",IF(J1209="G","H",IF(J1209="H","I",IF(J1209="I","J",IF(J1209="J","K",IF(J1209="K","L",IF(J1209="L","M",IF(J1209="M","N",IF(J1209="N","O",IF(J1209="O","P",IF(J1209="P","Q"))))))))))))))))))</f>
        <v/>
      </c>
      <c r="K1210" s="284" t="str">
        <f t="shared" si="80"/>
        <v/>
      </c>
      <c r="L1210" s="285" t="str">
        <f t="shared" si="81"/>
        <v/>
      </c>
      <c r="M1210" s="286" t="str">
        <f t="shared" ca="1" si="82"/>
        <v/>
      </c>
      <c r="U1210" s="275"/>
    </row>
    <row r="1211" spans="1:21" x14ac:dyDescent="0.25">
      <c r="A1211" s="276"/>
      <c r="B1211" s="277" t="str">
        <f>IF(Table9[[#This Row],[Código do agregado
'[Entidade']]]="","",(CONCATENATE(VLOOKUP(Table9[[#This Row],[Código do agregado
'[Entidade']]],Table8[[Código do agregado '[Entidade']]:[Código do agregado
'[1º Direito']]],8,FALSE),".",Table9[[#This Row],[Membro]])))</f>
        <v/>
      </c>
      <c r="C1211" s="278"/>
      <c r="D1211" s="279"/>
      <c r="E1211" s="280" t="str">
        <f ca="1">IF(Table9[[#This Row],[Data de nascimento (aaaa-mm-dd)]]="","",(IF(A1211="","",DATEDIF(D1211,NOW(),"y"))))</f>
        <v/>
      </c>
      <c r="F1211" s="281"/>
      <c r="G1211" s="282"/>
      <c r="H1211" s="283" t="str">
        <f>IF(G1211="","",IF(G1211&gt;(auxiliar!L$2*14),"Sim","Não"))</f>
        <v/>
      </c>
      <c r="I1211" s="384" t="str">
        <f t="shared" si="79"/>
        <v/>
      </c>
      <c r="J1211" s="380" t="str">
        <f>IF(Table9[[#This Row],[Código do agregado
'[Entidade']]]="","",IF(A1211&lt;&gt;A1210,"A",IF(J1210="A","B",IF(J1210="B","C",IF(J1210="C","D",IF(J1210="D","E",IF(J1210="E","F",IF(J1210="F","G",IF(J1210="G","H",IF(J1210="H","I",IF(J1210="I","J",IF(J1210="J","K",IF(J1210="K","L",IF(J1210="L","M",IF(J1210="M","N",IF(J1210="N","O",IF(J1210="O","P",IF(J1210="P","Q"))))))))))))))))))</f>
        <v/>
      </c>
      <c r="K1211" s="284" t="str">
        <f t="shared" si="80"/>
        <v/>
      </c>
      <c r="L1211" s="285" t="str">
        <f t="shared" si="81"/>
        <v/>
      </c>
      <c r="M1211" s="286" t="str">
        <f t="shared" ca="1" si="82"/>
        <v/>
      </c>
      <c r="U1211" s="275"/>
    </row>
    <row r="1212" spans="1:21" x14ac:dyDescent="0.25">
      <c r="A1212" s="276"/>
      <c r="B1212" s="277" t="str">
        <f>IF(Table9[[#This Row],[Código do agregado
'[Entidade']]]="","",(CONCATENATE(VLOOKUP(Table9[[#This Row],[Código do agregado
'[Entidade']]],Table8[[Código do agregado '[Entidade']]:[Código do agregado
'[1º Direito']]],8,FALSE),".",Table9[[#This Row],[Membro]])))</f>
        <v/>
      </c>
      <c r="C1212" s="278"/>
      <c r="D1212" s="279"/>
      <c r="E1212" s="280" t="str">
        <f ca="1">IF(Table9[[#This Row],[Data de nascimento (aaaa-mm-dd)]]="","",(IF(A1212="","",DATEDIF(D1212,NOW(),"y"))))</f>
        <v/>
      </c>
      <c r="F1212" s="281"/>
      <c r="G1212" s="282"/>
      <c r="H1212" s="283" t="str">
        <f>IF(G1212="","",IF(G1212&gt;(auxiliar!L$2*14),"Sim","Não"))</f>
        <v/>
      </c>
      <c r="I1212" s="384" t="str">
        <f t="shared" si="79"/>
        <v/>
      </c>
      <c r="J1212" s="380" t="str">
        <f>IF(Table9[[#This Row],[Código do agregado
'[Entidade']]]="","",IF(A1212&lt;&gt;A1211,"A",IF(J1211="A","B",IF(J1211="B","C",IF(J1211="C","D",IF(J1211="D","E",IF(J1211="E","F",IF(J1211="F","G",IF(J1211="G","H",IF(J1211="H","I",IF(J1211="I","J",IF(J1211="J","K",IF(J1211="K","L",IF(J1211="L","M",IF(J1211="M","N",IF(J1211="N","O",IF(J1211="O","P",IF(J1211="P","Q"))))))))))))))))))</f>
        <v/>
      </c>
      <c r="K1212" s="284" t="str">
        <f t="shared" si="80"/>
        <v/>
      </c>
      <c r="L1212" s="285" t="str">
        <f t="shared" si="81"/>
        <v/>
      </c>
      <c r="M1212" s="286" t="str">
        <f t="shared" ca="1" si="82"/>
        <v/>
      </c>
      <c r="U1212" s="275"/>
    </row>
    <row r="1213" spans="1:21" x14ac:dyDescent="0.25">
      <c r="A1213" s="276"/>
      <c r="B1213" s="277" t="str">
        <f>IF(Table9[[#This Row],[Código do agregado
'[Entidade']]]="","",(CONCATENATE(VLOOKUP(Table9[[#This Row],[Código do agregado
'[Entidade']]],Table8[[Código do agregado '[Entidade']]:[Código do agregado
'[1º Direito']]],8,FALSE),".",Table9[[#This Row],[Membro]])))</f>
        <v/>
      </c>
      <c r="C1213" s="278"/>
      <c r="D1213" s="279"/>
      <c r="E1213" s="280" t="str">
        <f ca="1">IF(Table9[[#This Row],[Data de nascimento (aaaa-mm-dd)]]="","",(IF(A1213="","",DATEDIF(D1213,NOW(),"y"))))</f>
        <v/>
      </c>
      <c r="F1213" s="281"/>
      <c r="G1213" s="282"/>
      <c r="H1213" s="283" t="str">
        <f>IF(G1213="","",IF(G1213&gt;(auxiliar!L$2*14),"Sim","Não"))</f>
        <v/>
      </c>
      <c r="I1213" s="384" t="str">
        <f t="shared" si="79"/>
        <v/>
      </c>
      <c r="J1213" s="380" t="str">
        <f>IF(Table9[[#This Row],[Código do agregado
'[Entidade']]]="","",IF(A1213&lt;&gt;A1212,"A",IF(J1212="A","B",IF(J1212="B","C",IF(J1212="C","D",IF(J1212="D","E",IF(J1212="E","F",IF(J1212="F","G",IF(J1212="G","H",IF(J1212="H","I",IF(J1212="I","J",IF(J1212="J","K",IF(J1212="K","L",IF(J1212="L","M",IF(J1212="M","N",IF(J1212="N","O",IF(J1212="O","P",IF(J1212="P","Q"))))))))))))))))))</f>
        <v/>
      </c>
      <c r="K1213" s="284" t="str">
        <f t="shared" si="80"/>
        <v/>
      </c>
      <c r="L1213" s="285" t="str">
        <f t="shared" si="81"/>
        <v/>
      </c>
      <c r="M1213" s="286" t="str">
        <f t="shared" ca="1" si="82"/>
        <v/>
      </c>
      <c r="U1213" s="275"/>
    </row>
    <row r="1214" spans="1:21" x14ac:dyDescent="0.25">
      <c r="A1214" s="276"/>
      <c r="B1214" s="277" t="str">
        <f>IF(Table9[[#This Row],[Código do agregado
'[Entidade']]]="","",(CONCATENATE(VLOOKUP(Table9[[#This Row],[Código do agregado
'[Entidade']]],Table8[[Código do agregado '[Entidade']]:[Código do agregado
'[1º Direito']]],8,FALSE),".",Table9[[#This Row],[Membro]])))</f>
        <v/>
      </c>
      <c r="C1214" s="278"/>
      <c r="D1214" s="279"/>
      <c r="E1214" s="280" t="str">
        <f ca="1">IF(Table9[[#This Row],[Data de nascimento (aaaa-mm-dd)]]="","",(IF(A1214="","",DATEDIF(D1214,NOW(),"y"))))</f>
        <v/>
      </c>
      <c r="F1214" s="281"/>
      <c r="G1214" s="282"/>
      <c r="H1214" s="283" t="str">
        <f>IF(G1214="","",IF(G1214&gt;(auxiliar!L$2*14),"Sim","Não"))</f>
        <v/>
      </c>
      <c r="I1214" s="384" t="str">
        <f t="shared" si="79"/>
        <v/>
      </c>
      <c r="J1214" s="380" t="str">
        <f>IF(Table9[[#This Row],[Código do agregado
'[Entidade']]]="","",IF(A1214&lt;&gt;A1213,"A",IF(J1213="A","B",IF(J1213="B","C",IF(J1213="C","D",IF(J1213="D","E",IF(J1213="E","F",IF(J1213="F","G",IF(J1213="G","H",IF(J1213="H","I",IF(J1213="I","J",IF(J1213="J","K",IF(J1213="K","L",IF(J1213="L","M",IF(J1213="M","N",IF(J1213="N","O",IF(J1213="O","P",IF(J1213="P","Q"))))))))))))))))))</f>
        <v/>
      </c>
      <c r="K1214" s="284" t="str">
        <f t="shared" si="80"/>
        <v/>
      </c>
      <c r="L1214" s="285" t="str">
        <f t="shared" si="81"/>
        <v/>
      </c>
      <c r="M1214" s="286" t="str">
        <f t="shared" ca="1" si="82"/>
        <v/>
      </c>
      <c r="U1214" s="275"/>
    </row>
    <row r="1215" spans="1:21" x14ac:dyDescent="0.25">
      <c r="A1215" s="276"/>
      <c r="B1215" s="277" t="str">
        <f>IF(Table9[[#This Row],[Código do agregado
'[Entidade']]]="","",(CONCATENATE(VLOOKUP(Table9[[#This Row],[Código do agregado
'[Entidade']]],Table8[[Código do agregado '[Entidade']]:[Código do agregado
'[1º Direito']]],8,FALSE),".",Table9[[#This Row],[Membro]])))</f>
        <v/>
      </c>
      <c r="C1215" s="278"/>
      <c r="D1215" s="279"/>
      <c r="E1215" s="280" t="str">
        <f ca="1">IF(Table9[[#This Row],[Data de nascimento (aaaa-mm-dd)]]="","",(IF(A1215="","",DATEDIF(D1215,NOW(),"y"))))</f>
        <v/>
      </c>
      <c r="F1215" s="281"/>
      <c r="G1215" s="282"/>
      <c r="H1215" s="283" t="str">
        <f>IF(G1215="","",IF(G1215&gt;(auxiliar!L$2*14),"Sim","Não"))</f>
        <v/>
      </c>
      <c r="I1215" s="384" t="str">
        <f t="shared" si="79"/>
        <v/>
      </c>
      <c r="J1215" s="380" t="str">
        <f>IF(Table9[[#This Row],[Código do agregado
'[Entidade']]]="","",IF(A1215&lt;&gt;A1214,"A",IF(J1214="A","B",IF(J1214="B","C",IF(J1214="C","D",IF(J1214="D","E",IF(J1214="E","F",IF(J1214="F","G",IF(J1214="G","H",IF(J1214="H","I",IF(J1214="I","J",IF(J1214="J","K",IF(J1214="K","L",IF(J1214="L","M",IF(J1214="M","N",IF(J1214="N","O",IF(J1214="O","P",IF(J1214="P","Q"))))))))))))))))))</f>
        <v/>
      </c>
      <c r="K1215" s="284" t="str">
        <f t="shared" si="80"/>
        <v/>
      </c>
      <c r="L1215" s="285" t="str">
        <f t="shared" si="81"/>
        <v/>
      </c>
      <c r="M1215" s="286" t="str">
        <f t="shared" ca="1" si="82"/>
        <v/>
      </c>
      <c r="U1215" s="275"/>
    </row>
    <row r="1216" spans="1:21" x14ac:dyDescent="0.25">
      <c r="A1216" s="276"/>
      <c r="B1216" s="277" t="str">
        <f>IF(Table9[[#This Row],[Código do agregado
'[Entidade']]]="","",(CONCATENATE(VLOOKUP(Table9[[#This Row],[Código do agregado
'[Entidade']]],Table8[[Código do agregado '[Entidade']]:[Código do agregado
'[1º Direito']]],8,FALSE),".",Table9[[#This Row],[Membro]])))</f>
        <v/>
      </c>
      <c r="C1216" s="278"/>
      <c r="D1216" s="279"/>
      <c r="E1216" s="280" t="str">
        <f ca="1">IF(Table9[[#This Row],[Data de nascimento (aaaa-mm-dd)]]="","",(IF(A1216="","",DATEDIF(D1216,NOW(),"y"))))</f>
        <v/>
      </c>
      <c r="F1216" s="281"/>
      <c r="G1216" s="282"/>
      <c r="H1216" s="283" t="str">
        <f>IF(G1216="","",IF(G1216&gt;(auxiliar!L$2*14),"Sim","Não"))</f>
        <v/>
      </c>
      <c r="I1216" s="384" t="str">
        <f t="shared" si="79"/>
        <v/>
      </c>
      <c r="J1216" s="380" t="str">
        <f>IF(Table9[[#This Row],[Código do agregado
'[Entidade']]]="","",IF(A1216&lt;&gt;A1215,"A",IF(J1215="A","B",IF(J1215="B","C",IF(J1215="C","D",IF(J1215="D","E",IF(J1215="E","F",IF(J1215="F","G",IF(J1215="G","H",IF(J1215="H","I",IF(J1215="I","J",IF(J1215="J","K",IF(J1215="K","L",IF(J1215="L","M",IF(J1215="M","N",IF(J1215="N","O",IF(J1215="O","P",IF(J1215="P","Q"))))))))))))))))))</f>
        <v/>
      </c>
      <c r="K1216" s="284" t="str">
        <f t="shared" si="80"/>
        <v/>
      </c>
      <c r="L1216" s="285" t="str">
        <f t="shared" si="81"/>
        <v/>
      </c>
      <c r="M1216" s="286" t="str">
        <f t="shared" ca="1" si="82"/>
        <v/>
      </c>
      <c r="U1216" s="275"/>
    </row>
    <row r="1217" spans="1:21" x14ac:dyDescent="0.25">
      <c r="A1217" s="276"/>
      <c r="B1217" s="277" t="str">
        <f>IF(Table9[[#This Row],[Código do agregado
'[Entidade']]]="","",(CONCATENATE(VLOOKUP(Table9[[#This Row],[Código do agregado
'[Entidade']]],Table8[[Código do agregado '[Entidade']]:[Código do agregado
'[1º Direito']]],8,FALSE),".",Table9[[#This Row],[Membro]])))</f>
        <v/>
      </c>
      <c r="C1217" s="278"/>
      <c r="D1217" s="279"/>
      <c r="E1217" s="280" t="str">
        <f ca="1">IF(Table9[[#This Row],[Data de nascimento (aaaa-mm-dd)]]="","",(IF(A1217="","",DATEDIF(D1217,NOW(),"y"))))</f>
        <v/>
      </c>
      <c r="F1217" s="281"/>
      <c r="G1217" s="282"/>
      <c r="H1217" s="283" t="str">
        <f>IF(G1217="","",IF(G1217&gt;(auxiliar!L$2*14),"Sim","Não"))</f>
        <v/>
      </c>
      <c r="I1217" s="384" t="str">
        <f t="shared" si="79"/>
        <v/>
      </c>
      <c r="J1217" s="380" t="str">
        <f>IF(Table9[[#This Row],[Código do agregado
'[Entidade']]]="","",IF(A1217&lt;&gt;A1216,"A",IF(J1216="A","B",IF(J1216="B","C",IF(J1216="C","D",IF(J1216="D","E",IF(J1216="E","F",IF(J1216="F","G",IF(J1216="G","H",IF(J1216="H","I",IF(J1216="I","J",IF(J1216="J","K",IF(J1216="K","L",IF(J1216="L","M",IF(J1216="M","N",IF(J1216="N","O",IF(J1216="O","P",IF(J1216="P","Q"))))))))))))))))))</f>
        <v/>
      </c>
      <c r="K1217" s="284" t="str">
        <f t="shared" si="80"/>
        <v/>
      </c>
      <c r="L1217" s="285" t="str">
        <f t="shared" si="81"/>
        <v/>
      </c>
      <c r="M1217" s="286" t="str">
        <f t="shared" ca="1" si="82"/>
        <v/>
      </c>
      <c r="U1217" s="275"/>
    </row>
    <row r="1218" spans="1:21" x14ac:dyDescent="0.25">
      <c r="A1218" s="276"/>
      <c r="B1218" s="277" t="str">
        <f>IF(Table9[[#This Row],[Código do agregado
'[Entidade']]]="","",(CONCATENATE(VLOOKUP(Table9[[#This Row],[Código do agregado
'[Entidade']]],Table8[[Código do agregado '[Entidade']]:[Código do agregado
'[1º Direito']]],8,FALSE),".",Table9[[#This Row],[Membro]])))</f>
        <v/>
      </c>
      <c r="C1218" s="278"/>
      <c r="D1218" s="279"/>
      <c r="E1218" s="280" t="str">
        <f ca="1">IF(Table9[[#This Row],[Data de nascimento (aaaa-mm-dd)]]="","",(IF(A1218="","",DATEDIF(D1218,NOW(),"y"))))</f>
        <v/>
      </c>
      <c r="F1218" s="281"/>
      <c r="G1218" s="282"/>
      <c r="H1218" s="283" t="str">
        <f>IF(G1218="","",IF(G1218&gt;(auxiliar!L$2*14),"Sim","Não"))</f>
        <v/>
      </c>
      <c r="I1218" s="384" t="str">
        <f t="shared" si="79"/>
        <v/>
      </c>
      <c r="J1218" s="380" t="str">
        <f>IF(Table9[[#This Row],[Código do agregado
'[Entidade']]]="","",IF(A1218&lt;&gt;A1217,"A",IF(J1217="A","B",IF(J1217="B","C",IF(J1217="C","D",IF(J1217="D","E",IF(J1217="E","F",IF(J1217="F","G",IF(J1217="G","H",IF(J1217="H","I",IF(J1217="I","J",IF(J1217="J","K",IF(J1217="K","L",IF(J1217="L","M",IF(J1217="M","N",IF(J1217="N","O",IF(J1217="O","P",IF(J1217="P","Q"))))))))))))))))))</f>
        <v/>
      </c>
      <c r="K1218" s="284" t="str">
        <f t="shared" si="80"/>
        <v/>
      </c>
      <c r="L1218" s="285" t="str">
        <f t="shared" si="81"/>
        <v/>
      </c>
      <c r="M1218" s="286" t="str">
        <f t="shared" ca="1" si="82"/>
        <v/>
      </c>
      <c r="U1218" s="275"/>
    </row>
    <row r="1219" spans="1:21" x14ac:dyDescent="0.25">
      <c r="A1219" s="276"/>
      <c r="B1219" s="277" t="str">
        <f>IF(Table9[[#This Row],[Código do agregado
'[Entidade']]]="","",(CONCATENATE(VLOOKUP(Table9[[#This Row],[Código do agregado
'[Entidade']]],Table8[[Código do agregado '[Entidade']]:[Código do agregado
'[1º Direito']]],8,FALSE),".",Table9[[#This Row],[Membro]])))</f>
        <v/>
      </c>
      <c r="C1219" s="278"/>
      <c r="D1219" s="279"/>
      <c r="E1219" s="280" t="str">
        <f ca="1">IF(Table9[[#This Row],[Data de nascimento (aaaa-mm-dd)]]="","",(IF(A1219="","",DATEDIF(D1219,NOW(),"y"))))</f>
        <v/>
      </c>
      <c r="F1219" s="281"/>
      <c r="G1219" s="282"/>
      <c r="H1219" s="283" t="str">
        <f>IF(G1219="","",IF(G1219&gt;(auxiliar!L$2*14),"Sim","Não"))</f>
        <v/>
      </c>
      <c r="I1219" s="384" t="str">
        <f t="shared" si="79"/>
        <v/>
      </c>
      <c r="J1219" s="380" t="str">
        <f>IF(Table9[[#This Row],[Código do agregado
'[Entidade']]]="","",IF(A1219&lt;&gt;A1218,"A",IF(J1218="A","B",IF(J1218="B","C",IF(J1218="C","D",IF(J1218="D","E",IF(J1218="E","F",IF(J1218="F","G",IF(J1218="G","H",IF(J1218="H","I",IF(J1218="I","J",IF(J1218="J","K",IF(J1218="K","L",IF(J1218="L","M",IF(J1218="M","N",IF(J1218="N","O",IF(J1218="O","P",IF(J1218="P","Q"))))))))))))))))))</f>
        <v/>
      </c>
      <c r="K1219" s="284" t="str">
        <f t="shared" si="80"/>
        <v/>
      </c>
      <c r="L1219" s="285" t="str">
        <f t="shared" si="81"/>
        <v/>
      </c>
      <c r="M1219" s="286" t="str">
        <f t="shared" ca="1" si="82"/>
        <v/>
      </c>
      <c r="U1219" s="275"/>
    </row>
    <row r="1220" spans="1:21" x14ac:dyDescent="0.25">
      <c r="A1220" s="276"/>
      <c r="B1220" s="277" t="str">
        <f>IF(Table9[[#This Row],[Código do agregado
'[Entidade']]]="","",(CONCATENATE(VLOOKUP(Table9[[#This Row],[Código do agregado
'[Entidade']]],Table8[[Código do agregado '[Entidade']]:[Código do agregado
'[1º Direito']]],8,FALSE),".",Table9[[#This Row],[Membro]])))</f>
        <v/>
      </c>
      <c r="C1220" s="278"/>
      <c r="D1220" s="279"/>
      <c r="E1220" s="280" t="str">
        <f ca="1">IF(Table9[[#This Row],[Data de nascimento (aaaa-mm-dd)]]="","",(IF(A1220="","",DATEDIF(D1220,NOW(),"y"))))</f>
        <v/>
      </c>
      <c r="F1220" s="281"/>
      <c r="G1220" s="282"/>
      <c r="H1220" s="283" t="str">
        <f>IF(G1220="","",IF(G1220&gt;(auxiliar!L$2*14),"Sim","Não"))</f>
        <v/>
      </c>
      <c r="I1220" s="384" t="str">
        <f t="shared" si="79"/>
        <v/>
      </c>
      <c r="J1220" s="380" t="str">
        <f>IF(Table9[[#This Row],[Código do agregado
'[Entidade']]]="","",IF(A1220&lt;&gt;A1219,"A",IF(J1219="A","B",IF(J1219="B","C",IF(J1219="C","D",IF(J1219="D","E",IF(J1219="E","F",IF(J1219="F","G",IF(J1219="G","H",IF(J1219="H","I",IF(J1219="I","J",IF(J1219="J","K",IF(J1219="K","L",IF(J1219="L","M",IF(J1219="M","N",IF(J1219="N","O",IF(J1219="O","P",IF(J1219="P","Q"))))))))))))))))))</f>
        <v/>
      </c>
      <c r="K1220" s="284" t="str">
        <f t="shared" si="80"/>
        <v/>
      </c>
      <c r="L1220" s="285" t="str">
        <f t="shared" si="81"/>
        <v/>
      </c>
      <c r="M1220" s="286" t="str">
        <f t="shared" ca="1" si="82"/>
        <v/>
      </c>
      <c r="U1220" s="275"/>
    </row>
    <row r="1221" spans="1:21" x14ac:dyDescent="0.25">
      <c r="A1221" s="276"/>
      <c r="B1221" s="277" t="str">
        <f>IF(Table9[[#This Row],[Código do agregado
'[Entidade']]]="","",(CONCATENATE(VLOOKUP(Table9[[#This Row],[Código do agregado
'[Entidade']]],Table8[[Código do agregado '[Entidade']]:[Código do agregado
'[1º Direito']]],8,FALSE),".",Table9[[#This Row],[Membro]])))</f>
        <v/>
      </c>
      <c r="C1221" s="278"/>
      <c r="D1221" s="279"/>
      <c r="E1221" s="280" t="str">
        <f ca="1">IF(Table9[[#This Row],[Data de nascimento (aaaa-mm-dd)]]="","",(IF(A1221="","",DATEDIF(D1221,NOW(),"y"))))</f>
        <v/>
      </c>
      <c r="F1221" s="281"/>
      <c r="G1221" s="282"/>
      <c r="H1221" s="283" t="str">
        <f>IF(G1221="","",IF(G1221&gt;(auxiliar!L$2*14),"Sim","Não"))</f>
        <v/>
      </c>
      <c r="I1221" s="384" t="str">
        <f t="shared" si="79"/>
        <v/>
      </c>
      <c r="J1221" s="380" t="str">
        <f>IF(Table9[[#This Row],[Código do agregado
'[Entidade']]]="","",IF(A1221&lt;&gt;A1220,"A",IF(J1220="A","B",IF(J1220="B","C",IF(J1220="C","D",IF(J1220="D","E",IF(J1220="E","F",IF(J1220="F","G",IF(J1220="G","H",IF(J1220="H","I",IF(J1220="I","J",IF(J1220="J","K",IF(J1220="K","L",IF(J1220="L","M",IF(J1220="M","N",IF(J1220="N","O",IF(J1220="O","P",IF(J1220="P","Q"))))))))))))))))))</f>
        <v/>
      </c>
      <c r="K1221" s="284" t="str">
        <f t="shared" si="80"/>
        <v/>
      </c>
      <c r="L1221" s="285" t="str">
        <f t="shared" si="81"/>
        <v/>
      </c>
      <c r="M1221" s="286" t="str">
        <f t="shared" ca="1" si="82"/>
        <v/>
      </c>
      <c r="U1221" s="275"/>
    </row>
    <row r="1222" spans="1:21" x14ac:dyDescent="0.25">
      <c r="A1222" s="276"/>
      <c r="B1222" s="277" t="str">
        <f>IF(Table9[[#This Row],[Código do agregado
'[Entidade']]]="","",(CONCATENATE(VLOOKUP(Table9[[#This Row],[Código do agregado
'[Entidade']]],Table8[[Código do agregado '[Entidade']]:[Código do agregado
'[1º Direito']]],8,FALSE),".",Table9[[#This Row],[Membro]])))</f>
        <v/>
      </c>
      <c r="C1222" s="278"/>
      <c r="D1222" s="279"/>
      <c r="E1222" s="280" t="str">
        <f ca="1">IF(Table9[[#This Row],[Data de nascimento (aaaa-mm-dd)]]="","",(IF(A1222="","",DATEDIF(D1222,NOW(),"y"))))</f>
        <v/>
      </c>
      <c r="F1222" s="281"/>
      <c r="G1222" s="282"/>
      <c r="H1222" s="283" t="str">
        <f>IF(G1222="","",IF(G1222&gt;(auxiliar!L$2*14),"Sim","Não"))</f>
        <v/>
      </c>
      <c r="I1222" s="384" t="str">
        <f t="shared" si="79"/>
        <v/>
      </c>
      <c r="J1222" s="380" t="str">
        <f>IF(Table9[[#This Row],[Código do agregado
'[Entidade']]]="","",IF(A1222&lt;&gt;A1221,"A",IF(J1221="A","B",IF(J1221="B","C",IF(J1221="C","D",IF(J1221="D","E",IF(J1221="E","F",IF(J1221="F","G",IF(J1221="G","H",IF(J1221="H","I",IF(J1221="I","J",IF(J1221="J","K",IF(J1221="K","L",IF(J1221="L","M",IF(J1221="M","N",IF(J1221="N","O",IF(J1221="O","P",IF(J1221="P","Q"))))))))))))))))))</f>
        <v/>
      </c>
      <c r="K1222" s="284" t="str">
        <f t="shared" si="80"/>
        <v/>
      </c>
      <c r="L1222" s="285" t="str">
        <f t="shared" si="81"/>
        <v/>
      </c>
      <c r="M1222" s="286" t="str">
        <f t="shared" ca="1" si="82"/>
        <v/>
      </c>
      <c r="U1222" s="275"/>
    </row>
    <row r="1223" spans="1:21" x14ac:dyDescent="0.25">
      <c r="A1223" s="276"/>
      <c r="B1223" s="277" t="str">
        <f>IF(Table9[[#This Row],[Código do agregado
'[Entidade']]]="","",(CONCATENATE(VLOOKUP(Table9[[#This Row],[Código do agregado
'[Entidade']]],Table8[[Código do agregado '[Entidade']]:[Código do agregado
'[1º Direito']]],8,FALSE),".",Table9[[#This Row],[Membro]])))</f>
        <v/>
      </c>
      <c r="C1223" s="278"/>
      <c r="D1223" s="279"/>
      <c r="E1223" s="280" t="str">
        <f ca="1">IF(Table9[[#This Row],[Data de nascimento (aaaa-mm-dd)]]="","",(IF(A1223="","",DATEDIF(D1223,NOW(),"y"))))</f>
        <v/>
      </c>
      <c r="F1223" s="281"/>
      <c r="G1223" s="282"/>
      <c r="H1223" s="283" t="str">
        <f>IF(G1223="","",IF(G1223&gt;(auxiliar!L$2*14),"Sim","Não"))</f>
        <v/>
      </c>
      <c r="I1223" s="384" t="str">
        <f t="shared" ref="I1223:I1286" si="83">IF(AND(A1223&lt;&gt;"",OR(C1223="",D1223="",F1223="",AND(H1223="",L1223="Rend"))),"NÃO","")</f>
        <v/>
      </c>
      <c r="J1223" s="380" t="str">
        <f>IF(Table9[[#This Row],[Código do agregado
'[Entidade']]]="","",IF(A1223&lt;&gt;A1222,"A",IF(J1222="A","B",IF(J1222="B","C",IF(J1222="C","D",IF(J1222="D","E",IF(J1222="E","F",IF(J1222="F","G",IF(J1222="G","H",IF(J1222="H","I",IF(J1222="I","J",IF(J1222="J","K",IF(J1222="K","L",IF(J1222="L","M",IF(J1222="M","N",IF(J1222="N","O",IF(J1222="O","P",IF(J1222="P","Q"))))))))))))))))))</f>
        <v/>
      </c>
      <c r="K1223" s="284" t="str">
        <f t="shared" si="80"/>
        <v/>
      </c>
      <c r="L1223" s="285" t="str">
        <f t="shared" si="81"/>
        <v/>
      </c>
      <c r="M1223" s="286" t="str">
        <f t="shared" ca="1" si="82"/>
        <v/>
      </c>
      <c r="U1223" s="275"/>
    </row>
    <row r="1224" spans="1:21" x14ac:dyDescent="0.25">
      <c r="A1224" s="276"/>
      <c r="B1224" s="277" t="str">
        <f>IF(Table9[[#This Row],[Código do agregado
'[Entidade']]]="","",(CONCATENATE(VLOOKUP(Table9[[#This Row],[Código do agregado
'[Entidade']]],Table8[[Código do agregado '[Entidade']]:[Código do agregado
'[1º Direito']]],8,FALSE),".",Table9[[#This Row],[Membro]])))</f>
        <v/>
      </c>
      <c r="C1224" s="278"/>
      <c r="D1224" s="279"/>
      <c r="E1224" s="280" t="str">
        <f ca="1">IF(Table9[[#This Row],[Data de nascimento (aaaa-mm-dd)]]="","",(IF(A1224="","",DATEDIF(D1224,NOW(),"y"))))</f>
        <v/>
      </c>
      <c r="F1224" s="281"/>
      <c r="G1224" s="282"/>
      <c r="H1224" s="283" t="str">
        <f>IF(G1224="","",IF(G1224&gt;(auxiliar!L$2*14),"Sim","Não"))</f>
        <v/>
      </c>
      <c r="I1224" s="384" t="str">
        <f t="shared" si="83"/>
        <v/>
      </c>
      <c r="J1224" s="380" t="str">
        <f>IF(Table9[[#This Row],[Código do agregado
'[Entidade']]]="","",IF(A1224&lt;&gt;A1223,"A",IF(J1223="A","B",IF(J1223="B","C",IF(J1223="C","D",IF(J1223="D","E",IF(J1223="E","F",IF(J1223="F","G",IF(J1223="G","H",IF(J1223="H","I",IF(J1223="I","J",IF(J1223="J","K",IF(J1223="K","L",IF(J1223="L","M",IF(J1223="M","N",IF(J1223="N","O",IF(J1223="O","P",IF(J1223="P","Q"))))))))))))))))))</f>
        <v/>
      </c>
      <c r="K1224" s="284" t="str">
        <f t="shared" si="80"/>
        <v/>
      </c>
      <c r="L1224" s="285" t="str">
        <f t="shared" si="81"/>
        <v/>
      </c>
      <c r="M1224" s="286" t="str">
        <f t="shared" ca="1" si="82"/>
        <v/>
      </c>
      <c r="U1224" s="275"/>
    </row>
    <row r="1225" spans="1:21" x14ac:dyDescent="0.25">
      <c r="A1225" s="276"/>
      <c r="B1225" s="277" t="str">
        <f>IF(Table9[[#This Row],[Código do agregado
'[Entidade']]]="","",(CONCATENATE(VLOOKUP(Table9[[#This Row],[Código do agregado
'[Entidade']]],Table8[[Código do agregado '[Entidade']]:[Código do agregado
'[1º Direito']]],8,FALSE),".",Table9[[#This Row],[Membro]])))</f>
        <v/>
      </c>
      <c r="C1225" s="278"/>
      <c r="D1225" s="279"/>
      <c r="E1225" s="280" t="str">
        <f ca="1">IF(Table9[[#This Row],[Data de nascimento (aaaa-mm-dd)]]="","",(IF(A1225="","",DATEDIF(D1225,NOW(),"y"))))</f>
        <v/>
      </c>
      <c r="F1225" s="281"/>
      <c r="G1225" s="282"/>
      <c r="H1225" s="283" t="str">
        <f>IF(G1225="","",IF(G1225&gt;(auxiliar!L$2*14),"Sim","Não"))</f>
        <v/>
      </c>
      <c r="I1225" s="384" t="str">
        <f t="shared" si="83"/>
        <v/>
      </c>
      <c r="J1225" s="380" t="str">
        <f>IF(Table9[[#This Row],[Código do agregado
'[Entidade']]]="","",IF(A1225&lt;&gt;A1224,"A",IF(J1224="A","B",IF(J1224="B","C",IF(J1224="C","D",IF(J1224="D","E",IF(J1224="E","F",IF(J1224="F","G",IF(J1224="G","H",IF(J1224="H","I",IF(J1224="I","J",IF(J1224="J","K",IF(J1224="K","L",IF(J1224="L","M",IF(J1224="M","N",IF(J1224="N","O",IF(J1224="O","P",IF(J1224="P","Q"))))))))))))))))))</f>
        <v/>
      </c>
      <c r="K1225" s="284" t="str">
        <f t="shared" si="80"/>
        <v/>
      </c>
      <c r="L1225" s="285" t="str">
        <f t="shared" si="81"/>
        <v/>
      </c>
      <c r="M1225" s="286" t="str">
        <f t="shared" ca="1" si="82"/>
        <v/>
      </c>
      <c r="U1225" s="275"/>
    </row>
    <row r="1226" spans="1:21" x14ac:dyDescent="0.25">
      <c r="A1226" s="276"/>
      <c r="B1226" s="277" t="str">
        <f>IF(Table9[[#This Row],[Código do agregado
'[Entidade']]]="","",(CONCATENATE(VLOOKUP(Table9[[#This Row],[Código do agregado
'[Entidade']]],Table8[[Código do agregado '[Entidade']]:[Código do agregado
'[1º Direito']]],8,FALSE),".",Table9[[#This Row],[Membro]])))</f>
        <v/>
      </c>
      <c r="C1226" s="278"/>
      <c r="D1226" s="279"/>
      <c r="E1226" s="280" t="str">
        <f ca="1">IF(Table9[[#This Row],[Data de nascimento (aaaa-mm-dd)]]="","",(IF(A1226="","",DATEDIF(D1226,NOW(),"y"))))</f>
        <v/>
      </c>
      <c r="F1226" s="281"/>
      <c r="G1226" s="282"/>
      <c r="H1226" s="283" t="str">
        <f>IF(G1226="","",IF(G1226&gt;(auxiliar!L$2*14),"Sim","Não"))</f>
        <v/>
      </c>
      <c r="I1226" s="384" t="str">
        <f t="shared" si="83"/>
        <v/>
      </c>
      <c r="J1226" s="380" t="str">
        <f>IF(Table9[[#This Row],[Código do agregado
'[Entidade']]]="","",IF(A1226&lt;&gt;A1225,"A",IF(J1225="A","B",IF(J1225="B","C",IF(J1225="C","D",IF(J1225="D","E",IF(J1225="E","F",IF(J1225="F","G",IF(J1225="G","H",IF(J1225="H","I",IF(J1225="I","J",IF(J1225="J","K",IF(J1225="K","L",IF(J1225="L","M",IF(J1225="M","N",IF(J1225="N","O",IF(J1225="O","P",IF(J1225="P","Q"))))))))))))))))))</f>
        <v/>
      </c>
      <c r="K1226" s="284" t="str">
        <f t="shared" si="80"/>
        <v/>
      </c>
      <c r="L1226" s="285" t="str">
        <f t="shared" si="81"/>
        <v/>
      </c>
      <c r="M1226" s="286" t="str">
        <f t="shared" ca="1" si="82"/>
        <v/>
      </c>
      <c r="U1226" s="275"/>
    </row>
    <row r="1227" spans="1:21" x14ac:dyDescent="0.25">
      <c r="A1227" s="276"/>
      <c r="B1227" s="277" t="str">
        <f>IF(Table9[[#This Row],[Código do agregado
'[Entidade']]]="","",(CONCATENATE(VLOOKUP(Table9[[#This Row],[Código do agregado
'[Entidade']]],Table8[[Código do agregado '[Entidade']]:[Código do agregado
'[1º Direito']]],8,FALSE),".",Table9[[#This Row],[Membro]])))</f>
        <v/>
      </c>
      <c r="C1227" s="278"/>
      <c r="D1227" s="279"/>
      <c r="E1227" s="280" t="str">
        <f ca="1">IF(Table9[[#This Row],[Data de nascimento (aaaa-mm-dd)]]="","",(IF(A1227="","",DATEDIF(D1227,NOW(),"y"))))</f>
        <v/>
      </c>
      <c r="F1227" s="281"/>
      <c r="G1227" s="282"/>
      <c r="H1227" s="283" t="str">
        <f>IF(G1227="","",IF(G1227&gt;(auxiliar!L$2*14),"Sim","Não"))</f>
        <v/>
      </c>
      <c r="I1227" s="384" t="str">
        <f t="shared" si="83"/>
        <v/>
      </c>
      <c r="J1227" s="380" t="str">
        <f>IF(Table9[[#This Row],[Código do agregado
'[Entidade']]]="","",IF(A1227&lt;&gt;A1226,"A",IF(J1226="A","B",IF(J1226="B","C",IF(J1226="C","D",IF(J1226="D","E",IF(J1226="E","F",IF(J1226="F","G",IF(J1226="G","H",IF(J1226="H","I",IF(J1226="I","J",IF(J1226="J","K",IF(J1226="K","L",IF(J1226="L","M",IF(J1226="M","N",IF(J1226="N","O",IF(J1226="O","P",IF(J1226="P","Q"))))))))))))))))))</f>
        <v/>
      </c>
      <c r="K1227" s="284" t="str">
        <f t="shared" si="80"/>
        <v/>
      </c>
      <c r="L1227" s="285" t="str">
        <f t="shared" si="81"/>
        <v/>
      </c>
      <c r="M1227" s="286" t="str">
        <f t="shared" ca="1" si="82"/>
        <v/>
      </c>
      <c r="U1227" s="275"/>
    </row>
    <row r="1228" spans="1:21" x14ac:dyDescent="0.25">
      <c r="A1228" s="276"/>
      <c r="B1228" s="277" t="str">
        <f>IF(Table9[[#This Row],[Código do agregado
'[Entidade']]]="","",(CONCATENATE(VLOOKUP(Table9[[#This Row],[Código do agregado
'[Entidade']]],Table8[[Código do agregado '[Entidade']]:[Código do agregado
'[1º Direito']]],8,FALSE),".",Table9[[#This Row],[Membro]])))</f>
        <v/>
      </c>
      <c r="C1228" s="278"/>
      <c r="D1228" s="279"/>
      <c r="E1228" s="280" t="str">
        <f ca="1">IF(Table9[[#This Row],[Data de nascimento (aaaa-mm-dd)]]="","",(IF(A1228="","",DATEDIF(D1228,NOW(),"y"))))</f>
        <v/>
      </c>
      <c r="F1228" s="281"/>
      <c r="G1228" s="282"/>
      <c r="H1228" s="283" t="str">
        <f>IF(G1228="","",IF(G1228&gt;(auxiliar!L$2*14),"Sim","Não"))</f>
        <v/>
      </c>
      <c r="I1228" s="384" t="str">
        <f t="shared" si="83"/>
        <v/>
      </c>
      <c r="J1228" s="380" t="str">
        <f>IF(Table9[[#This Row],[Código do agregado
'[Entidade']]]="","",IF(A1228&lt;&gt;A1227,"A",IF(J1227="A","B",IF(J1227="B","C",IF(J1227="C","D",IF(J1227="D","E",IF(J1227="E","F",IF(J1227="F","G",IF(J1227="G","H",IF(J1227="H","I",IF(J1227="I","J",IF(J1227="J","K",IF(J1227="K","L",IF(J1227="L","M",IF(J1227="M","N",IF(J1227="N","O",IF(J1227="O","P",IF(J1227="P","Q"))))))))))))))))))</f>
        <v/>
      </c>
      <c r="K1228" s="284" t="str">
        <f t="shared" ref="K1228:K1291" si="84">IFERROR(IF(OR(RIGHT(C1228,1)-(11-((9*LEFT(C1228,1)+8*MID(C1228,2,1)+7*MID(C1228,3,1)+6*MID(C1228,4,1)+5*MID(C1228,5,1)+4*MID(C1228,6,1)+3*MID(C1228,7,1)+2*MID(C1228,8,1))-(11*INT((9*LEFT(C1228,1)+8*MID(C1228,2,1)+7*MID(C1228,3,1)+6*MID(C1228,4,1)+5*MID(C1228,5,1)+4*MID(C1228,6,1)+3*MID(C1228,7,1)+2*MID(C1228,8,1))/11))))=0,RIGHT(C1228,1)-(11-((9*LEFT(C1228,1)+8*MID(C1228,2,1)+7*MID(C1228,3,1)+6*MID(C1228,4,1)+5*MID(C1228,5,1)+4*MID(C1228,6,1)+3*MID(C1228,7,1)+2*MID(C1228,8,1))-(11*INT((9*LEFT(C1228,1)+8*MID(C1228,2,1)+7*MID(C1228,3,1)+6*MID(C1228,4,1)+5*MID(C1228,5,1)+4*MID(C1228,6,1)+3*MID(C1228,7,1)+2*MID(C1228,8,1))/11))))=-11,RIGHT(C1228,1)-(11-((9*LEFT(C1228,1)+8*MID(C1228,2,1)+7*MID(C1228,3,1)+6*MID(C1228,4,1)+5*MID(C1228,5,1)+4*MID(C1228,6,1)+3*MID(C1228,7,1)+2*MID(C1228,8,1))-(11*INT((9*LEFT(C1228,1)+8*MID(C1228,2,1)+7*MID(C1228,3,1)+6*MID(C1228,4,1)+5*MID(C1228,5,1)+4*MID(C1228,6,1)+3*MID(C1228,7,1)+2*MID(C1228,8,1))/11))))=-10),"","X"),"")</f>
        <v/>
      </c>
      <c r="L1228" s="285" t="str">
        <f t="shared" ref="L1228:L1291" si="85">IF(RIGHT(B1228,1)="A","",IF(B1228="","",IF(OR(E1228&gt;65,AND(E1228&gt;17,E1228&lt;26)),"Rend","")))</f>
        <v/>
      </c>
      <c r="M1228" s="286" t="str">
        <f t="shared" ref="M1228:M1291" ca="1" si="86">IF(OR(E1228&lt;18,AND(H1228="Não",L1228="Rend")),"Dep","")</f>
        <v/>
      </c>
      <c r="U1228" s="275"/>
    </row>
    <row r="1229" spans="1:21" x14ac:dyDescent="0.25">
      <c r="A1229" s="276"/>
      <c r="B1229" s="277" t="str">
        <f>IF(Table9[[#This Row],[Código do agregado
'[Entidade']]]="","",(CONCATENATE(VLOOKUP(Table9[[#This Row],[Código do agregado
'[Entidade']]],Table8[[Código do agregado '[Entidade']]:[Código do agregado
'[1º Direito']]],8,FALSE),".",Table9[[#This Row],[Membro]])))</f>
        <v/>
      </c>
      <c r="C1229" s="278"/>
      <c r="D1229" s="279"/>
      <c r="E1229" s="280" t="str">
        <f ca="1">IF(Table9[[#This Row],[Data de nascimento (aaaa-mm-dd)]]="","",(IF(A1229="","",DATEDIF(D1229,NOW(),"y"))))</f>
        <v/>
      </c>
      <c r="F1229" s="281"/>
      <c r="G1229" s="282"/>
      <c r="H1229" s="283" t="str">
        <f>IF(G1229="","",IF(G1229&gt;(auxiliar!L$2*14),"Sim","Não"))</f>
        <v/>
      </c>
      <c r="I1229" s="384" t="str">
        <f t="shared" si="83"/>
        <v/>
      </c>
      <c r="J1229" s="380" t="str">
        <f>IF(Table9[[#This Row],[Código do agregado
'[Entidade']]]="","",IF(A1229&lt;&gt;A1228,"A",IF(J1228="A","B",IF(J1228="B","C",IF(J1228="C","D",IF(J1228="D","E",IF(J1228="E","F",IF(J1228="F","G",IF(J1228="G","H",IF(J1228="H","I",IF(J1228="I","J",IF(J1228="J","K",IF(J1228="K","L",IF(J1228="L","M",IF(J1228="M","N",IF(J1228="N","O",IF(J1228="O","P",IF(J1228="P","Q"))))))))))))))))))</f>
        <v/>
      </c>
      <c r="K1229" s="284" t="str">
        <f t="shared" si="84"/>
        <v/>
      </c>
      <c r="L1229" s="285" t="str">
        <f t="shared" si="85"/>
        <v/>
      </c>
      <c r="M1229" s="286" t="str">
        <f t="shared" ca="1" si="86"/>
        <v/>
      </c>
      <c r="U1229" s="275"/>
    </row>
    <row r="1230" spans="1:21" x14ac:dyDescent="0.25">
      <c r="A1230" s="276"/>
      <c r="B1230" s="277" t="str">
        <f>IF(Table9[[#This Row],[Código do agregado
'[Entidade']]]="","",(CONCATENATE(VLOOKUP(Table9[[#This Row],[Código do agregado
'[Entidade']]],Table8[[Código do agregado '[Entidade']]:[Código do agregado
'[1º Direito']]],8,FALSE),".",Table9[[#This Row],[Membro]])))</f>
        <v/>
      </c>
      <c r="C1230" s="278"/>
      <c r="D1230" s="279"/>
      <c r="E1230" s="280" t="str">
        <f ca="1">IF(Table9[[#This Row],[Data de nascimento (aaaa-mm-dd)]]="","",(IF(A1230="","",DATEDIF(D1230,NOW(),"y"))))</f>
        <v/>
      </c>
      <c r="F1230" s="281"/>
      <c r="G1230" s="282"/>
      <c r="H1230" s="283" t="str">
        <f>IF(G1230="","",IF(G1230&gt;(auxiliar!L$2*14),"Sim","Não"))</f>
        <v/>
      </c>
      <c r="I1230" s="384" t="str">
        <f t="shared" si="83"/>
        <v/>
      </c>
      <c r="J1230" s="380" t="str">
        <f>IF(Table9[[#This Row],[Código do agregado
'[Entidade']]]="","",IF(A1230&lt;&gt;A1229,"A",IF(J1229="A","B",IF(J1229="B","C",IF(J1229="C","D",IF(J1229="D","E",IF(J1229="E","F",IF(J1229="F","G",IF(J1229="G","H",IF(J1229="H","I",IF(J1229="I","J",IF(J1229="J","K",IF(J1229="K","L",IF(J1229="L","M",IF(J1229="M","N",IF(J1229="N","O",IF(J1229="O","P",IF(J1229="P","Q"))))))))))))))))))</f>
        <v/>
      </c>
      <c r="K1230" s="284" t="str">
        <f t="shared" si="84"/>
        <v/>
      </c>
      <c r="L1230" s="285" t="str">
        <f t="shared" si="85"/>
        <v/>
      </c>
      <c r="M1230" s="286" t="str">
        <f t="shared" ca="1" si="86"/>
        <v/>
      </c>
      <c r="U1230" s="275"/>
    </row>
    <row r="1231" spans="1:21" x14ac:dyDescent="0.25">
      <c r="A1231" s="276"/>
      <c r="B1231" s="277" t="str">
        <f>IF(Table9[[#This Row],[Código do agregado
'[Entidade']]]="","",(CONCATENATE(VLOOKUP(Table9[[#This Row],[Código do agregado
'[Entidade']]],Table8[[Código do agregado '[Entidade']]:[Código do agregado
'[1º Direito']]],8,FALSE),".",Table9[[#This Row],[Membro]])))</f>
        <v/>
      </c>
      <c r="C1231" s="278"/>
      <c r="D1231" s="279"/>
      <c r="E1231" s="280" t="str">
        <f ca="1">IF(Table9[[#This Row],[Data de nascimento (aaaa-mm-dd)]]="","",(IF(A1231="","",DATEDIF(D1231,NOW(),"y"))))</f>
        <v/>
      </c>
      <c r="F1231" s="281"/>
      <c r="G1231" s="282"/>
      <c r="H1231" s="283" t="str">
        <f>IF(G1231="","",IF(G1231&gt;(auxiliar!L$2*14),"Sim","Não"))</f>
        <v/>
      </c>
      <c r="I1231" s="384" t="str">
        <f t="shared" si="83"/>
        <v/>
      </c>
      <c r="J1231" s="380" t="str">
        <f>IF(Table9[[#This Row],[Código do agregado
'[Entidade']]]="","",IF(A1231&lt;&gt;A1230,"A",IF(J1230="A","B",IF(J1230="B","C",IF(J1230="C","D",IF(J1230="D","E",IF(J1230="E","F",IF(J1230="F","G",IF(J1230="G","H",IF(J1230="H","I",IF(J1230="I","J",IF(J1230="J","K",IF(J1230="K","L",IF(J1230="L","M",IF(J1230="M","N",IF(J1230="N","O",IF(J1230="O","P",IF(J1230="P","Q"))))))))))))))))))</f>
        <v/>
      </c>
      <c r="K1231" s="284" t="str">
        <f t="shared" si="84"/>
        <v/>
      </c>
      <c r="L1231" s="285" t="str">
        <f t="shared" si="85"/>
        <v/>
      </c>
      <c r="M1231" s="286" t="str">
        <f t="shared" ca="1" si="86"/>
        <v/>
      </c>
      <c r="U1231" s="275"/>
    </row>
    <row r="1232" spans="1:21" x14ac:dyDescent="0.25">
      <c r="A1232" s="276"/>
      <c r="B1232" s="277" t="str">
        <f>IF(Table9[[#This Row],[Código do agregado
'[Entidade']]]="","",(CONCATENATE(VLOOKUP(Table9[[#This Row],[Código do agregado
'[Entidade']]],Table8[[Código do agregado '[Entidade']]:[Código do agregado
'[1º Direito']]],8,FALSE),".",Table9[[#This Row],[Membro]])))</f>
        <v/>
      </c>
      <c r="C1232" s="278"/>
      <c r="D1232" s="279"/>
      <c r="E1232" s="280" t="str">
        <f ca="1">IF(Table9[[#This Row],[Data de nascimento (aaaa-mm-dd)]]="","",(IF(A1232="","",DATEDIF(D1232,NOW(),"y"))))</f>
        <v/>
      </c>
      <c r="F1232" s="281"/>
      <c r="G1232" s="282"/>
      <c r="H1232" s="283" t="str">
        <f>IF(G1232="","",IF(G1232&gt;(auxiliar!L$2*14),"Sim","Não"))</f>
        <v/>
      </c>
      <c r="I1232" s="384" t="str">
        <f t="shared" si="83"/>
        <v/>
      </c>
      <c r="J1232" s="380" t="str">
        <f>IF(Table9[[#This Row],[Código do agregado
'[Entidade']]]="","",IF(A1232&lt;&gt;A1231,"A",IF(J1231="A","B",IF(J1231="B","C",IF(J1231="C","D",IF(J1231="D","E",IF(J1231="E","F",IF(J1231="F","G",IF(J1231="G","H",IF(J1231="H","I",IF(J1231="I","J",IF(J1231="J","K",IF(J1231="K","L",IF(J1231="L","M",IF(J1231="M","N",IF(J1231="N","O",IF(J1231="O","P",IF(J1231="P","Q"))))))))))))))))))</f>
        <v/>
      </c>
      <c r="K1232" s="284" t="str">
        <f t="shared" si="84"/>
        <v/>
      </c>
      <c r="L1232" s="285" t="str">
        <f t="shared" si="85"/>
        <v/>
      </c>
      <c r="M1232" s="286" t="str">
        <f t="shared" ca="1" si="86"/>
        <v/>
      </c>
      <c r="U1232" s="275"/>
    </row>
    <row r="1233" spans="1:21" x14ac:dyDescent="0.25">
      <c r="A1233" s="276"/>
      <c r="B1233" s="277" t="str">
        <f>IF(Table9[[#This Row],[Código do agregado
'[Entidade']]]="","",(CONCATENATE(VLOOKUP(Table9[[#This Row],[Código do agregado
'[Entidade']]],Table8[[Código do agregado '[Entidade']]:[Código do agregado
'[1º Direito']]],8,FALSE),".",Table9[[#This Row],[Membro]])))</f>
        <v/>
      </c>
      <c r="C1233" s="278"/>
      <c r="D1233" s="279"/>
      <c r="E1233" s="280" t="str">
        <f ca="1">IF(Table9[[#This Row],[Data de nascimento (aaaa-mm-dd)]]="","",(IF(A1233="","",DATEDIF(D1233,NOW(),"y"))))</f>
        <v/>
      </c>
      <c r="F1233" s="281"/>
      <c r="G1233" s="282"/>
      <c r="H1233" s="283" t="str">
        <f>IF(G1233="","",IF(G1233&gt;(auxiliar!L$2*14),"Sim","Não"))</f>
        <v/>
      </c>
      <c r="I1233" s="384" t="str">
        <f t="shared" si="83"/>
        <v/>
      </c>
      <c r="J1233" s="380" t="str">
        <f>IF(Table9[[#This Row],[Código do agregado
'[Entidade']]]="","",IF(A1233&lt;&gt;A1232,"A",IF(J1232="A","B",IF(J1232="B","C",IF(J1232="C","D",IF(J1232="D","E",IF(J1232="E","F",IF(J1232="F","G",IF(J1232="G","H",IF(J1232="H","I",IF(J1232="I","J",IF(J1232="J","K",IF(J1232="K","L",IF(J1232="L","M",IF(J1232="M","N",IF(J1232="N","O",IF(J1232="O","P",IF(J1232="P","Q"))))))))))))))))))</f>
        <v/>
      </c>
      <c r="K1233" s="284" t="str">
        <f t="shared" si="84"/>
        <v/>
      </c>
      <c r="L1233" s="285" t="str">
        <f t="shared" si="85"/>
        <v/>
      </c>
      <c r="M1233" s="286" t="str">
        <f t="shared" ca="1" si="86"/>
        <v/>
      </c>
      <c r="U1233" s="275"/>
    </row>
    <row r="1234" spans="1:21" x14ac:dyDescent="0.25">
      <c r="A1234" s="276"/>
      <c r="B1234" s="277" t="str">
        <f>IF(Table9[[#This Row],[Código do agregado
'[Entidade']]]="","",(CONCATENATE(VLOOKUP(Table9[[#This Row],[Código do agregado
'[Entidade']]],Table8[[Código do agregado '[Entidade']]:[Código do agregado
'[1º Direito']]],8,FALSE),".",Table9[[#This Row],[Membro]])))</f>
        <v/>
      </c>
      <c r="C1234" s="278"/>
      <c r="D1234" s="279"/>
      <c r="E1234" s="280" t="str">
        <f ca="1">IF(Table9[[#This Row],[Data de nascimento (aaaa-mm-dd)]]="","",(IF(A1234="","",DATEDIF(D1234,NOW(),"y"))))</f>
        <v/>
      </c>
      <c r="F1234" s="281"/>
      <c r="G1234" s="282"/>
      <c r="H1234" s="283" t="str">
        <f>IF(G1234="","",IF(G1234&gt;(auxiliar!L$2*14),"Sim","Não"))</f>
        <v/>
      </c>
      <c r="I1234" s="384" t="str">
        <f t="shared" si="83"/>
        <v/>
      </c>
      <c r="J1234" s="380" t="str">
        <f>IF(Table9[[#This Row],[Código do agregado
'[Entidade']]]="","",IF(A1234&lt;&gt;A1233,"A",IF(J1233="A","B",IF(J1233="B","C",IF(J1233="C","D",IF(J1233="D","E",IF(J1233="E","F",IF(J1233="F","G",IF(J1233="G","H",IF(J1233="H","I",IF(J1233="I","J",IF(J1233="J","K",IF(J1233="K","L",IF(J1233="L","M",IF(J1233="M","N",IF(J1233="N","O",IF(J1233="O","P",IF(J1233="P","Q"))))))))))))))))))</f>
        <v/>
      </c>
      <c r="K1234" s="284" t="str">
        <f t="shared" si="84"/>
        <v/>
      </c>
      <c r="L1234" s="285" t="str">
        <f t="shared" si="85"/>
        <v/>
      </c>
      <c r="M1234" s="286" t="str">
        <f t="shared" ca="1" si="86"/>
        <v/>
      </c>
      <c r="U1234" s="275"/>
    </row>
    <row r="1235" spans="1:21" x14ac:dyDescent="0.25">
      <c r="A1235" s="276"/>
      <c r="B1235" s="277" t="str">
        <f>IF(Table9[[#This Row],[Código do agregado
'[Entidade']]]="","",(CONCATENATE(VLOOKUP(Table9[[#This Row],[Código do agregado
'[Entidade']]],Table8[[Código do agregado '[Entidade']]:[Código do agregado
'[1º Direito']]],8,FALSE),".",Table9[[#This Row],[Membro]])))</f>
        <v/>
      </c>
      <c r="C1235" s="278"/>
      <c r="D1235" s="279"/>
      <c r="E1235" s="280" t="str">
        <f ca="1">IF(Table9[[#This Row],[Data de nascimento (aaaa-mm-dd)]]="","",(IF(A1235="","",DATEDIF(D1235,NOW(),"y"))))</f>
        <v/>
      </c>
      <c r="F1235" s="281"/>
      <c r="G1235" s="282"/>
      <c r="H1235" s="283" t="str">
        <f>IF(G1235="","",IF(G1235&gt;(auxiliar!L$2*14),"Sim","Não"))</f>
        <v/>
      </c>
      <c r="I1235" s="384" t="str">
        <f t="shared" si="83"/>
        <v/>
      </c>
      <c r="J1235" s="380" t="str">
        <f>IF(Table9[[#This Row],[Código do agregado
'[Entidade']]]="","",IF(A1235&lt;&gt;A1234,"A",IF(J1234="A","B",IF(J1234="B","C",IF(J1234="C","D",IF(J1234="D","E",IF(J1234="E","F",IF(J1234="F","G",IF(J1234="G","H",IF(J1234="H","I",IF(J1234="I","J",IF(J1234="J","K",IF(J1234="K","L",IF(J1234="L","M",IF(J1234="M","N",IF(J1234="N","O",IF(J1234="O","P",IF(J1234="P","Q"))))))))))))))))))</f>
        <v/>
      </c>
      <c r="K1235" s="284" t="str">
        <f t="shared" si="84"/>
        <v/>
      </c>
      <c r="L1235" s="285" t="str">
        <f t="shared" si="85"/>
        <v/>
      </c>
      <c r="M1235" s="286" t="str">
        <f t="shared" ca="1" si="86"/>
        <v/>
      </c>
      <c r="U1235" s="275"/>
    </row>
    <row r="1236" spans="1:21" x14ac:dyDescent="0.25">
      <c r="A1236" s="276"/>
      <c r="B1236" s="277" t="str">
        <f>IF(Table9[[#This Row],[Código do agregado
'[Entidade']]]="","",(CONCATENATE(VLOOKUP(Table9[[#This Row],[Código do agregado
'[Entidade']]],Table8[[Código do agregado '[Entidade']]:[Código do agregado
'[1º Direito']]],8,FALSE),".",Table9[[#This Row],[Membro]])))</f>
        <v/>
      </c>
      <c r="C1236" s="278"/>
      <c r="D1236" s="279"/>
      <c r="E1236" s="280" t="str">
        <f ca="1">IF(Table9[[#This Row],[Data de nascimento (aaaa-mm-dd)]]="","",(IF(A1236="","",DATEDIF(D1236,NOW(),"y"))))</f>
        <v/>
      </c>
      <c r="F1236" s="281"/>
      <c r="G1236" s="282"/>
      <c r="H1236" s="283" t="str">
        <f>IF(G1236="","",IF(G1236&gt;(auxiliar!L$2*14),"Sim","Não"))</f>
        <v/>
      </c>
      <c r="I1236" s="384" t="str">
        <f t="shared" si="83"/>
        <v/>
      </c>
      <c r="J1236" s="380" t="str">
        <f>IF(Table9[[#This Row],[Código do agregado
'[Entidade']]]="","",IF(A1236&lt;&gt;A1235,"A",IF(J1235="A","B",IF(J1235="B","C",IF(J1235="C","D",IF(J1235="D","E",IF(J1235="E","F",IF(J1235="F","G",IF(J1235="G","H",IF(J1235="H","I",IF(J1235="I","J",IF(J1235="J","K",IF(J1235="K","L",IF(J1235="L","M",IF(J1235="M","N",IF(J1235="N","O",IF(J1235="O","P",IF(J1235="P","Q"))))))))))))))))))</f>
        <v/>
      </c>
      <c r="K1236" s="284" t="str">
        <f t="shared" si="84"/>
        <v/>
      </c>
      <c r="L1236" s="285" t="str">
        <f t="shared" si="85"/>
        <v/>
      </c>
      <c r="M1236" s="286" t="str">
        <f t="shared" ca="1" si="86"/>
        <v/>
      </c>
      <c r="U1236" s="275"/>
    </row>
    <row r="1237" spans="1:21" x14ac:dyDescent="0.25">
      <c r="A1237" s="276"/>
      <c r="B1237" s="277" t="str">
        <f>IF(Table9[[#This Row],[Código do agregado
'[Entidade']]]="","",(CONCATENATE(VLOOKUP(Table9[[#This Row],[Código do agregado
'[Entidade']]],Table8[[Código do agregado '[Entidade']]:[Código do agregado
'[1º Direito']]],8,FALSE),".",Table9[[#This Row],[Membro]])))</f>
        <v/>
      </c>
      <c r="C1237" s="278"/>
      <c r="D1237" s="279"/>
      <c r="E1237" s="280" t="str">
        <f ca="1">IF(Table9[[#This Row],[Data de nascimento (aaaa-mm-dd)]]="","",(IF(A1237="","",DATEDIF(D1237,NOW(),"y"))))</f>
        <v/>
      </c>
      <c r="F1237" s="281"/>
      <c r="G1237" s="282"/>
      <c r="H1237" s="283" t="str">
        <f>IF(G1237="","",IF(G1237&gt;(auxiliar!L$2*14),"Sim","Não"))</f>
        <v/>
      </c>
      <c r="I1237" s="384" t="str">
        <f t="shared" si="83"/>
        <v/>
      </c>
      <c r="J1237" s="380" t="str">
        <f>IF(Table9[[#This Row],[Código do agregado
'[Entidade']]]="","",IF(A1237&lt;&gt;A1236,"A",IF(J1236="A","B",IF(J1236="B","C",IF(J1236="C","D",IF(J1236="D","E",IF(J1236="E","F",IF(J1236="F","G",IF(J1236="G","H",IF(J1236="H","I",IF(J1236="I","J",IF(J1236="J","K",IF(J1236="K","L",IF(J1236="L","M",IF(J1236="M","N",IF(J1236="N","O",IF(J1236="O","P",IF(J1236="P","Q"))))))))))))))))))</f>
        <v/>
      </c>
      <c r="K1237" s="284" t="str">
        <f t="shared" si="84"/>
        <v/>
      </c>
      <c r="L1237" s="285" t="str">
        <f t="shared" si="85"/>
        <v/>
      </c>
      <c r="M1237" s="286" t="str">
        <f t="shared" ca="1" si="86"/>
        <v/>
      </c>
      <c r="U1237" s="275"/>
    </row>
    <row r="1238" spans="1:21" x14ac:dyDescent="0.25">
      <c r="A1238" s="276"/>
      <c r="B1238" s="277" t="str">
        <f>IF(Table9[[#This Row],[Código do agregado
'[Entidade']]]="","",(CONCATENATE(VLOOKUP(Table9[[#This Row],[Código do agregado
'[Entidade']]],Table8[[Código do agregado '[Entidade']]:[Código do agregado
'[1º Direito']]],8,FALSE),".",Table9[[#This Row],[Membro]])))</f>
        <v/>
      </c>
      <c r="C1238" s="278"/>
      <c r="D1238" s="279"/>
      <c r="E1238" s="280" t="str">
        <f ca="1">IF(Table9[[#This Row],[Data de nascimento (aaaa-mm-dd)]]="","",(IF(A1238="","",DATEDIF(D1238,NOW(),"y"))))</f>
        <v/>
      </c>
      <c r="F1238" s="281"/>
      <c r="G1238" s="282"/>
      <c r="H1238" s="283" t="str">
        <f>IF(G1238="","",IF(G1238&gt;(auxiliar!L$2*14),"Sim","Não"))</f>
        <v/>
      </c>
      <c r="I1238" s="384" t="str">
        <f t="shared" si="83"/>
        <v/>
      </c>
      <c r="J1238" s="380" t="str">
        <f>IF(Table9[[#This Row],[Código do agregado
'[Entidade']]]="","",IF(A1238&lt;&gt;A1237,"A",IF(J1237="A","B",IF(J1237="B","C",IF(J1237="C","D",IF(J1237="D","E",IF(J1237="E","F",IF(J1237="F","G",IF(J1237="G","H",IF(J1237="H","I",IF(J1237="I","J",IF(J1237="J","K",IF(J1237="K","L",IF(J1237="L","M",IF(J1237="M","N",IF(J1237="N","O",IF(J1237="O","P",IF(J1237="P","Q"))))))))))))))))))</f>
        <v/>
      </c>
      <c r="K1238" s="284" t="str">
        <f t="shared" si="84"/>
        <v/>
      </c>
      <c r="L1238" s="285" t="str">
        <f t="shared" si="85"/>
        <v/>
      </c>
      <c r="M1238" s="286" t="str">
        <f t="shared" ca="1" si="86"/>
        <v/>
      </c>
      <c r="U1238" s="275"/>
    </row>
    <row r="1239" spans="1:21" x14ac:dyDescent="0.25">
      <c r="A1239" s="276"/>
      <c r="B1239" s="277" t="str">
        <f>IF(Table9[[#This Row],[Código do agregado
'[Entidade']]]="","",(CONCATENATE(VLOOKUP(Table9[[#This Row],[Código do agregado
'[Entidade']]],Table8[[Código do agregado '[Entidade']]:[Código do agregado
'[1º Direito']]],8,FALSE),".",Table9[[#This Row],[Membro]])))</f>
        <v/>
      </c>
      <c r="C1239" s="278"/>
      <c r="D1239" s="279"/>
      <c r="E1239" s="280" t="str">
        <f ca="1">IF(Table9[[#This Row],[Data de nascimento (aaaa-mm-dd)]]="","",(IF(A1239="","",DATEDIF(D1239,NOW(),"y"))))</f>
        <v/>
      </c>
      <c r="F1239" s="281"/>
      <c r="G1239" s="282"/>
      <c r="H1239" s="283" t="str">
        <f>IF(G1239="","",IF(G1239&gt;(auxiliar!L$2*14),"Sim","Não"))</f>
        <v/>
      </c>
      <c r="I1239" s="384" t="str">
        <f t="shared" si="83"/>
        <v/>
      </c>
      <c r="J1239" s="380" t="str">
        <f>IF(Table9[[#This Row],[Código do agregado
'[Entidade']]]="","",IF(A1239&lt;&gt;A1238,"A",IF(J1238="A","B",IF(J1238="B","C",IF(J1238="C","D",IF(J1238="D","E",IF(J1238="E","F",IF(J1238="F","G",IF(J1238="G","H",IF(J1238="H","I",IF(J1238="I","J",IF(J1238="J","K",IF(J1238="K","L",IF(J1238="L","M",IF(J1238="M","N",IF(J1238="N","O",IF(J1238="O","P",IF(J1238="P","Q"))))))))))))))))))</f>
        <v/>
      </c>
      <c r="K1239" s="284" t="str">
        <f t="shared" si="84"/>
        <v/>
      </c>
      <c r="L1239" s="285" t="str">
        <f t="shared" si="85"/>
        <v/>
      </c>
      <c r="M1239" s="286" t="str">
        <f t="shared" ca="1" si="86"/>
        <v/>
      </c>
      <c r="U1239" s="275"/>
    </row>
    <row r="1240" spans="1:21" x14ac:dyDescent="0.25">
      <c r="A1240" s="276"/>
      <c r="B1240" s="277" t="str">
        <f>IF(Table9[[#This Row],[Código do agregado
'[Entidade']]]="","",(CONCATENATE(VLOOKUP(Table9[[#This Row],[Código do agregado
'[Entidade']]],Table8[[Código do agregado '[Entidade']]:[Código do agregado
'[1º Direito']]],8,FALSE),".",Table9[[#This Row],[Membro]])))</f>
        <v/>
      </c>
      <c r="C1240" s="278"/>
      <c r="D1240" s="279"/>
      <c r="E1240" s="280" t="str">
        <f ca="1">IF(Table9[[#This Row],[Data de nascimento (aaaa-mm-dd)]]="","",(IF(A1240="","",DATEDIF(D1240,NOW(),"y"))))</f>
        <v/>
      </c>
      <c r="F1240" s="281"/>
      <c r="G1240" s="282"/>
      <c r="H1240" s="283" t="str">
        <f>IF(G1240="","",IF(G1240&gt;(auxiliar!L$2*14),"Sim","Não"))</f>
        <v/>
      </c>
      <c r="I1240" s="384" t="str">
        <f t="shared" si="83"/>
        <v/>
      </c>
      <c r="J1240" s="380" t="str">
        <f>IF(Table9[[#This Row],[Código do agregado
'[Entidade']]]="","",IF(A1240&lt;&gt;A1239,"A",IF(J1239="A","B",IF(J1239="B","C",IF(J1239="C","D",IF(J1239="D","E",IF(J1239="E","F",IF(J1239="F","G",IF(J1239="G","H",IF(J1239="H","I",IF(J1239="I","J",IF(J1239="J","K",IF(J1239="K","L",IF(J1239="L","M",IF(J1239="M","N",IF(J1239="N","O",IF(J1239="O","P",IF(J1239="P","Q"))))))))))))))))))</f>
        <v/>
      </c>
      <c r="K1240" s="284" t="str">
        <f t="shared" si="84"/>
        <v/>
      </c>
      <c r="L1240" s="285" t="str">
        <f t="shared" si="85"/>
        <v/>
      </c>
      <c r="M1240" s="286" t="str">
        <f t="shared" ca="1" si="86"/>
        <v/>
      </c>
      <c r="U1240" s="275"/>
    </row>
    <row r="1241" spans="1:21" x14ac:dyDescent="0.25">
      <c r="A1241" s="276"/>
      <c r="B1241" s="277" t="str">
        <f>IF(Table9[[#This Row],[Código do agregado
'[Entidade']]]="","",(CONCATENATE(VLOOKUP(Table9[[#This Row],[Código do agregado
'[Entidade']]],Table8[[Código do agregado '[Entidade']]:[Código do agregado
'[1º Direito']]],8,FALSE),".",Table9[[#This Row],[Membro]])))</f>
        <v/>
      </c>
      <c r="C1241" s="278"/>
      <c r="D1241" s="279"/>
      <c r="E1241" s="280" t="str">
        <f ca="1">IF(Table9[[#This Row],[Data de nascimento (aaaa-mm-dd)]]="","",(IF(A1241="","",DATEDIF(D1241,NOW(),"y"))))</f>
        <v/>
      </c>
      <c r="F1241" s="281"/>
      <c r="G1241" s="282"/>
      <c r="H1241" s="283" t="str">
        <f>IF(G1241="","",IF(G1241&gt;(auxiliar!L$2*14),"Sim","Não"))</f>
        <v/>
      </c>
      <c r="I1241" s="384" t="str">
        <f t="shared" si="83"/>
        <v/>
      </c>
      <c r="J1241" s="380" t="str">
        <f>IF(Table9[[#This Row],[Código do agregado
'[Entidade']]]="","",IF(A1241&lt;&gt;A1240,"A",IF(J1240="A","B",IF(J1240="B","C",IF(J1240="C","D",IF(J1240="D","E",IF(J1240="E","F",IF(J1240="F","G",IF(J1240="G","H",IF(J1240="H","I",IF(J1240="I","J",IF(J1240="J","K",IF(J1240="K","L",IF(J1240="L","M",IF(J1240="M","N",IF(J1240="N","O",IF(J1240="O","P",IF(J1240="P","Q"))))))))))))))))))</f>
        <v/>
      </c>
      <c r="K1241" s="284" t="str">
        <f t="shared" si="84"/>
        <v/>
      </c>
      <c r="L1241" s="285" t="str">
        <f t="shared" si="85"/>
        <v/>
      </c>
      <c r="M1241" s="286" t="str">
        <f t="shared" ca="1" si="86"/>
        <v/>
      </c>
      <c r="U1241" s="275"/>
    </row>
    <row r="1242" spans="1:21" x14ac:dyDescent="0.25">
      <c r="A1242" s="276"/>
      <c r="B1242" s="277" t="str">
        <f>IF(Table9[[#This Row],[Código do agregado
'[Entidade']]]="","",(CONCATENATE(VLOOKUP(Table9[[#This Row],[Código do agregado
'[Entidade']]],Table8[[Código do agregado '[Entidade']]:[Código do agregado
'[1º Direito']]],8,FALSE),".",Table9[[#This Row],[Membro]])))</f>
        <v/>
      </c>
      <c r="C1242" s="278"/>
      <c r="D1242" s="279"/>
      <c r="E1242" s="280" t="str">
        <f ca="1">IF(Table9[[#This Row],[Data de nascimento (aaaa-mm-dd)]]="","",(IF(A1242="","",DATEDIF(D1242,NOW(),"y"))))</f>
        <v/>
      </c>
      <c r="F1242" s="281"/>
      <c r="G1242" s="282"/>
      <c r="H1242" s="283" t="str">
        <f>IF(G1242="","",IF(G1242&gt;(auxiliar!L$2*14),"Sim","Não"))</f>
        <v/>
      </c>
      <c r="I1242" s="384" t="str">
        <f t="shared" si="83"/>
        <v/>
      </c>
      <c r="J1242" s="380" t="str">
        <f>IF(Table9[[#This Row],[Código do agregado
'[Entidade']]]="","",IF(A1242&lt;&gt;A1241,"A",IF(J1241="A","B",IF(J1241="B","C",IF(J1241="C","D",IF(J1241="D","E",IF(J1241="E","F",IF(J1241="F","G",IF(J1241="G","H",IF(J1241="H","I",IF(J1241="I","J",IF(J1241="J","K",IF(J1241="K","L",IF(J1241="L","M",IF(J1241="M","N",IF(J1241="N","O",IF(J1241="O","P",IF(J1241="P","Q"))))))))))))))))))</f>
        <v/>
      </c>
      <c r="K1242" s="284" t="str">
        <f t="shared" si="84"/>
        <v/>
      </c>
      <c r="L1242" s="285" t="str">
        <f t="shared" si="85"/>
        <v/>
      </c>
      <c r="M1242" s="286" t="str">
        <f t="shared" ca="1" si="86"/>
        <v/>
      </c>
      <c r="U1242" s="275"/>
    </row>
    <row r="1243" spans="1:21" x14ac:dyDescent="0.25">
      <c r="A1243" s="276"/>
      <c r="B1243" s="277" t="str">
        <f>IF(Table9[[#This Row],[Código do agregado
'[Entidade']]]="","",(CONCATENATE(VLOOKUP(Table9[[#This Row],[Código do agregado
'[Entidade']]],Table8[[Código do agregado '[Entidade']]:[Código do agregado
'[1º Direito']]],8,FALSE),".",Table9[[#This Row],[Membro]])))</f>
        <v/>
      </c>
      <c r="C1243" s="278"/>
      <c r="D1243" s="279"/>
      <c r="E1243" s="280" t="str">
        <f ca="1">IF(Table9[[#This Row],[Data de nascimento (aaaa-mm-dd)]]="","",(IF(A1243="","",DATEDIF(D1243,NOW(),"y"))))</f>
        <v/>
      </c>
      <c r="F1243" s="281"/>
      <c r="G1243" s="282"/>
      <c r="H1243" s="283" t="str">
        <f>IF(G1243="","",IF(G1243&gt;(auxiliar!L$2*14),"Sim","Não"))</f>
        <v/>
      </c>
      <c r="I1243" s="384" t="str">
        <f t="shared" si="83"/>
        <v/>
      </c>
      <c r="J1243" s="380" t="str">
        <f>IF(Table9[[#This Row],[Código do agregado
'[Entidade']]]="","",IF(A1243&lt;&gt;A1242,"A",IF(J1242="A","B",IF(J1242="B","C",IF(J1242="C","D",IF(J1242="D","E",IF(J1242="E","F",IF(J1242="F","G",IF(J1242="G","H",IF(J1242="H","I",IF(J1242="I","J",IF(J1242="J","K",IF(J1242="K","L",IF(J1242="L","M",IF(J1242="M","N",IF(J1242="N","O",IF(J1242="O","P",IF(J1242="P","Q"))))))))))))))))))</f>
        <v/>
      </c>
      <c r="K1243" s="284" t="str">
        <f t="shared" si="84"/>
        <v/>
      </c>
      <c r="L1243" s="285" t="str">
        <f t="shared" si="85"/>
        <v/>
      </c>
      <c r="M1243" s="286" t="str">
        <f t="shared" ca="1" si="86"/>
        <v/>
      </c>
      <c r="U1243" s="275"/>
    </row>
    <row r="1244" spans="1:21" x14ac:dyDescent="0.25">
      <c r="A1244" s="276"/>
      <c r="B1244" s="277" t="str">
        <f>IF(Table9[[#This Row],[Código do agregado
'[Entidade']]]="","",(CONCATENATE(VLOOKUP(Table9[[#This Row],[Código do agregado
'[Entidade']]],Table8[[Código do agregado '[Entidade']]:[Código do agregado
'[1º Direito']]],8,FALSE),".",Table9[[#This Row],[Membro]])))</f>
        <v/>
      </c>
      <c r="C1244" s="278"/>
      <c r="D1244" s="279"/>
      <c r="E1244" s="280" t="str">
        <f ca="1">IF(Table9[[#This Row],[Data de nascimento (aaaa-mm-dd)]]="","",(IF(A1244="","",DATEDIF(D1244,NOW(),"y"))))</f>
        <v/>
      </c>
      <c r="F1244" s="281"/>
      <c r="G1244" s="282"/>
      <c r="H1244" s="283" t="str">
        <f>IF(G1244="","",IF(G1244&gt;(auxiliar!L$2*14),"Sim","Não"))</f>
        <v/>
      </c>
      <c r="I1244" s="384" t="str">
        <f t="shared" si="83"/>
        <v/>
      </c>
      <c r="J1244" s="380" t="str">
        <f>IF(Table9[[#This Row],[Código do agregado
'[Entidade']]]="","",IF(A1244&lt;&gt;A1243,"A",IF(J1243="A","B",IF(J1243="B","C",IF(J1243="C","D",IF(J1243="D","E",IF(J1243="E","F",IF(J1243="F","G",IF(J1243="G","H",IF(J1243="H","I",IF(J1243="I","J",IF(J1243="J","K",IF(J1243="K","L",IF(J1243="L","M",IF(J1243="M","N",IF(J1243="N","O",IF(J1243="O","P",IF(J1243="P","Q"))))))))))))))))))</f>
        <v/>
      </c>
      <c r="K1244" s="284" t="str">
        <f t="shared" si="84"/>
        <v/>
      </c>
      <c r="L1244" s="285" t="str">
        <f t="shared" si="85"/>
        <v/>
      </c>
      <c r="M1244" s="286" t="str">
        <f t="shared" ca="1" si="86"/>
        <v/>
      </c>
      <c r="U1244" s="275"/>
    </row>
    <row r="1245" spans="1:21" x14ac:dyDescent="0.25">
      <c r="A1245" s="276"/>
      <c r="B1245" s="277" t="str">
        <f>IF(Table9[[#This Row],[Código do agregado
'[Entidade']]]="","",(CONCATENATE(VLOOKUP(Table9[[#This Row],[Código do agregado
'[Entidade']]],Table8[[Código do agregado '[Entidade']]:[Código do agregado
'[1º Direito']]],8,FALSE),".",Table9[[#This Row],[Membro]])))</f>
        <v/>
      </c>
      <c r="C1245" s="278"/>
      <c r="D1245" s="279"/>
      <c r="E1245" s="280" t="str">
        <f ca="1">IF(Table9[[#This Row],[Data de nascimento (aaaa-mm-dd)]]="","",(IF(A1245="","",DATEDIF(D1245,NOW(),"y"))))</f>
        <v/>
      </c>
      <c r="F1245" s="281"/>
      <c r="G1245" s="282"/>
      <c r="H1245" s="283" t="str">
        <f>IF(G1245="","",IF(G1245&gt;(auxiliar!L$2*14),"Sim","Não"))</f>
        <v/>
      </c>
      <c r="I1245" s="384" t="str">
        <f t="shared" si="83"/>
        <v/>
      </c>
      <c r="J1245" s="380" t="str">
        <f>IF(Table9[[#This Row],[Código do agregado
'[Entidade']]]="","",IF(A1245&lt;&gt;A1244,"A",IF(J1244="A","B",IF(J1244="B","C",IF(J1244="C","D",IF(J1244="D","E",IF(J1244="E","F",IF(J1244="F","G",IF(J1244="G","H",IF(J1244="H","I",IF(J1244="I","J",IF(J1244="J","K",IF(J1244="K","L",IF(J1244="L","M",IF(J1244="M","N",IF(J1244="N","O",IF(J1244="O","P",IF(J1244="P","Q"))))))))))))))))))</f>
        <v/>
      </c>
      <c r="K1245" s="284" t="str">
        <f t="shared" si="84"/>
        <v/>
      </c>
      <c r="L1245" s="285" t="str">
        <f t="shared" si="85"/>
        <v/>
      </c>
      <c r="M1245" s="286" t="str">
        <f t="shared" ca="1" si="86"/>
        <v/>
      </c>
      <c r="U1245" s="275"/>
    </row>
    <row r="1246" spans="1:21" x14ac:dyDescent="0.25">
      <c r="A1246" s="276"/>
      <c r="B1246" s="277" t="str">
        <f>IF(Table9[[#This Row],[Código do agregado
'[Entidade']]]="","",(CONCATENATE(VLOOKUP(Table9[[#This Row],[Código do agregado
'[Entidade']]],Table8[[Código do agregado '[Entidade']]:[Código do agregado
'[1º Direito']]],8,FALSE),".",Table9[[#This Row],[Membro]])))</f>
        <v/>
      </c>
      <c r="C1246" s="278"/>
      <c r="D1246" s="279"/>
      <c r="E1246" s="280" t="str">
        <f ca="1">IF(Table9[[#This Row],[Data de nascimento (aaaa-mm-dd)]]="","",(IF(A1246="","",DATEDIF(D1246,NOW(),"y"))))</f>
        <v/>
      </c>
      <c r="F1246" s="281"/>
      <c r="G1246" s="282"/>
      <c r="H1246" s="283" t="str">
        <f>IF(G1246="","",IF(G1246&gt;(auxiliar!L$2*14),"Sim","Não"))</f>
        <v/>
      </c>
      <c r="I1246" s="384" t="str">
        <f t="shared" si="83"/>
        <v/>
      </c>
      <c r="J1246" s="380" t="str">
        <f>IF(Table9[[#This Row],[Código do agregado
'[Entidade']]]="","",IF(A1246&lt;&gt;A1245,"A",IF(J1245="A","B",IF(J1245="B","C",IF(J1245="C","D",IF(J1245="D","E",IF(J1245="E","F",IF(J1245="F","G",IF(J1245="G","H",IF(J1245="H","I",IF(J1245="I","J",IF(J1245="J","K",IF(J1245="K","L",IF(J1245="L","M",IF(J1245="M","N",IF(J1245="N","O",IF(J1245="O","P",IF(J1245="P","Q"))))))))))))))))))</f>
        <v/>
      </c>
      <c r="K1246" s="284" t="str">
        <f t="shared" si="84"/>
        <v/>
      </c>
      <c r="L1246" s="285" t="str">
        <f t="shared" si="85"/>
        <v/>
      </c>
      <c r="M1246" s="286" t="str">
        <f t="shared" ca="1" si="86"/>
        <v/>
      </c>
      <c r="U1246" s="275"/>
    </row>
    <row r="1247" spans="1:21" x14ac:dyDescent="0.25">
      <c r="A1247" s="276"/>
      <c r="B1247" s="277" t="str">
        <f>IF(Table9[[#This Row],[Código do agregado
'[Entidade']]]="","",(CONCATENATE(VLOOKUP(Table9[[#This Row],[Código do agregado
'[Entidade']]],Table8[[Código do agregado '[Entidade']]:[Código do agregado
'[1º Direito']]],8,FALSE),".",Table9[[#This Row],[Membro]])))</f>
        <v/>
      </c>
      <c r="C1247" s="278"/>
      <c r="D1247" s="279"/>
      <c r="E1247" s="280" t="str">
        <f ca="1">IF(Table9[[#This Row],[Data de nascimento (aaaa-mm-dd)]]="","",(IF(A1247="","",DATEDIF(D1247,NOW(),"y"))))</f>
        <v/>
      </c>
      <c r="F1247" s="281"/>
      <c r="G1247" s="282"/>
      <c r="H1247" s="283" t="str">
        <f>IF(G1247="","",IF(G1247&gt;(auxiliar!L$2*14),"Sim","Não"))</f>
        <v/>
      </c>
      <c r="I1247" s="384" t="str">
        <f t="shared" si="83"/>
        <v/>
      </c>
      <c r="J1247" s="380" t="str">
        <f>IF(Table9[[#This Row],[Código do agregado
'[Entidade']]]="","",IF(A1247&lt;&gt;A1246,"A",IF(J1246="A","B",IF(J1246="B","C",IF(J1246="C","D",IF(J1246="D","E",IF(J1246="E","F",IF(J1246="F","G",IF(J1246="G","H",IF(J1246="H","I",IF(J1246="I","J",IF(J1246="J","K",IF(J1246="K","L",IF(J1246="L","M",IF(J1246="M","N",IF(J1246="N","O",IF(J1246="O","P",IF(J1246="P","Q"))))))))))))))))))</f>
        <v/>
      </c>
      <c r="K1247" s="284" t="str">
        <f t="shared" si="84"/>
        <v/>
      </c>
      <c r="L1247" s="285" t="str">
        <f t="shared" si="85"/>
        <v/>
      </c>
      <c r="M1247" s="286" t="str">
        <f t="shared" ca="1" si="86"/>
        <v/>
      </c>
      <c r="U1247" s="275"/>
    </row>
    <row r="1248" spans="1:21" x14ac:dyDescent="0.25">
      <c r="A1248" s="276"/>
      <c r="B1248" s="277" t="str">
        <f>IF(Table9[[#This Row],[Código do agregado
'[Entidade']]]="","",(CONCATENATE(VLOOKUP(Table9[[#This Row],[Código do agregado
'[Entidade']]],Table8[[Código do agregado '[Entidade']]:[Código do agregado
'[1º Direito']]],8,FALSE),".",Table9[[#This Row],[Membro]])))</f>
        <v/>
      </c>
      <c r="C1248" s="278"/>
      <c r="D1248" s="279"/>
      <c r="E1248" s="280" t="str">
        <f ca="1">IF(Table9[[#This Row],[Data de nascimento (aaaa-mm-dd)]]="","",(IF(A1248="","",DATEDIF(D1248,NOW(),"y"))))</f>
        <v/>
      </c>
      <c r="F1248" s="281"/>
      <c r="G1248" s="282"/>
      <c r="H1248" s="283" t="str">
        <f>IF(G1248="","",IF(G1248&gt;(auxiliar!L$2*14),"Sim","Não"))</f>
        <v/>
      </c>
      <c r="I1248" s="384" t="str">
        <f t="shared" si="83"/>
        <v/>
      </c>
      <c r="J1248" s="380" t="str">
        <f>IF(Table9[[#This Row],[Código do agregado
'[Entidade']]]="","",IF(A1248&lt;&gt;A1247,"A",IF(J1247="A","B",IF(J1247="B","C",IF(J1247="C","D",IF(J1247="D","E",IF(J1247="E","F",IF(J1247="F","G",IF(J1247="G","H",IF(J1247="H","I",IF(J1247="I","J",IF(J1247="J","K",IF(J1247="K","L",IF(J1247="L","M",IF(J1247="M","N",IF(J1247="N","O",IF(J1247="O","P",IF(J1247="P","Q"))))))))))))))))))</f>
        <v/>
      </c>
      <c r="K1248" s="284" t="str">
        <f t="shared" si="84"/>
        <v/>
      </c>
      <c r="L1248" s="285" t="str">
        <f t="shared" si="85"/>
        <v/>
      </c>
      <c r="M1248" s="286" t="str">
        <f t="shared" ca="1" si="86"/>
        <v/>
      </c>
      <c r="U1248" s="275"/>
    </row>
    <row r="1249" spans="1:21" x14ac:dyDescent="0.25">
      <c r="A1249" s="276"/>
      <c r="B1249" s="277" t="str">
        <f>IF(Table9[[#This Row],[Código do agregado
'[Entidade']]]="","",(CONCATENATE(VLOOKUP(Table9[[#This Row],[Código do agregado
'[Entidade']]],Table8[[Código do agregado '[Entidade']]:[Código do agregado
'[1º Direito']]],8,FALSE),".",Table9[[#This Row],[Membro]])))</f>
        <v/>
      </c>
      <c r="C1249" s="278"/>
      <c r="D1249" s="279"/>
      <c r="E1249" s="280" t="str">
        <f ca="1">IF(Table9[[#This Row],[Data de nascimento (aaaa-mm-dd)]]="","",(IF(A1249="","",DATEDIF(D1249,NOW(),"y"))))</f>
        <v/>
      </c>
      <c r="F1249" s="281"/>
      <c r="G1249" s="282"/>
      <c r="H1249" s="283" t="str">
        <f>IF(G1249="","",IF(G1249&gt;(auxiliar!L$2*14),"Sim","Não"))</f>
        <v/>
      </c>
      <c r="I1249" s="384" t="str">
        <f t="shared" si="83"/>
        <v/>
      </c>
      <c r="J1249" s="380" t="str">
        <f>IF(Table9[[#This Row],[Código do agregado
'[Entidade']]]="","",IF(A1249&lt;&gt;A1248,"A",IF(J1248="A","B",IF(J1248="B","C",IF(J1248="C","D",IF(J1248="D","E",IF(J1248="E","F",IF(J1248="F","G",IF(J1248="G","H",IF(J1248="H","I",IF(J1248="I","J",IF(J1248="J","K",IF(J1248="K","L",IF(J1248="L","M",IF(J1248="M","N",IF(J1248="N","O",IF(J1248="O","P",IF(J1248="P","Q"))))))))))))))))))</f>
        <v/>
      </c>
      <c r="K1249" s="284" t="str">
        <f t="shared" si="84"/>
        <v/>
      </c>
      <c r="L1249" s="285" t="str">
        <f t="shared" si="85"/>
        <v/>
      </c>
      <c r="M1249" s="286" t="str">
        <f t="shared" ca="1" si="86"/>
        <v/>
      </c>
      <c r="U1249" s="275"/>
    </row>
    <row r="1250" spans="1:21" x14ac:dyDescent="0.25">
      <c r="A1250" s="276"/>
      <c r="B1250" s="277" t="str">
        <f>IF(Table9[[#This Row],[Código do agregado
'[Entidade']]]="","",(CONCATENATE(VLOOKUP(Table9[[#This Row],[Código do agregado
'[Entidade']]],Table8[[Código do agregado '[Entidade']]:[Código do agregado
'[1º Direito']]],8,FALSE),".",Table9[[#This Row],[Membro]])))</f>
        <v/>
      </c>
      <c r="C1250" s="278"/>
      <c r="D1250" s="279"/>
      <c r="E1250" s="280" t="str">
        <f ca="1">IF(Table9[[#This Row],[Data de nascimento (aaaa-mm-dd)]]="","",(IF(A1250="","",DATEDIF(D1250,NOW(),"y"))))</f>
        <v/>
      </c>
      <c r="F1250" s="281"/>
      <c r="G1250" s="282"/>
      <c r="H1250" s="283" t="str">
        <f>IF(G1250="","",IF(G1250&gt;(auxiliar!L$2*14),"Sim","Não"))</f>
        <v/>
      </c>
      <c r="I1250" s="384" t="str">
        <f t="shared" si="83"/>
        <v/>
      </c>
      <c r="J1250" s="380" t="str">
        <f>IF(Table9[[#This Row],[Código do agregado
'[Entidade']]]="","",IF(A1250&lt;&gt;A1249,"A",IF(J1249="A","B",IF(J1249="B","C",IF(J1249="C","D",IF(J1249="D","E",IF(J1249="E","F",IF(J1249="F","G",IF(J1249="G","H",IF(J1249="H","I",IF(J1249="I","J",IF(J1249="J","K",IF(J1249="K","L",IF(J1249="L","M",IF(J1249="M","N",IF(J1249="N","O",IF(J1249="O","P",IF(J1249="P","Q"))))))))))))))))))</f>
        <v/>
      </c>
      <c r="K1250" s="284" t="str">
        <f t="shared" si="84"/>
        <v/>
      </c>
      <c r="L1250" s="285" t="str">
        <f t="shared" si="85"/>
        <v/>
      </c>
      <c r="M1250" s="286" t="str">
        <f t="shared" ca="1" si="86"/>
        <v/>
      </c>
      <c r="U1250" s="275"/>
    </row>
    <row r="1251" spans="1:21" x14ac:dyDescent="0.25">
      <c r="A1251" s="276"/>
      <c r="B1251" s="277" t="str">
        <f>IF(Table9[[#This Row],[Código do agregado
'[Entidade']]]="","",(CONCATENATE(VLOOKUP(Table9[[#This Row],[Código do agregado
'[Entidade']]],Table8[[Código do agregado '[Entidade']]:[Código do agregado
'[1º Direito']]],8,FALSE),".",Table9[[#This Row],[Membro]])))</f>
        <v/>
      </c>
      <c r="C1251" s="278"/>
      <c r="D1251" s="279"/>
      <c r="E1251" s="280" t="str">
        <f ca="1">IF(Table9[[#This Row],[Data de nascimento (aaaa-mm-dd)]]="","",(IF(A1251="","",DATEDIF(D1251,NOW(),"y"))))</f>
        <v/>
      </c>
      <c r="F1251" s="281"/>
      <c r="G1251" s="282"/>
      <c r="H1251" s="283" t="str">
        <f>IF(G1251="","",IF(G1251&gt;(auxiliar!L$2*14),"Sim","Não"))</f>
        <v/>
      </c>
      <c r="I1251" s="384" t="str">
        <f t="shared" si="83"/>
        <v/>
      </c>
      <c r="J1251" s="380" t="str">
        <f>IF(Table9[[#This Row],[Código do agregado
'[Entidade']]]="","",IF(A1251&lt;&gt;A1250,"A",IF(J1250="A","B",IF(J1250="B","C",IF(J1250="C","D",IF(J1250="D","E",IF(J1250="E","F",IF(J1250="F","G",IF(J1250="G","H",IF(J1250="H","I",IF(J1250="I","J",IF(J1250="J","K",IF(J1250="K","L",IF(J1250="L","M",IF(J1250="M","N",IF(J1250="N","O",IF(J1250="O","P",IF(J1250="P","Q"))))))))))))))))))</f>
        <v/>
      </c>
      <c r="K1251" s="284" t="str">
        <f t="shared" si="84"/>
        <v/>
      </c>
      <c r="L1251" s="285" t="str">
        <f t="shared" si="85"/>
        <v/>
      </c>
      <c r="M1251" s="286" t="str">
        <f t="shared" ca="1" si="86"/>
        <v/>
      </c>
      <c r="U1251" s="275"/>
    </row>
    <row r="1252" spans="1:21" x14ac:dyDescent="0.25">
      <c r="A1252" s="276"/>
      <c r="B1252" s="277" t="str">
        <f>IF(Table9[[#This Row],[Código do agregado
'[Entidade']]]="","",(CONCATENATE(VLOOKUP(Table9[[#This Row],[Código do agregado
'[Entidade']]],Table8[[Código do agregado '[Entidade']]:[Código do agregado
'[1º Direito']]],8,FALSE),".",Table9[[#This Row],[Membro]])))</f>
        <v/>
      </c>
      <c r="C1252" s="278"/>
      <c r="D1252" s="279"/>
      <c r="E1252" s="280" t="str">
        <f ca="1">IF(Table9[[#This Row],[Data de nascimento (aaaa-mm-dd)]]="","",(IF(A1252="","",DATEDIF(D1252,NOW(),"y"))))</f>
        <v/>
      </c>
      <c r="F1252" s="281"/>
      <c r="G1252" s="282"/>
      <c r="H1252" s="283" t="str">
        <f>IF(G1252="","",IF(G1252&gt;(auxiliar!L$2*14),"Sim","Não"))</f>
        <v/>
      </c>
      <c r="I1252" s="384" t="str">
        <f t="shared" si="83"/>
        <v/>
      </c>
      <c r="J1252" s="380" t="str">
        <f>IF(Table9[[#This Row],[Código do agregado
'[Entidade']]]="","",IF(A1252&lt;&gt;A1251,"A",IF(J1251="A","B",IF(J1251="B","C",IF(J1251="C","D",IF(J1251="D","E",IF(J1251="E","F",IF(J1251="F","G",IF(J1251="G","H",IF(J1251="H","I",IF(J1251="I","J",IF(J1251="J","K",IF(J1251="K","L",IF(J1251="L","M",IF(J1251="M","N",IF(J1251="N","O",IF(J1251="O","P",IF(J1251="P","Q"))))))))))))))))))</f>
        <v/>
      </c>
      <c r="K1252" s="284" t="str">
        <f t="shared" si="84"/>
        <v/>
      </c>
      <c r="L1252" s="285" t="str">
        <f t="shared" si="85"/>
        <v/>
      </c>
      <c r="M1252" s="286" t="str">
        <f t="shared" ca="1" si="86"/>
        <v/>
      </c>
      <c r="U1252" s="275"/>
    </row>
    <row r="1253" spans="1:21" x14ac:dyDescent="0.25">
      <c r="A1253" s="276"/>
      <c r="B1253" s="277" t="str">
        <f>IF(Table9[[#This Row],[Código do agregado
'[Entidade']]]="","",(CONCATENATE(VLOOKUP(Table9[[#This Row],[Código do agregado
'[Entidade']]],Table8[[Código do agregado '[Entidade']]:[Código do agregado
'[1º Direito']]],8,FALSE),".",Table9[[#This Row],[Membro]])))</f>
        <v/>
      </c>
      <c r="C1253" s="278"/>
      <c r="D1253" s="279"/>
      <c r="E1253" s="280" t="str">
        <f ca="1">IF(Table9[[#This Row],[Data de nascimento (aaaa-mm-dd)]]="","",(IF(A1253="","",DATEDIF(D1253,NOW(),"y"))))</f>
        <v/>
      </c>
      <c r="F1253" s="281"/>
      <c r="G1253" s="282"/>
      <c r="H1253" s="283" t="str">
        <f>IF(G1253="","",IF(G1253&gt;(auxiliar!L$2*14),"Sim","Não"))</f>
        <v/>
      </c>
      <c r="I1253" s="384" t="str">
        <f t="shared" si="83"/>
        <v/>
      </c>
      <c r="J1253" s="380" t="str">
        <f>IF(Table9[[#This Row],[Código do agregado
'[Entidade']]]="","",IF(A1253&lt;&gt;A1252,"A",IF(J1252="A","B",IF(J1252="B","C",IF(J1252="C","D",IF(J1252="D","E",IF(J1252="E","F",IF(J1252="F","G",IF(J1252="G","H",IF(J1252="H","I",IF(J1252="I","J",IF(J1252="J","K",IF(J1252="K","L",IF(J1252="L","M",IF(J1252="M","N",IF(J1252="N","O",IF(J1252="O","P",IF(J1252="P","Q"))))))))))))))))))</f>
        <v/>
      </c>
      <c r="K1253" s="284" t="str">
        <f t="shared" si="84"/>
        <v/>
      </c>
      <c r="L1253" s="285" t="str">
        <f t="shared" si="85"/>
        <v/>
      </c>
      <c r="M1253" s="286" t="str">
        <f t="shared" ca="1" si="86"/>
        <v/>
      </c>
      <c r="U1253" s="275"/>
    </row>
    <row r="1254" spans="1:21" x14ac:dyDescent="0.25">
      <c r="A1254" s="276"/>
      <c r="B1254" s="277" t="str">
        <f>IF(Table9[[#This Row],[Código do agregado
'[Entidade']]]="","",(CONCATENATE(VLOOKUP(Table9[[#This Row],[Código do agregado
'[Entidade']]],Table8[[Código do agregado '[Entidade']]:[Código do agregado
'[1º Direito']]],8,FALSE),".",Table9[[#This Row],[Membro]])))</f>
        <v/>
      </c>
      <c r="C1254" s="278"/>
      <c r="D1254" s="279"/>
      <c r="E1254" s="280" t="str">
        <f ca="1">IF(Table9[[#This Row],[Data de nascimento (aaaa-mm-dd)]]="","",(IF(A1254="","",DATEDIF(D1254,NOW(),"y"))))</f>
        <v/>
      </c>
      <c r="F1254" s="281"/>
      <c r="G1254" s="282"/>
      <c r="H1254" s="283" t="str">
        <f>IF(G1254="","",IF(G1254&gt;(auxiliar!L$2*14),"Sim","Não"))</f>
        <v/>
      </c>
      <c r="I1254" s="384" t="str">
        <f t="shared" si="83"/>
        <v/>
      </c>
      <c r="J1254" s="380" t="str">
        <f>IF(Table9[[#This Row],[Código do agregado
'[Entidade']]]="","",IF(A1254&lt;&gt;A1253,"A",IF(J1253="A","B",IF(J1253="B","C",IF(J1253="C","D",IF(J1253="D","E",IF(J1253="E","F",IF(J1253="F","G",IF(J1253="G","H",IF(J1253="H","I",IF(J1253="I","J",IF(J1253="J","K",IF(J1253="K","L",IF(J1253="L","M",IF(J1253="M","N",IF(J1253="N","O",IF(J1253="O","P",IF(J1253="P","Q"))))))))))))))))))</f>
        <v/>
      </c>
      <c r="K1254" s="284" t="str">
        <f t="shared" si="84"/>
        <v/>
      </c>
      <c r="L1254" s="285" t="str">
        <f t="shared" si="85"/>
        <v/>
      </c>
      <c r="M1254" s="286" t="str">
        <f t="shared" ca="1" si="86"/>
        <v/>
      </c>
      <c r="U1254" s="275"/>
    </row>
    <row r="1255" spans="1:21" x14ac:dyDescent="0.25">
      <c r="A1255" s="276"/>
      <c r="B1255" s="277" t="str">
        <f>IF(Table9[[#This Row],[Código do agregado
'[Entidade']]]="","",(CONCATENATE(VLOOKUP(Table9[[#This Row],[Código do agregado
'[Entidade']]],Table8[[Código do agregado '[Entidade']]:[Código do agregado
'[1º Direito']]],8,FALSE),".",Table9[[#This Row],[Membro]])))</f>
        <v/>
      </c>
      <c r="C1255" s="278"/>
      <c r="D1255" s="279"/>
      <c r="E1255" s="280" t="str">
        <f ca="1">IF(Table9[[#This Row],[Data de nascimento (aaaa-mm-dd)]]="","",(IF(A1255="","",DATEDIF(D1255,NOW(),"y"))))</f>
        <v/>
      </c>
      <c r="F1255" s="281"/>
      <c r="G1255" s="282"/>
      <c r="H1255" s="283" t="str">
        <f>IF(G1255="","",IF(G1255&gt;(auxiliar!L$2*14),"Sim","Não"))</f>
        <v/>
      </c>
      <c r="I1255" s="384" t="str">
        <f t="shared" si="83"/>
        <v/>
      </c>
      <c r="J1255" s="380" t="str">
        <f>IF(Table9[[#This Row],[Código do agregado
'[Entidade']]]="","",IF(A1255&lt;&gt;A1254,"A",IF(J1254="A","B",IF(J1254="B","C",IF(J1254="C","D",IF(J1254="D","E",IF(J1254="E","F",IF(J1254="F","G",IF(J1254="G","H",IF(J1254="H","I",IF(J1254="I","J",IF(J1254="J","K",IF(J1254="K","L",IF(J1254="L","M",IF(J1254="M","N",IF(J1254="N","O",IF(J1254="O","P",IF(J1254="P","Q"))))))))))))))))))</f>
        <v/>
      </c>
      <c r="K1255" s="284" t="str">
        <f t="shared" si="84"/>
        <v/>
      </c>
      <c r="L1255" s="285" t="str">
        <f t="shared" si="85"/>
        <v/>
      </c>
      <c r="M1255" s="286" t="str">
        <f t="shared" ca="1" si="86"/>
        <v/>
      </c>
      <c r="U1255" s="275"/>
    </row>
    <row r="1256" spans="1:21" x14ac:dyDescent="0.25">
      <c r="A1256" s="276"/>
      <c r="B1256" s="277" t="str">
        <f>IF(Table9[[#This Row],[Código do agregado
'[Entidade']]]="","",(CONCATENATE(VLOOKUP(Table9[[#This Row],[Código do agregado
'[Entidade']]],Table8[[Código do agregado '[Entidade']]:[Código do agregado
'[1º Direito']]],8,FALSE),".",Table9[[#This Row],[Membro]])))</f>
        <v/>
      </c>
      <c r="C1256" s="278"/>
      <c r="D1256" s="279"/>
      <c r="E1256" s="280" t="str">
        <f ca="1">IF(Table9[[#This Row],[Data de nascimento (aaaa-mm-dd)]]="","",(IF(A1256="","",DATEDIF(D1256,NOW(),"y"))))</f>
        <v/>
      </c>
      <c r="F1256" s="281"/>
      <c r="G1256" s="282"/>
      <c r="H1256" s="283" t="str">
        <f>IF(G1256="","",IF(G1256&gt;(auxiliar!L$2*14),"Sim","Não"))</f>
        <v/>
      </c>
      <c r="I1256" s="384" t="str">
        <f t="shared" si="83"/>
        <v/>
      </c>
      <c r="J1256" s="380" t="str">
        <f>IF(Table9[[#This Row],[Código do agregado
'[Entidade']]]="","",IF(A1256&lt;&gt;A1255,"A",IF(J1255="A","B",IF(J1255="B","C",IF(J1255="C","D",IF(J1255="D","E",IF(J1255="E","F",IF(J1255="F","G",IF(J1255="G","H",IF(J1255="H","I",IF(J1255="I","J",IF(J1255="J","K",IF(J1255="K","L",IF(J1255="L","M",IF(J1255="M","N",IF(J1255="N","O",IF(J1255="O","P",IF(J1255="P","Q"))))))))))))))))))</f>
        <v/>
      </c>
      <c r="K1256" s="284" t="str">
        <f t="shared" si="84"/>
        <v/>
      </c>
      <c r="L1256" s="285" t="str">
        <f t="shared" si="85"/>
        <v/>
      </c>
      <c r="M1256" s="286" t="str">
        <f t="shared" ca="1" si="86"/>
        <v/>
      </c>
      <c r="U1256" s="275"/>
    </row>
    <row r="1257" spans="1:21" x14ac:dyDescent="0.25">
      <c r="A1257" s="276"/>
      <c r="B1257" s="277" t="str">
        <f>IF(Table9[[#This Row],[Código do agregado
'[Entidade']]]="","",(CONCATENATE(VLOOKUP(Table9[[#This Row],[Código do agregado
'[Entidade']]],Table8[[Código do agregado '[Entidade']]:[Código do agregado
'[1º Direito']]],8,FALSE),".",Table9[[#This Row],[Membro]])))</f>
        <v/>
      </c>
      <c r="C1257" s="278"/>
      <c r="D1257" s="279"/>
      <c r="E1257" s="280" t="str">
        <f ca="1">IF(Table9[[#This Row],[Data de nascimento (aaaa-mm-dd)]]="","",(IF(A1257="","",DATEDIF(D1257,NOW(),"y"))))</f>
        <v/>
      </c>
      <c r="F1257" s="281"/>
      <c r="G1257" s="282"/>
      <c r="H1257" s="283" t="str">
        <f>IF(G1257="","",IF(G1257&gt;(auxiliar!L$2*14),"Sim","Não"))</f>
        <v/>
      </c>
      <c r="I1257" s="384" t="str">
        <f t="shared" si="83"/>
        <v/>
      </c>
      <c r="J1257" s="380" t="str">
        <f>IF(Table9[[#This Row],[Código do agregado
'[Entidade']]]="","",IF(A1257&lt;&gt;A1256,"A",IF(J1256="A","B",IF(J1256="B","C",IF(J1256="C","D",IF(J1256="D","E",IF(J1256="E","F",IF(J1256="F","G",IF(J1256="G","H",IF(J1256="H","I",IF(J1256="I","J",IF(J1256="J","K",IF(J1256="K","L",IF(J1256="L","M",IF(J1256="M","N",IF(J1256="N","O",IF(J1256="O","P",IF(J1256="P","Q"))))))))))))))))))</f>
        <v/>
      </c>
      <c r="K1257" s="284" t="str">
        <f t="shared" si="84"/>
        <v/>
      </c>
      <c r="L1257" s="285" t="str">
        <f t="shared" si="85"/>
        <v/>
      </c>
      <c r="M1257" s="286" t="str">
        <f t="shared" ca="1" si="86"/>
        <v/>
      </c>
      <c r="U1257" s="275"/>
    </row>
    <row r="1258" spans="1:21" x14ac:dyDescent="0.25">
      <c r="A1258" s="276"/>
      <c r="B1258" s="277" t="str">
        <f>IF(Table9[[#This Row],[Código do agregado
'[Entidade']]]="","",(CONCATENATE(VLOOKUP(Table9[[#This Row],[Código do agregado
'[Entidade']]],Table8[[Código do agregado '[Entidade']]:[Código do agregado
'[1º Direito']]],8,FALSE),".",Table9[[#This Row],[Membro]])))</f>
        <v/>
      </c>
      <c r="C1258" s="278"/>
      <c r="D1258" s="279"/>
      <c r="E1258" s="280" t="str">
        <f ca="1">IF(Table9[[#This Row],[Data de nascimento (aaaa-mm-dd)]]="","",(IF(A1258="","",DATEDIF(D1258,NOW(),"y"))))</f>
        <v/>
      </c>
      <c r="F1258" s="281"/>
      <c r="G1258" s="282"/>
      <c r="H1258" s="283" t="str">
        <f>IF(G1258="","",IF(G1258&gt;(auxiliar!L$2*14),"Sim","Não"))</f>
        <v/>
      </c>
      <c r="I1258" s="384" t="str">
        <f t="shared" si="83"/>
        <v/>
      </c>
      <c r="J1258" s="380" t="str">
        <f>IF(Table9[[#This Row],[Código do agregado
'[Entidade']]]="","",IF(A1258&lt;&gt;A1257,"A",IF(J1257="A","B",IF(J1257="B","C",IF(J1257="C","D",IF(J1257="D","E",IF(J1257="E","F",IF(J1257="F","G",IF(J1257="G","H",IF(J1257="H","I",IF(J1257="I","J",IF(J1257="J","K",IF(J1257="K","L",IF(J1257="L","M",IF(J1257="M","N",IF(J1257="N","O",IF(J1257="O","P",IF(J1257="P","Q"))))))))))))))))))</f>
        <v/>
      </c>
      <c r="K1258" s="284" t="str">
        <f t="shared" si="84"/>
        <v/>
      </c>
      <c r="L1258" s="285" t="str">
        <f t="shared" si="85"/>
        <v/>
      </c>
      <c r="M1258" s="286" t="str">
        <f t="shared" ca="1" si="86"/>
        <v/>
      </c>
      <c r="U1258" s="275"/>
    </row>
    <row r="1259" spans="1:21" x14ac:dyDescent="0.25">
      <c r="A1259" s="276"/>
      <c r="B1259" s="277" t="str">
        <f>IF(Table9[[#This Row],[Código do agregado
'[Entidade']]]="","",(CONCATENATE(VLOOKUP(Table9[[#This Row],[Código do agregado
'[Entidade']]],Table8[[Código do agregado '[Entidade']]:[Código do agregado
'[1º Direito']]],8,FALSE),".",Table9[[#This Row],[Membro]])))</f>
        <v/>
      </c>
      <c r="C1259" s="278"/>
      <c r="D1259" s="279"/>
      <c r="E1259" s="280" t="str">
        <f ca="1">IF(Table9[[#This Row],[Data de nascimento (aaaa-mm-dd)]]="","",(IF(A1259="","",DATEDIF(D1259,NOW(),"y"))))</f>
        <v/>
      </c>
      <c r="F1259" s="281"/>
      <c r="G1259" s="282"/>
      <c r="H1259" s="283" t="str">
        <f>IF(G1259="","",IF(G1259&gt;(auxiliar!L$2*14),"Sim","Não"))</f>
        <v/>
      </c>
      <c r="I1259" s="384" t="str">
        <f t="shared" si="83"/>
        <v/>
      </c>
      <c r="J1259" s="380" t="str">
        <f>IF(Table9[[#This Row],[Código do agregado
'[Entidade']]]="","",IF(A1259&lt;&gt;A1258,"A",IF(J1258="A","B",IF(J1258="B","C",IF(J1258="C","D",IF(J1258="D","E",IF(J1258="E","F",IF(J1258="F","G",IF(J1258="G","H",IF(J1258="H","I",IF(J1258="I","J",IF(J1258="J","K",IF(J1258="K","L",IF(J1258="L","M",IF(J1258="M","N",IF(J1258="N","O",IF(J1258="O","P",IF(J1258="P","Q"))))))))))))))))))</f>
        <v/>
      </c>
      <c r="K1259" s="284" t="str">
        <f t="shared" si="84"/>
        <v/>
      </c>
      <c r="L1259" s="285" t="str">
        <f t="shared" si="85"/>
        <v/>
      </c>
      <c r="M1259" s="286" t="str">
        <f t="shared" ca="1" si="86"/>
        <v/>
      </c>
      <c r="U1259" s="275"/>
    </row>
    <row r="1260" spans="1:21" x14ac:dyDescent="0.25">
      <c r="A1260" s="276"/>
      <c r="B1260" s="277" t="str">
        <f>IF(Table9[[#This Row],[Código do agregado
'[Entidade']]]="","",(CONCATENATE(VLOOKUP(Table9[[#This Row],[Código do agregado
'[Entidade']]],Table8[[Código do agregado '[Entidade']]:[Código do agregado
'[1º Direito']]],8,FALSE),".",Table9[[#This Row],[Membro]])))</f>
        <v/>
      </c>
      <c r="C1260" s="278"/>
      <c r="D1260" s="279"/>
      <c r="E1260" s="280" t="str">
        <f ca="1">IF(Table9[[#This Row],[Data de nascimento (aaaa-mm-dd)]]="","",(IF(A1260="","",DATEDIF(D1260,NOW(),"y"))))</f>
        <v/>
      </c>
      <c r="F1260" s="281"/>
      <c r="G1260" s="282"/>
      <c r="H1260" s="283" t="str">
        <f>IF(G1260="","",IF(G1260&gt;(auxiliar!L$2*14),"Sim","Não"))</f>
        <v/>
      </c>
      <c r="I1260" s="384" t="str">
        <f t="shared" si="83"/>
        <v/>
      </c>
      <c r="J1260" s="380" t="str">
        <f>IF(Table9[[#This Row],[Código do agregado
'[Entidade']]]="","",IF(A1260&lt;&gt;A1259,"A",IF(J1259="A","B",IF(J1259="B","C",IF(J1259="C","D",IF(J1259="D","E",IF(J1259="E","F",IF(J1259="F","G",IF(J1259="G","H",IF(J1259="H","I",IF(J1259="I","J",IF(J1259="J","K",IF(J1259="K","L",IF(J1259="L","M",IF(J1259="M","N",IF(J1259="N","O",IF(J1259="O","P",IF(J1259="P","Q"))))))))))))))))))</f>
        <v/>
      </c>
      <c r="K1260" s="284" t="str">
        <f t="shared" si="84"/>
        <v/>
      </c>
      <c r="L1260" s="285" t="str">
        <f t="shared" si="85"/>
        <v/>
      </c>
      <c r="M1260" s="286" t="str">
        <f t="shared" ca="1" si="86"/>
        <v/>
      </c>
      <c r="U1260" s="275"/>
    </row>
    <row r="1261" spans="1:21" x14ac:dyDescent="0.25">
      <c r="A1261" s="276"/>
      <c r="B1261" s="277" t="str">
        <f>IF(Table9[[#This Row],[Código do agregado
'[Entidade']]]="","",(CONCATENATE(VLOOKUP(Table9[[#This Row],[Código do agregado
'[Entidade']]],Table8[[Código do agregado '[Entidade']]:[Código do agregado
'[1º Direito']]],8,FALSE),".",Table9[[#This Row],[Membro]])))</f>
        <v/>
      </c>
      <c r="C1261" s="278"/>
      <c r="D1261" s="279"/>
      <c r="E1261" s="280" t="str">
        <f ca="1">IF(Table9[[#This Row],[Data de nascimento (aaaa-mm-dd)]]="","",(IF(A1261="","",DATEDIF(D1261,NOW(),"y"))))</f>
        <v/>
      </c>
      <c r="F1261" s="281"/>
      <c r="G1261" s="282"/>
      <c r="H1261" s="283" t="str">
        <f>IF(G1261="","",IF(G1261&gt;(auxiliar!L$2*14),"Sim","Não"))</f>
        <v/>
      </c>
      <c r="I1261" s="384" t="str">
        <f t="shared" si="83"/>
        <v/>
      </c>
      <c r="J1261" s="380" t="str">
        <f>IF(Table9[[#This Row],[Código do agregado
'[Entidade']]]="","",IF(A1261&lt;&gt;A1260,"A",IF(J1260="A","B",IF(J1260="B","C",IF(J1260="C","D",IF(J1260="D","E",IF(J1260="E","F",IF(J1260="F","G",IF(J1260="G","H",IF(J1260="H","I",IF(J1260="I","J",IF(J1260="J","K",IF(J1260="K","L",IF(J1260="L","M",IF(J1260="M","N",IF(J1260="N","O",IF(J1260="O","P",IF(J1260="P","Q"))))))))))))))))))</f>
        <v/>
      </c>
      <c r="K1261" s="284" t="str">
        <f t="shared" si="84"/>
        <v/>
      </c>
      <c r="L1261" s="285" t="str">
        <f t="shared" si="85"/>
        <v/>
      </c>
      <c r="M1261" s="286" t="str">
        <f t="shared" ca="1" si="86"/>
        <v/>
      </c>
      <c r="U1261" s="275"/>
    </row>
    <row r="1262" spans="1:21" x14ac:dyDescent="0.25">
      <c r="A1262" s="276"/>
      <c r="B1262" s="277" t="str">
        <f>IF(Table9[[#This Row],[Código do agregado
'[Entidade']]]="","",(CONCATENATE(VLOOKUP(Table9[[#This Row],[Código do agregado
'[Entidade']]],Table8[[Código do agregado '[Entidade']]:[Código do agregado
'[1º Direito']]],8,FALSE),".",Table9[[#This Row],[Membro]])))</f>
        <v/>
      </c>
      <c r="C1262" s="278"/>
      <c r="D1262" s="279"/>
      <c r="E1262" s="280" t="str">
        <f ca="1">IF(Table9[[#This Row],[Data de nascimento (aaaa-mm-dd)]]="","",(IF(A1262="","",DATEDIF(D1262,NOW(),"y"))))</f>
        <v/>
      </c>
      <c r="F1262" s="281"/>
      <c r="G1262" s="282"/>
      <c r="H1262" s="283" t="str">
        <f>IF(G1262="","",IF(G1262&gt;(auxiliar!L$2*14),"Sim","Não"))</f>
        <v/>
      </c>
      <c r="I1262" s="384" t="str">
        <f t="shared" si="83"/>
        <v/>
      </c>
      <c r="J1262" s="380" t="str">
        <f>IF(Table9[[#This Row],[Código do agregado
'[Entidade']]]="","",IF(A1262&lt;&gt;A1261,"A",IF(J1261="A","B",IF(J1261="B","C",IF(J1261="C","D",IF(J1261="D","E",IF(J1261="E","F",IF(J1261="F","G",IF(J1261="G","H",IF(J1261="H","I",IF(J1261="I","J",IF(J1261="J","K",IF(J1261="K","L",IF(J1261="L","M",IF(J1261="M","N",IF(J1261="N","O",IF(J1261="O","P",IF(J1261="P","Q"))))))))))))))))))</f>
        <v/>
      </c>
      <c r="K1262" s="284" t="str">
        <f t="shared" si="84"/>
        <v/>
      </c>
      <c r="L1262" s="285" t="str">
        <f t="shared" si="85"/>
        <v/>
      </c>
      <c r="M1262" s="286" t="str">
        <f t="shared" ca="1" si="86"/>
        <v/>
      </c>
      <c r="U1262" s="275"/>
    </row>
    <row r="1263" spans="1:21" x14ac:dyDescent="0.25">
      <c r="A1263" s="276"/>
      <c r="B1263" s="277" t="str">
        <f>IF(Table9[[#This Row],[Código do agregado
'[Entidade']]]="","",(CONCATENATE(VLOOKUP(Table9[[#This Row],[Código do agregado
'[Entidade']]],Table8[[Código do agregado '[Entidade']]:[Código do agregado
'[1º Direito']]],8,FALSE),".",Table9[[#This Row],[Membro]])))</f>
        <v/>
      </c>
      <c r="C1263" s="278"/>
      <c r="D1263" s="279"/>
      <c r="E1263" s="280" t="str">
        <f ca="1">IF(Table9[[#This Row],[Data de nascimento (aaaa-mm-dd)]]="","",(IF(A1263="","",DATEDIF(D1263,NOW(),"y"))))</f>
        <v/>
      </c>
      <c r="F1263" s="281"/>
      <c r="G1263" s="282"/>
      <c r="H1263" s="283" t="str">
        <f>IF(G1263="","",IF(G1263&gt;(auxiliar!L$2*14),"Sim","Não"))</f>
        <v/>
      </c>
      <c r="I1263" s="384" t="str">
        <f t="shared" si="83"/>
        <v/>
      </c>
      <c r="J1263" s="380" t="str">
        <f>IF(Table9[[#This Row],[Código do agregado
'[Entidade']]]="","",IF(A1263&lt;&gt;A1262,"A",IF(J1262="A","B",IF(J1262="B","C",IF(J1262="C","D",IF(J1262="D","E",IF(J1262="E","F",IF(J1262="F","G",IF(J1262="G","H",IF(J1262="H","I",IF(J1262="I","J",IF(J1262="J","K",IF(J1262="K","L",IF(J1262="L","M",IF(J1262="M","N",IF(J1262="N","O",IF(J1262="O","P",IF(J1262="P","Q"))))))))))))))))))</f>
        <v/>
      </c>
      <c r="K1263" s="284" t="str">
        <f t="shared" si="84"/>
        <v/>
      </c>
      <c r="L1263" s="285" t="str">
        <f t="shared" si="85"/>
        <v/>
      </c>
      <c r="M1263" s="286" t="str">
        <f t="shared" ca="1" si="86"/>
        <v/>
      </c>
      <c r="U1263" s="275"/>
    </row>
    <row r="1264" spans="1:21" x14ac:dyDescent="0.25">
      <c r="A1264" s="276"/>
      <c r="B1264" s="277" t="str">
        <f>IF(Table9[[#This Row],[Código do agregado
'[Entidade']]]="","",(CONCATENATE(VLOOKUP(Table9[[#This Row],[Código do agregado
'[Entidade']]],Table8[[Código do agregado '[Entidade']]:[Código do agregado
'[1º Direito']]],8,FALSE),".",Table9[[#This Row],[Membro]])))</f>
        <v/>
      </c>
      <c r="C1264" s="278"/>
      <c r="D1264" s="279"/>
      <c r="E1264" s="280" t="str">
        <f ca="1">IF(Table9[[#This Row],[Data de nascimento (aaaa-mm-dd)]]="","",(IF(A1264="","",DATEDIF(D1264,NOW(),"y"))))</f>
        <v/>
      </c>
      <c r="F1264" s="281"/>
      <c r="G1264" s="282"/>
      <c r="H1264" s="283" t="str">
        <f>IF(G1264="","",IF(G1264&gt;(auxiliar!L$2*14),"Sim","Não"))</f>
        <v/>
      </c>
      <c r="I1264" s="384" t="str">
        <f t="shared" si="83"/>
        <v/>
      </c>
      <c r="J1264" s="380" t="str">
        <f>IF(Table9[[#This Row],[Código do agregado
'[Entidade']]]="","",IF(A1264&lt;&gt;A1263,"A",IF(J1263="A","B",IF(J1263="B","C",IF(J1263="C","D",IF(J1263="D","E",IF(J1263="E","F",IF(J1263="F","G",IF(J1263="G","H",IF(J1263="H","I",IF(J1263="I","J",IF(J1263="J","K",IF(J1263="K","L",IF(J1263="L","M",IF(J1263="M","N",IF(J1263="N","O",IF(J1263="O","P",IF(J1263="P","Q"))))))))))))))))))</f>
        <v/>
      </c>
      <c r="K1264" s="284" t="str">
        <f t="shared" si="84"/>
        <v/>
      </c>
      <c r="L1264" s="285" t="str">
        <f t="shared" si="85"/>
        <v/>
      </c>
      <c r="M1264" s="286" t="str">
        <f t="shared" ca="1" si="86"/>
        <v/>
      </c>
      <c r="U1264" s="275"/>
    </row>
    <row r="1265" spans="1:21" x14ac:dyDescent="0.25">
      <c r="A1265" s="276"/>
      <c r="B1265" s="277" t="str">
        <f>IF(Table9[[#This Row],[Código do agregado
'[Entidade']]]="","",(CONCATENATE(VLOOKUP(Table9[[#This Row],[Código do agregado
'[Entidade']]],Table8[[Código do agregado '[Entidade']]:[Código do agregado
'[1º Direito']]],8,FALSE),".",Table9[[#This Row],[Membro]])))</f>
        <v/>
      </c>
      <c r="C1265" s="278"/>
      <c r="D1265" s="279"/>
      <c r="E1265" s="280" t="str">
        <f ca="1">IF(Table9[[#This Row],[Data de nascimento (aaaa-mm-dd)]]="","",(IF(A1265="","",DATEDIF(D1265,NOW(),"y"))))</f>
        <v/>
      </c>
      <c r="F1265" s="281"/>
      <c r="G1265" s="282"/>
      <c r="H1265" s="283" t="str">
        <f>IF(G1265="","",IF(G1265&gt;(auxiliar!L$2*14),"Sim","Não"))</f>
        <v/>
      </c>
      <c r="I1265" s="384" t="str">
        <f t="shared" si="83"/>
        <v/>
      </c>
      <c r="J1265" s="380" t="str">
        <f>IF(Table9[[#This Row],[Código do agregado
'[Entidade']]]="","",IF(A1265&lt;&gt;A1264,"A",IF(J1264="A","B",IF(J1264="B","C",IF(J1264="C","D",IF(J1264="D","E",IF(J1264="E","F",IF(J1264="F","G",IF(J1264="G","H",IF(J1264="H","I",IF(J1264="I","J",IF(J1264="J","K",IF(J1264="K","L",IF(J1264="L","M",IF(J1264="M","N",IF(J1264="N","O",IF(J1264="O","P",IF(J1264="P","Q"))))))))))))))))))</f>
        <v/>
      </c>
      <c r="K1265" s="284" t="str">
        <f t="shared" si="84"/>
        <v/>
      </c>
      <c r="L1265" s="285" t="str">
        <f t="shared" si="85"/>
        <v/>
      </c>
      <c r="M1265" s="286" t="str">
        <f t="shared" ca="1" si="86"/>
        <v/>
      </c>
      <c r="U1265" s="275"/>
    </row>
    <row r="1266" spans="1:21" x14ac:dyDescent="0.25">
      <c r="A1266" s="276"/>
      <c r="B1266" s="277" t="str">
        <f>IF(Table9[[#This Row],[Código do agregado
'[Entidade']]]="","",(CONCATENATE(VLOOKUP(Table9[[#This Row],[Código do agregado
'[Entidade']]],Table8[[Código do agregado '[Entidade']]:[Código do agregado
'[1º Direito']]],8,FALSE),".",Table9[[#This Row],[Membro]])))</f>
        <v/>
      </c>
      <c r="C1266" s="278"/>
      <c r="D1266" s="279"/>
      <c r="E1266" s="280" t="str">
        <f ca="1">IF(Table9[[#This Row],[Data de nascimento (aaaa-mm-dd)]]="","",(IF(A1266="","",DATEDIF(D1266,NOW(),"y"))))</f>
        <v/>
      </c>
      <c r="F1266" s="281"/>
      <c r="G1266" s="282"/>
      <c r="H1266" s="283" t="str">
        <f>IF(G1266="","",IF(G1266&gt;(auxiliar!L$2*14),"Sim","Não"))</f>
        <v/>
      </c>
      <c r="I1266" s="384" t="str">
        <f t="shared" si="83"/>
        <v/>
      </c>
      <c r="J1266" s="380" t="str">
        <f>IF(Table9[[#This Row],[Código do agregado
'[Entidade']]]="","",IF(A1266&lt;&gt;A1265,"A",IF(J1265="A","B",IF(J1265="B","C",IF(J1265="C","D",IF(J1265="D","E",IF(J1265="E","F",IF(J1265="F","G",IF(J1265="G","H",IF(J1265="H","I",IF(J1265="I","J",IF(J1265="J","K",IF(J1265="K","L",IF(J1265="L","M",IF(J1265="M","N",IF(J1265="N","O",IF(J1265="O","P",IF(J1265="P","Q"))))))))))))))))))</f>
        <v/>
      </c>
      <c r="K1266" s="284" t="str">
        <f t="shared" si="84"/>
        <v/>
      </c>
      <c r="L1266" s="285" t="str">
        <f t="shared" si="85"/>
        <v/>
      </c>
      <c r="M1266" s="286" t="str">
        <f t="shared" ca="1" si="86"/>
        <v/>
      </c>
      <c r="U1266" s="275"/>
    </row>
    <row r="1267" spans="1:21" x14ac:dyDescent="0.25">
      <c r="A1267" s="276"/>
      <c r="B1267" s="277" t="str">
        <f>IF(Table9[[#This Row],[Código do agregado
'[Entidade']]]="","",(CONCATENATE(VLOOKUP(Table9[[#This Row],[Código do agregado
'[Entidade']]],Table8[[Código do agregado '[Entidade']]:[Código do agregado
'[1º Direito']]],8,FALSE),".",Table9[[#This Row],[Membro]])))</f>
        <v/>
      </c>
      <c r="C1267" s="278"/>
      <c r="D1267" s="279"/>
      <c r="E1267" s="280" t="str">
        <f ca="1">IF(Table9[[#This Row],[Data de nascimento (aaaa-mm-dd)]]="","",(IF(A1267="","",DATEDIF(D1267,NOW(),"y"))))</f>
        <v/>
      </c>
      <c r="F1267" s="281"/>
      <c r="G1267" s="282"/>
      <c r="H1267" s="283" t="str">
        <f>IF(G1267="","",IF(G1267&gt;(auxiliar!L$2*14),"Sim","Não"))</f>
        <v/>
      </c>
      <c r="I1267" s="384" t="str">
        <f t="shared" si="83"/>
        <v/>
      </c>
      <c r="J1267" s="380" t="str">
        <f>IF(Table9[[#This Row],[Código do agregado
'[Entidade']]]="","",IF(A1267&lt;&gt;A1266,"A",IF(J1266="A","B",IF(J1266="B","C",IF(J1266="C","D",IF(J1266="D","E",IF(J1266="E","F",IF(J1266="F","G",IF(J1266="G","H",IF(J1266="H","I",IF(J1266="I","J",IF(J1266="J","K",IF(J1266="K","L",IF(J1266="L","M",IF(J1266="M","N",IF(J1266="N","O",IF(J1266="O","P",IF(J1266="P","Q"))))))))))))))))))</f>
        <v/>
      </c>
      <c r="K1267" s="284" t="str">
        <f t="shared" si="84"/>
        <v/>
      </c>
      <c r="L1267" s="285" t="str">
        <f t="shared" si="85"/>
        <v/>
      </c>
      <c r="M1267" s="286" t="str">
        <f t="shared" ca="1" si="86"/>
        <v/>
      </c>
      <c r="U1267" s="275"/>
    </row>
    <row r="1268" spans="1:21" x14ac:dyDescent="0.25">
      <c r="A1268" s="276"/>
      <c r="B1268" s="277" t="str">
        <f>IF(Table9[[#This Row],[Código do agregado
'[Entidade']]]="","",(CONCATENATE(VLOOKUP(Table9[[#This Row],[Código do agregado
'[Entidade']]],Table8[[Código do agregado '[Entidade']]:[Código do agregado
'[1º Direito']]],8,FALSE),".",Table9[[#This Row],[Membro]])))</f>
        <v/>
      </c>
      <c r="C1268" s="278"/>
      <c r="D1268" s="279"/>
      <c r="E1268" s="280" t="str">
        <f ca="1">IF(Table9[[#This Row],[Data de nascimento (aaaa-mm-dd)]]="","",(IF(A1268="","",DATEDIF(D1268,NOW(),"y"))))</f>
        <v/>
      </c>
      <c r="F1268" s="281"/>
      <c r="G1268" s="282"/>
      <c r="H1268" s="283" t="str">
        <f>IF(G1268="","",IF(G1268&gt;(auxiliar!L$2*14),"Sim","Não"))</f>
        <v/>
      </c>
      <c r="I1268" s="384" t="str">
        <f t="shared" si="83"/>
        <v/>
      </c>
      <c r="J1268" s="380" t="str">
        <f>IF(Table9[[#This Row],[Código do agregado
'[Entidade']]]="","",IF(A1268&lt;&gt;A1267,"A",IF(J1267="A","B",IF(J1267="B","C",IF(J1267="C","D",IF(J1267="D","E",IF(J1267="E","F",IF(J1267="F","G",IF(J1267="G","H",IF(J1267="H","I",IF(J1267="I","J",IF(J1267="J","K",IF(J1267="K","L",IF(J1267="L","M",IF(J1267="M","N",IF(J1267="N","O",IF(J1267="O","P",IF(J1267="P","Q"))))))))))))))))))</f>
        <v/>
      </c>
      <c r="K1268" s="284" t="str">
        <f t="shared" si="84"/>
        <v/>
      </c>
      <c r="L1268" s="285" t="str">
        <f t="shared" si="85"/>
        <v/>
      </c>
      <c r="M1268" s="286" t="str">
        <f t="shared" ca="1" si="86"/>
        <v/>
      </c>
      <c r="U1268" s="275"/>
    </row>
    <row r="1269" spans="1:21" x14ac:dyDescent="0.25">
      <c r="A1269" s="276"/>
      <c r="B1269" s="277" t="str">
        <f>IF(Table9[[#This Row],[Código do agregado
'[Entidade']]]="","",(CONCATENATE(VLOOKUP(Table9[[#This Row],[Código do agregado
'[Entidade']]],Table8[[Código do agregado '[Entidade']]:[Código do agregado
'[1º Direito']]],8,FALSE),".",Table9[[#This Row],[Membro]])))</f>
        <v/>
      </c>
      <c r="C1269" s="278"/>
      <c r="D1269" s="279"/>
      <c r="E1269" s="280" t="str">
        <f ca="1">IF(Table9[[#This Row],[Data de nascimento (aaaa-mm-dd)]]="","",(IF(A1269="","",DATEDIF(D1269,NOW(),"y"))))</f>
        <v/>
      </c>
      <c r="F1269" s="281"/>
      <c r="G1269" s="282"/>
      <c r="H1269" s="283" t="str">
        <f>IF(G1269="","",IF(G1269&gt;(auxiliar!L$2*14),"Sim","Não"))</f>
        <v/>
      </c>
      <c r="I1269" s="384" t="str">
        <f t="shared" si="83"/>
        <v/>
      </c>
      <c r="J1269" s="380" t="str">
        <f>IF(Table9[[#This Row],[Código do agregado
'[Entidade']]]="","",IF(A1269&lt;&gt;A1268,"A",IF(J1268="A","B",IF(J1268="B","C",IF(J1268="C","D",IF(J1268="D","E",IF(J1268="E","F",IF(J1268="F","G",IF(J1268="G","H",IF(J1268="H","I",IF(J1268="I","J",IF(J1268="J","K",IF(J1268="K","L",IF(J1268="L","M",IF(J1268="M","N",IF(J1268="N","O",IF(J1268="O","P",IF(J1268="P","Q"))))))))))))))))))</f>
        <v/>
      </c>
      <c r="K1269" s="284" t="str">
        <f t="shared" si="84"/>
        <v/>
      </c>
      <c r="L1269" s="285" t="str">
        <f t="shared" si="85"/>
        <v/>
      </c>
      <c r="M1269" s="286" t="str">
        <f t="shared" ca="1" si="86"/>
        <v/>
      </c>
      <c r="U1269" s="275"/>
    </row>
    <row r="1270" spans="1:21" x14ac:dyDescent="0.25">
      <c r="A1270" s="276"/>
      <c r="B1270" s="277" t="str">
        <f>IF(Table9[[#This Row],[Código do agregado
'[Entidade']]]="","",(CONCATENATE(VLOOKUP(Table9[[#This Row],[Código do agregado
'[Entidade']]],Table8[[Código do agregado '[Entidade']]:[Código do agregado
'[1º Direito']]],8,FALSE),".",Table9[[#This Row],[Membro]])))</f>
        <v/>
      </c>
      <c r="C1270" s="278"/>
      <c r="D1270" s="279"/>
      <c r="E1270" s="280" t="str">
        <f ca="1">IF(Table9[[#This Row],[Data de nascimento (aaaa-mm-dd)]]="","",(IF(A1270="","",DATEDIF(D1270,NOW(),"y"))))</f>
        <v/>
      </c>
      <c r="F1270" s="281"/>
      <c r="G1270" s="282"/>
      <c r="H1270" s="283" t="str">
        <f>IF(G1270="","",IF(G1270&gt;(auxiliar!L$2*14),"Sim","Não"))</f>
        <v/>
      </c>
      <c r="I1270" s="384" t="str">
        <f t="shared" si="83"/>
        <v/>
      </c>
      <c r="J1270" s="380" t="str">
        <f>IF(Table9[[#This Row],[Código do agregado
'[Entidade']]]="","",IF(A1270&lt;&gt;A1269,"A",IF(J1269="A","B",IF(J1269="B","C",IF(J1269="C","D",IF(J1269="D","E",IF(J1269="E","F",IF(J1269="F","G",IF(J1269="G","H",IF(J1269="H","I",IF(J1269="I","J",IF(J1269="J","K",IF(J1269="K","L",IF(J1269="L","M",IF(J1269="M","N",IF(J1269="N","O",IF(J1269="O","P",IF(J1269="P","Q"))))))))))))))))))</f>
        <v/>
      </c>
      <c r="K1270" s="284" t="str">
        <f t="shared" si="84"/>
        <v/>
      </c>
      <c r="L1270" s="285" t="str">
        <f t="shared" si="85"/>
        <v/>
      </c>
      <c r="M1270" s="286" t="str">
        <f t="shared" ca="1" si="86"/>
        <v/>
      </c>
      <c r="U1270" s="275"/>
    </row>
    <row r="1271" spans="1:21" x14ac:dyDescent="0.25">
      <c r="A1271" s="276"/>
      <c r="B1271" s="277" t="str">
        <f>IF(Table9[[#This Row],[Código do agregado
'[Entidade']]]="","",(CONCATENATE(VLOOKUP(Table9[[#This Row],[Código do agregado
'[Entidade']]],Table8[[Código do agregado '[Entidade']]:[Código do agregado
'[1º Direito']]],8,FALSE),".",Table9[[#This Row],[Membro]])))</f>
        <v/>
      </c>
      <c r="C1271" s="278"/>
      <c r="D1271" s="279"/>
      <c r="E1271" s="280" t="str">
        <f ca="1">IF(Table9[[#This Row],[Data de nascimento (aaaa-mm-dd)]]="","",(IF(A1271="","",DATEDIF(D1271,NOW(),"y"))))</f>
        <v/>
      </c>
      <c r="F1271" s="281"/>
      <c r="G1271" s="282"/>
      <c r="H1271" s="283" t="str">
        <f>IF(G1271="","",IF(G1271&gt;(auxiliar!L$2*14),"Sim","Não"))</f>
        <v/>
      </c>
      <c r="I1271" s="384" t="str">
        <f t="shared" si="83"/>
        <v/>
      </c>
      <c r="J1271" s="380" t="str">
        <f>IF(Table9[[#This Row],[Código do agregado
'[Entidade']]]="","",IF(A1271&lt;&gt;A1270,"A",IF(J1270="A","B",IF(J1270="B","C",IF(J1270="C","D",IF(J1270="D","E",IF(J1270="E","F",IF(J1270="F","G",IF(J1270="G","H",IF(J1270="H","I",IF(J1270="I","J",IF(J1270="J","K",IF(J1270="K","L",IF(J1270="L","M",IF(J1270="M","N",IF(J1270="N","O",IF(J1270="O","P",IF(J1270="P","Q"))))))))))))))))))</f>
        <v/>
      </c>
      <c r="K1271" s="284" t="str">
        <f t="shared" si="84"/>
        <v/>
      </c>
      <c r="L1271" s="285" t="str">
        <f t="shared" si="85"/>
        <v/>
      </c>
      <c r="M1271" s="286" t="str">
        <f t="shared" ca="1" si="86"/>
        <v/>
      </c>
      <c r="U1271" s="275"/>
    </row>
    <row r="1272" spans="1:21" x14ac:dyDescent="0.25">
      <c r="A1272" s="276"/>
      <c r="B1272" s="277" t="str">
        <f>IF(Table9[[#This Row],[Código do agregado
'[Entidade']]]="","",(CONCATENATE(VLOOKUP(Table9[[#This Row],[Código do agregado
'[Entidade']]],Table8[[Código do agregado '[Entidade']]:[Código do agregado
'[1º Direito']]],8,FALSE),".",Table9[[#This Row],[Membro]])))</f>
        <v/>
      </c>
      <c r="C1272" s="278"/>
      <c r="D1272" s="279"/>
      <c r="E1272" s="280" t="str">
        <f ca="1">IF(Table9[[#This Row],[Data de nascimento (aaaa-mm-dd)]]="","",(IF(A1272="","",DATEDIF(D1272,NOW(),"y"))))</f>
        <v/>
      </c>
      <c r="F1272" s="281"/>
      <c r="G1272" s="282"/>
      <c r="H1272" s="283" t="str">
        <f>IF(G1272="","",IF(G1272&gt;(auxiliar!L$2*14),"Sim","Não"))</f>
        <v/>
      </c>
      <c r="I1272" s="384" t="str">
        <f t="shared" si="83"/>
        <v/>
      </c>
      <c r="J1272" s="380" t="str">
        <f>IF(Table9[[#This Row],[Código do agregado
'[Entidade']]]="","",IF(A1272&lt;&gt;A1271,"A",IF(J1271="A","B",IF(J1271="B","C",IF(J1271="C","D",IF(J1271="D","E",IF(J1271="E","F",IF(J1271="F","G",IF(J1271="G","H",IF(J1271="H","I",IF(J1271="I","J",IF(J1271="J","K",IF(J1271="K","L",IF(J1271="L","M",IF(J1271="M","N",IF(J1271="N","O",IF(J1271="O","P",IF(J1271="P","Q"))))))))))))))))))</f>
        <v/>
      </c>
      <c r="K1272" s="284" t="str">
        <f t="shared" si="84"/>
        <v/>
      </c>
      <c r="L1272" s="285" t="str">
        <f t="shared" si="85"/>
        <v/>
      </c>
      <c r="M1272" s="286" t="str">
        <f t="shared" ca="1" si="86"/>
        <v/>
      </c>
      <c r="U1272" s="275"/>
    </row>
    <row r="1273" spans="1:21" x14ac:dyDescent="0.25">
      <c r="A1273" s="276"/>
      <c r="B1273" s="277" t="str">
        <f>IF(Table9[[#This Row],[Código do agregado
'[Entidade']]]="","",(CONCATENATE(VLOOKUP(Table9[[#This Row],[Código do agregado
'[Entidade']]],Table8[[Código do agregado '[Entidade']]:[Código do agregado
'[1º Direito']]],8,FALSE),".",Table9[[#This Row],[Membro]])))</f>
        <v/>
      </c>
      <c r="C1273" s="278"/>
      <c r="D1273" s="279"/>
      <c r="E1273" s="280" t="str">
        <f ca="1">IF(Table9[[#This Row],[Data de nascimento (aaaa-mm-dd)]]="","",(IF(A1273="","",DATEDIF(D1273,NOW(),"y"))))</f>
        <v/>
      </c>
      <c r="F1273" s="281"/>
      <c r="G1273" s="282"/>
      <c r="H1273" s="283" t="str">
        <f>IF(G1273="","",IF(G1273&gt;(auxiliar!L$2*14),"Sim","Não"))</f>
        <v/>
      </c>
      <c r="I1273" s="384" t="str">
        <f t="shared" si="83"/>
        <v/>
      </c>
      <c r="J1273" s="380" t="str">
        <f>IF(Table9[[#This Row],[Código do agregado
'[Entidade']]]="","",IF(A1273&lt;&gt;A1272,"A",IF(J1272="A","B",IF(J1272="B","C",IF(J1272="C","D",IF(J1272="D","E",IF(J1272="E","F",IF(J1272="F","G",IF(J1272="G","H",IF(J1272="H","I",IF(J1272="I","J",IF(J1272="J","K",IF(J1272="K","L",IF(J1272="L","M",IF(J1272="M","N",IF(J1272="N","O",IF(J1272="O","P",IF(J1272="P","Q"))))))))))))))))))</f>
        <v/>
      </c>
      <c r="K1273" s="284" t="str">
        <f t="shared" si="84"/>
        <v/>
      </c>
      <c r="L1273" s="285" t="str">
        <f t="shared" si="85"/>
        <v/>
      </c>
      <c r="M1273" s="286" t="str">
        <f t="shared" ca="1" si="86"/>
        <v/>
      </c>
      <c r="U1273" s="275"/>
    </row>
    <row r="1274" spans="1:21" x14ac:dyDescent="0.25">
      <c r="A1274" s="276"/>
      <c r="B1274" s="277" t="str">
        <f>IF(Table9[[#This Row],[Código do agregado
'[Entidade']]]="","",(CONCATENATE(VLOOKUP(Table9[[#This Row],[Código do agregado
'[Entidade']]],Table8[[Código do agregado '[Entidade']]:[Código do agregado
'[1º Direito']]],8,FALSE),".",Table9[[#This Row],[Membro]])))</f>
        <v/>
      </c>
      <c r="C1274" s="278"/>
      <c r="D1274" s="279"/>
      <c r="E1274" s="280" t="str">
        <f ca="1">IF(Table9[[#This Row],[Data de nascimento (aaaa-mm-dd)]]="","",(IF(A1274="","",DATEDIF(D1274,NOW(),"y"))))</f>
        <v/>
      </c>
      <c r="F1274" s="281"/>
      <c r="G1274" s="282"/>
      <c r="H1274" s="283" t="str">
        <f>IF(G1274="","",IF(G1274&gt;(auxiliar!L$2*14),"Sim","Não"))</f>
        <v/>
      </c>
      <c r="I1274" s="384" t="str">
        <f t="shared" si="83"/>
        <v/>
      </c>
      <c r="J1274" s="380" t="str">
        <f>IF(Table9[[#This Row],[Código do agregado
'[Entidade']]]="","",IF(A1274&lt;&gt;A1273,"A",IF(J1273="A","B",IF(J1273="B","C",IF(J1273="C","D",IF(J1273="D","E",IF(J1273="E","F",IF(J1273="F","G",IF(J1273="G","H",IF(J1273="H","I",IF(J1273="I","J",IF(J1273="J","K",IF(J1273="K","L",IF(J1273="L","M",IF(J1273="M","N",IF(J1273="N","O",IF(J1273="O","P",IF(J1273="P","Q"))))))))))))))))))</f>
        <v/>
      </c>
      <c r="K1274" s="284" t="str">
        <f t="shared" si="84"/>
        <v/>
      </c>
      <c r="L1274" s="285" t="str">
        <f t="shared" si="85"/>
        <v/>
      </c>
      <c r="M1274" s="286" t="str">
        <f t="shared" ca="1" si="86"/>
        <v/>
      </c>
      <c r="U1274" s="275"/>
    </row>
    <row r="1275" spans="1:21" x14ac:dyDescent="0.25">
      <c r="A1275" s="276"/>
      <c r="B1275" s="277" t="str">
        <f>IF(Table9[[#This Row],[Código do agregado
'[Entidade']]]="","",(CONCATENATE(VLOOKUP(Table9[[#This Row],[Código do agregado
'[Entidade']]],Table8[[Código do agregado '[Entidade']]:[Código do agregado
'[1º Direito']]],8,FALSE),".",Table9[[#This Row],[Membro]])))</f>
        <v/>
      </c>
      <c r="C1275" s="278"/>
      <c r="D1275" s="279"/>
      <c r="E1275" s="280" t="str">
        <f ca="1">IF(Table9[[#This Row],[Data de nascimento (aaaa-mm-dd)]]="","",(IF(A1275="","",DATEDIF(D1275,NOW(),"y"))))</f>
        <v/>
      </c>
      <c r="F1275" s="281"/>
      <c r="G1275" s="282"/>
      <c r="H1275" s="283" t="str">
        <f>IF(G1275="","",IF(G1275&gt;(auxiliar!L$2*14),"Sim","Não"))</f>
        <v/>
      </c>
      <c r="I1275" s="384" t="str">
        <f t="shared" si="83"/>
        <v/>
      </c>
      <c r="J1275" s="380" t="str">
        <f>IF(Table9[[#This Row],[Código do agregado
'[Entidade']]]="","",IF(A1275&lt;&gt;A1274,"A",IF(J1274="A","B",IF(J1274="B","C",IF(J1274="C","D",IF(J1274="D","E",IF(J1274="E","F",IF(J1274="F","G",IF(J1274="G","H",IF(J1274="H","I",IF(J1274="I","J",IF(J1274="J","K",IF(J1274="K","L",IF(J1274="L","M",IF(J1274="M","N",IF(J1274="N","O",IF(J1274="O","P",IF(J1274="P","Q"))))))))))))))))))</f>
        <v/>
      </c>
      <c r="K1275" s="284" t="str">
        <f t="shared" si="84"/>
        <v/>
      </c>
      <c r="L1275" s="285" t="str">
        <f t="shared" si="85"/>
        <v/>
      </c>
      <c r="M1275" s="286" t="str">
        <f t="shared" ca="1" si="86"/>
        <v/>
      </c>
      <c r="U1275" s="275"/>
    </row>
    <row r="1276" spans="1:21" x14ac:dyDescent="0.25">
      <c r="A1276" s="276"/>
      <c r="B1276" s="277" t="str">
        <f>IF(Table9[[#This Row],[Código do agregado
'[Entidade']]]="","",(CONCATENATE(VLOOKUP(Table9[[#This Row],[Código do agregado
'[Entidade']]],Table8[[Código do agregado '[Entidade']]:[Código do agregado
'[1º Direito']]],8,FALSE),".",Table9[[#This Row],[Membro]])))</f>
        <v/>
      </c>
      <c r="C1276" s="278"/>
      <c r="D1276" s="279"/>
      <c r="E1276" s="280" t="str">
        <f ca="1">IF(Table9[[#This Row],[Data de nascimento (aaaa-mm-dd)]]="","",(IF(A1276="","",DATEDIF(D1276,NOW(),"y"))))</f>
        <v/>
      </c>
      <c r="F1276" s="281"/>
      <c r="G1276" s="282"/>
      <c r="H1276" s="283" t="str">
        <f>IF(G1276="","",IF(G1276&gt;(auxiliar!L$2*14),"Sim","Não"))</f>
        <v/>
      </c>
      <c r="I1276" s="384" t="str">
        <f t="shared" si="83"/>
        <v/>
      </c>
      <c r="J1276" s="380" t="str">
        <f>IF(Table9[[#This Row],[Código do agregado
'[Entidade']]]="","",IF(A1276&lt;&gt;A1275,"A",IF(J1275="A","B",IF(J1275="B","C",IF(J1275="C","D",IF(J1275="D","E",IF(J1275="E","F",IF(J1275="F","G",IF(J1275="G","H",IF(J1275="H","I",IF(J1275="I","J",IF(J1275="J","K",IF(J1275="K","L",IF(J1275="L","M",IF(J1275="M","N",IF(J1275="N","O",IF(J1275="O","P",IF(J1275="P","Q"))))))))))))))))))</f>
        <v/>
      </c>
      <c r="K1276" s="284" t="str">
        <f t="shared" si="84"/>
        <v/>
      </c>
      <c r="L1276" s="285" t="str">
        <f t="shared" si="85"/>
        <v/>
      </c>
      <c r="M1276" s="286" t="str">
        <f t="shared" ca="1" si="86"/>
        <v/>
      </c>
      <c r="U1276" s="275"/>
    </row>
    <row r="1277" spans="1:21" x14ac:dyDescent="0.25">
      <c r="A1277" s="276"/>
      <c r="B1277" s="277" t="str">
        <f>IF(Table9[[#This Row],[Código do agregado
'[Entidade']]]="","",(CONCATENATE(VLOOKUP(Table9[[#This Row],[Código do agregado
'[Entidade']]],Table8[[Código do agregado '[Entidade']]:[Código do agregado
'[1º Direito']]],8,FALSE),".",Table9[[#This Row],[Membro]])))</f>
        <v/>
      </c>
      <c r="C1277" s="278"/>
      <c r="D1277" s="279"/>
      <c r="E1277" s="280" t="str">
        <f ca="1">IF(Table9[[#This Row],[Data de nascimento (aaaa-mm-dd)]]="","",(IF(A1277="","",DATEDIF(D1277,NOW(),"y"))))</f>
        <v/>
      </c>
      <c r="F1277" s="281"/>
      <c r="G1277" s="282"/>
      <c r="H1277" s="283" t="str">
        <f>IF(G1277="","",IF(G1277&gt;(auxiliar!L$2*14),"Sim","Não"))</f>
        <v/>
      </c>
      <c r="I1277" s="384" t="str">
        <f t="shared" si="83"/>
        <v/>
      </c>
      <c r="J1277" s="380" t="str">
        <f>IF(Table9[[#This Row],[Código do agregado
'[Entidade']]]="","",IF(A1277&lt;&gt;A1276,"A",IF(J1276="A","B",IF(J1276="B","C",IF(J1276="C","D",IF(J1276="D","E",IF(J1276="E","F",IF(J1276="F","G",IF(J1276="G","H",IF(J1276="H","I",IF(J1276="I","J",IF(J1276="J","K",IF(J1276="K","L",IF(J1276="L","M",IF(J1276="M","N",IF(J1276="N","O",IF(J1276="O","P",IF(J1276="P","Q"))))))))))))))))))</f>
        <v/>
      </c>
      <c r="K1277" s="284" t="str">
        <f t="shared" si="84"/>
        <v/>
      </c>
      <c r="L1277" s="285" t="str">
        <f t="shared" si="85"/>
        <v/>
      </c>
      <c r="M1277" s="286" t="str">
        <f t="shared" ca="1" si="86"/>
        <v/>
      </c>
      <c r="U1277" s="275"/>
    </row>
    <row r="1278" spans="1:21" x14ac:dyDescent="0.25">
      <c r="A1278" s="276"/>
      <c r="B1278" s="277" t="str">
        <f>IF(Table9[[#This Row],[Código do agregado
'[Entidade']]]="","",(CONCATENATE(VLOOKUP(Table9[[#This Row],[Código do agregado
'[Entidade']]],Table8[[Código do agregado '[Entidade']]:[Código do agregado
'[1º Direito']]],8,FALSE),".",Table9[[#This Row],[Membro]])))</f>
        <v/>
      </c>
      <c r="C1278" s="278"/>
      <c r="D1278" s="279"/>
      <c r="E1278" s="280" t="str">
        <f ca="1">IF(Table9[[#This Row],[Data de nascimento (aaaa-mm-dd)]]="","",(IF(A1278="","",DATEDIF(D1278,NOW(),"y"))))</f>
        <v/>
      </c>
      <c r="F1278" s="281"/>
      <c r="G1278" s="282"/>
      <c r="H1278" s="283" t="str">
        <f>IF(G1278="","",IF(G1278&gt;(auxiliar!L$2*14),"Sim","Não"))</f>
        <v/>
      </c>
      <c r="I1278" s="384" t="str">
        <f t="shared" si="83"/>
        <v/>
      </c>
      <c r="J1278" s="380" t="str">
        <f>IF(Table9[[#This Row],[Código do agregado
'[Entidade']]]="","",IF(A1278&lt;&gt;A1277,"A",IF(J1277="A","B",IF(J1277="B","C",IF(J1277="C","D",IF(J1277="D","E",IF(J1277="E","F",IF(J1277="F","G",IF(J1277="G","H",IF(J1277="H","I",IF(J1277="I","J",IF(J1277="J","K",IF(J1277="K","L",IF(J1277="L","M",IF(J1277="M","N",IF(J1277="N","O",IF(J1277="O","P",IF(J1277="P","Q"))))))))))))))))))</f>
        <v/>
      </c>
      <c r="K1278" s="284" t="str">
        <f t="shared" si="84"/>
        <v/>
      </c>
      <c r="L1278" s="285" t="str">
        <f t="shared" si="85"/>
        <v/>
      </c>
      <c r="M1278" s="286" t="str">
        <f t="shared" ca="1" si="86"/>
        <v/>
      </c>
      <c r="U1278" s="275"/>
    </row>
    <row r="1279" spans="1:21" x14ac:dyDescent="0.25">
      <c r="A1279" s="276"/>
      <c r="B1279" s="277" t="str">
        <f>IF(Table9[[#This Row],[Código do agregado
'[Entidade']]]="","",(CONCATENATE(VLOOKUP(Table9[[#This Row],[Código do agregado
'[Entidade']]],Table8[[Código do agregado '[Entidade']]:[Código do agregado
'[1º Direito']]],8,FALSE),".",Table9[[#This Row],[Membro]])))</f>
        <v/>
      </c>
      <c r="C1279" s="278"/>
      <c r="D1279" s="279"/>
      <c r="E1279" s="280" t="str">
        <f ca="1">IF(Table9[[#This Row],[Data de nascimento (aaaa-mm-dd)]]="","",(IF(A1279="","",DATEDIF(D1279,NOW(),"y"))))</f>
        <v/>
      </c>
      <c r="F1279" s="281"/>
      <c r="G1279" s="282"/>
      <c r="H1279" s="283" t="str">
        <f>IF(G1279="","",IF(G1279&gt;(auxiliar!L$2*14),"Sim","Não"))</f>
        <v/>
      </c>
      <c r="I1279" s="384" t="str">
        <f t="shared" si="83"/>
        <v/>
      </c>
      <c r="J1279" s="380" t="str">
        <f>IF(Table9[[#This Row],[Código do agregado
'[Entidade']]]="","",IF(A1279&lt;&gt;A1278,"A",IF(J1278="A","B",IF(J1278="B","C",IF(J1278="C","D",IF(J1278="D","E",IF(J1278="E","F",IF(J1278="F","G",IF(J1278="G","H",IF(J1278="H","I",IF(J1278="I","J",IF(J1278="J","K",IF(J1278="K","L",IF(J1278="L","M",IF(J1278="M","N",IF(J1278="N","O",IF(J1278="O","P",IF(J1278="P","Q"))))))))))))))))))</f>
        <v/>
      </c>
      <c r="K1279" s="284" t="str">
        <f t="shared" si="84"/>
        <v/>
      </c>
      <c r="L1279" s="285" t="str">
        <f t="shared" si="85"/>
        <v/>
      </c>
      <c r="M1279" s="286" t="str">
        <f t="shared" ca="1" si="86"/>
        <v/>
      </c>
      <c r="U1279" s="275"/>
    </row>
    <row r="1280" spans="1:21" x14ac:dyDescent="0.25">
      <c r="A1280" s="276"/>
      <c r="B1280" s="277" t="str">
        <f>IF(Table9[[#This Row],[Código do agregado
'[Entidade']]]="","",(CONCATENATE(VLOOKUP(Table9[[#This Row],[Código do agregado
'[Entidade']]],Table8[[Código do agregado '[Entidade']]:[Código do agregado
'[1º Direito']]],8,FALSE),".",Table9[[#This Row],[Membro]])))</f>
        <v/>
      </c>
      <c r="C1280" s="278"/>
      <c r="D1280" s="279"/>
      <c r="E1280" s="280" t="str">
        <f ca="1">IF(Table9[[#This Row],[Data de nascimento (aaaa-mm-dd)]]="","",(IF(A1280="","",DATEDIF(D1280,NOW(),"y"))))</f>
        <v/>
      </c>
      <c r="F1280" s="281"/>
      <c r="G1280" s="282"/>
      <c r="H1280" s="283" t="str">
        <f>IF(G1280="","",IF(G1280&gt;(auxiliar!L$2*14),"Sim","Não"))</f>
        <v/>
      </c>
      <c r="I1280" s="384" t="str">
        <f t="shared" si="83"/>
        <v/>
      </c>
      <c r="J1280" s="380" t="str">
        <f>IF(Table9[[#This Row],[Código do agregado
'[Entidade']]]="","",IF(A1280&lt;&gt;A1279,"A",IF(J1279="A","B",IF(J1279="B","C",IF(J1279="C","D",IF(J1279="D","E",IF(J1279="E","F",IF(J1279="F","G",IF(J1279="G","H",IF(J1279="H","I",IF(J1279="I","J",IF(J1279="J","K",IF(J1279="K","L",IF(J1279="L","M",IF(J1279="M","N",IF(J1279="N","O",IF(J1279="O","P",IF(J1279="P","Q"))))))))))))))))))</f>
        <v/>
      </c>
      <c r="K1280" s="284" t="str">
        <f t="shared" si="84"/>
        <v/>
      </c>
      <c r="L1280" s="285" t="str">
        <f t="shared" si="85"/>
        <v/>
      </c>
      <c r="M1280" s="286" t="str">
        <f t="shared" ca="1" si="86"/>
        <v/>
      </c>
      <c r="U1280" s="275"/>
    </row>
    <row r="1281" spans="1:21" x14ac:dyDescent="0.25">
      <c r="A1281" s="276"/>
      <c r="B1281" s="277" t="str">
        <f>IF(Table9[[#This Row],[Código do agregado
'[Entidade']]]="","",(CONCATENATE(VLOOKUP(Table9[[#This Row],[Código do agregado
'[Entidade']]],Table8[[Código do agregado '[Entidade']]:[Código do agregado
'[1º Direito']]],8,FALSE),".",Table9[[#This Row],[Membro]])))</f>
        <v/>
      </c>
      <c r="C1281" s="278"/>
      <c r="D1281" s="279"/>
      <c r="E1281" s="280" t="str">
        <f ca="1">IF(Table9[[#This Row],[Data de nascimento (aaaa-mm-dd)]]="","",(IF(A1281="","",DATEDIF(D1281,NOW(),"y"))))</f>
        <v/>
      </c>
      <c r="F1281" s="281"/>
      <c r="G1281" s="282"/>
      <c r="H1281" s="283" t="str">
        <f>IF(G1281="","",IF(G1281&gt;(auxiliar!L$2*14),"Sim","Não"))</f>
        <v/>
      </c>
      <c r="I1281" s="384" t="str">
        <f t="shared" si="83"/>
        <v/>
      </c>
      <c r="J1281" s="380" t="str">
        <f>IF(Table9[[#This Row],[Código do agregado
'[Entidade']]]="","",IF(A1281&lt;&gt;A1280,"A",IF(J1280="A","B",IF(J1280="B","C",IF(J1280="C","D",IF(J1280="D","E",IF(J1280="E","F",IF(J1280="F","G",IF(J1280="G","H",IF(J1280="H","I",IF(J1280="I","J",IF(J1280="J","K",IF(J1280="K","L",IF(J1280="L","M",IF(J1280="M","N",IF(J1280="N","O",IF(J1280="O","P",IF(J1280="P","Q"))))))))))))))))))</f>
        <v/>
      </c>
      <c r="K1281" s="284" t="str">
        <f t="shared" si="84"/>
        <v/>
      </c>
      <c r="L1281" s="285" t="str">
        <f t="shared" si="85"/>
        <v/>
      </c>
      <c r="M1281" s="286" t="str">
        <f t="shared" ca="1" si="86"/>
        <v/>
      </c>
      <c r="U1281" s="275"/>
    </row>
    <row r="1282" spans="1:21" x14ac:dyDescent="0.25">
      <c r="A1282" s="276"/>
      <c r="B1282" s="277" t="str">
        <f>IF(Table9[[#This Row],[Código do agregado
'[Entidade']]]="","",(CONCATENATE(VLOOKUP(Table9[[#This Row],[Código do agregado
'[Entidade']]],Table8[[Código do agregado '[Entidade']]:[Código do agregado
'[1º Direito']]],8,FALSE),".",Table9[[#This Row],[Membro]])))</f>
        <v/>
      </c>
      <c r="C1282" s="278"/>
      <c r="D1282" s="279"/>
      <c r="E1282" s="280" t="str">
        <f ca="1">IF(Table9[[#This Row],[Data de nascimento (aaaa-mm-dd)]]="","",(IF(A1282="","",DATEDIF(D1282,NOW(),"y"))))</f>
        <v/>
      </c>
      <c r="F1282" s="281"/>
      <c r="G1282" s="282"/>
      <c r="H1282" s="283" t="str">
        <f>IF(G1282="","",IF(G1282&gt;(auxiliar!L$2*14),"Sim","Não"))</f>
        <v/>
      </c>
      <c r="I1282" s="384" t="str">
        <f t="shared" si="83"/>
        <v/>
      </c>
      <c r="J1282" s="380" t="str">
        <f>IF(Table9[[#This Row],[Código do agregado
'[Entidade']]]="","",IF(A1282&lt;&gt;A1281,"A",IF(J1281="A","B",IF(J1281="B","C",IF(J1281="C","D",IF(J1281="D","E",IF(J1281="E","F",IF(J1281="F","G",IF(J1281="G","H",IF(J1281="H","I",IF(J1281="I","J",IF(J1281="J","K",IF(J1281="K","L",IF(J1281="L","M",IF(J1281="M","N",IF(J1281="N","O",IF(J1281="O","P",IF(J1281="P","Q"))))))))))))))))))</f>
        <v/>
      </c>
      <c r="K1282" s="284" t="str">
        <f t="shared" si="84"/>
        <v/>
      </c>
      <c r="L1282" s="285" t="str">
        <f t="shared" si="85"/>
        <v/>
      </c>
      <c r="M1282" s="286" t="str">
        <f t="shared" ca="1" si="86"/>
        <v/>
      </c>
      <c r="U1282" s="275"/>
    </row>
    <row r="1283" spans="1:21" x14ac:dyDescent="0.25">
      <c r="A1283" s="276"/>
      <c r="B1283" s="277" t="str">
        <f>IF(Table9[[#This Row],[Código do agregado
'[Entidade']]]="","",(CONCATENATE(VLOOKUP(Table9[[#This Row],[Código do agregado
'[Entidade']]],Table8[[Código do agregado '[Entidade']]:[Código do agregado
'[1º Direito']]],8,FALSE),".",Table9[[#This Row],[Membro]])))</f>
        <v/>
      </c>
      <c r="C1283" s="278"/>
      <c r="D1283" s="279"/>
      <c r="E1283" s="280" t="str">
        <f ca="1">IF(Table9[[#This Row],[Data de nascimento (aaaa-mm-dd)]]="","",(IF(A1283="","",DATEDIF(D1283,NOW(),"y"))))</f>
        <v/>
      </c>
      <c r="F1283" s="281"/>
      <c r="G1283" s="282"/>
      <c r="H1283" s="283" t="str">
        <f>IF(G1283="","",IF(G1283&gt;(auxiliar!L$2*14),"Sim","Não"))</f>
        <v/>
      </c>
      <c r="I1283" s="384" t="str">
        <f t="shared" si="83"/>
        <v/>
      </c>
      <c r="J1283" s="380" t="str">
        <f>IF(Table9[[#This Row],[Código do agregado
'[Entidade']]]="","",IF(A1283&lt;&gt;A1282,"A",IF(J1282="A","B",IF(J1282="B","C",IF(J1282="C","D",IF(J1282="D","E",IF(J1282="E","F",IF(J1282="F","G",IF(J1282="G","H",IF(J1282="H","I",IF(J1282="I","J",IF(J1282="J","K",IF(J1282="K","L",IF(J1282="L","M",IF(J1282="M","N",IF(J1282="N","O",IF(J1282="O","P",IF(J1282="P","Q"))))))))))))))))))</f>
        <v/>
      </c>
      <c r="K1283" s="284" t="str">
        <f t="shared" si="84"/>
        <v/>
      </c>
      <c r="L1283" s="285" t="str">
        <f t="shared" si="85"/>
        <v/>
      </c>
      <c r="M1283" s="286" t="str">
        <f t="shared" ca="1" si="86"/>
        <v/>
      </c>
      <c r="U1283" s="275"/>
    </row>
    <row r="1284" spans="1:21" x14ac:dyDescent="0.25">
      <c r="A1284" s="276"/>
      <c r="B1284" s="277" t="str">
        <f>IF(Table9[[#This Row],[Código do agregado
'[Entidade']]]="","",(CONCATENATE(VLOOKUP(Table9[[#This Row],[Código do agregado
'[Entidade']]],Table8[[Código do agregado '[Entidade']]:[Código do agregado
'[1º Direito']]],8,FALSE),".",Table9[[#This Row],[Membro]])))</f>
        <v/>
      </c>
      <c r="C1284" s="278"/>
      <c r="D1284" s="279"/>
      <c r="E1284" s="280" t="str">
        <f ca="1">IF(Table9[[#This Row],[Data de nascimento (aaaa-mm-dd)]]="","",(IF(A1284="","",DATEDIF(D1284,NOW(),"y"))))</f>
        <v/>
      </c>
      <c r="F1284" s="281"/>
      <c r="G1284" s="282"/>
      <c r="H1284" s="283" t="str">
        <f>IF(G1284="","",IF(G1284&gt;(auxiliar!L$2*14),"Sim","Não"))</f>
        <v/>
      </c>
      <c r="I1284" s="384" t="str">
        <f t="shared" si="83"/>
        <v/>
      </c>
      <c r="J1284" s="380" t="str">
        <f>IF(Table9[[#This Row],[Código do agregado
'[Entidade']]]="","",IF(A1284&lt;&gt;A1283,"A",IF(J1283="A","B",IF(J1283="B","C",IF(J1283="C","D",IF(J1283="D","E",IF(J1283="E","F",IF(J1283="F","G",IF(J1283="G","H",IF(J1283="H","I",IF(J1283="I","J",IF(J1283="J","K",IF(J1283="K","L",IF(J1283="L","M",IF(J1283="M","N",IF(J1283="N","O",IF(J1283="O","P",IF(J1283="P","Q"))))))))))))))))))</f>
        <v/>
      </c>
      <c r="K1284" s="284" t="str">
        <f t="shared" si="84"/>
        <v/>
      </c>
      <c r="L1284" s="285" t="str">
        <f t="shared" si="85"/>
        <v/>
      </c>
      <c r="M1284" s="286" t="str">
        <f t="shared" ca="1" si="86"/>
        <v/>
      </c>
      <c r="U1284" s="275"/>
    </row>
    <row r="1285" spans="1:21" x14ac:dyDescent="0.25">
      <c r="A1285" s="276"/>
      <c r="B1285" s="277" t="str">
        <f>IF(Table9[[#This Row],[Código do agregado
'[Entidade']]]="","",(CONCATENATE(VLOOKUP(Table9[[#This Row],[Código do agregado
'[Entidade']]],Table8[[Código do agregado '[Entidade']]:[Código do agregado
'[1º Direito']]],8,FALSE),".",Table9[[#This Row],[Membro]])))</f>
        <v/>
      </c>
      <c r="C1285" s="278"/>
      <c r="D1285" s="279"/>
      <c r="E1285" s="280" t="str">
        <f ca="1">IF(Table9[[#This Row],[Data de nascimento (aaaa-mm-dd)]]="","",(IF(A1285="","",DATEDIF(D1285,NOW(),"y"))))</f>
        <v/>
      </c>
      <c r="F1285" s="281"/>
      <c r="G1285" s="282"/>
      <c r="H1285" s="283" t="str">
        <f>IF(G1285="","",IF(G1285&gt;(auxiliar!L$2*14),"Sim","Não"))</f>
        <v/>
      </c>
      <c r="I1285" s="384" t="str">
        <f t="shared" si="83"/>
        <v/>
      </c>
      <c r="J1285" s="380" t="str">
        <f>IF(Table9[[#This Row],[Código do agregado
'[Entidade']]]="","",IF(A1285&lt;&gt;A1284,"A",IF(J1284="A","B",IF(J1284="B","C",IF(J1284="C","D",IF(J1284="D","E",IF(J1284="E","F",IF(J1284="F","G",IF(J1284="G","H",IF(J1284="H","I",IF(J1284="I","J",IF(J1284="J","K",IF(J1284="K","L",IF(J1284="L","M",IF(J1284="M","N",IF(J1284="N","O",IF(J1284="O","P",IF(J1284="P","Q"))))))))))))))))))</f>
        <v/>
      </c>
      <c r="K1285" s="284" t="str">
        <f t="shared" si="84"/>
        <v/>
      </c>
      <c r="L1285" s="285" t="str">
        <f t="shared" si="85"/>
        <v/>
      </c>
      <c r="M1285" s="286" t="str">
        <f t="shared" ca="1" si="86"/>
        <v/>
      </c>
      <c r="U1285" s="275"/>
    </row>
    <row r="1286" spans="1:21" x14ac:dyDescent="0.25">
      <c r="A1286" s="276"/>
      <c r="B1286" s="277" t="str">
        <f>IF(Table9[[#This Row],[Código do agregado
'[Entidade']]]="","",(CONCATENATE(VLOOKUP(Table9[[#This Row],[Código do agregado
'[Entidade']]],Table8[[Código do agregado '[Entidade']]:[Código do agregado
'[1º Direito']]],8,FALSE),".",Table9[[#This Row],[Membro]])))</f>
        <v/>
      </c>
      <c r="C1286" s="278"/>
      <c r="D1286" s="279"/>
      <c r="E1286" s="280" t="str">
        <f ca="1">IF(Table9[[#This Row],[Data de nascimento (aaaa-mm-dd)]]="","",(IF(A1286="","",DATEDIF(D1286,NOW(),"y"))))</f>
        <v/>
      </c>
      <c r="F1286" s="281"/>
      <c r="G1286" s="282"/>
      <c r="H1286" s="283" t="str">
        <f>IF(G1286="","",IF(G1286&gt;(auxiliar!L$2*14),"Sim","Não"))</f>
        <v/>
      </c>
      <c r="I1286" s="384" t="str">
        <f t="shared" si="83"/>
        <v/>
      </c>
      <c r="J1286" s="380" t="str">
        <f>IF(Table9[[#This Row],[Código do agregado
'[Entidade']]]="","",IF(A1286&lt;&gt;A1285,"A",IF(J1285="A","B",IF(J1285="B","C",IF(J1285="C","D",IF(J1285="D","E",IF(J1285="E","F",IF(J1285="F","G",IF(J1285="G","H",IF(J1285="H","I",IF(J1285="I","J",IF(J1285="J","K",IF(J1285="K","L",IF(J1285="L","M",IF(J1285="M","N",IF(J1285="N","O",IF(J1285="O","P",IF(J1285="P","Q"))))))))))))))))))</f>
        <v/>
      </c>
      <c r="K1286" s="284" t="str">
        <f t="shared" si="84"/>
        <v/>
      </c>
      <c r="L1286" s="285" t="str">
        <f t="shared" si="85"/>
        <v/>
      </c>
      <c r="M1286" s="286" t="str">
        <f t="shared" ca="1" si="86"/>
        <v/>
      </c>
      <c r="U1286" s="275"/>
    </row>
    <row r="1287" spans="1:21" x14ac:dyDescent="0.25">
      <c r="A1287" s="276"/>
      <c r="B1287" s="277" t="str">
        <f>IF(Table9[[#This Row],[Código do agregado
'[Entidade']]]="","",(CONCATENATE(VLOOKUP(Table9[[#This Row],[Código do agregado
'[Entidade']]],Table8[[Código do agregado '[Entidade']]:[Código do agregado
'[1º Direito']]],8,FALSE),".",Table9[[#This Row],[Membro]])))</f>
        <v/>
      </c>
      <c r="C1287" s="278"/>
      <c r="D1287" s="279"/>
      <c r="E1287" s="280" t="str">
        <f ca="1">IF(Table9[[#This Row],[Data de nascimento (aaaa-mm-dd)]]="","",(IF(A1287="","",DATEDIF(D1287,NOW(),"y"))))</f>
        <v/>
      </c>
      <c r="F1287" s="281"/>
      <c r="G1287" s="282"/>
      <c r="H1287" s="283" t="str">
        <f>IF(G1287="","",IF(G1287&gt;(auxiliar!L$2*14),"Sim","Não"))</f>
        <v/>
      </c>
      <c r="I1287" s="384" t="str">
        <f t="shared" ref="I1287:I1350" si="87">IF(AND(A1287&lt;&gt;"",OR(C1287="",D1287="",F1287="",AND(H1287="",L1287="Rend"))),"NÃO","")</f>
        <v/>
      </c>
      <c r="J1287" s="380" t="str">
        <f>IF(Table9[[#This Row],[Código do agregado
'[Entidade']]]="","",IF(A1287&lt;&gt;A1286,"A",IF(J1286="A","B",IF(J1286="B","C",IF(J1286="C","D",IF(J1286="D","E",IF(J1286="E","F",IF(J1286="F","G",IF(J1286="G","H",IF(J1286="H","I",IF(J1286="I","J",IF(J1286="J","K",IF(J1286="K","L",IF(J1286="L","M",IF(J1286="M","N",IF(J1286="N","O",IF(J1286="O","P",IF(J1286="P","Q"))))))))))))))))))</f>
        <v/>
      </c>
      <c r="K1287" s="284" t="str">
        <f t="shared" si="84"/>
        <v/>
      </c>
      <c r="L1287" s="285" t="str">
        <f t="shared" si="85"/>
        <v/>
      </c>
      <c r="M1287" s="286" t="str">
        <f t="shared" ca="1" si="86"/>
        <v/>
      </c>
      <c r="U1287" s="275"/>
    </row>
    <row r="1288" spans="1:21" x14ac:dyDescent="0.25">
      <c r="A1288" s="276"/>
      <c r="B1288" s="277" t="str">
        <f>IF(Table9[[#This Row],[Código do agregado
'[Entidade']]]="","",(CONCATENATE(VLOOKUP(Table9[[#This Row],[Código do agregado
'[Entidade']]],Table8[[Código do agregado '[Entidade']]:[Código do agregado
'[1º Direito']]],8,FALSE),".",Table9[[#This Row],[Membro]])))</f>
        <v/>
      </c>
      <c r="C1288" s="278"/>
      <c r="D1288" s="279"/>
      <c r="E1288" s="280" t="str">
        <f ca="1">IF(Table9[[#This Row],[Data de nascimento (aaaa-mm-dd)]]="","",(IF(A1288="","",DATEDIF(D1288,NOW(),"y"))))</f>
        <v/>
      </c>
      <c r="F1288" s="281"/>
      <c r="G1288" s="282"/>
      <c r="H1288" s="283" t="str">
        <f>IF(G1288="","",IF(G1288&gt;(auxiliar!L$2*14),"Sim","Não"))</f>
        <v/>
      </c>
      <c r="I1288" s="384" t="str">
        <f t="shared" si="87"/>
        <v/>
      </c>
      <c r="J1288" s="380" t="str">
        <f>IF(Table9[[#This Row],[Código do agregado
'[Entidade']]]="","",IF(A1288&lt;&gt;A1287,"A",IF(J1287="A","B",IF(J1287="B","C",IF(J1287="C","D",IF(J1287="D","E",IF(J1287="E","F",IF(J1287="F","G",IF(J1287="G","H",IF(J1287="H","I",IF(J1287="I","J",IF(J1287="J","K",IF(J1287="K","L",IF(J1287="L","M",IF(J1287="M","N",IF(J1287="N","O",IF(J1287="O","P",IF(J1287="P","Q"))))))))))))))))))</f>
        <v/>
      </c>
      <c r="K1288" s="284" t="str">
        <f t="shared" si="84"/>
        <v/>
      </c>
      <c r="L1288" s="285" t="str">
        <f t="shared" si="85"/>
        <v/>
      </c>
      <c r="M1288" s="286" t="str">
        <f t="shared" ca="1" si="86"/>
        <v/>
      </c>
      <c r="U1288" s="275"/>
    </row>
    <row r="1289" spans="1:21" x14ac:dyDescent="0.25">
      <c r="A1289" s="276"/>
      <c r="B1289" s="277" t="str">
        <f>IF(Table9[[#This Row],[Código do agregado
'[Entidade']]]="","",(CONCATENATE(VLOOKUP(Table9[[#This Row],[Código do agregado
'[Entidade']]],Table8[[Código do agregado '[Entidade']]:[Código do agregado
'[1º Direito']]],8,FALSE),".",Table9[[#This Row],[Membro]])))</f>
        <v/>
      </c>
      <c r="C1289" s="278"/>
      <c r="D1289" s="279"/>
      <c r="E1289" s="280" t="str">
        <f ca="1">IF(Table9[[#This Row],[Data de nascimento (aaaa-mm-dd)]]="","",(IF(A1289="","",DATEDIF(D1289,NOW(),"y"))))</f>
        <v/>
      </c>
      <c r="F1289" s="281"/>
      <c r="G1289" s="282"/>
      <c r="H1289" s="283" t="str">
        <f>IF(G1289="","",IF(G1289&gt;(auxiliar!L$2*14),"Sim","Não"))</f>
        <v/>
      </c>
      <c r="I1289" s="384" t="str">
        <f t="shared" si="87"/>
        <v/>
      </c>
      <c r="J1289" s="380" t="str">
        <f>IF(Table9[[#This Row],[Código do agregado
'[Entidade']]]="","",IF(A1289&lt;&gt;A1288,"A",IF(J1288="A","B",IF(J1288="B","C",IF(J1288="C","D",IF(J1288="D","E",IF(J1288="E","F",IF(J1288="F","G",IF(J1288="G","H",IF(J1288="H","I",IF(J1288="I","J",IF(J1288="J","K",IF(J1288="K","L",IF(J1288="L","M",IF(J1288="M","N",IF(J1288="N","O",IF(J1288="O","P",IF(J1288="P","Q"))))))))))))))))))</f>
        <v/>
      </c>
      <c r="K1289" s="284" t="str">
        <f t="shared" si="84"/>
        <v/>
      </c>
      <c r="L1289" s="285" t="str">
        <f t="shared" si="85"/>
        <v/>
      </c>
      <c r="M1289" s="286" t="str">
        <f t="shared" ca="1" si="86"/>
        <v/>
      </c>
      <c r="U1289" s="275"/>
    </row>
    <row r="1290" spans="1:21" x14ac:dyDescent="0.25">
      <c r="A1290" s="276"/>
      <c r="B1290" s="277" t="str">
        <f>IF(Table9[[#This Row],[Código do agregado
'[Entidade']]]="","",(CONCATENATE(VLOOKUP(Table9[[#This Row],[Código do agregado
'[Entidade']]],Table8[[Código do agregado '[Entidade']]:[Código do agregado
'[1º Direito']]],8,FALSE),".",Table9[[#This Row],[Membro]])))</f>
        <v/>
      </c>
      <c r="C1290" s="278"/>
      <c r="D1290" s="279"/>
      <c r="E1290" s="280" t="str">
        <f ca="1">IF(Table9[[#This Row],[Data de nascimento (aaaa-mm-dd)]]="","",(IF(A1290="","",DATEDIF(D1290,NOW(),"y"))))</f>
        <v/>
      </c>
      <c r="F1290" s="281"/>
      <c r="G1290" s="282"/>
      <c r="H1290" s="283" t="str">
        <f>IF(G1290="","",IF(G1290&gt;(auxiliar!L$2*14),"Sim","Não"))</f>
        <v/>
      </c>
      <c r="I1290" s="384" t="str">
        <f t="shared" si="87"/>
        <v/>
      </c>
      <c r="J1290" s="380" t="str">
        <f>IF(Table9[[#This Row],[Código do agregado
'[Entidade']]]="","",IF(A1290&lt;&gt;A1289,"A",IF(J1289="A","B",IF(J1289="B","C",IF(J1289="C","D",IF(J1289="D","E",IF(J1289="E","F",IF(J1289="F","G",IF(J1289="G","H",IF(J1289="H","I",IF(J1289="I","J",IF(J1289="J","K",IF(J1289="K","L",IF(J1289="L","M",IF(J1289="M","N",IF(J1289="N","O",IF(J1289="O","P",IF(J1289="P","Q"))))))))))))))))))</f>
        <v/>
      </c>
      <c r="K1290" s="284" t="str">
        <f t="shared" si="84"/>
        <v/>
      </c>
      <c r="L1290" s="285" t="str">
        <f t="shared" si="85"/>
        <v/>
      </c>
      <c r="M1290" s="286" t="str">
        <f t="shared" ca="1" si="86"/>
        <v/>
      </c>
      <c r="U1290" s="275"/>
    </row>
    <row r="1291" spans="1:21" x14ac:dyDescent="0.25">
      <c r="A1291" s="276"/>
      <c r="B1291" s="277" t="str">
        <f>IF(Table9[[#This Row],[Código do agregado
'[Entidade']]]="","",(CONCATENATE(VLOOKUP(Table9[[#This Row],[Código do agregado
'[Entidade']]],Table8[[Código do agregado '[Entidade']]:[Código do agregado
'[1º Direito']]],8,FALSE),".",Table9[[#This Row],[Membro]])))</f>
        <v/>
      </c>
      <c r="C1291" s="278"/>
      <c r="D1291" s="279"/>
      <c r="E1291" s="280" t="str">
        <f ca="1">IF(Table9[[#This Row],[Data de nascimento (aaaa-mm-dd)]]="","",(IF(A1291="","",DATEDIF(D1291,NOW(),"y"))))</f>
        <v/>
      </c>
      <c r="F1291" s="281"/>
      <c r="G1291" s="282"/>
      <c r="H1291" s="283" t="str">
        <f>IF(G1291="","",IF(G1291&gt;(auxiliar!L$2*14),"Sim","Não"))</f>
        <v/>
      </c>
      <c r="I1291" s="384" t="str">
        <f t="shared" si="87"/>
        <v/>
      </c>
      <c r="J1291" s="380" t="str">
        <f>IF(Table9[[#This Row],[Código do agregado
'[Entidade']]]="","",IF(A1291&lt;&gt;A1290,"A",IF(J1290="A","B",IF(J1290="B","C",IF(J1290="C","D",IF(J1290="D","E",IF(J1290="E","F",IF(J1290="F","G",IF(J1290="G","H",IF(J1290="H","I",IF(J1290="I","J",IF(J1290="J","K",IF(J1290="K","L",IF(J1290="L","M",IF(J1290="M","N",IF(J1290="N","O",IF(J1290="O","P",IF(J1290="P","Q"))))))))))))))))))</f>
        <v/>
      </c>
      <c r="K1291" s="284" t="str">
        <f t="shared" si="84"/>
        <v/>
      </c>
      <c r="L1291" s="285" t="str">
        <f t="shared" si="85"/>
        <v/>
      </c>
      <c r="M1291" s="286" t="str">
        <f t="shared" ca="1" si="86"/>
        <v/>
      </c>
      <c r="U1291" s="275"/>
    </row>
    <row r="1292" spans="1:21" x14ac:dyDescent="0.25">
      <c r="A1292" s="276"/>
      <c r="B1292" s="277" t="str">
        <f>IF(Table9[[#This Row],[Código do agregado
'[Entidade']]]="","",(CONCATENATE(VLOOKUP(Table9[[#This Row],[Código do agregado
'[Entidade']]],Table8[[Código do agregado '[Entidade']]:[Código do agregado
'[1º Direito']]],8,FALSE),".",Table9[[#This Row],[Membro]])))</f>
        <v/>
      </c>
      <c r="C1292" s="278"/>
      <c r="D1292" s="279"/>
      <c r="E1292" s="280" t="str">
        <f ca="1">IF(Table9[[#This Row],[Data de nascimento (aaaa-mm-dd)]]="","",(IF(A1292="","",DATEDIF(D1292,NOW(),"y"))))</f>
        <v/>
      </c>
      <c r="F1292" s="281"/>
      <c r="G1292" s="282"/>
      <c r="H1292" s="283" t="str">
        <f>IF(G1292="","",IF(G1292&gt;(auxiliar!L$2*14),"Sim","Não"))</f>
        <v/>
      </c>
      <c r="I1292" s="384" t="str">
        <f t="shared" si="87"/>
        <v/>
      </c>
      <c r="J1292" s="380" t="str">
        <f>IF(Table9[[#This Row],[Código do agregado
'[Entidade']]]="","",IF(A1292&lt;&gt;A1291,"A",IF(J1291="A","B",IF(J1291="B","C",IF(J1291="C","D",IF(J1291="D","E",IF(J1291="E","F",IF(J1291="F","G",IF(J1291="G","H",IF(J1291="H","I",IF(J1291="I","J",IF(J1291="J","K",IF(J1291="K","L",IF(J1291="L","M",IF(J1291="M","N",IF(J1291="N","O",IF(J1291="O","P",IF(J1291="P","Q"))))))))))))))))))</f>
        <v/>
      </c>
      <c r="K1292" s="284" t="str">
        <f t="shared" ref="K1292:K1355" si="88">IFERROR(IF(OR(RIGHT(C1292,1)-(11-((9*LEFT(C1292,1)+8*MID(C1292,2,1)+7*MID(C1292,3,1)+6*MID(C1292,4,1)+5*MID(C1292,5,1)+4*MID(C1292,6,1)+3*MID(C1292,7,1)+2*MID(C1292,8,1))-(11*INT((9*LEFT(C1292,1)+8*MID(C1292,2,1)+7*MID(C1292,3,1)+6*MID(C1292,4,1)+5*MID(C1292,5,1)+4*MID(C1292,6,1)+3*MID(C1292,7,1)+2*MID(C1292,8,1))/11))))=0,RIGHT(C1292,1)-(11-((9*LEFT(C1292,1)+8*MID(C1292,2,1)+7*MID(C1292,3,1)+6*MID(C1292,4,1)+5*MID(C1292,5,1)+4*MID(C1292,6,1)+3*MID(C1292,7,1)+2*MID(C1292,8,1))-(11*INT((9*LEFT(C1292,1)+8*MID(C1292,2,1)+7*MID(C1292,3,1)+6*MID(C1292,4,1)+5*MID(C1292,5,1)+4*MID(C1292,6,1)+3*MID(C1292,7,1)+2*MID(C1292,8,1))/11))))=-11,RIGHT(C1292,1)-(11-((9*LEFT(C1292,1)+8*MID(C1292,2,1)+7*MID(C1292,3,1)+6*MID(C1292,4,1)+5*MID(C1292,5,1)+4*MID(C1292,6,1)+3*MID(C1292,7,1)+2*MID(C1292,8,1))-(11*INT((9*LEFT(C1292,1)+8*MID(C1292,2,1)+7*MID(C1292,3,1)+6*MID(C1292,4,1)+5*MID(C1292,5,1)+4*MID(C1292,6,1)+3*MID(C1292,7,1)+2*MID(C1292,8,1))/11))))=-10),"","X"),"")</f>
        <v/>
      </c>
      <c r="L1292" s="285" t="str">
        <f t="shared" ref="L1292:L1355" si="89">IF(RIGHT(B1292,1)="A","",IF(B1292="","",IF(OR(E1292&gt;65,AND(E1292&gt;17,E1292&lt;26)),"Rend","")))</f>
        <v/>
      </c>
      <c r="M1292" s="286" t="str">
        <f t="shared" ref="M1292:M1355" ca="1" si="90">IF(OR(E1292&lt;18,AND(H1292="Não",L1292="Rend")),"Dep","")</f>
        <v/>
      </c>
      <c r="U1292" s="275"/>
    </row>
    <row r="1293" spans="1:21" x14ac:dyDescent="0.25">
      <c r="A1293" s="276"/>
      <c r="B1293" s="277" t="str">
        <f>IF(Table9[[#This Row],[Código do agregado
'[Entidade']]]="","",(CONCATENATE(VLOOKUP(Table9[[#This Row],[Código do agregado
'[Entidade']]],Table8[[Código do agregado '[Entidade']]:[Código do agregado
'[1º Direito']]],8,FALSE),".",Table9[[#This Row],[Membro]])))</f>
        <v/>
      </c>
      <c r="C1293" s="278"/>
      <c r="D1293" s="279"/>
      <c r="E1293" s="280" t="str">
        <f ca="1">IF(Table9[[#This Row],[Data de nascimento (aaaa-mm-dd)]]="","",(IF(A1293="","",DATEDIF(D1293,NOW(),"y"))))</f>
        <v/>
      </c>
      <c r="F1293" s="281"/>
      <c r="G1293" s="282"/>
      <c r="H1293" s="283" t="str">
        <f>IF(G1293="","",IF(G1293&gt;(auxiliar!L$2*14),"Sim","Não"))</f>
        <v/>
      </c>
      <c r="I1293" s="384" t="str">
        <f t="shared" si="87"/>
        <v/>
      </c>
      <c r="J1293" s="380" t="str">
        <f>IF(Table9[[#This Row],[Código do agregado
'[Entidade']]]="","",IF(A1293&lt;&gt;A1292,"A",IF(J1292="A","B",IF(J1292="B","C",IF(J1292="C","D",IF(J1292="D","E",IF(J1292="E","F",IF(J1292="F","G",IF(J1292="G","H",IF(J1292="H","I",IF(J1292="I","J",IF(J1292="J","K",IF(J1292="K","L",IF(J1292="L","M",IF(J1292="M","N",IF(J1292="N","O",IF(J1292="O","P",IF(J1292="P","Q"))))))))))))))))))</f>
        <v/>
      </c>
      <c r="K1293" s="284" t="str">
        <f t="shared" si="88"/>
        <v/>
      </c>
      <c r="L1293" s="285" t="str">
        <f t="shared" si="89"/>
        <v/>
      </c>
      <c r="M1293" s="286" t="str">
        <f t="shared" ca="1" si="90"/>
        <v/>
      </c>
      <c r="U1293" s="275"/>
    </row>
    <row r="1294" spans="1:21" x14ac:dyDescent="0.25">
      <c r="A1294" s="276"/>
      <c r="B1294" s="277" t="str">
        <f>IF(Table9[[#This Row],[Código do agregado
'[Entidade']]]="","",(CONCATENATE(VLOOKUP(Table9[[#This Row],[Código do agregado
'[Entidade']]],Table8[[Código do agregado '[Entidade']]:[Código do agregado
'[1º Direito']]],8,FALSE),".",Table9[[#This Row],[Membro]])))</f>
        <v/>
      </c>
      <c r="C1294" s="278"/>
      <c r="D1294" s="279"/>
      <c r="E1294" s="280" t="str">
        <f ca="1">IF(Table9[[#This Row],[Data de nascimento (aaaa-mm-dd)]]="","",(IF(A1294="","",DATEDIF(D1294,NOW(),"y"))))</f>
        <v/>
      </c>
      <c r="F1294" s="281"/>
      <c r="G1294" s="282"/>
      <c r="H1294" s="283" t="str">
        <f>IF(G1294="","",IF(G1294&gt;(auxiliar!L$2*14),"Sim","Não"))</f>
        <v/>
      </c>
      <c r="I1294" s="384" t="str">
        <f t="shared" si="87"/>
        <v/>
      </c>
      <c r="J1294" s="380" t="str">
        <f>IF(Table9[[#This Row],[Código do agregado
'[Entidade']]]="","",IF(A1294&lt;&gt;A1293,"A",IF(J1293="A","B",IF(J1293="B","C",IF(J1293="C","D",IF(J1293="D","E",IF(J1293="E","F",IF(J1293="F","G",IF(J1293="G","H",IF(J1293="H","I",IF(J1293="I","J",IF(J1293="J","K",IF(J1293="K","L",IF(J1293="L","M",IF(J1293="M","N",IF(J1293="N","O",IF(J1293="O","P",IF(J1293="P","Q"))))))))))))))))))</f>
        <v/>
      </c>
      <c r="K1294" s="284" t="str">
        <f t="shared" si="88"/>
        <v/>
      </c>
      <c r="L1294" s="285" t="str">
        <f t="shared" si="89"/>
        <v/>
      </c>
      <c r="M1294" s="286" t="str">
        <f t="shared" ca="1" si="90"/>
        <v/>
      </c>
      <c r="U1294" s="275"/>
    </row>
    <row r="1295" spans="1:21" x14ac:dyDescent="0.25">
      <c r="A1295" s="276"/>
      <c r="B1295" s="277" t="str">
        <f>IF(Table9[[#This Row],[Código do agregado
'[Entidade']]]="","",(CONCATENATE(VLOOKUP(Table9[[#This Row],[Código do agregado
'[Entidade']]],Table8[[Código do agregado '[Entidade']]:[Código do agregado
'[1º Direito']]],8,FALSE),".",Table9[[#This Row],[Membro]])))</f>
        <v/>
      </c>
      <c r="C1295" s="278"/>
      <c r="D1295" s="279"/>
      <c r="E1295" s="280" t="str">
        <f ca="1">IF(Table9[[#This Row],[Data de nascimento (aaaa-mm-dd)]]="","",(IF(A1295="","",DATEDIF(D1295,NOW(),"y"))))</f>
        <v/>
      </c>
      <c r="F1295" s="281"/>
      <c r="G1295" s="282"/>
      <c r="H1295" s="283" t="str">
        <f>IF(G1295="","",IF(G1295&gt;(auxiliar!L$2*14),"Sim","Não"))</f>
        <v/>
      </c>
      <c r="I1295" s="384" t="str">
        <f t="shared" si="87"/>
        <v/>
      </c>
      <c r="J1295" s="380" t="str">
        <f>IF(Table9[[#This Row],[Código do agregado
'[Entidade']]]="","",IF(A1295&lt;&gt;A1294,"A",IF(J1294="A","B",IF(J1294="B","C",IF(J1294="C","D",IF(J1294="D","E",IF(J1294="E","F",IF(J1294="F","G",IF(J1294="G","H",IF(J1294="H","I",IF(J1294="I","J",IF(J1294="J","K",IF(J1294="K","L",IF(J1294="L","M",IF(J1294="M","N",IF(J1294="N","O",IF(J1294="O","P",IF(J1294="P","Q"))))))))))))))))))</f>
        <v/>
      </c>
      <c r="K1295" s="284" t="str">
        <f t="shared" si="88"/>
        <v/>
      </c>
      <c r="L1295" s="285" t="str">
        <f t="shared" si="89"/>
        <v/>
      </c>
      <c r="M1295" s="286" t="str">
        <f t="shared" ca="1" si="90"/>
        <v/>
      </c>
      <c r="U1295" s="275"/>
    </row>
    <row r="1296" spans="1:21" x14ac:dyDescent="0.25">
      <c r="A1296" s="276"/>
      <c r="B1296" s="277" t="str">
        <f>IF(Table9[[#This Row],[Código do agregado
'[Entidade']]]="","",(CONCATENATE(VLOOKUP(Table9[[#This Row],[Código do agregado
'[Entidade']]],Table8[[Código do agregado '[Entidade']]:[Código do agregado
'[1º Direito']]],8,FALSE),".",Table9[[#This Row],[Membro]])))</f>
        <v/>
      </c>
      <c r="C1296" s="278"/>
      <c r="D1296" s="279"/>
      <c r="E1296" s="280" t="str">
        <f ca="1">IF(Table9[[#This Row],[Data de nascimento (aaaa-mm-dd)]]="","",(IF(A1296="","",DATEDIF(D1296,NOW(),"y"))))</f>
        <v/>
      </c>
      <c r="F1296" s="281"/>
      <c r="G1296" s="282"/>
      <c r="H1296" s="283" t="str">
        <f>IF(G1296="","",IF(G1296&gt;(auxiliar!L$2*14),"Sim","Não"))</f>
        <v/>
      </c>
      <c r="I1296" s="384" t="str">
        <f t="shared" si="87"/>
        <v/>
      </c>
      <c r="J1296" s="380" t="str">
        <f>IF(Table9[[#This Row],[Código do agregado
'[Entidade']]]="","",IF(A1296&lt;&gt;A1295,"A",IF(J1295="A","B",IF(J1295="B","C",IF(J1295="C","D",IF(J1295="D","E",IF(J1295="E","F",IF(J1295="F","G",IF(J1295="G","H",IF(J1295="H","I",IF(J1295="I","J",IF(J1295="J","K",IF(J1295="K","L",IF(J1295="L","M",IF(J1295="M","N",IF(J1295="N","O",IF(J1295="O","P",IF(J1295="P","Q"))))))))))))))))))</f>
        <v/>
      </c>
      <c r="K1296" s="284" t="str">
        <f t="shared" si="88"/>
        <v/>
      </c>
      <c r="L1296" s="285" t="str">
        <f t="shared" si="89"/>
        <v/>
      </c>
      <c r="M1296" s="286" t="str">
        <f t="shared" ca="1" si="90"/>
        <v/>
      </c>
      <c r="U1296" s="275"/>
    </row>
    <row r="1297" spans="1:21" x14ac:dyDescent="0.25">
      <c r="A1297" s="276"/>
      <c r="B1297" s="277" t="str">
        <f>IF(Table9[[#This Row],[Código do agregado
'[Entidade']]]="","",(CONCATENATE(VLOOKUP(Table9[[#This Row],[Código do agregado
'[Entidade']]],Table8[[Código do agregado '[Entidade']]:[Código do agregado
'[1º Direito']]],8,FALSE),".",Table9[[#This Row],[Membro]])))</f>
        <v/>
      </c>
      <c r="C1297" s="278"/>
      <c r="D1297" s="279"/>
      <c r="E1297" s="280" t="str">
        <f ca="1">IF(Table9[[#This Row],[Data de nascimento (aaaa-mm-dd)]]="","",(IF(A1297="","",DATEDIF(D1297,NOW(),"y"))))</f>
        <v/>
      </c>
      <c r="F1297" s="281"/>
      <c r="G1297" s="282"/>
      <c r="H1297" s="283" t="str">
        <f>IF(G1297="","",IF(G1297&gt;(auxiliar!L$2*14),"Sim","Não"))</f>
        <v/>
      </c>
      <c r="I1297" s="384" t="str">
        <f t="shared" si="87"/>
        <v/>
      </c>
      <c r="J1297" s="380" t="str">
        <f>IF(Table9[[#This Row],[Código do agregado
'[Entidade']]]="","",IF(A1297&lt;&gt;A1296,"A",IF(J1296="A","B",IF(J1296="B","C",IF(J1296="C","D",IF(J1296="D","E",IF(J1296="E","F",IF(J1296="F","G",IF(J1296="G","H",IF(J1296="H","I",IF(J1296="I","J",IF(J1296="J","K",IF(J1296="K","L",IF(J1296="L","M",IF(J1296="M","N",IF(J1296="N","O",IF(J1296="O","P",IF(J1296="P","Q"))))))))))))))))))</f>
        <v/>
      </c>
      <c r="K1297" s="284" t="str">
        <f t="shared" si="88"/>
        <v/>
      </c>
      <c r="L1297" s="285" t="str">
        <f t="shared" si="89"/>
        <v/>
      </c>
      <c r="M1297" s="286" t="str">
        <f t="shared" ca="1" si="90"/>
        <v/>
      </c>
      <c r="U1297" s="275"/>
    </row>
    <row r="1298" spans="1:21" x14ac:dyDescent="0.25">
      <c r="A1298" s="276"/>
      <c r="B1298" s="277" t="str">
        <f>IF(Table9[[#This Row],[Código do agregado
'[Entidade']]]="","",(CONCATENATE(VLOOKUP(Table9[[#This Row],[Código do agregado
'[Entidade']]],Table8[[Código do agregado '[Entidade']]:[Código do agregado
'[1º Direito']]],8,FALSE),".",Table9[[#This Row],[Membro]])))</f>
        <v/>
      </c>
      <c r="C1298" s="278"/>
      <c r="D1298" s="279"/>
      <c r="E1298" s="280" t="str">
        <f ca="1">IF(Table9[[#This Row],[Data de nascimento (aaaa-mm-dd)]]="","",(IF(A1298="","",DATEDIF(D1298,NOW(),"y"))))</f>
        <v/>
      </c>
      <c r="F1298" s="281"/>
      <c r="G1298" s="282"/>
      <c r="H1298" s="283" t="str">
        <f>IF(G1298="","",IF(G1298&gt;(auxiliar!L$2*14),"Sim","Não"))</f>
        <v/>
      </c>
      <c r="I1298" s="384" t="str">
        <f t="shared" si="87"/>
        <v/>
      </c>
      <c r="J1298" s="380" t="str">
        <f>IF(Table9[[#This Row],[Código do agregado
'[Entidade']]]="","",IF(A1298&lt;&gt;A1297,"A",IF(J1297="A","B",IF(J1297="B","C",IF(J1297="C","D",IF(J1297="D","E",IF(J1297="E","F",IF(J1297="F","G",IF(J1297="G","H",IF(J1297="H","I",IF(J1297="I","J",IF(J1297="J","K",IF(J1297="K","L",IF(J1297="L","M",IF(J1297="M","N",IF(J1297="N","O",IF(J1297="O","P",IF(J1297="P","Q"))))))))))))))))))</f>
        <v/>
      </c>
      <c r="K1298" s="284" t="str">
        <f t="shared" si="88"/>
        <v/>
      </c>
      <c r="L1298" s="285" t="str">
        <f t="shared" si="89"/>
        <v/>
      </c>
      <c r="M1298" s="286" t="str">
        <f t="shared" ca="1" si="90"/>
        <v/>
      </c>
      <c r="U1298" s="275"/>
    </row>
    <row r="1299" spans="1:21" x14ac:dyDescent="0.25">
      <c r="A1299" s="276"/>
      <c r="B1299" s="277" t="str">
        <f>IF(Table9[[#This Row],[Código do agregado
'[Entidade']]]="","",(CONCATENATE(VLOOKUP(Table9[[#This Row],[Código do agregado
'[Entidade']]],Table8[[Código do agregado '[Entidade']]:[Código do agregado
'[1º Direito']]],8,FALSE),".",Table9[[#This Row],[Membro]])))</f>
        <v/>
      </c>
      <c r="C1299" s="278"/>
      <c r="D1299" s="279"/>
      <c r="E1299" s="280" t="str">
        <f ca="1">IF(Table9[[#This Row],[Data de nascimento (aaaa-mm-dd)]]="","",(IF(A1299="","",DATEDIF(D1299,NOW(),"y"))))</f>
        <v/>
      </c>
      <c r="F1299" s="281"/>
      <c r="G1299" s="282"/>
      <c r="H1299" s="283" t="str">
        <f>IF(G1299="","",IF(G1299&gt;(auxiliar!L$2*14),"Sim","Não"))</f>
        <v/>
      </c>
      <c r="I1299" s="384" t="str">
        <f t="shared" si="87"/>
        <v/>
      </c>
      <c r="J1299" s="380" t="str">
        <f>IF(Table9[[#This Row],[Código do agregado
'[Entidade']]]="","",IF(A1299&lt;&gt;A1298,"A",IF(J1298="A","B",IF(J1298="B","C",IF(J1298="C","D",IF(J1298="D","E",IF(J1298="E","F",IF(J1298="F","G",IF(J1298="G","H",IF(J1298="H","I",IF(J1298="I","J",IF(J1298="J","K",IF(J1298="K","L",IF(J1298="L","M",IF(J1298="M","N",IF(J1298="N","O",IF(J1298="O","P",IF(J1298="P","Q"))))))))))))))))))</f>
        <v/>
      </c>
      <c r="K1299" s="284" t="str">
        <f t="shared" si="88"/>
        <v/>
      </c>
      <c r="L1299" s="285" t="str">
        <f t="shared" si="89"/>
        <v/>
      </c>
      <c r="M1299" s="286" t="str">
        <f t="shared" ca="1" si="90"/>
        <v/>
      </c>
      <c r="U1299" s="275"/>
    </row>
    <row r="1300" spans="1:21" x14ac:dyDescent="0.25">
      <c r="A1300" s="276"/>
      <c r="B1300" s="277" t="str">
        <f>IF(Table9[[#This Row],[Código do agregado
'[Entidade']]]="","",(CONCATENATE(VLOOKUP(Table9[[#This Row],[Código do agregado
'[Entidade']]],Table8[[Código do agregado '[Entidade']]:[Código do agregado
'[1º Direito']]],8,FALSE),".",Table9[[#This Row],[Membro]])))</f>
        <v/>
      </c>
      <c r="C1300" s="278"/>
      <c r="D1300" s="279"/>
      <c r="E1300" s="280" t="str">
        <f ca="1">IF(Table9[[#This Row],[Data de nascimento (aaaa-mm-dd)]]="","",(IF(A1300="","",DATEDIF(D1300,NOW(),"y"))))</f>
        <v/>
      </c>
      <c r="F1300" s="281"/>
      <c r="G1300" s="282"/>
      <c r="H1300" s="283" t="str">
        <f>IF(G1300="","",IF(G1300&gt;(auxiliar!L$2*14),"Sim","Não"))</f>
        <v/>
      </c>
      <c r="I1300" s="384" t="str">
        <f t="shared" si="87"/>
        <v/>
      </c>
      <c r="J1300" s="380" t="str">
        <f>IF(Table9[[#This Row],[Código do agregado
'[Entidade']]]="","",IF(A1300&lt;&gt;A1299,"A",IF(J1299="A","B",IF(J1299="B","C",IF(J1299="C","D",IF(J1299="D","E",IF(J1299="E","F",IF(J1299="F","G",IF(J1299="G","H",IF(J1299="H","I",IF(J1299="I","J",IF(J1299="J","K",IF(J1299="K","L",IF(J1299="L","M",IF(J1299="M","N",IF(J1299="N","O",IF(J1299="O","P",IF(J1299="P","Q"))))))))))))))))))</f>
        <v/>
      </c>
      <c r="K1300" s="284" t="str">
        <f t="shared" si="88"/>
        <v/>
      </c>
      <c r="L1300" s="285" t="str">
        <f t="shared" si="89"/>
        <v/>
      </c>
      <c r="M1300" s="286" t="str">
        <f t="shared" ca="1" si="90"/>
        <v/>
      </c>
      <c r="U1300" s="275"/>
    </row>
    <row r="1301" spans="1:21" x14ac:dyDescent="0.25">
      <c r="A1301" s="276"/>
      <c r="B1301" s="277" t="str">
        <f>IF(Table9[[#This Row],[Código do agregado
'[Entidade']]]="","",(CONCATENATE(VLOOKUP(Table9[[#This Row],[Código do agregado
'[Entidade']]],Table8[[Código do agregado '[Entidade']]:[Código do agregado
'[1º Direito']]],8,FALSE),".",Table9[[#This Row],[Membro]])))</f>
        <v/>
      </c>
      <c r="C1301" s="278"/>
      <c r="D1301" s="279"/>
      <c r="E1301" s="280" t="str">
        <f ca="1">IF(Table9[[#This Row],[Data de nascimento (aaaa-mm-dd)]]="","",(IF(A1301="","",DATEDIF(D1301,NOW(),"y"))))</f>
        <v/>
      </c>
      <c r="F1301" s="281"/>
      <c r="G1301" s="282"/>
      <c r="H1301" s="283" t="str">
        <f>IF(G1301="","",IF(G1301&gt;(auxiliar!L$2*14),"Sim","Não"))</f>
        <v/>
      </c>
      <c r="I1301" s="384" t="str">
        <f t="shared" si="87"/>
        <v/>
      </c>
      <c r="J1301" s="380" t="str">
        <f>IF(Table9[[#This Row],[Código do agregado
'[Entidade']]]="","",IF(A1301&lt;&gt;A1300,"A",IF(J1300="A","B",IF(J1300="B","C",IF(J1300="C","D",IF(J1300="D","E",IF(J1300="E","F",IF(J1300="F","G",IF(J1300="G","H",IF(J1300="H","I",IF(J1300="I","J",IF(J1300="J","K",IF(J1300="K","L",IF(J1300="L","M",IF(J1300="M","N",IF(J1300="N","O",IF(J1300="O","P",IF(J1300="P","Q"))))))))))))))))))</f>
        <v/>
      </c>
      <c r="K1301" s="284" t="str">
        <f t="shared" si="88"/>
        <v/>
      </c>
      <c r="L1301" s="285" t="str">
        <f t="shared" si="89"/>
        <v/>
      </c>
      <c r="M1301" s="286" t="str">
        <f t="shared" ca="1" si="90"/>
        <v/>
      </c>
      <c r="U1301" s="275"/>
    </row>
    <row r="1302" spans="1:21" x14ac:dyDescent="0.25">
      <c r="A1302" s="276"/>
      <c r="B1302" s="277" t="str">
        <f>IF(Table9[[#This Row],[Código do agregado
'[Entidade']]]="","",(CONCATENATE(VLOOKUP(Table9[[#This Row],[Código do agregado
'[Entidade']]],Table8[[Código do agregado '[Entidade']]:[Código do agregado
'[1º Direito']]],8,FALSE),".",Table9[[#This Row],[Membro]])))</f>
        <v/>
      </c>
      <c r="C1302" s="278"/>
      <c r="D1302" s="279"/>
      <c r="E1302" s="280" t="str">
        <f ca="1">IF(Table9[[#This Row],[Data de nascimento (aaaa-mm-dd)]]="","",(IF(A1302="","",DATEDIF(D1302,NOW(),"y"))))</f>
        <v/>
      </c>
      <c r="F1302" s="281"/>
      <c r="G1302" s="282"/>
      <c r="H1302" s="283" t="str">
        <f>IF(G1302="","",IF(G1302&gt;(auxiliar!L$2*14),"Sim","Não"))</f>
        <v/>
      </c>
      <c r="I1302" s="384" t="str">
        <f t="shared" si="87"/>
        <v/>
      </c>
      <c r="J1302" s="380" t="str">
        <f>IF(Table9[[#This Row],[Código do agregado
'[Entidade']]]="","",IF(A1302&lt;&gt;A1301,"A",IF(J1301="A","B",IF(J1301="B","C",IF(J1301="C","D",IF(J1301="D","E",IF(J1301="E","F",IF(J1301="F","G",IF(J1301="G","H",IF(J1301="H","I",IF(J1301="I","J",IF(J1301="J","K",IF(J1301="K","L",IF(J1301="L","M",IF(J1301="M","N",IF(J1301="N","O",IF(J1301="O","P",IF(J1301="P","Q"))))))))))))))))))</f>
        <v/>
      </c>
      <c r="K1302" s="284" t="str">
        <f t="shared" si="88"/>
        <v/>
      </c>
      <c r="L1302" s="285" t="str">
        <f t="shared" si="89"/>
        <v/>
      </c>
      <c r="M1302" s="286" t="str">
        <f t="shared" ca="1" si="90"/>
        <v/>
      </c>
      <c r="U1302" s="275"/>
    </row>
    <row r="1303" spans="1:21" x14ac:dyDescent="0.25">
      <c r="A1303" s="276"/>
      <c r="B1303" s="277" t="str">
        <f>IF(Table9[[#This Row],[Código do agregado
'[Entidade']]]="","",(CONCATENATE(VLOOKUP(Table9[[#This Row],[Código do agregado
'[Entidade']]],Table8[[Código do agregado '[Entidade']]:[Código do agregado
'[1º Direito']]],8,FALSE),".",Table9[[#This Row],[Membro]])))</f>
        <v/>
      </c>
      <c r="C1303" s="278"/>
      <c r="D1303" s="279"/>
      <c r="E1303" s="280" t="str">
        <f ca="1">IF(Table9[[#This Row],[Data de nascimento (aaaa-mm-dd)]]="","",(IF(A1303="","",DATEDIF(D1303,NOW(),"y"))))</f>
        <v/>
      </c>
      <c r="F1303" s="281"/>
      <c r="G1303" s="282"/>
      <c r="H1303" s="283" t="str">
        <f>IF(G1303="","",IF(G1303&gt;(auxiliar!L$2*14),"Sim","Não"))</f>
        <v/>
      </c>
      <c r="I1303" s="384" t="str">
        <f t="shared" si="87"/>
        <v/>
      </c>
      <c r="J1303" s="380" t="str">
        <f>IF(Table9[[#This Row],[Código do agregado
'[Entidade']]]="","",IF(A1303&lt;&gt;A1302,"A",IF(J1302="A","B",IF(J1302="B","C",IF(J1302="C","D",IF(J1302="D","E",IF(J1302="E","F",IF(J1302="F","G",IF(J1302="G","H",IF(J1302="H","I",IF(J1302="I","J",IF(J1302="J","K",IF(J1302="K","L",IF(J1302="L","M",IF(J1302="M","N",IF(J1302="N","O",IF(J1302="O","P",IF(J1302="P","Q"))))))))))))))))))</f>
        <v/>
      </c>
      <c r="K1303" s="284" t="str">
        <f t="shared" si="88"/>
        <v/>
      </c>
      <c r="L1303" s="285" t="str">
        <f t="shared" si="89"/>
        <v/>
      </c>
      <c r="M1303" s="286" t="str">
        <f t="shared" ca="1" si="90"/>
        <v/>
      </c>
      <c r="U1303" s="275"/>
    </row>
    <row r="1304" spans="1:21" x14ac:dyDescent="0.25">
      <c r="A1304" s="276"/>
      <c r="B1304" s="277" t="str">
        <f>IF(Table9[[#This Row],[Código do agregado
'[Entidade']]]="","",(CONCATENATE(VLOOKUP(Table9[[#This Row],[Código do agregado
'[Entidade']]],Table8[[Código do agregado '[Entidade']]:[Código do agregado
'[1º Direito']]],8,FALSE),".",Table9[[#This Row],[Membro]])))</f>
        <v/>
      </c>
      <c r="C1304" s="278"/>
      <c r="D1304" s="279"/>
      <c r="E1304" s="280" t="str">
        <f ca="1">IF(Table9[[#This Row],[Data de nascimento (aaaa-mm-dd)]]="","",(IF(A1304="","",DATEDIF(D1304,NOW(),"y"))))</f>
        <v/>
      </c>
      <c r="F1304" s="281"/>
      <c r="G1304" s="282"/>
      <c r="H1304" s="283" t="str">
        <f>IF(G1304="","",IF(G1304&gt;(auxiliar!L$2*14),"Sim","Não"))</f>
        <v/>
      </c>
      <c r="I1304" s="384" t="str">
        <f t="shared" si="87"/>
        <v/>
      </c>
      <c r="J1304" s="380" t="str">
        <f>IF(Table9[[#This Row],[Código do agregado
'[Entidade']]]="","",IF(A1304&lt;&gt;A1303,"A",IF(J1303="A","B",IF(J1303="B","C",IF(J1303="C","D",IF(J1303="D","E",IF(J1303="E","F",IF(J1303="F","G",IF(J1303="G","H",IF(J1303="H","I",IF(J1303="I","J",IF(J1303="J","K",IF(J1303="K","L",IF(J1303="L","M",IF(J1303="M","N",IF(J1303="N","O",IF(J1303="O","P",IF(J1303="P","Q"))))))))))))))))))</f>
        <v/>
      </c>
      <c r="K1304" s="284" t="str">
        <f t="shared" si="88"/>
        <v/>
      </c>
      <c r="L1304" s="285" t="str">
        <f t="shared" si="89"/>
        <v/>
      </c>
      <c r="M1304" s="286" t="str">
        <f t="shared" ca="1" si="90"/>
        <v/>
      </c>
      <c r="U1304" s="275"/>
    </row>
    <row r="1305" spans="1:21" x14ac:dyDescent="0.25">
      <c r="A1305" s="276"/>
      <c r="B1305" s="277" t="str">
        <f>IF(Table9[[#This Row],[Código do agregado
'[Entidade']]]="","",(CONCATENATE(VLOOKUP(Table9[[#This Row],[Código do agregado
'[Entidade']]],Table8[[Código do agregado '[Entidade']]:[Código do agregado
'[1º Direito']]],8,FALSE),".",Table9[[#This Row],[Membro]])))</f>
        <v/>
      </c>
      <c r="C1305" s="278"/>
      <c r="D1305" s="279"/>
      <c r="E1305" s="280" t="str">
        <f ca="1">IF(Table9[[#This Row],[Data de nascimento (aaaa-mm-dd)]]="","",(IF(A1305="","",DATEDIF(D1305,NOW(),"y"))))</f>
        <v/>
      </c>
      <c r="F1305" s="281"/>
      <c r="G1305" s="282"/>
      <c r="H1305" s="283" t="str">
        <f>IF(G1305="","",IF(G1305&gt;(auxiliar!L$2*14),"Sim","Não"))</f>
        <v/>
      </c>
      <c r="I1305" s="384" t="str">
        <f t="shared" si="87"/>
        <v/>
      </c>
      <c r="J1305" s="380" t="str">
        <f>IF(Table9[[#This Row],[Código do agregado
'[Entidade']]]="","",IF(A1305&lt;&gt;A1304,"A",IF(J1304="A","B",IF(J1304="B","C",IF(J1304="C","D",IF(J1304="D","E",IF(J1304="E","F",IF(J1304="F","G",IF(J1304="G","H",IF(J1304="H","I",IF(J1304="I","J",IF(J1304="J","K",IF(J1304="K","L",IF(J1304="L","M",IF(J1304="M","N",IF(J1304="N","O",IF(J1304="O","P",IF(J1304="P","Q"))))))))))))))))))</f>
        <v/>
      </c>
      <c r="K1305" s="284" t="str">
        <f t="shared" si="88"/>
        <v/>
      </c>
      <c r="L1305" s="285" t="str">
        <f t="shared" si="89"/>
        <v/>
      </c>
      <c r="M1305" s="286" t="str">
        <f t="shared" ca="1" si="90"/>
        <v/>
      </c>
      <c r="U1305" s="275"/>
    </row>
    <row r="1306" spans="1:21" x14ac:dyDescent="0.25">
      <c r="A1306" s="276"/>
      <c r="B1306" s="277" t="str">
        <f>IF(Table9[[#This Row],[Código do agregado
'[Entidade']]]="","",(CONCATENATE(VLOOKUP(Table9[[#This Row],[Código do agregado
'[Entidade']]],Table8[[Código do agregado '[Entidade']]:[Código do agregado
'[1º Direito']]],8,FALSE),".",Table9[[#This Row],[Membro]])))</f>
        <v/>
      </c>
      <c r="C1306" s="278"/>
      <c r="D1306" s="279"/>
      <c r="E1306" s="280" t="str">
        <f ca="1">IF(Table9[[#This Row],[Data de nascimento (aaaa-mm-dd)]]="","",(IF(A1306="","",DATEDIF(D1306,NOW(),"y"))))</f>
        <v/>
      </c>
      <c r="F1306" s="281"/>
      <c r="G1306" s="282"/>
      <c r="H1306" s="283" t="str">
        <f>IF(G1306="","",IF(G1306&gt;(auxiliar!L$2*14),"Sim","Não"))</f>
        <v/>
      </c>
      <c r="I1306" s="384" t="str">
        <f t="shared" si="87"/>
        <v/>
      </c>
      <c r="J1306" s="380" t="str">
        <f>IF(Table9[[#This Row],[Código do agregado
'[Entidade']]]="","",IF(A1306&lt;&gt;A1305,"A",IF(J1305="A","B",IF(J1305="B","C",IF(J1305="C","D",IF(J1305="D","E",IF(J1305="E","F",IF(J1305="F","G",IF(J1305="G","H",IF(J1305="H","I",IF(J1305="I","J",IF(J1305="J","K",IF(J1305="K","L",IF(J1305="L","M",IF(J1305="M","N",IF(J1305="N","O",IF(J1305="O","P",IF(J1305="P","Q"))))))))))))))))))</f>
        <v/>
      </c>
      <c r="K1306" s="284" t="str">
        <f t="shared" si="88"/>
        <v/>
      </c>
      <c r="L1306" s="285" t="str">
        <f t="shared" si="89"/>
        <v/>
      </c>
      <c r="M1306" s="286" t="str">
        <f t="shared" ca="1" si="90"/>
        <v/>
      </c>
      <c r="U1306" s="275"/>
    </row>
    <row r="1307" spans="1:21" x14ac:dyDescent="0.25">
      <c r="A1307" s="276"/>
      <c r="B1307" s="277" t="str">
        <f>IF(Table9[[#This Row],[Código do agregado
'[Entidade']]]="","",(CONCATENATE(VLOOKUP(Table9[[#This Row],[Código do agregado
'[Entidade']]],Table8[[Código do agregado '[Entidade']]:[Código do agregado
'[1º Direito']]],8,FALSE),".",Table9[[#This Row],[Membro]])))</f>
        <v/>
      </c>
      <c r="C1307" s="278"/>
      <c r="D1307" s="279"/>
      <c r="E1307" s="280" t="str">
        <f ca="1">IF(Table9[[#This Row],[Data de nascimento (aaaa-mm-dd)]]="","",(IF(A1307="","",DATEDIF(D1307,NOW(),"y"))))</f>
        <v/>
      </c>
      <c r="F1307" s="281"/>
      <c r="G1307" s="282"/>
      <c r="H1307" s="283" t="str">
        <f>IF(G1307="","",IF(G1307&gt;(auxiliar!L$2*14),"Sim","Não"))</f>
        <v/>
      </c>
      <c r="I1307" s="384" t="str">
        <f t="shared" si="87"/>
        <v/>
      </c>
      <c r="J1307" s="380" t="str">
        <f>IF(Table9[[#This Row],[Código do agregado
'[Entidade']]]="","",IF(A1307&lt;&gt;A1306,"A",IF(J1306="A","B",IF(J1306="B","C",IF(J1306="C","D",IF(J1306="D","E",IF(J1306="E","F",IF(J1306="F","G",IF(J1306="G","H",IF(J1306="H","I",IF(J1306="I","J",IF(J1306="J","K",IF(J1306="K","L",IF(J1306="L","M",IF(J1306="M","N",IF(J1306="N","O",IF(J1306="O","P",IF(J1306="P","Q"))))))))))))))))))</f>
        <v/>
      </c>
      <c r="K1307" s="284" t="str">
        <f t="shared" si="88"/>
        <v/>
      </c>
      <c r="L1307" s="285" t="str">
        <f t="shared" si="89"/>
        <v/>
      </c>
      <c r="M1307" s="286" t="str">
        <f t="shared" ca="1" si="90"/>
        <v/>
      </c>
      <c r="U1307" s="275"/>
    </row>
    <row r="1308" spans="1:21" x14ac:dyDescent="0.25">
      <c r="A1308" s="276"/>
      <c r="B1308" s="277" t="str">
        <f>IF(Table9[[#This Row],[Código do agregado
'[Entidade']]]="","",(CONCATENATE(VLOOKUP(Table9[[#This Row],[Código do agregado
'[Entidade']]],Table8[[Código do agregado '[Entidade']]:[Código do agregado
'[1º Direito']]],8,FALSE),".",Table9[[#This Row],[Membro]])))</f>
        <v/>
      </c>
      <c r="C1308" s="278"/>
      <c r="D1308" s="279"/>
      <c r="E1308" s="280" t="str">
        <f ca="1">IF(Table9[[#This Row],[Data de nascimento (aaaa-mm-dd)]]="","",(IF(A1308="","",DATEDIF(D1308,NOW(),"y"))))</f>
        <v/>
      </c>
      <c r="F1308" s="281"/>
      <c r="G1308" s="282"/>
      <c r="H1308" s="283" t="str">
        <f>IF(G1308="","",IF(G1308&gt;(auxiliar!L$2*14),"Sim","Não"))</f>
        <v/>
      </c>
      <c r="I1308" s="384" t="str">
        <f t="shared" si="87"/>
        <v/>
      </c>
      <c r="J1308" s="380" t="str">
        <f>IF(Table9[[#This Row],[Código do agregado
'[Entidade']]]="","",IF(A1308&lt;&gt;A1307,"A",IF(J1307="A","B",IF(J1307="B","C",IF(J1307="C","D",IF(J1307="D","E",IF(J1307="E","F",IF(J1307="F","G",IF(J1307="G","H",IF(J1307="H","I",IF(J1307="I","J",IF(J1307="J","K",IF(J1307="K","L",IF(J1307="L","M",IF(J1307="M","N",IF(J1307="N","O",IF(J1307="O","P",IF(J1307="P","Q"))))))))))))))))))</f>
        <v/>
      </c>
      <c r="K1308" s="284" t="str">
        <f t="shared" si="88"/>
        <v/>
      </c>
      <c r="L1308" s="285" t="str">
        <f t="shared" si="89"/>
        <v/>
      </c>
      <c r="M1308" s="286" t="str">
        <f t="shared" ca="1" si="90"/>
        <v/>
      </c>
      <c r="U1308" s="275"/>
    </row>
    <row r="1309" spans="1:21" x14ac:dyDescent="0.25">
      <c r="A1309" s="276"/>
      <c r="B1309" s="277" t="str">
        <f>IF(Table9[[#This Row],[Código do agregado
'[Entidade']]]="","",(CONCATENATE(VLOOKUP(Table9[[#This Row],[Código do agregado
'[Entidade']]],Table8[[Código do agregado '[Entidade']]:[Código do agregado
'[1º Direito']]],8,FALSE),".",Table9[[#This Row],[Membro]])))</f>
        <v/>
      </c>
      <c r="C1309" s="278"/>
      <c r="D1309" s="279"/>
      <c r="E1309" s="280" t="str">
        <f ca="1">IF(Table9[[#This Row],[Data de nascimento (aaaa-mm-dd)]]="","",(IF(A1309="","",DATEDIF(D1309,NOW(),"y"))))</f>
        <v/>
      </c>
      <c r="F1309" s="281"/>
      <c r="G1309" s="282"/>
      <c r="H1309" s="283" t="str">
        <f>IF(G1309="","",IF(G1309&gt;(auxiliar!L$2*14),"Sim","Não"))</f>
        <v/>
      </c>
      <c r="I1309" s="384" t="str">
        <f t="shared" si="87"/>
        <v/>
      </c>
      <c r="J1309" s="380" t="str">
        <f>IF(Table9[[#This Row],[Código do agregado
'[Entidade']]]="","",IF(A1309&lt;&gt;A1308,"A",IF(J1308="A","B",IF(J1308="B","C",IF(J1308="C","D",IF(J1308="D","E",IF(J1308="E","F",IF(J1308="F","G",IF(J1308="G","H",IF(J1308="H","I",IF(J1308="I","J",IF(J1308="J","K",IF(J1308="K","L",IF(J1308="L","M",IF(J1308="M","N",IF(J1308="N","O",IF(J1308="O","P",IF(J1308="P","Q"))))))))))))))))))</f>
        <v/>
      </c>
      <c r="K1309" s="284" t="str">
        <f t="shared" si="88"/>
        <v/>
      </c>
      <c r="L1309" s="285" t="str">
        <f t="shared" si="89"/>
        <v/>
      </c>
      <c r="M1309" s="286" t="str">
        <f t="shared" ca="1" si="90"/>
        <v/>
      </c>
      <c r="U1309" s="275"/>
    </row>
    <row r="1310" spans="1:21" x14ac:dyDescent="0.25">
      <c r="A1310" s="276"/>
      <c r="B1310" s="277" t="str">
        <f>IF(Table9[[#This Row],[Código do agregado
'[Entidade']]]="","",(CONCATENATE(VLOOKUP(Table9[[#This Row],[Código do agregado
'[Entidade']]],Table8[[Código do agregado '[Entidade']]:[Código do agregado
'[1º Direito']]],8,FALSE),".",Table9[[#This Row],[Membro]])))</f>
        <v/>
      </c>
      <c r="C1310" s="278"/>
      <c r="D1310" s="279"/>
      <c r="E1310" s="280" t="str">
        <f ca="1">IF(Table9[[#This Row],[Data de nascimento (aaaa-mm-dd)]]="","",(IF(A1310="","",DATEDIF(D1310,NOW(),"y"))))</f>
        <v/>
      </c>
      <c r="F1310" s="281"/>
      <c r="G1310" s="282"/>
      <c r="H1310" s="283" t="str">
        <f>IF(G1310="","",IF(G1310&gt;(auxiliar!L$2*14),"Sim","Não"))</f>
        <v/>
      </c>
      <c r="I1310" s="384" t="str">
        <f t="shared" si="87"/>
        <v/>
      </c>
      <c r="J1310" s="380" t="str">
        <f>IF(Table9[[#This Row],[Código do agregado
'[Entidade']]]="","",IF(A1310&lt;&gt;A1309,"A",IF(J1309="A","B",IF(J1309="B","C",IF(J1309="C","D",IF(J1309="D","E",IF(J1309="E","F",IF(J1309="F","G",IF(J1309="G","H",IF(J1309="H","I",IF(J1309="I","J",IF(J1309="J","K",IF(J1309="K","L",IF(J1309="L","M",IF(J1309="M","N",IF(J1309="N","O",IF(J1309="O","P",IF(J1309="P","Q"))))))))))))))))))</f>
        <v/>
      </c>
      <c r="K1310" s="284" t="str">
        <f t="shared" si="88"/>
        <v/>
      </c>
      <c r="L1310" s="285" t="str">
        <f t="shared" si="89"/>
        <v/>
      </c>
      <c r="M1310" s="286" t="str">
        <f t="shared" ca="1" si="90"/>
        <v/>
      </c>
      <c r="U1310" s="275"/>
    </row>
    <row r="1311" spans="1:21" x14ac:dyDescent="0.25">
      <c r="A1311" s="276"/>
      <c r="B1311" s="277" t="str">
        <f>IF(Table9[[#This Row],[Código do agregado
'[Entidade']]]="","",(CONCATENATE(VLOOKUP(Table9[[#This Row],[Código do agregado
'[Entidade']]],Table8[[Código do agregado '[Entidade']]:[Código do agregado
'[1º Direito']]],8,FALSE),".",Table9[[#This Row],[Membro]])))</f>
        <v/>
      </c>
      <c r="C1311" s="278"/>
      <c r="D1311" s="279"/>
      <c r="E1311" s="280" t="str">
        <f ca="1">IF(Table9[[#This Row],[Data de nascimento (aaaa-mm-dd)]]="","",(IF(A1311="","",DATEDIF(D1311,NOW(),"y"))))</f>
        <v/>
      </c>
      <c r="F1311" s="281"/>
      <c r="G1311" s="282"/>
      <c r="H1311" s="283" t="str">
        <f>IF(G1311="","",IF(G1311&gt;(auxiliar!L$2*14),"Sim","Não"))</f>
        <v/>
      </c>
      <c r="I1311" s="384" t="str">
        <f t="shared" si="87"/>
        <v/>
      </c>
      <c r="J1311" s="380" t="str">
        <f>IF(Table9[[#This Row],[Código do agregado
'[Entidade']]]="","",IF(A1311&lt;&gt;A1310,"A",IF(J1310="A","B",IF(J1310="B","C",IF(J1310="C","D",IF(J1310="D","E",IF(J1310="E","F",IF(J1310="F","G",IF(J1310="G","H",IF(J1310="H","I",IF(J1310="I","J",IF(J1310="J","K",IF(J1310="K","L",IF(J1310="L","M",IF(J1310="M","N",IF(J1310="N","O",IF(J1310="O","P",IF(J1310="P","Q"))))))))))))))))))</f>
        <v/>
      </c>
      <c r="K1311" s="284" t="str">
        <f t="shared" si="88"/>
        <v/>
      </c>
      <c r="L1311" s="285" t="str">
        <f t="shared" si="89"/>
        <v/>
      </c>
      <c r="M1311" s="286" t="str">
        <f t="shared" ca="1" si="90"/>
        <v/>
      </c>
      <c r="U1311" s="275"/>
    </row>
    <row r="1312" spans="1:21" x14ac:dyDescent="0.25">
      <c r="A1312" s="276"/>
      <c r="B1312" s="277" t="str">
        <f>IF(Table9[[#This Row],[Código do agregado
'[Entidade']]]="","",(CONCATENATE(VLOOKUP(Table9[[#This Row],[Código do agregado
'[Entidade']]],Table8[[Código do agregado '[Entidade']]:[Código do agregado
'[1º Direito']]],8,FALSE),".",Table9[[#This Row],[Membro]])))</f>
        <v/>
      </c>
      <c r="C1312" s="278"/>
      <c r="D1312" s="279"/>
      <c r="E1312" s="280" t="str">
        <f ca="1">IF(Table9[[#This Row],[Data de nascimento (aaaa-mm-dd)]]="","",(IF(A1312="","",DATEDIF(D1312,NOW(),"y"))))</f>
        <v/>
      </c>
      <c r="F1312" s="281"/>
      <c r="G1312" s="282"/>
      <c r="H1312" s="283" t="str">
        <f>IF(G1312="","",IF(G1312&gt;(auxiliar!L$2*14),"Sim","Não"))</f>
        <v/>
      </c>
      <c r="I1312" s="384" t="str">
        <f t="shared" si="87"/>
        <v/>
      </c>
      <c r="J1312" s="380" t="str">
        <f>IF(Table9[[#This Row],[Código do agregado
'[Entidade']]]="","",IF(A1312&lt;&gt;A1311,"A",IF(J1311="A","B",IF(J1311="B","C",IF(J1311="C","D",IF(J1311="D","E",IF(J1311="E","F",IF(J1311="F","G",IF(J1311="G","H",IF(J1311="H","I",IF(J1311="I","J",IF(J1311="J","K",IF(J1311="K","L",IF(J1311="L","M",IF(J1311="M","N",IF(J1311="N","O",IF(J1311="O","P",IF(J1311="P","Q"))))))))))))))))))</f>
        <v/>
      </c>
      <c r="K1312" s="284" t="str">
        <f t="shared" si="88"/>
        <v/>
      </c>
      <c r="L1312" s="285" t="str">
        <f t="shared" si="89"/>
        <v/>
      </c>
      <c r="M1312" s="286" t="str">
        <f t="shared" ca="1" si="90"/>
        <v/>
      </c>
      <c r="U1312" s="275"/>
    </row>
    <row r="1313" spans="1:21" x14ac:dyDescent="0.25">
      <c r="A1313" s="276"/>
      <c r="B1313" s="277" t="str">
        <f>IF(Table9[[#This Row],[Código do agregado
'[Entidade']]]="","",(CONCATENATE(VLOOKUP(Table9[[#This Row],[Código do agregado
'[Entidade']]],Table8[[Código do agregado '[Entidade']]:[Código do agregado
'[1º Direito']]],8,FALSE),".",Table9[[#This Row],[Membro]])))</f>
        <v/>
      </c>
      <c r="C1313" s="278"/>
      <c r="D1313" s="279"/>
      <c r="E1313" s="280" t="str">
        <f ca="1">IF(Table9[[#This Row],[Data de nascimento (aaaa-mm-dd)]]="","",(IF(A1313="","",DATEDIF(D1313,NOW(),"y"))))</f>
        <v/>
      </c>
      <c r="F1313" s="281"/>
      <c r="G1313" s="282"/>
      <c r="H1313" s="283" t="str">
        <f>IF(G1313="","",IF(G1313&gt;(auxiliar!L$2*14),"Sim","Não"))</f>
        <v/>
      </c>
      <c r="I1313" s="384" t="str">
        <f t="shared" si="87"/>
        <v/>
      </c>
      <c r="J1313" s="380" t="str">
        <f>IF(Table9[[#This Row],[Código do agregado
'[Entidade']]]="","",IF(A1313&lt;&gt;A1312,"A",IF(J1312="A","B",IF(J1312="B","C",IF(J1312="C","D",IF(J1312="D","E",IF(J1312="E","F",IF(J1312="F","G",IF(J1312="G","H",IF(J1312="H","I",IF(J1312="I","J",IF(J1312="J","K",IF(J1312="K","L",IF(J1312="L","M",IF(J1312="M","N",IF(J1312="N","O",IF(J1312="O","P",IF(J1312="P","Q"))))))))))))))))))</f>
        <v/>
      </c>
      <c r="K1313" s="284" t="str">
        <f t="shared" si="88"/>
        <v/>
      </c>
      <c r="L1313" s="285" t="str">
        <f t="shared" si="89"/>
        <v/>
      </c>
      <c r="M1313" s="286" t="str">
        <f t="shared" ca="1" si="90"/>
        <v/>
      </c>
      <c r="U1313" s="275"/>
    </row>
    <row r="1314" spans="1:21" x14ac:dyDescent="0.25">
      <c r="A1314" s="276"/>
      <c r="B1314" s="277" t="str">
        <f>IF(Table9[[#This Row],[Código do agregado
'[Entidade']]]="","",(CONCATENATE(VLOOKUP(Table9[[#This Row],[Código do agregado
'[Entidade']]],Table8[[Código do agregado '[Entidade']]:[Código do agregado
'[1º Direito']]],8,FALSE),".",Table9[[#This Row],[Membro]])))</f>
        <v/>
      </c>
      <c r="C1314" s="278"/>
      <c r="D1314" s="279"/>
      <c r="E1314" s="280" t="str">
        <f ca="1">IF(Table9[[#This Row],[Data de nascimento (aaaa-mm-dd)]]="","",(IF(A1314="","",DATEDIF(D1314,NOW(),"y"))))</f>
        <v/>
      </c>
      <c r="F1314" s="281"/>
      <c r="G1314" s="282"/>
      <c r="H1314" s="283" t="str">
        <f>IF(G1314="","",IF(G1314&gt;(auxiliar!L$2*14),"Sim","Não"))</f>
        <v/>
      </c>
      <c r="I1314" s="384" t="str">
        <f t="shared" si="87"/>
        <v/>
      </c>
      <c r="J1314" s="380" t="str">
        <f>IF(Table9[[#This Row],[Código do agregado
'[Entidade']]]="","",IF(A1314&lt;&gt;A1313,"A",IF(J1313="A","B",IF(J1313="B","C",IF(J1313="C","D",IF(J1313="D","E",IF(J1313="E","F",IF(J1313="F","G",IF(J1313="G","H",IF(J1313="H","I",IF(J1313="I","J",IF(J1313="J","K",IF(J1313="K","L",IF(J1313="L","M",IF(J1313="M","N",IF(J1313="N","O",IF(J1313="O","P",IF(J1313="P","Q"))))))))))))))))))</f>
        <v/>
      </c>
      <c r="K1314" s="284" t="str">
        <f t="shared" si="88"/>
        <v/>
      </c>
      <c r="L1314" s="285" t="str">
        <f t="shared" si="89"/>
        <v/>
      </c>
      <c r="M1314" s="286" t="str">
        <f t="shared" ca="1" si="90"/>
        <v/>
      </c>
      <c r="U1314" s="275"/>
    </row>
    <row r="1315" spans="1:21" x14ac:dyDescent="0.25">
      <c r="A1315" s="276"/>
      <c r="B1315" s="277" t="str">
        <f>IF(Table9[[#This Row],[Código do agregado
'[Entidade']]]="","",(CONCATENATE(VLOOKUP(Table9[[#This Row],[Código do agregado
'[Entidade']]],Table8[[Código do agregado '[Entidade']]:[Código do agregado
'[1º Direito']]],8,FALSE),".",Table9[[#This Row],[Membro]])))</f>
        <v/>
      </c>
      <c r="C1315" s="278"/>
      <c r="D1315" s="279"/>
      <c r="E1315" s="280" t="str">
        <f ca="1">IF(Table9[[#This Row],[Data de nascimento (aaaa-mm-dd)]]="","",(IF(A1315="","",DATEDIF(D1315,NOW(),"y"))))</f>
        <v/>
      </c>
      <c r="F1315" s="281"/>
      <c r="G1315" s="282"/>
      <c r="H1315" s="283" t="str">
        <f>IF(G1315="","",IF(G1315&gt;(auxiliar!L$2*14),"Sim","Não"))</f>
        <v/>
      </c>
      <c r="I1315" s="384" t="str">
        <f t="shared" si="87"/>
        <v/>
      </c>
      <c r="J1315" s="380" t="str">
        <f>IF(Table9[[#This Row],[Código do agregado
'[Entidade']]]="","",IF(A1315&lt;&gt;A1314,"A",IF(J1314="A","B",IF(J1314="B","C",IF(J1314="C","D",IF(J1314="D","E",IF(J1314="E","F",IF(J1314="F","G",IF(J1314="G","H",IF(J1314="H","I",IF(J1314="I","J",IF(J1314="J","K",IF(J1314="K","L",IF(J1314="L","M",IF(J1314="M","N",IF(J1314="N","O",IF(J1314="O","P",IF(J1314="P","Q"))))))))))))))))))</f>
        <v/>
      </c>
      <c r="K1315" s="284" t="str">
        <f t="shared" si="88"/>
        <v/>
      </c>
      <c r="L1315" s="285" t="str">
        <f t="shared" si="89"/>
        <v/>
      </c>
      <c r="M1315" s="286" t="str">
        <f t="shared" ca="1" si="90"/>
        <v/>
      </c>
      <c r="U1315" s="275"/>
    </row>
    <row r="1316" spans="1:21" x14ac:dyDescent="0.25">
      <c r="A1316" s="276"/>
      <c r="B1316" s="277" t="str">
        <f>IF(Table9[[#This Row],[Código do agregado
'[Entidade']]]="","",(CONCATENATE(VLOOKUP(Table9[[#This Row],[Código do agregado
'[Entidade']]],Table8[[Código do agregado '[Entidade']]:[Código do agregado
'[1º Direito']]],8,FALSE),".",Table9[[#This Row],[Membro]])))</f>
        <v/>
      </c>
      <c r="C1316" s="278"/>
      <c r="D1316" s="279"/>
      <c r="E1316" s="280" t="str">
        <f ca="1">IF(Table9[[#This Row],[Data de nascimento (aaaa-mm-dd)]]="","",(IF(A1316="","",DATEDIF(D1316,NOW(),"y"))))</f>
        <v/>
      </c>
      <c r="F1316" s="281"/>
      <c r="G1316" s="282"/>
      <c r="H1316" s="283" t="str">
        <f>IF(G1316="","",IF(G1316&gt;(auxiliar!L$2*14),"Sim","Não"))</f>
        <v/>
      </c>
      <c r="I1316" s="384" t="str">
        <f t="shared" si="87"/>
        <v/>
      </c>
      <c r="J1316" s="380" t="str">
        <f>IF(Table9[[#This Row],[Código do agregado
'[Entidade']]]="","",IF(A1316&lt;&gt;A1315,"A",IF(J1315="A","B",IF(J1315="B","C",IF(J1315="C","D",IF(J1315="D","E",IF(J1315="E","F",IF(J1315="F","G",IF(J1315="G","H",IF(J1315="H","I",IF(J1315="I","J",IF(J1315="J","K",IF(J1315="K","L",IF(J1315="L","M",IF(J1315="M","N",IF(J1315="N","O",IF(J1315="O","P",IF(J1315="P","Q"))))))))))))))))))</f>
        <v/>
      </c>
      <c r="K1316" s="284" t="str">
        <f t="shared" si="88"/>
        <v/>
      </c>
      <c r="L1316" s="285" t="str">
        <f t="shared" si="89"/>
        <v/>
      </c>
      <c r="M1316" s="286" t="str">
        <f t="shared" ca="1" si="90"/>
        <v/>
      </c>
      <c r="U1316" s="275"/>
    </row>
    <row r="1317" spans="1:21" x14ac:dyDescent="0.25">
      <c r="A1317" s="276"/>
      <c r="B1317" s="277" t="str">
        <f>IF(Table9[[#This Row],[Código do agregado
'[Entidade']]]="","",(CONCATENATE(VLOOKUP(Table9[[#This Row],[Código do agregado
'[Entidade']]],Table8[[Código do agregado '[Entidade']]:[Código do agregado
'[1º Direito']]],8,FALSE),".",Table9[[#This Row],[Membro]])))</f>
        <v/>
      </c>
      <c r="C1317" s="278"/>
      <c r="D1317" s="279"/>
      <c r="E1317" s="280" t="str">
        <f ca="1">IF(Table9[[#This Row],[Data de nascimento (aaaa-mm-dd)]]="","",(IF(A1317="","",DATEDIF(D1317,NOW(),"y"))))</f>
        <v/>
      </c>
      <c r="F1317" s="281"/>
      <c r="G1317" s="282"/>
      <c r="H1317" s="283" t="str">
        <f>IF(G1317="","",IF(G1317&gt;(auxiliar!L$2*14),"Sim","Não"))</f>
        <v/>
      </c>
      <c r="I1317" s="384" t="str">
        <f t="shared" si="87"/>
        <v/>
      </c>
      <c r="J1317" s="380" t="str">
        <f>IF(Table9[[#This Row],[Código do agregado
'[Entidade']]]="","",IF(A1317&lt;&gt;A1316,"A",IF(J1316="A","B",IF(J1316="B","C",IF(J1316="C","D",IF(J1316="D","E",IF(J1316="E","F",IF(J1316="F","G",IF(J1316="G","H",IF(J1316="H","I",IF(J1316="I","J",IF(J1316="J","K",IF(J1316="K","L",IF(J1316="L","M",IF(J1316="M","N",IF(J1316="N","O",IF(J1316="O","P",IF(J1316="P","Q"))))))))))))))))))</f>
        <v/>
      </c>
      <c r="K1317" s="284" t="str">
        <f t="shared" si="88"/>
        <v/>
      </c>
      <c r="L1317" s="285" t="str">
        <f t="shared" si="89"/>
        <v/>
      </c>
      <c r="M1317" s="286" t="str">
        <f t="shared" ca="1" si="90"/>
        <v/>
      </c>
      <c r="U1317" s="275"/>
    </row>
    <row r="1318" spans="1:21" x14ac:dyDescent="0.25">
      <c r="A1318" s="276"/>
      <c r="B1318" s="277" t="str">
        <f>IF(Table9[[#This Row],[Código do agregado
'[Entidade']]]="","",(CONCATENATE(VLOOKUP(Table9[[#This Row],[Código do agregado
'[Entidade']]],Table8[[Código do agregado '[Entidade']]:[Código do agregado
'[1º Direito']]],8,FALSE),".",Table9[[#This Row],[Membro]])))</f>
        <v/>
      </c>
      <c r="C1318" s="278"/>
      <c r="D1318" s="279"/>
      <c r="E1318" s="280" t="str">
        <f ca="1">IF(Table9[[#This Row],[Data de nascimento (aaaa-mm-dd)]]="","",(IF(A1318="","",DATEDIF(D1318,NOW(),"y"))))</f>
        <v/>
      </c>
      <c r="F1318" s="281"/>
      <c r="G1318" s="282"/>
      <c r="H1318" s="283" t="str">
        <f>IF(G1318="","",IF(G1318&gt;(auxiliar!L$2*14),"Sim","Não"))</f>
        <v/>
      </c>
      <c r="I1318" s="384" t="str">
        <f t="shared" si="87"/>
        <v/>
      </c>
      <c r="J1318" s="380" t="str">
        <f>IF(Table9[[#This Row],[Código do agregado
'[Entidade']]]="","",IF(A1318&lt;&gt;A1317,"A",IF(J1317="A","B",IF(J1317="B","C",IF(J1317="C","D",IF(J1317="D","E",IF(J1317="E","F",IF(J1317="F","G",IF(J1317="G","H",IF(J1317="H","I",IF(J1317="I","J",IF(J1317="J","K",IF(J1317="K","L",IF(J1317="L","M",IF(J1317="M","N",IF(J1317="N","O",IF(J1317="O","P",IF(J1317="P","Q"))))))))))))))))))</f>
        <v/>
      </c>
      <c r="K1318" s="284" t="str">
        <f t="shared" si="88"/>
        <v/>
      </c>
      <c r="L1318" s="285" t="str">
        <f t="shared" si="89"/>
        <v/>
      </c>
      <c r="M1318" s="286" t="str">
        <f t="shared" ca="1" si="90"/>
        <v/>
      </c>
      <c r="U1318" s="275"/>
    </row>
    <row r="1319" spans="1:21" x14ac:dyDescent="0.25">
      <c r="A1319" s="276"/>
      <c r="B1319" s="277" t="str">
        <f>IF(Table9[[#This Row],[Código do agregado
'[Entidade']]]="","",(CONCATENATE(VLOOKUP(Table9[[#This Row],[Código do agregado
'[Entidade']]],Table8[[Código do agregado '[Entidade']]:[Código do agregado
'[1º Direito']]],8,FALSE),".",Table9[[#This Row],[Membro]])))</f>
        <v/>
      </c>
      <c r="C1319" s="278"/>
      <c r="D1319" s="279"/>
      <c r="E1319" s="280" t="str">
        <f ca="1">IF(Table9[[#This Row],[Data de nascimento (aaaa-mm-dd)]]="","",(IF(A1319="","",DATEDIF(D1319,NOW(),"y"))))</f>
        <v/>
      </c>
      <c r="F1319" s="281"/>
      <c r="G1319" s="282"/>
      <c r="H1319" s="283" t="str">
        <f>IF(G1319="","",IF(G1319&gt;(auxiliar!L$2*14),"Sim","Não"))</f>
        <v/>
      </c>
      <c r="I1319" s="384" t="str">
        <f t="shared" si="87"/>
        <v/>
      </c>
      <c r="J1319" s="380" t="str">
        <f>IF(Table9[[#This Row],[Código do agregado
'[Entidade']]]="","",IF(A1319&lt;&gt;A1318,"A",IF(J1318="A","B",IF(J1318="B","C",IF(J1318="C","D",IF(J1318="D","E",IF(J1318="E","F",IF(J1318="F","G",IF(J1318="G","H",IF(J1318="H","I",IF(J1318="I","J",IF(J1318="J","K",IF(J1318="K","L",IF(J1318="L","M",IF(J1318="M","N",IF(J1318="N","O",IF(J1318="O","P",IF(J1318="P","Q"))))))))))))))))))</f>
        <v/>
      </c>
      <c r="K1319" s="284" t="str">
        <f t="shared" si="88"/>
        <v/>
      </c>
      <c r="L1319" s="285" t="str">
        <f t="shared" si="89"/>
        <v/>
      </c>
      <c r="M1319" s="286" t="str">
        <f t="shared" ca="1" si="90"/>
        <v/>
      </c>
      <c r="U1319" s="275"/>
    </row>
    <row r="1320" spans="1:21" x14ac:dyDescent="0.25">
      <c r="A1320" s="276"/>
      <c r="B1320" s="277" t="str">
        <f>IF(Table9[[#This Row],[Código do agregado
'[Entidade']]]="","",(CONCATENATE(VLOOKUP(Table9[[#This Row],[Código do agregado
'[Entidade']]],Table8[[Código do agregado '[Entidade']]:[Código do agregado
'[1º Direito']]],8,FALSE),".",Table9[[#This Row],[Membro]])))</f>
        <v/>
      </c>
      <c r="C1320" s="278"/>
      <c r="D1320" s="279"/>
      <c r="E1320" s="280" t="str">
        <f ca="1">IF(Table9[[#This Row],[Data de nascimento (aaaa-mm-dd)]]="","",(IF(A1320="","",DATEDIF(D1320,NOW(),"y"))))</f>
        <v/>
      </c>
      <c r="F1320" s="281"/>
      <c r="G1320" s="282"/>
      <c r="H1320" s="283" t="str">
        <f>IF(G1320="","",IF(G1320&gt;(auxiliar!L$2*14),"Sim","Não"))</f>
        <v/>
      </c>
      <c r="I1320" s="384" t="str">
        <f t="shared" si="87"/>
        <v/>
      </c>
      <c r="J1320" s="380" t="str">
        <f>IF(Table9[[#This Row],[Código do agregado
'[Entidade']]]="","",IF(A1320&lt;&gt;A1319,"A",IF(J1319="A","B",IF(J1319="B","C",IF(J1319="C","D",IF(J1319="D","E",IF(J1319="E","F",IF(J1319="F","G",IF(J1319="G","H",IF(J1319="H","I",IF(J1319="I","J",IF(J1319="J","K",IF(J1319="K","L",IF(J1319="L","M",IF(J1319="M","N",IF(J1319="N","O",IF(J1319="O","P",IF(J1319="P","Q"))))))))))))))))))</f>
        <v/>
      </c>
      <c r="K1320" s="284" t="str">
        <f t="shared" si="88"/>
        <v/>
      </c>
      <c r="L1320" s="285" t="str">
        <f t="shared" si="89"/>
        <v/>
      </c>
      <c r="M1320" s="286" t="str">
        <f t="shared" ca="1" si="90"/>
        <v/>
      </c>
      <c r="U1320" s="275"/>
    </row>
    <row r="1321" spans="1:21" x14ac:dyDescent="0.25">
      <c r="A1321" s="276"/>
      <c r="B1321" s="277" t="str">
        <f>IF(Table9[[#This Row],[Código do agregado
'[Entidade']]]="","",(CONCATENATE(VLOOKUP(Table9[[#This Row],[Código do agregado
'[Entidade']]],Table8[[Código do agregado '[Entidade']]:[Código do agregado
'[1º Direito']]],8,FALSE),".",Table9[[#This Row],[Membro]])))</f>
        <v/>
      </c>
      <c r="C1321" s="278"/>
      <c r="D1321" s="279"/>
      <c r="E1321" s="280" t="str">
        <f ca="1">IF(Table9[[#This Row],[Data de nascimento (aaaa-mm-dd)]]="","",(IF(A1321="","",DATEDIF(D1321,NOW(),"y"))))</f>
        <v/>
      </c>
      <c r="F1321" s="281"/>
      <c r="G1321" s="282"/>
      <c r="H1321" s="283" t="str">
        <f>IF(G1321="","",IF(G1321&gt;(auxiliar!L$2*14),"Sim","Não"))</f>
        <v/>
      </c>
      <c r="I1321" s="384" t="str">
        <f t="shared" si="87"/>
        <v/>
      </c>
      <c r="J1321" s="380" t="str">
        <f>IF(Table9[[#This Row],[Código do agregado
'[Entidade']]]="","",IF(A1321&lt;&gt;A1320,"A",IF(J1320="A","B",IF(J1320="B","C",IF(J1320="C","D",IF(J1320="D","E",IF(J1320="E","F",IF(J1320="F","G",IF(J1320="G","H",IF(J1320="H","I",IF(J1320="I","J",IF(J1320="J","K",IF(J1320="K","L",IF(J1320="L","M",IF(J1320="M","N",IF(J1320="N","O",IF(J1320="O","P",IF(J1320="P","Q"))))))))))))))))))</f>
        <v/>
      </c>
      <c r="K1321" s="284" t="str">
        <f t="shared" si="88"/>
        <v/>
      </c>
      <c r="L1321" s="285" t="str">
        <f t="shared" si="89"/>
        <v/>
      </c>
      <c r="M1321" s="286" t="str">
        <f t="shared" ca="1" si="90"/>
        <v/>
      </c>
      <c r="U1321" s="275"/>
    </row>
    <row r="1322" spans="1:21" x14ac:dyDescent="0.25">
      <c r="A1322" s="276"/>
      <c r="B1322" s="277" t="str">
        <f>IF(Table9[[#This Row],[Código do agregado
'[Entidade']]]="","",(CONCATENATE(VLOOKUP(Table9[[#This Row],[Código do agregado
'[Entidade']]],Table8[[Código do agregado '[Entidade']]:[Código do agregado
'[1º Direito']]],8,FALSE),".",Table9[[#This Row],[Membro]])))</f>
        <v/>
      </c>
      <c r="C1322" s="278"/>
      <c r="D1322" s="279"/>
      <c r="E1322" s="280" t="str">
        <f ca="1">IF(Table9[[#This Row],[Data de nascimento (aaaa-mm-dd)]]="","",(IF(A1322="","",DATEDIF(D1322,NOW(),"y"))))</f>
        <v/>
      </c>
      <c r="F1322" s="281"/>
      <c r="G1322" s="282"/>
      <c r="H1322" s="283" t="str">
        <f>IF(G1322="","",IF(G1322&gt;(auxiliar!L$2*14),"Sim","Não"))</f>
        <v/>
      </c>
      <c r="I1322" s="384" t="str">
        <f t="shared" si="87"/>
        <v/>
      </c>
      <c r="J1322" s="380" t="str">
        <f>IF(Table9[[#This Row],[Código do agregado
'[Entidade']]]="","",IF(A1322&lt;&gt;A1321,"A",IF(J1321="A","B",IF(J1321="B","C",IF(J1321="C","D",IF(J1321="D","E",IF(J1321="E","F",IF(J1321="F","G",IF(J1321="G","H",IF(J1321="H","I",IF(J1321="I","J",IF(J1321="J","K",IF(J1321="K","L",IF(J1321="L","M",IF(J1321="M","N",IF(J1321="N","O",IF(J1321="O","P",IF(J1321="P","Q"))))))))))))))))))</f>
        <v/>
      </c>
      <c r="K1322" s="284" t="str">
        <f t="shared" si="88"/>
        <v/>
      </c>
      <c r="L1322" s="285" t="str">
        <f t="shared" si="89"/>
        <v/>
      </c>
      <c r="M1322" s="286" t="str">
        <f t="shared" ca="1" si="90"/>
        <v/>
      </c>
      <c r="U1322" s="275"/>
    </row>
    <row r="1323" spans="1:21" x14ac:dyDescent="0.25">
      <c r="A1323" s="276"/>
      <c r="B1323" s="277" t="str">
        <f>IF(Table9[[#This Row],[Código do agregado
'[Entidade']]]="","",(CONCATENATE(VLOOKUP(Table9[[#This Row],[Código do agregado
'[Entidade']]],Table8[[Código do agregado '[Entidade']]:[Código do agregado
'[1º Direito']]],8,FALSE),".",Table9[[#This Row],[Membro]])))</f>
        <v/>
      </c>
      <c r="C1323" s="278"/>
      <c r="D1323" s="279"/>
      <c r="E1323" s="280" t="str">
        <f ca="1">IF(Table9[[#This Row],[Data de nascimento (aaaa-mm-dd)]]="","",(IF(A1323="","",DATEDIF(D1323,NOW(),"y"))))</f>
        <v/>
      </c>
      <c r="F1323" s="281"/>
      <c r="G1323" s="282"/>
      <c r="H1323" s="283" t="str">
        <f>IF(G1323="","",IF(G1323&gt;(auxiliar!L$2*14),"Sim","Não"))</f>
        <v/>
      </c>
      <c r="I1323" s="384" t="str">
        <f t="shared" si="87"/>
        <v/>
      </c>
      <c r="J1323" s="380" t="str">
        <f>IF(Table9[[#This Row],[Código do agregado
'[Entidade']]]="","",IF(A1323&lt;&gt;A1322,"A",IF(J1322="A","B",IF(J1322="B","C",IF(J1322="C","D",IF(J1322="D","E",IF(J1322="E","F",IF(J1322="F","G",IF(J1322="G","H",IF(J1322="H","I",IF(J1322="I","J",IF(J1322="J","K",IF(J1322="K","L",IF(J1322="L","M",IF(J1322="M","N",IF(J1322="N","O",IF(J1322="O","P",IF(J1322="P","Q"))))))))))))))))))</f>
        <v/>
      </c>
      <c r="K1323" s="284" t="str">
        <f t="shared" si="88"/>
        <v/>
      </c>
      <c r="L1323" s="285" t="str">
        <f t="shared" si="89"/>
        <v/>
      </c>
      <c r="M1323" s="286" t="str">
        <f t="shared" ca="1" si="90"/>
        <v/>
      </c>
      <c r="U1323" s="275"/>
    </row>
    <row r="1324" spans="1:21" x14ac:dyDescent="0.25">
      <c r="A1324" s="276"/>
      <c r="B1324" s="277" t="str">
        <f>IF(Table9[[#This Row],[Código do agregado
'[Entidade']]]="","",(CONCATENATE(VLOOKUP(Table9[[#This Row],[Código do agregado
'[Entidade']]],Table8[[Código do agregado '[Entidade']]:[Código do agregado
'[1º Direito']]],8,FALSE),".",Table9[[#This Row],[Membro]])))</f>
        <v/>
      </c>
      <c r="C1324" s="278"/>
      <c r="D1324" s="279"/>
      <c r="E1324" s="280" t="str">
        <f ca="1">IF(Table9[[#This Row],[Data de nascimento (aaaa-mm-dd)]]="","",(IF(A1324="","",DATEDIF(D1324,NOW(),"y"))))</f>
        <v/>
      </c>
      <c r="F1324" s="281"/>
      <c r="G1324" s="282"/>
      <c r="H1324" s="283" t="str">
        <f>IF(G1324="","",IF(G1324&gt;(auxiliar!L$2*14),"Sim","Não"))</f>
        <v/>
      </c>
      <c r="I1324" s="384" t="str">
        <f t="shared" si="87"/>
        <v/>
      </c>
      <c r="J1324" s="380" t="str">
        <f>IF(Table9[[#This Row],[Código do agregado
'[Entidade']]]="","",IF(A1324&lt;&gt;A1323,"A",IF(J1323="A","B",IF(J1323="B","C",IF(J1323="C","D",IF(J1323="D","E",IF(J1323="E","F",IF(J1323="F","G",IF(J1323="G","H",IF(J1323="H","I",IF(J1323="I","J",IF(J1323="J","K",IF(J1323="K","L",IF(J1323="L","M",IF(J1323="M","N",IF(J1323="N","O",IF(J1323="O","P",IF(J1323="P","Q"))))))))))))))))))</f>
        <v/>
      </c>
      <c r="K1324" s="284" t="str">
        <f t="shared" si="88"/>
        <v/>
      </c>
      <c r="L1324" s="285" t="str">
        <f t="shared" si="89"/>
        <v/>
      </c>
      <c r="M1324" s="286" t="str">
        <f t="shared" ca="1" si="90"/>
        <v/>
      </c>
      <c r="U1324" s="275"/>
    </row>
    <row r="1325" spans="1:21" x14ac:dyDescent="0.25">
      <c r="A1325" s="276"/>
      <c r="B1325" s="277" t="str">
        <f>IF(Table9[[#This Row],[Código do agregado
'[Entidade']]]="","",(CONCATENATE(VLOOKUP(Table9[[#This Row],[Código do agregado
'[Entidade']]],Table8[[Código do agregado '[Entidade']]:[Código do agregado
'[1º Direito']]],8,FALSE),".",Table9[[#This Row],[Membro]])))</f>
        <v/>
      </c>
      <c r="C1325" s="278"/>
      <c r="D1325" s="279"/>
      <c r="E1325" s="280" t="str">
        <f ca="1">IF(Table9[[#This Row],[Data de nascimento (aaaa-mm-dd)]]="","",(IF(A1325="","",DATEDIF(D1325,NOW(),"y"))))</f>
        <v/>
      </c>
      <c r="F1325" s="281"/>
      <c r="G1325" s="282"/>
      <c r="H1325" s="283" t="str">
        <f>IF(G1325="","",IF(G1325&gt;(auxiliar!L$2*14),"Sim","Não"))</f>
        <v/>
      </c>
      <c r="I1325" s="384" t="str">
        <f t="shared" si="87"/>
        <v/>
      </c>
      <c r="J1325" s="380" t="str">
        <f>IF(Table9[[#This Row],[Código do agregado
'[Entidade']]]="","",IF(A1325&lt;&gt;A1324,"A",IF(J1324="A","B",IF(J1324="B","C",IF(J1324="C","D",IF(J1324="D","E",IF(J1324="E","F",IF(J1324="F","G",IF(J1324="G","H",IF(J1324="H","I",IF(J1324="I","J",IF(J1324="J","K",IF(J1324="K","L",IF(J1324="L","M",IF(J1324="M","N",IF(J1324="N","O",IF(J1324="O","P",IF(J1324="P","Q"))))))))))))))))))</f>
        <v/>
      </c>
      <c r="K1325" s="284" t="str">
        <f t="shared" si="88"/>
        <v/>
      </c>
      <c r="L1325" s="285" t="str">
        <f t="shared" si="89"/>
        <v/>
      </c>
      <c r="M1325" s="286" t="str">
        <f t="shared" ca="1" si="90"/>
        <v/>
      </c>
      <c r="U1325" s="275"/>
    </row>
    <row r="1326" spans="1:21" x14ac:dyDescent="0.25">
      <c r="A1326" s="276"/>
      <c r="B1326" s="277" t="str">
        <f>IF(Table9[[#This Row],[Código do agregado
'[Entidade']]]="","",(CONCATENATE(VLOOKUP(Table9[[#This Row],[Código do agregado
'[Entidade']]],Table8[[Código do agregado '[Entidade']]:[Código do agregado
'[1º Direito']]],8,FALSE),".",Table9[[#This Row],[Membro]])))</f>
        <v/>
      </c>
      <c r="C1326" s="278"/>
      <c r="D1326" s="279"/>
      <c r="E1326" s="280" t="str">
        <f ca="1">IF(Table9[[#This Row],[Data de nascimento (aaaa-mm-dd)]]="","",(IF(A1326="","",DATEDIF(D1326,NOW(),"y"))))</f>
        <v/>
      </c>
      <c r="F1326" s="281"/>
      <c r="G1326" s="282"/>
      <c r="H1326" s="283" t="str">
        <f>IF(G1326="","",IF(G1326&gt;(auxiliar!L$2*14),"Sim","Não"))</f>
        <v/>
      </c>
      <c r="I1326" s="384" t="str">
        <f t="shared" si="87"/>
        <v/>
      </c>
      <c r="J1326" s="380" t="str">
        <f>IF(Table9[[#This Row],[Código do agregado
'[Entidade']]]="","",IF(A1326&lt;&gt;A1325,"A",IF(J1325="A","B",IF(J1325="B","C",IF(J1325="C","D",IF(J1325="D","E",IF(J1325="E","F",IF(J1325="F","G",IF(J1325="G","H",IF(J1325="H","I",IF(J1325="I","J",IF(J1325="J","K",IF(J1325="K","L",IF(J1325="L","M",IF(J1325="M","N",IF(J1325="N","O",IF(J1325="O","P",IF(J1325="P","Q"))))))))))))))))))</f>
        <v/>
      </c>
      <c r="K1326" s="284" t="str">
        <f t="shared" si="88"/>
        <v/>
      </c>
      <c r="L1326" s="285" t="str">
        <f t="shared" si="89"/>
        <v/>
      </c>
      <c r="M1326" s="286" t="str">
        <f t="shared" ca="1" si="90"/>
        <v/>
      </c>
      <c r="U1326" s="275"/>
    </row>
    <row r="1327" spans="1:21" x14ac:dyDescent="0.25">
      <c r="A1327" s="276"/>
      <c r="B1327" s="277" t="str">
        <f>IF(Table9[[#This Row],[Código do agregado
'[Entidade']]]="","",(CONCATENATE(VLOOKUP(Table9[[#This Row],[Código do agregado
'[Entidade']]],Table8[[Código do agregado '[Entidade']]:[Código do agregado
'[1º Direito']]],8,FALSE),".",Table9[[#This Row],[Membro]])))</f>
        <v/>
      </c>
      <c r="C1327" s="278"/>
      <c r="D1327" s="279"/>
      <c r="E1327" s="280" t="str">
        <f ca="1">IF(Table9[[#This Row],[Data de nascimento (aaaa-mm-dd)]]="","",(IF(A1327="","",DATEDIF(D1327,NOW(),"y"))))</f>
        <v/>
      </c>
      <c r="F1327" s="281"/>
      <c r="G1327" s="282"/>
      <c r="H1327" s="283" t="str">
        <f>IF(G1327="","",IF(G1327&gt;(auxiliar!L$2*14),"Sim","Não"))</f>
        <v/>
      </c>
      <c r="I1327" s="384" t="str">
        <f t="shared" si="87"/>
        <v/>
      </c>
      <c r="J1327" s="380" t="str">
        <f>IF(Table9[[#This Row],[Código do agregado
'[Entidade']]]="","",IF(A1327&lt;&gt;A1326,"A",IF(J1326="A","B",IF(J1326="B","C",IF(J1326="C","D",IF(J1326="D","E",IF(J1326="E","F",IF(J1326="F","G",IF(J1326="G","H",IF(J1326="H","I",IF(J1326="I","J",IF(J1326="J","K",IF(J1326="K","L",IF(J1326="L","M",IF(J1326="M","N",IF(J1326="N","O",IF(J1326="O","P",IF(J1326="P","Q"))))))))))))))))))</f>
        <v/>
      </c>
      <c r="K1327" s="284" t="str">
        <f t="shared" si="88"/>
        <v/>
      </c>
      <c r="L1327" s="285" t="str">
        <f t="shared" si="89"/>
        <v/>
      </c>
      <c r="M1327" s="286" t="str">
        <f t="shared" ca="1" si="90"/>
        <v/>
      </c>
      <c r="U1327" s="275"/>
    </row>
    <row r="1328" spans="1:21" x14ac:dyDescent="0.25">
      <c r="A1328" s="276"/>
      <c r="B1328" s="277" t="str">
        <f>IF(Table9[[#This Row],[Código do agregado
'[Entidade']]]="","",(CONCATENATE(VLOOKUP(Table9[[#This Row],[Código do agregado
'[Entidade']]],Table8[[Código do agregado '[Entidade']]:[Código do agregado
'[1º Direito']]],8,FALSE),".",Table9[[#This Row],[Membro]])))</f>
        <v/>
      </c>
      <c r="C1328" s="278"/>
      <c r="D1328" s="279"/>
      <c r="E1328" s="280" t="str">
        <f ca="1">IF(Table9[[#This Row],[Data de nascimento (aaaa-mm-dd)]]="","",(IF(A1328="","",DATEDIF(D1328,NOW(),"y"))))</f>
        <v/>
      </c>
      <c r="F1328" s="281"/>
      <c r="G1328" s="282"/>
      <c r="H1328" s="283" t="str">
        <f>IF(G1328="","",IF(G1328&gt;(auxiliar!L$2*14),"Sim","Não"))</f>
        <v/>
      </c>
      <c r="I1328" s="384" t="str">
        <f t="shared" si="87"/>
        <v/>
      </c>
      <c r="J1328" s="380" t="str">
        <f>IF(Table9[[#This Row],[Código do agregado
'[Entidade']]]="","",IF(A1328&lt;&gt;A1327,"A",IF(J1327="A","B",IF(J1327="B","C",IF(J1327="C","D",IF(J1327="D","E",IF(J1327="E","F",IF(J1327="F","G",IF(J1327="G","H",IF(J1327="H","I",IF(J1327="I","J",IF(J1327="J","K",IF(J1327="K","L",IF(J1327="L","M",IF(J1327="M","N",IF(J1327="N","O",IF(J1327="O","P",IF(J1327="P","Q"))))))))))))))))))</f>
        <v/>
      </c>
      <c r="K1328" s="284" t="str">
        <f t="shared" si="88"/>
        <v/>
      </c>
      <c r="L1328" s="285" t="str">
        <f t="shared" si="89"/>
        <v/>
      </c>
      <c r="M1328" s="286" t="str">
        <f t="shared" ca="1" si="90"/>
        <v/>
      </c>
      <c r="U1328" s="275"/>
    </row>
    <row r="1329" spans="1:21" x14ac:dyDescent="0.25">
      <c r="A1329" s="276"/>
      <c r="B1329" s="277" t="str">
        <f>IF(Table9[[#This Row],[Código do agregado
'[Entidade']]]="","",(CONCATENATE(VLOOKUP(Table9[[#This Row],[Código do agregado
'[Entidade']]],Table8[[Código do agregado '[Entidade']]:[Código do agregado
'[1º Direito']]],8,FALSE),".",Table9[[#This Row],[Membro]])))</f>
        <v/>
      </c>
      <c r="C1329" s="278"/>
      <c r="D1329" s="279"/>
      <c r="E1329" s="280" t="str">
        <f ca="1">IF(Table9[[#This Row],[Data de nascimento (aaaa-mm-dd)]]="","",(IF(A1329="","",DATEDIF(D1329,NOW(),"y"))))</f>
        <v/>
      </c>
      <c r="F1329" s="281"/>
      <c r="G1329" s="282"/>
      <c r="H1329" s="283" t="str">
        <f>IF(G1329="","",IF(G1329&gt;(auxiliar!L$2*14),"Sim","Não"))</f>
        <v/>
      </c>
      <c r="I1329" s="384" t="str">
        <f t="shared" si="87"/>
        <v/>
      </c>
      <c r="J1329" s="380" t="str">
        <f>IF(Table9[[#This Row],[Código do agregado
'[Entidade']]]="","",IF(A1329&lt;&gt;A1328,"A",IF(J1328="A","B",IF(J1328="B","C",IF(J1328="C","D",IF(J1328="D","E",IF(J1328="E","F",IF(J1328="F","G",IF(J1328="G","H",IF(J1328="H","I",IF(J1328="I","J",IF(J1328="J","K",IF(J1328="K","L",IF(J1328="L","M",IF(J1328="M","N",IF(J1328="N","O",IF(J1328="O","P",IF(J1328="P","Q"))))))))))))))))))</f>
        <v/>
      </c>
      <c r="K1329" s="284" t="str">
        <f t="shared" si="88"/>
        <v/>
      </c>
      <c r="L1329" s="285" t="str">
        <f t="shared" si="89"/>
        <v/>
      </c>
      <c r="M1329" s="286" t="str">
        <f t="shared" ca="1" si="90"/>
        <v/>
      </c>
      <c r="U1329" s="275"/>
    </row>
    <row r="1330" spans="1:21" x14ac:dyDescent="0.25">
      <c r="A1330" s="276"/>
      <c r="B1330" s="277" t="str">
        <f>IF(Table9[[#This Row],[Código do agregado
'[Entidade']]]="","",(CONCATENATE(VLOOKUP(Table9[[#This Row],[Código do agregado
'[Entidade']]],Table8[[Código do agregado '[Entidade']]:[Código do agregado
'[1º Direito']]],8,FALSE),".",Table9[[#This Row],[Membro]])))</f>
        <v/>
      </c>
      <c r="C1330" s="278"/>
      <c r="D1330" s="279"/>
      <c r="E1330" s="280" t="str">
        <f ca="1">IF(Table9[[#This Row],[Data de nascimento (aaaa-mm-dd)]]="","",(IF(A1330="","",DATEDIF(D1330,NOW(),"y"))))</f>
        <v/>
      </c>
      <c r="F1330" s="281"/>
      <c r="G1330" s="282"/>
      <c r="H1330" s="283" t="str">
        <f>IF(G1330="","",IF(G1330&gt;(auxiliar!L$2*14),"Sim","Não"))</f>
        <v/>
      </c>
      <c r="I1330" s="384" t="str">
        <f t="shared" si="87"/>
        <v/>
      </c>
      <c r="J1330" s="380" t="str">
        <f>IF(Table9[[#This Row],[Código do agregado
'[Entidade']]]="","",IF(A1330&lt;&gt;A1329,"A",IF(J1329="A","B",IF(J1329="B","C",IF(J1329="C","D",IF(J1329="D","E",IF(J1329="E","F",IF(J1329="F","G",IF(J1329="G","H",IF(J1329="H","I",IF(J1329="I","J",IF(J1329="J","K",IF(J1329="K","L",IF(J1329="L","M",IF(J1329="M","N",IF(J1329="N","O",IF(J1329="O","P",IF(J1329="P","Q"))))))))))))))))))</f>
        <v/>
      </c>
      <c r="K1330" s="284" t="str">
        <f t="shared" si="88"/>
        <v/>
      </c>
      <c r="L1330" s="285" t="str">
        <f t="shared" si="89"/>
        <v/>
      </c>
      <c r="M1330" s="286" t="str">
        <f t="shared" ca="1" si="90"/>
        <v/>
      </c>
      <c r="U1330" s="275"/>
    </row>
    <row r="1331" spans="1:21" x14ac:dyDescent="0.25">
      <c r="A1331" s="276"/>
      <c r="B1331" s="277" t="str">
        <f>IF(Table9[[#This Row],[Código do agregado
'[Entidade']]]="","",(CONCATENATE(VLOOKUP(Table9[[#This Row],[Código do agregado
'[Entidade']]],Table8[[Código do agregado '[Entidade']]:[Código do agregado
'[1º Direito']]],8,FALSE),".",Table9[[#This Row],[Membro]])))</f>
        <v/>
      </c>
      <c r="C1331" s="278"/>
      <c r="D1331" s="279"/>
      <c r="E1331" s="280" t="str">
        <f ca="1">IF(Table9[[#This Row],[Data de nascimento (aaaa-mm-dd)]]="","",(IF(A1331="","",DATEDIF(D1331,NOW(),"y"))))</f>
        <v/>
      </c>
      <c r="F1331" s="281"/>
      <c r="G1331" s="282"/>
      <c r="H1331" s="283" t="str">
        <f>IF(G1331="","",IF(G1331&gt;(auxiliar!L$2*14),"Sim","Não"))</f>
        <v/>
      </c>
      <c r="I1331" s="384" t="str">
        <f t="shared" si="87"/>
        <v/>
      </c>
      <c r="J1331" s="380" t="str">
        <f>IF(Table9[[#This Row],[Código do agregado
'[Entidade']]]="","",IF(A1331&lt;&gt;A1330,"A",IF(J1330="A","B",IF(J1330="B","C",IF(J1330="C","D",IF(J1330="D","E",IF(J1330="E","F",IF(J1330="F","G",IF(J1330="G","H",IF(J1330="H","I",IF(J1330="I","J",IF(J1330="J","K",IF(J1330="K","L",IF(J1330="L","M",IF(J1330="M","N",IF(J1330="N","O",IF(J1330="O","P",IF(J1330="P","Q"))))))))))))))))))</f>
        <v/>
      </c>
      <c r="K1331" s="284" t="str">
        <f t="shared" si="88"/>
        <v/>
      </c>
      <c r="L1331" s="285" t="str">
        <f t="shared" si="89"/>
        <v/>
      </c>
      <c r="M1331" s="286" t="str">
        <f t="shared" ca="1" si="90"/>
        <v/>
      </c>
      <c r="U1331" s="275"/>
    </row>
    <row r="1332" spans="1:21" x14ac:dyDescent="0.25">
      <c r="A1332" s="276"/>
      <c r="B1332" s="277" t="str">
        <f>IF(Table9[[#This Row],[Código do agregado
'[Entidade']]]="","",(CONCATENATE(VLOOKUP(Table9[[#This Row],[Código do agregado
'[Entidade']]],Table8[[Código do agregado '[Entidade']]:[Código do agregado
'[1º Direito']]],8,FALSE),".",Table9[[#This Row],[Membro]])))</f>
        <v/>
      </c>
      <c r="C1332" s="278"/>
      <c r="D1332" s="279"/>
      <c r="E1332" s="280" t="str">
        <f ca="1">IF(Table9[[#This Row],[Data de nascimento (aaaa-mm-dd)]]="","",(IF(A1332="","",DATEDIF(D1332,NOW(),"y"))))</f>
        <v/>
      </c>
      <c r="F1332" s="281"/>
      <c r="G1332" s="282"/>
      <c r="H1332" s="283" t="str">
        <f>IF(G1332="","",IF(G1332&gt;(auxiliar!L$2*14),"Sim","Não"))</f>
        <v/>
      </c>
      <c r="I1332" s="384" t="str">
        <f t="shared" si="87"/>
        <v/>
      </c>
      <c r="J1332" s="380" t="str">
        <f>IF(Table9[[#This Row],[Código do agregado
'[Entidade']]]="","",IF(A1332&lt;&gt;A1331,"A",IF(J1331="A","B",IF(J1331="B","C",IF(J1331="C","D",IF(J1331="D","E",IF(J1331="E","F",IF(J1331="F","G",IF(J1331="G","H",IF(J1331="H","I",IF(J1331="I","J",IF(J1331="J","K",IF(J1331="K","L",IF(J1331="L","M",IF(J1331="M","N",IF(J1331="N","O",IF(J1331="O","P",IF(J1331="P","Q"))))))))))))))))))</f>
        <v/>
      </c>
      <c r="K1332" s="284" t="str">
        <f t="shared" si="88"/>
        <v/>
      </c>
      <c r="L1332" s="285" t="str">
        <f t="shared" si="89"/>
        <v/>
      </c>
      <c r="M1332" s="286" t="str">
        <f t="shared" ca="1" si="90"/>
        <v/>
      </c>
      <c r="U1332" s="275"/>
    </row>
    <row r="1333" spans="1:21" x14ac:dyDescent="0.25">
      <c r="A1333" s="276"/>
      <c r="B1333" s="277" t="str">
        <f>IF(Table9[[#This Row],[Código do agregado
'[Entidade']]]="","",(CONCATENATE(VLOOKUP(Table9[[#This Row],[Código do agregado
'[Entidade']]],Table8[[Código do agregado '[Entidade']]:[Código do agregado
'[1º Direito']]],8,FALSE),".",Table9[[#This Row],[Membro]])))</f>
        <v/>
      </c>
      <c r="C1333" s="278"/>
      <c r="D1333" s="279"/>
      <c r="E1333" s="280" t="str">
        <f ca="1">IF(Table9[[#This Row],[Data de nascimento (aaaa-mm-dd)]]="","",(IF(A1333="","",DATEDIF(D1333,NOW(),"y"))))</f>
        <v/>
      </c>
      <c r="F1333" s="281"/>
      <c r="G1333" s="282"/>
      <c r="H1333" s="283" t="str">
        <f>IF(G1333="","",IF(G1333&gt;(auxiliar!L$2*14),"Sim","Não"))</f>
        <v/>
      </c>
      <c r="I1333" s="384" t="str">
        <f t="shared" si="87"/>
        <v/>
      </c>
      <c r="J1333" s="380" t="str">
        <f>IF(Table9[[#This Row],[Código do agregado
'[Entidade']]]="","",IF(A1333&lt;&gt;A1332,"A",IF(J1332="A","B",IF(J1332="B","C",IF(J1332="C","D",IF(J1332="D","E",IF(J1332="E","F",IF(J1332="F","G",IF(J1332="G","H",IF(J1332="H","I",IF(J1332="I","J",IF(J1332="J","K",IF(J1332="K","L",IF(J1332="L","M",IF(J1332="M","N",IF(J1332="N","O",IF(J1332="O","P",IF(J1332="P","Q"))))))))))))))))))</f>
        <v/>
      </c>
      <c r="K1333" s="284" t="str">
        <f t="shared" si="88"/>
        <v/>
      </c>
      <c r="L1333" s="285" t="str">
        <f t="shared" si="89"/>
        <v/>
      </c>
      <c r="M1333" s="286" t="str">
        <f t="shared" ca="1" si="90"/>
        <v/>
      </c>
      <c r="U1333" s="275"/>
    </row>
    <row r="1334" spans="1:21" x14ac:dyDescent="0.25">
      <c r="A1334" s="276"/>
      <c r="B1334" s="277" t="str">
        <f>IF(Table9[[#This Row],[Código do agregado
'[Entidade']]]="","",(CONCATENATE(VLOOKUP(Table9[[#This Row],[Código do agregado
'[Entidade']]],Table8[[Código do agregado '[Entidade']]:[Código do agregado
'[1º Direito']]],8,FALSE),".",Table9[[#This Row],[Membro]])))</f>
        <v/>
      </c>
      <c r="C1334" s="278"/>
      <c r="D1334" s="279"/>
      <c r="E1334" s="280" t="str">
        <f ca="1">IF(Table9[[#This Row],[Data de nascimento (aaaa-mm-dd)]]="","",(IF(A1334="","",DATEDIF(D1334,NOW(),"y"))))</f>
        <v/>
      </c>
      <c r="F1334" s="281"/>
      <c r="G1334" s="282"/>
      <c r="H1334" s="283" t="str">
        <f>IF(G1334="","",IF(G1334&gt;(auxiliar!L$2*14),"Sim","Não"))</f>
        <v/>
      </c>
      <c r="I1334" s="384" t="str">
        <f t="shared" si="87"/>
        <v/>
      </c>
      <c r="J1334" s="380" t="str">
        <f>IF(Table9[[#This Row],[Código do agregado
'[Entidade']]]="","",IF(A1334&lt;&gt;A1333,"A",IF(J1333="A","B",IF(J1333="B","C",IF(J1333="C","D",IF(J1333="D","E",IF(J1333="E","F",IF(J1333="F","G",IF(J1333="G","H",IF(J1333="H","I",IF(J1333="I","J",IF(J1333="J","K",IF(J1333="K","L",IF(J1333="L","M",IF(J1333="M","N",IF(J1333="N","O",IF(J1333="O","P",IF(J1333="P","Q"))))))))))))))))))</f>
        <v/>
      </c>
      <c r="K1334" s="284" t="str">
        <f t="shared" si="88"/>
        <v/>
      </c>
      <c r="L1334" s="285" t="str">
        <f t="shared" si="89"/>
        <v/>
      </c>
      <c r="M1334" s="286" t="str">
        <f t="shared" ca="1" si="90"/>
        <v/>
      </c>
      <c r="U1334" s="275"/>
    </row>
    <row r="1335" spans="1:21" x14ac:dyDescent="0.25">
      <c r="A1335" s="276"/>
      <c r="B1335" s="277" t="str">
        <f>IF(Table9[[#This Row],[Código do agregado
'[Entidade']]]="","",(CONCATENATE(VLOOKUP(Table9[[#This Row],[Código do agregado
'[Entidade']]],Table8[[Código do agregado '[Entidade']]:[Código do agregado
'[1º Direito']]],8,FALSE),".",Table9[[#This Row],[Membro]])))</f>
        <v/>
      </c>
      <c r="C1335" s="278"/>
      <c r="D1335" s="279"/>
      <c r="E1335" s="280" t="str">
        <f ca="1">IF(Table9[[#This Row],[Data de nascimento (aaaa-mm-dd)]]="","",(IF(A1335="","",DATEDIF(D1335,NOW(),"y"))))</f>
        <v/>
      </c>
      <c r="F1335" s="281"/>
      <c r="G1335" s="282"/>
      <c r="H1335" s="283" t="str">
        <f>IF(G1335="","",IF(G1335&gt;(auxiliar!L$2*14),"Sim","Não"))</f>
        <v/>
      </c>
      <c r="I1335" s="384" t="str">
        <f t="shared" si="87"/>
        <v/>
      </c>
      <c r="J1335" s="380" t="str">
        <f>IF(Table9[[#This Row],[Código do agregado
'[Entidade']]]="","",IF(A1335&lt;&gt;A1334,"A",IF(J1334="A","B",IF(J1334="B","C",IF(J1334="C","D",IF(J1334="D","E",IF(J1334="E","F",IF(J1334="F","G",IF(J1334="G","H",IF(J1334="H","I",IF(J1334="I","J",IF(J1334="J","K",IF(J1334="K","L",IF(J1334="L","M",IF(J1334="M","N",IF(J1334="N","O",IF(J1334="O","P",IF(J1334="P","Q"))))))))))))))))))</f>
        <v/>
      </c>
      <c r="K1335" s="284" t="str">
        <f t="shared" si="88"/>
        <v/>
      </c>
      <c r="L1335" s="285" t="str">
        <f t="shared" si="89"/>
        <v/>
      </c>
      <c r="M1335" s="286" t="str">
        <f t="shared" ca="1" si="90"/>
        <v/>
      </c>
      <c r="U1335" s="275"/>
    </row>
    <row r="1336" spans="1:21" x14ac:dyDescent="0.25">
      <c r="A1336" s="276"/>
      <c r="B1336" s="277" t="str">
        <f>IF(Table9[[#This Row],[Código do agregado
'[Entidade']]]="","",(CONCATENATE(VLOOKUP(Table9[[#This Row],[Código do agregado
'[Entidade']]],Table8[[Código do agregado '[Entidade']]:[Código do agregado
'[1º Direito']]],8,FALSE),".",Table9[[#This Row],[Membro]])))</f>
        <v/>
      </c>
      <c r="C1336" s="278"/>
      <c r="D1336" s="279"/>
      <c r="E1336" s="280" t="str">
        <f ca="1">IF(Table9[[#This Row],[Data de nascimento (aaaa-mm-dd)]]="","",(IF(A1336="","",DATEDIF(D1336,NOW(),"y"))))</f>
        <v/>
      </c>
      <c r="F1336" s="281"/>
      <c r="G1336" s="282"/>
      <c r="H1336" s="283" t="str">
        <f>IF(G1336="","",IF(G1336&gt;(auxiliar!L$2*14),"Sim","Não"))</f>
        <v/>
      </c>
      <c r="I1336" s="384" t="str">
        <f t="shared" si="87"/>
        <v/>
      </c>
      <c r="J1336" s="380" t="str">
        <f>IF(Table9[[#This Row],[Código do agregado
'[Entidade']]]="","",IF(A1336&lt;&gt;A1335,"A",IF(J1335="A","B",IF(J1335="B","C",IF(J1335="C","D",IF(J1335="D","E",IF(J1335="E","F",IF(J1335="F","G",IF(J1335="G","H",IF(J1335="H","I",IF(J1335="I","J",IF(J1335="J","K",IF(J1335="K","L",IF(J1335="L","M",IF(J1335="M","N",IF(J1335="N","O",IF(J1335="O","P",IF(J1335="P","Q"))))))))))))))))))</f>
        <v/>
      </c>
      <c r="K1336" s="284" t="str">
        <f t="shared" si="88"/>
        <v/>
      </c>
      <c r="L1336" s="285" t="str">
        <f t="shared" si="89"/>
        <v/>
      </c>
      <c r="M1336" s="286" t="str">
        <f t="shared" ca="1" si="90"/>
        <v/>
      </c>
      <c r="U1336" s="275"/>
    </row>
    <row r="1337" spans="1:21" x14ac:dyDescent="0.25">
      <c r="A1337" s="276"/>
      <c r="B1337" s="277" t="str">
        <f>IF(Table9[[#This Row],[Código do agregado
'[Entidade']]]="","",(CONCATENATE(VLOOKUP(Table9[[#This Row],[Código do agregado
'[Entidade']]],Table8[[Código do agregado '[Entidade']]:[Código do agregado
'[1º Direito']]],8,FALSE),".",Table9[[#This Row],[Membro]])))</f>
        <v/>
      </c>
      <c r="C1337" s="278"/>
      <c r="D1337" s="279"/>
      <c r="E1337" s="280" t="str">
        <f ca="1">IF(Table9[[#This Row],[Data de nascimento (aaaa-mm-dd)]]="","",(IF(A1337="","",DATEDIF(D1337,NOW(),"y"))))</f>
        <v/>
      </c>
      <c r="F1337" s="281"/>
      <c r="G1337" s="282"/>
      <c r="H1337" s="283" t="str">
        <f>IF(G1337="","",IF(G1337&gt;(auxiliar!L$2*14),"Sim","Não"))</f>
        <v/>
      </c>
      <c r="I1337" s="384" t="str">
        <f t="shared" si="87"/>
        <v/>
      </c>
      <c r="J1337" s="380" t="str">
        <f>IF(Table9[[#This Row],[Código do agregado
'[Entidade']]]="","",IF(A1337&lt;&gt;A1336,"A",IF(J1336="A","B",IF(J1336="B","C",IF(J1336="C","D",IF(J1336="D","E",IF(J1336="E","F",IF(J1336="F","G",IF(J1336="G","H",IF(J1336="H","I",IF(J1336="I","J",IF(J1336="J","K",IF(J1336="K","L",IF(J1336="L","M",IF(J1336="M","N",IF(J1336="N","O",IF(J1336="O","P",IF(J1336="P","Q"))))))))))))))))))</f>
        <v/>
      </c>
      <c r="K1337" s="284" t="str">
        <f t="shared" si="88"/>
        <v/>
      </c>
      <c r="L1337" s="285" t="str">
        <f t="shared" si="89"/>
        <v/>
      </c>
      <c r="M1337" s="286" t="str">
        <f t="shared" ca="1" si="90"/>
        <v/>
      </c>
      <c r="U1337" s="275"/>
    </row>
    <row r="1338" spans="1:21" x14ac:dyDescent="0.25">
      <c r="A1338" s="276"/>
      <c r="B1338" s="277" t="str">
        <f>IF(Table9[[#This Row],[Código do agregado
'[Entidade']]]="","",(CONCATENATE(VLOOKUP(Table9[[#This Row],[Código do agregado
'[Entidade']]],Table8[[Código do agregado '[Entidade']]:[Código do agregado
'[1º Direito']]],8,FALSE),".",Table9[[#This Row],[Membro]])))</f>
        <v/>
      </c>
      <c r="C1338" s="278"/>
      <c r="D1338" s="279"/>
      <c r="E1338" s="280" t="str">
        <f ca="1">IF(Table9[[#This Row],[Data de nascimento (aaaa-mm-dd)]]="","",(IF(A1338="","",DATEDIF(D1338,NOW(),"y"))))</f>
        <v/>
      </c>
      <c r="F1338" s="281"/>
      <c r="G1338" s="282"/>
      <c r="H1338" s="283" t="str">
        <f>IF(G1338="","",IF(G1338&gt;(auxiliar!L$2*14),"Sim","Não"))</f>
        <v/>
      </c>
      <c r="I1338" s="384" t="str">
        <f t="shared" si="87"/>
        <v/>
      </c>
      <c r="J1338" s="380" t="str">
        <f>IF(Table9[[#This Row],[Código do agregado
'[Entidade']]]="","",IF(A1338&lt;&gt;A1337,"A",IF(J1337="A","B",IF(J1337="B","C",IF(J1337="C","D",IF(J1337="D","E",IF(J1337="E","F",IF(J1337="F","G",IF(J1337="G","H",IF(J1337="H","I",IF(J1337="I","J",IF(J1337="J","K",IF(J1337="K","L",IF(J1337="L","M",IF(J1337="M","N",IF(J1337="N","O",IF(J1337="O","P",IF(J1337="P","Q"))))))))))))))))))</f>
        <v/>
      </c>
      <c r="K1338" s="284" t="str">
        <f t="shared" si="88"/>
        <v/>
      </c>
      <c r="L1338" s="285" t="str">
        <f t="shared" si="89"/>
        <v/>
      </c>
      <c r="M1338" s="286" t="str">
        <f t="shared" ca="1" si="90"/>
        <v/>
      </c>
      <c r="U1338" s="275"/>
    </row>
    <row r="1339" spans="1:21" x14ac:dyDescent="0.25">
      <c r="A1339" s="276"/>
      <c r="B1339" s="277" t="str">
        <f>IF(Table9[[#This Row],[Código do agregado
'[Entidade']]]="","",(CONCATENATE(VLOOKUP(Table9[[#This Row],[Código do agregado
'[Entidade']]],Table8[[Código do agregado '[Entidade']]:[Código do agregado
'[1º Direito']]],8,FALSE),".",Table9[[#This Row],[Membro]])))</f>
        <v/>
      </c>
      <c r="C1339" s="278"/>
      <c r="D1339" s="279"/>
      <c r="E1339" s="280" t="str">
        <f ca="1">IF(Table9[[#This Row],[Data de nascimento (aaaa-mm-dd)]]="","",(IF(A1339="","",DATEDIF(D1339,NOW(),"y"))))</f>
        <v/>
      </c>
      <c r="F1339" s="281"/>
      <c r="G1339" s="282"/>
      <c r="H1339" s="283" t="str">
        <f>IF(G1339="","",IF(G1339&gt;(auxiliar!L$2*14),"Sim","Não"))</f>
        <v/>
      </c>
      <c r="I1339" s="384" t="str">
        <f t="shared" si="87"/>
        <v/>
      </c>
      <c r="J1339" s="380" t="str">
        <f>IF(Table9[[#This Row],[Código do agregado
'[Entidade']]]="","",IF(A1339&lt;&gt;A1338,"A",IF(J1338="A","B",IF(J1338="B","C",IF(J1338="C","D",IF(J1338="D","E",IF(J1338="E","F",IF(J1338="F","G",IF(J1338="G","H",IF(J1338="H","I",IF(J1338="I","J",IF(J1338="J","K",IF(J1338="K","L",IF(J1338="L","M",IF(J1338="M","N",IF(J1338="N","O",IF(J1338="O","P",IF(J1338="P","Q"))))))))))))))))))</f>
        <v/>
      </c>
      <c r="K1339" s="284" t="str">
        <f t="shared" si="88"/>
        <v/>
      </c>
      <c r="L1339" s="285" t="str">
        <f t="shared" si="89"/>
        <v/>
      </c>
      <c r="M1339" s="286" t="str">
        <f t="shared" ca="1" si="90"/>
        <v/>
      </c>
      <c r="U1339" s="275"/>
    </row>
    <row r="1340" spans="1:21" x14ac:dyDescent="0.25">
      <c r="A1340" s="276"/>
      <c r="B1340" s="277" t="str">
        <f>IF(Table9[[#This Row],[Código do agregado
'[Entidade']]]="","",(CONCATENATE(VLOOKUP(Table9[[#This Row],[Código do agregado
'[Entidade']]],Table8[[Código do agregado '[Entidade']]:[Código do agregado
'[1º Direito']]],8,FALSE),".",Table9[[#This Row],[Membro]])))</f>
        <v/>
      </c>
      <c r="C1340" s="278"/>
      <c r="D1340" s="279"/>
      <c r="E1340" s="280" t="str">
        <f ca="1">IF(Table9[[#This Row],[Data de nascimento (aaaa-mm-dd)]]="","",(IF(A1340="","",DATEDIF(D1340,NOW(),"y"))))</f>
        <v/>
      </c>
      <c r="F1340" s="281"/>
      <c r="G1340" s="282"/>
      <c r="H1340" s="283" t="str">
        <f>IF(G1340="","",IF(G1340&gt;(auxiliar!L$2*14),"Sim","Não"))</f>
        <v/>
      </c>
      <c r="I1340" s="384" t="str">
        <f t="shared" si="87"/>
        <v/>
      </c>
      <c r="J1340" s="380" t="str">
        <f>IF(Table9[[#This Row],[Código do agregado
'[Entidade']]]="","",IF(A1340&lt;&gt;A1339,"A",IF(J1339="A","B",IF(J1339="B","C",IF(J1339="C","D",IF(J1339="D","E",IF(J1339="E","F",IF(J1339="F","G",IF(J1339="G","H",IF(J1339="H","I",IF(J1339="I","J",IF(J1339="J","K",IF(J1339="K","L",IF(J1339="L","M",IF(J1339="M","N",IF(J1339="N","O",IF(J1339="O","P",IF(J1339="P","Q"))))))))))))))))))</f>
        <v/>
      </c>
      <c r="K1340" s="284" t="str">
        <f t="shared" si="88"/>
        <v/>
      </c>
      <c r="L1340" s="285" t="str">
        <f t="shared" si="89"/>
        <v/>
      </c>
      <c r="M1340" s="286" t="str">
        <f t="shared" ca="1" si="90"/>
        <v/>
      </c>
      <c r="U1340" s="275"/>
    </row>
    <row r="1341" spans="1:21" x14ac:dyDescent="0.25">
      <c r="A1341" s="276"/>
      <c r="B1341" s="277" t="str">
        <f>IF(Table9[[#This Row],[Código do agregado
'[Entidade']]]="","",(CONCATENATE(VLOOKUP(Table9[[#This Row],[Código do agregado
'[Entidade']]],Table8[[Código do agregado '[Entidade']]:[Código do agregado
'[1º Direito']]],8,FALSE),".",Table9[[#This Row],[Membro]])))</f>
        <v/>
      </c>
      <c r="C1341" s="278"/>
      <c r="D1341" s="279"/>
      <c r="E1341" s="280" t="str">
        <f ca="1">IF(Table9[[#This Row],[Data de nascimento (aaaa-mm-dd)]]="","",(IF(A1341="","",DATEDIF(D1341,NOW(),"y"))))</f>
        <v/>
      </c>
      <c r="F1341" s="281"/>
      <c r="G1341" s="282"/>
      <c r="H1341" s="283" t="str">
        <f>IF(G1341="","",IF(G1341&gt;(auxiliar!L$2*14),"Sim","Não"))</f>
        <v/>
      </c>
      <c r="I1341" s="384" t="str">
        <f t="shared" si="87"/>
        <v/>
      </c>
      <c r="J1341" s="380" t="str">
        <f>IF(Table9[[#This Row],[Código do agregado
'[Entidade']]]="","",IF(A1341&lt;&gt;A1340,"A",IF(J1340="A","B",IF(J1340="B","C",IF(J1340="C","D",IF(J1340="D","E",IF(J1340="E","F",IF(J1340="F","G",IF(J1340="G","H",IF(J1340="H","I",IF(J1340="I","J",IF(J1340="J","K",IF(J1340="K","L",IF(J1340="L","M",IF(J1340="M","N",IF(J1340="N","O",IF(J1340="O","P",IF(J1340="P","Q"))))))))))))))))))</f>
        <v/>
      </c>
      <c r="K1341" s="284" t="str">
        <f t="shared" si="88"/>
        <v/>
      </c>
      <c r="L1341" s="285" t="str">
        <f t="shared" si="89"/>
        <v/>
      </c>
      <c r="M1341" s="286" t="str">
        <f t="shared" ca="1" si="90"/>
        <v/>
      </c>
      <c r="U1341" s="275"/>
    </row>
    <row r="1342" spans="1:21" x14ac:dyDescent="0.25">
      <c r="A1342" s="276"/>
      <c r="B1342" s="277" t="str">
        <f>IF(Table9[[#This Row],[Código do agregado
'[Entidade']]]="","",(CONCATENATE(VLOOKUP(Table9[[#This Row],[Código do agregado
'[Entidade']]],Table8[[Código do agregado '[Entidade']]:[Código do agregado
'[1º Direito']]],8,FALSE),".",Table9[[#This Row],[Membro]])))</f>
        <v/>
      </c>
      <c r="C1342" s="278"/>
      <c r="D1342" s="279"/>
      <c r="E1342" s="280" t="str">
        <f ca="1">IF(Table9[[#This Row],[Data de nascimento (aaaa-mm-dd)]]="","",(IF(A1342="","",DATEDIF(D1342,NOW(),"y"))))</f>
        <v/>
      </c>
      <c r="F1342" s="281"/>
      <c r="G1342" s="282"/>
      <c r="H1342" s="283" t="str">
        <f>IF(G1342="","",IF(G1342&gt;(auxiliar!L$2*14),"Sim","Não"))</f>
        <v/>
      </c>
      <c r="I1342" s="384" t="str">
        <f t="shared" si="87"/>
        <v/>
      </c>
      <c r="J1342" s="380" t="str">
        <f>IF(Table9[[#This Row],[Código do agregado
'[Entidade']]]="","",IF(A1342&lt;&gt;A1341,"A",IF(J1341="A","B",IF(J1341="B","C",IF(J1341="C","D",IF(J1341="D","E",IF(J1341="E","F",IF(J1341="F","G",IF(J1341="G","H",IF(J1341="H","I",IF(J1341="I","J",IF(J1341="J","K",IF(J1341="K","L",IF(J1341="L","M",IF(J1341="M","N",IF(J1341="N","O",IF(J1341="O","P",IF(J1341="P","Q"))))))))))))))))))</f>
        <v/>
      </c>
      <c r="K1342" s="284" t="str">
        <f t="shared" si="88"/>
        <v/>
      </c>
      <c r="L1342" s="285" t="str">
        <f t="shared" si="89"/>
        <v/>
      </c>
      <c r="M1342" s="286" t="str">
        <f t="shared" ca="1" si="90"/>
        <v/>
      </c>
      <c r="U1342" s="275"/>
    </row>
    <row r="1343" spans="1:21" x14ac:dyDescent="0.25">
      <c r="A1343" s="276"/>
      <c r="B1343" s="277" t="str">
        <f>IF(Table9[[#This Row],[Código do agregado
'[Entidade']]]="","",(CONCATENATE(VLOOKUP(Table9[[#This Row],[Código do agregado
'[Entidade']]],Table8[[Código do agregado '[Entidade']]:[Código do agregado
'[1º Direito']]],8,FALSE),".",Table9[[#This Row],[Membro]])))</f>
        <v/>
      </c>
      <c r="C1343" s="278"/>
      <c r="D1343" s="279"/>
      <c r="E1343" s="280" t="str">
        <f ca="1">IF(Table9[[#This Row],[Data de nascimento (aaaa-mm-dd)]]="","",(IF(A1343="","",DATEDIF(D1343,NOW(),"y"))))</f>
        <v/>
      </c>
      <c r="F1343" s="281"/>
      <c r="G1343" s="282"/>
      <c r="H1343" s="283" t="str">
        <f>IF(G1343="","",IF(G1343&gt;(auxiliar!L$2*14),"Sim","Não"))</f>
        <v/>
      </c>
      <c r="I1343" s="384" t="str">
        <f t="shared" si="87"/>
        <v/>
      </c>
      <c r="J1343" s="380" t="str">
        <f>IF(Table9[[#This Row],[Código do agregado
'[Entidade']]]="","",IF(A1343&lt;&gt;A1342,"A",IF(J1342="A","B",IF(J1342="B","C",IF(J1342="C","D",IF(J1342="D","E",IF(J1342="E","F",IF(J1342="F","G",IF(J1342="G","H",IF(J1342="H","I",IF(J1342="I","J",IF(J1342="J","K",IF(J1342="K","L",IF(J1342="L","M",IF(J1342="M","N",IF(J1342="N","O",IF(J1342="O","P",IF(J1342="P","Q"))))))))))))))))))</f>
        <v/>
      </c>
      <c r="K1343" s="284" t="str">
        <f t="shared" si="88"/>
        <v/>
      </c>
      <c r="L1343" s="285" t="str">
        <f t="shared" si="89"/>
        <v/>
      </c>
      <c r="M1343" s="286" t="str">
        <f t="shared" ca="1" si="90"/>
        <v/>
      </c>
      <c r="U1343" s="275"/>
    </row>
    <row r="1344" spans="1:21" x14ac:dyDescent="0.25">
      <c r="A1344" s="276"/>
      <c r="B1344" s="277" t="str">
        <f>IF(Table9[[#This Row],[Código do agregado
'[Entidade']]]="","",(CONCATENATE(VLOOKUP(Table9[[#This Row],[Código do agregado
'[Entidade']]],Table8[[Código do agregado '[Entidade']]:[Código do agregado
'[1º Direito']]],8,FALSE),".",Table9[[#This Row],[Membro]])))</f>
        <v/>
      </c>
      <c r="C1344" s="278"/>
      <c r="D1344" s="279"/>
      <c r="E1344" s="280" t="str">
        <f ca="1">IF(Table9[[#This Row],[Data de nascimento (aaaa-mm-dd)]]="","",(IF(A1344="","",DATEDIF(D1344,NOW(),"y"))))</f>
        <v/>
      </c>
      <c r="F1344" s="281"/>
      <c r="G1344" s="282"/>
      <c r="H1344" s="283" t="str">
        <f>IF(G1344="","",IF(G1344&gt;(auxiliar!L$2*14),"Sim","Não"))</f>
        <v/>
      </c>
      <c r="I1344" s="384" t="str">
        <f t="shared" si="87"/>
        <v/>
      </c>
      <c r="J1344" s="380" t="str">
        <f>IF(Table9[[#This Row],[Código do agregado
'[Entidade']]]="","",IF(A1344&lt;&gt;A1343,"A",IF(J1343="A","B",IF(J1343="B","C",IF(J1343="C","D",IF(J1343="D","E",IF(J1343="E","F",IF(J1343="F","G",IF(J1343="G","H",IF(J1343="H","I",IF(J1343="I","J",IF(J1343="J","K",IF(J1343="K","L",IF(J1343="L","M",IF(J1343="M","N",IF(J1343="N","O",IF(J1343="O","P",IF(J1343="P","Q"))))))))))))))))))</f>
        <v/>
      </c>
      <c r="K1344" s="284" t="str">
        <f t="shared" si="88"/>
        <v/>
      </c>
      <c r="L1344" s="285" t="str">
        <f t="shared" si="89"/>
        <v/>
      </c>
      <c r="M1344" s="286" t="str">
        <f t="shared" ca="1" si="90"/>
        <v/>
      </c>
      <c r="U1344" s="275"/>
    </row>
    <row r="1345" spans="1:21" x14ac:dyDescent="0.25">
      <c r="A1345" s="276"/>
      <c r="B1345" s="277" t="str">
        <f>IF(Table9[[#This Row],[Código do agregado
'[Entidade']]]="","",(CONCATENATE(VLOOKUP(Table9[[#This Row],[Código do agregado
'[Entidade']]],Table8[[Código do agregado '[Entidade']]:[Código do agregado
'[1º Direito']]],8,FALSE),".",Table9[[#This Row],[Membro]])))</f>
        <v/>
      </c>
      <c r="C1345" s="278"/>
      <c r="D1345" s="279"/>
      <c r="E1345" s="280" t="str">
        <f ca="1">IF(Table9[[#This Row],[Data de nascimento (aaaa-mm-dd)]]="","",(IF(A1345="","",DATEDIF(D1345,NOW(),"y"))))</f>
        <v/>
      </c>
      <c r="F1345" s="281"/>
      <c r="G1345" s="282"/>
      <c r="H1345" s="283" t="str">
        <f>IF(G1345="","",IF(G1345&gt;(auxiliar!L$2*14),"Sim","Não"))</f>
        <v/>
      </c>
      <c r="I1345" s="384" t="str">
        <f t="shared" si="87"/>
        <v/>
      </c>
      <c r="J1345" s="380" t="str">
        <f>IF(Table9[[#This Row],[Código do agregado
'[Entidade']]]="","",IF(A1345&lt;&gt;A1344,"A",IF(J1344="A","B",IF(J1344="B","C",IF(J1344="C","D",IF(J1344="D","E",IF(J1344="E","F",IF(J1344="F","G",IF(J1344="G","H",IF(J1344="H","I",IF(J1344="I","J",IF(J1344="J","K",IF(J1344="K","L",IF(J1344="L","M",IF(J1344="M","N",IF(J1344="N","O",IF(J1344="O","P",IF(J1344="P","Q"))))))))))))))))))</f>
        <v/>
      </c>
      <c r="K1345" s="284" t="str">
        <f t="shared" si="88"/>
        <v/>
      </c>
      <c r="L1345" s="285" t="str">
        <f t="shared" si="89"/>
        <v/>
      </c>
      <c r="M1345" s="286" t="str">
        <f t="shared" ca="1" si="90"/>
        <v/>
      </c>
      <c r="U1345" s="275"/>
    </row>
    <row r="1346" spans="1:21" x14ac:dyDescent="0.25">
      <c r="A1346" s="276"/>
      <c r="B1346" s="277" t="str">
        <f>IF(Table9[[#This Row],[Código do agregado
'[Entidade']]]="","",(CONCATENATE(VLOOKUP(Table9[[#This Row],[Código do agregado
'[Entidade']]],Table8[[Código do agregado '[Entidade']]:[Código do agregado
'[1º Direito']]],8,FALSE),".",Table9[[#This Row],[Membro]])))</f>
        <v/>
      </c>
      <c r="C1346" s="278"/>
      <c r="D1346" s="279"/>
      <c r="E1346" s="280" t="str">
        <f ca="1">IF(Table9[[#This Row],[Data de nascimento (aaaa-mm-dd)]]="","",(IF(A1346="","",DATEDIF(D1346,NOW(),"y"))))</f>
        <v/>
      </c>
      <c r="F1346" s="281"/>
      <c r="G1346" s="282"/>
      <c r="H1346" s="283" t="str">
        <f>IF(G1346="","",IF(G1346&gt;(auxiliar!L$2*14),"Sim","Não"))</f>
        <v/>
      </c>
      <c r="I1346" s="384" t="str">
        <f t="shared" si="87"/>
        <v/>
      </c>
      <c r="J1346" s="380" t="str">
        <f>IF(Table9[[#This Row],[Código do agregado
'[Entidade']]]="","",IF(A1346&lt;&gt;A1345,"A",IF(J1345="A","B",IF(J1345="B","C",IF(J1345="C","D",IF(J1345="D","E",IF(J1345="E","F",IF(J1345="F","G",IF(J1345="G","H",IF(J1345="H","I",IF(J1345="I","J",IF(J1345="J","K",IF(J1345="K","L",IF(J1345="L","M",IF(J1345="M","N",IF(J1345="N","O",IF(J1345="O","P",IF(J1345="P","Q"))))))))))))))))))</f>
        <v/>
      </c>
      <c r="K1346" s="284" t="str">
        <f t="shared" si="88"/>
        <v/>
      </c>
      <c r="L1346" s="285" t="str">
        <f t="shared" si="89"/>
        <v/>
      </c>
      <c r="M1346" s="286" t="str">
        <f t="shared" ca="1" si="90"/>
        <v/>
      </c>
      <c r="U1346" s="275"/>
    </row>
    <row r="1347" spans="1:21" x14ac:dyDescent="0.25">
      <c r="A1347" s="276"/>
      <c r="B1347" s="277" t="str">
        <f>IF(Table9[[#This Row],[Código do agregado
'[Entidade']]]="","",(CONCATENATE(VLOOKUP(Table9[[#This Row],[Código do agregado
'[Entidade']]],Table8[[Código do agregado '[Entidade']]:[Código do agregado
'[1º Direito']]],8,FALSE),".",Table9[[#This Row],[Membro]])))</f>
        <v/>
      </c>
      <c r="C1347" s="278"/>
      <c r="D1347" s="279"/>
      <c r="E1347" s="280" t="str">
        <f ca="1">IF(Table9[[#This Row],[Data de nascimento (aaaa-mm-dd)]]="","",(IF(A1347="","",DATEDIF(D1347,NOW(),"y"))))</f>
        <v/>
      </c>
      <c r="F1347" s="281"/>
      <c r="G1347" s="282"/>
      <c r="H1347" s="283" t="str">
        <f>IF(G1347="","",IF(G1347&gt;(auxiliar!L$2*14),"Sim","Não"))</f>
        <v/>
      </c>
      <c r="I1347" s="384" t="str">
        <f t="shared" si="87"/>
        <v/>
      </c>
      <c r="J1347" s="380" t="str">
        <f>IF(Table9[[#This Row],[Código do agregado
'[Entidade']]]="","",IF(A1347&lt;&gt;A1346,"A",IF(J1346="A","B",IF(J1346="B","C",IF(J1346="C","D",IF(J1346="D","E",IF(J1346="E","F",IF(J1346="F","G",IF(J1346="G","H",IF(J1346="H","I",IF(J1346="I","J",IF(J1346="J","K",IF(J1346="K","L",IF(J1346="L","M",IF(J1346="M","N",IF(J1346="N","O",IF(J1346="O","P",IF(J1346="P","Q"))))))))))))))))))</f>
        <v/>
      </c>
      <c r="K1347" s="284" t="str">
        <f t="shared" si="88"/>
        <v/>
      </c>
      <c r="L1347" s="285" t="str">
        <f t="shared" si="89"/>
        <v/>
      </c>
      <c r="M1347" s="286" t="str">
        <f t="shared" ca="1" si="90"/>
        <v/>
      </c>
      <c r="U1347" s="275"/>
    </row>
    <row r="1348" spans="1:21" x14ac:dyDescent="0.25">
      <c r="A1348" s="276"/>
      <c r="B1348" s="277" t="str">
        <f>IF(Table9[[#This Row],[Código do agregado
'[Entidade']]]="","",(CONCATENATE(VLOOKUP(Table9[[#This Row],[Código do agregado
'[Entidade']]],Table8[[Código do agregado '[Entidade']]:[Código do agregado
'[1º Direito']]],8,FALSE),".",Table9[[#This Row],[Membro]])))</f>
        <v/>
      </c>
      <c r="C1348" s="278"/>
      <c r="D1348" s="279"/>
      <c r="E1348" s="280" t="str">
        <f ca="1">IF(Table9[[#This Row],[Data de nascimento (aaaa-mm-dd)]]="","",(IF(A1348="","",DATEDIF(D1348,NOW(),"y"))))</f>
        <v/>
      </c>
      <c r="F1348" s="281"/>
      <c r="G1348" s="282"/>
      <c r="H1348" s="283" t="str">
        <f>IF(G1348="","",IF(G1348&gt;(auxiliar!L$2*14),"Sim","Não"))</f>
        <v/>
      </c>
      <c r="I1348" s="384" t="str">
        <f t="shared" si="87"/>
        <v/>
      </c>
      <c r="J1348" s="380" t="str">
        <f>IF(Table9[[#This Row],[Código do agregado
'[Entidade']]]="","",IF(A1348&lt;&gt;A1347,"A",IF(J1347="A","B",IF(J1347="B","C",IF(J1347="C","D",IF(J1347="D","E",IF(J1347="E","F",IF(J1347="F","G",IF(J1347="G","H",IF(J1347="H","I",IF(J1347="I","J",IF(J1347="J","K",IF(J1347="K","L",IF(J1347="L","M",IF(J1347="M","N",IF(J1347="N","O",IF(J1347="O","P",IF(J1347="P","Q"))))))))))))))))))</f>
        <v/>
      </c>
      <c r="K1348" s="284" t="str">
        <f t="shared" si="88"/>
        <v/>
      </c>
      <c r="L1348" s="285" t="str">
        <f t="shared" si="89"/>
        <v/>
      </c>
      <c r="M1348" s="286" t="str">
        <f t="shared" ca="1" si="90"/>
        <v/>
      </c>
      <c r="U1348" s="275"/>
    </row>
    <row r="1349" spans="1:21" x14ac:dyDescent="0.25">
      <c r="A1349" s="276"/>
      <c r="B1349" s="277" t="str">
        <f>IF(Table9[[#This Row],[Código do agregado
'[Entidade']]]="","",(CONCATENATE(VLOOKUP(Table9[[#This Row],[Código do agregado
'[Entidade']]],Table8[[Código do agregado '[Entidade']]:[Código do agregado
'[1º Direito']]],8,FALSE),".",Table9[[#This Row],[Membro]])))</f>
        <v/>
      </c>
      <c r="C1349" s="278"/>
      <c r="D1349" s="279"/>
      <c r="E1349" s="280" t="str">
        <f ca="1">IF(Table9[[#This Row],[Data de nascimento (aaaa-mm-dd)]]="","",(IF(A1349="","",DATEDIF(D1349,NOW(),"y"))))</f>
        <v/>
      </c>
      <c r="F1349" s="281"/>
      <c r="G1349" s="282"/>
      <c r="H1349" s="283" t="str">
        <f>IF(G1349="","",IF(G1349&gt;(auxiliar!L$2*14),"Sim","Não"))</f>
        <v/>
      </c>
      <c r="I1349" s="384" t="str">
        <f t="shared" si="87"/>
        <v/>
      </c>
      <c r="J1349" s="380" t="str">
        <f>IF(Table9[[#This Row],[Código do agregado
'[Entidade']]]="","",IF(A1349&lt;&gt;A1348,"A",IF(J1348="A","B",IF(J1348="B","C",IF(J1348="C","D",IF(J1348="D","E",IF(J1348="E","F",IF(J1348="F","G",IF(J1348="G","H",IF(J1348="H","I",IF(J1348="I","J",IF(J1348="J","K",IF(J1348="K","L",IF(J1348="L","M",IF(J1348="M","N",IF(J1348="N","O",IF(J1348="O","P",IF(J1348="P","Q"))))))))))))))))))</f>
        <v/>
      </c>
      <c r="K1349" s="284" t="str">
        <f t="shared" si="88"/>
        <v/>
      </c>
      <c r="L1349" s="285" t="str">
        <f t="shared" si="89"/>
        <v/>
      </c>
      <c r="M1349" s="286" t="str">
        <f t="shared" ca="1" si="90"/>
        <v/>
      </c>
      <c r="U1349" s="275"/>
    </row>
    <row r="1350" spans="1:21" x14ac:dyDescent="0.25">
      <c r="A1350" s="276"/>
      <c r="B1350" s="277" t="str">
        <f>IF(Table9[[#This Row],[Código do agregado
'[Entidade']]]="","",(CONCATENATE(VLOOKUP(Table9[[#This Row],[Código do agregado
'[Entidade']]],Table8[[Código do agregado '[Entidade']]:[Código do agregado
'[1º Direito']]],8,FALSE),".",Table9[[#This Row],[Membro]])))</f>
        <v/>
      </c>
      <c r="C1350" s="278"/>
      <c r="D1350" s="279"/>
      <c r="E1350" s="280" t="str">
        <f ca="1">IF(Table9[[#This Row],[Data de nascimento (aaaa-mm-dd)]]="","",(IF(A1350="","",DATEDIF(D1350,NOW(),"y"))))</f>
        <v/>
      </c>
      <c r="F1350" s="281"/>
      <c r="G1350" s="282"/>
      <c r="H1350" s="283" t="str">
        <f>IF(G1350="","",IF(G1350&gt;(auxiliar!L$2*14),"Sim","Não"))</f>
        <v/>
      </c>
      <c r="I1350" s="384" t="str">
        <f t="shared" si="87"/>
        <v/>
      </c>
      <c r="J1350" s="380" t="str">
        <f>IF(Table9[[#This Row],[Código do agregado
'[Entidade']]]="","",IF(A1350&lt;&gt;A1349,"A",IF(J1349="A","B",IF(J1349="B","C",IF(J1349="C","D",IF(J1349="D","E",IF(J1349="E","F",IF(J1349="F","G",IF(J1349="G","H",IF(J1349="H","I",IF(J1349="I","J",IF(J1349="J","K",IF(J1349="K","L",IF(J1349="L","M",IF(J1349="M","N",IF(J1349="N","O",IF(J1349="O","P",IF(J1349="P","Q"))))))))))))))))))</f>
        <v/>
      </c>
      <c r="K1350" s="284" t="str">
        <f t="shared" si="88"/>
        <v/>
      </c>
      <c r="L1350" s="285" t="str">
        <f t="shared" si="89"/>
        <v/>
      </c>
      <c r="M1350" s="286" t="str">
        <f t="shared" ca="1" si="90"/>
        <v/>
      </c>
      <c r="U1350" s="275"/>
    </row>
    <row r="1351" spans="1:21" x14ac:dyDescent="0.25">
      <c r="A1351" s="276"/>
      <c r="B1351" s="277" t="str">
        <f>IF(Table9[[#This Row],[Código do agregado
'[Entidade']]]="","",(CONCATENATE(VLOOKUP(Table9[[#This Row],[Código do agregado
'[Entidade']]],Table8[[Código do agregado '[Entidade']]:[Código do agregado
'[1º Direito']]],8,FALSE),".",Table9[[#This Row],[Membro]])))</f>
        <v/>
      </c>
      <c r="C1351" s="278"/>
      <c r="D1351" s="279"/>
      <c r="E1351" s="280" t="str">
        <f ca="1">IF(Table9[[#This Row],[Data de nascimento (aaaa-mm-dd)]]="","",(IF(A1351="","",DATEDIF(D1351,NOW(),"y"))))</f>
        <v/>
      </c>
      <c r="F1351" s="281"/>
      <c r="G1351" s="282"/>
      <c r="H1351" s="283" t="str">
        <f>IF(G1351="","",IF(G1351&gt;(auxiliar!L$2*14),"Sim","Não"))</f>
        <v/>
      </c>
      <c r="I1351" s="384" t="str">
        <f t="shared" ref="I1351:I1414" si="91">IF(AND(A1351&lt;&gt;"",OR(C1351="",D1351="",F1351="",AND(H1351="",L1351="Rend"))),"NÃO","")</f>
        <v/>
      </c>
      <c r="J1351" s="380" t="str">
        <f>IF(Table9[[#This Row],[Código do agregado
'[Entidade']]]="","",IF(A1351&lt;&gt;A1350,"A",IF(J1350="A","B",IF(J1350="B","C",IF(J1350="C","D",IF(J1350="D","E",IF(J1350="E","F",IF(J1350="F","G",IF(J1350="G","H",IF(J1350="H","I",IF(J1350="I","J",IF(J1350="J","K",IF(J1350="K","L",IF(J1350="L","M",IF(J1350="M","N",IF(J1350="N","O",IF(J1350="O","P",IF(J1350="P","Q"))))))))))))))))))</f>
        <v/>
      </c>
      <c r="K1351" s="284" t="str">
        <f t="shared" si="88"/>
        <v/>
      </c>
      <c r="L1351" s="285" t="str">
        <f t="shared" si="89"/>
        <v/>
      </c>
      <c r="M1351" s="286" t="str">
        <f t="shared" ca="1" si="90"/>
        <v/>
      </c>
      <c r="U1351" s="275"/>
    </row>
    <row r="1352" spans="1:21" x14ac:dyDescent="0.25">
      <c r="A1352" s="276"/>
      <c r="B1352" s="277" t="str">
        <f>IF(Table9[[#This Row],[Código do agregado
'[Entidade']]]="","",(CONCATENATE(VLOOKUP(Table9[[#This Row],[Código do agregado
'[Entidade']]],Table8[[Código do agregado '[Entidade']]:[Código do agregado
'[1º Direito']]],8,FALSE),".",Table9[[#This Row],[Membro]])))</f>
        <v/>
      </c>
      <c r="C1352" s="278"/>
      <c r="D1352" s="279"/>
      <c r="E1352" s="280" t="str">
        <f ca="1">IF(Table9[[#This Row],[Data de nascimento (aaaa-mm-dd)]]="","",(IF(A1352="","",DATEDIF(D1352,NOW(),"y"))))</f>
        <v/>
      </c>
      <c r="F1352" s="281"/>
      <c r="G1352" s="282"/>
      <c r="H1352" s="283" t="str">
        <f>IF(G1352="","",IF(G1352&gt;(auxiliar!L$2*14),"Sim","Não"))</f>
        <v/>
      </c>
      <c r="I1352" s="384" t="str">
        <f t="shared" si="91"/>
        <v/>
      </c>
      <c r="J1352" s="380" t="str">
        <f>IF(Table9[[#This Row],[Código do agregado
'[Entidade']]]="","",IF(A1352&lt;&gt;A1351,"A",IF(J1351="A","B",IF(J1351="B","C",IF(J1351="C","D",IF(J1351="D","E",IF(J1351="E","F",IF(J1351="F","G",IF(J1351="G","H",IF(J1351="H","I",IF(J1351="I","J",IF(J1351="J","K",IF(J1351="K","L",IF(J1351="L","M",IF(J1351="M","N",IF(J1351="N","O",IF(J1351="O","P",IF(J1351="P","Q"))))))))))))))))))</f>
        <v/>
      </c>
      <c r="K1352" s="284" t="str">
        <f t="shared" si="88"/>
        <v/>
      </c>
      <c r="L1352" s="285" t="str">
        <f t="shared" si="89"/>
        <v/>
      </c>
      <c r="M1352" s="286" t="str">
        <f t="shared" ca="1" si="90"/>
        <v/>
      </c>
      <c r="U1352" s="275"/>
    </row>
    <row r="1353" spans="1:21" x14ac:dyDescent="0.25">
      <c r="A1353" s="276"/>
      <c r="B1353" s="277" t="str">
        <f>IF(Table9[[#This Row],[Código do agregado
'[Entidade']]]="","",(CONCATENATE(VLOOKUP(Table9[[#This Row],[Código do agregado
'[Entidade']]],Table8[[Código do agregado '[Entidade']]:[Código do agregado
'[1º Direito']]],8,FALSE),".",Table9[[#This Row],[Membro]])))</f>
        <v/>
      </c>
      <c r="C1353" s="278"/>
      <c r="D1353" s="279"/>
      <c r="E1353" s="280" t="str">
        <f ca="1">IF(Table9[[#This Row],[Data de nascimento (aaaa-mm-dd)]]="","",(IF(A1353="","",DATEDIF(D1353,NOW(),"y"))))</f>
        <v/>
      </c>
      <c r="F1353" s="281"/>
      <c r="G1353" s="282"/>
      <c r="H1353" s="283" t="str">
        <f>IF(G1353="","",IF(G1353&gt;(auxiliar!L$2*14),"Sim","Não"))</f>
        <v/>
      </c>
      <c r="I1353" s="384" t="str">
        <f t="shared" si="91"/>
        <v/>
      </c>
      <c r="J1353" s="380" t="str">
        <f>IF(Table9[[#This Row],[Código do agregado
'[Entidade']]]="","",IF(A1353&lt;&gt;A1352,"A",IF(J1352="A","B",IF(J1352="B","C",IF(J1352="C","D",IF(J1352="D","E",IF(J1352="E","F",IF(J1352="F","G",IF(J1352="G","H",IF(J1352="H","I",IF(J1352="I","J",IF(J1352="J","K",IF(J1352="K","L",IF(J1352="L","M",IF(J1352="M","N",IF(J1352="N","O",IF(J1352="O","P",IF(J1352="P","Q"))))))))))))))))))</f>
        <v/>
      </c>
      <c r="K1353" s="284" t="str">
        <f t="shared" si="88"/>
        <v/>
      </c>
      <c r="L1353" s="285" t="str">
        <f t="shared" si="89"/>
        <v/>
      </c>
      <c r="M1353" s="286" t="str">
        <f t="shared" ca="1" si="90"/>
        <v/>
      </c>
      <c r="U1353" s="275"/>
    </row>
    <row r="1354" spans="1:21" x14ac:dyDescent="0.25">
      <c r="A1354" s="276"/>
      <c r="B1354" s="277" t="str">
        <f>IF(Table9[[#This Row],[Código do agregado
'[Entidade']]]="","",(CONCATENATE(VLOOKUP(Table9[[#This Row],[Código do agregado
'[Entidade']]],Table8[[Código do agregado '[Entidade']]:[Código do agregado
'[1º Direito']]],8,FALSE),".",Table9[[#This Row],[Membro]])))</f>
        <v/>
      </c>
      <c r="C1354" s="278"/>
      <c r="D1354" s="279"/>
      <c r="E1354" s="280" t="str">
        <f ca="1">IF(Table9[[#This Row],[Data de nascimento (aaaa-mm-dd)]]="","",(IF(A1354="","",DATEDIF(D1354,NOW(),"y"))))</f>
        <v/>
      </c>
      <c r="F1354" s="281"/>
      <c r="G1354" s="282"/>
      <c r="H1354" s="283" t="str">
        <f>IF(G1354="","",IF(G1354&gt;(auxiliar!L$2*14),"Sim","Não"))</f>
        <v/>
      </c>
      <c r="I1354" s="384" t="str">
        <f t="shared" si="91"/>
        <v/>
      </c>
      <c r="J1354" s="380" t="str">
        <f>IF(Table9[[#This Row],[Código do agregado
'[Entidade']]]="","",IF(A1354&lt;&gt;A1353,"A",IF(J1353="A","B",IF(J1353="B","C",IF(J1353="C","D",IF(J1353="D","E",IF(J1353="E","F",IF(J1353="F","G",IF(J1353="G","H",IF(J1353="H","I",IF(J1353="I","J",IF(J1353="J","K",IF(J1353="K","L",IF(J1353="L","M",IF(J1353="M","N",IF(J1353="N","O",IF(J1353="O","P",IF(J1353="P","Q"))))))))))))))))))</f>
        <v/>
      </c>
      <c r="K1354" s="284" t="str">
        <f t="shared" si="88"/>
        <v/>
      </c>
      <c r="L1354" s="285" t="str">
        <f t="shared" si="89"/>
        <v/>
      </c>
      <c r="M1354" s="286" t="str">
        <f t="shared" ca="1" si="90"/>
        <v/>
      </c>
      <c r="U1354" s="275"/>
    </row>
    <row r="1355" spans="1:21" x14ac:dyDescent="0.25">
      <c r="A1355" s="276"/>
      <c r="B1355" s="277" t="str">
        <f>IF(Table9[[#This Row],[Código do agregado
'[Entidade']]]="","",(CONCATENATE(VLOOKUP(Table9[[#This Row],[Código do agregado
'[Entidade']]],Table8[[Código do agregado '[Entidade']]:[Código do agregado
'[1º Direito']]],8,FALSE),".",Table9[[#This Row],[Membro]])))</f>
        <v/>
      </c>
      <c r="C1355" s="278"/>
      <c r="D1355" s="279"/>
      <c r="E1355" s="280" t="str">
        <f ca="1">IF(Table9[[#This Row],[Data de nascimento (aaaa-mm-dd)]]="","",(IF(A1355="","",DATEDIF(D1355,NOW(),"y"))))</f>
        <v/>
      </c>
      <c r="F1355" s="281"/>
      <c r="G1355" s="282"/>
      <c r="H1355" s="283" t="str">
        <f>IF(G1355="","",IF(G1355&gt;(auxiliar!L$2*14),"Sim","Não"))</f>
        <v/>
      </c>
      <c r="I1355" s="384" t="str">
        <f t="shared" si="91"/>
        <v/>
      </c>
      <c r="J1355" s="380" t="str">
        <f>IF(Table9[[#This Row],[Código do agregado
'[Entidade']]]="","",IF(A1355&lt;&gt;A1354,"A",IF(J1354="A","B",IF(J1354="B","C",IF(J1354="C","D",IF(J1354="D","E",IF(J1354="E","F",IF(J1354="F","G",IF(J1354="G","H",IF(J1354="H","I",IF(J1354="I","J",IF(J1354="J","K",IF(J1354="K","L",IF(J1354="L","M",IF(J1354="M","N",IF(J1354="N","O",IF(J1354="O","P",IF(J1354="P","Q"))))))))))))))))))</f>
        <v/>
      </c>
      <c r="K1355" s="284" t="str">
        <f t="shared" si="88"/>
        <v/>
      </c>
      <c r="L1355" s="285" t="str">
        <f t="shared" si="89"/>
        <v/>
      </c>
      <c r="M1355" s="286" t="str">
        <f t="shared" ca="1" si="90"/>
        <v/>
      </c>
      <c r="U1355" s="275"/>
    </row>
    <row r="1356" spans="1:21" x14ac:dyDescent="0.25">
      <c r="A1356" s="276"/>
      <c r="B1356" s="277" t="str">
        <f>IF(Table9[[#This Row],[Código do agregado
'[Entidade']]]="","",(CONCATENATE(VLOOKUP(Table9[[#This Row],[Código do agregado
'[Entidade']]],Table8[[Código do agregado '[Entidade']]:[Código do agregado
'[1º Direito']]],8,FALSE),".",Table9[[#This Row],[Membro]])))</f>
        <v/>
      </c>
      <c r="C1356" s="278"/>
      <c r="D1356" s="279"/>
      <c r="E1356" s="280" t="str">
        <f ca="1">IF(Table9[[#This Row],[Data de nascimento (aaaa-mm-dd)]]="","",(IF(A1356="","",DATEDIF(D1356,NOW(),"y"))))</f>
        <v/>
      </c>
      <c r="F1356" s="281"/>
      <c r="G1356" s="282"/>
      <c r="H1356" s="283" t="str">
        <f>IF(G1356="","",IF(G1356&gt;(auxiliar!L$2*14),"Sim","Não"))</f>
        <v/>
      </c>
      <c r="I1356" s="384" t="str">
        <f t="shared" si="91"/>
        <v/>
      </c>
      <c r="J1356" s="380" t="str">
        <f>IF(Table9[[#This Row],[Código do agregado
'[Entidade']]]="","",IF(A1356&lt;&gt;A1355,"A",IF(J1355="A","B",IF(J1355="B","C",IF(J1355="C","D",IF(J1355="D","E",IF(J1355="E","F",IF(J1355="F","G",IF(J1355="G","H",IF(J1355="H","I",IF(J1355="I","J",IF(J1355="J","K",IF(J1355="K","L",IF(J1355="L","M",IF(J1355="M","N",IF(J1355="N","O",IF(J1355="O","P",IF(J1355="P","Q"))))))))))))))))))</f>
        <v/>
      </c>
      <c r="K1356" s="284" t="str">
        <f t="shared" ref="K1356:K1419" si="92">IFERROR(IF(OR(RIGHT(C1356,1)-(11-((9*LEFT(C1356,1)+8*MID(C1356,2,1)+7*MID(C1356,3,1)+6*MID(C1356,4,1)+5*MID(C1356,5,1)+4*MID(C1356,6,1)+3*MID(C1356,7,1)+2*MID(C1356,8,1))-(11*INT((9*LEFT(C1356,1)+8*MID(C1356,2,1)+7*MID(C1356,3,1)+6*MID(C1356,4,1)+5*MID(C1356,5,1)+4*MID(C1356,6,1)+3*MID(C1356,7,1)+2*MID(C1356,8,1))/11))))=0,RIGHT(C1356,1)-(11-((9*LEFT(C1356,1)+8*MID(C1356,2,1)+7*MID(C1356,3,1)+6*MID(C1356,4,1)+5*MID(C1356,5,1)+4*MID(C1356,6,1)+3*MID(C1356,7,1)+2*MID(C1356,8,1))-(11*INT((9*LEFT(C1356,1)+8*MID(C1356,2,1)+7*MID(C1356,3,1)+6*MID(C1356,4,1)+5*MID(C1356,5,1)+4*MID(C1356,6,1)+3*MID(C1356,7,1)+2*MID(C1356,8,1))/11))))=-11,RIGHT(C1356,1)-(11-((9*LEFT(C1356,1)+8*MID(C1356,2,1)+7*MID(C1356,3,1)+6*MID(C1356,4,1)+5*MID(C1356,5,1)+4*MID(C1356,6,1)+3*MID(C1356,7,1)+2*MID(C1356,8,1))-(11*INT((9*LEFT(C1356,1)+8*MID(C1356,2,1)+7*MID(C1356,3,1)+6*MID(C1356,4,1)+5*MID(C1356,5,1)+4*MID(C1356,6,1)+3*MID(C1356,7,1)+2*MID(C1356,8,1))/11))))=-10),"","X"),"")</f>
        <v/>
      </c>
      <c r="L1356" s="285" t="str">
        <f t="shared" ref="L1356:L1419" si="93">IF(RIGHT(B1356,1)="A","",IF(B1356="","",IF(OR(E1356&gt;65,AND(E1356&gt;17,E1356&lt;26)),"Rend","")))</f>
        <v/>
      </c>
      <c r="M1356" s="286" t="str">
        <f t="shared" ref="M1356:M1419" ca="1" si="94">IF(OR(E1356&lt;18,AND(H1356="Não",L1356="Rend")),"Dep","")</f>
        <v/>
      </c>
      <c r="U1356" s="275"/>
    </row>
    <row r="1357" spans="1:21" x14ac:dyDescent="0.25">
      <c r="A1357" s="276"/>
      <c r="B1357" s="277" t="str">
        <f>IF(Table9[[#This Row],[Código do agregado
'[Entidade']]]="","",(CONCATENATE(VLOOKUP(Table9[[#This Row],[Código do agregado
'[Entidade']]],Table8[[Código do agregado '[Entidade']]:[Código do agregado
'[1º Direito']]],8,FALSE),".",Table9[[#This Row],[Membro]])))</f>
        <v/>
      </c>
      <c r="C1357" s="278"/>
      <c r="D1357" s="279"/>
      <c r="E1357" s="280" t="str">
        <f ca="1">IF(Table9[[#This Row],[Data de nascimento (aaaa-mm-dd)]]="","",(IF(A1357="","",DATEDIF(D1357,NOW(),"y"))))</f>
        <v/>
      </c>
      <c r="F1357" s="281"/>
      <c r="G1357" s="282"/>
      <c r="H1357" s="283" t="str">
        <f>IF(G1357="","",IF(G1357&gt;(auxiliar!L$2*14),"Sim","Não"))</f>
        <v/>
      </c>
      <c r="I1357" s="384" t="str">
        <f t="shared" si="91"/>
        <v/>
      </c>
      <c r="J1357" s="380" t="str">
        <f>IF(Table9[[#This Row],[Código do agregado
'[Entidade']]]="","",IF(A1357&lt;&gt;A1356,"A",IF(J1356="A","B",IF(J1356="B","C",IF(J1356="C","D",IF(J1356="D","E",IF(J1356="E","F",IF(J1356="F","G",IF(J1356="G","H",IF(J1356="H","I",IF(J1356="I","J",IF(J1356="J","K",IF(J1356="K","L",IF(J1356="L","M",IF(J1356="M","N",IF(J1356="N","O",IF(J1356="O","P",IF(J1356="P","Q"))))))))))))))))))</f>
        <v/>
      </c>
      <c r="K1357" s="284" t="str">
        <f t="shared" si="92"/>
        <v/>
      </c>
      <c r="L1357" s="285" t="str">
        <f t="shared" si="93"/>
        <v/>
      </c>
      <c r="M1357" s="286" t="str">
        <f t="shared" ca="1" si="94"/>
        <v/>
      </c>
      <c r="U1357" s="275"/>
    </row>
    <row r="1358" spans="1:21" x14ac:dyDescent="0.25">
      <c r="A1358" s="276"/>
      <c r="B1358" s="277" t="str">
        <f>IF(Table9[[#This Row],[Código do agregado
'[Entidade']]]="","",(CONCATENATE(VLOOKUP(Table9[[#This Row],[Código do agregado
'[Entidade']]],Table8[[Código do agregado '[Entidade']]:[Código do agregado
'[1º Direito']]],8,FALSE),".",Table9[[#This Row],[Membro]])))</f>
        <v/>
      </c>
      <c r="C1358" s="278"/>
      <c r="D1358" s="279"/>
      <c r="E1358" s="280" t="str">
        <f ca="1">IF(Table9[[#This Row],[Data de nascimento (aaaa-mm-dd)]]="","",(IF(A1358="","",DATEDIF(D1358,NOW(),"y"))))</f>
        <v/>
      </c>
      <c r="F1358" s="281"/>
      <c r="G1358" s="282"/>
      <c r="H1358" s="283" t="str">
        <f>IF(G1358="","",IF(G1358&gt;(auxiliar!L$2*14),"Sim","Não"))</f>
        <v/>
      </c>
      <c r="I1358" s="384" t="str">
        <f t="shared" si="91"/>
        <v/>
      </c>
      <c r="J1358" s="380" t="str">
        <f>IF(Table9[[#This Row],[Código do agregado
'[Entidade']]]="","",IF(A1358&lt;&gt;A1357,"A",IF(J1357="A","B",IF(J1357="B","C",IF(J1357="C","D",IF(J1357="D","E",IF(J1357="E","F",IF(J1357="F","G",IF(J1357="G","H",IF(J1357="H","I",IF(J1357="I","J",IF(J1357="J","K",IF(J1357="K","L",IF(J1357="L","M",IF(J1357="M","N",IF(J1357="N","O",IF(J1357="O","P",IF(J1357="P","Q"))))))))))))))))))</f>
        <v/>
      </c>
      <c r="K1358" s="284" t="str">
        <f t="shared" si="92"/>
        <v/>
      </c>
      <c r="L1358" s="285" t="str">
        <f t="shared" si="93"/>
        <v/>
      </c>
      <c r="M1358" s="286" t="str">
        <f t="shared" ca="1" si="94"/>
        <v/>
      </c>
      <c r="U1358" s="275"/>
    </row>
    <row r="1359" spans="1:21" x14ac:dyDescent="0.25">
      <c r="A1359" s="276"/>
      <c r="B1359" s="277" t="str">
        <f>IF(Table9[[#This Row],[Código do agregado
'[Entidade']]]="","",(CONCATENATE(VLOOKUP(Table9[[#This Row],[Código do agregado
'[Entidade']]],Table8[[Código do agregado '[Entidade']]:[Código do agregado
'[1º Direito']]],8,FALSE),".",Table9[[#This Row],[Membro]])))</f>
        <v/>
      </c>
      <c r="C1359" s="278"/>
      <c r="D1359" s="279"/>
      <c r="E1359" s="280" t="str">
        <f ca="1">IF(Table9[[#This Row],[Data de nascimento (aaaa-mm-dd)]]="","",(IF(A1359="","",DATEDIF(D1359,NOW(),"y"))))</f>
        <v/>
      </c>
      <c r="F1359" s="281"/>
      <c r="G1359" s="282"/>
      <c r="H1359" s="283" t="str">
        <f>IF(G1359="","",IF(G1359&gt;(auxiliar!L$2*14),"Sim","Não"))</f>
        <v/>
      </c>
      <c r="I1359" s="384" t="str">
        <f t="shared" si="91"/>
        <v/>
      </c>
      <c r="J1359" s="380" t="str">
        <f>IF(Table9[[#This Row],[Código do agregado
'[Entidade']]]="","",IF(A1359&lt;&gt;A1358,"A",IF(J1358="A","B",IF(J1358="B","C",IF(J1358="C","D",IF(J1358="D","E",IF(J1358="E","F",IF(J1358="F","G",IF(J1358="G","H",IF(J1358="H","I",IF(J1358="I","J",IF(J1358="J","K",IF(J1358="K","L",IF(J1358="L","M",IF(J1358="M","N",IF(J1358="N","O",IF(J1358="O","P",IF(J1358="P","Q"))))))))))))))))))</f>
        <v/>
      </c>
      <c r="K1359" s="284" t="str">
        <f t="shared" si="92"/>
        <v/>
      </c>
      <c r="L1359" s="285" t="str">
        <f t="shared" si="93"/>
        <v/>
      </c>
      <c r="M1359" s="286" t="str">
        <f t="shared" ca="1" si="94"/>
        <v/>
      </c>
      <c r="U1359" s="275"/>
    </row>
    <row r="1360" spans="1:21" x14ac:dyDescent="0.25">
      <c r="A1360" s="276"/>
      <c r="B1360" s="277" t="str">
        <f>IF(Table9[[#This Row],[Código do agregado
'[Entidade']]]="","",(CONCATENATE(VLOOKUP(Table9[[#This Row],[Código do agregado
'[Entidade']]],Table8[[Código do agregado '[Entidade']]:[Código do agregado
'[1º Direito']]],8,FALSE),".",Table9[[#This Row],[Membro]])))</f>
        <v/>
      </c>
      <c r="C1360" s="278"/>
      <c r="D1360" s="279"/>
      <c r="E1360" s="280" t="str">
        <f ca="1">IF(Table9[[#This Row],[Data de nascimento (aaaa-mm-dd)]]="","",(IF(A1360="","",DATEDIF(D1360,NOW(),"y"))))</f>
        <v/>
      </c>
      <c r="F1360" s="281"/>
      <c r="G1360" s="282"/>
      <c r="H1360" s="283" t="str">
        <f>IF(G1360="","",IF(G1360&gt;(auxiliar!L$2*14),"Sim","Não"))</f>
        <v/>
      </c>
      <c r="I1360" s="384" t="str">
        <f t="shared" si="91"/>
        <v/>
      </c>
      <c r="J1360" s="380" t="str">
        <f>IF(Table9[[#This Row],[Código do agregado
'[Entidade']]]="","",IF(A1360&lt;&gt;A1359,"A",IF(J1359="A","B",IF(J1359="B","C",IF(J1359="C","D",IF(J1359="D","E",IF(J1359="E","F",IF(J1359="F","G",IF(J1359="G","H",IF(J1359="H","I",IF(J1359="I","J",IF(J1359="J","K",IF(J1359="K","L",IF(J1359="L","M",IF(J1359="M","N",IF(J1359="N","O",IF(J1359="O","P",IF(J1359="P","Q"))))))))))))))))))</f>
        <v/>
      </c>
      <c r="K1360" s="284" t="str">
        <f t="shared" si="92"/>
        <v/>
      </c>
      <c r="L1360" s="285" t="str">
        <f t="shared" si="93"/>
        <v/>
      </c>
      <c r="M1360" s="286" t="str">
        <f t="shared" ca="1" si="94"/>
        <v/>
      </c>
      <c r="U1360" s="275"/>
    </row>
    <row r="1361" spans="1:21" x14ac:dyDescent="0.25">
      <c r="A1361" s="276"/>
      <c r="B1361" s="277" t="str">
        <f>IF(Table9[[#This Row],[Código do agregado
'[Entidade']]]="","",(CONCATENATE(VLOOKUP(Table9[[#This Row],[Código do agregado
'[Entidade']]],Table8[[Código do agregado '[Entidade']]:[Código do agregado
'[1º Direito']]],8,FALSE),".",Table9[[#This Row],[Membro]])))</f>
        <v/>
      </c>
      <c r="C1361" s="278"/>
      <c r="D1361" s="279"/>
      <c r="E1361" s="280" t="str">
        <f ca="1">IF(Table9[[#This Row],[Data de nascimento (aaaa-mm-dd)]]="","",(IF(A1361="","",DATEDIF(D1361,NOW(),"y"))))</f>
        <v/>
      </c>
      <c r="F1361" s="281"/>
      <c r="G1361" s="282"/>
      <c r="H1361" s="283" t="str">
        <f>IF(G1361="","",IF(G1361&gt;(auxiliar!L$2*14),"Sim","Não"))</f>
        <v/>
      </c>
      <c r="I1361" s="384" t="str">
        <f t="shared" si="91"/>
        <v/>
      </c>
      <c r="J1361" s="380" t="str">
        <f>IF(Table9[[#This Row],[Código do agregado
'[Entidade']]]="","",IF(A1361&lt;&gt;A1360,"A",IF(J1360="A","B",IF(J1360="B","C",IF(J1360="C","D",IF(J1360="D","E",IF(J1360="E","F",IF(J1360="F","G",IF(J1360="G","H",IF(J1360="H","I",IF(J1360="I","J",IF(J1360="J","K",IF(J1360="K","L",IF(J1360="L","M",IF(J1360="M","N",IF(J1360="N","O",IF(J1360="O","P",IF(J1360="P","Q"))))))))))))))))))</f>
        <v/>
      </c>
      <c r="K1361" s="284" t="str">
        <f t="shared" si="92"/>
        <v/>
      </c>
      <c r="L1361" s="285" t="str">
        <f t="shared" si="93"/>
        <v/>
      </c>
      <c r="M1361" s="286" t="str">
        <f t="shared" ca="1" si="94"/>
        <v/>
      </c>
      <c r="U1361" s="275"/>
    </row>
    <row r="1362" spans="1:21" x14ac:dyDescent="0.25">
      <c r="A1362" s="276"/>
      <c r="B1362" s="277" t="str">
        <f>IF(Table9[[#This Row],[Código do agregado
'[Entidade']]]="","",(CONCATENATE(VLOOKUP(Table9[[#This Row],[Código do agregado
'[Entidade']]],Table8[[Código do agregado '[Entidade']]:[Código do agregado
'[1º Direito']]],8,FALSE),".",Table9[[#This Row],[Membro]])))</f>
        <v/>
      </c>
      <c r="C1362" s="278"/>
      <c r="D1362" s="279"/>
      <c r="E1362" s="280" t="str">
        <f ca="1">IF(Table9[[#This Row],[Data de nascimento (aaaa-mm-dd)]]="","",(IF(A1362="","",DATEDIF(D1362,NOW(),"y"))))</f>
        <v/>
      </c>
      <c r="F1362" s="281"/>
      <c r="G1362" s="282"/>
      <c r="H1362" s="283" t="str">
        <f>IF(G1362="","",IF(G1362&gt;(auxiliar!L$2*14),"Sim","Não"))</f>
        <v/>
      </c>
      <c r="I1362" s="384" t="str">
        <f t="shared" si="91"/>
        <v/>
      </c>
      <c r="J1362" s="380" t="str">
        <f>IF(Table9[[#This Row],[Código do agregado
'[Entidade']]]="","",IF(A1362&lt;&gt;A1361,"A",IF(J1361="A","B",IF(J1361="B","C",IF(J1361="C","D",IF(J1361="D","E",IF(J1361="E","F",IF(J1361="F","G",IF(J1361="G","H",IF(J1361="H","I",IF(J1361="I","J",IF(J1361="J","K",IF(J1361="K","L",IF(J1361="L","M",IF(J1361="M","N",IF(J1361="N","O",IF(J1361="O","P",IF(J1361="P","Q"))))))))))))))))))</f>
        <v/>
      </c>
      <c r="K1362" s="284" t="str">
        <f t="shared" si="92"/>
        <v/>
      </c>
      <c r="L1362" s="285" t="str">
        <f t="shared" si="93"/>
        <v/>
      </c>
      <c r="M1362" s="286" t="str">
        <f t="shared" ca="1" si="94"/>
        <v/>
      </c>
      <c r="U1362" s="275"/>
    </row>
    <row r="1363" spans="1:21" x14ac:dyDescent="0.25">
      <c r="A1363" s="276"/>
      <c r="B1363" s="277" t="str">
        <f>IF(Table9[[#This Row],[Código do agregado
'[Entidade']]]="","",(CONCATENATE(VLOOKUP(Table9[[#This Row],[Código do agregado
'[Entidade']]],Table8[[Código do agregado '[Entidade']]:[Código do agregado
'[1º Direito']]],8,FALSE),".",Table9[[#This Row],[Membro]])))</f>
        <v/>
      </c>
      <c r="C1363" s="278"/>
      <c r="D1363" s="279"/>
      <c r="E1363" s="280" t="str">
        <f ca="1">IF(Table9[[#This Row],[Data de nascimento (aaaa-mm-dd)]]="","",(IF(A1363="","",DATEDIF(D1363,NOW(),"y"))))</f>
        <v/>
      </c>
      <c r="F1363" s="281"/>
      <c r="G1363" s="282"/>
      <c r="H1363" s="283" t="str">
        <f>IF(G1363="","",IF(G1363&gt;(auxiliar!L$2*14),"Sim","Não"))</f>
        <v/>
      </c>
      <c r="I1363" s="384" t="str">
        <f t="shared" si="91"/>
        <v/>
      </c>
      <c r="J1363" s="380" t="str">
        <f>IF(Table9[[#This Row],[Código do agregado
'[Entidade']]]="","",IF(A1363&lt;&gt;A1362,"A",IF(J1362="A","B",IF(J1362="B","C",IF(J1362="C","D",IF(J1362="D","E",IF(J1362="E","F",IF(J1362="F","G",IF(J1362="G","H",IF(J1362="H","I",IF(J1362="I","J",IF(J1362="J","K",IF(J1362="K","L",IF(J1362="L","M",IF(J1362="M","N",IF(J1362="N","O",IF(J1362="O","P",IF(J1362="P","Q"))))))))))))))))))</f>
        <v/>
      </c>
      <c r="K1363" s="284" t="str">
        <f t="shared" si="92"/>
        <v/>
      </c>
      <c r="L1363" s="285" t="str">
        <f t="shared" si="93"/>
        <v/>
      </c>
      <c r="M1363" s="286" t="str">
        <f t="shared" ca="1" si="94"/>
        <v/>
      </c>
      <c r="U1363" s="275"/>
    </row>
    <row r="1364" spans="1:21" x14ac:dyDescent="0.25">
      <c r="A1364" s="276"/>
      <c r="B1364" s="277" t="str">
        <f>IF(Table9[[#This Row],[Código do agregado
'[Entidade']]]="","",(CONCATENATE(VLOOKUP(Table9[[#This Row],[Código do agregado
'[Entidade']]],Table8[[Código do agregado '[Entidade']]:[Código do agregado
'[1º Direito']]],8,FALSE),".",Table9[[#This Row],[Membro]])))</f>
        <v/>
      </c>
      <c r="C1364" s="278"/>
      <c r="D1364" s="279"/>
      <c r="E1364" s="280" t="str">
        <f ca="1">IF(Table9[[#This Row],[Data de nascimento (aaaa-mm-dd)]]="","",(IF(A1364="","",DATEDIF(D1364,NOW(),"y"))))</f>
        <v/>
      </c>
      <c r="F1364" s="281"/>
      <c r="G1364" s="282"/>
      <c r="H1364" s="283" t="str">
        <f>IF(G1364="","",IF(G1364&gt;(auxiliar!L$2*14),"Sim","Não"))</f>
        <v/>
      </c>
      <c r="I1364" s="384" t="str">
        <f t="shared" si="91"/>
        <v/>
      </c>
      <c r="J1364" s="380" t="str">
        <f>IF(Table9[[#This Row],[Código do agregado
'[Entidade']]]="","",IF(A1364&lt;&gt;A1363,"A",IF(J1363="A","B",IF(J1363="B","C",IF(J1363="C","D",IF(J1363="D","E",IF(J1363="E","F",IF(J1363="F","G",IF(J1363="G","H",IF(J1363="H","I",IF(J1363="I","J",IF(J1363="J","K",IF(J1363="K","L",IF(J1363="L","M",IF(J1363="M","N",IF(J1363="N","O",IF(J1363="O","P",IF(J1363="P","Q"))))))))))))))))))</f>
        <v/>
      </c>
      <c r="K1364" s="284" t="str">
        <f t="shared" si="92"/>
        <v/>
      </c>
      <c r="L1364" s="285" t="str">
        <f t="shared" si="93"/>
        <v/>
      </c>
      <c r="M1364" s="286" t="str">
        <f t="shared" ca="1" si="94"/>
        <v/>
      </c>
      <c r="U1364" s="275"/>
    </row>
    <row r="1365" spans="1:21" x14ac:dyDescent="0.25">
      <c r="A1365" s="276"/>
      <c r="B1365" s="277" t="str">
        <f>IF(Table9[[#This Row],[Código do agregado
'[Entidade']]]="","",(CONCATENATE(VLOOKUP(Table9[[#This Row],[Código do agregado
'[Entidade']]],Table8[[Código do agregado '[Entidade']]:[Código do agregado
'[1º Direito']]],8,FALSE),".",Table9[[#This Row],[Membro]])))</f>
        <v/>
      </c>
      <c r="C1365" s="278"/>
      <c r="D1365" s="279"/>
      <c r="E1365" s="280" t="str">
        <f ca="1">IF(Table9[[#This Row],[Data de nascimento (aaaa-mm-dd)]]="","",(IF(A1365="","",DATEDIF(D1365,NOW(),"y"))))</f>
        <v/>
      </c>
      <c r="F1365" s="281"/>
      <c r="G1365" s="282"/>
      <c r="H1365" s="283" t="str">
        <f>IF(G1365="","",IF(G1365&gt;(auxiliar!L$2*14),"Sim","Não"))</f>
        <v/>
      </c>
      <c r="I1365" s="384" t="str">
        <f t="shared" si="91"/>
        <v/>
      </c>
      <c r="J1365" s="380" t="str">
        <f>IF(Table9[[#This Row],[Código do agregado
'[Entidade']]]="","",IF(A1365&lt;&gt;A1364,"A",IF(J1364="A","B",IF(J1364="B","C",IF(J1364="C","D",IF(J1364="D","E",IF(J1364="E","F",IF(J1364="F","G",IF(J1364="G","H",IF(J1364="H","I",IF(J1364="I","J",IF(J1364="J","K",IF(J1364="K","L",IF(J1364="L","M",IF(J1364="M","N",IF(J1364="N","O",IF(J1364="O","P",IF(J1364="P","Q"))))))))))))))))))</f>
        <v/>
      </c>
      <c r="K1365" s="284" t="str">
        <f t="shared" si="92"/>
        <v/>
      </c>
      <c r="L1365" s="285" t="str">
        <f t="shared" si="93"/>
        <v/>
      </c>
      <c r="M1365" s="286" t="str">
        <f t="shared" ca="1" si="94"/>
        <v/>
      </c>
      <c r="U1365" s="275"/>
    </row>
    <row r="1366" spans="1:21" x14ac:dyDescent="0.25">
      <c r="A1366" s="276"/>
      <c r="B1366" s="277" t="str">
        <f>IF(Table9[[#This Row],[Código do agregado
'[Entidade']]]="","",(CONCATENATE(VLOOKUP(Table9[[#This Row],[Código do agregado
'[Entidade']]],Table8[[Código do agregado '[Entidade']]:[Código do agregado
'[1º Direito']]],8,FALSE),".",Table9[[#This Row],[Membro]])))</f>
        <v/>
      </c>
      <c r="C1366" s="278"/>
      <c r="D1366" s="279"/>
      <c r="E1366" s="280" t="str">
        <f ca="1">IF(Table9[[#This Row],[Data de nascimento (aaaa-mm-dd)]]="","",(IF(A1366="","",DATEDIF(D1366,NOW(),"y"))))</f>
        <v/>
      </c>
      <c r="F1366" s="281"/>
      <c r="G1366" s="282"/>
      <c r="H1366" s="283" t="str">
        <f>IF(G1366="","",IF(G1366&gt;(auxiliar!L$2*14),"Sim","Não"))</f>
        <v/>
      </c>
      <c r="I1366" s="384" t="str">
        <f t="shared" si="91"/>
        <v/>
      </c>
      <c r="J1366" s="380" t="str">
        <f>IF(Table9[[#This Row],[Código do agregado
'[Entidade']]]="","",IF(A1366&lt;&gt;A1365,"A",IF(J1365="A","B",IF(J1365="B","C",IF(J1365="C","D",IF(J1365="D","E",IF(J1365="E","F",IF(J1365="F","G",IF(J1365="G","H",IF(J1365="H","I",IF(J1365="I","J",IF(J1365="J","K",IF(J1365="K","L",IF(J1365="L","M",IF(J1365="M","N",IF(J1365="N","O",IF(J1365="O","P",IF(J1365="P","Q"))))))))))))))))))</f>
        <v/>
      </c>
      <c r="K1366" s="284" t="str">
        <f t="shared" si="92"/>
        <v/>
      </c>
      <c r="L1366" s="285" t="str">
        <f t="shared" si="93"/>
        <v/>
      </c>
      <c r="M1366" s="286" t="str">
        <f t="shared" ca="1" si="94"/>
        <v/>
      </c>
      <c r="U1366" s="275"/>
    </row>
    <row r="1367" spans="1:21" x14ac:dyDescent="0.25">
      <c r="A1367" s="276"/>
      <c r="B1367" s="277" t="str">
        <f>IF(Table9[[#This Row],[Código do agregado
'[Entidade']]]="","",(CONCATENATE(VLOOKUP(Table9[[#This Row],[Código do agregado
'[Entidade']]],Table8[[Código do agregado '[Entidade']]:[Código do agregado
'[1º Direito']]],8,FALSE),".",Table9[[#This Row],[Membro]])))</f>
        <v/>
      </c>
      <c r="C1367" s="278"/>
      <c r="D1367" s="279"/>
      <c r="E1367" s="280" t="str">
        <f ca="1">IF(Table9[[#This Row],[Data de nascimento (aaaa-mm-dd)]]="","",(IF(A1367="","",DATEDIF(D1367,NOW(),"y"))))</f>
        <v/>
      </c>
      <c r="F1367" s="281"/>
      <c r="G1367" s="282"/>
      <c r="H1367" s="283" t="str">
        <f>IF(G1367="","",IF(G1367&gt;(auxiliar!L$2*14),"Sim","Não"))</f>
        <v/>
      </c>
      <c r="I1367" s="384" t="str">
        <f t="shared" si="91"/>
        <v/>
      </c>
      <c r="J1367" s="380" t="str">
        <f>IF(Table9[[#This Row],[Código do agregado
'[Entidade']]]="","",IF(A1367&lt;&gt;A1366,"A",IF(J1366="A","B",IF(J1366="B","C",IF(J1366="C","D",IF(J1366="D","E",IF(J1366="E","F",IF(J1366="F","G",IF(J1366="G","H",IF(J1366="H","I",IF(J1366="I","J",IF(J1366="J","K",IF(J1366="K","L",IF(J1366="L","M",IF(J1366="M","N",IF(J1366="N","O",IF(J1366="O","P",IF(J1366="P","Q"))))))))))))))))))</f>
        <v/>
      </c>
      <c r="K1367" s="284" t="str">
        <f t="shared" si="92"/>
        <v/>
      </c>
      <c r="L1367" s="285" t="str">
        <f t="shared" si="93"/>
        <v/>
      </c>
      <c r="M1367" s="286" t="str">
        <f t="shared" ca="1" si="94"/>
        <v/>
      </c>
      <c r="U1367" s="275"/>
    </row>
    <row r="1368" spans="1:21" x14ac:dyDescent="0.25">
      <c r="A1368" s="276"/>
      <c r="B1368" s="277" t="str">
        <f>IF(Table9[[#This Row],[Código do agregado
'[Entidade']]]="","",(CONCATENATE(VLOOKUP(Table9[[#This Row],[Código do agregado
'[Entidade']]],Table8[[Código do agregado '[Entidade']]:[Código do agregado
'[1º Direito']]],8,FALSE),".",Table9[[#This Row],[Membro]])))</f>
        <v/>
      </c>
      <c r="C1368" s="278"/>
      <c r="D1368" s="279"/>
      <c r="E1368" s="280" t="str">
        <f ca="1">IF(Table9[[#This Row],[Data de nascimento (aaaa-mm-dd)]]="","",(IF(A1368="","",DATEDIF(D1368,NOW(),"y"))))</f>
        <v/>
      </c>
      <c r="F1368" s="281"/>
      <c r="G1368" s="282"/>
      <c r="H1368" s="283" t="str">
        <f>IF(G1368="","",IF(G1368&gt;(auxiliar!L$2*14),"Sim","Não"))</f>
        <v/>
      </c>
      <c r="I1368" s="384" t="str">
        <f t="shared" si="91"/>
        <v/>
      </c>
      <c r="J1368" s="380" t="str">
        <f>IF(Table9[[#This Row],[Código do agregado
'[Entidade']]]="","",IF(A1368&lt;&gt;A1367,"A",IF(J1367="A","B",IF(J1367="B","C",IF(J1367="C","D",IF(J1367="D","E",IF(J1367="E","F",IF(J1367="F","G",IF(J1367="G","H",IF(J1367="H","I",IF(J1367="I","J",IF(J1367="J","K",IF(J1367="K","L",IF(J1367="L","M",IF(J1367="M","N",IF(J1367="N","O",IF(J1367="O","P",IF(J1367="P","Q"))))))))))))))))))</f>
        <v/>
      </c>
      <c r="K1368" s="284" t="str">
        <f t="shared" si="92"/>
        <v/>
      </c>
      <c r="L1368" s="285" t="str">
        <f t="shared" si="93"/>
        <v/>
      </c>
      <c r="M1368" s="286" t="str">
        <f t="shared" ca="1" si="94"/>
        <v/>
      </c>
      <c r="U1368" s="275"/>
    </row>
    <row r="1369" spans="1:21" x14ac:dyDescent="0.25">
      <c r="A1369" s="276"/>
      <c r="B1369" s="277" t="str">
        <f>IF(Table9[[#This Row],[Código do agregado
'[Entidade']]]="","",(CONCATENATE(VLOOKUP(Table9[[#This Row],[Código do agregado
'[Entidade']]],Table8[[Código do agregado '[Entidade']]:[Código do agregado
'[1º Direito']]],8,FALSE),".",Table9[[#This Row],[Membro]])))</f>
        <v/>
      </c>
      <c r="C1369" s="278"/>
      <c r="D1369" s="279"/>
      <c r="E1369" s="280" t="str">
        <f ca="1">IF(Table9[[#This Row],[Data de nascimento (aaaa-mm-dd)]]="","",(IF(A1369="","",DATEDIF(D1369,NOW(),"y"))))</f>
        <v/>
      </c>
      <c r="F1369" s="281"/>
      <c r="G1369" s="282"/>
      <c r="H1369" s="283" t="str">
        <f>IF(G1369="","",IF(G1369&gt;(auxiliar!L$2*14),"Sim","Não"))</f>
        <v/>
      </c>
      <c r="I1369" s="384" t="str">
        <f t="shared" si="91"/>
        <v/>
      </c>
      <c r="J1369" s="380" t="str">
        <f>IF(Table9[[#This Row],[Código do agregado
'[Entidade']]]="","",IF(A1369&lt;&gt;A1368,"A",IF(J1368="A","B",IF(J1368="B","C",IF(J1368="C","D",IF(J1368="D","E",IF(J1368="E","F",IF(J1368="F","G",IF(J1368="G","H",IF(J1368="H","I",IF(J1368="I","J",IF(J1368="J","K",IF(J1368="K","L",IF(J1368="L","M",IF(J1368="M","N",IF(J1368="N","O",IF(J1368="O","P",IF(J1368="P","Q"))))))))))))))))))</f>
        <v/>
      </c>
      <c r="K1369" s="284" t="str">
        <f t="shared" si="92"/>
        <v/>
      </c>
      <c r="L1369" s="285" t="str">
        <f t="shared" si="93"/>
        <v/>
      </c>
      <c r="M1369" s="286" t="str">
        <f t="shared" ca="1" si="94"/>
        <v/>
      </c>
      <c r="U1369" s="275"/>
    </row>
    <row r="1370" spans="1:21" x14ac:dyDescent="0.25">
      <c r="A1370" s="276"/>
      <c r="B1370" s="277" t="str">
        <f>IF(Table9[[#This Row],[Código do agregado
'[Entidade']]]="","",(CONCATENATE(VLOOKUP(Table9[[#This Row],[Código do agregado
'[Entidade']]],Table8[[Código do agregado '[Entidade']]:[Código do agregado
'[1º Direito']]],8,FALSE),".",Table9[[#This Row],[Membro]])))</f>
        <v/>
      </c>
      <c r="C1370" s="278"/>
      <c r="D1370" s="279"/>
      <c r="E1370" s="280" t="str">
        <f ca="1">IF(Table9[[#This Row],[Data de nascimento (aaaa-mm-dd)]]="","",(IF(A1370="","",DATEDIF(D1370,NOW(),"y"))))</f>
        <v/>
      </c>
      <c r="F1370" s="281"/>
      <c r="G1370" s="282"/>
      <c r="H1370" s="283" t="str">
        <f>IF(G1370="","",IF(G1370&gt;(auxiliar!L$2*14),"Sim","Não"))</f>
        <v/>
      </c>
      <c r="I1370" s="384" t="str">
        <f t="shared" si="91"/>
        <v/>
      </c>
      <c r="J1370" s="380" t="str">
        <f>IF(Table9[[#This Row],[Código do agregado
'[Entidade']]]="","",IF(A1370&lt;&gt;A1369,"A",IF(J1369="A","B",IF(J1369="B","C",IF(J1369="C","D",IF(J1369="D","E",IF(J1369="E","F",IF(J1369="F","G",IF(J1369="G","H",IF(J1369="H","I",IF(J1369="I","J",IF(J1369="J","K",IF(J1369="K","L",IF(J1369="L","M",IF(J1369="M","N",IF(J1369="N","O",IF(J1369="O","P",IF(J1369="P","Q"))))))))))))))))))</f>
        <v/>
      </c>
      <c r="K1370" s="284" t="str">
        <f t="shared" si="92"/>
        <v/>
      </c>
      <c r="L1370" s="285" t="str">
        <f t="shared" si="93"/>
        <v/>
      </c>
      <c r="M1370" s="286" t="str">
        <f t="shared" ca="1" si="94"/>
        <v/>
      </c>
      <c r="U1370" s="275"/>
    </row>
    <row r="1371" spans="1:21" x14ac:dyDescent="0.25">
      <c r="A1371" s="276"/>
      <c r="B1371" s="277" t="str">
        <f>IF(Table9[[#This Row],[Código do agregado
'[Entidade']]]="","",(CONCATENATE(VLOOKUP(Table9[[#This Row],[Código do agregado
'[Entidade']]],Table8[[Código do agregado '[Entidade']]:[Código do agregado
'[1º Direito']]],8,FALSE),".",Table9[[#This Row],[Membro]])))</f>
        <v/>
      </c>
      <c r="C1371" s="278"/>
      <c r="D1371" s="279"/>
      <c r="E1371" s="280" t="str">
        <f ca="1">IF(Table9[[#This Row],[Data de nascimento (aaaa-mm-dd)]]="","",(IF(A1371="","",DATEDIF(D1371,NOW(),"y"))))</f>
        <v/>
      </c>
      <c r="F1371" s="281"/>
      <c r="G1371" s="282"/>
      <c r="H1371" s="283" t="str">
        <f>IF(G1371="","",IF(G1371&gt;(auxiliar!L$2*14),"Sim","Não"))</f>
        <v/>
      </c>
      <c r="I1371" s="384" t="str">
        <f t="shared" si="91"/>
        <v/>
      </c>
      <c r="J1371" s="380" t="str">
        <f>IF(Table9[[#This Row],[Código do agregado
'[Entidade']]]="","",IF(A1371&lt;&gt;A1370,"A",IF(J1370="A","B",IF(J1370="B","C",IF(J1370="C","D",IF(J1370="D","E",IF(J1370="E","F",IF(J1370="F","G",IF(J1370="G","H",IF(J1370="H","I",IF(J1370="I","J",IF(J1370="J","K",IF(J1370="K","L",IF(J1370="L","M",IF(J1370="M","N",IF(J1370="N","O",IF(J1370="O","P",IF(J1370="P","Q"))))))))))))))))))</f>
        <v/>
      </c>
      <c r="K1371" s="284" t="str">
        <f t="shared" si="92"/>
        <v/>
      </c>
      <c r="L1371" s="285" t="str">
        <f t="shared" si="93"/>
        <v/>
      </c>
      <c r="M1371" s="286" t="str">
        <f t="shared" ca="1" si="94"/>
        <v/>
      </c>
      <c r="U1371" s="275"/>
    </row>
    <row r="1372" spans="1:21" x14ac:dyDescent="0.25">
      <c r="A1372" s="276"/>
      <c r="B1372" s="277" t="str">
        <f>IF(Table9[[#This Row],[Código do agregado
'[Entidade']]]="","",(CONCATENATE(VLOOKUP(Table9[[#This Row],[Código do agregado
'[Entidade']]],Table8[[Código do agregado '[Entidade']]:[Código do agregado
'[1º Direito']]],8,FALSE),".",Table9[[#This Row],[Membro]])))</f>
        <v/>
      </c>
      <c r="C1372" s="278"/>
      <c r="D1372" s="279"/>
      <c r="E1372" s="280" t="str">
        <f ca="1">IF(Table9[[#This Row],[Data de nascimento (aaaa-mm-dd)]]="","",(IF(A1372="","",DATEDIF(D1372,NOW(),"y"))))</f>
        <v/>
      </c>
      <c r="F1372" s="281"/>
      <c r="G1372" s="282"/>
      <c r="H1372" s="283" t="str">
        <f>IF(G1372="","",IF(G1372&gt;(auxiliar!L$2*14),"Sim","Não"))</f>
        <v/>
      </c>
      <c r="I1372" s="384" t="str">
        <f t="shared" si="91"/>
        <v/>
      </c>
      <c r="J1372" s="380" t="str">
        <f>IF(Table9[[#This Row],[Código do agregado
'[Entidade']]]="","",IF(A1372&lt;&gt;A1371,"A",IF(J1371="A","B",IF(J1371="B","C",IF(J1371="C","D",IF(J1371="D","E",IF(J1371="E","F",IF(J1371="F","G",IF(J1371="G","H",IF(J1371="H","I",IF(J1371="I","J",IF(J1371="J","K",IF(J1371="K","L",IF(J1371="L","M",IF(J1371="M","N",IF(J1371="N","O",IF(J1371="O","P",IF(J1371="P","Q"))))))))))))))))))</f>
        <v/>
      </c>
      <c r="K1372" s="284" t="str">
        <f t="shared" si="92"/>
        <v/>
      </c>
      <c r="L1372" s="285" t="str">
        <f t="shared" si="93"/>
        <v/>
      </c>
      <c r="M1372" s="286" t="str">
        <f t="shared" ca="1" si="94"/>
        <v/>
      </c>
      <c r="U1372" s="275"/>
    </row>
    <row r="1373" spans="1:21" x14ac:dyDescent="0.25">
      <c r="A1373" s="276"/>
      <c r="B1373" s="277" t="str">
        <f>IF(Table9[[#This Row],[Código do agregado
'[Entidade']]]="","",(CONCATENATE(VLOOKUP(Table9[[#This Row],[Código do agregado
'[Entidade']]],Table8[[Código do agregado '[Entidade']]:[Código do agregado
'[1º Direito']]],8,FALSE),".",Table9[[#This Row],[Membro]])))</f>
        <v/>
      </c>
      <c r="C1373" s="278"/>
      <c r="D1373" s="279"/>
      <c r="E1373" s="280" t="str">
        <f ca="1">IF(Table9[[#This Row],[Data de nascimento (aaaa-mm-dd)]]="","",(IF(A1373="","",DATEDIF(D1373,NOW(),"y"))))</f>
        <v/>
      </c>
      <c r="F1373" s="281"/>
      <c r="G1373" s="282"/>
      <c r="H1373" s="283" t="str">
        <f>IF(G1373="","",IF(G1373&gt;(auxiliar!L$2*14),"Sim","Não"))</f>
        <v/>
      </c>
      <c r="I1373" s="384" t="str">
        <f t="shared" si="91"/>
        <v/>
      </c>
      <c r="J1373" s="380" t="str">
        <f>IF(Table9[[#This Row],[Código do agregado
'[Entidade']]]="","",IF(A1373&lt;&gt;A1372,"A",IF(J1372="A","B",IF(J1372="B","C",IF(J1372="C","D",IF(J1372="D","E",IF(J1372="E","F",IF(J1372="F","G",IF(J1372="G","H",IF(J1372="H","I",IF(J1372="I","J",IF(J1372="J","K",IF(J1372="K","L",IF(J1372="L","M",IF(J1372="M","N",IF(J1372="N","O",IF(J1372="O","P",IF(J1372="P","Q"))))))))))))))))))</f>
        <v/>
      </c>
      <c r="K1373" s="284" t="str">
        <f t="shared" si="92"/>
        <v/>
      </c>
      <c r="L1373" s="285" t="str">
        <f t="shared" si="93"/>
        <v/>
      </c>
      <c r="M1373" s="286" t="str">
        <f t="shared" ca="1" si="94"/>
        <v/>
      </c>
      <c r="U1373" s="275"/>
    </row>
    <row r="1374" spans="1:21" x14ac:dyDescent="0.25">
      <c r="A1374" s="276"/>
      <c r="B1374" s="277" t="str">
        <f>IF(Table9[[#This Row],[Código do agregado
'[Entidade']]]="","",(CONCATENATE(VLOOKUP(Table9[[#This Row],[Código do agregado
'[Entidade']]],Table8[[Código do agregado '[Entidade']]:[Código do agregado
'[1º Direito']]],8,FALSE),".",Table9[[#This Row],[Membro]])))</f>
        <v/>
      </c>
      <c r="C1374" s="278"/>
      <c r="D1374" s="279"/>
      <c r="E1374" s="280" t="str">
        <f ca="1">IF(Table9[[#This Row],[Data de nascimento (aaaa-mm-dd)]]="","",(IF(A1374="","",DATEDIF(D1374,NOW(),"y"))))</f>
        <v/>
      </c>
      <c r="F1374" s="281"/>
      <c r="G1374" s="282"/>
      <c r="H1374" s="283" t="str">
        <f>IF(G1374="","",IF(G1374&gt;(auxiliar!L$2*14),"Sim","Não"))</f>
        <v/>
      </c>
      <c r="I1374" s="384" t="str">
        <f t="shared" si="91"/>
        <v/>
      </c>
      <c r="J1374" s="380" t="str">
        <f>IF(Table9[[#This Row],[Código do agregado
'[Entidade']]]="","",IF(A1374&lt;&gt;A1373,"A",IF(J1373="A","B",IF(J1373="B","C",IF(J1373="C","D",IF(J1373="D","E",IF(J1373="E","F",IF(J1373="F","G",IF(J1373="G","H",IF(J1373="H","I",IF(J1373="I","J",IF(J1373="J","K",IF(J1373="K","L",IF(J1373="L","M",IF(J1373="M","N",IF(J1373="N","O",IF(J1373="O","P",IF(J1373="P","Q"))))))))))))))))))</f>
        <v/>
      </c>
      <c r="K1374" s="284" t="str">
        <f t="shared" si="92"/>
        <v/>
      </c>
      <c r="L1374" s="285" t="str">
        <f t="shared" si="93"/>
        <v/>
      </c>
      <c r="M1374" s="286" t="str">
        <f t="shared" ca="1" si="94"/>
        <v/>
      </c>
      <c r="U1374" s="275"/>
    </row>
    <row r="1375" spans="1:21" x14ac:dyDescent="0.25">
      <c r="A1375" s="276"/>
      <c r="B1375" s="277" t="str">
        <f>IF(Table9[[#This Row],[Código do agregado
'[Entidade']]]="","",(CONCATENATE(VLOOKUP(Table9[[#This Row],[Código do agregado
'[Entidade']]],Table8[[Código do agregado '[Entidade']]:[Código do agregado
'[1º Direito']]],8,FALSE),".",Table9[[#This Row],[Membro]])))</f>
        <v/>
      </c>
      <c r="C1375" s="278"/>
      <c r="D1375" s="279"/>
      <c r="E1375" s="280" t="str">
        <f ca="1">IF(Table9[[#This Row],[Data de nascimento (aaaa-mm-dd)]]="","",(IF(A1375="","",DATEDIF(D1375,NOW(),"y"))))</f>
        <v/>
      </c>
      <c r="F1375" s="281"/>
      <c r="G1375" s="282"/>
      <c r="H1375" s="283" t="str">
        <f>IF(G1375="","",IF(G1375&gt;(auxiliar!L$2*14),"Sim","Não"))</f>
        <v/>
      </c>
      <c r="I1375" s="384" t="str">
        <f t="shared" si="91"/>
        <v/>
      </c>
      <c r="J1375" s="380" t="str">
        <f>IF(Table9[[#This Row],[Código do agregado
'[Entidade']]]="","",IF(A1375&lt;&gt;A1374,"A",IF(J1374="A","B",IF(J1374="B","C",IF(J1374="C","D",IF(J1374="D","E",IF(J1374="E","F",IF(J1374="F","G",IF(J1374="G","H",IF(J1374="H","I",IF(J1374="I","J",IF(J1374="J","K",IF(J1374="K","L",IF(J1374="L","M",IF(J1374="M","N",IF(J1374="N","O",IF(J1374="O","P",IF(J1374="P","Q"))))))))))))))))))</f>
        <v/>
      </c>
      <c r="K1375" s="284" t="str">
        <f t="shared" si="92"/>
        <v/>
      </c>
      <c r="L1375" s="285" t="str">
        <f t="shared" si="93"/>
        <v/>
      </c>
      <c r="M1375" s="286" t="str">
        <f t="shared" ca="1" si="94"/>
        <v/>
      </c>
      <c r="U1375" s="275"/>
    </row>
    <row r="1376" spans="1:21" x14ac:dyDescent="0.25">
      <c r="A1376" s="276"/>
      <c r="B1376" s="277" t="str">
        <f>IF(Table9[[#This Row],[Código do agregado
'[Entidade']]]="","",(CONCATENATE(VLOOKUP(Table9[[#This Row],[Código do agregado
'[Entidade']]],Table8[[Código do agregado '[Entidade']]:[Código do agregado
'[1º Direito']]],8,FALSE),".",Table9[[#This Row],[Membro]])))</f>
        <v/>
      </c>
      <c r="C1376" s="278"/>
      <c r="D1376" s="279"/>
      <c r="E1376" s="280" t="str">
        <f ca="1">IF(Table9[[#This Row],[Data de nascimento (aaaa-mm-dd)]]="","",(IF(A1376="","",DATEDIF(D1376,NOW(),"y"))))</f>
        <v/>
      </c>
      <c r="F1376" s="281"/>
      <c r="G1376" s="282"/>
      <c r="H1376" s="283" t="str">
        <f>IF(G1376="","",IF(G1376&gt;(auxiliar!L$2*14),"Sim","Não"))</f>
        <v/>
      </c>
      <c r="I1376" s="384" t="str">
        <f t="shared" si="91"/>
        <v/>
      </c>
      <c r="J1376" s="380" t="str">
        <f>IF(Table9[[#This Row],[Código do agregado
'[Entidade']]]="","",IF(A1376&lt;&gt;A1375,"A",IF(J1375="A","B",IF(J1375="B","C",IF(J1375="C","D",IF(J1375="D","E",IF(J1375="E","F",IF(J1375="F","G",IF(J1375="G","H",IF(J1375="H","I",IF(J1375="I","J",IF(J1375="J","K",IF(J1375="K","L",IF(J1375="L","M",IF(J1375="M","N",IF(J1375="N","O",IF(J1375="O","P",IF(J1375="P","Q"))))))))))))))))))</f>
        <v/>
      </c>
      <c r="K1376" s="284" t="str">
        <f t="shared" si="92"/>
        <v/>
      </c>
      <c r="L1376" s="285" t="str">
        <f t="shared" si="93"/>
        <v/>
      </c>
      <c r="M1376" s="286" t="str">
        <f t="shared" ca="1" si="94"/>
        <v/>
      </c>
      <c r="U1376" s="275"/>
    </row>
    <row r="1377" spans="1:21" x14ac:dyDescent="0.25">
      <c r="A1377" s="276"/>
      <c r="B1377" s="277" t="str">
        <f>IF(Table9[[#This Row],[Código do agregado
'[Entidade']]]="","",(CONCATENATE(VLOOKUP(Table9[[#This Row],[Código do agregado
'[Entidade']]],Table8[[Código do agregado '[Entidade']]:[Código do agregado
'[1º Direito']]],8,FALSE),".",Table9[[#This Row],[Membro]])))</f>
        <v/>
      </c>
      <c r="C1377" s="278"/>
      <c r="D1377" s="279"/>
      <c r="E1377" s="280" t="str">
        <f ca="1">IF(Table9[[#This Row],[Data de nascimento (aaaa-mm-dd)]]="","",(IF(A1377="","",DATEDIF(D1377,NOW(),"y"))))</f>
        <v/>
      </c>
      <c r="F1377" s="281"/>
      <c r="G1377" s="282"/>
      <c r="H1377" s="283" t="str">
        <f>IF(G1377="","",IF(G1377&gt;(auxiliar!L$2*14),"Sim","Não"))</f>
        <v/>
      </c>
      <c r="I1377" s="384" t="str">
        <f t="shared" si="91"/>
        <v/>
      </c>
      <c r="J1377" s="380" t="str">
        <f>IF(Table9[[#This Row],[Código do agregado
'[Entidade']]]="","",IF(A1377&lt;&gt;A1376,"A",IF(J1376="A","B",IF(J1376="B","C",IF(J1376="C","D",IF(J1376="D","E",IF(J1376="E","F",IF(J1376="F","G",IF(J1376="G","H",IF(J1376="H","I",IF(J1376="I","J",IF(J1376="J","K",IF(J1376="K","L",IF(J1376="L","M",IF(J1376="M","N",IF(J1376="N","O",IF(J1376="O","P",IF(J1376="P","Q"))))))))))))))))))</f>
        <v/>
      </c>
      <c r="K1377" s="284" t="str">
        <f t="shared" si="92"/>
        <v/>
      </c>
      <c r="L1377" s="285" t="str">
        <f t="shared" si="93"/>
        <v/>
      </c>
      <c r="M1377" s="286" t="str">
        <f t="shared" ca="1" si="94"/>
        <v/>
      </c>
      <c r="U1377" s="275"/>
    </row>
    <row r="1378" spans="1:21" x14ac:dyDescent="0.25">
      <c r="A1378" s="276"/>
      <c r="B1378" s="277" t="str">
        <f>IF(Table9[[#This Row],[Código do agregado
'[Entidade']]]="","",(CONCATENATE(VLOOKUP(Table9[[#This Row],[Código do agregado
'[Entidade']]],Table8[[Código do agregado '[Entidade']]:[Código do agregado
'[1º Direito']]],8,FALSE),".",Table9[[#This Row],[Membro]])))</f>
        <v/>
      </c>
      <c r="C1378" s="278"/>
      <c r="D1378" s="279"/>
      <c r="E1378" s="280" t="str">
        <f ca="1">IF(Table9[[#This Row],[Data de nascimento (aaaa-mm-dd)]]="","",(IF(A1378="","",DATEDIF(D1378,NOW(),"y"))))</f>
        <v/>
      </c>
      <c r="F1378" s="281"/>
      <c r="G1378" s="282"/>
      <c r="H1378" s="283" t="str">
        <f>IF(G1378="","",IF(G1378&gt;(auxiliar!L$2*14),"Sim","Não"))</f>
        <v/>
      </c>
      <c r="I1378" s="384" t="str">
        <f t="shared" si="91"/>
        <v/>
      </c>
      <c r="J1378" s="380" t="str">
        <f>IF(Table9[[#This Row],[Código do agregado
'[Entidade']]]="","",IF(A1378&lt;&gt;A1377,"A",IF(J1377="A","B",IF(J1377="B","C",IF(J1377="C","D",IF(J1377="D","E",IF(J1377="E","F",IF(J1377="F","G",IF(J1377="G","H",IF(J1377="H","I",IF(J1377="I","J",IF(J1377="J","K",IF(J1377="K","L",IF(J1377="L","M",IF(J1377="M","N",IF(J1377="N","O",IF(J1377="O","P",IF(J1377="P","Q"))))))))))))))))))</f>
        <v/>
      </c>
      <c r="K1378" s="284" t="str">
        <f t="shared" si="92"/>
        <v/>
      </c>
      <c r="L1378" s="285" t="str">
        <f t="shared" si="93"/>
        <v/>
      </c>
      <c r="M1378" s="286" t="str">
        <f t="shared" ca="1" si="94"/>
        <v/>
      </c>
      <c r="U1378" s="275"/>
    </row>
    <row r="1379" spans="1:21" x14ac:dyDescent="0.25">
      <c r="A1379" s="276"/>
      <c r="B1379" s="277" t="str">
        <f>IF(Table9[[#This Row],[Código do agregado
'[Entidade']]]="","",(CONCATENATE(VLOOKUP(Table9[[#This Row],[Código do agregado
'[Entidade']]],Table8[[Código do agregado '[Entidade']]:[Código do agregado
'[1º Direito']]],8,FALSE),".",Table9[[#This Row],[Membro]])))</f>
        <v/>
      </c>
      <c r="C1379" s="278"/>
      <c r="D1379" s="279"/>
      <c r="E1379" s="280" t="str">
        <f ca="1">IF(Table9[[#This Row],[Data de nascimento (aaaa-mm-dd)]]="","",(IF(A1379="","",DATEDIF(D1379,NOW(),"y"))))</f>
        <v/>
      </c>
      <c r="F1379" s="281"/>
      <c r="G1379" s="282"/>
      <c r="H1379" s="283" t="str">
        <f>IF(G1379="","",IF(G1379&gt;(auxiliar!L$2*14),"Sim","Não"))</f>
        <v/>
      </c>
      <c r="I1379" s="384" t="str">
        <f t="shared" si="91"/>
        <v/>
      </c>
      <c r="J1379" s="380" t="str">
        <f>IF(Table9[[#This Row],[Código do agregado
'[Entidade']]]="","",IF(A1379&lt;&gt;A1378,"A",IF(J1378="A","B",IF(J1378="B","C",IF(J1378="C","D",IF(J1378="D","E",IF(J1378="E","F",IF(J1378="F","G",IF(J1378="G","H",IF(J1378="H","I",IF(J1378="I","J",IF(J1378="J","K",IF(J1378="K","L",IF(J1378="L","M",IF(J1378="M","N",IF(J1378="N","O",IF(J1378="O","P",IF(J1378="P","Q"))))))))))))))))))</f>
        <v/>
      </c>
      <c r="K1379" s="284" t="str">
        <f t="shared" si="92"/>
        <v/>
      </c>
      <c r="L1379" s="285" t="str">
        <f t="shared" si="93"/>
        <v/>
      </c>
      <c r="M1379" s="286" t="str">
        <f t="shared" ca="1" si="94"/>
        <v/>
      </c>
      <c r="U1379" s="275"/>
    </row>
    <row r="1380" spans="1:21" x14ac:dyDescent="0.25">
      <c r="A1380" s="276"/>
      <c r="B1380" s="277" t="str">
        <f>IF(Table9[[#This Row],[Código do agregado
'[Entidade']]]="","",(CONCATENATE(VLOOKUP(Table9[[#This Row],[Código do agregado
'[Entidade']]],Table8[[Código do agregado '[Entidade']]:[Código do agregado
'[1º Direito']]],8,FALSE),".",Table9[[#This Row],[Membro]])))</f>
        <v/>
      </c>
      <c r="C1380" s="278"/>
      <c r="D1380" s="279"/>
      <c r="E1380" s="280" t="str">
        <f ca="1">IF(Table9[[#This Row],[Data de nascimento (aaaa-mm-dd)]]="","",(IF(A1380="","",DATEDIF(D1380,NOW(),"y"))))</f>
        <v/>
      </c>
      <c r="F1380" s="281"/>
      <c r="G1380" s="282"/>
      <c r="H1380" s="283" t="str">
        <f>IF(G1380="","",IF(G1380&gt;(auxiliar!L$2*14),"Sim","Não"))</f>
        <v/>
      </c>
      <c r="I1380" s="384" t="str">
        <f t="shared" si="91"/>
        <v/>
      </c>
      <c r="J1380" s="380" t="str">
        <f>IF(Table9[[#This Row],[Código do agregado
'[Entidade']]]="","",IF(A1380&lt;&gt;A1379,"A",IF(J1379="A","B",IF(J1379="B","C",IF(J1379="C","D",IF(J1379="D","E",IF(J1379="E","F",IF(J1379="F","G",IF(J1379="G","H",IF(J1379="H","I",IF(J1379="I","J",IF(J1379="J","K",IF(J1379="K","L",IF(J1379="L","M",IF(J1379="M","N",IF(J1379="N","O",IF(J1379="O","P",IF(J1379="P","Q"))))))))))))))))))</f>
        <v/>
      </c>
      <c r="K1380" s="284" t="str">
        <f t="shared" si="92"/>
        <v/>
      </c>
      <c r="L1380" s="285" t="str">
        <f t="shared" si="93"/>
        <v/>
      </c>
      <c r="M1380" s="286" t="str">
        <f t="shared" ca="1" si="94"/>
        <v/>
      </c>
      <c r="U1380" s="275"/>
    </row>
    <row r="1381" spans="1:21" x14ac:dyDescent="0.25">
      <c r="A1381" s="276"/>
      <c r="B1381" s="277" t="str">
        <f>IF(Table9[[#This Row],[Código do agregado
'[Entidade']]]="","",(CONCATENATE(VLOOKUP(Table9[[#This Row],[Código do agregado
'[Entidade']]],Table8[[Código do agregado '[Entidade']]:[Código do agregado
'[1º Direito']]],8,FALSE),".",Table9[[#This Row],[Membro]])))</f>
        <v/>
      </c>
      <c r="C1381" s="278"/>
      <c r="D1381" s="279"/>
      <c r="E1381" s="280" t="str">
        <f ca="1">IF(Table9[[#This Row],[Data de nascimento (aaaa-mm-dd)]]="","",(IF(A1381="","",DATEDIF(D1381,NOW(),"y"))))</f>
        <v/>
      </c>
      <c r="F1381" s="281"/>
      <c r="G1381" s="282"/>
      <c r="H1381" s="283" t="str">
        <f>IF(G1381="","",IF(G1381&gt;(auxiliar!L$2*14),"Sim","Não"))</f>
        <v/>
      </c>
      <c r="I1381" s="384" t="str">
        <f t="shared" si="91"/>
        <v/>
      </c>
      <c r="J1381" s="380" t="str">
        <f>IF(Table9[[#This Row],[Código do agregado
'[Entidade']]]="","",IF(A1381&lt;&gt;A1380,"A",IF(J1380="A","B",IF(J1380="B","C",IF(J1380="C","D",IF(J1380="D","E",IF(J1380="E","F",IF(J1380="F","G",IF(J1380="G","H",IF(J1380="H","I",IF(J1380="I","J",IF(J1380="J","K",IF(J1380="K","L",IF(J1380="L","M",IF(J1380="M","N",IF(J1380="N","O",IF(J1380="O","P",IF(J1380="P","Q"))))))))))))))))))</f>
        <v/>
      </c>
      <c r="K1381" s="284" t="str">
        <f t="shared" si="92"/>
        <v/>
      </c>
      <c r="L1381" s="285" t="str">
        <f t="shared" si="93"/>
        <v/>
      </c>
      <c r="M1381" s="286" t="str">
        <f t="shared" ca="1" si="94"/>
        <v/>
      </c>
      <c r="U1381" s="275"/>
    </row>
    <row r="1382" spans="1:21" x14ac:dyDescent="0.25">
      <c r="A1382" s="276"/>
      <c r="B1382" s="277" t="str">
        <f>IF(Table9[[#This Row],[Código do agregado
'[Entidade']]]="","",(CONCATENATE(VLOOKUP(Table9[[#This Row],[Código do agregado
'[Entidade']]],Table8[[Código do agregado '[Entidade']]:[Código do agregado
'[1º Direito']]],8,FALSE),".",Table9[[#This Row],[Membro]])))</f>
        <v/>
      </c>
      <c r="C1382" s="278"/>
      <c r="D1382" s="279"/>
      <c r="E1382" s="280" t="str">
        <f ca="1">IF(Table9[[#This Row],[Data de nascimento (aaaa-mm-dd)]]="","",(IF(A1382="","",DATEDIF(D1382,NOW(),"y"))))</f>
        <v/>
      </c>
      <c r="F1382" s="281"/>
      <c r="G1382" s="282"/>
      <c r="H1382" s="283" t="str">
        <f>IF(G1382="","",IF(G1382&gt;(auxiliar!L$2*14),"Sim","Não"))</f>
        <v/>
      </c>
      <c r="I1382" s="384" t="str">
        <f t="shared" si="91"/>
        <v/>
      </c>
      <c r="J1382" s="380" t="str">
        <f>IF(Table9[[#This Row],[Código do agregado
'[Entidade']]]="","",IF(A1382&lt;&gt;A1381,"A",IF(J1381="A","B",IF(J1381="B","C",IF(J1381="C","D",IF(J1381="D","E",IF(J1381="E","F",IF(J1381="F","G",IF(J1381="G","H",IF(J1381="H","I",IF(J1381="I","J",IF(J1381="J","K",IF(J1381="K","L",IF(J1381="L","M",IF(J1381="M","N",IF(J1381="N","O",IF(J1381="O","P",IF(J1381="P","Q"))))))))))))))))))</f>
        <v/>
      </c>
      <c r="K1382" s="284" t="str">
        <f t="shared" si="92"/>
        <v/>
      </c>
      <c r="L1382" s="285" t="str">
        <f t="shared" si="93"/>
        <v/>
      </c>
      <c r="M1382" s="286" t="str">
        <f t="shared" ca="1" si="94"/>
        <v/>
      </c>
      <c r="U1382" s="275"/>
    </row>
    <row r="1383" spans="1:21" x14ac:dyDescent="0.25">
      <c r="A1383" s="276"/>
      <c r="B1383" s="277" t="str">
        <f>IF(Table9[[#This Row],[Código do agregado
'[Entidade']]]="","",(CONCATENATE(VLOOKUP(Table9[[#This Row],[Código do agregado
'[Entidade']]],Table8[[Código do agregado '[Entidade']]:[Código do agregado
'[1º Direito']]],8,FALSE),".",Table9[[#This Row],[Membro]])))</f>
        <v/>
      </c>
      <c r="C1383" s="278"/>
      <c r="D1383" s="279"/>
      <c r="E1383" s="280" t="str">
        <f ca="1">IF(Table9[[#This Row],[Data de nascimento (aaaa-mm-dd)]]="","",(IF(A1383="","",DATEDIF(D1383,NOW(),"y"))))</f>
        <v/>
      </c>
      <c r="F1383" s="281"/>
      <c r="G1383" s="282"/>
      <c r="H1383" s="283" t="str">
        <f>IF(G1383="","",IF(G1383&gt;(auxiliar!L$2*14),"Sim","Não"))</f>
        <v/>
      </c>
      <c r="I1383" s="384" t="str">
        <f t="shared" si="91"/>
        <v/>
      </c>
      <c r="J1383" s="380" t="str">
        <f>IF(Table9[[#This Row],[Código do agregado
'[Entidade']]]="","",IF(A1383&lt;&gt;A1382,"A",IF(J1382="A","B",IF(J1382="B","C",IF(J1382="C","D",IF(J1382="D","E",IF(J1382="E","F",IF(J1382="F","G",IF(J1382="G","H",IF(J1382="H","I",IF(J1382="I","J",IF(J1382="J","K",IF(J1382="K","L",IF(J1382="L","M",IF(J1382="M","N",IF(J1382="N","O",IF(J1382="O","P",IF(J1382="P","Q"))))))))))))))))))</f>
        <v/>
      </c>
      <c r="K1383" s="284" t="str">
        <f t="shared" si="92"/>
        <v/>
      </c>
      <c r="L1383" s="285" t="str">
        <f t="shared" si="93"/>
        <v/>
      </c>
      <c r="M1383" s="286" t="str">
        <f t="shared" ca="1" si="94"/>
        <v/>
      </c>
      <c r="U1383" s="275"/>
    </row>
    <row r="1384" spans="1:21" x14ac:dyDescent="0.25">
      <c r="A1384" s="276"/>
      <c r="B1384" s="277" t="str">
        <f>IF(Table9[[#This Row],[Código do agregado
'[Entidade']]]="","",(CONCATENATE(VLOOKUP(Table9[[#This Row],[Código do agregado
'[Entidade']]],Table8[[Código do agregado '[Entidade']]:[Código do agregado
'[1º Direito']]],8,FALSE),".",Table9[[#This Row],[Membro]])))</f>
        <v/>
      </c>
      <c r="C1384" s="278"/>
      <c r="D1384" s="279"/>
      <c r="E1384" s="280" t="str">
        <f ca="1">IF(Table9[[#This Row],[Data de nascimento (aaaa-mm-dd)]]="","",(IF(A1384="","",DATEDIF(D1384,NOW(),"y"))))</f>
        <v/>
      </c>
      <c r="F1384" s="281"/>
      <c r="G1384" s="282"/>
      <c r="H1384" s="283" t="str">
        <f>IF(G1384="","",IF(G1384&gt;(auxiliar!L$2*14),"Sim","Não"))</f>
        <v/>
      </c>
      <c r="I1384" s="384" t="str">
        <f t="shared" si="91"/>
        <v/>
      </c>
      <c r="J1384" s="380" t="str">
        <f>IF(Table9[[#This Row],[Código do agregado
'[Entidade']]]="","",IF(A1384&lt;&gt;A1383,"A",IF(J1383="A","B",IF(J1383="B","C",IF(J1383="C","D",IF(J1383="D","E",IF(J1383="E","F",IF(J1383="F","G",IF(J1383="G","H",IF(J1383="H","I",IF(J1383="I","J",IF(J1383="J","K",IF(J1383="K","L",IF(J1383="L","M",IF(J1383="M","N",IF(J1383="N","O",IF(J1383="O","P",IF(J1383="P","Q"))))))))))))))))))</f>
        <v/>
      </c>
      <c r="K1384" s="284" t="str">
        <f t="shared" si="92"/>
        <v/>
      </c>
      <c r="L1384" s="285" t="str">
        <f t="shared" si="93"/>
        <v/>
      </c>
      <c r="M1384" s="286" t="str">
        <f t="shared" ca="1" si="94"/>
        <v/>
      </c>
      <c r="U1384" s="275"/>
    </row>
    <row r="1385" spans="1:21" x14ac:dyDescent="0.25">
      <c r="A1385" s="276"/>
      <c r="B1385" s="277" t="str">
        <f>IF(Table9[[#This Row],[Código do agregado
'[Entidade']]]="","",(CONCATENATE(VLOOKUP(Table9[[#This Row],[Código do agregado
'[Entidade']]],Table8[[Código do agregado '[Entidade']]:[Código do agregado
'[1º Direito']]],8,FALSE),".",Table9[[#This Row],[Membro]])))</f>
        <v/>
      </c>
      <c r="C1385" s="278"/>
      <c r="D1385" s="279"/>
      <c r="E1385" s="280" t="str">
        <f ca="1">IF(Table9[[#This Row],[Data de nascimento (aaaa-mm-dd)]]="","",(IF(A1385="","",DATEDIF(D1385,NOW(),"y"))))</f>
        <v/>
      </c>
      <c r="F1385" s="281"/>
      <c r="G1385" s="282"/>
      <c r="H1385" s="283" t="str">
        <f>IF(G1385="","",IF(G1385&gt;(auxiliar!L$2*14),"Sim","Não"))</f>
        <v/>
      </c>
      <c r="I1385" s="384" t="str">
        <f t="shared" si="91"/>
        <v/>
      </c>
      <c r="J1385" s="380" t="str">
        <f>IF(Table9[[#This Row],[Código do agregado
'[Entidade']]]="","",IF(A1385&lt;&gt;A1384,"A",IF(J1384="A","B",IF(J1384="B","C",IF(J1384="C","D",IF(J1384="D","E",IF(J1384="E","F",IF(J1384="F","G",IF(J1384="G","H",IF(J1384="H","I",IF(J1384="I","J",IF(J1384="J","K",IF(J1384="K","L",IF(J1384="L","M",IF(J1384="M","N",IF(J1384="N","O",IF(J1384="O","P",IF(J1384="P","Q"))))))))))))))))))</f>
        <v/>
      </c>
      <c r="K1385" s="284" t="str">
        <f t="shared" si="92"/>
        <v/>
      </c>
      <c r="L1385" s="285" t="str">
        <f t="shared" si="93"/>
        <v/>
      </c>
      <c r="M1385" s="286" t="str">
        <f t="shared" ca="1" si="94"/>
        <v/>
      </c>
      <c r="U1385" s="275"/>
    </row>
    <row r="1386" spans="1:21" x14ac:dyDescent="0.25">
      <c r="A1386" s="276"/>
      <c r="B1386" s="277" t="str">
        <f>IF(Table9[[#This Row],[Código do agregado
'[Entidade']]]="","",(CONCATENATE(VLOOKUP(Table9[[#This Row],[Código do agregado
'[Entidade']]],Table8[[Código do agregado '[Entidade']]:[Código do agregado
'[1º Direito']]],8,FALSE),".",Table9[[#This Row],[Membro]])))</f>
        <v/>
      </c>
      <c r="C1386" s="278"/>
      <c r="D1386" s="279"/>
      <c r="E1386" s="280" t="str">
        <f ca="1">IF(Table9[[#This Row],[Data de nascimento (aaaa-mm-dd)]]="","",(IF(A1386="","",DATEDIF(D1386,NOW(),"y"))))</f>
        <v/>
      </c>
      <c r="F1386" s="281"/>
      <c r="G1386" s="282"/>
      <c r="H1386" s="283" t="str">
        <f>IF(G1386="","",IF(G1386&gt;(auxiliar!L$2*14),"Sim","Não"))</f>
        <v/>
      </c>
      <c r="I1386" s="384" t="str">
        <f t="shared" si="91"/>
        <v/>
      </c>
      <c r="J1386" s="380" t="str">
        <f>IF(Table9[[#This Row],[Código do agregado
'[Entidade']]]="","",IF(A1386&lt;&gt;A1385,"A",IF(J1385="A","B",IF(J1385="B","C",IF(J1385="C","D",IF(J1385="D","E",IF(J1385="E","F",IF(J1385="F","G",IF(J1385="G","H",IF(J1385="H","I",IF(J1385="I","J",IF(J1385="J","K",IF(J1385="K","L",IF(J1385="L","M",IF(J1385="M","N",IF(J1385="N","O",IF(J1385="O","P",IF(J1385="P","Q"))))))))))))))))))</f>
        <v/>
      </c>
      <c r="K1386" s="284" t="str">
        <f t="shared" si="92"/>
        <v/>
      </c>
      <c r="L1386" s="285" t="str">
        <f t="shared" si="93"/>
        <v/>
      </c>
      <c r="M1386" s="286" t="str">
        <f t="shared" ca="1" si="94"/>
        <v/>
      </c>
      <c r="U1386" s="275"/>
    </row>
    <row r="1387" spans="1:21" x14ac:dyDescent="0.25">
      <c r="A1387" s="276"/>
      <c r="B1387" s="277" t="str">
        <f>IF(Table9[[#This Row],[Código do agregado
'[Entidade']]]="","",(CONCATENATE(VLOOKUP(Table9[[#This Row],[Código do agregado
'[Entidade']]],Table8[[Código do agregado '[Entidade']]:[Código do agregado
'[1º Direito']]],8,FALSE),".",Table9[[#This Row],[Membro]])))</f>
        <v/>
      </c>
      <c r="C1387" s="278"/>
      <c r="D1387" s="279"/>
      <c r="E1387" s="280" t="str">
        <f ca="1">IF(Table9[[#This Row],[Data de nascimento (aaaa-mm-dd)]]="","",(IF(A1387="","",DATEDIF(D1387,NOW(),"y"))))</f>
        <v/>
      </c>
      <c r="F1387" s="281"/>
      <c r="G1387" s="282"/>
      <c r="H1387" s="283" t="str">
        <f>IF(G1387="","",IF(G1387&gt;(auxiliar!L$2*14),"Sim","Não"))</f>
        <v/>
      </c>
      <c r="I1387" s="384" t="str">
        <f t="shared" si="91"/>
        <v/>
      </c>
      <c r="J1387" s="380" t="str">
        <f>IF(Table9[[#This Row],[Código do agregado
'[Entidade']]]="","",IF(A1387&lt;&gt;A1386,"A",IF(J1386="A","B",IF(J1386="B","C",IF(J1386="C","D",IF(J1386="D","E",IF(J1386="E","F",IF(J1386="F","G",IF(J1386="G","H",IF(J1386="H","I",IF(J1386="I","J",IF(J1386="J","K",IF(J1386="K","L",IF(J1386="L","M",IF(J1386="M","N",IF(J1386="N","O",IF(J1386="O","P",IF(J1386="P","Q"))))))))))))))))))</f>
        <v/>
      </c>
      <c r="K1387" s="284" t="str">
        <f t="shared" si="92"/>
        <v/>
      </c>
      <c r="L1387" s="285" t="str">
        <f t="shared" si="93"/>
        <v/>
      </c>
      <c r="M1387" s="286" t="str">
        <f t="shared" ca="1" si="94"/>
        <v/>
      </c>
      <c r="U1387" s="275"/>
    </row>
    <row r="1388" spans="1:21" x14ac:dyDescent="0.25">
      <c r="A1388" s="276"/>
      <c r="B1388" s="277" t="str">
        <f>IF(Table9[[#This Row],[Código do agregado
'[Entidade']]]="","",(CONCATENATE(VLOOKUP(Table9[[#This Row],[Código do agregado
'[Entidade']]],Table8[[Código do agregado '[Entidade']]:[Código do agregado
'[1º Direito']]],8,FALSE),".",Table9[[#This Row],[Membro]])))</f>
        <v/>
      </c>
      <c r="C1388" s="278"/>
      <c r="D1388" s="279"/>
      <c r="E1388" s="280" t="str">
        <f ca="1">IF(Table9[[#This Row],[Data de nascimento (aaaa-mm-dd)]]="","",(IF(A1388="","",DATEDIF(D1388,NOW(),"y"))))</f>
        <v/>
      </c>
      <c r="F1388" s="281"/>
      <c r="G1388" s="282"/>
      <c r="H1388" s="283" t="str">
        <f>IF(G1388="","",IF(G1388&gt;(auxiliar!L$2*14),"Sim","Não"))</f>
        <v/>
      </c>
      <c r="I1388" s="384" t="str">
        <f t="shared" si="91"/>
        <v/>
      </c>
      <c r="J1388" s="380" t="str">
        <f>IF(Table9[[#This Row],[Código do agregado
'[Entidade']]]="","",IF(A1388&lt;&gt;A1387,"A",IF(J1387="A","B",IF(J1387="B","C",IF(J1387="C","D",IF(J1387="D","E",IF(J1387="E","F",IF(J1387="F","G",IF(J1387="G","H",IF(J1387="H","I",IF(J1387="I","J",IF(J1387="J","K",IF(J1387="K","L",IF(J1387="L","M",IF(J1387="M","N",IF(J1387="N","O",IF(J1387="O","P",IF(J1387="P","Q"))))))))))))))))))</f>
        <v/>
      </c>
      <c r="K1388" s="284" t="str">
        <f t="shared" si="92"/>
        <v/>
      </c>
      <c r="L1388" s="285" t="str">
        <f t="shared" si="93"/>
        <v/>
      </c>
      <c r="M1388" s="286" t="str">
        <f t="shared" ca="1" si="94"/>
        <v/>
      </c>
      <c r="U1388" s="275"/>
    </row>
    <row r="1389" spans="1:21" x14ac:dyDescent="0.25">
      <c r="A1389" s="276"/>
      <c r="B1389" s="277" t="str">
        <f>IF(Table9[[#This Row],[Código do agregado
'[Entidade']]]="","",(CONCATENATE(VLOOKUP(Table9[[#This Row],[Código do agregado
'[Entidade']]],Table8[[Código do agregado '[Entidade']]:[Código do agregado
'[1º Direito']]],8,FALSE),".",Table9[[#This Row],[Membro]])))</f>
        <v/>
      </c>
      <c r="C1389" s="278"/>
      <c r="D1389" s="279"/>
      <c r="E1389" s="280" t="str">
        <f ca="1">IF(Table9[[#This Row],[Data de nascimento (aaaa-mm-dd)]]="","",(IF(A1389="","",DATEDIF(D1389,NOW(),"y"))))</f>
        <v/>
      </c>
      <c r="F1389" s="281"/>
      <c r="G1389" s="282"/>
      <c r="H1389" s="283" t="str">
        <f>IF(G1389="","",IF(G1389&gt;(auxiliar!L$2*14),"Sim","Não"))</f>
        <v/>
      </c>
      <c r="I1389" s="384" t="str">
        <f t="shared" si="91"/>
        <v/>
      </c>
      <c r="J1389" s="380" t="str">
        <f>IF(Table9[[#This Row],[Código do agregado
'[Entidade']]]="","",IF(A1389&lt;&gt;A1388,"A",IF(J1388="A","B",IF(J1388="B","C",IF(J1388="C","D",IF(J1388="D","E",IF(J1388="E","F",IF(J1388="F","G",IF(J1388="G","H",IF(J1388="H","I",IF(J1388="I","J",IF(J1388="J","K",IF(J1388="K","L",IF(J1388="L","M",IF(J1388="M","N",IF(J1388="N","O",IF(J1388="O","P",IF(J1388="P","Q"))))))))))))))))))</f>
        <v/>
      </c>
      <c r="K1389" s="284" t="str">
        <f t="shared" si="92"/>
        <v/>
      </c>
      <c r="L1389" s="285" t="str">
        <f t="shared" si="93"/>
        <v/>
      </c>
      <c r="M1389" s="286" t="str">
        <f t="shared" ca="1" si="94"/>
        <v/>
      </c>
      <c r="U1389" s="275"/>
    </row>
    <row r="1390" spans="1:21" x14ac:dyDescent="0.25">
      <c r="A1390" s="276"/>
      <c r="B1390" s="277" t="str">
        <f>IF(Table9[[#This Row],[Código do agregado
'[Entidade']]]="","",(CONCATENATE(VLOOKUP(Table9[[#This Row],[Código do agregado
'[Entidade']]],Table8[[Código do agregado '[Entidade']]:[Código do agregado
'[1º Direito']]],8,FALSE),".",Table9[[#This Row],[Membro]])))</f>
        <v/>
      </c>
      <c r="C1390" s="278"/>
      <c r="D1390" s="279"/>
      <c r="E1390" s="280" t="str">
        <f ca="1">IF(Table9[[#This Row],[Data de nascimento (aaaa-mm-dd)]]="","",(IF(A1390="","",DATEDIF(D1390,NOW(),"y"))))</f>
        <v/>
      </c>
      <c r="F1390" s="281"/>
      <c r="G1390" s="282"/>
      <c r="H1390" s="283" t="str">
        <f>IF(G1390="","",IF(G1390&gt;(auxiliar!L$2*14),"Sim","Não"))</f>
        <v/>
      </c>
      <c r="I1390" s="384" t="str">
        <f t="shared" si="91"/>
        <v/>
      </c>
      <c r="J1390" s="380" t="str">
        <f>IF(Table9[[#This Row],[Código do agregado
'[Entidade']]]="","",IF(A1390&lt;&gt;A1389,"A",IF(J1389="A","B",IF(J1389="B","C",IF(J1389="C","D",IF(J1389="D","E",IF(J1389="E","F",IF(J1389="F","G",IF(J1389="G","H",IF(J1389="H","I",IF(J1389="I","J",IF(J1389="J","K",IF(J1389="K","L",IF(J1389="L","M",IF(J1389="M","N",IF(J1389="N","O",IF(J1389="O","P",IF(J1389="P","Q"))))))))))))))))))</f>
        <v/>
      </c>
      <c r="K1390" s="284" t="str">
        <f t="shared" si="92"/>
        <v/>
      </c>
      <c r="L1390" s="285" t="str">
        <f t="shared" si="93"/>
        <v/>
      </c>
      <c r="M1390" s="286" t="str">
        <f t="shared" ca="1" si="94"/>
        <v/>
      </c>
      <c r="U1390" s="275"/>
    </row>
    <row r="1391" spans="1:21" x14ac:dyDescent="0.25">
      <c r="A1391" s="276"/>
      <c r="B1391" s="277" t="str">
        <f>IF(Table9[[#This Row],[Código do agregado
'[Entidade']]]="","",(CONCATENATE(VLOOKUP(Table9[[#This Row],[Código do agregado
'[Entidade']]],Table8[[Código do agregado '[Entidade']]:[Código do agregado
'[1º Direito']]],8,FALSE),".",Table9[[#This Row],[Membro]])))</f>
        <v/>
      </c>
      <c r="C1391" s="278"/>
      <c r="D1391" s="279"/>
      <c r="E1391" s="280" t="str">
        <f ca="1">IF(Table9[[#This Row],[Data de nascimento (aaaa-mm-dd)]]="","",(IF(A1391="","",DATEDIF(D1391,NOW(),"y"))))</f>
        <v/>
      </c>
      <c r="F1391" s="281"/>
      <c r="G1391" s="282"/>
      <c r="H1391" s="283" t="str">
        <f>IF(G1391="","",IF(G1391&gt;(auxiliar!L$2*14),"Sim","Não"))</f>
        <v/>
      </c>
      <c r="I1391" s="384" t="str">
        <f t="shared" si="91"/>
        <v/>
      </c>
      <c r="J1391" s="380" t="str">
        <f>IF(Table9[[#This Row],[Código do agregado
'[Entidade']]]="","",IF(A1391&lt;&gt;A1390,"A",IF(J1390="A","B",IF(J1390="B","C",IF(J1390="C","D",IF(J1390="D","E",IF(J1390="E","F",IF(J1390="F","G",IF(J1390="G","H",IF(J1390="H","I",IF(J1390="I","J",IF(J1390="J","K",IF(J1390="K","L",IF(J1390="L","M",IF(J1390="M","N",IF(J1390="N","O",IF(J1390="O","P",IF(J1390="P","Q"))))))))))))))))))</f>
        <v/>
      </c>
      <c r="K1391" s="284" t="str">
        <f t="shared" si="92"/>
        <v/>
      </c>
      <c r="L1391" s="285" t="str">
        <f t="shared" si="93"/>
        <v/>
      </c>
      <c r="M1391" s="286" t="str">
        <f t="shared" ca="1" si="94"/>
        <v/>
      </c>
      <c r="U1391" s="275"/>
    </row>
    <row r="1392" spans="1:21" x14ac:dyDescent="0.25">
      <c r="A1392" s="276"/>
      <c r="B1392" s="277" t="str">
        <f>IF(Table9[[#This Row],[Código do agregado
'[Entidade']]]="","",(CONCATENATE(VLOOKUP(Table9[[#This Row],[Código do agregado
'[Entidade']]],Table8[[Código do agregado '[Entidade']]:[Código do agregado
'[1º Direito']]],8,FALSE),".",Table9[[#This Row],[Membro]])))</f>
        <v/>
      </c>
      <c r="C1392" s="278"/>
      <c r="D1392" s="279"/>
      <c r="E1392" s="280" t="str">
        <f ca="1">IF(Table9[[#This Row],[Data de nascimento (aaaa-mm-dd)]]="","",(IF(A1392="","",DATEDIF(D1392,NOW(),"y"))))</f>
        <v/>
      </c>
      <c r="F1392" s="281"/>
      <c r="G1392" s="282"/>
      <c r="H1392" s="283" t="str">
        <f>IF(G1392="","",IF(G1392&gt;(auxiliar!L$2*14),"Sim","Não"))</f>
        <v/>
      </c>
      <c r="I1392" s="384" t="str">
        <f t="shared" si="91"/>
        <v/>
      </c>
      <c r="J1392" s="380" t="str">
        <f>IF(Table9[[#This Row],[Código do agregado
'[Entidade']]]="","",IF(A1392&lt;&gt;A1391,"A",IF(J1391="A","B",IF(J1391="B","C",IF(J1391="C","D",IF(J1391="D","E",IF(J1391="E","F",IF(J1391="F","G",IF(J1391="G","H",IF(J1391="H","I",IF(J1391="I","J",IF(J1391="J","K",IF(J1391="K","L",IF(J1391="L","M",IF(J1391="M","N",IF(J1391="N","O",IF(J1391="O","P",IF(J1391="P","Q"))))))))))))))))))</f>
        <v/>
      </c>
      <c r="K1392" s="284" t="str">
        <f t="shared" si="92"/>
        <v/>
      </c>
      <c r="L1392" s="285" t="str">
        <f t="shared" si="93"/>
        <v/>
      </c>
      <c r="M1392" s="286" t="str">
        <f t="shared" ca="1" si="94"/>
        <v/>
      </c>
      <c r="U1392" s="275"/>
    </row>
    <row r="1393" spans="1:21" x14ac:dyDescent="0.25">
      <c r="A1393" s="276"/>
      <c r="B1393" s="277" t="str">
        <f>IF(Table9[[#This Row],[Código do agregado
'[Entidade']]]="","",(CONCATENATE(VLOOKUP(Table9[[#This Row],[Código do agregado
'[Entidade']]],Table8[[Código do agregado '[Entidade']]:[Código do agregado
'[1º Direito']]],8,FALSE),".",Table9[[#This Row],[Membro]])))</f>
        <v/>
      </c>
      <c r="C1393" s="278"/>
      <c r="D1393" s="279"/>
      <c r="E1393" s="280" t="str">
        <f ca="1">IF(Table9[[#This Row],[Data de nascimento (aaaa-mm-dd)]]="","",(IF(A1393="","",DATEDIF(D1393,NOW(),"y"))))</f>
        <v/>
      </c>
      <c r="F1393" s="281"/>
      <c r="G1393" s="282"/>
      <c r="H1393" s="283" t="str">
        <f>IF(G1393="","",IF(G1393&gt;(auxiliar!L$2*14),"Sim","Não"))</f>
        <v/>
      </c>
      <c r="I1393" s="384" t="str">
        <f t="shared" si="91"/>
        <v/>
      </c>
      <c r="J1393" s="380" t="str">
        <f>IF(Table9[[#This Row],[Código do agregado
'[Entidade']]]="","",IF(A1393&lt;&gt;A1392,"A",IF(J1392="A","B",IF(J1392="B","C",IF(J1392="C","D",IF(J1392="D","E",IF(J1392="E","F",IF(J1392="F","G",IF(J1392="G","H",IF(J1392="H","I",IF(J1392="I","J",IF(J1392="J","K",IF(J1392="K","L",IF(J1392="L","M",IF(J1392="M","N",IF(J1392="N","O",IF(J1392="O","P",IF(J1392="P","Q"))))))))))))))))))</f>
        <v/>
      </c>
      <c r="K1393" s="284" t="str">
        <f t="shared" si="92"/>
        <v/>
      </c>
      <c r="L1393" s="285" t="str">
        <f t="shared" si="93"/>
        <v/>
      </c>
      <c r="M1393" s="286" t="str">
        <f t="shared" ca="1" si="94"/>
        <v/>
      </c>
      <c r="U1393" s="275"/>
    </row>
    <row r="1394" spans="1:21" x14ac:dyDescent="0.25">
      <c r="A1394" s="276"/>
      <c r="B1394" s="277" t="str">
        <f>IF(Table9[[#This Row],[Código do agregado
'[Entidade']]]="","",(CONCATENATE(VLOOKUP(Table9[[#This Row],[Código do agregado
'[Entidade']]],Table8[[Código do agregado '[Entidade']]:[Código do agregado
'[1º Direito']]],8,FALSE),".",Table9[[#This Row],[Membro]])))</f>
        <v/>
      </c>
      <c r="C1394" s="278"/>
      <c r="D1394" s="279"/>
      <c r="E1394" s="280" t="str">
        <f ca="1">IF(Table9[[#This Row],[Data de nascimento (aaaa-mm-dd)]]="","",(IF(A1394="","",DATEDIF(D1394,NOW(),"y"))))</f>
        <v/>
      </c>
      <c r="F1394" s="281"/>
      <c r="G1394" s="282"/>
      <c r="H1394" s="283" t="str">
        <f>IF(G1394="","",IF(G1394&gt;(auxiliar!L$2*14),"Sim","Não"))</f>
        <v/>
      </c>
      <c r="I1394" s="384" t="str">
        <f t="shared" si="91"/>
        <v/>
      </c>
      <c r="J1394" s="380" t="str">
        <f>IF(Table9[[#This Row],[Código do agregado
'[Entidade']]]="","",IF(A1394&lt;&gt;A1393,"A",IF(J1393="A","B",IF(J1393="B","C",IF(J1393="C","D",IF(J1393="D","E",IF(J1393="E","F",IF(J1393="F","G",IF(J1393="G","H",IF(J1393="H","I",IF(J1393="I","J",IF(J1393="J","K",IF(J1393="K","L",IF(J1393="L","M",IF(J1393="M","N",IF(J1393="N","O",IF(J1393="O","P",IF(J1393="P","Q"))))))))))))))))))</f>
        <v/>
      </c>
      <c r="K1394" s="284" t="str">
        <f t="shared" si="92"/>
        <v/>
      </c>
      <c r="L1394" s="285" t="str">
        <f t="shared" si="93"/>
        <v/>
      </c>
      <c r="M1394" s="286" t="str">
        <f t="shared" ca="1" si="94"/>
        <v/>
      </c>
      <c r="U1394" s="275"/>
    </row>
    <row r="1395" spans="1:21" x14ac:dyDescent="0.25">
      <c r="A1395" s="276"/>
      <c r="B1395" s="277" t="str">
        <f>IF(Table9[[#This Row],[Código do agregado
'[Entidade']]]="","",(CONCATENATE(VLOOKUP(Table9[[#This Row],[Código do agregado
'[Entidade']]],Table8[[Código do agregado '[Entidade']]:[Código do agregado
'[1º Direito']]],8,FALSE),".",Table9[[#This Row],[Membro]])))</f>
        <v/>
      </c>
      <c r="C1395" s="278"/>
      <c r="D1395" s="279"/>
      <c r="E1395" s="280" t="str">
        <f ca="1">IF(Table9[[#This Row],[Data de nascimento (aaaa-mm-dd)]]="","",(IF(A1395="","",DATEDIF(D1395,NOW(),"y"))))</f>
        <v/>
      </c>
      <c r="F1395" s="281"/>
      <c r="G1395" s="282"/>
      <c r="H1395" s="283" t="str">
        <f>IF(G1395="","",IF(G1395&gt;(auxiliar!L$2*14),"Sim","Não"))</f>
        <v/>
      </c>
      <c r="I1395" s="384" t="str">
        <f t="shared" si="91"/>
        <v/>
      </c>
      <c r="J1395" s="380" t="str">
        <f>IF(Table9[[#This Row],[Código do agregado
'[Entidade']]]="","",IF(A1395&lt;&gt;A1394,"A",IF(J1394="A","B",IF(J1394="B","C",IF(J1394="C","D",IF(J1394="D","E",IF(J1394="E","F",IF(J1394="F","G",IF(J1394="G","H",IF(J1394="H","I",IF(J1394="I","J",IF(J1394="J","K",IF(J1394="K","L",IF(J1394="L","M",IF(J1394="M","N",IF(J1394="N","O",IF(J1394="O","P",IF(J1394="P","Q"))))))))))))))))))</f>
        <v/>
      </c>
      <c r="K1395" s="284" t="str">
        <f t="shared" si="92"/>
        <v/>
      </c>
      <c r="L1395" s="285" t="str">
        <f t="shared" si="93"/>
        <v/>
      </c>
      <c r="M1395" s="286" t="str">
        <f t="shared" ca="1" si="94"/>
        <v/>
      </c>
      <c r="U1395" s="275"/>
    </row>
    <row r="1396" spans="1:21" x14ac:dyDescent="0.25">
      <c r="A1396" s="276"/>
      <c r="B1396" s="277" t="str">
        <f>IF(Table9[[#This Row],[Código do agregado
'[Entidade']]]="","",(CONCATENATE(VLOOKUP(Table9[[#This Row],[Código do agregado
'[Entidade']]],Table8[[Código do agregado '[Entidade']]:[Código do agregado
'[1º Direito']]],8,FALSE),".",Table9[[#This Row],[Membro]])))</f>
        <v/>
      </c>
      <c r="C1396" s="278"/>
      <c r="D1396" s="279"/>
      <c r="E1396" s="280" t="str">
        <f ca="1">IF(Table9[[#This Row],[Data de nascimento (aaaa-mm-dd)]]="","",(IF(A1396="","",DATEDIF(D1396,NOW(),"y"))))</f>
        <v/>
      </c>
      <c r="F1396" s="281"/>
      <c r="G1396" s="282"/>
      <c r="H1396" s="283" t="str">
        <f>IF(G1396="","",IF(G1396&gt;(auxiliar!L$2*14),"Sim","Não"))</f>
        <v/>
      </c>
      <c r="I1396" s="384" t="str">
        <f t="shared" si="91"/>
        <v/>
      </c>
      <c r="J1396" s="380" t="str">
        <f>IF(Table9[[#This Row],[Código do agregado
'[Entidade']]]="","",IF(A1396&lt;&gt;A1395,"A",IF(J1395="A","B",IF(J1395="B","C",IF(J1395="C","D",IF(J1395="D","E",IF(J1395="E","F",IF(J1395="F","G",IF(J1395="G","H",IF(J1395="H","I",IF(J1395="I","J",IF(J1395="J","K",IF(J1395="K","L",IF(J1395="L","M",IF(J1395="M","N",IF(J1395="N","O",IF(J1395="O","P",IF(J1395="P","Q"))))))))))))))))))</f>
        <v/>
      </c>
      <c r="K1396" s="284" t="str">
        <f t="shared" si="92"/>
        <v/>
      </c>
      <c r="L1396" s="285" t="str">
        <f t="shared" si="93"/>
        <v/>
      </c>
      <c r="M1396" s="286" t="str">
        <f t="shared" ca="1" si="94"/>
        <v/>
      </c>
      <c r="U1396" s="275"/>
    </row>
    <row r="1397" spans="1:21" x14ac:dyDescent="0.25">
      <c r="A1397" s="276"/>
      <c r="B1397" s="277" t="str">
        <f>IF(Table9[[#This Row],[Código do agregado
'[Entidade']]]="","",(CONCATENATE(VLOOKUP(Table9[[#This Row],[Código do agregado
'[Entidade']]],Table8[[Código do agregado '[Entidade']]:[Código do agregado
'[1º Direito']]],8,FALSE),".",Table9[[#This Row],[Membro]])))</f>
        <v/>
      </c>
      <c r="C1397" s="278"/>
      <c r="D1397" s="279"/>
      <c r="E1397" s="280" t="str">
        <f ca="1">IF(Table9[[#This Row],[Data de nascimento (aaaa-mm-dd)]]="","",(IF(A1397="","",DATEDIF(D1397,NOW(),"y"))))</f>
        <v/>
      </c>
      <c r="F1397" s="281"/>
      <c r="G1397" s="282"/>
      <c r="H1397" s="283" t="str">
        <f>IF(G1397="","",IF(G1397&gt;(auxiliar!L$2*14),"Sim","Não"))</f>
        <v/>
      </c>
      <c r="I1397" s="384" t="str">
        <f t="shared" si="91"/>
        <v/>
      </c>
      <c r="J1397" s="380" t="str">
        <f>IF(Table9[[#This Row],[Código do agregado
'[Entidade']]]="","",IF(A1397&lt;&gt;A1396,"A",IF(J1396="A","B",IF(J1396="B","C",IF(J1396="C","D",IF(J1396="D","E",IF(J1396="E","F",IF(J1396="F","G",IF(J1396="G","H",IF(J1396="H","I",IF(J1396="I","J",IF(J1396="J","K",IF(J1396="K","L",IF(J1396="L","M",IF(J1396="M","N",IF(J1396="N","O",IF(J1396="O","P",IF(J1396="P","Q"))))))))))))))))))</f>
        <v/>
      </c>
      <c r="K1397" s="284" t="str">
        <f t="shared" si="92"/>
        <v/>
      </c>
      <c r="L1397" s="285" t="str">
        <f t="shared" si="93"/>
        <v/>
      </c>
      <c r="M1397" s="286" t="str">
        <f t="shared" ca="1" si="94"/>
        <v/>
      </c>
      <c r="U1397" s="275"/>
    </row>
    <row r="1398" spans="1:21" x14ac:dyDescent="0.25">
      <c r="A1398" s="276"/>
      <c r="B1398" s="277" t="str">
        <f>IF(Table9[[#This Row],[Código do agregado
'[Entidade']]]="","",(CONCATENATE(VLOOKUP(Table9[[#This Row],[Código do agregado
'[Entidade']]],Table8[[Código do agregado '[Entidade']]:[Código do agregado
'[1º Direito']]],8,FALSE),".",Table9[[#This Row],[Membro]])))</f>
        <v/>
      </c>
      <c r="C1398" s="278"/>
      <c r="D1398" s="279"/>
      <c r="E1398" s="280" t="str">
        <f ca="1">IF(Table9[[#This Row],[Data de nascimento (aaaa-mm-dd)]]="","",(IF(A1398="","",DATEDIF(D1398,NOW(),"y"))))</f>
        <v/>
      </c>
      <c r="F1398" s="281"/>
      <c r="G1398" s="282"/>
      <c r="H1398" s="283" t="str">
        <f>IF(G1398="","",IF(G1398&gt;(auxiliar!L$2*14),"Sim","Não"))</f>
        <v/>
      </c>
      <c r="I1398" s="384" t="str">
        <f t="shared" si="91"/>
        <v/>
      </c>
      <c r="J1398" s="380" t="str">
        <f>IF(Table9[[#This Row],[Código do agregado
'[Entidade']]]="","",IF(A1398&lt;&gt;A1397,"A",IF(J1397="A","B",IF(J1397="B","C",IF(J1397="C","D",IF(J1397="D","E",IF(J1397="E","F",IF(J1397="F","G",IF(J1397="G","H",IF(J1397="H","I",IF(J1397="I","J",IF(J1397="J","K",IF(J1397="K","L",IF(J1397="L","M",IF(J1397="M","N",IF(J1397="N","O",IF(J1397="O","P",IF(J1397="P","Q"))))))))))))))))))</f>
        <v/>
      </c>
      <c r="K1398" s="284" t="str">
        <f t="shared" si="92"/>
        <v/>
      </c>
      <c r="L1398" s="285" t="str">
        <f t="shared" si="93"/>
        <v/>
      </c>
      <c r="M1398" s="286" t="str">
        <f t="shared" ca="1" si="94"/>
        <v/>
      </c>
      <c r="U1398" s="275"/>
    </row>
    <row r="1399" spans="1:21" x14ac:dyDescent="0.25">
      <c r="A1399" s="276"/>
      <c r="B1399" s="277" t="str">
        <f>IF(Table9[[#This Row],[Código do agregado
'[Entidade']]]="","",(CONCATENATE(VLOOKUP(Table9[[#This Row],[Código do agregado
'[Entidade']]],Table8[[Código do agregado '[Entidade']]:[Código do agregado
'[1º Direito']]],8,FALSE),".",Table9[[#This Row],[Membro]])))</f>
        <v/>
      </c>
      <c r="C1399" s="278"/>
      <c r="D1399" s="279"/>
      <c r="E1399" s="280" t="str">
        <f ca="1">IF(Table9[[#This Row],[Data de nascimento (aaaa-mm-dd)]]="","",(IF(A1399="","",DATEDIF(D1399,NOW(),"y"))))</f>
        <v/>
      </c>
      <c r="F1399" s="281"/>
      <c r="G1399" s="282"/>
      <c r="H1399" s="283" t="str">
        <f>IF(G1399="","",IF(G1399&gt;(auxiliar!L$2*14),"Sim","Não"))</f>
        <v/>
      </c>
      <c r="I1399" s="384" t="str">
        <f t="shared" si="91"/>
        <v/>
      </c>
      <c r="J1399" s="380" t="str">
        <f>IF(Table9[[#This Row],[Código do agregado
'[Entidade']]]="","",IF(A1399&lt;&gt;A1398,"A",IF(J1398="A","B",IF(J1398="B","C",IF(J1398="C","D",IF(J1398="D","E",IF(J1398="E","F",IF(J1398="F","G",IF(J1398="G","H",IF(J1398="H","I",IF(J1398="I","J",IF(J1398="J","K",IF(J1398="K","L",IF(J1398="L","M",IF(J1398="M","N",IF(J1398="N","O",IF(J1398="O","P",IF(J1398="P","Q"))))))))))))))))))</f>
        <v/>
      </c>
      <c r="K1399" s="284" t="str">
        <f t="shared" si="92"/>
        <v/>
      </c>
      <c r="L1399" s="285" t="str">
        <f t="shared" si="93"/>
        <v/>
      </c>
      <c r="M1399" s="286" t="str">
        <f t="shared" ca="1" si="94"/>
        <v/>
      </c>
      <c r="U1399" s="275"/>
    </row>
    <row r="1400" spans="1:21" x14ac:dyDescent="0.25">
      <c r="A1400" s="276"/>
      <c r="B1400" s="277" t="str">
        <f>IF(Table9[[#This Row],[Código do agregado
'[Entidade']]]="","",(CONCATENATE(VLOOKUP(Table9[[#This Row],[Código do agregado
'[Entidade']]],Table8[[Código do agregado '[Entidade']]:[Código do agregado
'[1º Direito']]],8,FALSE),".",Table9[[#This Row],[Membro]])))</f>
        <v/>
      </c>
      <c r="C1400" s="278"/>
      <c r="D1400" s="279"/>
      <c r="E1400" s="280" t="str">
        <f ca="1">IF(Table9[[#This Row],[Data de nascimento (aaaa-mm-dd)]]="","",(IF(A1400="","",DATEDIF(D1400,NOW(),"y"))))</f>
        <v/>
      </c>
      <c r="F1400" s="281"/>
      <c r="G1400" s="282"/>
      <c r="H1400" s="283" t="str">
        <f>IF(G1400="","",IF(G1400&gt;(auxiliar!L$2*14),"Sim","Não"))</f>
        <v/>
      </c>
      <c r="I1400" s="384" t="str">
        <f t="shared" si="91"/>
        <v/>
      </c>
      <c r="J1400" s="380" t="str">
        <f>IF(Table9[[#This Row],[Código do agregado
'[Entidade']]]="","",IF(A1400&lt;&gt;A1399,"A",IF(J1399="A","B",IF(J1399="B","C",IF(J1399="C","D",IF(J1399="D","E",IF(J1399="E","F",IF(J1399="F","G",IF(J1399="G","H",IF(J1399="H","I",IF(J1399="I","J",IF(J1399="J","K",IF(J1399="K","L",IF(J1399="L","M",IF(J1399="M","N",IF(J1399="N","O",IF(J1399="O","P",IF(J1399="P","Q"))))))))))))))))))</f>
        <v/>
      </c>
      <c r="K1400" s="284" t="str">
        <f t="shared" si="92"/>
        <v/>
      </c>
      <c r="L1400" s="285" t="str">
        <f t="shared" si="93"/>
        <v/>
      </c>
      <c r="M1400" s="286" t="str">
        <f t="shared" ca="1" si="94"/>
        <v/>
      </c>
      <c r="U1400" s="275"/>
    </row>
    <row r="1401" spans="1:21" x14ac:dyDescent="0.25">
      <c r="A1401" s="276"/>
      <c r="B1401" s="277" t="str">
        <f>IF(Table9[[#This Row],[Código do agregado
'[Entidade']]]="","",(CONCATENATE(VLOOKUP(Table9[[#This Row],[Código do agregado
'[Entidade']]],Table8[[Código do agregado '[Entidade']]:[Código do agregado
'[1º Direito']]],8,FALSE),".",Table9[[#This Row],[Membro]])))</f>
        <v/>
      </c>
      <c r="C1401" s="278"/>
      <c r="D1401" s="279"/>
      <c r="E1401" s="280" t="str">
        <f ca="1">IF(Table9[[#This Row],[Data de nascimento (aaaa-mm-dd)]]="","",(IF(A1401="","",DATEDIF(D1401,NOW(),"y"))))</f>
        <v/>
      </c>
      <c r="F1401" s="281"/>
      <c r="G1401" s="282"/>
      <c r="H1401" s="283" t="str">
        <f>IF(G1401="","",IF(G1401&gt;(auxiliar!L$2*14),"Sim","Não"))</f>
        <v/>
      </c>
      <c r="I1401" s="384" t="str">
        <f t="shared" si="91"/>
        <v/>
      </c>
      <c r="J1401" s="380" t="str">
        <f>IF(Table9[[#This Row],[Código do agregado
'[Entidade']]]="","",IF(A1401&lt;&gt;A1400,"A",IF(J1400="A","B",IF(J1400="B","C",IF(J1400="C","D",IF(J1400="D","E",IF(J1400="E","F",IF(J1400="F","G",IF(J1400="G","H",IF(J1400="H","I",IF(J1400="I","J",IF(J1400="J","K",IF(J1400="K","L",IF(J1400="L","M",IF(J1400="M","N",IF(J1400="N","O",IF(J1400="O","P",IF(J1400="P","Q"))))))))))))))))))</f>
        <v/>
      </c>
      <c r="K1401" s="284" t="str">
        <f t="shared" si="92"/>
        <v/>
      </c>
      <c r="L1401" s="285" t="str">
        <f t="shared" si="93"/>
        <v/>
      </c>
      <c r="M1401" s="286" t="str">
        <f t="shared" ca="1" si="94"/>
        <v/>
      </c>
      <c r="U1401" s="275"/>
    </row>
    <row r="1402" spans="1:21" x14ac:dyDescent="0.25">
      <c r="A1402" s="276"/>
      <c r="B1402" s="277" t="str">
        <f>IF(Table9[[#This Row],[Código do agregado
'[Entidade']]]="","",(CONCATENATE(VLOOKUP(Table9[[#This Row],[Código do agregado
'[Entidade']]],Table8[[Código do agregado '[Entidade']]:[Código do agregado
'[1º Direito']]],8,FALSE),".",Table9[[#This Row],[Membro]])))</f>
        <v/>
      </c>
      <c r="C1402" s="278"/>
      <c r="D1402" s="279"/>
      <c r="E1402" s="280" t="str">
        <f ca="1">IF(Table9[[#This Row],[Data de nascimento (aaaa-mm-dd)]]="","",(IF(A1402="","",DATEDIF(D1402,NOW(),"y"))))</f>
        <v/>
      </c>
      <c r="F1402" s="281"/>
      <c r="G1402" s="282"/>
      <c r="H1402" s="283" t="str">
        <f>IF(G1402="","",IF(G1402&gt;(auxiliar!L$2*14),"Sim","Não"))</f>
        <v/>
      </c>
      <c r="I1402" s="384" t="str">
        <f t="shared" si="91"/>
        <v/>
      </c>
      <c r="J1402" s="380" t="str">
        <f>IF(Table9[[#This Row],[Código do agregado
'[Entidade']]]="","",IF(A1402&lt;&gt;A1401,"A",IF(J1401="A","B",IF(J1401="B","C",IF(J1401="C","D",IF(J1401="D","E",IF(J1401="E","F",IF(J1401="F","G",IF(J1401="G","H",IF(J1401="H","I",IF(J1401="I","J",IF(J1401="J","K",IF(J1401="K","L",IF(J1401="L","M",IF(J1401="M","N",IF(J1401="N","O",IF(J1401="O","P",IF(J1401="P","Q"))))))))))))))))))</f>
        <v/>
      </c>
      <c r="K1402" s="284" t="str">
        <f t="shared" si="92"/>
        <v/>
      </c>
      <c r="L1402" s="285" t="str">
        <f t="shared" si="93"/>
        <v/>
      </c>
      <c r="M1402" s="286" t="str">
        <f t="shared" ca="1" si="94"/>
        <v/>
      </c>
      <c r="U1402" s="275"/>
    </row>
    <row r="1403" spans="1:21" x14ac:dyDescent="0.25">
      <c r="A1403" s="276"/>
      <c r="B1403" s="277" t="str">
        <f>IF(Table9[[#This Row],[Código do agregado
'[Entidade']]]="","",(CONCATENATE(VLOOKUP(Table9[[#This Row],[Código do agregado
'[Entidade']]],Table8[[Código do agregado '[Entidade']]:[Código do agregado
'[1º Direito']]],8,FALSE),".",Table9[[#This Row],[Membro]])))</f>
        <v/>
      </c>
      <c r="C1403" s="278"/>
      <c r="D1403" s="279"/>
      <c r="E1403" s="280" t="str">
        <f ca="1">IF(Table9[[#This Row],[Data de nascimento (aaaa-mm-dd)]]="","",(IF(A1403="","",DATEDIF(D1403,NOW(),"y"))))</f>
        <v/>
      </c>
      <c r="F1403" s="281"/>
      <c r="G1403" s="282"/>
      <c r="H1403" s="283" t="str">
        <f>IF(G1403="","",IF(G1403&gt;(auxiliar!L$2*14),"Sim","Não"))</f>
        <v/>
      </c>
      <c r="I1403" s="384" t="str">
        <f t="shared" si="91"/>
        <v/>
      </c>
      <c r="J1403" s="380" t="str">
        <f>IF(Table9[[#This Row],[Código do agregado
'[Entidade']]]="","",IF(A1403&lt;&gt;A1402,"A",IF(J1402="A","B",IF(J1402="B","C",IF(J1402="C","D",IF(J1402="D","E",IF(J1402="E","F",IF(J1402="F","G",IF(J1402="G","H",IF(J1402="H","I",IF(J1402="I","J",IF(J1402="J","K",IF(J1402="K","L",IF(J1402="L","M",IF(J1402="M","N",IF(J1402="N","O",IF(J1402="O","P",IF(J1402="P","Q"))))))))))))))))))</f>
        <v/>
      </c>
      <c r="K1403" s="284" t="str">
        <f t="shared" si="92"/>
        <v/>
      </c>
      <c r="L1403" s="285" t="str">
        <f t="shared" si="93"/>
        <v/>
      </c>
      <c r="M1403" s="286" t="str">
        <f t="shared" ca="1" si="94"/>
        <v/>
      </c>
      <c r="U1403" s="275"/>
    </row>
    <row r="1404" spans="1:21" x14ac:dyDescent="0.25">
      <c r="A1404" s="276"/>
      <c r="B1404" s="277" t="str">
        <f>IF(Table9[[#This Row],[Código do agregado
'[Entidade']]]="","",(CONCATENATE(VLOOKUP(Table9[[#This Row],[Código do agregado
'[Entidade']]],Table8[[Código do agregado '[Entidade']]:[Código do agregado
'[1º Direito']]],8,FALSE),".",Table9[[#This Row],[Membro]])))</f>
        <v/>
      </c>
      <c r="C1404" s="278"/>
      <c r="D1404" s="279"/>
      <c r="E1404" s="280" t="str">
        <f ca="1">IF(Table9[[#This Row],[Data de nascimento (aaaa-mm-dd)]]="","",(IF(A1404="","",DATEDIF(D1404,NOW(),"y"))))</f>
        <v/>
      </c>
      <c r="F1404" s="281"/>
      <c r="G1404" s="282"/>
      <c r="H1404" s="283" t="str">
        <f>IF(G1404="","",IF(G1404&gt;(auxiliar!L$2*14),"Sim","Não"))</f>
        <v/>
      </c>
      <c r="I1404" s="384" t="str">
        <f t="shared" si="91"/>
        <v/>
      </c>
      <c r="J1404" s="380" t="str">
        <f>IF(Table9[[#This Row],[Código do agregado
'[Entidade']]]="","",IF(A1404&lt;&gt;A1403,"A",IF(J1403="A","B",IF(J1403="B","C",IF(J1403="C","D",IF(J1403="D","E",IF(J1403="E","F",IF(J1403="F","G",IF(J1403="G","H",IF(J1403="H","I",IF(J1403="I","J",IF(J1403="J","K",IF(J1403="K","L",IF(J1403="L","M",IF(J1403="M","N",IF(J1403="N","O",IF(J1403="O","P",IF(J1403="P","Q"))))))))))))))))))</f>
        <v/>
      </c>
      <c r="K1404" s="284" t="str">
        <f t="shared" si="92"/>
        <v/>
      </c>
      <c r="L1404" s="285" t="str">
        <f t="shared" si="93"/>
        <v/>
      </c>
      <c r="M1404" s="286" t="str">
        <f t="shared" ca="1" si="94"/>
        <v/>
      </c>
      <c r="U1404" s="275"/>
    </row>
    <row r="1405" spans="1:21" x14ac:dyDescent="0.25">
      <c r="A1405" s="276"/>
      <c r="B1405" s="277" t="str">
        <f>IF(Table9[[#This Row],[Código do agregado
'[Entidade']]]="","",(CONCATENATE(VLOOKUP(Table9[[#This Row],[Código do agregado
'[Entidade']]],Table8[[Código do agregado '[Entidade']]:[Código do agregado
'[1º Direito']]],8,FALSE),".",Table9[[#This Row],[Membro]])))</f>
        <v/>
      </c>
      <c r="C1405" s="278"/>
      <c r="D1405" s="279"/>
      <c r="E1405" s="280" t="str">
        <f ca="1">IF(Table9[[#This Row],[Data de nascimento (aaaa-mm-dd)]]="","",(IF(A1405="","",DATEDIF(D1405,NOW(),"y"))))</f>
        <v/>
      </c>
      <c r="F1405" s="281"/>
      <c r="G1405" s="282"/>
      <c r="H1405" s="283" t="str">
        <f>IF(G1405="","",IF(G1405&gt;(auxiliar!L$2*14),"Sim","Não"))</f>
        <v/>
      </c>
      <c r="I1405" s="384" t="str">
        <f t="shared" si="91"/>
        <v/>
      </c>
      <c r="J1405" s="380" t="str">
        <f>IF(Table9[[#This Row],[Código do agregado
'[Entidade']]]="","",IF(A1405&lt;&gt;A1404,"A",IF(J1404="A","B",IF(J1404="B","C",IF(J1404="C","D",IF(J1404="D","E",IF(J1404="E","F",IF(J1404="F","G",IF(J1404="G","H",IF(J1404="H","I",IF(J1404="I","J",IF(J1404="J","K",IF(J1404="K","L",IF(J1404="L","M",IF(J1404="M","N",IF(J1404="N","O",IF(J1404="O","P",IF(J1404="P","Q"))))))))))))))))))</f>
        <v/>
      </c>
      <c r="K1405" s="284" t="str">
        <f t="shared" si="92"/>
        <v/>
      </c>
      <c r="L1405" s="285" t="str">
        <f t="shared" si="93"/>
        <v/>
      </c>
      <c r="M1405" s="286" t="str">
        <f t="shared" ca="1" si="94"/>
        <v/>
      </c>
      <c r="U1405" s="275"/>
    </row>
    <row r="1406" spans="1:21" x14ac:dyDescent="0.25">
      <c r="A1406" s="276"/>
      <c r="B1406" s="277" t="str">
        <f>IF(Table9[[#This Row],[Código do agregado
'[Entidade']]]="","",(CONCATENATE(VLOOKUP(Table9[[#This Row],[Código do agregado
'[Entidade']]],Table8[[Código do agregado '[Entidade']]:[Código do agregado
'[1º Direito']]],8,FALSE),".",Table9[[#This Row],[Membro]])))</f>
        <v/>
      </c>
      <c r="C1406" s="278"/>
      <c r="D1406" s="279"/>
      <c r="E1406" s="280" t="str">
        <f ca="1">IF(Table9[[#This Row],[Data de nascimento (aaaa-mm-dd)]]="","",(IF(A1406="","",DATEDIF(D1406,NOW(),"y"))))</f>
        <v/>
      </c>
      <c r="F1406" s="281"/>
      <c r="G1406" s="282"/>
      <c r="H1406" s="283" t="str">
        <f>IF(G1406="","",IF(G1406&gt;(auxiliar!L$2*14),"Sim","Não"))</f>
        <v/>
      </c>
      <c r="I1406" s="384" t="str">
        <f t="shared" si="91"/>
        <v/>
      </c>
      <c r="J1406" s="380" t="str">
        <f>IF(Table9[[#This Row],[Código do agregado
'[Entidade']]]="","",IF(A1406&lt;&gt;A1405,"A",IF(J1405="A","B",IF(J1405="B","C",IF(J1405="C","D",IF(J1405="D","E",IF(J1405="E","F",IF(J1405="F","G",IF(J1405="G","H",IF(J1405="H","I",IF(J1405="I","J",IF(J1405="J","K",IF(J1405="K","L",IF(J1405="L","M",IF(J1405="M","N",IF(J1405="N","O",IF(J1405="O","P",IF(J1405="P","Q"))))))))))))))))))</f>
        <v/>
      </c>
      <c r="K1406" s="284" t="str">
        <f t="shared" si="92"/>
        <v/>
      </c>
      <c r="L1406" s="285" t="str">
        <f t="shared" si="93"/>
        <v/>
      </c>
      <c r="M1406" s="286" t="str">
        <f t="shared" ca="1" si="94"/>
        <v/>
      </c>
      <c r="U1406" s="275"/>
    </row>
    <row r="1407" spans="1:21" x14ac:dyDescent="0.25">
      <c r="A1407" s="276"/>
      <c r="B1407" s="277" t="str">
        <f>IF(Table9[[#This Row],[Código do agregado
'[Entidade']]]="","",(CONCATENATE(VLOOKUP(Table9[[#This Row],[Código do agregado
'[Entidade']]],Table8[[Código do agregado '[Entidade']]:[Código do agregado
'[1º Direito']]],8,FALSE),".",Table9[[#This Row],[Membro]])))</f>
        <v/>
      </c>
      <c r="C1407" s="278"/>
      <c r="D1407" s="279"/>
      <c r="E1407" s="280" t="str">
        <f ca="1">IF(Table9[[#This Row],[Data de nascimento (aaaa-mm-dd)]]="","",(IF(A1407="","",DATEDIF(D1407,NOW(),"y"))))</f>
        <v/>
      </c>
      <c r="F1407" s="281"/>
      <c r="G1407" s="282"/>
      <c r="H1407" s="283" t="str">
        <f>IF(G1407="","",IF(G1407&gt;(auxiliar!L$2*14),"Sim","Não"))</f>
        <v/>
      </c>
      <c r="I1407" s="384" t="str">
        <f t="shared" si="91"/>
        <v/>
      </c>
      <c r="J1407" s="380" t="str">
        <f>IF(Table9[[#This Row],[Código do agregado
'[Entidade']]]="","",IF(A1407&lt;&gt;A1406,"A",IF(J1406="A","B",IF(J1406="B","C",IF(J1406="C","D",IF(J1406="D","E",IF(J1406="E","F",IF(J1406="F","G",IF(J1406="G","H",IF(J1406="H","I",IF(J1406="I","J",IF(J1406="J","K",IF(J1406="K","L",IF(J1406="L","M",IF(J1406="M","N",IF(J1406="N","O",IF(J1406="O","P",IF(J1406="P","Q"))))))))))))))))))</f>
        <v/>
      </c>
      <c r="K1407" s="284" t="str">
        <f t="shared" si="92"/>
        <v/>
      </c>
      <c r="L1407" s="285" t="str">
        <f t="shared" si="93"/>
        <v/>
      </c>
      <c r="M1407" s="286" t="str">
        <f t="shared" ca="1" si="94"/>
        <v/>
      </c>
      <c r="U1407" s="275"/>
    </row>
    <row r="1408" spans="1:21" x14ac:dyDescent="0.25">
      <c r="A1408" s="276"/>
      <c r="B1408" s="277" t="str">
        <f>IF(Table9[[#This Row],[Código do agregado
'[Entidade']]]="","",(CONCATENATE(VLOOKUP(Table9[[#This Row],[Código do agregado
'[Entidade']]],Table8[[Código do agregado '[Entidade']]:[Código do agregado
'[1º Direito']]],8,FALSE),".",Table9[[#This Row],[Membro]])))</f>
        <v/>
      </c>
      <c r="C1408" s="278"/>
      <c r="D1408" s="279"/>
      <c r="E1408" s="280" t="str">
        <f ca="1">IF(Table9[[#This Row],[Data de nascimento (aaaa-mm-dd)]]="","",(IF(A1408="","",DATEDIF(D1408,NOW(),"y"))))</f>
        <v/>
      </c>
      <c r="F1408" s="281"/>
      <c r="G1408" s="282"/>
      <c r="H1408" s="283" t="str">
        <f>IF(G1408="","",IF(G1408&gt;(auxiliar!L$2*14),"Sim","Não"))</f>
        <v/>
      </c>
      <c r="I1408" s="384" t="str">
        <f t="shared" si="91"/>
        <v/>
      </c>
      <c r="J1408" s="380" t="str">
        <f>IF(Table9[[#This Row],[Código do agregado
'[Entidade']]]="","",IF(A1408&lt;&gt;A1407,"A",IF(J1407="A","B",IF(J1407="B","C",IF(J1407="C","D",IF(J1407="D","E",IF(J1407="E","F",IF(J1407="F","G",IF(J1407="G","H",IF(J1407="H","I",IF(J1407="I","J",IF(J1407="J","K",IF(J1407="K","L",IF(J1407="L","M",IF(J1407="M","N",IF(J1407="N","O",IF(J1407="O","P",IF(J1407="P","Q"))))))))))))))))))</f>
        <v/>
      </c>
      <c r="K1408" s="284" t="str">
        <f t="shared" si="92"/>
        <v/>
      </c>
      <c r="L1408" s="285" t="str">
        <f t="shared" si="93"/>
        <v/>
      </c>
      <c r="M1408" s="286" t="str">
        <f t="shared" ca="1" si="94"/>
        <v/>
      </c>
      <c r="U1408" s="275"/>
    </row>
    <row r="1409" spans="1:21" x14ac:dyDescent="0.25">
      <c r="A1409" s="276"/>
      <c r="B1409" s="277" t="str">
        <f>IF(Table9[[#This Row],[Código do agregado
'[Entidade']]]="","",(CONCATENATE(VLOOKUP(Table9[[#This Row],[Código do agregado
'[Entidade']]],Table8[[Código do agregado '[Entidade']]:[Código do agregado
'[1º Direito']]],8,FALSE),".",Table9[[#This Row],[Membro]])))</f>
        <v/>
      </c>
      <c r="C1409" s="278"/>
      <c r="D1409" s="279"/>
      <c r="E1409" s="280" t="str">
        <f ca="1">IF(Table9[[#This Row],[Data de nascimento (aaaa-mm-dd)]]="","",(IF(A1409="","",DATEDIF(D1409,NOW(),"y"))))</f>
        <v/>
      </c>
      <c r="F1409" s="281"/>
      <c r="G1409" s="282"/>
      <c r="H1409" s="283" t="str">
        <f>IF(G1409="","",IF(G1409&gt;(auxiliar!L$2*14),"Sim","Não"))</f>
        <v/>
      </c>
      <c r="I1409" s="384" t="str">
        <f t="shared" si="91"/>
        <v/>
      </c>
      <c r="J1409" s="380" t="str">
        <f>IF(Table9[[#This Row],[Código do agregado
'[Entidade']]]="","",IF(A1409&lt;&gt;A1408,"A",IF(J1408="A","B",IF(J1408="B","C",IF(J1408="C","D",IF(J1408="D","E",IF(J1408="E","F",IF(J1408="F","G",IF(J1408="G","H",IF(J1408="H","I",IF(J1408="I","J",IF(J1408="J","K",IF(J1408="K","L",IF(J1408="L","M",IF(J1408="M","N",IF(J1408="N","O",IF(J1408="O","P",IF(J1408="P","Q"))))))))))))))))))</f>
        <v/>
      </c>
      <c r="K1409" s="284" t="str">
        <f t="shared" si="92"/>
        <v/>
      </c>
      <c r="L1409" s="285" t="str">
        <f t="shared" si="93"/>
        <v/>
      </c>
      <c r="M1409" s="286" t="str">
        <f t="shared" ca="1" si="94"/>
        <v/>
      </c>
      <c r="U1409" s="275"/>
    </row>
    <row r="1410" spans="1:21" x14ac:dyDescent="0.25">
      <c r="A1410" s="276"/>
      <c r="B1410" s="277" t="str">
        <f>IF(Table9[[#This Row],[Código do agregado
'[Entidade']]]="","",(CONCATENATE(VLOOKUP(Table9[[#This Row],[Código do agregado
'[Entidade']]],Table8[[Código do agregado '[Entidade']]:[Código do agregado
'[1º Direito']]],8,FALSE),".",Table9[[#This Row],[Membro]])))</f>
        <v/>
      </c>
      <c r="C1410" s="278"/>
      <c r="D1410" s="279"/>
      <c r="E1410" s="280" t="str">
        <f ca="1">IF(Table9[[#This Row],[Data de nascimento (aaaa-mm-dd)]]="","",(IF(A1410="","",DATEDIF(D1410,NOW(),"y"))))</f>
        <v/>
      </c>
      <c r="F1410" s="281"/>
      <c r="G1410" s="282"/>
      <c r="H1410" s="283" t="str">
        <f>IF(G1410="","",IF(G1410&gt;(auxiliar!L$2*14),"Sim","Não"))</f>
        <v/>
      </c>
      <c r="I1410" s="384" t="str">
        <f t="shared" si="91"/>
        <v/>
      </c>
      <c r="J1410" s="380" t="str">
        <f>IF(Table9[[#This Row],[Código do agregado
'[Entidade']]]="","",IF(A1410&lt;&gt;A1409,"A",IF(J1409="A","B",IF(J1409="B","C",IF(J1409="C","D",IF(J1409="D","E",IF(J1409="E","F",IF(J1409="F","G",IF(J1409="G","H",IF(J1409="H","I",IF(J1409="I","J",IF(J1409="J","K",IF(J1409="K","L",IF(J1409="L","M",IF(J1409="M","N",IF(J1409="N","O",IF(J1409="O","P",IF(J1409="P","Q"))))))))))))))))))</f>
        <v/>
      </c>
      <c r="K1410" s="284" t="str">
        <f t="shared" si="92"/>
        <v/>
      </c>
      <c r="L1410" s="285" t="str">
        <f t="shared" si="93"/>
        <v/>
      </c>
      <c r="M1410" s="286" t="str">
        <f t="shared" ca="1" si="94"/>
        <v/>
      </c>
      <c r="U1410" s="275"/>
    </row>
    <row r="1411" spans="1:21" x14ac:dyDescent="0.25">
      <c r="A1411" s="276"/>
      <c r="B1411" s="277" t="str">
        <f>IF(Table9[[#This Row],[Código do agregado
'[Entidade']]]="","",(CONCATENATE(VLOOKUP(Table9[[#This Row],[Código do agregado
'[Entidade']]],Table8[[Código do agregado '[Entidade']]:[Código do agregado
'[1º Direito']]],8,FALSE),".",Table9[[#This Row],[Membro]])))</f>
        <v/>
      </c>
      <c r="C1411" s="278"/>
      <c r="D1411" s="279"/>
      <c r="E1411" s="280" t="str">
        <f ca="1">IF(Table9[[#This Row],[Data de nascimento (aaaa-mm-dd)]]="","",(IF(A1411="","",DATEDIF(D1411,NOW(),"y"))))</f>
        <v/>
      </c>
      <c r="F1411" s="281"/>
      <c r="G1411" s="282"/>
      <c r="H1411" s="283" t="str">
        <f>IF(G1411="","",IF(G1411&gt;(auxiliar!L$2*14),"Sim","Não"))</f>
        <v/>
      </c>
      <c r="I1411" s="384" t="str">
        <f t="shared" si="91"/>
        <v/>
      </c>
      <c r="J1411" s="380" t="str">
        <f>IF(Table9[[#This Row],[Código do agregado
'[Entidade']]]="","",IF(A1411&lt;&gt;A1410,"A",IF(J1410="A","B",IF(J1410="B","C",IF(J1410="C","D",IF(J1410="D","E",IF(J1410="E","F",IF(J1410="F","G",IF(J1410="G","H",IF(J1410="H","I",IF(J1410="I","J",IF(J1410="J","K",IF(J1410="K","L",IF(J1410="L","M",IF(J1410="M","N",IF(J1410="N","O",IF(J1410="O","P",IF(J1410="P","Q"))))))))))))))))))</f>
        <v/>
      </c>
      <c r="K1411" s="284" t="str">
        <f t="shared" si="92"/>
        <v/>
      </c>
      <c r="L1411" s="285" t="str">
        <f t="shared" si="93"/>
        <v/>
      </c>
      <c r="M1411" s="286" t="str">
        <f t="shared" ca="1" si="94"/>
        <v/>
      </c>
      <c r="U1411" s="275"/>
    </row>
    <row r="1412" spans="1:21" x14ac:dyDescent="0.25">
      <c r="A1412" s="276"/>
      <c r="B1412" s="277" t="str">
        <f>IF(Table9[[#This Row],[Código do agregado
'[Entidade']]]="","",(CONCATENATE(VLOOKUP(Table9[[#This Row],[Código do agregado
'[Entidade']]],Table8[[Código do agregado '[Entidade']]:[Código do agregado
'[1º Direito']]],8,FALSE),".",Table9[[#This Row],[Membro]])))</f>
        <v/>
      </c>
      <c r="C1412" s="278"/>
      <c r="D1412" s="279"/>
      <c r="E1412" s="280" t="str">
        <f ca="1">IF(Table9[[#This Row],[Data de nascimento (aaaa-mm-dd)]]="","",(IF(A1412="","",DATEDIF(D1412,NOW(),"y"))))</f>
        <v/>
      </c>
      <c r="F1412" s="281"/>
      <c r="G1412" s="282"/>
      <c r="H1412" s="283" t="str">
        <f>IF(G1412="","",IF(G1412&gt;(auxiliar!L$2*14),"Sim","Não"))</f>
        <v/>
      </c>
      <c r="I1412" s="384" t="str">
        <f t="shared" si="91"/>
        <v/>
      </c>
      <c r="J1412" s="380" t="str">
        <f>IF(Table9[[#This Row],[Código do agregado
'[Entidade']]]="","",IF(A1412&lt;&gt;A1411,"A",IF(J1411="A","B",IF(J1411="B","C",IF(J1411="C","D",IF(J1411="D","E",IF(J1411="E","F",IF(J1411="F","G",IF(J1411="G","H",IF(J1411="H","I",IF(J1411="I","J",IF(J1411="J","K",IF(J1411="K","L",IF(J1411="L","M",IF(J1411="M","N",IF(J1411="N","O",IF(J1411="O","P",IF(J1411="P","Q"))))))))))))))))))</f>
        <v/>
      </c>
      <c r="K1412" s="284" t="str">
        <f t="shared" si="92"/>
        <v/>
      </c>
      <c r="L1412" s="285" t="str">
        <f t="shared" si="93"/>
        <v/>
      </c>
      <c r="M1412" s="286" t="str">
        <f t="shared" ca="1" si="94"/>
        <v/>
      </c>
      <c r="U1412" s="275"/>
    </row>
    <row r="1413" spans="1:21" x14ac:dyDescent="0.25">
      <c r="A1413" s="276"/>
      <c r="B1413" s="277" t="str">
        <f>IF(Table9[[#This Row],[Código do agregado
'[Entidade']]]="","",(CONCATENATE(VLOOKUP(Table9[[#This Row],[Código do agregado
'[Entidade']]],Table8[[Código do agregado '[Entidade']]:[Código do agregado
'[1º Direito']]],8,FALSE),".",Table9[[#This Row],[Membro]])))</f>
        <v/>
      </c>
      <c r="C1413" s="278"/>
      <c r="D1413" s="279"/>
      <c r="E1413" s="280" t="str">
        <f ca="1">IF(Table9[[#This Row],[Data de nascimento (aaaa-mm-dd)]]="","",(IF(A1413="","",DATEDIF(D1413,NOW(),"y"))))</f>
        <v/>
      </c>
      <c r="F1413" s="281"/>
      <c r="G1413" s="282"/>
      <c r="H1413" s="283" t="str">
        <f>IF(G1413="","",IF(G1413&gt;(auxiliar!L$2*14),"Sim","Não"))</f>
        <v/>
      </c>
      <c r="I1413" s="384" t="str">
        <f t="shared" si="91"/>
        <v/>
      </c>
      <c r="J1413" s="380" t="str">
        <f>IF(Table9[[#This Row],[Código do agregado
'[Entidade']]]="","",IF(A1413&lt;&gt;A1412,"A",IF(J1412="A","B",IF(J1412="B","C",IF(J1412="C","D",IF(J1412="D","E",IF(J1412="E","F",IF(J1412="F","G",IF(J1412="G","H",IF(J1412="H","I",IF(J1412="I","J",IF(J1412="J","K",IF(J1412="K","L",IF(J1412="L","M",IF(J1412="M","N",IF(J1412="N","O",IF(J1412="O","P",IF(J1412="P","Q"))))))))))))))))))</f>
        <v/>
      </c>
      <c r="K1413" s="284" t="str">
        <f t="shared" si="92"/>
        <v/>
      </c>
      <c r="L1413" s="285" t="str">
        <f t="shared" si="93"/>
        <v/>
      </c>
      <c r="M1413" s="286" t="str">
        <f t="shared" ca="1" si="94"/>
        <v/>
      </c>
      <c r="U1413" s="275"/>
    </row>
    <row r="1414" spans="1:21" x14ac:dyDescent="0.25">
      <c r="A1414" s="276"/>
      <c r="B1414" s="277" t="str">
        <f>IF(Table9[[#This Row],[Código do agregado
'[Entidade']]]="","",(CONCATENATE(VLOOKUP(Table9[[#This Row],[Código do agregado
'[Entidade']]],Table8[[Código do agregado '[Entidade']]:[Código do agregado
'[1º Direito']]],8,FALSE),".",Table9[[#This Row],[Membro]])))</f>
        <v/>
      </c>
      <c r="C1414" s="278"/>
      <c r="D1414" s="279"/>
      <c r="E1414" s="280" t="str">
        <f ca="1">IF(Table9[[#This Row],[Data de nascimento (aaaa-mm-dd)]]="","",(IF(A1414="","",DATEDIF(D1414,NOW(),"y"))))</f>
        <v/>
      </c>
      <c r="F1414" s="281"/>
      <c r="G1414" s="282"/>
      <c r="H1414" s="283" t="str">
        <f>IF(G1414="","",IF(G1414&gt;(auxiliar!L$2*14),"Sim","Não"))</f>
        <v/>
      </c>
      <c r="I1414" s="384" t="str">
        <f t="shared" si="91"/>
        <v/>
      </c>
      <c r="J1414" s="380" t="str">
        <f>IF(Table9[[#This Row],[Código do agregado
'[Entidade']]]="","",IF(A1414&lt;&gt;A1413,"A",IF(J1413="A","B",IF(J1413="B","C",IF(J1413="C","D",IF(J1413="D","E",IF(J1413="E","F",IF(J1413="F","G",IF(J1413="G","H",IF(J1413="H","I",IF(J1413="I","J",IF(J1413="J","K",IF(J1413="K","L",IF(J1413="L","M",IF(J1413="M","N",IF(J1413="N","O",IF(J1413="O","P",IF(J1413="P","Q"))))))))))))))))))</f>
        <v/>
      </c>
      <c r="K1414" s="284" t="str">
        <f t="shared" si="92"/>
        <v/>
      </c>
      <c r="L1414" s="285" t="str">
        <f t="shared" si="93"/>
        <v/>
      </c>
      <c r="M1414" s="286" t="str">
        <f t="shared" ca="1" si="94"/>
        <v/>
      </c>
      <c r="U1414" s="275"/>
    </row>
    <row r="1415" spans="1:21" x14ac:dyDescent="0.25">
      <c r="A1415" s="276"/>
      <c r="B1415" s="277" t="str">
        <f>IF(Table9[[#This Row],[Código do agregado
'[Entidade']]]="","",(CONCATENATE(VLOOKUP(Table9[[#This Row],[Código do agregado
'[Entidade']]],Table8[[Código do agregado '[Entidade']]:[Código do agregado
'[1º Direito']]],8,FALSE),".",Table9[[#This Row],[Membro]])))</f>
        <v/>
      </c>
      <c r="C1415" s="278"/>
      <c r="D1415" s="279"/>
      <c r="E1415" s="280" t="str">
        <f ca="1">IF(Table9[[#This Row],[Data de nascimento (aaaa-mm-dd)]]="","",(IF(A1415="","",DATEDIF(D1415,NOW(),"y"))))</f>
        <v/>
      </c>
      <c r="F1415" s="281"/>
      <c r="G1415" s="282"/>
      <c r="H1415" s="283" t="str">
        <f>IF(G1415="","",IF(G1415&gt;(auxiliar!L$2*14),"Sim","Não"))</f>
        <v/>
      </c>
      <c r="I1415" s="384" t="str">
        <f t="shared" ref="I1415:I1478" si="95">IF(AND(A1415&lt;&gt;"",OR(C1415="",D1415="",F1415="",AND(H1415="",L1415="Rend"))),"NÃO","")</f>
        <v/>
      </c>
      <c r="J1415" s="380" t="str">
        <f>IF(Table9[[#This Row],[Código do agregado
'[Entidade']]]="","",IF(A1415&lt;&gt;A1414,"A",IF(J1414="A","B",IF(J1414="B","C",IF(J1414="C","D",IF(J1414="D","E",IF(J1414="E","F",IF(J1414="F","G",IF(J1414="G","H",IF(J1414="H","I",IF(J1414="I","J",IF(J1414="J","K",IF(J1414="K","L",IF(J1414="L","M",IF(J1414="M","N",IF(J1414="N","O",IF(J1414="O","P",IF(J1414="P","Q"))))))))))))))))))</f>
        <v/>
      </c>
      <c r="K1415" s="284" t="str">
        <f t="shared" si="92"/>
        <v/>
      </c>
      <c r="L1415" s="285" t="str">
        <f t="shared" si="93"/>
        <v/>
      </c>
      <c r="M1415" s="286" t="str">
        <f t="shared" ca="1" si="94"/>
        <v/>
      </c>
      <c r="U1415" s="275"/>
    </row>
    <row r="1416" spans="1:21" x14ac:dyDescent="0.25">
      <c r="A1416" s="276"/>
      <c r="B1416" s="277" t="str">
        <f>IF(Table9[[#This Row],[Código do agregado
'[Entidade']]]="","",(CONCATENATE(VLOOKUP(Table9[[#This Row],[Código do agregado
'[Entidade']]],Table8[[Código do agregado '[Entidade']]:[Código do agregado
'[1º Direito']]],8,FALSE),".",Table9[[#This Row],[Membro]])))</f>
        <v/>
      </c>
      <c r="C1416" s="278"/>
      <c r="D1416" s="279"/>
      <c r="E1416" s="280" t="str">
        <f ca="1">IF(Table9[[#This Row],[Data de nascimento (aaaa-mm-dd)]]="","",(IF(A1416="","",DATEDIF(D1416,NOW(),"y"))))</f>
        <v/>
      </c>
      <c r="F1416" s="281"/>
      <c r="G1416" s="282"/>
      <c r="H1416" s="283" t="str">
        <f>IF(G1416="","",IF(G1416&gt;(auxiliar!L$2*14),"Sim","Não"))</f>
        <v/>
      </c>
      <c r="I1416" s="384" t="str">
        <f t="shared" si="95"/>
        <v/>
      </c>
      <c r="J1416" s="380" t="str">
        <f>IF(Table9[[#This Row],[Código do agregado
'[Entidade']]]="","",IF(A1416&lt;&gt;A1415,"A",IF(J1415="A","B",IF(J1415="B","C",IF(J1415="C","D",IF(J1415="D","E",IF(J1415="E","F",IF(J1415="F","G",IF(J1415="G","H",IF(J1415="H","I",IF(J1415="I","J",IF(J1415="J","K",IF(J1415="K","L",IF(J1415="L","M",IF(J1415="M","N",IF(J1415="N","O",IF(J1415="O","P",IF(J1415="P","Q"))))))))))))))))))</f>
        <v/>
      </c>
      <c r="K1416" s="284" t="str">
        <f t="shared" si="92"/>
        <v/>
      </c>
      <c r="L1416" s="285" t="str">
        <f t="shared" si="93"/>
        <v/>
      </c>
      <c r="M1416" s="286" t="str">
        <f t="shared" ca="1" si="94"/>
        <v/>
      </c>
      <c r="U1416" s="275"/>
    </row>
    <row r="1417" spans="1:21" x14ac:dyDescent="0.25">
      <c r="A1417" s="276"/>
      <c r="B1417" s="277" t="str">
        <f>IF(Table9[[#This Row],[Código do agregado
'[Entidade']]]="","",(CONCATENATE(VLOOKUP(Table9[[#This Row],[Código do agregado
'[Entidade']]],Table8[[Código do agregado '[Entidade']]:[Código do agregado
'[1º Direito']]],8,FALSE),".",Table9[[#This Row],[Membro]])))</f>
        <v/>
      </c>
      <c r="C1417" s="278"/>
      <c r="D1417" s="279"/>
      <c r="E1417" s="280" t="str">
        <f ca="1">IF(Table9[[#This Row],[Data de nascimento (aaaa-mm-dd)]]="","",(IF(A1417="","",DATEDIF(D1417,NOW(),"y"))))</f>
        <v/>
      </c>
      <c r="F1417" s="281"/>
      <c r="G1417" s="282"/>
      <c r="H1417" s="283" t="str">
        <f>IF(G1417="","",IF(G1417&gt;(auxiliar!L$2*14),"Sim","Não"))</f>
        <v/>
      </c>
      <c r="I1417" s="384" t="str">
        <f t="shared" si="95"/>
        <v/>
      </c>
      <c r="J1417" s="380" t="str">
        <f>IF(Table9[[#This Row],[Código do agregado
'[Entidade']]]="","",IF(A1417&lt;&gt;A1416,"A",IF(J1416="A","B",IF(J1416="B","C",IF(J1416="C","D",IF(J1416="D","E",IF(J1416="E","F",IF(J1416="F","G",IF(J1416="G","H",IF(J1416="H","I",IF(J1416="I","J",IF(J1416="J","K",IF(J1416="K","L",IF(J1416="L","M",IF(J1416="M","N",IF(J1416="N","O",IF(J1416="O","P",IF(J1416="P","Q"))))))))))))))))))</f>
        <v/>
      </c>
      <c r="K1417" s="284" t="str">
        <f t="shared" si="92"/>
        <v/>
      </c>
      <c r="L1417" s="285" t="str">
        <f t="shared" si="93"/>
        <v/>
      </c>
      <c r="M1417" s="286" t="str">
        <f t="shared" ca="1" si="94"/>
        <v/>
      </c>
      <c r="U1417" s="275"/>
    </row>
    <row r="1418" spans="1:21" x14ac:dyDescent="0.25">
      <c r="A1418" s="276"/>
      <c r="B1418" s="277" t="str">
        <f>IF(Table9[[#This Row],[Código do agregado
'[Entidade']]]="","",(CONCATENATE(VLOOKUP(Table9[[#This Row],[Código do agregado
'[Entidade']]],Table8[[Código do agregado '[Entidade']]:[Código do agregado
'[1º Direito']]],8,FALSE),".",Table9[[#This Row],[Membro]])))</f>
        <v/>
      </c>
      <c r="C1418" s="278"/>
      <c r="D1418" s="279"/>
      <c r="E1418" s="280" t="str">
        <f ca="1">IF(Table9[[#This Row],[Data de nascimento (aaaa-mm-dd)]]="","",(IF(A1418="","",DATEDIF(D1418,NOW(),"y"))))</f>
        <v/>
      </c>
      <c r="F1418" s="281"/>
      <c r="G1418" s="282"/>
      <c r="H1418" s="283" t="str">
        <f>IF(G1418="","",IF(G1418&gt;(auxiliar!L$2*14),"Sim","Não"))</f>
        <v/>
      </c>
      <c r="I1418" s="384" t="str">
        <f t="shared" si="95"/>
        <v/>
      </c>
      <c r="J1418" s="380" t="str">
        <f>IF(Table9[[#This Row],[Código do agregado
'[Entidade']]]="","",IF(A1418&lt;&gt;A1417,"A",IF(J1417="A","B",IF(J1417="B","C",IF(J1417="C","D",IF(J1417="D","E",IF(J1417="E","F",IF(J1417="F","G",IF(J1417="G","H",IF(J1417="H","I",IF(J1417="I","J",IF(J1417="J","K",IF(J1417="K","L",IF(J1417="L","M",IF(J1417="M","N",IF(J1417="N","O",IF(J1417="O","P",IF(J1417="P","Q"))))))))))))))))))</f>
        <v/>
      </c>
      <c r="K1418" s="284" t="str">
        <f t="shared" si="92"/>
        <v/>
      </c>
      <c r="L1418" s="285" t="str">
        <f t="shared" si="93"/>
        <v/>
      </c>
      <c r="M1418" s="286" t="str">
        <f t="shared" ca="1" si="94"/>
        <v/>
      </c>
      <c r="U1418" s="275"/>
    </row>
    <row r="1419" spans="1:21" x14ac:dyDescent="0.25">
      <c r="A1419" s="276"/>
      <c r="B1419" s="277" t="str">
        <f>IF(Table9[[#This Row],[Código do agregado
'[Entidade']]]="","",(CONCATENATE(VLOOKUP(Table9[[#This Row],[Código do agregado
'[Entidade']]],Table8[[Código do agregado '[Entidade']]:[Código do agregado
'[1º Direito']]],8,FALSE),".",Table9[[#This Row],[Membro]])))</f>
        <v/>
      </c>
      <c r="C1419" s="278"/>
      <c r="D1419" s="279"/>
      <c r="E1419" s="280" t="str">
        <f ca="1">IF(Table9[[#This Row],[Data de nascimento (aaaa-mm-dd)]]="","",(IF(A1419="","",DATEDIF(D1419,NOW(),"y"))))</f>
        <v/>
      </c>
      <c r="F1419" s="281"/>
      <c r="G1419" s="282"/>
      <c r="H1419" s="283" t="str">
        <f>IF(G1419="","",IF(G1419&gt;(auxiliar!L$2*14),"Sim","Não"))</f>
        <v/>
      </c>
      <c r="I1419" s="384" t="str">
        <f t="shared" si="95"/>
        <v/>
      </c>
      <c r="J1419" s="380" t="str">
        <f>IF(Table9[[#This Row],[Código do agregado
'[Entidade']]]="","",IF(A1419&lt;&gt;A1418,"A",IF(J1418="A","B",IF(J1418="B","C",IF(J1418="C","D",IF(J1418="D","E",IF(J1418="E","F",IF(J1418="F","G",IF(J1418="G","H",IF(J1418="H","I",IF(J1418="I","J",IF(J1418="J","K",IF(J1418="K","L",IF(J1418="L","M",IF(J1418="M","N",IF(J1418="N","O",IF(J1418="O","P",IF(J1418="P","Q"))))))))))))))))))</f>
        <v/>
      </c>
      <c r="K1419" s="284" t="str">
        <f t="shared" si="92"/>
        <v/>
      </c>
      <c r="L1419" s="285" t="str">
        <f t="shared" si="93"/>
        <v/>
      </c>
      <c r="M1419" s="286" t="str">
        <f t="shared" ca="1" si="94"/>
        <v/>
      </c>
      <c r="U1419" s="275"/>
    </row>
    <row r="1420" spans="1:21" x14ac:dyDescent="0.25">
      <c r="A1420" s="276"/>
      <c r="B1420" s="277" t="str">
        <f>IF(Table9[[#This Row],[Código do agregado
'[Entidade']]]="","",(CONCATENATE(VLOOKUP(Table9[[#This Row],[Código do agregado
'[Entidade']]],Table8[[Código do agregado '[Entidade']]:[Código do agregado
'[1º Direito']]],8,FALSE),".",Table9[[#This Row],[Membro]])))</f>
        <v/>
      </c>
      <c r="C1420" s="278"/>
      <c r="D1420" s="279"/>
      <c r="E1420" s="280" t="str">
        <f ca="1">IF(Table9[[#This Row],[Data de nascimento (aaaa-mm-dd)]]="","",(IF(A1420="","",DATEDIF(D1420,NOW(),"y"))))</f>
        <v/>
      </c>
      <c r="F1420" s="281"/>
      <c r="G1420" s="282"/>
      <c r="H1420" s="283" t="str">
        <f>IF(G1420="","",IF(G1420&gt;(auxiliar!L$2*14),"Sim","Não"))</f>
        <v/>
      </c>
      <c r="I1420" s="384" t="str">
        <f t="shared" si="95"/>
        <v/>
      </c>
      <c r="J1420" s="380" t="str">
        <f>IF(Table9[[#This Row],[Código do agregado
'[Entidade']]]="","",IF(A1420&lt;&gt;A1419,"A",IF(J1419="A","B",IF(J1419="B","C",IF(J1419="C","D",IF(J1419="D","E",IF(J1419="E","F",IF(J1419="F","G",IF(J1419="G","H",IF(J1419="H","I",IF(J1419="I","J",IF(J1419="J","K",IF(J1419="K","L",IF(J1419="L","M",IF(J1419="M","N",IF(J1419="N","O",IF(J1419="O","P",IF(J1419="P","Q"))))))))))))))))))</f>
        <v/>
      </c>
      <c r="K1420" s="284" t="str">
        <f t="shared" ref="K1420:K1483" si="96">IFERROR(IF(OR(RIGHT(C1420,1)-(11-((9*LEFT(C1420,1)+8*MID(C1420,2,1)+7*MID(C1420,3,1)+6*MID(C1420,4,1)+5*MID(C1420,5,1)+4*MID(C1420,6,1)+3*MID(C1420,7,1)+2*MID(C1420,8,1))-(11*INT((9*LEFT(C1420,1)+8*MID(C1420,2,1)+7*MID(C1420,3,1)+6*MID(C1420,4,1)+5*MID(C1420,5,1)+4*MID(C1420,6,1)+3*MID(C1420,7,1)+2*MID(C1420,8,1))/11))))=0,RIGHT(C1420,1)-(11-((9*LEFT(C1420,1)+8*MID(C1420,2,1)+7*MID(C1420,3,1)+6*MID(C1420,4,1)+5*MID(C1420,5,1)+4*MID(C1420,6,1)+3*MID(C1420,7,1)+2*MID(C1420,8,1))-(11*INT((9*LEFT(C1420,1)+8*MID(C1420,2,1)+7*MID(C1420,3,1)+6*MID(C1420,4,1)+5*MID(C1420,5,1)+4*MID(C1420,6,1)+3*MID(C1420,7,1)+2*MID(C1420,8,1))/11))))=-11,RIGHT(C1420,1)-(11-((9*LEFT(C1420,1)+8*MID(C1420,2,1)+7*MID(C1420,3,1)+6*MID(C1420,4,1)+5*MID(C1420,5,1)+4*MID(C1420,6,1)+3*MID(C1420,7,1)+2*MID(C1420,8,1))-(11*INT((9*LEFT(C1420,1)+8*MID(C1420,2,1)+7*MID(C1420,3,1)+6*MID(C1420,4,1)+5*MID(C1420,5,1)+4*MID(C1420,6,1)+3*MID(C1420,7,1)+2*MID(C1420,8,1))/11))))=-10),"","X"),"")</f>
        <v/>
      </c>
      <c r="L1420" s="285" t="str">
        <f t="shared" ref="L1420:L1483" si="97">IF(RIGHT(B1420,1)="A","",IF(B1420="","",IF(OR(E1420&gt;65,AND(E1420&gt;17,E1420&lt;26)),"Rend","")))</f>
        <v/>
      </c>
      <c r="M1420" s="286" t="str">
        <f t="shared" ref="M1420:M1483" ca="1" si="98">IF(OR(E1420&lt;18,AND(H1420="Não",L1420="Rend")),"Dep","")</f>
        <v/>
      </c>
      <c r="U1420" s="275"/>
    </row>
    <row r="1421" spans="1:21" x14ac:dyDescent="0.25">
      <c r="A1421" s="276"/>
      <c r="B1421" s="277" t="str">
        <f>IF(Table9[[#This Row],[Código do agregado
'[Entidade']]]="","",(CONCATENATE(VLOOKUP(Table9[[#This Row],[Código do agregado
'[Entidade']]],Table8[[Código do agregado '[Entidade']]:[Código do agregado
'[1º Direito']]],8,FALSE),".",Table9[[#This Row],[Membro]])))</f>
        <v/>
      </c>
      <c r="C1421" s="278"/>
      <c r="D1421" s="279"/>
      <c r="E1421" s="280" t="str">
        <f ca="1">IF(Table9[[#This Row],[Data de nascimento (aaaa-mm-dd)]]="","",(IF(A1421="","",DATEDIF(D1421,NOW(),"y"))))</f>
        <v/>
      </c>
      <c r="F1421" s="281"/>
      <c r="G1421" s="282"/>
      <c r="H1421" s="283" t="str">
        <f>IF(G1421="","",IF(G1421&gt;(auxiliar!L$2*14),"Sim","Não"))</f>
        <v/>
      </c>
      <c r="I1421" s="384" t="str">
        <f t="shared" si="95"/>
        <v/>
      </c>
      <c r="J1421" s="380" t="str">
        <f>IF(Table9[[#This Row],[Código do agregado
'[Entidade']]]="","",IF(A1421&lt;&gt;A1420,"A",IF(J1420="A","B",IF(J1420="B","C",IF(J1420="C","D",IF(J1420="D","E",IF(J1420="E","F",IF(J1420="F","G",IF(J1420="G","H",IF(J1420="H","I",IF(J1420="I","J",IF(J1420="J","K",IF(J1420="K","L",IF(J1420="L","M",IF(J1420="M","N",IF(J1420="N","O",IF(J1420="O","P",IF(J1420="P","Q"))))))))))))))))))</f>
        <v/>
      </c>
      <c r="K1421" s="284" t="str">
        <f t="shared" si="96"/>
        <v/>
      </c>
      <c r="L1421" s="285" t="str">
        <f t="shared" si="97"/>
        <v/>
      </c>
      <c r="M1421" s="286" t="str">
        <f t="shared" ca="1" si="98"/>
        <v/>
      </c>
      <c r="U1421" s="275"/>
    </row>
    <row r="1422" spans="1:21" x14ac:dyDescent="0.25">
      <c r="A1422" s="276"/>
      <c r="B1422" s="277" t="str">
        <f>IF(Table9[[#This Row],[Código do agregado
'[Entidade']]]="","",(CONCATENATE(VLOOKUP(Table9[[#This Row],[Código do agregado
'[Entidade']]],Table8[[Código do agregado '[Entidade']]:[Código do agregado
'[1º Direito']]],8,FALSE),".",Table9[[#This Row],[Membro]])))</f>
        <v/>
      </c>
      <c r="C1422" s="278"/>
      <c r="D1422" s="279"/>
      <c r="E1422" s="280" t="str">
        <f ca="1">IF(Table9[[#This Row],[Data de nascimento (aaaa-mm-dd)]]="","",(IF(A1422="","",DATEDIF(D1422,NOW(),"y"))))</f>
        <v/>
      </c>
      <c r="F1422" s="281"/>
      <c r="G1422" s="282"/>
      <c r="H1422" s="283" t="str">
        <f>IF(G1422="","",IF(G1422&gt;(auxiliar!L$2*14),"Sim","Não"))</f>
        <v/>
      </c>
      <c r="I1422" s="384" t="str">
        <f t="shared" si="95"/>
        <v/>
      </c>
      <c r="J1422" s="380" t="str">
        <f>IF(Table9[[#This Row],[Código do agregado
'[Entidade']]]="","",IF(A1422&lt;&gt;A1421,"A",IF(J1421="A","B",IF(J1421="B","C",IF(J1421="C","D",IF(J1421="D","E",IF(J1421="E","F",IF(J1421="F","G",IF(J1421="G","H",IF(J1421="H","I",IF(J1421="I","J",IF(J1421="J","K",IF(J1421="K","L",IF(J1421="L","M",IF(J1421="M","N",IF(J1421="N","O",IF(J1421="O","P",IF(J1421="P","Q"))))))))))))))))))</f>
        <v/>
      </c>
      <c r="K1422" s="284" t="str">
        <f t="shared" si="96"/>
        <v/>
      </c>
      <c r="L1422" s="285" t="str">
        <f t="shared" si="97"/>
        <v/>
      </c>
      <c r="M1422" s="286" t="str">
        <f t="shared" ca="1" si="98"/>
        <v/>
      </c>
      <c r="U1422" s="275"/>
    </row>
    <row r="1423" spans="1:21" x14ac:dyDescent="0.25">
      <c r="A1423" s="276"/>
      <c r="B1423" s="277" t="str">
        <f>IF(Table9[[#This Row],[Código do agregado
'[Entidade']]]="","",(CONCATENATE(VLOOKUP(Table9[[#This Row],[Código do agregado
'[Entidade']]],Table8[[Código do agregado '[Entidade']]:[Código do agregado
'[1º Direito']]],8,FALSE),".",Table9[[#This Row],[Membro]])))</f>
        <v/>
      </c>
      <c r="C1423" s="278"/>
      <c r="D1423" s="279"/>
      <c r="E1423" s="280" t="str">
        <f ca="1">IF(Table9[[#This Row],[Data de nascimento (aaaa-mm-dd)]]="","",(IF(A1423="","",DATEDIF(D1423,NOW(),"y"))))</f>
        <v/>
      </c>
      <c r="F1423" s="281"/>
      <c r="G1423" s="282"/>
      <c r="H1423" s="283" t="str">
        <f>IF(G1423="","",IF(G1423&gt;(auxiliar!L$2*14),"Sim","Não"))</f>
        <v/>
      </c>
      <c r="I1423" s="384" t="str">
        <f t="shared" si="95"/>
        <v/>
      </c>
      <c r="J1423" s="380" t="str">
        <f>IF(Table9[[#This Row],[Código do agregado
'[Entidade']]]="","",IF(A1423&lt;&gt;A1422,"A",IF(J1422="A","B",IF(J1422="B","C",IF(J1422="C","D",IF(J1422="D","E",IF(J1422="E","F",IF(J1422="F","G",IF(J1422="G","H",IF(J1422="H","I",IF(J1422="I","J",IF(J1422="J","K",IF(J1422="K","L",IF(J1422="L","M",IF(J1422="M","N",IF(J1422="N","O",IF(J1422="O","P",IF(J1422="P","Q"))))))))))))))))))</f>
        <v/>
      </c>
      <c r="K1423" s="284" t="str">
        <f t="shared" si="96"/>
        <v/>
      </c>
      <c r="L1423" s="285" t="str">
        <f t="shared" si="97"/>
        <v/>
      </c>
      <c r="M1423" s="286" t="str">
        <f t="shared" ca="1" si="98"/>
        <v/>
      </c>
      <c r="U1423" s="275"/>
    </row>
    <row r="1424" spans="1:21" x14ac:dyDescent="0.25">
      <c r="A1424" s="276"/>
      <c r="B1424" s="277" t="str">
        <f>IF(Table9[[#This Row],[Código do agregado
'[Entidade']]]="","",(CONCATENATE(VLOOKUP(Table9[[#This Row],[Código do agregado
'[Entidade']]],Table8[[Código do agregado '[Entidade']]:[Código do agregado
'[1º Direito']]],8,FALSE),".",Table9[[#This Row],[Membro]])))</f>
        <v/>
      </c>
      <c r="C1424" s="278"/>
      <c r="D1424" s="279"/>
      <c r="E1424" s="280" t="str">
        <f ca="1">IF(Table9[[#This Row],[Data de nascimento (aaaa-mm-dd)]]="","",(IF(A1424="","",DATEDIF(D1424,NOW(),"y"))))</f>
        <v/>
      </c>
      <c r="F1424" s="281"/>
      <c r="G1424" s="282"/>
      <c r="H1424" s="283" t="str">
        <f>IF(G1424="","",IF(G1424&gt;(auxiliar!L$2*14),"Sim","Não"))</f>
        <v/>
      </c>
      <c r="I1424" s="384" t="str">
        <f t="shared" si="95"/>
        <v/>
      </c>
      <c r="J1424" s="380" t="str">
        <f>IF(Table9[[#This Row],[Código do agregado
'[Entidade']]]="","",IF(A1424&lt;&gt;A1423,"A",IF(J1423="A","B",IF(J1423="B","C",IF(J1423="C","D",IF(J1423="D","E",IF(J1423="E","F",IF(J1423="F","G",IF(J1423="G","H",IF(J1423="H","I",IF(J1423="I","J",IF(J1423="J","K",IF(J1423="K","L",IF(J1423="L","M",IF(J1423="M","N",IF(J1423="N","O",IF(J1423="O","P",IF(J1423="P","Q"))))))))))))))))))</f>
        <v/>
      </c>
      <c r="K1424" s="284" t="str">
        <f t="shared" si="96"/>
        <v/>
      </c>
      <c r="L1424" s="285" t="str">
        <f t="shared" si="97"/>
        <v/>
      </c>
      <c r="M1424" s="286" t="str">
        <f t="shared" ca="1" si="98"/>
        <v/>
      </c>
      <c r="U1424" s="275"/>
    </row>
    <row r="1425" spans="1:21" x14ac:dyDescent="0.25">
      <c r="A1425" s="276"/>
      <c r="B1425" s="277" t="str">
        <f>IF(Table9[[#This Row],[Código do agregado
'[Entidade']]]="","",(CONCATENATE(VLOOKUP(Table9[[#This Row],[Código do agregado
'[Entidade']]],Table8[[Código do agregado '[Entidade']]:[Código do agregado
'[1º Direito']]],8,FALSE),".",Table9[[#This Row],[Membro]])))</f>
        <v/>
      </c>
      <c r="C1425" s="278"/>
      <c r="D1425" s="279"/>
      <c r="E1425" s="280" t="str">
        <f ca="1">IF(Table9[[#This Row],[Data de nascimento (aaaa-mm-dd)]]="","",(IF(A1425="","",DATEDIF(D1425,NOW(),"y"))))</f>
        <v/>
      </c>
      <c r="F1425" s="281"/>
      <c r="G1425" s="282"/>
      <c r="H1425" s="283" t="str">
        <f>IF(G1425="","",IF(G1425&gt;(auxiliar!L$2*14),"Sim","Não"))</f>
        <v/>
      </c>
      <c r="I1425" s="384" t="str">
        <f t="shared" si="95"/>
        <v/>
      </c>
      <c r="J1425" s="380" t="str">
        <f>IF(Table9[[#This Row],[Código do agregado
'[Entidade']]]="","",IF(A1425&lt;&gt;A1424,"A",IF(J1424="A","B",IF(J1424="B","C",IF(J1424="C","D",IF(J1424="D","E",IF(J1424="E","F",IF(J1424="F","G",IF(J1424="G","H",IF(J1424="H","I",IF(J1424="I","J",IF(J1424="J","K",IF(J1424="K","L",IF(J1424="L","M",IF(J1424="M","N",IF(J1424="N","O",IF(J1424="O","P",IF(J1424="P","Q"))))))))))))))))))</f>
        <v/>
      </c>
      <c r="K1425" s="284" t="str">
        <f t="shared" si="96"/>
        <v/>
      </c>
      <c r="L1425" s="285" t="str">
        <f t="shared" si="97"/>
        <v/>
      </c>
      <c r="M1425" s="286" t="str">
        <f t="shared" ca="1" si="98"/>
        <v/>
      </c>
      <c r="U1425" s="275"/>
    </row>
    <row r="1426" spans="1:21" x14ac:dyDescent="0.25">
      <c r="A1426" s="276"/>
      <c r="B1426" s="277" t="str">
        <f>IF(Table9[[#This Row],[Código do agregado
'[Entidade']]]="","",(CONCATENATE(VLOOKUP(Table9[[#This Row],[Código do agregado
'[Entidade']]],Table8[[Código do agregado '[Entidade']]:[Código do agregado
'[1º Direito']]],8,FALSE),".",Table9[[#This Row],[Membro]])))</f>
        <v/>
      </c>
      <c r="C1426" s="278"/>
      <c r="D1426" s="279"/>
      <c r="E1426" s="280" t="str">
        <f ca="1">IF(Table9[[#This Row],[Data de nascimento (aaaa-mm-dd)]]="","",(IF(A1426="","",DATEDIF(D1426,NOW(),"y"))))</f>
        <v/>
      </c>
      <c r="F1426" s="281"/>
      <c r="G1426" s="282"/>
      <c r="H1426" s="283" t="str">
        <f>IF(G1426="","",IF(G1426&gt;(auxiliar!L$2*14),"Sim","Não"))</f>
        <v/>
      </c>
      <c r="I1426" s="384" t="str">
        <f t="shared" si="95"/>
        <v/>
      </c>
      <c r="J1426" s="380" t="str">
        <f>IF(Table9[[#This Row],[Código do agregado
'[Entidade']]]="","",IF(A1426&lt;&gt;A1425,"A",IF(J1425="A","B",IF(J1425="B","C",IF(J1425="C","D",IF(J1425="D","E",IF(J1425="E","F",IF(J1425="F","G",IF(J1425="G","H",IF(J1425="H","I",IF(J1425="I","J",IF(J1425="J","K",IF(J1425="K","L",IF(J1425="L","M",IF(J1425="M","N",IF(J1425="N","O",IF(J1425="O","P",IF(J1425="P","Q"))))))))))))))))))</f>
        <v/>
      </c>
      <c r="K1426" s="284" t="str">
        <f t="shared" si="96"/>
        <v/>
      </c>
      <c r="L1426" s="285" t="str">
        <f t="shared" si="97"/>
        <v/>
      </c>
      <c r="M1426" s="286" t="str">
        <f t="shared" ca="1" si="98"/>
        <v/>
      </c>
      <c r="U1426" s="275"/>
    </row>
    <row r="1427" spans="1:21" x14ac:dyDescent="0.25">
      <c r="A1427" s="276"/>
      <c r="B1427" s="277" t="str">
        <f>IF(Table9[[#This Row],[Código do agregado
'[Entidade']]]="","",(CONCATENATE(VLOOKUP(Table9[[#This Row],[Código do agregado
'[Entidade']]],Table8[[Código do agregado '[Entidade']]:[Código do agregado
'[1º Direito']]],8,FALSE),".",Table9[[#This Row],[Membro]])))</f>
        <v/>
      </c>
      <c r="C1427" s="278"/>
      <c r="D1427" s="279"/>
      <c r="E1427" s="280" t="str">
        <f ca="1">IF(Table9[[#This Row],[Data de nascimento (aaaa-mm-dd)]]="","",(IF(A1427="","",DATEDIF(D1427,NOW(),"y"))))</f>
        <v/>
      </c>
      <c r="F1427" s="281"/>
      <c r="G1427" s="282"/>
      <c r="H1427" s="283" t="str">
        <f>IF(G1427="","",IF(G1427&gt;(auxiliar!L$2*14),"Sim","Não"))</f>
        <v/>
      </c>
      <c r="I1427" s="384" t="str">
        <f t="shared" si="95"/>
        <v/>
      </c>
      <c r="J1427" s="380" t="str">
        <f>IF(Table9[[#This Row],[Código do agregado
'[Entidade']]]="","",IF(A1427&lt;&gt;A1426,"A",IF(J1426="A","B",IF(J1426="B","C",IF(J1426="C","D",IF(J1426="D","E",IF(J1426="E","F",IF(J1426="F","G",IF(J1426="G","H",IF(J1426="H","I",IF(J1426="I","J",IF(J1426="J","K",IF(J1426="K","L",IF(J1426="L","M",IF(J1426="M","N",IF(J1426="N","O",IF(J1426="O","P",IF(J1426="P","Q"))))))))))))))))))</f>
        <v/>
      </c>
      <c r="K1427" s="284" t="str">
        <f t="shared" si="96"/>
        <v/>
      </c>
      <c r="L1427" s="285" t="str">
        <f t="shared" si="97"/>
        <v/>
      </c>
      <c r="M1427" s="286" t="str">
        <f t="shared" ca="1" si="98"/>
        <v/>
      </c>
      <c r="U1427" s="275"/>
    </row>
    <row r="1428" spans="1:21" x14ac:dyDescent="0.25">
      <c r="A1428" s="276"/>
      <c r="B1428" s="277" t="str">
        <f>IF(Table9[[#This Row],[Código do agregado
'[Entidade']]]="","",(CONCATENATE(VLOOKUP(Table9[[#This Row],[Código do agregado
'[Entidade']]],Table8[[Código do agregado '[Entidade']]:[Código do agregado
'[1º Direito']]],8,FALSE),".",Table9[[#This Row],[Membro]])))</f>
        <v/>
      </c>
      <c r="C1428" s="278"/>
      <c r="D1428" s="279"/>
      <c r="E1428" s="280" t="str">
        <f ca="1">IF(Table9[[#This Row],[Data de nascimento (aaaa-mm-dd)]]="","",(IF(A1428="","",DATEDIF(D1428,NOW(),"y"))))</f>
        <v/>
      </c>
      <c r="F1428" s="281"/>
      <c r="G1428" s="282"/>
      <c r="H1428" s="283" t="str">
        <f>IF(G1428="","",IF(G1428&gt;(auxiliar!L$2*14),"Sim","Não"))</f>
        <v/>
      </c>
      <c r="I1428" s="384" t="str">
        <f t="shared" si="95"/>
        <v/>
      </c>
      <c r="J1428" s="380" t="str">
        <f>IF(Table9[[#This Row],[Código do agregado
'[Entidade']]]="","",IF(A1428&lt;&gt;A1427,"A",IF(J1427="A","B",IF(J1427="B","C",IF(J1427="C","D",IF(J1427="D","E",IF(J1427="E","F",IF(J1427="F","G",IF(J1427="G","H",IF(J1427="H","I",IF(J1427="I","J",IF(J1427="J","K",IF(J1427="K","L",IF(J1427="L","M",IF(J1427="M","N",IF(J1427="N","O",IF(J1427="O","P",IF(J1427="P","Q"))))))))))))))))))</f>
        <v/>
      </c>
      <c r="K1428" s="284" t="str">
        <f t="shared" si="96"/>
        <v/>
      </c>
      <c r="L1428" s="285" t="str">
        <f t="shared" si="97"/>
        <v/>
      </c>
      <c r="M1428" s="286" t="str">
        <f t="shared" ca="1" si="98"/>
        <v/>
      </c>
      <c r="U1428" s="275"/>
    </row>
    <row r="1429" spans="1:21" x14ac:dyDescent="0.25">
      <c r="A1429" s="276"/>
      <c r="B1429" s="277" t="str">
        <f>IF(Table9[[#This Row],[Código do agregado
'[Entidade']]]="","",(CONCATENATE(VLOOKUP(Table9[[#This Row],[Código do agregado
'[Entidade']]],Table8[[Código do agregado '[Entidade']]:[Código do agregado
'[1º Direito']]],8,FALSE),".",Table9[[#This Row],[Membro]])))</f>
        <v/>
      </c>
      <c r="C1429" s="278"/>
      <c r="D1429" s="279"/>
      <c r="E1429" s="280" t="str">
        <f ca="1">IF(Table9[[#This Row],[Data de nascimento (aaaa-mm-dd)]]="","",(IF(A1429="","",DATEDIF(D1429,NOW(),"y"))))</f>
        <v/>
      </c>
      <c r="F1429" s="281"/>
      <c r="G1429" s="282"/>
      <c r="H1429" s="283" t="str">
        <f>IF(G1429="","",IF(G1429&gt;(auxiliar!L$2*14),"Sim","Não"))</f>
        <v/>
      </c>
      <c r="I1429" s="384" t="str">
        <f t="shared" si="95"/>
        <v/>
      </c>
      <c r="J1429" s="380" t="str">
        <f>IF(Table9[[#This Row],[Código do agregado
'[Entidade']]]="","",IF(A1429&lt;&gt;A1428,"A",IF(J1428="A","B",IF(J1428="B","C",IF(J1428="C","D",IF(J1428="D","E",IF(J1428="E","F",IF(J1428="F","G",IF(J1428="G","H",IF(J1428="H","I",IF(J1428="I","J",IF(J1428="J","K",IF(J1428="K","L",IF(J1428="L","M",IF(J1428="M","N",IF(J1428="N","O",IF(J1428="O","P",IF(J1428="P","Q"))))))))))))))))))</f>
        <v/>
      </c>
      <c r="K1429" s="284" t="str">
        <f t="shared" si="96"/>
        <v/>
      </c>
      <c r="L1429" s="285" t="str">
        <f t="shared" si="97"/>
        <v/>
      </c>
      <c r="M1429" s="286" t="str">
        <f t="shared" ca="1" si="98"/>
        <v/>
      </c>
      <c r="U1429" s="275"/>
    </row>
    <row r="1430" spans="1:21" x14ac:dyDescent="0.25">
      <c r="A1430" s="276"/>
      <c r="B1430" s="277" t="str">
        <f>IF(Table9[[#This Row],[Código do agregado
'[Entidade']]]="","",(CONCATENATE(VLOOKUP(Table9[[#This Row],[Código do agregado
'[Entidade']]],Table8[[Código do agregado '[Entidade']]:[Código do agregado
'[1º Direito']]],8,FALSE),".",Table9[[#This Row],[Membro]])))</f>
        <v/>
      </c>
      <c r="C1430" s="278"/>
      <c r="D1430" s="279"/>
      <c r="E1430" s="280" t="str">
        <f ca="1">IF(Table9[[#This Row],[Data de nascimento (aaaa-mm-dd)]]="","",(IF(A1430="","",DATEDIF(D1430,NOW(),"y"))))</f>
        <v/>
      </c>
      <c r="F1430" s="281"/>
      <c r="G1430" s="282"/>
      <c r="H1430" s="283" t="str">
        <f>IF(G1430="","",IF(G1430&gt;(auxiliar!L$2*14),"Sim","Não"))</f>
        <v/>
      </c>
      <c r="I1430" s="384" t="str">
        <f t="shared" si="95"/>
        <v/>
      </c>
      <c r="J1430" s="380" t="str">
        <f>IF(Table9[[#This Row],[Código do agregado
'[Entidade']]]="","",IF(A1430&lt;&gt;A1429,"A",IF(J1429="A","B",IF(J1429="B","C",IF(J1429="C","D",IF(J1429="D","E",IF(J1429="E","F",IF(J1429="F","G",IF(J1429="G","H",IF(J1429="H","I",IF(J1429="I","J",IF(J1429="J","K",IF(J1429="K","L",IF(J1429="L","M",IF(J1429="M","N",IF(J1429="N","O",IF(J1429="O","P",IF(J1429="P","Q"))))))))))))))))))</f>
        <v/>
      </c>
      <c r="K1430" s="284" t="str">
        <f t="shared" si="96"/>
        <v/>
      </c>
      <c r="L1430" s="285" t="str">
        <f t="shared" si="97"/>
        <v/>
      </c>
      <c r="M1430" s="286" t="str">
        <f t="shared" ca="1" si="98"/>
        <v/>
      </c>
      <c r="U1430" s="275"/>
    </row>
    <row r="1431" spans="1:21" x14ac:dyDescent="0.25">
      <c r="A1431" s="276"/>
      <c r="B1431" s="277" t="str">
        <f>IF(Table9[[#This Row],[Código do agregado
'[Entidade']]]="","",(CONCATENATE(VLOOKUP(Table9[[#This Row],[Código do agregado
'[Entidade']]],Table8[[Código do agregado '[Entidade']]:[Código do agregado
'[1º Direito']]],8,FALSE),".",Table9[[#This Row],[Membro]])))</f>
        <v/>
      </c>
      <c r="C1431" s="278"/>
      <c r="D1431" s="279"/>
      <c r="E1431" s="280" t="str">
        <f ca="1">IF(Table9[[#This Row],[Data de nascimento (aaaa-mm-dd)]]="","",(IF(A1431="","",DATEDIF(D1431,NOW(),"y"))))</f>
        <v/>
      </c>
      <c r="F1431" s="281"/>
      <c r="G1431" s="282"/>
      <c r="H1431" s="283" t="str">
        <f>IF(G1431="","",IF(G1431&gt;(auxiliar!L$2*14),"Sim","Não"))</f>
        <v/>
      </c>
      <c r="I1431" s="384" t="str">
        <f t="shared" si="95"/>
        <v/>
      </c>
      <c r="J1431" s="380" t="str">
        <f>IF(Table9[[#This Row],[Código do agregado
'[Entidade']]]="","",IF(A1431&lt;&gt;A1430,"A",IF(J1430="A","B",IF(J1430="B","C",IF(J1430="C","D",IF(J1430="D","E",IF(J1430="E","F",IF(J1430="F","G",IF(J1430="G","H",IF(J1430="H","I",IF(J1430="I","J",IF(J1430="J","K",IF(J1430="K","L",IF(J1430="L","M",IF(J1430="M","N",IF(J1430="N","O",IF(J1430="O","P",IF(J1430="P","Q"))))))))))))))))))</f>
        <v/>
      </c>
      <c r="K1431" s="284" t="str">
        <f t="shared" si="96"/>
        <v/>
      </c>
      <c r="L1431" s="285" t="str">
        <f t="shared" si="97"/>
        <v/>
      </c>
      <c r="M1431" s="286" t="str">
        <f t="shared" ca="1" si="98"/>
        <v/>
      </c>
      <c r="U1431" s="275"/>
    </row>
    <row r="1432" spans="1:21" x14ac:dyDescent="0.25">
      <c r="A1432" s="276"/>
      <c r="B1432" s="277" t="str">
        <f>IF(Table9[[#This Row],[Código do agregado
'[Entidade']]]="","",(CONCATENATE(VLOOKUP(Table9[[#This Row],[Código do agregado
'[Entidade']]],Table8[[Código do agregado '[Entidade']]:[Código do agregado
'[1º Direito']]],8,FALSE),".",Table9[[#This Row],[Membro]])))</f>
        <v/>
      </c>
      <c r="C1432" s="278"/>
      <c r="D1432" s="279"/>
      <c r="E1432" s="280" t="str">
        <f ca="1">IF(Table9[[#This Row],[Data de nascimento (aaaa-mm-dd)]]="","",(IF(A1432="","",DATEDIF(D1432,NOW(),"y"))))</f>
        <v/>
      </c>
      <c r="F1432" s="281"/>
      <c r="G1432" s="282"/>
      <c r="H1432" s="283" t="str">
        <f>IF(G1432="","",IF(G1432&gt;(auxiliar!L$2*14),"Sim","Não"))</f>
        <v/>
      </c>
      <c r="I1432" s="384" t="str">
        <f t="shared" si="95"/>
        <v/>
      </c>
      <c r="J1432" s="380" t="str">
        <f>IF(Table9[[#This Row],[Código do agregado
'[Entidade']]]="","",IF(A1432&lt;&gt;A1431,"A",IF(J1431="A","B",IF(J1431="B","C",IF(J1431="C","D",IF(J1431="D","E",IF(J1431="E","F",IF(J1431="F","G",IF(J1431="G","H",IF(J1431="H","I",IF(J1431="I","J",IF(J1431="J","K",IF(J1431="K","L",IF(J1431="L","M",IF(J1431="M","N",IF(J1431="N","O",IF(J1431="O","P",IF(J1431="P","Q"))))))))))))))))))</f>
        <v/>
      </c>
      <c r="K1432" s="284" t="str">
        <f t="shared" si="96"/>
        <v/>
      </c>
      <c r="L1432" s="285" t="str">
        <f t="shared" si="97"/>
        <v/>
      </c>
      <c r="M1432" s="286" t="str">
        <f t="shared" ca="1" si="98"/>
        <v/>
      </c>
      <c r="U1432" s="275"/>
    </row>
    <row r="1433" spans="1:21" x14ac:dyDescent="0.25">
      <c r="A1433" s="276"/>
      <c r="B1433" s="277" t="str">
        <f>IF(Table9[[#This Row],[Código do agregado
'[Entidade']]]="","",(CONCATENATE(VLOOKUP(Table9[[#This Row],[Código do agregado
'[Entidade']]],Table8[[Código do agregado '[Entidade']]:[Código do agregado
'[1º Direito']]],8,FALSE),".",Table9[[#This Row],[Membro]])))</f>
        <v/>
      </c>
      <c r="C1433" s="278"/>
      <c r="D1433" s="279"/>
      <c r="E1433" s="280" t="str">
        <f ca="1">IF(Table9[[#This Row],[Data de nascimento (aaaa-mm-dd)]]="","",(IF(A1433="","",DATEDIF(D1433,NOW(),"y"))))</f>
        <v/>
      </c>
      <c r="F1433" s="281"/>
      <c r="G1433" s="282"/>
      <c r="H1433" s="283" t="str">
        <f>IF(G1433="","",IF(G1433&gt;(auxiliar!L$2*14),"Sim","Não"))</f>
        <v/>
      </c>
      <c r="I1433" s="384" t="str">
        <f t="shared" si="95"/>
        <v/>
      </c>
      <c r="J1433" s="380" t="str">
        <f>IF(Table9[[#This Row],[Código do agregado
'[Entidade']]]="","",IF(A1433&lt;&gt;A1432,"A",IF(J1432="A","B",IF(J1432="B","C",IF(J1432="C","D",IF(J1432="D","E",IF(J1432="E","F",IF(J1432="F","G",IF(J1432="G","H",IF(J1432="H","I",IF(J1432="I","J",IF(J1432="J","K",IF(J1432="K","L",IF(J1432="L","M",IF(J1432="M","N",IF(J1432="N","O",IF(J1432="O","P",IF(J1432="P","Q"))))))))))))))))))</f>
        <v/>
      </c>
      <c r="K1433" s="284" t="str">
        <f t="shared" si="96"/>
        <v/>
      </c>
      <c r="L1433" s="285" t="str">
        <f t="shared" si="97"/>
        <v/>
      </c>
      <c r="M1433" s="286" t="str">
        <f t="shared" ca="1" si="98"/>
        <v/>
      </c>
      <c r="U1433" s="275"/>
    </row>
    <row r="1434" spans="1:21" x14ac:dyDescent="0.25">
      <c r="A1434" s="276"/>
      <c r="B1434" s="277" t="str">
        <f>IF(Table9[[#This Row],[Código do agregado
'[Entidade']]]="","",(CONCATENATE(VLOOKUP(Table9[[#This Row],[Código do agregado
'[Entidade']]],Table8[[Código do agregado '[Entidade']]:[Código do agregado
'[1º Direito']]],8,FALSE),".",Table9[[#This Row],[Membro]])))</f>
        <v/>
      </c>
      <c r="C1434" s="278"/>
      <c r="D1434" s="279"/>
      <c r="E1434" s="280" t="str">
        <f ca="1">IF(Table9[[#This Row],[Data de nascimento (aaaa-mm-dd)]]="","",(IF(A1434="","",DATEDIF(D1434,NOW(),"y"))))</f>
        <v/>
      </c>
      <c r="F1434" s="281"/>
      <c r="G1434" s="282"/>
      <c r="H1434" s="283" t="str">
        <f>IF(G1434="","",IF(G1434&gt;(auxiliar!L$2*14),"Sim","Não"))</f>
        <v/>
      </c>
      <c r="I1434" s="384" t="str">
        <f t="shared" si="95"/>
        <v/>
      </c>
      <c r="J1434" s="380" t="str">
        <f>IF(Table9[[#This Row],[Código do agregado
'[Entidade']]]="","",IF(A1434&lt;&gt;A1433,"A",IF(J1433="A","B",IF(J1433="B","C",IF(J1433="C","D",IF(J1433="D","E",IF(J1433="E","F",IF(J1433="F","G",IF(J1433="G","H",IF(J1433="H","I",IF(J1433="I","J",IF(J1433="J","K",IF(J1433="K","L",IF(J1433="L","M",IF(J1433="M","N",IF(J1433="N","O",IF(J1433="O","P",IF(J1433="P","Q"))))))))))))))))))</f>
        <v/>
      </c>
      <c r="K1434" s="284" t="str">
        <f t="shared" si="96"/>
        <v/>
      </c>
      <c r="L1434" s="285" t="str">
        <f t="shared" si="97"/>
        <v/>
      </c>
      <c r="M1434" s="286" t="str">
        <f t="shared" ca="1" si="98"/>
        <v/>
      </c>
      <c r="U1434" s="275"/>
    </row>
    <row r="1435" spans="1:21" x14ac:dyDescent="0.25">
      <c r="A1435" s="276"/>
      <c r="B1435" s="277" t="str">
        <f>IF(Table9[[#This Row],[Código do agregado
'[Entidade']]]="","",(CONCATENATE(VLOOKUP(Table9[[#This Row],[Código do agregado
'[Entidade']]],Table8[[Código do agregado '[Entidade']]:[Código do agregado
'[1º Direito']]],8,FALSE),".",Table9[[#This Row],[Membro]])))</f>
        <v/>
      </c>
      <c r="C1435" s="278"/>
      <c r="D1435" s="279"/>
      <c r="E1435" s="280" t="str">
        <f ca="1">IF(Table9[[#This Row],[Data de nascimento (aaaa-mm-dd)]]="","",(IF(A1435="","",DATEDIF(D1435,NOW(),"y"))))</f>
        <v/>
      </c>
      <c r="F1435" s="281"/>
      <c r="G1435" s="282"/>
      <c r="H1435" s="283" t="str">
        <f>IF(G1435="","",IF(G1435&gt;(auxiliar!L$2*14),"Sim","Não"))</f>
        <v/>
      </c>
      <c r="I1435" s="384" t="str">
        <f t="shared" si="95"/>
        <v/>
      </c>
      <c r="J1435" s="380" t="str">
        <f>IF(Table9[[#This Row],[Código do agregado
'[Entidade']]]="","",IF(A1435&lt;&gt;A1434,"A",IF(J1434="A","B",IF(J1434="B","C",IF(J1434="C","D",IF(J1434="D","E",IF(J1434="E","F",IF(J1434="F","G",IF(J1434="G","H",IF(J1434="H","I",IF(J1434="I","J",IF(J1434="J","K",IF(J1434="K","L",IF(J1434="L","M",IF(J1434="M","N",IF(J1434="N","O",IF(J1434="O","P",IF(J1434="P","Q"))))))))))))))))))</f>
        <v/>
      </c>
      <c r="K1435" s="284" t="str">
        <f t="shared" si="96"/>
        <v/>
      </c>
      <c r="L1435" s="285" t="str">
        <f t="shared" si="97"/>
        <v/>
      </c>
      <c r="M1435" s="286" t="str">
        <f t="shared" ca="1" si="98"/>
        <v/>
      </c>
      <c r="U1435" s="275"/>
    </row>
    <row r="1436" spans="1:21" x14ac:dyDescent="0.25">
      <c r="A1436" s="276"/>
      <c r="B1436" s="277" t="str">
        <f>IF(Table9[[#This Row],[Código do agregado
'[Entidade']]]="","",(CONCATENATE(VLOOKUP(Table9[[#This Row],[Código do agregado
'[Entidade']]],Table8[[Código do agregado '[Entidade']]:[Código do agregado
'[1º Direito']]],8,FALSE),".",Table9[[#This Row],[Membro]])))</f>
        <v/>
      </c>
      <c r="C1436" s="278"/>
      <c r="D1436" s="279"/>
      <c r="E1436" s="280" t="str">
        <f ca="1">IF(Table9[[#This Row],[Data de nascimento (aaaa-mm-dd)]]="","",(IF(A1436="","",DATEDIF(D1436,NOW(),"y"))))</f>
        <v/>
      </c>
      <c r="F1436" s="281"/>
      <c r="G1436" s="282"/>
      <c r="H1436" s="283" t="str">
        <f>IF(G1436="","",IF(G1436&gt;(auxiliar!L$2*14),"Sim","Não"))</f>
        <v/>
      </c>
      <c r="I1436" s="384" t="str">
        <f t="shared" si="95"/>
        <v/>
      </c>
      <c r="J1436" s="380" t="str">
        <f>IF(Table9[[#This Row],[Código do agregado
'[Entidade']]]="","",IF(A1436&lt;&gt;A1435,"A",IF(J1435="A","B",IF(J1435="B","C",IF(J1435="C","D",IF(J1435="D","E",IF(J1435="E","F",IF(J1435="F","G",IF(J1435="G","H",IF(J1435="H","I",IF(J1435="I","J",IF(J1435="J","K",IF(J1435="K","L",IF(J1435="L","M",IF(J1435="M","N",IF(J1435="N","O",IF(J1435="O","P",IF(J1435="P","Q"))))))))))))))))))</f>
        <v/>
      </c>
      <c r="K1436" s="284" t="str">
        <f t="shared" si="96"/>
        <v/>
      </c>
      <c r="L1436" s="285" t="str">
        <f t="shared" si="97"/>
        <v/>
      </c>
      <c r="M1436" s="286" t="str">
        <f t="shared" ca="1" si="98"/>
        <v/>
      </c>
      <c r="U1436" s="275"/>
    </row>
    <row r="1437" spans="1:21" x14ac:dyDescent="0.25">
      <c r="A1437" s="276"/>
      <c r="B1437" s="277" t="str">
        <f>IF(Table9[[#This Row],[Código do agregado
'[Entidade']]]="","",(CONCATENATE(VLOOKUP(Table9[[#This Row],[Código do agregado
'[Entidade']]],Table8[[Código do agregado '[Entidade']]:[Código do agregado
'[1º Direito']]],8,FALSE),".",Table9[[#This Row],[Membro]])))</f>
        <v/>
      </c>
      <c r="C1437" s="278"/>
      <c r="D1437" s="279"/>
      <c r="E1437" s="280" t="str">
        <f ca="1">IF(Table9[[#This Row],[Data de nascimento (aaaa-mm-dd)]]="","",(IF(A1437="","",DATEDIF(D1437,NOW(),"y"))))</f>
        <v/>
      </c>
      <c r="F1437" s="281"/>
      <c r="G1437" s="282"/>
      <c r="H1437" s="283" t="str">
        <f>IF(G1437="","",IF(G1437&gt;(auxiliar!L$2*14),"Sim","Não"))</f>
        <v/>
      </c>
      <c r="I1437" s="384" t="str">
        <f t="shared" si="95"/>
        <v/>
      </c>
      <c r="J1437" s="380" t="str">
        <f>IF(Table9[[#This Row],[Código do agregado
'[Entidade']]]="","",IF(A1437&lt;&gt;A1436,"A",IF(J1436="A","B",IF(J1436="B","C",IF(J1436="C","D",IF(J1436="D","E",IF(J1436="E","F",IF(J1436="F","G",IF(J1436="G","H",IF(J1436="H","I",IF(J1436="I","J",IF(J1436="J","K",IF(J1436="K","L",IF(J1436="L","M",IF(J1436="M","N",IF(J1436="N","O",IF(J1436="O","P",IF(J1436="P","Q"))))))))))))))))))</f>
        <v/>
      </c>
      <c r="K1437" s="284" t="str">
        <f t="shared" si="96"/>
        <v/>
      </c>
      <c r="L1437" s="285" t="str">
        <f t="shared" si="97"/>
        <v/>
      </c>
      <c r="M1437" s="286" t="str">
        <f t="shared" ca="1" si="98"/>
        <v/>
      </c>
      <c r="U1437" s="275"/>
    </row>
    <row r="1438" spans="1:21" x14ac:dyDescent="0.25">
      <c r="A1438" s="276"/>
      <c r="B1438" s="277" t="str">
        <f>IF(Table9[[#This Row],[Código do agregado
'[Entidade']]]="","",(CONCATENATE(VLOOKUP(Table9[[#This Row],[Código do agregado
'[Entidade']]],Table8[[Código do agregado '[Entidade']]:[Código do agregado
'[1º Direito']]],8,FALSE),".",Table9[[#This Row],[Membro]])))</f>
        <v/>
      </c>
      <c r="C1438" s="278"/>
      <c r="D1438" s="279"/>
      <c r="E1438" s="280" t="str">
        <f ca="1">IF(Table9[[#This Row],[Data de nascimento (aaaa-mm-dd)]]="","",(IF(A1438="","",DATEDIF(D1438,NOW(),"y"))))</f>
        <v/>
      </c>
      <c r="F1438" s="281"/>
      <c r="G1438" s="282"/>
      <c r="H1438" s="283" t="str">
        <f>IF(G1438="","",IF(G1438&gt;(auxiliar!L$2*14),"Sim","Não"))</f>
        <v/>
      </c>
      <c r="I1438" s="384" t="str">
        <f t="shared" si="95"/>
        <v/>
      </c>
      <c r="J1438" s="380" t="str">
        <f>IF(Table9[[#This Row],[Código do agregado
'[Entidade']]]="","",IF(A1438&lt;&gt;A1437,"A",IF(J1437="A","B",IF(J1437="B","C",IF(J1437="C","D",IF(J1437="D","E",IF(J1437="E","F",IF(J1437="F","G",IF(J1437="G","H",IF(J1437="H","I",IF(J1437="I","J",IF(J1437="J","K",IF(J1437="K","L",IF(J1437="L","M",IF(J1437="M","N",IF(J1437="N","O",IF(J1437="O","P",IF(J1437="P","Q"))))))))))))))))))</f>
        <v/>
      </c>
      <c r="K1438" s="284" t="str">
        <f t="shared" si="96"/>
        <v/>
      </c>
      <c r="L1438" s="285" t="str">
        <f t="shared" si="97"/>
        <v/>
      </c>
      <c r="M1438" s="286" t="str">
        <f t="shared" ca="1" si="98"/>
        <v/>
      </c>
      <c r="U1438" s="275"/>
    </row>
    <row r="1439" spans="1:21" x14ac:dyDescent="0.25">
      <c r="A1439" s="276"/>
      <c r="B1439" s="277" t="str">
        <f>IF(Table9[[#This Row],[Código do agregado
'[Entidade']]]="","",(CONCATENATE(VLOOKUP(Table9[[#This Row],[Código do agregado
'[Entidade']]],Table8[[Código do agregado '[Entidade']]:[Código do agregado
'[1º Direito']]],8,FALSE),".",Table9[[#This Row],[Membro]])))</f>
        <v/>
      </c>
      <c r="C1439" s="278"/>
      <c r="D1439" s="279"/>
      <c r="E1439" s="280" t="str">
        <f ca="1">IF(Table9[[#This Row],[Data de nascimento (aaaa-mm-dd)]]="","",(IF(A1439="","",DATEDIF(D1439,NOW(),"y"))))</f>
        <v/>
      </c>
      <c r="F1439" s="281"/>
      <c r="G1439" s="282"/>
      <c r="H1439" s="283" t="str">
        <f>IF(G1439="","",IF(G1439&gt;(auxiliar!L$2*14),"Sim","Não"))</f>
        <v/>
      </c>
      <c r="I1439" s="384" t="str">
        <f t="shared" si="95"/>
        <v/>
      </c>
      <c r="J1439" s="380" t="str">
        <f>IF(Table9[[#This Row],[Código do agregado
'[Entidade']]]="","",IF(A1439&lt;&gt;A1438,"A",IF(J1438="A","B",IF(J1438="B","C",IF(J1438="C","D",IF(J1438="D","E",IF(J1438="E","F",IF(J1438="F","G",IF(J1438="G","H",IF(J1438="H","I",IF(J1438="I","J",IF(J1438="J","K",IF(J1438="K","L",IF(J1438="L","M",IF(J1438="M","N",IF(J1438="N","O",IF(J1438="O","P",IF(J1438="P","Q"))))))))))))))))))</f>
        <v/>
      </c>
      <c r="K1439" s="284" t="str">
        <f t="shared" si="96"/>
        <v/>
      </c>
      <c r="L1439" s="285" t="str">
        <f t="shared" si="97"/>
        <v/>
      </c>
      <c r="M1439" s="286" t="str">
        <f t="shared" ca="1" si="98"/>
        <v/>
      </c>
      <c r="U1439" s="275"/>
    </row>
    <row r="1440" spans="1:21" x14ac:dyDescent="0.25">
      <c r="A1440" s="276"/>
      <c r="B1440" s="277" t="str">
        <f>IF(Table9[[#This Row],[Código do agregado
'[Entidade']]]="","",(CONCATENATE(VLOOKUP(Table9[[#This Row],[Código do agregado
'[Entidade']]],Table8[[Código do agregado '[Entidade']]:[Código do agregado
'[1º Direito']]],8,FALSE),".",Table9[[#This Row],[Membro]])))</f>
        <v/>
      </c>
      <c r="C1440" s="278"/>
      <c r="D1440" s="279"/>
      <c r="E1440" s="280" t="str">
        <f ca="1">IF(Table9[[#This Row],[Data de nascimento (aaaa-mm-dd)]]="","",(IF(A1440="","",DATEDIF(D1440,NOW(),"y"))))</f>
        <v/>
      </c>
      <c r="F1440" s="281"/>
      <c r="G1440" s="282"/>
      <c r="H1440" s="283" t="str">
        <f>IF(G1440="","",IF(G1440&gt;(auxiliar!L$2*14),"Sim","Não"))</f>
        <v/>
      </c>
      <c r="I1440" s="384" t="str">
        <f t="shared" si="95"/>
        <v/>
      </c>
      <c r="J1440" s="380" t="str">
        <f>IF(Table9[[#This Row],[Código do agregado
'[Entidade']]]="","",IF(A1440&lt;&gt;A1439,"A",IF(J1439="A","B",IF(J1439="B","C",IF(J1439="C","D",IF(J1439="D","E",IF(J1439="E","F",IF(J1439="F","G",IF(J1439="G","H",IF(J1439="H","I",IF(J1439="I","J",IF(J1439="J","K",IF(J1439="K","L",IF(J1439="L","M",IF(J1439="M","N",IF(J1439="N","O",IF(J1439="O","P",IF(J1439="P","Q"))))))))))))))))))</f>
        <v/>
      </c>
      <c r="K1440" s="284" t="str">
        <f t="shared" si="96"/>
        <v/>
      </c>
      <c r="L1440" s="285" t="str">
        <f t="shared" si="97"/>
        <v/>
      </c>
      <c r="M1440" s="286" t="str">
        <f t="shared" ca="1" si="98"/>
        <v/>
      </c>
      <c r="U1440" s="275"/>
    </row>
    <row r="1441" spans="1:21" x14ac:dyDescent="0.25">
      <c r="A1441" s="276"/>
      <c r="B1441" s="277" t="str">
        <f>IF(Table9[[#This Row],[Código do agregado
'[Entidade']]]="","",(CONCATENATE(VLOOKUP(Table9[[#This Row],[Código do agregado
'[Entidade']]],Table8[[Código do agregado '[Entidade']]:[Código do agregado
'[1º Direito']]],8,FALSE),".",Table9[[#This Row],[Membro]])))</f>
        <v/>
      </c>
      <c r="C1441" s="278"/>
      <c r="D1441" s="279"/>
      <c r="E1441" s="280" t="str">
        <f ca="1">IF(Table9[[#This Row],[Data de nascimento (aaaa-mm-dd)]]="","",(IF(A1441="","",DATEDIF(D1441,NOW(),"y"))))</f>
        <v/>
      </c>
      <c r="F1441" s="281"/>
      <c r="G1441" s="282"/>
      <c r="H1441" s="283" t="str">
        <f>IF(G1441="","",IF(G1441&gt;(auxiliar!L$2*14),"Sim","Não"))</f>
        <v/>
      </c>
      <c r="I1441" s="384" t="str">
        <f t="shared" si="95"/>
        <v/>
      </c>
      <c r="J1441" s="380" t="str">
        <f>IF(Table9[[#This Row],[Código do agregado
'[Entidade']]]="","",IF(A1441&lt;&gt;A1440,"A",IF(J1440="A","B",IF(J1440="B","C",IF(J1440="C","D",IF(J1440="D","E",IF(J1440="E","F",IF(J1440="F","G",IF(J1440="G","H",IF(J1440="H","I",IF(J1440="I","J",IF(J1440="J","K",IF(J1440="K","L",IF(J1440="L","M",IF(J1440="M","N",IF(J1440="N","O",IF(J1440="O","P",IF(J1440="P","Q"))))))))))))))))))</f>
        <v/>
      </c>
      <c r="K1441" s="284" t="str">
        <f t="shared" si="96"/>
        <v/>
      </c>
      <c r="L1441" s="285" t="str">
        <f t="shared" si="97"/>
        <v/>
      </c>
      <c r="M1441" s="286" t="str">
        <f t="shared" ca="1" si="98"/>
        <v/>
      </c>
      <c r="U1441" s="275"/>
    </row>
    <row r="1442" spans="1:21" x14ac:dyDescent="0.25">
      <c r="A1442" s="276"/>
      <c r="B1442" s="277" t="str">
        <f>IF(Table9[[#This Row],[Código do agregado
'[Entidade']]]="","",(CONCATENATE(VLOOKUP(Table9[[#This Row],[Código do agregado
'[Entidade']]],Table8[[Código do agregado '[Entidade']]:[Código do agregado
'[1º Direito']]],8,FALSE),".",Table9[[#This Row],[Membro]])))</f>
        <v/>
      </c>
      <c r="C1442" s="278"/>
      <c r="D1442" s="279"/>
      <c r="E1442" s="280" t="str">
        <f ca="1">IF(Table9[[#This Row],[Data de nascimento (aaaa-mm-dd)]]="","",(IF(A1442="","",DATEDIF(D1442,NOW(),"y"))))</f>
        <v/>
      </c>
      <c r="F1442" s="281"/>
      <c r="G1442" s="282"/>
      <c r="H1442" s="283" t="str">
        <f>IF(G1442="","",IF(G1442&gt;(auxiliar!L$2*14),"Sim","Não"))</f>
        <v/>
      </c>
      <c r="I1442" s="384" t="str">
        <f t="shared" si="95"/>
        <v/>
      </c>
      <c r="J1442" s="380" t="str">
        <f>IF(Table9[[#This Row],[Código do agregado
'[Entidade']]]="","",IF(A1442&lt;&gt;A1441,"A",IF(J1441="A","B",IF(J1441="B","C",IF(J1441="C","D",IF(J1441="D","E",IF(J1441="E","F",IF(J1441="F","G",IF(J1441="G","H",IF(J1441="H","I",IF(J1441="I","J",IF(J1441="J","K",IF(J1441="K","L",IF(J1441="L","M",IF(J1441="M","N",IF(J1441="N","O",IF(J1441="O","P",IF(J1441="P","Q"))))))))))))))))))</f>
        <v/>
      </c>
      <c r="K1442" s="284" t="str">
        <f t="shared" si="96"/>
        <v/>
      </c>
      <c r="L1442" s="285" t="str">
        <f t="shared" si="97"/>
        <v/>
      </c>
      <c r="M1442" s="286" t="str">
        <f t="shared" ca="1" si="98"/>
        <v/>
      </c>
      <c r="U1442" s="275"/>
    </row>
    <row r="1443" spans="1:21" x14ac:dyDescent="0.25">
      <c r="A1443" s="276"/>
      <c r="B1443" s="277" t="str">
        <f>IF(Table9[[#This Row],[Código do agregado
'[Entidade']]]="","",(CONCATENATE(VLOOKUP(Table9[[#This Row],[Código do agregado
'[Entidade']]],Table8[[Código do agregado '[Entidade']]:[Código do agregado
'[1º Direito']]],8,FALSE),".",Table9[[#This Row],[Membro]])))</f>
        <v/>
      </c>
      <c r="C1443" s="278"/>
      <c r="D1443" s="279"/>
      <c r="E1443" s="280" t="str">
        <f ca="1">IF(Table9[[#This Row],[Data de nascimento (aaaa-mm-dd)]]="","",(IF(A1443="","",DATEDIF(D1443,NOW(),"y"))))</f>
        <v/>
      </c>
      <c r="F1443" s="281"/>
      <c r="G1443" s="282"/>
      <c r="H1443" s="283" t="str">
        <f>IF(G1443="","",IF(G1443&gt;(auxiliar!L$2*14),"Sim","Não"))</f>
        <v/>
      </c>
      <c r="I1443" s="384" t="str">
        <f t="shared" si="95"/>
        <v/>
      </c>
      <c r="J1443" s="380" t="str">
        <f>IF(Table9[[#This Row],[Código do agregado
'[Entidade']]]="","",IF(A1443&lt;&gt;A1442,"A",IF(J1442="A","B",IF(J1442="B","C",IF(J1442="C","D",IF(J1442="D","E",IF(J1442="E","F",IF(J1442="F","G",IF(J1442="G","H",IF(J1442="H","I",IF(J1442="I","J",IF(J1442="J","K",IF(J1442="K","L",IF(J1442="L","M",IF(J1442="M","N",IF(J1442="N","O",IF(J1442="O","P",IF(J1442="P","Q"))))))))))))))))))</f>
        <v/>
      </c>
      <c r="K1443" s="284" t="str">
        <f t="shared" si="96"/>
        <v/>
      </c>
      <c r="L1443" s="285" t="str">
        <f t="shared" si="97"/>
        <v/>
      </c>
      <c r="M1443" s="286" t="str">
        <f t="shared" ca="1" si="98"/>
        <v/>
      </c>
      <c r="U1443" s="275"/>
    </row>
    <row r="1444" spans="1:21" x14ac:dyDescent="0.25">
      <c r="A1444" s="276"/>
      <c r="B1444" s="277" t="str">
        <f>IF(Table9[[#This Row],[Código do agregado
'[Entidade']]]="","",(CONCATENATE(VLOOKUP(Table9[[#This Row],[Código do agregado
'[Entidade']]],Table8[[Código do agregado '[Entidade']]:[Código do agregado
'[1º Direito']]],8,FALSE),".",Table9[[#This Row],[Membro]])))</f>
        <v/>
      </c>
      <c r="C1444" s="278"/>
      <c r="D1444" s="279"/>
      <c r="E1444" s="280" t="str">
        <f ca="1">IF(Table9[[#This Row],[Data de nascimento (aaaa-mm-dd)]]="","",(IF(A1444="","",DATEDIF(D1444,NOW(),"y"))))</f>
        <v/>
      </c>
      <c r="F1444" s="281"/>
      <c r="G1444" s="282"/>
      <c r="H1444" s="283" t="str">
        <f>IF(G1444="","",IF(G1444&gt;(auxiliar!L$2*14),"Sim","Não"))</f>
        <v/>
      </c>
      <c r="I1444" s="384" t="str">
        <f t="shared" si="95"/>
        <v/>
      </c>
      <c r="J1444" s="380" t="str">
        <f>IF(Table9[[#This Row],[Código do agregado
'[Entidade']]]="","",IF(A1444&lt;&gt;A1443,"A",IF(J1443="A","B",IF(J1443="B","C",IF(J1443="C","D",IF(J1443="D","E",IF(J1443="E","F",IF(J1443="F","G",IF(J1443="G","H",IF(J1443="H","I",IF(J1443="I","J",IF(J1443="J","K",IF(J1443="K","L",IF(J1443="L","M",IF(J1443="M","N",IF(J1443="N","O",IF(J1443="O","P",IF(J1443="P","Q"))))))))))))))))))</f>
        <v/>
      </c>
      <c r="K1444" s="284" t="str">
        <f t="shared" si="96"/>
        <v/>
      </c>
      <c r="L1444" s="285" t="str">
        <f t="shared" si="97"/>
        <v/>
      </c>
      <c r="M1444" s="286" t="str">
        <f t="shared" ca="1" si="98"/>
        <v/>
      </c>
      <c r="U1444" s="275"/>
    </row>
    <row r="1445" spans="1:21" x14ac:dyDescent="0.25">
      <c r="A1445" s="276"/>
      <c r="B1445" s="277" t="str">
        <f>IF(Table9[[#This Row],[Código do agregado
'[Entidade']]]="","",(CONCATENATE(VLOOKUP(Table9[[#This Row],[Código do agregado
'[Entidade']]],Table8[[Código do agregado '[Entidade']]:[Código do agregado
'[1º Direito']]],8,FALSE),".",Table9[[#This Row],[Membro]])))</f>
        <v/>
      </c>
      <c r="C1445" s="278"/>
      <c r="D1445" s="279"/>
      <c r="E1445" s="280" t="str">
        <f ca="1">IF(Table9[[#This Row],[Data de nascimento (aaaa-mm-dd)]]="","",(IF(A1445="","",DATEDIF(D1445,NOW(),"y"))))</f>
        <v/>
      </c>
      <c r="F1445" s="281"/>
      <c r="G1445" s="282"/>
      <c r="H1445" s="283" t="str">
        <f>IF(G1445="","",IF(G1445&gt;(auxiliar!L$2*14),"Sim","Não"))</f>
        <v/>
      </c>
      <c r="I1445" s="384" t="str">
        <f t="shared" si="95"/>
        <v/>
      </c>
      <c r="J1445" s="380" t="str">
        <f>IF(Table9[[#This Row],[Código do agregado
'[Entidade']]]="","",IF(A1445&lt;&gt;A1444,"A",IF(J1444="A","B",IF(J1444="B","C",IF(J1444="C","D",IF(J1444="D","E",IF(J1444="E","F",IF(J1444="F","G",IF(J1444="G","H",IF(J1444="H","I",IF(J1444="I","J",IF(J1444="J","K",IF(J1444="K","L",IF(J1444="L","M",IF(J1444="M","N",IF(J1444="N","O",IF(J1444="O","P",IF(J1444="P","Q"))))))))))))))))))</f>
        <v/>
      </c>
      <c r="K1445" s="284" t="str">
        <f t="shared" si="96"/>
        <v/>
      </c>
      <c r="L1445" s="285" t="str">
        <f t="shared" si="97"/>
        <v/>
      </c>
      <c r="M1445" s="286" t="str">
        <f t="shared" ca="1" si="98"/>
        <v/>
      </c>
      <c r="U1445" s="275"/>
    </row>
    <row r="1446" spans="1:21" x14ac:dyDescent="0.25">
      <c r="A1446" s="276"/>
      <c r="B1446" s="277" t="str">
        <f>IF(Table9[[#This Row],[Código do agregado
'[Entidade']]]="","",(CONCATENATE(VLOOKUP(Table9[[#This Row],[Código do agregado
'[Entidade']]],Table8[[Código do agregado '[Entidade']]:[Código do agregado
'[1º Direito']]],8,FALSE),".",Table9[[#This Row],[Membro]])))</f>
        <v/>
      </c>
      <c r="C1446" s="278"/>
      <c r="D1446" s="279"/>
      <c r="E1446" s="280" t="str">
        <f ca="1">IF(Table9[[#This Row],[Data de nascimento (aaaa-mm-dd)]]="","",(IF(A1446="","",DATEDIF(D1446,NOW(),"y"))))</f>
        <v/>
      </c>
      <c r="F1446" s="281"/>
      <c r="G1446" s="282"/>
      <c r="H1446" s="283" t="str">
        <f>IF(G1446="","",IF(G1446&gt;(auxiliar!L$2*14),"Sim","Não"))</f>
        <v/>
      </c>
      <c r="I1446" s="384" t="str">
        <f t="shared" si="95"/>
        <v/>
      </c>
      <c r="J1446" s="380" t="str">
        <f>IF(Table9[[#This Row],[Código do agregado
'[Entidade']]]="","",IF(A1446&lt;&gt;A1445,"A",IF(J1445="A","B",IF(J1445="B","C",IF(J1445="C","D",IF(J1445="D","E",IF(J1445="E","F",IF(J1445="F","G",IF(J1445="G","H",IF(J1445="H","I",IF(J1445="I","J",IF(J1445="J","K",IF(J1445="K","L",IF(J1445="L","M",IF(J1445="M","N",IF(J1445="N","O",IF(J1445="O","P",IF(J1445="P","Q"))))))))))))))))))</f>
        <v/>
      </c>
      <c r="K1446" s="284" t="str">
        <f t="shared" si="96"/>
        <v/>
      </c>
      <c r="L1446" s="285" t="str">
        <f t="shared" si="97"/>
        <v/>
      </c>
      <c r="M1446" s="286" t="str">
        <f t="shared" ca="1" si="98"/>
        <v/>
      </c>
      <c r="U1446" s="275"/>
    </row>
    <row r="1447" spans="1:21" x14ac:dyDescent="0.25">
      <c r="A1447" s="276"/>
      <c r="B1447" s="277" t="str">
        <f>IF(Table9[[#This Row],[Código do agregado
'[Entidade']]]="","",(CONCATENATE(VLOOKUP(Table9[[#This Row],[Código do agregado
'[Entidade']]],Table8[[Código do agregado '[Entidade']]:[Código do agregado
'[1º Direito']]],8,FALSE),".",Table9[[#This Row],[Membro]])))</f>
        <v/>
      </c>
      <c r="C1447" s="278"/>
      <c r="D1447" s="279"/>
      <c r="E1447" s="280" t="str">
        <f ca="1">IF(Table9[[#This Row],[Data de nascimento (aaaa-mm-dd)]]="","",(IF(A1447="","",DATEDIF(D1447,NOW(),"y"))))</f>
        <v/>
      </c>
      <c r="F1447" s="281"/>
      <c r="G1447" s="282"/>
      <c r="H1447" s="283" t="str">
        <f>IF(G1447="","",IF(G1447&gt;(auxiliar!L$2*14),"Sim","Não"))</f>
        <v/>
      </c>
      <c r="I1447" s="384" t="str">
        <f t="shared" si="95"/>
        <v/>
      </c>
      <c r="J1447" s="380" t="str">
        <f>IF(Table9[[#This Row],[Código do agregado
'[Entidade']]]="","",IF(A1447&lt;&gt;A1446,"A",IF(J1446="A","B",IF(J1446="B","C",IF(J1446="C","D",IF(J1446="D","E",IF(J1446="E","F",IF(J1446="F","G",IF(J1446="G","H",IF(J1446="H","I",IF(J1446="I","J",IF(J1446="J","K",IF(J1446="K","L",IF(J1446="L","M",IF(J1446="M","N",IF(J1446="N","O",IF(J1446="O","P",IF(J1446="P","Q"))))))))))))))))))</f>
        <v/>
      </c>
      <c r="K1447" s="284" t="str">
        <f t="shared" si="96"/>
        <v/>
      </c>
      <c r="L1447" s="285" t="str">
        <f t="shared" si="97"/>
        <v/>
      </c>
      <c r="M1447" s="286" t="str">
        <f t="shared" ca="1" si="98"/>
        <v/>
      </c>
      <c r="U1447" s="275"/>
    </row>
    <row r="1448" spans="1:21" x14ac:dyDescent="0.25">
      <c r="A1448" s="276"/>
      <c r="B1448" s="277" t="str">
        <f>IF(Table9[[#This Row],[Código do agregado
'[Entidade']]]="","",(CONCATENATE(VLOOKUP(Table9[[#This Row],[Código do agregado
'[Entidade']]],Table8[[Código do agregado '[Entidade']]:[Código do agregado
'[1º Direito']]],8,FALSE),".",Table9[[#This Row],[Membro]])))</f>
        <v/>
      </c>
      <c r="C1448" s="278"/>
      <c r="D1448" s="279"/>
      <c r="E1448" s="280" t="str">
        <f ca="1">IF(Table9[[#This Row],[Data de nascimento (aaaa-mm-dd)]]="","",(IF(A1448="","",DATEDIF(D1448,NOW(),"y"))))</f>
        <v/>
      </c>
      <c r="F1448" s="281"/>
      <c r="G1448" s="282"/>
      <c r="H1448" s="283" t="str">
        <f>IF(G1448="","",IF(G1448&gt;(auxiliar!L$2*14),"Sim","Não"))</f>
        <v/>
      </c>
      <c r="I1448" s="384" t="str">
        <f t="shared" si="95"/>
        <v/>
      </c>
      <c r="J1448" s="380" t="str">
        <f>IF(Table9[[#This Row],[Código do agregado
'[Entidade']]]="","",IF(A1448&lt;&gt;A1447,"A",IF(J1447="A","B",IF(J1447="B","C",IF(J1447="C","D",IF(J1447="D","E",IF(J1447="E","F",IF(J1447="F","G",IF(J1447="G","H",IF(J1447="H","I",IF(J1447="I","J",IF(J1447="J","K",IF(J1447="K","L",IF(J1447="L","M",IF(J1447="M","N",IF(J1447="N","O",IF(J1447="O","P",IF(J1447="P","Q"))))))))))))))))))</f>
        <v/>
      </c>
      <c r="K1448" s="284" t="str">
        <f t="shared" si="96"/>
        <v/>
      </c>
      <c r="L1448" s="285" t="str">
        <f t="shared" si="97"/>
        <v/>
      </c>
      <c r="M1448" s="286" t="str">
        <f t="shared" ca="1" si="98"/>
        <v/>
      </c>
      <c r="U1448" s="275"/>
    </row>
    <row r="1449" spans="1:21" x14ac:dyDescent="0.25">
      <c r="A1449" s="276"/>
      <c r="B1449" s="277" t="str">
        <f>IF(Table9[[#This Row],[Código do agregado
'[Entidade']]]="","",(CONCATENATE(VLOOKUP(Table9[[#This Row],[Código do agregado
'[Entidade']]],Table8[[Código do agregado '[Entidade']]:[Código do agregado
'[1º Direito']]],8,FALSE),".",Table9[[#This Row],[Membro]])))</f>
        <v/>
      </c>
      <c r="C1449" s="278"/>
      <c r="D1449" s="279"/>
      <c r="E1449" s="280" t="str">
        <f ca="1">IF(Table9[[#This Row],[Data de nascimento (aaaa-mm-dd)]]="","",(IF(A1449="","",DATEDIF(D1449,NOW(),"y"))))</f>
        <v/>
      </c>
      <c r="F1449" s="281"/>
      <c r="G1449" s="282"/>
      <c r="H1449" s="283" t="str">
        <f>IF(G1449="","",IF(G1449&gt;(auxiliar!L$2*14),"Sim","Não"))</f>
        <v/>
      </c>
      <c r="I1449" s="384" t="str">
        <f t="shared" si="95"/>
        <v/>
      </c>
      <c r="J1449" s="380" t="str">
        <f>IF(Table9[[#This Row],[Código do agregado
'[Entidade']]]="","",IF(A1449&lt;&gt;A1448,"A",IF(J1448="A","B",IF(J1448="B","C",IF(J1448="C","D",IF(J1448="D","E",IF(J1448="E","F",IF(J1448="F","G",IF(J1448="G","H",IF(J1448="H","I",IF(J1448="I","J",IF(J1448="J","K",IF(J1448="K","L",IF(J1448="L","M",IF(J1448="M","N",IF(J1448="N","O",IF(J1448="O","P",IF(J1448="P","Q"))))))))))))))))))</f>
        <v/>
      </c>
      <c r="K1449" s="284" t="str">
        <f t="shared" si="96"/>
        <v/>
      </c>
      <c r="L1449" s="285" t="str">
        <f t="shared" si="97"/>
        <v/>
      </c>
      <c r="M1449" s="286" t="str">
        <f t="shared" ca="1" si="98"/>
        <v/>
      </c>
      <c r="U1449" s="275"/>
    </row>
    <row r="1450" spans="1:21" x14ac:dyDescent="0.25">
      <c r="A1450" s="276"/>
      <c r="B1450" s="277" t="str">
        <f>IF(Table9[[#This Row],[Código do agregado
'[Entidade']]]="","",(CONCATENATE(VLOOKUP(Table9[[#This Row],[Código do agregado
'[Entidade']]],Table8[[Código do agregado '[Entidade']]:[Código do agregado
'[1º Direito']]],8,FALSE),".",Table9[[#This Row],[Membro]])))</f>
        <v/>
      </c>
      <c r="C1450" s="278"/>
      <c r="D1450" s="279"/>
      <c r="E1450" s="280" t="str">
        <f ca="1">IF(Table9[[#This Row],[Data de nascimento (aaaa-mm-dd)]]="","",(IF(A1450="","",DATEDIF(D1450,NOW(),"y"))))</f>
        <v/>
      </c>
      <c r="F1450" s="281"/>
      <c r="G1450" s="282"/>
      <c r="H1450" s="283" t="str">
        <f>IF(G1450="","",IF(G1450&gt;(auxiliar!L$2*14),"Sim","Não"))</f>
        <v/>
      </c>
      <c r="I1450" s="384" t="str">
        <f t="shared" si="95"/>
        <v/>
      </c>
      <c r="J1450" s="380" t="str">
        <f>IF(Table9[[#This Row],[Código do agregado
'[Entidade']]]="","",IF(A1450&lt;&gt;A1449,"A",IF(J1449="A","B",IF(J1449="B","C",IF(J1449="C","D",IF(J1449="D","E",IF(J1449="E","F",IF(J1449="F","G",IF(J1449="G","H",IF(J1449="H","I",IF(J1449="I","J",IF(J1449="J","K",IF(J1449="K","L",IF(J1449="L","M",IF(J1449="M","N",IF(J1449="N","O",IF(J1449="O","P",IF(J1449="P","Q"))))))))))))))))))</f>
        <v/>
      </c>
      <c r="K1450" s="284" t="str">
        <f t="shared" si="96"/>
        <v/>
      </c>
      <c r="L1450" s="285" t="str">
        <f t="shared" si="97"/>
        <v/>
      </c>
      <c r="M1450" s="286" t="str">
        <f t="shared" ca="1" si="98"/>
        <v/>
      </c>
      <c r="U1450" s="275"/>
    </row>
    <row r="1451" spans="1:21" x14ac:dyDescent="0.25">
      <c r="A1451" s="276"/>
      <c r="B1451" s="277" t="str">
        <f>IF(Table9[[#This Row],[Código do agregado
'[Entidade']]]="","",(CONCATENATE(VLOOKUP(Table9[[#This Row],[Código do agregado
'[Entidade']]],Table8[[Código do agregado '[Entidade']]:[Código do agregado
'[1º Direito']]],8,FALSE),".",Table9[[#This Row],[Membro]])))</f>
        <v/>
      </c>
      <c r="C1451" s="278"/>
      <c r="D1451" s="279"/>
      <c r="E1451" s="280" t="str">
        <f ca="1">IF(Table9[[#This Row],[Data de nascimento (aaaa-mm-dd)]]="","",(IF(A1451="","",DATEDIF(D1451,NOW(),"y"))))</f>
        <v/>
      </c>
      <c r="F1451" s="281"/>
      <c r="G1451" s="282"/>
      <c r="H1451" s="283" t="str">
        <f>IF(G1451="","",IF(G1451&gt;(auxiliar!L$2*14),"Sim","Não"))</f>
        <v/>
      </c>
      <c r="I1451" s="384" t="str">
        <f t="shared" si="95"/>
        <v/>
      </c>
      <c r="J1451" s="380" t="str">
        <f>IF(Table9[[#This Row],[Código do agregado
'[Entidade']]]="","",IF(A1451&lt;&gt;A1450,"A",IF(J1450="A","B",IF(J1450="B","C",IF(J1450="C","D",IF(J1450="D","E",IF(J1450="E","F",IF(J1450="F","G",IF(J1450="G","H",IF(J1450="H","I",IF(J1450="I","J",IF(J1450="J","K",IF(J1450="K","L",IF(J1450="L","M",IF(J1450="M","N",IF(J1450="N","O",IF(J1450="O","P",IF(J1450="P","Q"))))))))))))))))))</f>
        <v/>
      </c>
      <c r="K1451" s="284" t="str">
        <f t="shared" si="96"/>
        <v/>
      </c>
      <c r="L1451" s="285" t="str">
        <f t="shared" si="97"/>
        <v/>
      </c>
      <c r="M1451" s="286" t="str">
        <f t="shared" ca="1" si="98"/>
        <v/>
      </c>
      <c r="U1451" s="275"/>
    </row>
    <row r="1452" spans="1:21" x14ac:dyDescent="0.25">
      <c r="A1452" s="276"/>
      <c r="B1452" s="277" t="str">
        <f>IF(Table9[[#This Row],[Código do agregado
'[Entidade']]]="","",(CONCATENATE(VLOOKUP(Table9[[#This Row],[Código do agregado
'[Entidade']]],Table8[[Código do agregado '[Entidade']]:[Código do agregado
'[1º Direito']]],8,FALSE),".",Table9[[#This Row],[Membro]])))</f>
        <v/>
      </c>
      <c r="C1452" s="278"/>
      <c r="D1452" s="279"/>
      <c r="E1452" s="280" t="str">
        <f ca="1">IF(Table9[[#This Row],[Data de nascimento (aaaa-mm-dd)]]="","",(IF(A1452="","",DATEDIF(D1452,NOW(),"y"))))</f>
        <v/>
      </c>
      <c r="F1452" s="281"/>
      <c r="G1452" s="282"/>
      <c r="H1452" s="283" t="str">
        <f>IF(G1452="","",IF(G1452&gt;(auxiliar!L$2*14),"Sim","Não"))</f>
        <v/>
      </c>
      <c r="I1452" s="384" t="str">
        <f t="shared" si="95"/>
        <v/>
      </c>
      <c r="J1452" s="380" t="str">
        <f>IF(Table9[[#This Row],[Código do agregado
'[Entidade']]]="","",IF(A1452&lt;&gt;A1451,"A",IF(J1451="A","B",IF(J1451="B","C",IF(J1451="C","D",IF(J1451="D","E",IF(J1451="E","F",IF(J1451="F","G",IF(J1451="G","H",IF(J1451="H","I",IF(J1451="I","J",IF(J1451="J","K",IF(J1451="K","L",IF(J1451="L","M",IF(J1451="M","N",IF(J1451="N","O",IF(J1451="O","P",IF(J1451="P","Q"))))))))))))))))))</f>
        <v/>
      </c>
      <c r="K1452" s="284" t="str">
        <f t="shared" si="96"/>
        <v/>
      </c>
      <c r="L1452" s="285" t="str">
        <f t="shared" si="97"/>
        <v/>
      </c>
      <c r="M1452" s="286" t="str">
        <f t="shared" ca="1" si="98"/>
        <v/>
      </c>
      <c r="U1452" s="275"/>
    </row>
    <row r="1453" spans="1:21" x14ac:dyDescent="0.25">
      <c r="A1453" s="276"/>
      <c r="B1453" s="277" t="str">
        <f>IF(Table9[[#This Row],[Código do agregado
'[Entidade']]]="","",(CONCATENATE(VLOOKUP(Table9[[#This Row],[Código do agregado
'[Entidade']]],Table8[[Código do agregado '[Entidade']]:[Código do agregado
'[1º Direito']]],8,FALSE),".",Table9[[#This Row],[Membro]])))</f>
        <v/>
      </c>
      <c r="C1453" s="278"/>
      <c r="D1453" s="279"/>
      <c r="E1453" s="280" t="str">
        <f ca="1">IF(Table9[[#This Row],[Data de nascimento (aaaa-mm-dd)]]="","",(IF(A1453="","",DATEDIF(D1453,NOW(),"y"))))</f>
        <v/>
      </c>
      <c r="F1453" s="281"/>
      <c r="G1453" s="282"/>
      <c r="H1453" s="283" t="str">
        <f>IF(G1453="","",IF(G1453&gt;(auxiliar!L$2*14),"Sim","Não"))</f>
        <v/>
      </c>
      <c r="I1453" s="384" t="str">
        <f t="shared" si="95"/>
        <v/>
      </c>
      <c r="J1453" s="380" t="str">
        <f>IF(Table9[[#This Row],[Código do agregado
'[Entidade']]]="","",IF(A1453&lt;&gt;A1452,"A",IF(J1452="A","B",IF(J1452="B","C",IF(J1452="C","D",IF(J1452="D","E",IF(J1452="E","F",IF(J1452="F","G",IF(J1452="G","H",IF(J1452="H","I",IF(J1452="I","J",IF(J1452="J","K",IF(J1452="K","L",IF(J1452="L","M",IF(J1452="M","N",IF(J1452="N","O",IF(J1452="O","P",IF(J1452="P","Q"))))))))))))))))))</f>
        <v/>
      </c>
      <c r="K1453" s="284" t="str">
        <f t="shared" si="96"/>
        <v/>
      </c>
      <c r="L1453" s="285" t="str">
        <f t="shared" si="97"/>
        <v/>
      </c>
      <c r="M1453" s="286" t="str">
        <f t="shared" ca="1" si="98"/>
        <v/>
      </c>
      <c r="U1453" s="275"/>
    </row>
    <row r="1454" spans="1:21" x14ac:dyDescent="0.25">
      <c r="A1454" s="276"/>
      <c r="B1454" s="277" t="str">
        <f>IF(Table9[[#This Row],[Código do agregado
'[Entidade']]]="","",(CONCATENATE(VLOOKUP(Table9[[#This Row],[Código do agregado
'[Entidade']]],Table8[[Código do agregado '[Entidade']]:[Código do agregado
'[1º Direito']]],8,FALSE),".",Table9[[#This Row],[Membro]])))</f>
        <v/>
      </c>
      <c r="C1454" s="278"/>
      <c r="D1454" s="279"/>
      <c r="E1454" s="280" t="str">
        <f ca="1">IF(Table9[[#This Row],[Data de nascimento (aaaa-mm-dd)]]="","",(IF(A1454="","",DATEDIF(D1454,NOW(),"y"))))</f>
        <v/>
      </c>
      <c r="F1454" s="281"/>
      <c r="G1454" s="282"/>
      <c r="H1454" s="283" t="str">
        <f>IF(G1454="","",IF(G1454&gt;(auxiliar!L$2*14),"Sim","Não"))</f>
        <v/>
      </c>
      <c r="I1454" s="384" t="str">
        <f t="shared" si="95"/>
        <v/>
      </c>
      <c r="J1454" s="380" t="str">
        <f>IF(Table9[[#This Row],[Código do agregado
'[Entidade']]]="","",IF(A1454&lt;&gt;A1453,"A",IF(J1453="A","B",IF(J1453="B","C",IF(J1453="C","D",IF(J1453="D","E",IF(J1453="E","F",IF(J1453="F","G",IF(J1453="G","H",IF(J1453="H","I",IF(J1453="I","J",IF(J1453="J","K",IF(J1453="K","L",IF(J1453="L","M",IF(J1453="M","N",IF(J1453="N","O",IF(J1453="O","P",IF(J1453="P","Q"))))))))))))))))))</f>
        <v/>
      </c>
      <c r="K1454" s="284" t="str">
        <f t="shared" si="96"/>
        <v/>
      </c>
      <c r="L1454" s="285" t="str">
        <f t="shared" si="97"/>
        <v/>
      </c>
      <c r="M1454" s="286" t="str">
        <f t="shared" ca="1" si="98"/>
        <v/>
      </c>
      <c r="U1454" s="275"/>
    </row>
    <row r="1455" spans="1:21" x14ac:dyDescent="0.25">
      <c r="A1455" s="276"/>
      <c r="B1455" s="277" t="str">
        <f>IF(Table9[[#This Row],[Código do agregado
'[Entidade']]]="","",(CONCATENATE(VLOOKUP(Table9[[#This Row],[Código do agregado
'[Entidade']]],Table8[[Código do agregado '[Entidade']]:[Código do agregado
'[1º Direito']]],8,FALSE),".",Table9[[#This Row],[Membro]])))</f>
        <v/>
      </c>
      <c r="C1455" s="278"/>
      <c r="D1455" s="279"/>
      <c r="E1455" s="280" t="str">
        <f ca="1">IF(Table9[[#This Row],[Data de nascimento (aaaa-mm-dd)]]="","",(IF(A1455="","",DATEDIF(D1455,NOW(),"y"))))</f>
        <v/>
      </c>
      <c r="F1455" s="281"/>
      <c r="G1455" s="282"/>
      <c r="H1455" s="283" t="str">
        <f>IF(G1455="","",IF(G1455&gt;(auxiliar!L$2*14),"Sim","Não"))</f>
        <v/>
      </c>
      <c r="I1455" s="384" t="str">
        <f t="shared" si="95"/>
        <v/>
      </c>
      <c r="J1455" s="380" t="str">
        <f>IF(Table9[[#This Row],[Código do agregado
'[Entidade']]]="","",IF(A1455&lt;&gt;A1454,"A",IF(J1454="A","B",IF(J1454="B","C",IF(J1454="C","D",IF(J1454="D","E",IF(J1454="E","F",IF(J1454="F","G",IF(J1454="G","H",IF(J1454="H","I",IF(J1454="I","J",IF(J1454="J","K",IF(J1454="K","L",IF(J1454="L","M",IF(J1454="M","N",IF(J1454="N","O",IF(J1454="O","P",IF(J1454="P","Q"))))))))))))))))))</f>
        <v/>
      </c>
      <c r="K1455" s="284" t="str">
        <f t="shared" si="96"/>
        <v/>
      </c>
      <c r="L1455" s="285" t="str">
        <f t="shared" si="97"/>
        <v/>
      </c>
      <c r="M1455" s="286" t="str">
        <f t="shared" ca="1" si="98"/>
        <v/>
      </c>
      <c r="U1455" s="275"/>
    </row>
    <row r="1456" spans="1:21" x14ac:dyDescent="0.25">
      <c r="A1456" s="276"/>
      <c r="B1456" s="277" t="str">
        <f>IF(Table9[[#This Row],[Código do agregado
'[Entidade']]]="","",(CONCATENATE(VLOOKUP(Table9[[#This Row],[Código do agregado
'[Entidade']]],Table8[[Código do agregado '[Entidade']]:[Código do agregado
'[1º Direito']]],8,FALSE),".",Table9[[#This Row],[Membro]])))</f>
        <v/>
      </c>
      <c r="C1456" s="278"/>
      <c r="D1456" s="279"/>
      <c r="E1456" s="280" t="str">
        <f ca="1">IF(Table9[[#This Row],[Data de nascimento (aaaa-mm-dd)]]="","",(IF(A1456="","",DATEDIF(D1456,NOW(),"y"))))</f>
        <v/>
      </c>
      <c r="F1456" s="281"/>
      <c r="G1456" s="282"/>
      <c r="H1456" s="283" t="str">
        <f>IF(G1456="","",IF(G1456&gt;(auxiliar!L$2*14),"Sim","Não"))</f>
        <v/>
      </c>
      <c r="I1456" s="384" t="str">
        <f t="shared" si="95"/>
        <v/>
      </c>
      <c r="J1456" s="380" t="str">
        <f>IF(Table9[[#This Row],[Código do agregado
'[Entidade']]]="","",IF(A1456&lt;&gt;A1455,"A",IF(J1455="A","B",IF(J1455="B","C",IF(J1455="C","D",IF(J1455="D","E",IF(J1455="E","F",IF(J1455="F","G",IF(J1455="G","H",IF(J1455="H","I",IF(J1455="I","J",IF(J1455="J","K",IF(J1455="K","L",IF(J1455="L","M",IF(J1455="M","N",IF(J1455="N","O",IF(J1455="O","P",IF(J1455="P","Q"))))))))))))))))))</f>
        <v/>
      </c>
      <c r="K1456" s="284" t="str">
        <f t="shared" si="96"/>
        <v/>
      </c>
      <c r="L1456" s="285" t="str">
        <f t="shared" si="97"/>
        <v/>
      </c>
      <c r="M1456" s="286" t="str">
        <f t="shared" ca="1" si="98"/>
        <v/>
      </c>
      <c r="U1456" s="275"/>
    </row>
    <row r="1457" spans="1:21" x14ac:dyDescent="0.25">
      <c r="A1457" s="276"/>
      <c r="B1457" s="277" t="str">
        <f>IF(Table9[[#This Row],[Código do agregado
'[Entidade']]]="","",(CONCATENATE(VLOOKUP(Table9[[#This Row],[Código do agregado
'[Entidade']]],Table8[[Código do agregado '[Entidade']]:[Código do agregado
'[1º Direito']]],8,FALSE),".",Table9[[#This Row],[Membro]])))</f>
        <v/>
      </c>
      <c r="C1457" s="278"/>
      <c r="D1457" s="279"/>
      <c r="E1457" s="280" t="str">
        <f ca="1">IF(Table9[[#This Row],[Data de nascimento (aaaa-mm-dd)]]="","",(IF(A1457="","",DATEDIF(D1457,NOW(),"y"))))</f>
        <v/>
      </c>
      <c r="F1457" s="281"/>
      <c r="G1457" s="282"/>
      <c r="H1457" s="283" t="str">
        <f>IF(G1457="","",IF(G1457&gt;(auxiliar!L$2*14),"Sim","Não"))</f>
        <v/>
      </c>
      <c r="I1457" s="384" t="str">
        <f t="shared" si="95"/>
        <v/>
      </c>
      <c r="J1457" s="380" t="str">
        <f>IF(Table9[[#This Row],[Código do agregado
'[Entidade']]]="","",IF(A1457&lt;&gt;A1456,"A",IF(J1456="A","B",IF(J1456="B","C",IF(J1456="C","D",IF(J1456="D","E",IF(J1456="E","F",IF(J1456="F","G",IF(J1456="G","H",IF(J1456="H","I",IF(J1456="I","J",IF(J1456="J","K",IF(J1456="K","L",IF(J1456="L","M",IF(J1456="M","N",IF(J1456="N","O",IF(J1456="O","P",IF(J1456="P","Q"))))))))))))))))))</f>
        <v/>
      </c>
      <c r="K1457" s="284" t="str">
        <f t="shared" si="96"/>
        <v/>
      </c>
      <c r="L1457" s="285" t="str">
        <f t="shared" si="97"/>
        <v/>
      </c>
      <c r="M1457" s="286" t="str">
        <f t="shared" ca="1" si="98"/>
        <v/>
      </c>
      <c r="U1457" s="275"/>
    </row>
    <row r="1458" spans="1:21" x14ac:dyDescent="0.25">
      <c r="A1458" s="276"/>
      <c r="B1458" s="277" t="str">
        <f>IF(Table9[[#This Row],[Código do agregado
'[Entidade']]]="","",(CONCATENATE(VLOOKUP(Table9[[#This Row],[Código do agregado
'[Entidade']]],Table8[[Código do agregado '[Entidade']]:[Código do agregado
'[1º Direito']]],8,FALSE),".",Table9[[#This Row],[Membro]])))</f>
        <v/>
      </c>
      <c r="C1458" s="278"/>
      <c r="D1458" s="279"/>
      <c r="E1458" s="280" t="str">
        <f ca="1">IF(Table9[[#This Row],[Data de nascimento (aaaa-mm-dd)]]="","",(IF(A1458="","",DATEDIF(D1458,NOW(),"y"))))</f>
        <v/>
      </c>
      <c r="F1458" s="281"/>
      <c r="G1458" s="282"/>
      <c r="H1458" s="283" t="str">
        <f>IF(G1458="","",IF(G1458&gt;(auxiliar!L$2*14),"Sim","Não"))</f>
        <v/>
      </c>
      <c r="I1458" s="384" t="str">
        <f t="shared" si="95"/>
        <v/>
      </c>
      <c r="J1458" s="380" t="str">
        <f>IF(Table9[[#This Row],[Código do agregado
'[Entidade']]]="","",IF(A1458&lt;&gt;A1457,"A",IF(J1457="A","B",IF(J1457="B","C",IF(J1457="C","D",IF(J1457="D","E",IF(J1457="E","F",IF(J1457="F","G",IF(J1457="G","H",IF(J1457="H","I",IF(J1457="I","J",IF(J1457="J","K",IF(J1457="K","L",IF(J1457="L","M",IF(J1457="M","N",IF(J1457="N","O",IF(J1457="O","P",IF(J1457="P","Q"))))))))))))))))))</f>
        <v/>
      </c>
      <c r="K1458" s="284" t="str">
        <f t="shared" si="96"/>
        <v/>
      </c>
      <c r="L1458" s="285" t="str">
        <f t="shared" si="97"/>
        <v/>
      </c>
      <c r="M1458" s="286" t="str">
        <f t="shared" ca="1" si="98"/>
        <v/>
      </c>
      <c r="U1458" s="275"/>
    </row>
    <row r="1459" spans="1:21" x14ac:dyDescent="0.25">
      <c r="A1459" s="276"/>
      <c r="B1459" s="277" t="str">
        <f>IF(Table9[[#This Row],[Código do agregado
'[Entidade']]]="","",(CONCATENATE(VLOOKUP(Table9[[#This Row],[Código do agregado
'[Entidade']]],Table8[[Código do agregado '[Entidade']]:[Código do agregado
'[1º Direito']]],8,FALSE),".",Table9[[#This Row],[Membro]])))</f>
        <v/>
      </c>
      <c r="C1459" s="278"/>
      <c r="D1459" s="279"/>
      <c r="E1459" s="280" t="str">
        <f ca="1">IF(Table9[[#This Row],[Data de nascimento (aaaa-mm-dd)]]="","",(IF(A1459="","",DATEDIF(D1459,NOW(),"y"))))</f>
        <v/>
      </c>
      <c r="F1459" s="281"/>
      <c r="G1459" s="282"/>
      <c r="H1459" s="283" t="str">
        <f>IF(G1459="","",IF(G1459&gt;(auxiliar!L$2*14),"Sim","Não"))</f>
        <v/>
      </c>
      <c r="I1459" s="384" t="str">
        <f t="shared" si="95"/>
        <v/>
      </c>
      <c r="J1459" s="380" t="str">
        <f>IF(Table9[[#This Row],[Código do agregado
'[Entidade']]]="","",IF(A1459&lt;&gt;A1458,"A",IF(J1458="A","B",IF(J1458="B","C",IF(J1458="C","D",IF(J1458="D","E",IF(J1458="E","F",IF(J1458="F","G",IF(J1458="G","H",IF(J1458="H","I",IF(J1458="I","J",IF(J1458="J","K",IF(J1458="K","L",IF(J1458="L","M",IF(J1458="M","N",IF(J1458="N","O",IF(J1458="O","P",IF(J1458="P","Q"))))))))))))))))))</f>
        <v/>
      </c>
      <c r="K1459" s="284" t="str">
        <f t="shared" si="96"/>
        <v/>
      </c>
      <c r="L1459" s="285" t="str">
        <f t="shared" si="97"/>
        <v/>
      </c>
      <c r="M1459" s="286" t="str">
        <f t="shared" ca="1" si="98"/>
        <v/>
      </c>
      <c r="U1459" s="275"/>
    </row>
    <row r="1460" spans="1:21" x14ac:dyDescent="0.25">
      <c r="A1460" s="276"/>
      <c r="B1460" s="277" t="str">
        <f>IF(Table9[[#This Row],[Código do agregado
'[Entidade']]]="","",(CONCATENATE(VLOOKUP(Table9[[#This Row],[Código do agregado
'[Entidade']]],Table8[[Código do agregado '[Entidade']]:[Código do agregado
'[1º Direito']]],8,FALSE),".",Table9[[#This Row],[Membro]])))</f>
        <v/>
      </c>
      <c r="C1460" s="278"/>
      <c r="D1460" s="279"/>
      <c r="E1460" s="280" t="str">
        <f ca="1">IF(Table9[[#This Row],[Data de nascimento (aaaa-mm-dd)]]="","",(IF(A1460="","",DATEDIF(D1460,NOW(),"y"))))</f>
        <v/>
      </c>
      <c r="F1460" s="281"/>
      <c r="G1460" s="282"/>
      <c r="H1460" s="283" t="str">
        <f>IF(G1460="","",IF(G1460&gt;(auxiliar!L$2*14),"Sim","Não"))</f>
        <v/>
      </c>
      <c r="I1460" s="384" t="str">
        <f t="shared" si="95"/>
        <v/>
      </c>
      <c r="J1460" s="380" t="str">
        <f>IF(Table9[[#This Row],[Código do agregado
'[Entidade']]]="","",IF(A1460&lt;&gt;A1459,"A",IF(J1459="A","B",IF(J1459="B","C",IF(J1459="C","D",IF(J1459="D","E",IF(J1459="E","F",IF(J1459="F","G",IF(J1459="G","H",IF(J1459="H","I",IF(J1459="I","J",IF(J1459="J","K",IF(J1459="K","L",IF(J1459="L","M",IF(J1459="M","N",IF(J1459="N","O",IF(J1459="O","P",IF(J1459="P","Q"))))))))))))))))))</f>
        <v/>
      </c>
      <c r="K1460" s="284" t="str">
        <f t="shared" si="96"/>
        <v/>
      </c>
      <c r="L1460" s="285" t="str">
        <f t="shared" si="97"/>
        <v/>
      </c>
      <c r="M1460" s="286" t="str">
        <f t="shared" ca="1" si="98"/>
        <v/>
      </c>
      <c r="U1460" s="275"/>
    </row>
    <row r="1461" spans="1:21" x14ac:dyDescent="0.25">
      <c r="A1461" s="276"/>
      <c r="B1461" s="277" t="str">
        <f>IF(Table9[[#This Row],[Código do agregado
'[Entidade']]]="","",(CONCATENATE(VLOOKUP(Table9[[#This Row],[Código do agregado
'[Entidade']]],Table8[[Código do agregado '[Entidade']]:[Código do agregado
'[1º Direito']]],8,FALSE),".",Table9[[#This Row],[Membro]])))</f>
        <v/>
      </c>
      <c r="C1461" s="278"/>
      <c r="D1461" s="279"/>
      <c r="E1461" s="280" t="str">
        <f ca="1">IF(Table9[[#This Row],[Data de nascimento (aaaa-mm-dd)]]="","",(IF(A1461="","",DATEDIF(D1461,NOW(),"y"))))</f>
        <v/>
      </c>
      <c r="F1461" s="281"/>
      <c r="G1461" s="282"/>
      <c r="H1461" s="283" t="str">
        <f>IF(G1461="","",IF(G1461&gt;(auxiliar!L$2*14),"Sim","Não"))</f>
        <v/>
      </c>
      <c r="I1461" s="384" t="str">
        <f t="shared" si="95"/>
        <v/>
      </c>
      <c r="J1461" s="380" t="str">
        <f>IF(Table9[[#This Row],[Código do agregado
'[Entidade']]]="","",IF(A1461&lt;&gt;A1460,"A",IF(J1460="A","B",IF(J1460="B","C",IF(J1460="C","D",IF(J1460="D","E",IF(J1460="E","F",IF(J1460="F","G",IF(J1460="G","H",IF(J1460="H","I",IF(J1460="I","J",IF(J1460="J","K",IF(J1460="K","L",IF(J1460="L","M",IF(J1460="M","N",IF(J1460="N","O",IF(J1460="O","P",IF(J1460="P","Q"))))))))))))))))))</f>
        <v/>
      </c>
      <c r="K1461" s="284" t="str">
        <f t="shared" si="96"/>
        <v/>
      </c>
      <c r="L1461" s="285" t="str">
        <f t="shared" si="97"/>
        <v/>
      </c>
      <c r="M1461" s="286" t="str">
        <f t="shared" ca="1" si="98"/>
        <v/>
      </c>
      <c r="U1461" s="275"/>
    </row>
    <row r="1462" spans="1:21" x14ac:dyDescent="0.25">
      <c r="A1462" s="276"/>
      <c r="B1462" s="277" t="str">
        <f>IF(Table9[[#This Row],[Código do agregado
'[Entidade']]]="","",(CONCATENATE(VLOOKUP(Table9[[#This Row],[Código do agregado
'[Entidade']]],Table8[[Código do agregado '[Entidade']]:[Código do agregado
'[1º Direito']]],8,FALSE),".",Table9[[#This Row],[Membro]])))</f>
        <v/>
      </c>
      <c r="C1462" s="278"/>
      <c r="D1462" s="279"/>
      <c r="E1462" s="280" t="str">
        <f ca="1">IF(Table9[[#This Row],[Data de nascimento (aaaa-mm-dd)]]="","",(IF(A1462="","",DATEDIF(D1462,NOW(),"y"))))</f>
        <v/>
      </c>
      <c r="F1462" s="281"/>
      <c r="G1462" s="282"/>
      <c r="H1462" s="283" t="str">
        <f>IF(G1462="","",IF(G1462&gt;(auxiliar!L$2*14),"Sim","Não"))</f>
        <v/>
      </c>
      <c r="I1462" s="384" t="str">
        <f t="shared" si="95"/>
        <v/>
      </c>
      <c r="J1462" s="380" t="str">
        <f>IF(Table9[[#This Row],[Código do agregado
'[Entidade']]]="","",IF(A1462&lt;&gt;A1461,"A",IF(J1461="A","B",IF(J1461="B","C",IF(J1461="C","D",IF(J1461="D","E",IF(J1461="E","F",IF(J1461="F","G",IF(J1461="G","H",IF(J1461="H","I",IF(J1461="I","J",IF(J1461="J","K",IF(J1461="K","L",IF(J1461="L","M",IF(J1461="M","N",IF(J1461="N","O",IF(J1461="O","P",IF(J1461="P","Q"))))))))))))))))))</f>
        <v/>
      </c>
      <c r="K1462" s="284" t="str">
        <f t="shared" si="96"/>
        <v/>
      </c>
      <c r="L1462" s="285" t="str">
        <f t="shared" si="97"/>
        <v/>
      </c>
      <c r="M1462" s="286" t="str">
        <f t="shared" ca="1" si="98"/>
        <v/>
      </c>
      <c r="U1462" s="275"/>
    </row>
    <row r="1463" spans="1:21" x14ac:dyDescent="0.25">
      <c r="A1463" s="276"/>
      <c r="B1463" s="277" t="str">
        <f>IF(Table9[[#This Row],[Código do agregado
'[Entidade']]]="","",(CONCATENATE(VLOOKUP(Table9[[#This Row],[Código do agregado
'[Entidade']]],Table8[[Código do agregado '[Entidade']]:[Código do agregado
'[1º Direito']]],8,FALSE),".",Table9[[#This Row],[Membro]])))</f>
        <v/>
      </c>
      <c r="C1463" s="278"/>
      <c r="D1463" s="279"/>
      <c r="E1463" s="280" t="str">
        <f ca="1">IF(Table9[[#This Row],[Data de nascimento (aaaa-mm-dd)]]="","",(IF(A1463="","",DATEDIF(D1463,NOW(),"y"))))</f>
        <v/>
      </c>
      <c r="F1463" s="281"/>
      <c r="G1463" s="282"/>
      <c r="H1463" s="283" t="str">
        <f>IF(G1463="","",IF(G1463&gt;(auxiliar!L$2*14),"Sim","Não"))</f>
        <v/>
      </c>
      <c r="I1463" s="384" t="str">
        <f t="shared" si="95"/>
        <v/>
      </c>
      <c r="J1463" s="380" t="str">
        <f>IF(Table9[[#This Row],[Código do agregado
'[Entidade']]]="","",IF(A1463&lt;&gt;A1462,"A",IF(J1462="A","B",IF(J1462="B","C",IF(J1462="C","D",IF(J1462="D","E",IF(J1462="E","F",IF(J1462="F","G",IF(J1462="G","H",IF(J1462="H","I",IF(J1462="I","J",IF(J1462="J","K",IF(J1462="K","L",IF(J1462="L","M",IF(J1462="M","N",IF(J1462="N","O",IF(J1462="O","P",IF(J1462="P","Q"))))))))))))))))))</f>
        <v/>
      </c>
      <c r="K1463" s="284" t="str">
        <f t="shared" si="96"/>
        <v/>
      </c>
      <c r="L1463" s="285" t="str">
        <f t="shared" si="97"/>
        <v/>
      </c>
      <c r="M1463" s="286" t="str">
        <f t="shared" ca="1" si="98"/>
        <v/>
      </c>
      <c r="U1463" s="275"/>
    </row>
    <row r="1464" spans="1:21" x14ac:dyDescent="0.25">
      <c r="A1464" s="276"/>
      <c r="B1464" s="277" t="str">
        <f>IF(Table9[[#This Row],[Código do agregado
'[Entidade']]]="","",(CONCATENATE(VLOOKUP(Table9[[#This Row],[Código do agregado
'[Entidade']]],Table8[[Código do agregado '[Entidade']]:[Código do agregado
'[1º Direito']]],8,FALSE),".",Table9[[#This Row],[Membro]])))</f>
        <v/>
      </c>
      <c r="C1464" s="278"/>
      <c r="D1464" s="279"/>
      <c r="E1464" s="280" t="str">
        <f ca="1">IF(Table9[[#This Row],[Data de nascimento (aaaa-mm-dd)]]="","",(IF(A1464="","",DATEDIF(D1464,NOW(),"y"))))</f>
        <v/>
      </c>
      <c r="F1464" s="281"/>
      <c r="G1464" s="282"/>
      <c r="H1464" s="283" t="str">
        <f>IF(G1464="","",IF(G1464&gt;(auxiliar!L$2*14),"Sim","Não"))</f>
        <v/>
      </c>
      <c r="I1464" s="384" t="str">
        <f t="shared" si="95"/>
        <v/>
      </c>
      <c r="J1464" s="380" t="str">
        <f>IF(Table9[[#This Row],[Código do agregado
'[Entidade']]]="","",IF(A1464&lt;&gt;A1463,"A",IF(J1463="A","B",IF(J1463="B","C",IF(J1463="C","D",IF(J1463="D","E",IF(J1463="E","F",IF(J1463="F","G",IF(J1463="G","H",IF(J1463="H","I",IF(J1463="I","J",IF(J1463="J","K",IF(J1463="K","L",IF(J1463="L","M",IF(J1463="M","N",IF(J1463="N","O",IF(J1463="O","P",IF(J1463="P","Q"))))))))))))))))))</f>
        <v/>
      </c>
      <c r="K1464" s="284" t="str">
        <f t="shared" si="96"/>
        <v/>
      </c>
      <c r="L1464" s="285" t="str">
        <f t="shared" si="97"/>
        <v/>
      </c>
      <c r="M1464" s="286" t="str">
        <f t="shared" ca="1" si="98"/>
        <v/>
      </c>
      <c r="U1464" s="275"/>
    </row>
    <row r="1465" spans="1:21" x14ac:dyDescent="0.25">
      <c r="A1465" s="276"/>
      <c r="B1465" s="277" t="str">
        <f>IF(Table9[[#This Row],[Código do agregado
'[Entidade']]]="","",(CONCATENATE(VLOOKUP(Table9[[#This Row],[Código do agregado
'[Entidade']]],Table8[[Código do agregado '[Entidade']]:[Código do agregado
'[1º Direito']]],8,FALSE),".",Table9[[#This Row],[Membro]])))</f>
        <v/>
      </c>
      <c r="C1465" s="278"/>
      <c r="D1465" s="279"/>
      <c r="E1465" s="280" t="str">
        <f ca="1">IF(Table9[[#This Row],[Data de nascimento (aaaa-mm-dd)]]="","",(IF(A1465="","",DATEDIF(D1465,NOW(),"y"))))</f>
        <v/>
      </c>
      <c r="F1465" s="281"/>
      <c r="G1465" s="282"/>
      <c r="H1465" s="283" t="str">
        <f>IF(G1465="","",IF(G1465&gt;(auxiliar!L$2*14),"Sim","Não"))</f>
        <v/>
      </c>
      <c r="I1465" s="384" t="str">
        <f t="shared" si="95"/>
        <v/>
      </c>
      <c r="J1465" s="380" t="str">
        <f>IF(Table9[[#This Row],[Código do agregado
'[Entidade']]]="","",IF(A1465&lt;&gt;A1464,"A",IF(J1464="A","B",IF(J1464="B","C",IF(J1464="C","D",IF(J1464="D","E",IF(J1464="E","F",IF(J1464="F","G",IF(J1464="G","H",IF(J1464="H","I",IF(J1464="I","J",IF(J1464="J","K",IF(J1464="K","L",IF(J1464="L","M",IF(J1464="M","N",IF(J1464="N","O",IF(J1464="O","P",IF(J1464="P","Q"))))))))))))))))))</f>
        <v/>
      </c>
      <c r="K1465" s="284" t="str">
        <f t="shared" si="96"/>
        <v/>
      </c>
      <c r="L1465" s="285" t="str">
        <f t="shared" si="97"/>
        <v/>
      </c>
      <c r="M1465" s="286" t="str">
        <f t="shared" ca="1" si="98"/>
        <v/>
      </c>
      <c r="U1465" s="275"/>
    </row>
    <row r="1466" spans="1:21" x14ac:dyDescent="0.25">
      <c r="A1466" s="276"/>
      <c r="B1466" s="277" t="str">
        <f>IF(Table9[[#This Row],[Código do agregado
'[Entidade']]]="","",(CONCATENATE(VLOOKUP(Table9[[#This Row],[Código do agregado
'[Entidade']]],Table8[[Código do agregado '[Entidade']]:[Código do agregado
'[1º Direito']]],8,FALSE),".",Table9[[#This Row],[Membro]])))</f>
        <v/>
      </c>
      <c r="C1466" s="278"/>
      <c r="D1466" s="279"/>
      <c r="E1466" s="280" t="str">
        <f ca="1">IF(Table9[[#This Row],[Data de nascimento (aaaa-mm-dd)]]="","",(IF(A1466="","",DATEDIF(D1466,NOW(),"y"))))</f>
        <v/>
      </c>
      <c r="F1466" s="281"/>
      <c r="G1466" s="282"/>
      <c r="H1466" s="283" t="str">
        <f>IF(G1466="","",IF(G1466&gt;(auxiliar!L$2*14),"Sim","Não"))</f>
        <v/>
      </c>
      <c r="I1466" s="384" t="str">
        <f t="shared" si="95"/>
        <v/>
      </c>
      <c r="J1466" s="380" t="str">
        <f>IF(Table9[[#This Row],[Código do agregado
'[Entidade']]]="","",IF(A1466&lt;&gt;A1465,"A",IF(J1465="A","B",IF(J1465="B","C",IF(J1465="C","D",IF(J1465="D","E",IF(J1465="E","F",IF(J1465="F","G",IF(J1465="G","H",IF(J1465="H","I",IF(J1465="I","J",IF(J1465="J","K",IF(J1465="K","L",IF(J1465="L","M",IF(J1465="M","N",IF(J1465="N","O",IF(J1465="O","P",IF(J1465="P","Q"))))))))))))))))))</f>
        <v/>
      </c>
      <c r="K1466" s="284" t="str">
        <f t="shared" si="96"/>
        <v/>
      </c>
      <c r="L1466" s="285" t="str">
        <f t="shared" si="97"/>
        <v/>
      </c>
      <c r="M1466" s="286" t="str">
        <f t="shared" ca="1" si="98"/>
        <v/>
      </c>
      <c r="U1466" s="275"/>
    </row>
    <row r="1467" spans="1:21" x14ac:dyDescent="0.25">
      <c r="A1467" s="276"/>
      <c r="B1467" s="277" t="str">
        <f>IF(Table9[[#This Row],[Código do agregado
'[Entidade']]]="","",(CONCATENATE(VLOOKUP(Table9[[#This Row],[Código do agregado
'[Entidade']]],Table8[[Código do agregado '[Entidade']]:[Código do agregado
'[1º Direito']]],8,FALSE),".",Table9[[#This Row],[Membro]])))</f>
        <v/>
      </c>
      <c r="C1467" s="278"/>
      <c r="D1467" s="279"/>
      <c r="E1467" s="280" t="str">
        <f ca="1">IF(Table9[[#This Row],[Data de nascimento (aaaa-mm-dd)]]="","",(IF(A1467="","",DATEDIF(D1467,NOW(),"y"))))</f>
        <v/>
      </c>
      <c r="F1467" s="281"/>
      <c r="G1467" s="282"/>
      <c r="H1467" s="283" t="str">
        <f>IF(G1467="","",IF(G1467&gt;(auxiliar!L$2*14),"Sim","Não"))</f>
        <v/>
      </c>
      <c r="I1467" s="384" t="str">
        <f t="shared" si="95"/>
        <v/>
      </c>
      <c r="J1467" s="380" t="str">
        <f>IF(Table9[[#This Row],[Código do agregado
'[Entidade']]]="","",IF(A1467&lt;&gt;A1466,"A",IF(J1466="A","B",IF(J1466="B","C",IF(J1466="C","D",IF(J1466="D","E",IF(J1466="E","F",IF(J1466="F","G",IF(J1466="G","H",IF(J1466="H","I",IF(J1466="I","J",IF(J1466="J","K",IF(J1466="K","L",IF(J1466="L","M",IF(J1466="M","N",IF(J1466="N","O",IF(J1466="O","P",IF(J1466="P","Q"))))))))))))))))))</f>
        <v/>
      </c>
      <c r="K1467" s="284" t="str">
        <f t="shared" si="96"/>
        <v/>
      </c>
      <c r="L1467" s="285" t="str">
        <f t="shared" si="97"/>
        <v/>
      </c>
      <c r="M1467" s="286" t="str">
        <f t="shared" ca="1" si="98"/>
        <v/>
      </c>
      <c r="U1467" s="275"/>
    </row>
    <row r="1468" spans="1:21" x14ac:dyDescent="0.25">
      <c r="A1468" s="276"/>
      <c r="B1468" s="277" t="str">
        <f>IF(Table9[[#This Row],[Código do agregado
'[Entidade']]]="","",(CONCATENATE(VLOOKUP(Table9[[#This Row],[Código do agregado
'[Entidade']]],Table8[[Código do agregado '[Entidade']]:[Código do agregado
'[1º Direito']]],8,FALSE),".",Table9[[#This Row],[Membro]])))</f>
        <v/>
      </c>
      <c r="C1468" s="278"/>
      <c r="D1468" s="279"/>
      <c r="E1468" s="280" t="str">
        <f ca="1">IF(Table9[[#This Row],[Data de nascimento (aaaa-mm-dd)]]="","",(IF(A1468="","",DATEDIF(D1468,NOW(),"y"))))</f>
        <v/>
      </c>
      <c r="F1468" s="281"/>
      <c r="G1468" s="282"/>
      <c r="H1468" s="283" t="str">
        <f>IF(G1468="","",IF(G1468&gt;(auxiliar!L$2*14),"Sim","Não"))</f>
        <v/>
      </c>
      <c r="I1468" s="384" t="str">
        <f t="shared" si="95"/>
        <v/>
      </c>
      <c r="J1468" s="380" t="str">
        <f>IF(Table9[[#This Row],[Código do agregado
'[Entidade']]]="","",IF(A1468&lt;&gt;A1467,"A",IF(J1467="A","B",IF(J1467="B","C",IF(J1467="C","D",IF(J1467="D","E",IF(J1467="E","F",IF(J1467="F","G",IF(J1467="G","H",IF(J1467="H","I",IF(J1467="I","J",IF(J1467="J","K",IF(J1467="K","L",IF(J1467="L","M",IF(J1467="M","N",IF(J1467="N","O",IF(J1467="O","P",IF(J1467="P","Q"))))))))))))))))))</f>
        <v/>
      </c>
      <c r="K1468" s="284" t="str">
        <f t="shared" si="96"/>
        <v/>
      </c>
      <c r="L1468" s="285" t="str">
        <f t="shared" si="97"/>
        <v/>
      </c>
      <c r="M1468" s="286" t="str">
        <f t="shared" ca="1" si="98"/>
        <v/>
      </c>
      <c r="U1468" s="275"/>
    </row>
    <row r="1469" spans="1:21" x14ac:dyDescent="0.25">
      <c r="A1469" s="276"/>
      <c r="B1469" s="277" t="str">
        <f>IF(Table9[[#This Row],[Código do agregado
'[Entidade']]]="","",(CONCATENATE(VLOOKUP(Table9[[#This Row],[Código do agregado
'[Entidade']]],Table8[[Código do agregado '[Entidade']]:[Código do agregado
'[1º Direito']]],8,FALSE),".",Table9[[#This Row],[Membro]])))</f>
        <v/>
      </c>
      <c r="C1469" s="278"/>
      <c r="D1469" s="279"/>
      <c r="E1469" s="280" t="str">
        <f ca="1">IF(Table9[[#This Row],[Data de nascimento (aaaa-mm-dd)]]="","",(IF(A1469="","",DATEDIF(D1469,NOW(),"y"))))</f>
        <v/>
      </c>
      <c r="F1469" s="281"/>
      <c r="G1469" s="282"/>
      <c r="H1469" s="283" t="str">
        <f>IF(G1469="","",IF(G1469&gt;(auxiliar!L$2*14),"Sim","Não"))</f>
        <v/>
      </c>
      <c r="I1469" s="384" t="str">
        <f t="shared" si="95"/>
        <v/>
      </c>
      <c r="J1469" s="380" t="str">
        <f>IF(Table9[[#This Row],[Código do agregado
'[Entidade']]]="","",IF(A1469&lt;&gt;A1468,"A",IF(J1468="A","B",IF(J1468="B","C",IF(J1468="C","D",IF(J1468="D","E",IF(J1468="E","F",IF(J1468="F","G",IF(J1468="G","H",IF(J1468="H","I",IF(J1468="I","J",IF(J1468="J","K",IF(J1468="K","L",IF(J1468="L","M",IF(J1468="M","N",IF(J1468="N","O",IF(J1468="O","P",IF(J1468="P","Q"))))))))))))))))))</f>
        <v/>
      </c>
      <c r="K1469" s="284" t="str">
        <f t="shared" si="96"/>
        <v/>
      </c>
      <c r="L1469" s="285" t="str">
        <f t="shared" si="97"/>
        <v/>
      </c>
      <c r="M1469" s="286" t="str">
        <f t="shared" ca="1" si="98"/>
        <v/>
      </c>
      <c r="U1469" s="275"/>
    </row>
    <row r="1470" spans="1:21" x14ac:dyDescent="0.25">
      <c r="A1470" s="276"/>
      <c r="B1470" s="277" t="str">
        <f>IF(Table9[[#This Row],[Código do agregado
'[Entidade']]]="","",(CONCATENATE(VLOOKUP(Table9[[#This Row],[Código do agregado
'[Entidade']]],Table8[[Código do agregado '[Entidade']]:[Código do agregado
'[1º Direito']]],8,FALSE),".",Table9[[#This Row],[Membro]])))</f>
        <v/>
      </c>
      <c r="C1470" s="278"/>
      <c r="D1470" s="279"/>
      <c r="E1470" s="280" t="str">
        <f ca="1">IF(Table9[[#This Row],[Data de nascimento (aaaa-mm-dd)]]="","",(IF(A1470="","",DATEDIF(D1470,NOW(),"y"))))</f>
        <v/>
      </c>
      <c r="F1470" s="281"/>
      <c r="G1470" s="282"/>
      <c r="H1470" s="283" t="str">
        <f>IF(G1470="","",IF(G1470&gt;(auxiliar!L$2*14),"Sim","Não"))</f>
        <v/>
      </c>
      <c r="I1470" s="384" t="str">
        <f t="shared" si="95"/>
        <v/>
      </c>
      <c r="J1470" s="380" t="str">
        <f>IF(Table9[[#This Row],[Código do agregado
'[Entidade']]]="","",IF(A1470&lt;&gt;A1469,"A",IF(J1469="A","B",IF(J1469="B","C",IF(J1469="C","D",IF(J1469="D","E",IF(J1469="E","F",IF(J1469="F","G",IF(J1469="G","H",IF(J1469="H","I",IF(J1469="I","J",IF(J1469="J","K",IF(J1469="K","L",IF(J1469="L","M",IF(J1469="M","N",IF(J1469="N","O",IF(J1469="O","P",IF(J1469="P","Q"))))))))))))))))))</f>
        <v/>
      </c>
      <c r="K1470" s="284" t="str">
        <f t="shared" si="96"/>
        <v/>
      </c>
      <c r="L1470" s="285" t="str">
        <f t="shared" si="97"/>
        <v/>
      </c>
      <c r="M1470" s="286" t="str">
        <f t="shared" ca="1" si="98"/>
        <v/>
      </c>
      <c r="U1470" s="275"/>
    </row>
    <row r="1471" spans="1:21" x14ac:dyDescent="0.25">
      <c r="A1471" s="276"/>
      <c r="B1471" s="277" t="str">
        <f>IF(Table9[[#This Row],[Código do agregado
'[Entidade']]]="","",(CONCATENATE(VLOOKUP(Table9[[#This Row],[Código do agregado
'[Entidade']]],Table8[[Código do agregado '[Entidade']]:[Código do agregado
'[1º Direito']]],8,FALSE),".",Table9[[#This Row],[Membro]])))</f>
        <v/>
      </c>
      <c r="C1471" s="278"/>
      <c r="D1471" s="279"/>
      <c r="E1471" s="280" t="str">
        <f ca="1">IF(Table9[[#This Row],[Data de nascimento (aaaa-mm-dd)]]="","",(IF(A1471="","",DATEDIF(D1471,NOW(),"y"))))</f>
        <v/>
      </c>
      <c r="F1471" s="281"/>
      <c r="G1471" s="282"/>
      <c r="H1471" s="283" t="str">
        <f>IF(G1471="","",IF(G1471&gt;(auxiliar!L$2*14),"Sim","Não"))</f>
        <v/>
      </c>
      <c r="I1471" s="384" t="str">
        <f t="shared" si="95"/>
        <v/>
      </c>
      <c r="J1471" s="380" t="str">
        <f>IF(Table9[[#This Row],[Código do agregado
'[Entidade']]]="","",IF(A1471&lt;&gt;A1470,"A",IF(J1470="A","B",IF(J1470="B","C",IF(J1470="C","D",IF(J1470="D","E",IF(J1470="E","F",IF(J1470="F","G",IF(J1470="G","H",IF(J1470="H","I",IF(J1470="I","J",IF(J1470="J","K",IF(J1470="K","L",IF(J1470="L","M",IF(J1470="M","N",IF(J1470="N","O",IF(J1470="O","P",IF(J1470="P","Q"))))))))))))))))))</f>
        <v/>
      </c>
      <c r="K1471" s="284" t="str">
        <f t="shared" si="96"/>
        <v/>
      </c>
      <c r="L1471" s="285" t="str">
        <f t="shared" si="97"/>
        <v/>
      </c>
      <c r="M1471" s="286" t="str">
        <f t="shared" ca="1" si="98"/>
        <v/>
      </c>
      <c r="U1471" s="275"/>
    </row>
    <row r="1472" spans="1:21" x14ac:dyDescent="0.25">
      <c r="A1472" s="276"/>
      <c r="B1472" s="277" t="str">
        <f>IF(Table9[[#This Row],[Código do agregado
'[Entidade']]]="","",(CONCATENATE(VLOOKUP(Table9[[#This Row],[Código do agregado
'[Entidade']]],Table8[[Código do agregado '[Entidade']]:[Código do agregado
'[1º Direito']]],8,FALSE),".",Table9[[#This Row],[Membro]])))</f>
        <v/>
      </c>
      <c r="C1472" s="278"/>
      <c r="D1472" s="279"/>
      <c r="E1472" s="280" t="str">
        <f ca="1">IF(Table9[[#This Row],[Data de nascimento (aaaa-mm-dd)]]="","",(IF(A1472="","",DATEDIF(D1472,NOW(),"y"))))</f>
        <v/>
      </c>
      <c r="F1472" s="281"/>
      <c r="G1472" s="282"/>
      <c r="H1472" s="283" t="str">
        <f>IF(G1472="","",IF(G1472&gt;(auxiliar!L$2*14),"Sim","Não"))</f>
        <v/>
      </c>
      <c r="I1472" s="384" t="str">
        <f t="shared" si="95"/>
        <v/>
      </c>
      <c r="J1472" s="380" t="str">
        <f>IF(Table9[[#This Row],[Código do agregado
'[Entidade']]]="","",IF(A1472&lt;&gt;A1471,"A",IF(J1471="A","B",IF(J1471="B","C",IF(J1471="C","D",IF(J1471="D","E",IF(J1471="E","F",IF(J1471="F","G",IF(J1471="G","H",IF(J1471="H","I",IF(J1471="I","J",IF(J1471="J","K",IF(J1471="K","L",IF(J1471="L","M",IF(J1471="M","N",IF(J1471="N","O",IF(J1471="O","P",IF(J1471="P","Q"))))))))))))))))))</f>
        <v/>
      </c>
      <c r="K1472" s="284" t="str">
        <f t="shared" si="96"/>
        <v/>
      </c>
      <c r="L1472" s="285" t="str">
        <f t="shared" si="97"/>
        <v/>
      </c>
      <c r="M1472" s="286" t="str">
        <f t="shared" ca="1" si="98"/>
        <v/>
      </c>
      <c r="U1472" s="275"/>
    </row>
    <row r="1473" spans="1:21" x14ac:dyDescent="0.25">
      <c r="A1473" s="276"/>
      <c r="B1473" s="277" t="str">
        <f>IF(Table9[[#This Row],[Código do agregado
'[Entidade']]]="","",(CONCATENATE(VLOOKUP(Table9[[#This Row],[Código do agregado
'[Entidade']]],Table8[[Código do agregado '[Entidade']]:[Código do agregado
'[1º Direito']]],8,FALSE),".",Table9[[#This Row],[Membro]])))</f>
        <v/>
      </c>
      <c r="C1473" s="278"/>
      <c r="D1473" s="279"/>
      <c r="E1473" s="280" t="str">
        <f ca="1">IF(Table9[[#This Row],[Data de nascimento (aaaa-mm-dd)]]="","",(IF(A1473="","",DATEDIF(D1473,NOW(),"y"))))</f>
        <v/>
      </c>
      <c r="F1473" s="281"/>
      <c r="G1473" s="282"/>
      <c r="H1473" s="283" t="str">
        <f>IF(G1473="","",IF(G1473&gt;(auxiliar!L$2*14),"Sim","Não"))</f>
        <v/>
      </c>
      <c r="I1473" s="384" t="str">
        <f t="shared" si="95"/>
        <v/>
      </c>
      <c r="J1473" s="380" t="str">
        <f>IF(Table9[[#This Row],[Código do agregado
'[Entidade']]]="","",IF(A1473&lt;&gt;A1472,"A",IF(J1472="A","B",IF(J1472="B","C",IF(J1472="C","D",IF(J1472="D","E",IF(J1472="E","F",IF(J1472="F","G",IF(J1472="G","H",IF(J1472="H","I",IF(J1472="I","J",IF(J1472="J","K",IF(J1472="K","L",IF(J1472="L","M",IF(J1472="M","N",IF(J1472="N","O",IF(J1472="O","P",IF(J1472="P","Q"))))))))))))))))))</f>
        <v/>
      </c>
      <c r="K1473" s="284" t="str">
        <f t="shared" si="96"/>
        <v/>
      </c>
      <c r="L1473" s="285" t="str">
        <f t="shared" si="97"/>
        <v/>
      </c>
      <c r="M1473" s="286" t="str">
        <f t="shared" ca="1" si="98"/>
        <v/>
      </c>
      <c r="U1473" s="275"/>
    </row>
    <row r="1474" spans="1:21" x14ac:dyDescent="0.25">
      <c r="A1474" s="276"/>
      <c r="B1474" s="277" t="str">
        <f>IF(Table9[[#This Row],[Código do agregado
'[Entidade']]]="","",(CONCATENATE(VLOOKUP(Table9[[#This Row],[Código do agregado
'[Entidade']]],Table8[[Código do agregado '[Entidade']]:[Código do agregado
'[1º Direito']]],8,FALSE),".",Table9[[#This Row],[Membro]])))</f>
        <v/>
      </c>
      <c r="C1474" s="278"/>
      <c r="D1474" s="279"/>
      <c r="E1474" s="280" t="str">
        <f ca="1">IF(Table9[[#This Row],[Data de nascimento (aaaa-mm-dd)]]="","",(IF(A1474="","",DATEDIF(D1474,NOW(),"y"))))</f>
        <v/>
      </c>
      <c r="F1474" s="281"/>
      <c r="G1474" s="282"/>
      <c r="H1474" s="283" t="str">
        <f>IF(G1474="","",IF(G1474&gt;(auxiliar!L$2*14),"Sim","Não"))</f>
        <v/>
      </c>
      <c r="I1474" s="384" t="str">
        <f t="shared" si="95"/>
        <v/>
      </c>
      <c r="J1474" s="380" t="str">
        <f>IF(Table9[[#This Row],[Código do agregado
'[Entidade']]]="","",IF(A1474&lt;&gt;A1473,"A",IF(J1473="A","B",IF(J1473="B","C",IF(J1473="C","D",IF(J1473="D","E",IF(J1473="E","F",IF(J1473="F","G",IF(J1473="G","H",IF(J1473="H","I",IF(J1473="I","J",IF(J1473="J","K",IF(J1473="K","L",IF(J1473="L","M",IF(J1473="M","N",IF(J1473="N","O",IF(J1473="O","P",IF(J1473="P","Q"))))))))))))))))))</f>
        <v/>
      </c>
      <c r="K1474" s="284" t="str">
        <f t="shared" si="96"/>
        <v/>
      </c>
      <c r="L1474" s="285" t="str">
        <f t="shared" si="97"/>
        <v/>
      </c>
      <c r="M1474" s="286" t="str">
        <f t="shared" ca="1" si="98"/>
        <v/>
      </c>
      <c r="U1474" s="275"/>
    </row>
    <row r="1475" spans="1:21" x14ac:dyDescent="0.25">
      <c r="A1475" s="276"/>
      <c r="B1475" s="277" t="str">
        <f>IF(Table9[[#This Row],[Código do agregado
'[Entidade']]]="","",(CONCATENATE(VLOOKUP(Table9[[#This Row],[Código do agregado
'[Entidade']]],Table8[[Código do agregado '[Entidade']]:[Código do agregado
'[1º Direito']]],8,FALSE),".",Table9[[#This Row],[Membro]])))</f>
        <v/>
      </c>
      <c r="C1475" s="278"/>
      <c r="D1475" s="279"/>
      <c r="E1475" s="280" t="str">
        <f ca="1">IF(Table9[[#This Row],[Data de nascimento (aaaa-mm-dd)]]="","",(IF(A1475="","",DATEDIF(D1475,NOW(),"y"))))</f>
        <v/>
      </c>
      <c r="F1475" s="281"/>
      <c r="G1475" s="282"/>
      <c r="H1475" s="283" t="str">
        <f>IF(G1475="","",IF(G1475&gt;(auxiliar!L$2*14),"Sim","Não"))</f>
        <v/>
      </c>
      <c r="I1475" s="384" t="str">
        <f t="shared" si="95"/>
        <v/>
      </c>
      <c r="J1475" s="380" t="str">
        <f>IF(Table9[[#This Row],[Código do agregado
'[Entidade']]]="","",IF(A1475&lt;&gt;A1474,"A",IF(J1474="A","B",IF(J1474="B","C",IF(J1474="C","D",IF(J1474="D","E",IF(J1474="E","F",IF(J1474="F","G",IF(J1474="G","H",IF(J1474="H","I",IF(J1474="I","J",IF(J1474="J","K",IF(J1474="K","L",IF(J1474="L","M",IF(J1474="M","N",IF(J1474="N","O",IF(J1474="O","P",IF(J1474="P","Q"))))))))))))))))))</f>
        <v/>
      </c>
      <c r="K1475" s="284" t="str">
        <f t="shared" si="96"/>
        <v/>
      </c>
      <c r="L1475" s="285" t="str">
        <f t="shared" si="97"/>
        <v/>
      </c>
      <c r="M1475" s="286" t="str">
        <f t="shared" ca="1" si="98"/>
        <v/>
      </c>
      <c r="U1475" s="275"/>
    </row>
    <row r="1476" spans="1:21" x14ac:dyDescent="0.25">
      <c r="A1476" s="276"/>
      <c r="B1476" s="277" t="str">
        <f>IF(Table9[[#This Row],[Código do agregado
'[Entidade']]]="","",(CONCATENATE(VLOOKUP(Table9[[#This Row],[Código do agregado
'[Entidade']]],Table8[[Código do agregado '[Entidade']]:[Código do agregado
'[1º Direito']]],8,FALSE),".",Table9[[#This Row],[Membro]])))</f>
        <v/>
      </c>
      <c r="C1476" s="278"/>
      <c r="D1476" s="279"/>
      <c r="E1476" s="280" t="str">
        <f ca="1">IF(Table9[[#This Row],[Data de nascimento (aaaa-mm-dd)]]="","",(IF(A1476="","",DATEDIF(D1476,NOW(),"y"))))</f>
        <v/>
      </c>
      <c r="F1476" s="281"/>
      <c r="G1476" s="282"/>
      <c r="H1476" s="283" t="str">
        <f>IF(G1476="","",IF(G1476&gt;(auxiliar!L$2*14),"Sim","Não"))</f>
        <v/>
      </c>
      <c r="I1476" s="384" t="str">
        <f t="shared" si="95"/>
        <v/>
      </c>
      <c r="J1476" s="380" t="str">
        <f>IF(Table9[[#This Row],[Código do agregado
'[Entidade']]]="","",IF(A1476&lt;&gt;A1475,"A",IF(J1475="A","B",IF(J1475="B","C",IF(J1475="C","D",IF(J1475="D","E",IF(J1475="E","F",IF(J1475="F","G",IF(J1475="G","H",IF(J1475="H","I",IF(J1475="I","J",IF(J1475="J","K",IF(J1475="K","L",IF(J1475="L","M",IF(J1475="M","N",IF(J1475="N","O",IF(J1475="O","P",IF(J1475="P","Q"))))))))))))))))))</f>
        <v/>
      </c>
      <c r="K1476" s="284" t="str">
        <f t="shared" si="96"/>
        <v/>
      </c>
      <c r="L1476" s="285" t="str">
        <f t="shared" si="97"/>
        <v/>
      </c>
      <c r="M1476" s="286" t="str">
        <f t="shared" ca="1" si="98"/>
        <v/>
      </c>
      <c r="U1476" s="275"/>
    </row>
    <row r="1477" spans="1:21" x14ac:dyDescent="0.25">
      <c r="A1477" s="276"/>
      <c r="B1477" s="277" t="str">
        <f>IF(Table9[[#This Row],[Código do agregado
'[Entidade']]]="","",(CONCATENATE(VLOOKUP(Table9[[#This Row],[Código do agregado
'[Entidade']]],Table8[[Código do agregado '[Entidade']]:[Código do agregado
'[1º Direito']]],8,FALSE),".",Table9[[#This Row],[Membro]])))</f>
        <v/>
      </c>
      <c r="C1477" s="278"/>
      <c r="D1477" s="279"/>
      <c r="E1477" s="280" t="str">
        <f ca="1">IF(Table9[[#This Row],[Data de nascimento (aaaa-mm-dd)]]="","",(IF(A1477="","",DATEDIF(D1477,NOW(),"y"))))</f>
        <v/>
      </c>
      <c r="F1477" s="281"/>
      <c r="G1477" s="282"/>
      <c r="H1477" s="283" t="str">
        <f>IF(G1477="","",IF(G1477&gt;(auxiliar!L$2*14),"Sim","Não"))</f>
        <v/>
      </c>
      <c r="I1477" s="384" t="str">
        <f t="shared" si="95"/>
        <v/>
      </c>
      <c r="J1477" s="380" t="str">
        <f>IF(Table9[[#This Row],[Código do agregado
'[Entidade']]]="","",IF(A1477&lt;&gt;A1476,"A",IF(J1476="A","B",IF(J1476="B","C",IF(J1476="C","D",IF(J1476="D","E",IF(J1476="E","F",IF(J1476="F","G",IF(J1476="G","H",IF(J1476="H","I",IF(J1476="I","J",IF(J1476="J","K",IF(J1476="K","L",IF(J1476="L","M",IF(J1476="M","N",IF(J1476="N","O",IF(J1476="O","P",IF(J1476="P","Q"))))))))))))))))))</f>
        <v/>
      </c>
      <c r="K1477" s="284" t="str">
        <f t="shared" si="96"/>
        <v/>
      </c>
      <c r="L1477" s="285" t="str">
        <f t="shared" si="97"/>
        <v/>
      </c>
      <c r="M1477" s="286" t="str">
        <f t="shared" ca="1" si="98"/>
        <v/>
      </c>
      <c r="U1477" s="275"/>
    </row>
    <row r="1478" spans="1:21" x14ac:dyDescent="0.25">
      <c r="A1478" s="276"/>
      <c r="B1478" s="277" t="str">
        <f>IF(Table9[[#This Row],[Código do agregado
'[Entidade']]]="","",(CONCATENATE(VLOOKUP(Table9[[#This Row],[Código do agregado
'[Entidade']]],Table8[[Código do agregado '[Entidade']]:[Código do agregado
'[1º Direito']]],8,FALSE),".",Table9[[#This Row],[Membro]])))</f>
        <v/>
      </c>
      <c r="C1478" s="278"/>
      <c r="D1478" s="279"/>
      <c r="E1478" s="280" t="str">
        <f ca="1">IF(Table9[[#This Row],[Data de nascimento (aaaa-mm-dd)]]="","",(IF(A1478="","",DATEDIF(D1478,NOW(),"y"))))</f>
        <v/>
      </c>
      <c r="F1478" s="281"/>
      <c r="G1478" s="282"/>
      <c r="H1478" s="283" t="str">
        <f>IF(G1478="","",IF(G1478&gt;(auxiliar!L$2*14),"Sim","Não"))</f>
        <v/>
      </c>
      <c r="I1478" s="384" t="str">
        <f t="shared" si="95"/>
        <v/>
      </c>
      <c r="J1478" s="380" t="str">
        <f>IF(Table9[[#This Row],[Código do agregado
'[Entidade']]]="","",IF(A1478&lt;&gt;A1477,"A",IF(J1477="A","B",IF(J1477="B","C",IF(J1477="C","D",IF(J1477="D","E",IF(J1477="E","F",IF(J1477="F","G",IF(J1477="G","H",IF(J1477="H","I",IF(J1477="I","J",IF(J1477="J","K",IF(J1477="K","L",IF(J1477="L","M",IF(J1477="M","N",IF(J1477="N","O",IF(J1477="O","P",IF(J1477="P","Q"))))))))))))))))))</f>
        <v/>
      </c>
      <c r="K1478" s="284" t="str">
        <f t="shared" si="96"/>
        <v/>
      </c>
      <c r="L1478" s="285" t="str">
        <f t="shared" si="97"/>
        <v/>
      </c>
      <c r="M1478" s="286" t="str">
        <f t="shared" ca="1" si="98"/>
        <v/>
      </c>
      <c r="U1478" s="275"/>
    </row>
    <row r="1479" spans="1:21" x14ac:dyDescent="0.25">
      <c r="A1479" s="276"/>
      <c r="B1479" s="277" t="str">
        <f>IF(Table9[[#This Row],[Código do agregado
'[Entidade']]]="","",(CONCATENATE(VLOOKUP(Table9[[#This Row],[Código do agregado
'[Entidade']]],Table8[[Código do agregado '[Entidade']]:[Código do agregado
'[1º Direito']]],8,FALSE),".",Table9[[#This Row],[Membro]])))</f>
        <v/>
      </c>
      <c r="C1479" s="278"/>
      <c r="D1479" s="279"/>
      <c r="E1479" s="280" t="str">
        <f ca="1">IF(Table9[[#This Row],[Data de nascimento (aaaa-mm-dd)]]="","",(IF(A1479="","",DATEDIF(D1479,NOW(),"y"))))</f>
        <v/>
      </c>
      <c r="F1479" s="281"/>
      <c r="G1479" s="282"/>
      <c r="H1479" s="283" t="str">
        <f>IF(G1479="","",IF(G1479&gt;(auxiliar!L$2*14),"Sim","Não"))</f>
        <v/>
      </c>
      <c r="I1479" s="384" t="str">
        <f t="shared" ref="I1479:I1542" si="99">IF(AND(A1479&lt;&gt;"",OR(C1479="",D1479="",F1479="",AND(H1479="",L1479="Rend"))),"NÃO","")</f>
        <v/>
      </c>
      <c r="J1479" s="380" t="str">
        <f>IF(Table9[[#This Row],[Código do agregado
'[Entidade']]]="","",IF(A1479&lt;&gt;A1478,"A",IF(J1478="A","B",IF(J1478="B","C",IF(J1478="C","D",IF(J1478="D","E",IF(J1478="E","F",IF(J1478="F","G",IF(J1478="G","H",IF(J1478="H","I",IF(J1478="I","J",IF(J1478="J","K",IF(J1478="K","L",IF(J1478="L","M",IF(J1478="M","N",IF(J1478="N","O",IF(J1478="O","P",IF(J1478="P","Q"))))))))))))))))))</f>
        <v/>
      </c>
      <c r="K1479" s="284" t="str">
        <f t="shared" si="96"/>
        <v/>
      </c>
      <c r="L1479" s="285" t="str">
        <f t="shared" si="97"/>
        <v/>
      </c>
      <c r="M1479" s="286" t="str">
        <f t="shared" ca="1" si="98"/>
        <v/>
      </c>
      <c r="U1479" s="275"/>
    </row>
    <row r="1480" spans="1:21" x14ac:dyDescent="0.25">
      <c r="A1480" s="276"/>
      <c r="B1480" s="277" t="str">
        <f>IF(Table9[[#This Row],[Código do agregado
'[Entidade']]]="","",(CONCATENATE(VLOOKUP(Table9[[#This Row],[Código do agregado
'[Entidade']]],Table8[[Código do agregado '[Entidade']]:[Código do agregado
'[1º Direito']]],8,FALSE),".",Table9[[#This Row],[Membro]])))</f>
        <v/>
      </c>
      <c r="C1480" s="278"/>
      <c r="D1480" s="279"/>
      <c r="E1480" s="280" t="str">
        <f ca="1">IF(Table9[[#This Row],[Data de nascimento (aaaa-mm-dd)]]="","",(IF(A1480="","",DATEDIF(D1480,NOW(),"y"))))</f>
        <v/>
      </c>
      <c r="F1480" s="281"/>
      <c r="G1480" s="282"/>
      <c r="H1480" s="283" t="str">
        <f>IF(G1480="","",IF(G1480&gt;(auxiliar!L$2*14),"Sim","Não"))</f>
        <v/>
      </c>
      <c r="I1480" s="384" t="str">
        <f t="shared" si="99"/>
        <v/>
      </c>
      <c r="J1480" s="380" t="str">
        <f>IF(Table9[[#This Row],[Código do agregado
'[Entidade']]]="","",IF(A1480&lt;&gt;A1479,"A",IF(J1479="A","B",IF(J1479="B","C",IF(J1479="C","D",IF(J1479="D","E",IF(J1479="E","F",IF(J1479="F","G",IF(J1479="G","H",IF(J1479="H","I",IF(J1479="I","J",IF(J1479="J","K",IF(J1479="K","L",IF(J1479="L","M",IF(J1479="M","N",IF(J1479="N","O",IF(J1479="O","P",IF(J1479="P","Q"))))))))))))))))))</f>
        <v/>
      </c>
      <c r="K1480" s="284" t="str">
        <f t="shared" si="96"/>
        <v/>
      </c>
      <c r="L1480" s="285" t="str">
        <f t="shared" si="97"/>
        <v/>
      </c>
      <c r="M1480" s="286" t="str">
        <f t="shared" ca="1" si="98"/>
        <v/>
      </c>
      <c r="U1480" s="275"/>
    </row>
    <row r="1481" spans="1:21" x14ac:dyDescent="0.25">
      <c r="A1481" s="276"/>
      <c r="B1481" s="277" t="str">
        <f>IF(Table9[[#This Row],[Código do agregado
'[Entidade']]]="","",(CONCATENATE(VLOOKUP(Table9[[#This Row],[Código do agregado
'[Entidade']]],Table8[[Código do agregado '[Entidade']]:[Código do agregado
'[1º Direito']]],8,FALSE),".",Table9[[#This Row],[Membro]])))</f>
        <v/>
      </c>
      <c r="C1481" s="278"/>
      <c r="D1481" s="279"/>
      <c r="E1481" s="280" t="str">
        <f ca="1">IF(Table9[[#This Row],[Data de nascimento (aaaa-mm-dd)]]="","",(IF(A1481="","",DATEDIF(D1481,NOW(),"y"))))</f>
        <v/>
      </c>
      <c r="F1481" s="281"/>
      <c r="G1481" s="282"/>
      <c r="H1481" s="283" t="str">
        <f>IF(G1481="","",IF(G1481&gt;(auxiliar!L$2*14),"Sim","Não"))</f>
        <v/>
      </c>
      <c r="I1481" s="384" t="str">
        <f t="shared" si="99"/>
        <v/>
      </c>
      <c r="J1481" s="380" t="str">
        <f>IF(Table9[[#This Row],[Código do agregado
'[Entidade']]]="","",IF(A1481&lt;&gt;A1480,"A",IF(J1480="A","B",IF(J1480="B","C",IF(J1480="C","D",IF(J1480="D","E",IF(J1480="E","F",IF(J1480="F","G",IF(J1480="G","H",IF(J1480="H","I",IF(J1480="I","J",IF(J1480="J","K",IF(J1480="K","L",IF(J1480="L","M",IF(J1480="M","N",IF(J1480="N","O",IF(J1480="O","P",IF(J1480="P","Q"))))))))))))))))))</f>
        <v/>
      </c>
      <c r="K1481" s="284" t="str">
        <f t="shared" si="96"/>
        <v/>
      </c>
      <c r="L1481" s="285" t="str">
        <f t="shared" si="97"/>
        <v/>
      </c>
      <c r="M1481" s="286" t="str">
        <f t="shared" ca="1" si="98"/>
        <v/>
      </c>
      <c r="U1481" s="275"/>
    </row>
    <row r="1482" spans="1:21" x14ac:dyDescent="0.25">
      <c r="A1482" s="276"/>
      <c r="B1482" s="277" t="str">
        <f>IF(Table9[[#This Row],[Código do agregado
'[Entidade']]]="","",(CONCATENATE(VLOOKUP(Table9[[#This Row],[Código do agregado
'[Entidade']]],Table8[[Código do agregado '[Entidade']]:[Código do agregado
'[1º Direito']]],8,FALSE),".",Table9[[#This Row],[Membro]])))</f>
        <v/>
      </c>
      <c r="C1482" s="278"/>
      <c r="D1482" s="279"/>
      <c r="E1482" s="280" t="str">
        <f ca="1">IF(Table9[[#This Row],[Data de nascimento (aaaa-mm-dd)]]="","",(IF(A1482="","",DATEDIF(D1482,NOW(),"y"))))</f>
        <v/>
      </c>
      <c r="F1482" s="281"/>
      <c r="G1482" s="282"/>
      <c r="H1482" s="283" t="str">
        <f>IF(G1482="","",IF(G1482&gt;(auxiliar!L$2*14),"Sim","Não"))</f>
        <v/>
      </c>
      <c r="I1482" s="384" t="str">
        <f t="shared" si="99"/>
        <v/>
      </c>
      <c r="J1482" s="380" t="str">
        <f>IF(Table9[[#This Row],[Código do agregado
'[Entidade']]]="","",IF(A1482&lt;&gt;A1481,"A",IF(J1481="A","B",IF(J1481="B","C",IF(J1481="C","D",IF(J1481="D","E",IF(J1481="E","F",IF(J1481="F","G",IF(J1481="G","H",IF(J1481="H","I",IF(J1481="I","J",IF(J1481="J","K",IF(J1481="K","L",IF(J1481="L","M",IF(J1481="M","N",IF(J1481="N","O",IF(J1481="O","P",IF(J1481="P","Q"))))))))))))))))))</f>
        <v/>
      </c>
      <c r="K1482" s="284" t="str">
        <f t="shared" si="96"/>
        <v/>
      </c>
      <c r="L1482" s="285" t="str">
        <f t="shared" si="97"/>
        <v/>
      </c>
      <c r="M1482" s="286" t="str">
        <f t="shared" ca="1" si="98"/>
        <v/>
      </c>
      <c r="U1482" s="275"/>
    </row>
    <row r="1483" spans="1:21" x14ac:dyDescent="0.25">
      <c r="A1483" s="276"/>
      <c r="B1483" s="277" t="str">
        <f>IF(Table9[[#This Row],[Código do agregado
'[Entidade']]]="","",(CONCATENATE(VLOOKUP(Table9[[#This Row],[Código do agregado
'[Entidade']]],Table8[[Código do agregado '[Entidade']]:[Código do agregado
'[1º Direito']]],8,FALSE),".",Table9[[#This Row],[Membro]])))</f>
        <v/>
      </c>
      <c r="C1483" s="278"/>
      <c r="D1483" s="279"/>
      <c r="E1483" s="280" t="str">
        <f ca="1">IF(Table9[[#This Row],[Data de nascimento (aaaa-mm-dd)]]="","",(IF(A1483="","",DATEDIF(D1483,NOW(),"y"))))</f>
        <v/>
      </c>
      <c r="F1483" s="281"/>
      <c r="G1483" s="282"/>
      <c r="H1483" s="283" t="str">
        <f>IF(G1483="","",IF(G1483&gt;(auxiliar!L$2*14),"Sim","Não"))</f>
        <v/>
      </c>
      <c r="I1483" s="384" t="str">
        <f t="shared" si="99"/>
        <v/>
      </c>
      <c r="J1483" s="380" t="str">
        <f>IF(Table9[[#This Row],[Código do agregado
'[Entidade']]]="","",IF(A1483&lt;&gt;A1482,"A",IF(J1482="A","B",IF(J1482="B","C",IF(J1482="C","D",IF(J1482="D","E",IF(J1482="E","F",IF(J1482="F","G",IF(J1482="G","H",IF(J1482="H","I",IF(J1482="I","J",IF(J1482="J","K",IF(J1482="K","L",IF(J1482="L","M",IF(J1482="M","N",IF(J1482="N","O",IF(J1482="O","P",IF(J1482="P","Q"))))))))))))))))))</f>
        <v/>
      </c>
      <c r="K1483" s="284" t="str">
        <f t="shared" si="96"/>
        <v/>
      </c>
      <c r="L1483" s="285" t="str">
        <f t="shared" si="97"/>
        <v/>
      </c>
      <c r="M1483" s="286" t="str">
        <f t="shared" ca="1" si="98"/>
        <v/>
      </c>
      <c r="U1483" s="275"/>
    </row>
    <row r="1484" spans="1:21" x14ac:dyDescent="0.25">
      <c r="A1484" s="276"/>
      <c r="B1484" s="277" t="str">
        <f>IF(Table9[[#This Row],[Código do agregado
'[Entidade']]]="","",(CONCATENATE(VLOOKUP(Table9[[#This Row],[Código do agregado
'[Entidade']]],Table8[[Código do agregado '[Entidade']]:[Código do agregado
'[1º Direito']]],8,FALSE),".",Table9[[#This Row],[Membro]])))</f>
        <v/>
      </c>
      <c r="C1484" s="278"/>
      <c r="D1484" s="279"/>
      <c r="E1484" s="280" t="str">
        <f ca="1">IF(Table9[[#This Row],[Data de nascimento (aaaa-mm-dd)]]="","",(IF(A1484="","",DATEDIF(D1484,NOW(),"y"))))</f>
        <v/>
      </c>
      <c r="F1484" s="281"/>
      <c r="G1484" s="282"/>
      <c r="H1484" s="283" t="str">
        <f>IF(G1484="","",IF(G1484&gt;(auxiliar!L$2*14),"Sim","Não"))</f>
        <v/>
      </c>
      <c r="I1484" s="384" t="str">
        <f t="shared" si="99"/>
        <v/>
      </c>
      <c r="J1484" s="380" t="str">
        <f>IF(Table9[[#This Row],[Código do agregado
'[Entidade']]]="","",IF(A1484&lt;&gt;A1483,"A",IF(J1483="A","B",IF(J1483="B","C",IF(J1483="C","D",IF(J1483="D","E",IF(J1483="E","F",IF(J1483="F","G",IF(J1483="G","H",IF(J1483="H","I",IF(J1483="I","J",IF(J1483="J","K",IF(J1483="K","L",IF(J1483="L","M",IF(J1483="M","N",IF(J1483="N","O",IF(J1483="O","P",IF(J1483="P","Q"))))))))))))))))))</f>
        <v/>
      </c>
      <c r="K1484" s="284" t="str">
        <f t="shared" ref="K1484:K1547" si="100">IFERROR(IF(OR(RIGHT(C1484,1)-(11-((9*LEFT(C1484,1)+8*MID(C1484,2,1)+7*MID(C1484,3,1)+6*MID(C1484,4,1)+5*MID(C1484,5,1)+4*MID(C1484,6,1)+3*MID(C1484,7,1)+2*MID(C1484,8,1))-(11*INT((9*LEFT(C1484,1)+8*MID(C1484,2,1)+7*MID(C1484,3,1)+6*MID(C1484,4,1)+5*MID(C1484,5,1)+4*MID(C1484,6,1)+3*MID(C1484,7,1)+2*MID(C1484,8,1))/11))))=0,RIGHT(C1484,1)-(11-((9*LEFT(C1484,1)+8*MID(C1484,2,1)+7*MID(C1484,3,1)+6*MID(C1484,4,1)+5*MID(C1484,5,1)+4*MID(C1484,6,1)+3*MID(C1484,7,1)+2*MID(C1484,8,1))-(11*INT((9*LEFT(C1484,1)+8*MID(C1484,2,1)+7*MID(C1484,3,1)+6*MID(C1484,4,1)+5*MID(C1484,5,1)+4*MID(C1484,6,1)+3*MID(C1484,7,1)+2*MID(C1484,8,1))/11))))=-11,RIGHT(C1484,1)-(11-((9*LEFT(C1484,1)+8*MID(C1484,2,1)+7*MID(C1484,3,1)+6*MID(C1484,4,1)+5*MID(C1484,5,1)+4*MID(C1484,6,1)+3*MID(C1484,7,1)+2*MID(C1484,8,1))-(11*INT((9*LEFT(C1484,1)+8*MID(C1484,2,1)+7*MID(C1484,3,1)+6*MID(C1484,4,1)+5*MID(C1484,5,1)+4*MID(C1484,6,1)+3*MID(C1484,7,1)+2*MID(C1484,8,1))/11))))=-10),"","X"),"")</f>
        <v/>
      </c>
      <c r="L1484" s="285" t="str">
        <f t="shared" ref="L1484:L1547" si="101">IF(RIGHT(B1484,1)="A","",IF(B1484="","",IF(OR(E1484&gt;65,AND(E1484&gt;17,E1484&lt;26)),"Rend","")))</f>
        <v/>
      </c>
      <c r="M1484" s="286" t="str">
        <f t="shared" ref="M1484:M1547" ca="1" si="102">IF(OR(E1484&lt;18,AND(H1484="Não",L1484="Rend")),"Dep","")</f>
        <v/>
      </c>
      <c r="U1484" s="275"/>
    </row>
    <row r="1485" spans="1:21" x14ac:dyDescent="0.25">
      <c r="A1485" s="276"/>
      <c r="B1485" s="277" t="str">
        <f>IF(Table9[[#This Row],[Código do agregado
'[Entidade']]]="","",(CONCATENATE(VLOOKUP(Table9[[#This Row],[Código do agregado
'[Entidade']]],Table8[[Código do agregado '[Entidade']]:[Código do agregado
'[1º Direito']]],8,FALSE),".",Table9[[#This Row],[Membro]])))</f>
        <v/>
      </c>
      <c r="C1485" s="278"/>
      <c r="D1485" s="279"/>
      <c r="E1485" s="280" t="str">
        <f ca="1">IF(Table9[[#This Row],[Data de nascimento (aaaa-mm-dd)]]="","",(IF(A1485="","",DATEDIF(D1485,NOW(),"y"))))</f>
        <v/>
      </c>
      <c r="F1485" s="281"/>
      <c r="G1485" s="282"/>
      <c r="H1485" s="283" t="str">
        <f>IF(G1485="","",IF(G1485&gt;(auxiliar!L$2*14),"Sim","Não"))</f>
        <v/>
      </c>
      <c r="I1485" s="384" t="str">
        <f t="shared" si="99"/>
        <v/>
      </c>
      <c r="J1485" s="380" t="str">
        <f>IF(Table9[[#This Row],[Código do agregado
'[Entidade']]]="","",IF(A1485&lt;&gt;A1484,"A",IF(J1484="A","B",IF(J1484="B","C",IF(J1484="C","D",IF(J1484="D","E",IF(J1484="E","F",IF(J1484="F","G",IF(J1484="G","H",IF(J1484="H","I",IF(J1484="I","J",IF(J1484="J","K",IF(J1484="K","L",IF(J1484="L","M",IF(J1484="M","N",IF(J1484="N","O",IF(J1484="O","P",IF(J1484="P","Q"))))))))))))))))))</f>
        <v/>
      </c>
      <c r="K1485" s="284" t="str">
        <f t="shared" si="100"/>
        <v/>
      </c>
      <c r="L1485" s="285" t="str">
        <f t="shared" si="101"/>
        <v/>
      </c>
      <c r="M1485" s="286" t="str">
        <f t="shared" ca="1" si="102"/>
        <v/>
      </c>
      <c r="U1485" s="275"/>
    </row>
    <row r="1486" spans="1:21" x14ac:dyDescent="0.25">
      <c r="A1486" s="276"/>
      <c r="B1486" s="277" t="str">
        <f>IF(Table9[[#This Row],[Código do agregado
'[Entidade']]]="","",(CONCATENATE(VLOOKUP(Table9[[#This Row],[Código do agregado
'[Entidade']]],Table8[[Código do agregado '[Entidade']]:[Código do agregado
'[1º Direito']]],8,FALSE),".",Table9[[#This Row],[Membro]])))</f>
        <v/>
      </c>
      <c r="C1486" s="278"/>
      <c r="D1486" s="279"/>
      <c r="E1486" s="280" t="str">
        <f ca="1">IF(Table9[[#This Row],[Data de nascimento (aaaa-mm-dd)]]="","",(IF(A1486="","",DATEDIF(D1486,NOW(),"y"))))</f>
        <v/>
      </c>
      <c r="F1486" s="281"/>
      <c r="G1486" s="282"/>
      <c r="H1486" s="283" t="str">
        <f>IF(G1486="","",IF(G1486&gt;(auxiliar!L$2*14),"Sim","Não"))</f>
        <v/>
      </c>
      <c r="I1486" s="384" t="str">
        <f t="shared" si="99"/>
        <v/>
      </c>
      <c r="J1486" s="380" t="str">
        <f>IF(Table9[[#This Row],[Código do agregado
'[Entidade']]]="","",IF(A1486&lt;&gt;A1485,"A",IF(J1485="A","B",IF(J1485="B","C",IF(J1485="C","D",IF(J1485="D","E",IF(J1485="E","F",IF(J1485="F","G",IF(J1485="G","H",IF(J1485="H","I",IF(J1485="I","J",IF(J1485="J","K",IF(J1485="K","L",IF(J1485="L","M",IF(J1485="M","N",IF(J1485="N","O",IF(J1485="O","P",IF(J1485="P","Q"))))))))))))))))))</f>
        <v/>
      </c>
      <c r="K1486" s="284" t="str">
        <f t="shared" si="100"/>
        <v/>
      </c>
      <c r="L1486" s="285" t="str">
        <f t="shared" si="101"/>
        <v/>
      </c>
      <c r="M1486" s="286" t="str">
        <f t="shared" ca="1" si="102"/>
        <v/>
      </c>
      <c r="U1486" s="275"/>
    </row>
    <row r="1487" spans="1:21" x14ac:dyDescent="0.25">
      <c r="A1487" s="276"/>
      <c r="B1487" s="277" t="str">
        <f>IF(Table9[[#This Row],[Código do agregado
'[Entidade']]]="","",(CONCATENATE(VLOOKUP(Table9[[#This Row],[Código do agregado
'[Entidade']]],Table8[[Código do agregado '[Entidade']]:[Código do agregado
'[1º Direito']]],8,FALSE),".",Table9[[#This Row],[Membro]])))</f>
        <v/>
      </c>
      <c r="C1487" s="278"/>
      <c r="D1487" s="279"/>
      <c r="E1487" s="280" t="str">
        <f ca="1">IF(Table9[[#This Row],[Data de nascimento (aaaa-mm-dd)]]="","",(IF(A1487="","",DATEDIF(D1487,NOW(),"y"))))</f>
        <v/>
      </c>
      <c r="F1487" s="281"/>
      <c r="G1487" s="282"/>
      <c r="H1487" s="283" t="str">
        <f>IF(G1487="","",IF(G1487&gt;(auxiliar!L$2*14),"Sim","Não"))</f>
        <v/>
      </c>
      <c r="I1487" s="384" t="str">
        <f t="shared" si="99"/>
        <v/>
      </c>
      <c r="J1487" s="380" t="str">
        <f>IF(Table9[[#This Row],[Código do agregado
'[Entidade']]]="","",IF(A1487&lt;&gt;A1486,"A",IF(J1486="A","B",IF(J1486="B","C",IF(J1486="C","D",IF(J1486="D","E",IF(J1486="E","F",IF(J1486="F","G",IF(J1486="G","H",IF(J1486="H","I",IF(J1486="I","J",IF(J1486="J","K",IF(J1486="K","L",IF(J1486="L","M",IF(J1486="M","N",IF(J1486="N","O",IF(J1486="O","P",IF(J1486="P","Q"))))))))))))))))))</f>
        <v/>
      </c>
      <c r="K1487" s="284" t="str">
        <f t="shared" si="100"/>
        <v/>
      </c>
      <c r="L1487" s="285" t="str">
        <f t="shared" si="101"/>
        <v/>
      </c>
      <c r="M1487" s="286" t="str">
        <f t="shared" ca="1" si="102"/>
        <v/>
      </c>
      <c r="U1487" s="275"/>
    </row>
    <row r="1488" spans="1:21" x14ac:dyDescent="0.25">
      <c r="A1488" s="276"/>
      <c r="B1488" s="277" t="str">
        <f>IF(Table9[[#This Row],[Código do agregado
'[Entidade']]]="","",(CONCATENATE(VLOOKUP(Table9[[#This Row],[Código do agregado
'[Entidade']]],Table8[[Código do agregado '[Entidade']]:[Código do agregado
'[1º Direito']]],8,FALSE),".",Table9[[#This Row],[Membro]])))</f>
        <v/>
      </c>
      <c r="C1488" s="278"/>
      <c r="D1488" s="279"/>
      <c r="E1488" s="280" t="str">
        <f ca="1">IF(Table9[[#This Row],[Data de nascimento (aaaa-mm-dd)]]="","",(IF(A1488="","",DATEDIF(D1488,NOW(),"y"))))</f>
        <v/>
      </c>
      <c r="F1488" s="281"/>
      <c r="G1488" s="282"/>
      <c r="H1488" s="283" t="str">
        <f>IF(G1488="","",IF(G1488&gt;(auxiliar!L$2*14),"Sim","Não"))</f>
        <v/>
      </c>
      <c r="I1488" s="384" t="str">
        <f t="shared" si="99"/>
        <v/>
      </c>
      <c r="J1488" s="380" t="str">
        <f>IF(Table9[[#This Row],[Código do agregado
'[Entidade']]]="","",IF(A1488&lt;&gt;A1487,"A",IF(J1487="A","B",IF(J1487="B","C",IF(J1487="C","D",IF(J1487="D","E",IF(J1487="E","F",IF(J1487="F","G",IF(J1487="G","H",IF(J1487="H","I",IF(J1487="I","J",IF(J1487="J","K",IF(J1487="K","L",IF(J1487="L","M",IF(J1487="M","N",IF(J1487="N","O",IF(J1487="O","P",IF(J1487="P","Q"))))))))))))))))))</f>
        <v/>
      </c>
      <c r="K1488" s="284" t="str">
        <f t="shared" si="100"/>
        <v/>
      </c>
      <c r="L1488" s="285" t="str">
        <f t="shared" si="101"/>
        <v/>
      </c>
      <c r="M1488" s="286" t="str">
        <f t="shared" ca="1" si="102"/>
        <v/>
      </c>
      <c r="U1488" s="275"/>
    </row>
    <row r="1489" spans="1:21" x14ac:dyDescent="0.25">
      <c r="A1489" s="276"/>
      <c r="B1489" s="277" t="str">
        <f>IF(Table9[[#This Row],[Código do agregado
'[Entidade']]]="","",(CONCATENATE(VLOOKUP(Table9[[#This Row],[Código do agregado
'[Entidade']]],Table8[[Código do agregado '[Entidade']]:[Código do agregado
'[1º Direito']]],8,FALSE),".",Table9[[#This Row],[Membro]])))</f>
        <v/>
      </c>
      <c r="C1489" s="278"/>
      <c r="D1489" s="279"/>
      <c r="E1489" s="280" t="str">
        <f ca="1">IF(Table9[[#This Row],[Data de nascimento (aaaa-mm-dd)]]="","",(IF(A1489="","",DATEDIF(D1489,NOW(),"y"))))</f>
        <v/>
      </c>
      <c r="F1489" s="281"/>
      <c r="G1489" s="282"/>
      <c r="H1489" s="283" t="str">
        <f>IF(G1489="","",IF(G1489&gt;(auxiliar!L$2*14),"Sim","Não"))</f>
        <v/>
      </c>
      <c r="I1489" s="384" t="str">
        <f t="shared" si="99"/>
        <v/>
      </c>
      <c r="J1489" s="380" t="str">
        <f>IF(Table9[[#This Row],[Código do agregado
'[Entidade']]]="","",IF(A1489&lt;&gt;A1488,"A",IF(J1488="A","B",IF(J1488="B","C",IF(J1488="C","D",IF(J1488="D","E",IF(J1488="E","F",IF(J1488="F","G",IF(J1488="G","H",IF(J1488="H","I",IF(J1488="I","J",IF(J1488="J","K",IF(J1488="K","L",IF(J1488="L","M",IF(J1488="M","N",IF(J1488="N","O",IF(J1488="O","P",IF(J1488="P","Q"))))))))))))))))))</f>
        <v/>
      </c>
      <c r="K1489" s="284" t="str">
        <f t="shared" si="100"/>
        <v/>
      </c>
      <c r="L1489" s="285" t="str">
        <f t="shared" si="101"/>
        <v/>
      </c>
      <c r="M1489" s="286" t="str">
        <f t="shared" ca="1" si="102"/>
        <v/>
      </c>
      <c r="U1489" s="275"/>
    </row>
    <row r="1490" spans="1:21" x14ac:dyDescent="0.25">
      <c r="A1490" s="276"/>
      <c r="B1490" s="277" t="str">
        <f>IF(Table9[[#This Row],[Código do agregado
'[Entidade']]]="","",(CONCATENATE(VLOOKUP(Table9[[#This Row],[Código do agregado
'[Entidade']]],Table8[[Código do agregado '[Entidade']]:[Código do agregado
'[1º Direito']]],8,FALSE),".",Table9[[#This Row],[Membro]])))</f>
        <v/>
      </c>
      <c r="C1490" s="278"/>
      <c r="D1490" s="279"/>
      <c r="E1490" s="280" t="str">
        <f ca="1">IF(Table9[[#This Row],[Data de nascimento (aaaa-mm-dd)]]="","",(IF(A1490="","",DATEDIF(D1490,NOW(),"y"))))</f>
        <v/>
      </c>
      <c r="F1490" s="281"/>
      <c r="G1490" s="282"/>
      <c r="H1490" s="283" t="str">
        <f>IF(G1490="","",IF(G1490&gt;(auxiliar!L$2*14),"Sim","Não"))</f>
        <v/>
      </c>
      <c r="I1490" s="384" t="str">
        <f t="shared" si="99"/>
        <v/>
      </c>
      <c r="J1490" s="380" t="str">
        <f>IF(Table9[[#This Row],[Código do agregado
'[Entidade']]]="","",IF(A1490&lt;&gt;A1489,"A",IF(J1489="A","B",IF(J1489="B","C",IF(J1489="C","D",IF(J1489="D","E",IF(J1489="E","F",IF(J1489="F","G",IF(J1489="G","H",IF(J1489="H","I",IF(J1489="I","J",IF(J1489="J","K",IF(J1489="K","L",IF(J1489="L","M",IF(J1489="M","N",IF(J1489="N","O",IF(J1489="O","P",IF(J1489="P","Q"))))))))))))))))))</f>
        <v/>
      </c>
      <c r="K1490" s="284" t="str">
        <f t="shared" si="100"/>
        <v/>
      </c>
      <c r="L1490" s="285" t="str">
        <f t="shared" si="101"/>
        <v/>
      </c>
      <c r="M1490" s="286" t="str">
        <f t="shared" ca="1" si="102"/>
        <v/>
      </c>
      <c r="U1490" s="275"/>
    </row>
    <row r="1491" spans="1:21" x14ac:dyDescent="0.25">
      <c r="A1491" s="276"/>
      <c r="B1491" s="277" t="str">
        <f>IF(Table9[[#This Row],[Código do agregado
'[Entidade']]]="","",(CONCATENATE(VLOOKUP(Table9[[#This Row],[Código do agregado
'[Entidade']]],Table8[[Código do agregado '[Entidade']]:[Código do agregado
'[1º Direito']]],8,FALSE),".",Table9[[#This Row],[Membro]])))</f>
        <v/>
      </c>
      <c r="C1491" s="278"/>
      <c r="D1491" s="279"/>
      <c r="E1491" s="280" t="str">
        <f ca="1">IF(Table9[[#This Row],[Data de nascimento (aaaa-mm-dd)]]="","",(IF(A1491="","",DATEDIF(D1491,NOW(),"y"))))</f>
        <v/>
      </c>
      <c r="F1491" s="281"/>
      <c r="G1491" s="282"/>
      <c r="H1491" s="283" t="str">
        <f>IF(G1491="","",IF(G1491&gt;(auxiliar!L$2*14),"Sim","Não"))</f>
        <v/>
      </c>
      <c r="I1491" s="384" t="str">
        <f t="shared" si="99"/>
        <v/>
      </c>
      <c r="J1491" s="380" t="str">
        <f>IF(Table9[[#This Row],[Código do agregado
'[Entidade']]]="","",IF(A1491&lt;&gt;A1490,"A",IF(J1490="A","B",IF(J1490="B","C",IF(J1490="C","D",IF(J1490="D","E",IF(J1490="E","F",IF(J1490="F","G",IF(J1490="G","H",IF(J1490="H","I",IF(J1490="I","J",IF(J1490="J","K",IF(J1490="K","L",IF(J1490="L","M",IF(J1490="M","N",IF(J1490="N","O",IF(J1490="O","P",IF(J1490="P","Q"))))))))))))))))))</f>
        <v/>
      </c>
      <c r="K1491" s="284" t="str">
        <f t="shared" si="100"/>
        <v/>
      </c>
      <c r="L1491" s="285" t="str">
        <f t="shared" si="101"/>
        <v/>
      </c>
      <c r="M1491" s="286" t="str">
        <f t="shared" ca="1" si="102"/>
        <v/>
      </c>
      <c r="U1491" s="275"/>
    </row>
    <row r="1492" spans="1:21" x14ac:dyDescent="0.25">
      <c r="A1492" s="276"/>
      <c r="B1492" s="277" t="str">
        <f>IF(Table9[[#This Row],[Código do agregado
'[Entidade']]]="","",(CONCATENATE(VLOOKUP(Table9[[#This Row],[Código do agregado
'[Entidade']]],Table8[[Código do agregado '[Entidade']]:[Código do agregado
'[1º Direito']]],8,FALSE),".",Table9[[#This Row],[Membro]])))</f>
        <v/>
      </c>
      <c r="C1492" s="278"/>
      <c r="D1492" s="279"/>
      <c r="E1492" s="280" t="str">
        <f ca="1">IF(Table9[[#This Row],[Data de nascimento (aaaa-mm-dd)]]="","",(IF(A1492="","",DATEDIF(D1492,NOW(),"y"))))</f>
        <v/>
      </c>
      <c r="F1492" s="281"/>
      <c r="G1492" s="282"/>
      <c r="H1492" s="283" t="str">
        <f>IF(G1492="","",IF(G1492&gt;(auxiliar!L$2*14),"Sim","Não"))</f>
        <v/>
      </c>
      <c r="I1492" s="384" t="str">
        <f t="shared" si="99"/>
        <v/>
      </c>
      <c r="J1492" s="380" t="str">
        <f>IF(Table9[[#This Row],[Código do agregado
'[Entidade']]]="","",IF(A1492&lt;&gt;A1491,"A",IF(J1491="A","B",IF(J1491="B","C",IF(J1491="C","D",IF(J1491="D","E",IF(J1491="E","F",IF(J1491="F","G",IF(J1491="G","H",IF(J1491="H","I",IF(J1491="I","J",IF(J1491="J","K",IF(J1491="K","L",IF(J1491="L","M",IF(J1491="M","N",IF(J1491="N","O",IF(J1491="O","P",IF(J1491="P","Q"))))))))))))))))))</f>
        <v/>
      </c>
      <c r="K1492" s="284" t="str">
        <f t="shared" si="100"/>
        <v/>
      </c>
      <c r="L1492" s="285" t="str">
        <f t="shared" si="101"/>
        <v/>
      </c>
      <c r="M1492" s="286" t="str">
        <f t="shared" ca="1" si="102"/>
        <v/>
      </c>
      <c r="U1492" s="275"/>
    </row>
    <row r="1493" spans="1:21" x14ac:dyDescent="0.25">
      <c r="A1493" s="276"/>
      <c r="B1493" s="277" t="str">
        <f>IF(Table9[[#This Row],[Código do agregado
'[Entidade']]]="","",(CONCATENATE(VLOOKUP(Table9[[#This Row],[Código do agregado
'[Entidade']]],Table8[[Código do agregado '[Entidade']]:[Código do agregado
'[1º Direito']]],8,FALSE),".",Table9[[#This Row],[Membro]])))</f>
        <v/>
      </c>
      <c r="C1493" s="278"/>
      <c r="D1493" s="279"/>
      <c r="E1493" s="280" t="str">
        <f ca="1">IF(Table9[[#This Row],[Data de nascimento (aaaa-mm-dd)]]="","",(IF(A1493="","",DATEDIF(D1493,NOW(),"y"))))</f>
        <v/>
      </c>
      <c r="F1493" s="281"/>
      <c r="G1493" s="282"/>
      <c r="H1493" s="283" t="str">
        <f>IF(G1493="","",IF(G1493&gt;(auxiliar!L$2*14),"Sim","Não"))</f>
        <v/>
      </c>
      <c r="I1493" s="384" t="str">
        <f t="shared" si="99"/>
        <v/>
      </c>
      <c r="J1493" s="380" t="str">
        <f>IF(Table9[[#This Row],[Código do agregado
'[Entidade']]]="","",IF(A1493&lt;&gt;A1492,"A",IF(J1492="A","B",IF(J1492="B","C",IF(J1492="C","D",IF(J1492="D","E",IF(J1492="E","F",IF(J1492="F","G",IF(J1492="G","H",IF(J1492="H","I",IF(J1492="I","J",IF(J1492="J","K",IF(J1492="K","L",IF(J1492="L","M",IF(J1492="M","N",IF(J1492="N","O",IF(J1492="O","P",IF(J1492="P","Q"))))))))))))))))))</f>
        <v/>
      </c>
      <c r="K1493" s="284" t="str">
        <f t="shared" si="100"/>
        <v/>
      </c>
      <c r="L1493" s="285" t="str">
        <f t="shared" si="101"/>
        <v/>
      </c>
      <c r="M1493" s="286" t="str">
        <f t="shared" ca="1" si="102"/>
        <v/>
      </c>
      <c r="U1493" s="275"/>
    </row>
    <row r="1494" spans="1:21" x14ac:dyDescent="0.25">
      <c r="A1494" s="276"/>
      <c r="B1494" s="277" t="str">
        <f>IF(Table9[[#This Row],[Código do agregado
'[Entidade']]]="","",(CONCATENATE(VLOOKUP(Table9[[#This Row],[Código do agregado
'[Entidade']]],Table8[[Código do agregado '[Entidade']]:[Código do agregado
'[1º Direito']]],8,FALSE),".",Table9[[#This Row],[Membro]])))</f>
        <v/>
      </c>
      <c r="C1494" s="278"/>
      <c r="D1494" s="279"/>
      <c r="E1494" s="280" t="str">
        <f ca="1">IF(Table9[[#This Row],[Data de nascimento (aaaa-mm-dd)]]="","",(IF(A1494="","",DATEDIF(D1494,NOW(),"y"))))</f>
        <v/>
      </c>
      <c r="F1494" s="281"/>
      <c r="G1494" s="282"/>
      <c r="H1494" s="283" t="str">
        <f>IF(G1494="","",IF(G1494&gt;(auxiliar!L$2*14),"Sim","Não"))</f>
        <v/>
      </c>
      <c r="I1494" s="384" t="str">
        <f t="shared" si="99"/>
        <v/>
      </c>
      <c r="J1494" s="380" t="str">
        <f>IF(Table9[[#This Row],[Código do agregado
'[Entidade']]]="","",IF(A1494&lt;&gt;A1493,"A",IF(J1493="A","B",IF(J1493="B","C",IF(J1493="C","D",IF(J1493="D","E",IF(J1493="E","F",IF(J1493="F","G",IF(J1493="G","H",IF(J1493="H","I",IF(J1493="I","J",IF(J1493="J","K",IF(J1493="K","L",IF(J1493="L","M",IF(J1493="M","N",IF(J1493="N","O",IF(J1493="O","P",IF(J1493="P","Q"))))))))))))))))))</f>
        <v/>
      </c>
      <c r="K1494" s="284" t="str">
        <f t="shared" si="100"/>
        <v/>
      </c>
      <c r="L1494" s="285" t="str">
        <f t="shared" si="101"/>
        <v/>
      </c>
      <c r="M1494" s="286" t="str">
        <f t="shared" ca="1" si="102"/>
        <v/>
      </c>
      <c r="U1494" s="275"/>
    </row>
    <row r="1495" spans="1:21" x14ac:dyDescent="0.25">
      <c r="A1495" s="276"/>
      <c r="B1495" s="277" t="str">
        <f>IF(Table9[[#This Row],[Código do agregado
'[Entidade']]]="","",(CONCATENATE(VLOOKUP(Table9[[#This Row],[Código do agregado
'[Entidade']]],Table8[[Código do agregado '[Entidade']]:[Código do agregado
'[1º Direito']]],8,FALSE),".",Table9[[#This Row],[Membro]])))</f>
        <v/>
      </c>
      <c r="C1495" s="278"/>
      <c r="D1495" s="279"/>
      <c r="E1495" s="280" t="str">
        <f ca="1">IF(Table9[[#This Row],[Data de nascimento (aaaa-mm-dd)]]="","",(IF(A1495="","",DATEDIF(D1495,NOW(),"y"))))</f>
        <v/>
      </c>
      <c r="F1495" s="281"/>
      <c r="G1495" s="282"/>
      <c r="H1495" s="283" t="str">
        <f>IF(G1495="","",IF(G1495&gt;(auxiliar!L$2*14),"Sim","Não"))</f>
        <v/>
      </c>
      <c r="I1495" s="384" t="str">
        <f t="shared" si="99"/>
        <v/>
      </c>
      <c r="J1495" s="380" t="str">
        <f>IF(Table9[[#This Row],[Código do agregado
'[Entidade']]]="","",IF(A1495&lt;&gt;A1494,"A",IF(J1494="A","B",IF(J1494="B","C",IF(J1494="C","D",IF(J1494="D","E",IF(J1494="E","F",IF(J1494="F","G",IF(J1494="G","H",IF(J1494="H","I",IF(J1494="I","J",IF(J1494="J","K",IF(J1494="K","L",IF(J1494="L","M",IF(J1494="M","N",IF(J1494="N","O",IF(J1494="O","P",IF(J1494="P","Q"))))))))))))))))))</f>
        <v/>
      </c>
      <c r="K1495" s="284" t="str">
        <f t="shared" si="100"/>
        <v/>
      </c>
      <c r="L1495" s="285" t="str">
        <f t="shared" si="101"/>
        <v/>
      </c>
      <c r="M1495" s="286" t="str">
        <f t="shared" ca="1" si="102"/>
        <v/>
      </c>
      <c r="U1495" s="275"/>
    </row>
    <row r="1496" spans="1:21" x14ac:dyDescent="0.25">
      <c r="A1496" s="276"/>
      <c r="B1496" s="277" t="str">
        <f>IF(Table9[[#This Row],[Código do agregado
'[Entidade']]]="","",(CONCATENATE(VLOOKUP(Table9[[#This Row],[Código do agregado
'[Entidade']]],Table8[[Código do agregado '[Entidade']]:[Código do agregado
'[1º Direito']]],8,FALSE),".",Table9[[#This Row],[Membro]])))</f>
        <v/>
      </c>
      <c r="C1496" s="278"/>
      <c r="D1496" s="279"/>
      <c r="E1496" s="280" t="str">
        <f ca="1">IF(Table9[[#This Row],[Data de nascimento (aaaa-mm-dd)]]="","",(IF(A1496="","",DATEDIF(D1496,NOW(),"y"))))</f>
        <v/>
      </c>
      <c r="F1496" s="281"/>
      <c r="G1496" s="282"/>
      <c r="H1496" s="283" t="str">
        <f>IF(G1496="","",IF(G1496&gt;(auxiliar!L$2*14),"Sim","Não"))</f>
        <v/>
      </c>
      <c r="I1496" s="384" t="str">
        <f t="shared" si="99"/>
        <v/>
      </c>
      <c r="J1496" s="380" t="str">
        <f>IF(Table9[[#This Row],[Código do agregado
'[Entidade']]]="","",IF(A1496&lt;&gt;A1495,"A",IF(J1495="A","B",IF(J1495="B","C",IF(J1495="C","D",IF(J1495="D","E",IF(J1495="E","F",IF(J1495="F","G",IF(J1495="G","H",IF(J1495="H","I",IF(J1495="I","J",IF(J1495="J","K",IF(J1495="K","L",IF(J1495="L","M",IF(J1495="M","N",IF(J1495="N","O",IF(J1495="O","P",IF(J1495="P","Q"))))))))))))))))))</f>
        <v/>
      </c>
      <c r="K1496" s="284" t="str">
        <f t="shared" si="100"/>
        <v/>
      </c>
      <c r="L1496" s="285" t="str">
        <f t="shared" si="101"/>
        <v/>
      </c>
      <c r="M1496" s="286" t="str">
        <f t="shared" ca="1" si="102"/>
        <v/>
      </c>
      <c r="U1496" s="275"/>
    </row>
    <row r="1497" spans="1:21" x14ac:dyDescent="0.25">
      <c r="A1497" s="276"/>
      <c r="B1497" s="277" t="str">
        <f>IF(Table9[[#This Row],[Código do agregado
'[Entidade']]]="","",(CONCATENATE(VLOOKUP(Table9[[#This Row],[Código do agregado
'[Entidade']]],Table8[[Código do agregado '[Entidade']]:[Código do agregado
'[1º Direito']]],8,FALSE),".",Table9[[#This Row],[Membro]])))</f>
        <v/>
      </c>
      <c r="C1497" s="278"/>
      <c r="D1497" s="279"/>
      <c r="E1497" s="280" t="str">
        <f ca="1">IF(Table9[[#This Row],[Data de nascimento (aaaa-mm-dd)]]="","",(IF(A1497="","",DATEDIF(D1497,NOW(),"y"))))</f>
        <v/>
      </c>
      <c r="F1497" s="281"/>
      <c r="G1497" s="282"/>
      <c r="H1497" s="283" t="str">
        <f>IF(G1497="","",IF(G1497&gt;(auxiliar!L$2*14),"Sim","Não"))</f>
        <v/>
      </c>
      <c r="I1497" s="384" t="str">
        <f t="shared" si="99"/>
        <v/>
      </c>
      <c r="J1497" s="380" t="str">
        <f>IF(Table9[[#This Row],[Código do agregado
'[Entidade']]]="","",IF(A1497&lt;&gt;A1496,"A",IF(J1496="A","B",IF(J1496="B","C",IF(J1496="C","D",IF(J1496="D","E",IF(J1496="E","F",IF(J1496="F","G",IF(J1496="G","H",IF(J1496="H","I",IF(J1496="I","J",IF(J1496="J","K",IF(J1496="K","L",IF(J1496="L","M",IF(J1496="M","N",IF(J1496="N","O",IF(J1496="O","P",IF(J1496="P","Q"))))))))))))))))))</f>
        <v/>
      </c>
      <c r="K1497" s="284" t="str">
        <f t="shared" si="100"/>
        <v/>
      </c>
      <c r="L1497" s="285" t="str">
        <f t="shared" si="101"/>
        <v/>
      </c>
      <c r="M1497" s="286" t="str">
        <f t="shared" ca="1" si="102"/>
        <v/>
      </c>
      <c r="U1497" s="275"/>
    </row>
    <row r="1498" spans="1:21" x14ac:dyDescent="0.25">
      <c r="A1498" s="276"/>
      <c r="B1498" s="277" t="str">
        <f>IF(Table9[[#This Row],[Código do agregado
'[Entidade']]]="","",(CONCATENATE(VLOOKUP(Table9[[#This Row],[Código do agregado
'[Entidade']]],Table8[[Código do agregado '[Entidade']]:[Código do agregado
'[1º Direito']]],8,FALSE),".",Table9[[#This Row],[Membro]])))</f>
        <v/>
      </c>
      <c r="C1498" s="278"/>
      <c r="D1498" s="279"/>
      <c r="E1498" s="280" t="str">
        <f ca="1">IF(Table9[[#This Row],[Data de nascimento (aaaa-mm-dd)]]="","",(IF(A1498="","",DATEDIF(D1498,NOW(),"y"))))</f>
        <v/>
      </c>
      <c r="F1498" s="281"/>
      <c r="G1498" s="282"/>
      <c r="H1498" s="283" t="str">
        <f>IF(G1498="","",IF(G1498&gt;(auxiliar!L$2*14),"Sim","Não"))</f>
        <v/>
      </c>
      <c r="I1498" s="384" t="str">
        <f t="shared" si="99"/>
        <v/>
      </c>
      <c r="J1498" s="380" t="str">
        <f>IF(Table9[[#This Row],[Código do agregado
'[Entidade']]]="","",IF(A1498&lt;&gt;A1497,"A",IF(J1497="A","B",IF(J1497="B","C",IF(J1497="C","D",IF(J1497="D","E",IF(J1497="E","F",IF(J1497="F","G",IF(J1497="G","H",IF(J1497="H","I",IF(J1497="I","J",IF(J1497="J","K",IF(J1497="K","L",IF(J1497="L","M",IF(J1497="M","N",IF(J1497="N","O",IF(J1497="O","P",IF(J1497="P","Q"))))))))))))))))))</f>
        <v/>
      </c>
      <c r="K1498" s="284" t="str">
        <f t="shared" si="100"/>
        <v/>
      </c>
      <c r="L1498" s="285" t="str">
        <f t="shared" si="101"/>
        <v/>
      </c>
      <c r="M1498" s="286" t="str">
        <f t="shared" ca="1" si="102"/>
        <v/>
      </c>
      <c r="U1498" s="275"/>
    </row>
    <row r="1499" spans="1:21" x14ac:dyDescent="0.25">
      <c r="A1499" s="276"/>
      <c r="B1499" s="277" t="str">
        <f>IF(Table9[[#This Row],[Código do agregado
'[Entidade']]]="","",(CONCATENATE(VLOOKUP(Table9[[#This Row],[Código do agregado
'[Entidade']]],Table8[[Código do agregado '[Entidade']]:[Código do agregado
'[1º Direito']]],8,FALSE),".",Table9[[#This Row],[Membro]])))</f>
        <v/>
      </c>
      <c r="C1499" s="278"/>
      <c r="D1499" s="279"/>
      <c r="E1499" s="280" t="str">
        <f ca="1">IF(Table9[[#This Row],[Data de nascimento (aaaa-mm-dd)]]="","",(IF(A1499="","",DATEDIF(D1499,NOW(),"y"))))</f>
        <v/>
      </c>
      <c r="F1499" s="281"/>
      <c r="G1499" s="282"/>
      <c r="H1499" s="283" t="str">
        <f>IF(G1499="","",IF(G1499&gt;(auxiliar!L$2*14),"Sim","Não"))</f>
        <v/>
      </c>
      <c r="I1499" s="384" t="str">
        <f t="shared" si="99"/>
        <v/>
      </c>
      <c r="J1499" s="380" t="str">
        <f>IF(Table9[[#This Row],[Código do agregado
'[Entidade']]]="","",IF(A1499&lt;&gt;A1498,"A",IF(J1498="A","B",IF(J1498="B","C",IF(J1498="C","D",IF(J1498="D","E",IF(J1498="E","F",IF(J1498="F","G",IF(J1498="G","H",IF(J1498="H","I",IF(J1498="I","J",IF(J1498="J","K",IF(J1498="K","L",IF(J1498="L","M",IF(J1498="M","N",IF(J1498="N","O",IF(J1498="O","P",IF(J1498="P","Q"))))))))))))))))))</f>
        <v/>
      </c>
      <c r="K1499" s="284" t="str">
        <f t="shared" si="100"/>
        <v/>
      </c>
      <c r="L1499" s="285" t="str">
        <f t="shared" si="101"/>
        <v/>
      </c>
      <c r="M1499" s="286" t="str">
        <f t="shared" ca="1" si="102"/>
        <v/>
      </c>
      <c r="U1499" s="275"/>
    </row>
    <row r="1500" spans="1:21" x14ac:dyDescent="0.25">
      <c r="A1500" s="276"/>
      <c r="B1500" s="277" t="str">
        <f>IF(Table9[[#This Row],[Código do agregado
'[Entidade']]]="","",(CONCATENATE(VLOOKUP(Table9[[#This Row],[Código do agregado
'[Entidade']]],Table8[[Código do agregado '[Entidade']]:[Código do agregado
'[1º Direito']]],8,FALSE),".",Table9[[#This Row],[Membro]])))</f>
        <v/>
      </c>
      <c r="C1500" s="278"/>
      <c r="D1500" s="279"/>
      <c r="E1500" s="280" t="str">
        <f ca="1">IF(Table9[[#This Row],[Data de nascimento (aaaa-mm-dd)]]="","",(IF(A1500="","",DATEDIF(D1500,NOW(),"y"))))</f>
        <v/>
      </c>
      <c r="F1500" s="281"/>
      <c r="G1500" s="282"/>
      <c r="H1500" s="283" t="str">
        <f>IF(G1500="","",IF(G1500&gt;(auxiliar!L$2*14),"Sim","Não"))</f>
        <v/>
      </c>
      <c r="I1500" s="384" t="str">
        <f t="shared" si="99"/>
        <v/>
      </c>
      <c r="J1500" s="380" t="str">
        <f>IF(Table9[[#This Row],[Código do agregado
'[Entidade']]]="","",IF(A1500&lt;&gt;A1499,"A",IF(J1499="A","B",IF(J1499="B","C",IF(J1499="C","D",IF(J1499="D","E",IF(J1499="E","F",IF(J1499="F","G",IF(J1499="G","H",IF(J1499="H","I",IF(J1499="I","J",IF(J1499="J","K",IF(J1499="K","L",IF(J1499="L","M",IF(J1499="M","N",IF(J1499="N","O",IF(J1499="O","P",IF(J1499="P","Q"))))))))))))))))))</f>
        <v/>
      </c>
      <c r="K1500" s="284" t="str">
        <f t="shared" si="100"/>
        <v/>
      </c>
      <c r="L1500" s="285" t="str">
        <f t="shared" si="101"/>
        <v/>
      </c>
      <c r="M1500" s="286" t="str">
        <f t="shared" ca="1" si="102"/>
        <v/>
      </c>
      <c r="U1500" s="275"/>
    </row>
    <row r="1501" spans="1:21" x14ac:dyDescent="0.25">
      <c r="A1501" s="276"/>
      <c r="B1501" s="277" t="str">
        <f>IF(Table9[[#This Row],[Código do agregado
'[Entidade']]]="","",(CONCATENATE(VLOOKUP(Table9[[#This Row],[Código do agregado
'[Entidade']]],Table8[[Código do agregado '[Entidade']]:[Código do agregado
'[1º Direito']]],8,FALSE),".",Table9[[#This Row],[Membro]])))</f>
        <v/>
      </c>
      <c r="C1501" s="278"/>
      <c r="D1501" s="279"/>
      <c r="E1501" s="280" t="str">
        <f ca="1">IF(Table9[[#This Row],[Data de nascimento (aaaa-mm-dd)]]="","",(IF(A1501="","",DATEDIF(D1501,NOW(),"y"))))</f>
        <v/>
      </c>
      <c r="F1501" s="281"/>
      <c r="G1501" s="282"/>
      <c r="H1501" s="283" t="str">
        <f>IF(G1501="","",IF(G1501&gt;(auxiliar!L$2*14),"Sim","Não"))</f>
        <v/>
      </c>
      <c r="I1501" s="384" t="str">
        <f t="shared" si="99"/>
        <v/>
      </c>
      <c r="J1501" s="380" t="str">
        <f>IF(Table9[[#This Row],[Código do agregado
'[Entidade']]]="","",IF(A1501&lt;&gt;A1500,"A",IF(J1500="A","B",IF(J1500="B","C",IF(J1500="C","D",IF(J1500="D","E",IF(J1500="E","F",IF(J1500="F","G",IF(J1500="G","H",IF(J1500="H","I",IF(J1500="I","J",IF(J1500="J","K",IF(J1500="K","L",IF(J1500="L","M",IF(J1500="M","N",IF(J1500="N","O",IF(J1500="O","P",IF(J1500="P","Q"))))))))))))))))))</f>
        <v/>
      </c>
      <c r="K1501" s="284" t="str">
        <f t="shared" si="100"/>
        <v/>
      </c>
      <c r="L1501" s="285" t="str">
        <f t="shared" si="101"/>
        <v/>
      </c>
      <c r="M1501" s="286" t="str">
        <f t="shared" ca="1" si="102"/>
        <v/>
      </c>
      <c r="U1501" s="275"/>
    </row>
    <row r="1502" spans="1:21" x14ac:dyDescent="0.25">
      <c r="A1502" s="276"/>
      <c r="B1502" s="277" t="str">
        <f>IF(Table9[[#This Row],[Código do agregado
'[Entidade']]]="","",(CONCATENATE(VLOOKUP(Table9[[#This Row],[Código do agregado
'[Entidade']]],Table8[[Código do agregado '[Entidade']]:[Código do agregado
'[1º Direito']]],8,FALSE),".",Table9[[#This Row],[Membro]])))</f>
        <v/>
      </c>
      <c r="C1502" s="278"/>
      <c r="D1502" s="279"/>
      <c r="E1502" s="280" t="str">
        <f ca="1">IF(Table9[[#This Row],[Data de nascimento (aaaa-mm-dd)]]="","",(IF(A1502="","",DATEDIF(D1502,NOW(),"y"))))</f>
        <v/>
      </c>
      <c r="F1502" s="281"/>
      <c r="G1502" s="282"/>
      <c r="H1502" s="283" t="str">
        <f>IF(G1502="","",IF(G1502&gt;(auxiliar!L$2*14),"Sim","Não"))</f>
        <v/>
      </c>
      <c r="I1502" s="384" t="str">
        <f t="shared" si="99"/>
        <v/>
      </c>
      <c r="J1502" s="380" t="str">
        <f>IF(Table9[[#This Row],[Código do agregado
'[Entidade']]]="","",IF(A1502&lt;&gt;A1501,"A",IF(J1501="A","B",IF(J1501="B","C",IF(J1501="C","D",IF(J1501="D","E",IF(J1501="E","F",IF(J1501="F","G",IF(J1501="G","H",IF(J1501="H","I",IF(J1501="I","J",IF(J1501="J","K",IF(J1501="K","L",IF(J1501="L","M",IF(J1501="M","N",IF(J1501="N","O",IF(J1501="O","P",IF(J1501="P","Q"))))))))))))))))))</f>
        <v/>
      </c>
      <c r="K1502" s="284" t="str">
        <f t="shared" si="100"/>
        <v/>
      </c>
      <c r="L1502" s="285" t="str">
        <f t="shared" si="101"/>
        <v/>
      </c>
      <c r="M1502" s="286" t="str">
        <f t="shared" ca="1" si="102"/>
        <v/>
      </c>
      <c r="U1502" s="275"/>
    </row>
    <row r="1503" spans="1:21" x14ac:dyDescent="0.25">
      <c r="A1503" s="276"/>
      <c r="B1503" s="277" t="str">
        <f>IF(Table9[[#This Row],[Código do agregado
'[Entidade']]]="","",(CONCATENATE(VLOOKUP(Table9[[#This Row],[Código do agregado
'[Entidade']]],Table8[[Código do agregado '[Entidade']]:[Código do agregado
'[1º Direito']]],8,FALSE),".",Table9[[#This Row],[Membro]])))</f>
        <v/>
      </c>
      <c r="C1503" s="278"/>
      <c r="D1503" s="279"/>
      <c r="E1503" s="280" t="str">
        <f ca="1">IF(Table9[[#This Row],[Data de nascimento (aaaa-mm-dd)]]="","",(IF(A1503="","",DATEDIF(D1503,NOW(),"y"))))</f>
        <v/>
      </c>
      <c r="F1503" s="281"/>
      <c r="G1503" s="282"/>
      <c r="H1503" s="283" t="str">
        <f>IF(G1503="","",IF(G1503&gt;(auxiliar!L$2*14),"Sim","Não"))</f>
        <v/>
      </c>
      <c r="I1503" s="384" t="str">
        <f t="shared" si="99"/>
        <v/>
      </c>
      <c r="J1503" s="380" t="str">
        <f>IF(Table9[[#This Row],[Código do agregado
'[Entidade']]]="","",IF(A1503&lt;&gt;A1502,"A",IF(J1502="A","B",IF(J1502="B","C",IF(J1502="C","D",IF(J1502="D","E",IF(J1502="E","F",IF(J1502="F","G",IF(J1502="G","H",IF(J1502="H","I",IF(J1502="I","J",IF(J1502="J","K",IF(J1502="K","L",IF(J1502="L","M",IF(J1502="M","N",IF(J1502="N","O",IF(J1502="O","P",IF(J1502="P","Q"))))))))))))))))))</f>
        <v/>
      </c>
      <c r="K1503" s="284" t="str">
        <f t="shared" si="100"/>
        <v/>
      </c>
      <c r="L1503" s="285" t="str">
        <f t="shared" si="101"/>
        <v/>
      </c>
      <c r="M1503" s="286" t="str">
        <f t="shared" ca="1" si="102"/>
        <v/>
      </c>
      <c r="U1503" s="275"/>
    </row>
    <row r="1504" spans="1:21" x14ac:dyDescent="0.25">
      <c r="A1504" s="276"/>
      <c r="B1504" s="277" t="str">
        <f>IF(Table9[[#This Row],[Código do agregado
'[Entidade']]]="","",(CONCATENATE(VLOOKUP(Table9[[#This Row],[Código do agregado
'[Entidade']]],Table8[[Código do agregado '[Entidade']]:[Código do agregado
'[1º Direito']]],8,FALSE),".",Table9[[#This Row],[Membro]])))</f>
        <v/>
      </c>
      <c r="C1504" s="278"/>
      <c r="D1504" s="279"/>
      <c r="E1504" s="280" t="str">
        <f ca="1">IF(Table9[[#This Row],[Data de nascimento (aaaa-mm-dd)]]="","",(IF(A1504="","",DATEDIF(D1504,NOW(),"y"))))</f>
        <v/>
      </c>
      <c r="F1504" s="281"/>
      <c r="G1504" s="282"/>
      <c r="H1504" s="283" t="str">
        <f>IF(G1504="","",IF(G1504&gt;(auxiliar!L$2*14),"Sim","Não"))</f>
        <v/>
      </c>
      <c r="I1504" s="384" t="str">
        <f t="shared" si="99"/>
        <v/>
      </c>
      <c r="J1504" s="380" t="str">
        <f>IF(Table9[[#This Row],[Código do agregado
'[Entidade']]]="","",IF(A1504&lt;&gt;A1503,"A",IF(J1503="A","B",IF(J1503="B","C",IF(J1503="C","D",IF(J1503="D","E",IF(J1503="E","F",IF(J1503="F","G",IF(J1503="G","H",IF(J1503="H","I",IF(J1503="I","J",IF(J1503="J","K",IF(J1503="K","L",IF(J1503="L","M",IF(J1503="M","N",IF(J1503="N","O",IF(J1503="O","P",IF(J1503="P","Q"))))))))))))))))))</f>
        <v/>
      </c>
      <c r="K1504" s="284" t="str">
        <f t="shared" si="100"/>
        <v/>
      </c>
      <c r="L1504" s="285" t="str">
        <f t="shared" si="101"/>
        <v/>
      </c>
      <c r="M1504" s="286" t="str">
        <f t="shared" ca="1" si="102"/>
        <v/>
      </c>
      <c r="U1504" s="275"/>
    </row>
    <row r="1505" spans="1:21" x14ac:dyDescent="0.25">
      <c r="A1505" s="276"/>
      <c r="B1505" s="277" t="str">
        <f>IF(Table9[[#This Row],[Código do agregado
'[Entidade']]]="","",(CONCATENATE(VLOOKUP(Table9[[#This Row],[Código do agregado
'[Entidade']]],Table8[[Código do agregado '[Entidade']]:[Código do agregado
'[1º Direito']]],8,FALSE),".",Table9[[#This Row],[Membro]])))</f>
        <v/>
      </c>
      <c r="C1505" s="278"/>
      <c r="D1505" s="279"/>
      <c r="E1505" s="280" t="str">
        <f ca="1">IF(Table9[[#This Row],[Data de nascimento (aaaa-mm-dd)]]="","",(IF(A1505="","",DATEDIF(D1505,NOW(),"y"))))</f>
        <v/>
      </c>
      <c r="F1505" s="281"/>
      <c r="G1505" s="282"/>
      <c r="H1505" s="283" t="str">
        <f>IF(G1505="","",IF(G1505&gt;(auxiliar!L$2*14),"Sim","Não"))</f>
        <v/>
      </c>
      <c r="I1505" s="384" t="str">
        <f t="shared" si="99"/>
        <v/>
      </c>
      <c r="J1505" s="380" t="str">
        <f>IF(Table9[[#This Row],[Código do agregado
'[Entidade']]]="","",IF(A1505&lt;&gt;A1504,"A",IF(J1504="A","B",IF(J1504="B","C",IF(J1504="C","D",IF(J1504="D","E",IF(J1504="E","F",IF(J1504="F","G",IF(J1504="G","H",IF(J1504="H","I",IF(J1504="I","J",IF(J1504="J","K",IF(J1504="K","L",IF(J1504="L","M",IF(J1504="M","N",IF(J1504="N","O",IF(J1504="O","P",IF(J1504="P","Q"))))))))))))))))))</f>
        <v/>
      </c>
      <c r="K1505" s="284" t="str">
        <f t="shared" si="100"/>
        <v/>
      </c>
      <c r="L1505" s="285" t="str">
        <f t="shared" si="101"/>
        <v/>
      </c>
      <c r="M1505" s="286" t="str">
        <f t="shared" ca="1" si="102"/>
        <v/>
      </c>
      <c r="U1505" s="275"/>
    </row>
    <row r="1506" spans="1:21" x14ac:dyDescent="0.25">
      <c r="A1506" s="276"/>
      <c r="B1506" s="277" t="str">
        <f>IF(Table9[[#This Row],[Código do agregado
'[Entidade']]]="","",(CONCATENATE(VLOOKUP(Table9[[#This Row],[Código do agregado
'[Entidade']]],Table8[[Código do agregado '[Entidade']]:[Código do agregado
'[1º Direito']]],8,FALSE),".",Table9[[#This Row],[Membro]])))</f>
        <v/>
      </c>
      <c r="C1506" s="278"/>
      <c r="D1506" s="279"/>
      <c r="E1506" s="280" t="str">
        <f ca="1">IF(Table9[[#This Row],[Data de nascimento (aaaa-mm-dd)]]="","",(IF(A1506="","",DATEDIF(D1506,NOW(),"y"))))</f>
        <v/>
      </c>
      <c r="F1506" s="281"/>
      <c r="G1506" s="282"/>
      <c r="H1506" s="283" t="str">
        <f>IF(G1506="","",IF(G1506&gt;(auxiliar!L$2*14),"Sim","Não"))</f>
        <v/>
      </c>
      <c r="I1506" s="384" t="str">
        <f t="shared" si="99"/>
        <v/>
      </c>
      <c r="J1506" s="380" t="str">
        <f>IF(Table9[[#This Row],[Código do agregado
'[Entidade']]]="","",IF(A1506&lt;&gt;A1505,"A",IF(J1505="A","B",IF(J1505="B","C",IF(J1505="C","D",IF(J1505="D","E",IF(J1505="E","F",IF(J1505="F","G",IF(J1505="G","H",IF(J1505="H","I",IF(J1505="I","J",IF(J1505="J","K",IF(J1505="K","L",IF(J1505="L","M",IF(J1505="M","N",IF(J1505="N","O",IF(J1505="O","P",IF(J1505="P","Q"))))))))))))))))))</f>
        <v/>
      </c>
      <c r="K1506" s="284" t="str">
        <f t="shared" si="100"/>
        <v/>
      </c>
      <c r="L1506" s="285" t="str">
        <f t="shared" si="101"/>
        <v/>
      </c>
      <c r="M1506" s="286" t="str">
        <f t="shared" ca="1" si="102"/>
        <v/>
      </c>
      <c r="U1506" s="275"/>
    </row>
    <row r="1507" spans="1:21" x14ac:dyDescent="0.25">
      <c r="A1507" s="276"/>
      <c r="B1507" s="277" t="str">
        <f>IF(Table9[[#This Row],[Código do agregado
'[Entidade']]]="","",(CONCATENATE(VLOOKUP(Table9[[#This Row],[Código do agregado
'[Entidade']]],Table8[[Código do agregado '[Entidade']]:[Código do agregado
'[1º Direito']]],8,FALSE),".",Table9[[#This Row],[Membro]])))</f>
        <v/>
      </c>
      <c r="C1507" s="278"/>
      <c r="D1507" s="279"/>
      <c r="E1507" s="280" t="str">
        <f ca="1">IF(Table9[[#This Row],[Data de nascimento (aaaa-mm-dd)]]="","",(IF(A1507="","",DATEDIF(D1507,NOW(),"y"))))</f>
        <v/>
      </c>
      <c r="F1507" s="281"/>
      <c r="G1507" s="282"/>
      <c r="H1507" s="283" t="str">
        <f>IF(G1507="","",IF(G1507&gt;(auxiliar!L$2*14),"Sim","Não"))</f>
        <v/>
      </c>
      <c r="I1507" s="384" t="str">
        <f t="shared" si="99"/>
        <v/>
      </c>
      <c r="J1507" s="380" t="str">
        <f>IF(Table9[[#This Row],[Código do agregado
'[Entidade']]]="","",IF(A1507&lt;&gt;A1506,"A",IF(J1506="A","B",IF(J1506="B","C",IF(J1506="C","D",IF(J1506="D","E",IF(J1506="E","F",IF(J1506="F","G",IF(J1506="G","H",IF(J1506="H","I",IF(J1506="I","J",IF(J1506="J","K",IF(J1506="K","L",IF(J1506="L","M",IF(J1506="M","N",IF(J1506="N","O",IF(J1506="O","P",IF(J1506="P","Q"))))))))))))))))))</f>
        <v/>
      </c>
      <c r="K1507" s="284" t="str">
        <f t="shared" si="100"/>
        <v/>
      </c>
      <c r="L1507" s="285" t="str">
        <f t="shared" si="101"/>
        <v/>
      </c>
      <c r="M1507" s="286" t="str">
        <f t="shared" ca="1" si="102"/>
        <v/>
      </c>
      <c r="U1507" s="275"/>
    </row>
    <row r="1508" spans="1:21" x14ac:dyDescent="0.25">
      <c r="A1508" s="276"/>
      <c r="B1508" s="277" t="str">
        <f>IF(Table9[[#This Row],[Código do agregado
'[Entidade']]]="","",(CONCATENATE(VLOOKUP(Table9[[#This Row],[Código do agregado
'[Entidade']]],Table8[[Código do agregado '[Entidade']]:[Código do agregado
'[1º Direito']]],8,FALSE),".",Table9[[#This Row],[Membro]])))</f>
        <v/>
      </c>
      <c r="C1508" s="278"/>
      <c r="D1508" s="279"/>
      <c r="E1508" s="280" t="str">
        <f ca="1">IF(Table9[[#This Row],[Data de nascimento (aaaa-mm-dd)]]="","",(IF(A1508="","",DATEDIF(D1508,NOW(),"y"))))</f>
        <v/>
      </c>
      <c r="F1508" s="281"/>
      <c r="G1508" s="282"/>
      <c r="H1508" s="283" t="str">
        <f>IF(G1508="","",IF(G1508&gt;(auxiliar!L$2*14),"Sim","Não"))</f>
        <v/>
      </c>
      <c r="I1508" s="384" t="str">
        <f t="shared" si="99"/>
        <v/>
      </c>
      <c r="J1508" s="380" t="str">
        <f>IF(Table9[[#This Row],[Código do agregado
'[Entidade']]]="","",IF(A1508&lt;&gt;A1507,"A",IF(J1507="A","B",IF(J1507="B","C",IF(J1507="C","D",IF(J1507="D","E",IF(J1507="E","F",IF(J1507="F","G",IF(J1507="G","H",IF(J1507="H","I",IF(J1507="I","J",IF(J1507="J","K",IF(J1507="K","L",IF(J1507="L","M",IF(J1507="M","N",IF(J1507="N","O",IF(J1507="O","P",IF(J1507="P","Q"))))))))))))))))))</f>
        <v/>
      </c>
      <c r="K1508" s="284" t="str">
        <f t="shared" si="100"/>
        <v/>
      </c>
      <c r="L1508" s="285" t="str">
        <f t="shared" si="101"/>
        <v/>
      </c>
      <c r="M1508" s="286" t="str">
        <f t="shared" ca="1" si="102"/>
        <v/>
      </c>
      <c r="U1508" s="275"/>
    </row>
    <row r="1509" spans="1:21" x14ac:dyDescent="0.25">
      <c r="A1509" s="276"/>
      <c r="B1509" s="277" t="str">
        <f>IF(Table9[[#This Row],[Código do agregado
'[Entidade']]]="","",(CONCATENATE(VLOOKUP(Table9[[#This Row],[Código do agregado
'[Entidade']]],Table8[[Código do agregado '[Entidade']]:[Código do agregado
'[1º Direito']]],8,FALSE),".",Table9[[#This Row],[Membro]])))</f>
        <v/>
      </c>
      <c r="C1509" s="278"/>
      <c r="D1509" s="279"/>
      <c r="E1509" s="280" t="str">
        <f ca="1">IF(Table9[[#This Row],[Data de nascimento (aaaa-mm-dd)]]="","",(IF(A1509="","",DATEDIF(D1509,NOW(),"y"))))</f>
        <v/>
      </c>
      <c r="F1509" s="281"/>
      <c r="G1509" s="282"/>
      <c r="H1509" s="283" t="str">
        <f>IF(G1509="","",IF(G1509&gt;(auxiliar!L$2*14),"Sim","Não"))</f>
        <v/>
      </c>
      <c r="I1509" s="384" t="str">
        <f t="shared" si="99"/>
        <v/>
      </c>
      <c r="J1509" s="380" t="str">
        <f>IF(Table9[[#This Row],[Código do agregado
'[Entidade']]]="","",IF(A1509&lt;&gt;A1508,"A",IF(J1508="A","B",IF(J1508="B","C",IF(J1508="C","D",IF(J1508="D","E",IF(J1508="E","F",IF(J1508="F","G",IF(J1508="G","H",IF(J1508="H","I",IF(J1508="I","J",IF(J1508="J","K",IF(J1508="K","L",IF(J1508="L","M",IF(J1508="M","N",IF(J1508="N","O",IF(J1508="O","P",IF(J1508="P","Q"))))))))))))))))))</f>
        <v/>
      </c>
      <c r="K1509" s="284" t="str">
        <f t="shared" si="100"/>
        <v/>
      </c>
      <c r="L1509" s="285" t="str">
        <f t="shared" si="101"/>
        <v/>
      </c>
      <c r="M1509" s="286" t="str">
        <f t="shared" ca="1" si="102"/>
        <v/>
      </c>
      <c r="U1509" s="275"/>
    </row>
    <row r="1510" spans="1:21" x14ac:dyDescent="0.25">
      <c r="A1510" s="276"/>
      <c r="B1510" s="277" t="str">
        <f>IF(Table9[[#This Row],[Código do agregado
'[Entidade']]]="","",(CONCATENATE(VLOOKUP(Table9[[#This Row],[Código do agregado
'[Entidade']]],Table8[[Código do agregado '[Entidade']]:[Código do agregado
'[1º Direito']]],8,FALSE),".",Table9[[#This Row],[Membro]])))</f>
        <v/>
      </c>
      <c r="C1510" s="278"/>
      <c r="D1510" s="279"/>
      <c r="E1510" s="280" t="str">
        <f ca="1">IF(Table9[[#This Row],[Data de nascimento (aaaa-mm-dd)]]="","",(IF(A1510="","",DATEDIF(D1510,NOW(),"y"))))</f>
        <v/>
      </c>
      <c r="F1510" s="281"/>
      <c r="G1510" s="282"/>
      <c r="H1510" s="283" t="str">
        <f>IF(G1510="","",IF(G1510&gt;(auxiliar!L$2*14),"Sim","Não"))</f>
        <v/>
      </c>
      <c r="I1510" s="384" t="str">
        <f t="shared" si="99"/>
        <v/>
      </c>
      <c r="J1510" s="380" t="str">
        <f>IF(Table9[[#This Row],[Código do agregado
'[Entidade']]]="","",IF(A1510&lt;&gt;A1509,"A",IF(J1509="A","B",IF(J1509="B","C",IF(J1509="C","D",IF(J1509="D","E",IF(J1509="E","F",IF(J1509="F","G",IF(J1509="G","H",IF(J1509="H","I",IF(J1509="I","J",IF(J1509="J","K",IF(J1509="K","L",IF(J1509="L","M",IF(J1509="M","N",IF(J1509="N","O",IF(J1509="O","P",IF(J1509="P","Q"))))))))))))))))))</f>
        <v/>
      </c>
      <c r="K1510" s="284" t="str">
        <f t="shared" si="100"/>
        <v/>
      </c>
      <c r="L1510" s="285" t="str">
        <f t="shared" si="101"/>
        <v/>
      </c>
      <c r="M1510" s="286" t="str">
        <f t="shared" ca="1" si="102"/>
        <v/>
      </c>
      <c r="U1510" s="275"/>
    </row>
    <row r="1511" spans="1:21" x14ac:dyDescent="0.25">
      <c r="A1511" s="276"/>
      <c r="B1511" s="277" t="str">
        <f>IF(Table9[[#This Row],[Código do agregado
'[Entidade']]]="","",(CONCATENATE(VLOOKUP(Table9[[#This Row],[Código do agregado
'[Entidade']]],Table8[[Código do agregado '[Entidade']]:[Código do agregado
'[1º Direito']]],8,FALSE),".",Table9[[#This Row],[Membro]])))</f>
        <v/>
      </c>
      <c r="C1511" s="278"/>
      <c r="D1511" s="279"/>
      <c r="E1511" s="280" t="str">
        <f ca="1">IF(Table9[[#This Row],[Data de nascimento (aaaa-mm-dd)]]="","",(IF(A1511="","",DATEDIF(D1511,NOW(),"y"))))</f>
        <v/>
      </c>
      <c r="F1511" s="281"/>
      <c r="G1511" s="282"/>
      <c r="H1511" s="283" t="str">
        <f>IF(G1511="","",IF(G1511&gt;(auxiliar!L$2*14),"Sim","Não"))</f>
        <v/>
      </c>
      <c r="I1511" s="384" t="str">
        <f t="shared" si="99"/>
        <v/>
      </c>
      <c r="J1511" s="380" t="str">
        <f>IF(Table9[[#This Row],[Código do agregado
'[Entidade']]]="","",IF(A1511&lt;&gt;A1510,"A",IF(J1510="A","B",IF(J1510="B","C",IF(J1510="C","D",IF(J1510="D","E",IF(J1510="E","F",IF(J1510="F","G",IF(J1510="G","H",IF(J1510="H","I",IF(J1510="I","J",IF(J1510="J","K",IF(J1510="K","L",IF(J1510="L","M",IF(J1510="M","N",IF(J1510="N","O",IF(J1510="O","P",IF(J1510="P","Q"))))))))))))))))))</f>
        <v/>
      </c>
      <c r="K1511" s="284" t="str">
        <f t="shared" si="100"/>
        <v/>
      </c>
      <c r="L1511" s="285" t="str">
        <f t="shared" si="101"/>
        <v/>
      </c>
      <c r="M1511" s="286" t="str">
        <f t="shared" ca="1" si="102"/>
        <v/>
      </c>
      <c r="U1511" s="275"/>
    </row>
    <row r="1512" spans="1:21" x14ac:dyDescent="0.25">
      <c r="A1512" s="276"/>
      <c r="B1512" s="277" t="str">
        <f>IF(Table9[[#This Row],[Código do agregado
'[Entidade']]]="","",(CONCATENATE(VLOOKUP(Table9[[#This Row],[Código do agregado
'[Entidade']]],Table8[[Código do agregado '[Entidade']]:[Código do agregado
'[1º Direito']]],8,FALSE),".",Table9[[#This Row],[Membro]])))</f>
        <v/>
      </c>
      <c r="C1512" s="278"/>
      <c r="D1512" s="279"/>
      <c r="E1512" s="280" t="str">
        <f ca="1">IF(Table9[[#This Row],[Data de nascimento (aaaa-mm-dd)]]="","",(IF(A1512="","",DATEDIF(D1512,NOW(),"y"))))</f>
        <v/>
      </c>
      <c r="F1512" s="281"/>
      <c r="G1512" s="282"/>
      <c r="H1512" s="283" t="str">
        <f>IF(G1512="","",IF(G1512&gt;(auxiliar!L$2*14),"Sim","Não"))</f>
        <v/>
      </c>
      <c r="I1512" s="384" t="str">
        <f t="shared" si="99"/>
        <v/>
      </c>
      <c r="J1512" s="380" t="str">
        <f>IF(Table9[[#This Row],[Código do agregado
'[Entidade']]]="","",IF(A1512&lt;&gt;A1511,"A",IF(J1511="A","B",IF(J1511="B","C",IF(J1511="C","D",IF(J1511="D","E",IF(J1511="E","F",IF(J1511="F","G",IF(J1511="G","H",IF(J1511="H","I",IF(J1511="I","J",IF(J1511="J","K",IF(J1511="K","L",IF(J1511="L","M",IF(J1511="M","N",IF(J1511="N","O",IF(J1511="O","P",IF(J1511="P","Q"))))))))))))))))))</f>
        <v/>
      </c>
      <c r="K1512" s="284" t="str">
        <f t="shared" si="100"/>
        <v/>
      </c>
      <c r="L1512" s="285" t="str">
        <f t="shared" si="101"/>
        <v/>
      </c>
      <c r="M1512" s="286" t="str">
        <f t="shared" ca="1" si="102"/>
        <v/>
      </c>
      <c r="U1512" s="275"/>
    </row>
    <row r="1513" spans="1:21" x14ac:dyDescent="0.25">
      <c r="A1513" s="276"/>
      <c r="B1513" s="277" t="str">
        <f>IF(Table9[[#This Row],[Código do agregado
'[Entidade']]]="","",(CONCATENATE(VLOOKUP(Table9[[#This Row],[Código do agregado
'[Entidade']]],Table8[[Código do agregado '[Entidade']]:[Código do agregado
'[1º Direito']]],8,FALSE),".",Table9[[#This Row],[Membro]])))</f>
        <v/>
      </c>
      <c r="C1513" s="278"/>
      <c r="D1513" s="279"/>
      <c r="E1513" s="280" t="str">
        <f ca="1">IF(Table9[[#This Row],[Data de nascimento (aaaa-mm-dd)]]="","",(IF(A1513="","",DATEDIF(D1513,NOW(),"y"))))</f>
        <v/>
      </c>
      <c r="F1513" s="281"/>
      <c r="G1513" s="282"/>
      <c r="H1513" s="283" t="str">
        <f>IF(G1513="","",IF(G1513&gt;(auxiliar!L$2*14),"Sim","Não"))</f>
        <v/>
      </c>
      <c r="I1513" s="384" t="str">
        <f t="shared" si="99"/>
        <v/>
      </c>
      <c r="J1513" s="380" t="str">
        <f>IF(Table9[[#This Row],[Código do agregado
'[Entidade']]]="","",IF(A1513&lt;&gt;A1512,"A",IF(J1512="A","B",IF(J1512="B","C",IF(J1512="C","D",IF(J1512="D","E",IF(J1512="E","F",IF(J1512="F","G",IF(J1512="G","H",IF(J1512="H","I",IF(J1512="I","J",IF(J1512="J","K",IF(J1512="K","L",IF(J1512="L","M",IF(J1512="M","N",IF(J1512="N","O",IF(J1512="O","P",IF(J1512="P","Q"))))))))))))))))))</f>
        <v/>
      </c>
      <c r="K1513" s="284" t="str">
        <f t="shared" si="100"/>
        <v/>
      </c>
      <c r="L1513" s="285" t="str">
        <f t="shared" si="101"/>
        <v/>
      </c>
      <c r="M1513" s="286" t="str">
        <f t="shared" ca="1" si="102"/>
        <v/>
      </c>
      <c r="U1513" s="275"/>
    </row>
    <row r="1514" spans="1:21" x14ac:dyDescent="0.25">
      <c r="A1514" s="276"/>
      <c r="B1514" s="277" t="str">
        <f>IF(Table9[[#This Row],[Código do agregado
'[Entidade']]]="","",(CONCATENATE(VLOOKUP(Table9[[#This Row],[Código do agregado
'[Entidade']]],Table8[[Código do agregado '[Entidade']]:[Código do agregado
'[1º Direito']]],8,FALSE),".",Table9[[#This Row],[Membro]])))</f>
        <v/>
      </c>
      <c r="C1514" s="278"/>
      <c r="D1514" s="279"/>
      <c r="E1514" s="280" t="str">
        <f ca="1">IF(Table9[[#This Row],[Data de nascimento (aaaa-mm-dd)]]="","",(IF(A1514="","",DATEDIF(D1514,NOW(),"y"))))</f>
        <v/>
      </c>
      <c r="F1514" s="281"/>
      <c r="G1514" s="282"/>
      <c r="H1514" s="283" t="str">
        <f>IF(G1514="","",IF(G1514&gt;(auxiliar!L$2*14),"Sim","Não"))</f>
        <v/>
      </c>
      <c r="I1514" s="384" t="str">
        <f t="shared" si="99"/>
        <v/>
      </c>
      <c r="J1514" s="380" t="str">
        <f>IF(Table9[[#This Row],[Código do agregado
'[Entidade']]]="","",IF(A1514&lt;&gt;A1513,"A",IF(J1513="A","B",IF(J1513="B","C",IF(J1513="C","D",IF(J1513="D","E",IF(J1513="E","F",IF(J1513="F","G",IF(J1513="G","H",IF(J1513="H","I",IF(J1513="I","J",IF(J1513="J","K",IF(J1513="K","L",IF(J1513="L","M",IF(J1513="M","N",IF(J1513="N","O",IF(J1513="O","P",IF(J1513="P","Q"))))))))))))))))))</f>
        <v/>
      </c>
      <c r="K1514" s="284" t="str">
        <f t="shared" si="100"/>
        <v/>
      </c>
      <c r="L1514" s="285" t="str">
        <f t="shared" si="101"/>
        <v/>
      </c>
      <c r="M1514" s="286" t="str">
        <f t="shared" ca="1" si="102"/>
        <v/>
      </c>
      <c r="U1514" s="275"/>
    </row>
    <row r="1515" spans="1:21" x14ac:dyDescent="0.25">
      <c r="A1515" s="276"/>
      <c r="B1515" s="277" t="str">
        <f>IF(Table9[[#This Row],[Código do agregado
'[Entidade']]]="","",(CONCATENATE(VLOOKUP(Table9[[#This Row],[Código do agregado
'[Entidade']]],Table8[[Código do agregado '[Entidade']]:[Código do agregado
'[1º Direito']]],8,FALSE),".",Table9[[#This Row],[Membro]])))</f>
        <v/>
      </c>
      <c r="C1515" s="278"/>
      <c r="D1515" s="279"/>
      <c r="E1515" s="280" t="str">
        <f ca="1">IF(Table9[[#This Row],[Data de nascimento (aaaa-mm-dd)]]="","",(IF(A1515="","",DATEDIF(D1515,NOW(),"y"))))</f>
        <v/>
      </c>
      <c r="F1515" s="281"/>
      <c r="G1515" s="282"/>
      <c r="H1515" s="283" t="str">
        <f>IF(G1515="","",IF(G1515&gt;(auxiliar!L$2*14),"Sim","Não"))</f>
        <v/>
      </c>
      <c r="I1515" s="384" t="str">
        <f t="shared" si="99"/>
        <v/>
      </c>
      <c r="J1515" s="380" t="str">
        <f>IF(Table9[[#This Row],[Código do agregado
'[Entidade']]]="","",IF(A1515&lt;&gt;A1514,"A",IF(J1514="A","B",IF(J1514="B","C",IF(J1514="C","D",IF(J1514="D","E",IF(J1514="E","F",IF(J1514="F","G",IF(J1514="G","H",IF(J1514="H","I",IF(J1514="I","J",IF(J1514="J","K",IF(J1514="K","L",IF(J1514="L","M",IF(J1514="M","N",IF(J1514="N","O",IF(J1514="O","P",IF(J1514="P","Q"))))))))))))))))))</f>
        <v/>
      </c>
      <c r="K1515" s="284" t="str">
        <f t="shared" si="100"/>
        <v/>
      </c>
      <c r="L1515" s="285" t="str">
        <f t="shared" si="101"/>
        <v/>
      </c>
      <c r="M1515" s="286" t="str">
        <f t="shared" ca="1" si="102"/>
        <v/>
      </c>
      <c r="U1515" s="275"/>
    </row>
    <row r="1516" spans="1:21" x14ac:dyDescent="0.25">
      <c r="A1516" s="276"/>
      <c r="B1516" s="277" t="str">
        <f>IF(Table9[[#This Row],[Código do agregado
'[Entidade']]]="","",(CONCATENATE(VLOOKUP(Table9[[#This Row],[Código do agregado
'[Entidade']]],Table8[[Código do agregado '[Entidade']]:[Código do agregado
'[1º Direito']]],8,FALSE),".",Table9[[#This Row],[Membro]])))</f>
        <v/>
      </c>
      <c r="C1516" s="278"/>
      <c r="D1516" s="279"/>
      <c r="E1516" s="280" t="str">
        <f ca="1">IF(Table9[[#This Row],[Data de nascimento (aaaa-mm-dd)]]="","",(IF(A1516="","",DATEDIF(D1516,NOW(),"y"))))</f>
        <v/>
      </c>
      <c r="F1516" s="281"/>
      <c r="G1516" s="282"/>
      <c r="H1516" s="283" t="str">
        <f>IF(G1516="","",IF(G1516&gt;(auxiliar!L$2*14),"Sim","Não"))</f>
        <v/>
      </c>
      <c r="I1516" s="384" t="str">
        <f t="shared" si="99"/>
        <v/>
      </c>
      <c r="J1516" s="380" t="str">
        <f>IF(Table9[[#This Row],[Código do agregado
'[Entidade']]]="","",IF(A1516&lt;&gt;A1515,"A",IF(J1515="A","B",IF(J1515="B","C",IF(J1515="C","D",IF(J1515="D","E",IF(J1515="E","F",IF(J1515="F","G",IF(J1515="G","H",IF(J1515="H","I",IF(J1515="I","J",IF(J1515="J","K",IF(J1515="K","L",IF(J1515="L","M",IF(J1515="M","N",IF(J1515="N","O",IF(J1515="O","P",IF(J1515="P","Q"))))))))))))))))))</f>
        <v/>
      </c>
      <c r="K1516" s="284" t="str">
        <f t="shared" si="100"/>
        <v/>
      </c>
      <c r="L1516" s="285" t="str">
        <f t="shared" si="101"/>
        <v/>
      </c>
      <c r="M1516" s="286" t="str">
        <f t="shared" ca="1" si="102"/>
        <v/>
      </c>
      <c r="U1516" s="275"/>
    </row>
    <row r="1517" spans="1:21" x14ac:dyDescent="0.25">
      <c r="A1517" s="276"/>
      <c r="B1517" s="277" t="str">
        <f>IF(Table9[[#This Row],[Código do agregado
'[Entidade']]]="","",(CONCATENATE(VLOOKUP(Table9[[#This Row],[Código do agregado
'[Entidade']]],Table8[[Código do agregado '[Entidade']]:[Código do agregado
'[1º Direito']]],8,FALSE),".",Table9[[#This Row],[Membro]])))</f>
        <v/>
      </c>
      <c r="C1517" s="278"/>
      <c r="D1517" s="279"/>
      <c r="E1517" s="280" t="str">
        <f ca="1">IF(Table9[[#This Row],[Data de nascimento (aaaa-mm-dd)]]="","",(IF(A1517="","",DATEDIF(D1517,NOW(),"y"))))</f>
        <v/>
      </c>
      <c r="F1517" s="281"/>
      <c r="G1517" s="282"/>
      <c r="H1517" s="283" t="str">
        <f>IF(G1517="","",IF(G1517&gt;(auxiliar!L$2*14),"Sim","Não"))</f>
        <v/>
      </c>
      <c r="I1517" s="384" t="str">
        <f t="shared" si="99"/>
        <v/>
      </c>
      <c r="J1517" s="380" t="str">
        <f>IF(Table9[[#This Row],[Código do agregado
'[Entidade']]]="","",IF(A1517&lt;&gt;A1516,"A",IF(J1516="A","B",IF(J1516="B","C",IF(J1516="C","D",IF(J1516="D","E",IF(J1516="E","F",IF(J1516="F","G",IF(J1516="G","H",IF(J1516="H","I",IF(J1516="I","J",IF(J1516="J","K",IF(J1516="K","L",IF(J1516="L","M",IF(J1516="M","N",IF(J1516="N","O",IF(J1516="O","P",IF(J1516="P","Q"))))))))))))))))))</f>
        <v/>
      </c>
      <c r="K1517" s="284" t="str">
        <f t="shared" si="100"/>
        <v/>
      </c>
      <c r="L1517" s="285" t="str">
        <f t="shared" si="101"/>
        <v/>
      </c>
      <c r="M1517" s="286" t="str">
        <f t="shared" ca="1" si="102"/>
        <v/>
      </c>
      <c r="U1517" s="275"/>
    </row>
    <row r="1518" spans="1:21" x14ac:dyDescent="0.25">
      <c r="A1518" s="276"/>
      <c r="B1518" s="277" t="str">
        <f>IF(Table9[[#This Row],[Código do agregado
'[Entidade']]]="","",(CONCATENATE(VLOOKUP(Table9[[#This Row],[Código do agregado
'[Entidade']]],Table8[[Código do agregado '[Entidade']]:[Código do agregado
'[1º Direito']]],8,FALSE),".",Table9[[#This Row],[Membro]])))</f>
        <v/>
      </c>
      <c r="C1518" s="278"/>
      <c r="D1518" s="279"/>
      <c r="E1518" s="280" t="str">
        <f ca="1">IF(Table9[[#This Row],[Data de nascimento (aaaa-mm-dd)]]="","",(IF(A1518="","",DATEDIF(D1518,NOW(),"y"))))</f>
        <v/>
      </c>
      <c r="F1518" s="281"/>
      <c r="G1518" s="282"/>
      <c r="H1518" s="283" t="str">
        <f>IF(G1518="","",IF(G1518&gt;(auxiliar!L$2*14),"Sim","Não"))</f>
        <v/>
      </c>
      <c r="I1518" s="384" t="str">
        <f t="shared" si="99"/>
        <v/>
      </c>
      <c r="J1518" s="380" t="str">
        <f>IF(Table9[[#This Row],[Código do agregado
'[Entidade']]]="","",IF(A1518&lt;&gt;A1517,"A",IF(J1517="A","B",IF(J1517="B","C",IF(J1517="C","D",IF(J1517="D","E",IF(J1517="E","F",IF(J1517="F","G",IF(J1517="G","H",IF(J1517="H","I",IF(J1517="I","J",IF(J1517="J","K",IF(J1517="K","L",IF(J1517="L","M",IF(J1517="M","N",IF(J1517="N","O",IF(J1517="O","P",IF(J1517="P","Q"))))))))))))))))))</f>
        <v/>
      </c>
      <c r="K1518" s="284" t="str">
        <f t="shared" si="100"/>
        <v/>
      </c>
      <c r="L1518" s="285" t="str">
        <f t="shared" si="101"/>
        <v/>
      </c>
      <c r="M1518" s="286" t="str">
        <f t="shared" ca="1" si="102"/>
        <v/>
      </c>
      <c r="U1518" s="275"/>
    </row>
    <row r="1519" spans="1:21" x14ac:dyDescent="0.25">
      <c r="A1519" s="276"/>
      <c r="B1519" s="277" t="str">
        <f>IF(Table9[[#This Row],[Código do agregado
'[Entidade']]]="","",(CONCATENATE(VLOOKUP(Table9[[#This Row],[Código do agregado
'[Entidade']]],Table8[[Código do agregado '[Entidade']]:[Código do agregado
'[1º Direito']]],8,FALSE),".",Table9[[#This Row],[Membro]])))</f>
        <v/>
      </c>
      <c r="C1519" s="278"/>
      <c r="D1519" s="279"/>
      <c r="E1519" s="280" t="str">
        <f ca="1">IF(Table9[[#This Row],[Data de nascimento (aaaa-mm-dd)]]="","",(IF(A1519="","",DATEDIF(D1519,NOW(),"y"))))</f>
        <v/>
      </c>
      <c r="F1519" s="281"/>
      <c r="G1519" s="282"/>
      <c r="H1519" s="283" t="str">
        <f>IF(G1519="","",IF(G1519&gt;(auxiliar!L$2*14),"Sim","Não"))</f>
        <v/>
      </c>
      <c r="I1519" s="384" t="str">
        <f t="shared" si="99"/>
        <v/>
      </c>
      <c r="J1519" s="380" t="str">
        <f>IF(Table9[[#This Row],[Código do agregado
'[Entidade']]]="","",IF(A1519&lt;&gt;A1518,"A",IF(J1518="A","B",IF(J1518="B","C",IF(J1518="C","D",IF(J1518="D","E",IF(J1518="E","F",IF(J1518="F","G",IF(J1518="G","H",IF(J1518="H","I",IF(J1518="I","J",IF(J1518="J","K",IF(J1518="K","L",IF(J1518="L","M",IF(J1518="M","N",IF(J1518="N","O",IF(J1518="O","P",IF(J1518="P","Q"))))))))))))))))))</f>
        <v/>
      </c>
      <c r="K1519" s="284" t="str">
        <f t="shared" si="100"/>
        <v/>
      </c>
      <c r="L1519" s="285" t="str">
        <f t="shared" si="101"/>
        <v/>
      </c>
      <c r="M1519" s="286" t="str">
        <f t="shared" ca="1" si="102"/>
        <v/>
      </c>
      <c r="U1519" s="275"/>
    </row>
    <row r="1520" spans="1:21" x14ac:dyDescent="0.25">
      <c r="A1520" s="276"/>
      <c r="B1520" s="277" t="str">
        <f>IF(Table9[[#This Row],[Código do agregado
'[Entidade']]]="","",(CONCATENATE(VLOOKUP(Table9[[#This Row],[Código do agregado
'[Entidade']]],Table8[[Código do agregado '[Entidade']]:[Código do agregado
'[1º Direito']]],8,FALSE),".",Table9[[#This Row],[Membro]])))</f>
        <v/>
      </c>
      <c r="C1520" s="278"/>
      <c r="D1520" s="279"/>
      <c r="E1520" s="280" t="str">
        <f ca="1">IF(Table9[[#This Row],[Data de nascimento (aaaa-mm-dd)]]="","",(IF(A1520="","",DATEDIF(D1520,NOW(),"y"))))</f>
        <v/>
      </c>
      <c r="F1520" s="281"/>
      <c r="G1520" s="282"/>
      <c r="H1520" s="283" t="str">
        <f>IF(G1520="","",IF(G1520&gt;(auxiliar!L$2*14),"Sim","Não"))</f>
        <v/>
      </c>
      <c r="I1520" s="384" t="str">
        <f t="shared" si="99"/>
        <v/>
      </c>
      <c r="J1520" s="380" t="str">
        <f>IF(Table9[[#This Row],[Código do agregado
'[Entidade']]]="","",IF(A1520&lt;&gt;A1519,"A",IF(J1519="A","B",IF(J1519="B","C",IF(J1519="C","D",IF(J1519="D","E",IF(J1519="E","F",IF(J1519="F","G",IF(J1519="G","H",IF(J1519="H","I",IF(J1519="I","J",IF(J1519="J","K",IF(J1519="K","L",IF(J1519="L","M",IF(J1519="M","N",IF(J1519="N","O",IF(J1519="O","P",IF(J1519="P","Q"))))))))))))))))))</f>
        <v/>
      </c>
      <c r="K1520" s="284" t="str">
        <f t="shared" si="100"/>
        <v/>
      </c>
      <c r="L1520" s="285" t="str">
        <f t="shared" si="101"/>
        <v/>
      </c>
      <c r="M1520" s="286" t="str">
        <f t="shared" ca="1" si="102"/>
        <v/>
      </c>
      <c r="U1520" s="275"/>
    </row>
    <row r="1521" spans="1:21" x14ac:dyDescent="0.25">
      <c r="A1521" s="276"/>
      <c r="B1521" s="277" t="str">
        <f>IF(Table9[[#This Row],[Código do agregado
'[Entidade']]]="","",(CONCATENATE(VLOOKUP(Table9[[#This Row],[Código do agregado
'[Entidade']]],Table8[[Código do agregado '[Entidade']]:[Código do agregado
'[1º Direito']]],8,FALSE),".",Table9[[#This Row],[Membro]])))</f>
        <v/>
      </c>
      <c r="C1521" s="278"/>
      <c r="D1521" s="279"/>
      <c r="E1521" s="280" t="str">
        <f ca="1">IF(Table9[[#This Row],[Data de nascimento (aaaa-mm-dd)]]="","",(IF(A1521="","",DATEDIF(D1521,NOW(),"y"))))</f>
        <v/>
      </c>
      <c r="F1521" s="281"/>
      <c r="G1521" s="282"/>
      <c r="H1521" s="283" t="str">
        <f>IF(G1521="","",IF(G1521&gt;(auxiliar!L$2*14),"Sim","Não"))</f>
        <v/>
      </c>
      <c r="I1521" s="384" t="str">
        <f t="shared" si="99"/>
        <v/>
      </c>
      <c r="J1521" s="380" t="str">
        <f>IF(Table9[[#This Row],[Código do agregado
'[Entidade']]]="","",IF(A1521&lt;&gt;A1520,"A",IF(J1520="A","B",IF(J1520="B","C",IF(J1520="C","D",IF(J1520="D","E",IF(J1520="E","F",IF(J1520="F","G",IF(J1520="G","H",IF(J1520="H","I",IF(J1520="I","J",IF(J1520="J","K",IF(J1520="K","L",IF(J1520="L","M",IF(J1520="M","N",IF(J1520="N","O",IF(J1520="O","P",IF(J1520="P","Q"))))))))))))))))))</f>
        <v/>
      </c>
      <c r="K1521" s="284" t="str">
        <f t="shared" si="100"/>
        <v/>
      </c>
      <c r="L1521" s="285" t="str">
        <f t="shared" si="101"/>
        <v/>
      </c>
      <c r="M1521" s="286" t="str">
        <f t="shared" ca="1" si="102"/>
        <v/>
      </c>
      <c r="U1521" s="275"/>
    </row>
    <row r="1522" spans="1:21" x14ac:dyDescent="0.25">
      <c r="A1522" s="276"/>
      <c r="B1522" s="277" t="str">
        <f>IF(Table9[[#This Row],[Código do agregado
'[Entidade']]]="","",(CONCATENATE(VLOOKUP(Table9[[#This Row],[Código do agregado
'[Entidade']]],Table8[[Código do agregado '[Entidade']]:[Código do agregado
'[1º Direito']]],8,FALSE),".",Table9[[#This Row],[Membro]])))</f>
        <v/>
      </c>
      <c r="C1522" s="278"/>
      <c r="D1522" s="279"/>
      <c r="E1522" s="280" t="str">
        <f ca="1">IF(Table9[[#This Row],[Data de nascimento (aaaa-mm-dd)]]="","",(IF(A1522="","",DATEDIF(D1522,NOW(),"y"))))</f>
        <v/>
      </c>
      <c r="F1522" s="281"/>
      <c r="G1522" s="282"/>
      <c r="H1522" s="283" t="str">
        <f>IF(G1522="","",IF(G1522&gt;(auxiliar!L$2*14),"Sim","Não"))</f>
        <v/>
      </c>
      <c r="I1522" s="384" t="str">
        <f t="shared" si="99"/>
        <v/>
      </c>
      <c r="J1522" s="380" t="str">
        <f>IF(Table9[[#This Row],[Código do agregado
'[Entidade']]]="","",IF(A1522&lt;&gt;A1521,"A",IF(J1521="A","B",IF(J1521="B","C",IF(J1521="C","D",IF(J1521="D","E",IF(J1521="E","F",IF(J1521="F","G",IF(J1521="G","H",IF(J1521="H","I",IF(J1521="I","J",IF(J1521="J","K",IF(J1521="K","L",IF(J1521="L","M",IF(J1521="M","N",IF(J1521="N","O",IF(J1521="O","P",IF(J1521="P","Q"))))))))))))))))))</f>
        <v/>
      </c>
      <c r="K1522" s="284" t="str">
        <f t="shared" si="100"/>
        <v/>
      </c>
      <c r="L1522" s="285" t="str">
        <f t="shared" si="101"/>
        <v/>
      </c>
      <c r="M1522" s="286" t="str">
        <f t="shared" ca="1" si="102"/>
        <v/>
      </c>
      <c r="U1522" s="275"/>
    </row>
    <row r="1523" spans="1:21" x14ac:dyDescent="0.25">
      <c r="A1523" s="276"/>
      <c r="B1523" s="277" t="str">
        <f>IF(Table9[[#This Row],[Código do agregado
'[Entidade']]]="","",(CONCATENATE(VLOOKUP(Table9[[#This Row],[Código do agregado
'[Entidade']]],Table8[[Código do agregado '[Entidade']]:[Código do agregado
'[1º Direito']]],8,FALSE),".",Table9[[#This Row],[Membro]])))</f>
        <v/>
      </c>
      <c r="C1523" s="278"/>
      <c r="D1523" s="279"/>
      <c r="E1523" s="280" t="str">
        <f ca="1">IF(Table9[[#This Row],[Data de nascimento (aaaa-mm-dd)]]="","",(IF(A1523="","",DATEDIF(D1523,NOW(),"y"))))</f>
        <v/>
      </c>
      <c r="F1523" s="281"/>
      <c r="G1523" s="282"/>
      <c r="H1523" s="283" t="str">
        <f>IF(G1523="","",IF(G1523&gt;(auxiliar!L$2*14),"Sim","Não"))</f>
        <v/>
      </c>
      <c r="I1523" s="384" t="str">
        <f t="shared" si="99"/>
        <v/>
      </c>
      <c r="J1523" s="380" t="str">
        <f>IF(Table9[[#This Row],[Código do agregado
'[Entidade']]]="","",IF(A1523&lt;&gt;A1522,"A",IF(J1522="A","B",IF(J1522="B","C",IF(J1522="C","D",IF(J1522="D","E",IF(J1522="E","F",IF(J1522="F","G",IF(J1522="G","H",IF(J1522="H","I",IF(J1522="I","J",IF(J1522="J","K",IF(J1522="K","L",IF(J1522="L","M",IF(J1522="M","N",IF(J1522="N","O",IF(J1522="O","P",IF(J1522="P","Q"))))))))))))))))))</f>
        <v/>
      </c>
      <c r="K1523" s="284" t="str">
        <f t="shared" si="100"/>
        <v/>
      </c>
      <c r="L1523" s="285" t="str">
        <f t="shared" si="101"/>
        <v/>
      </c>
      <c r="M1523" s="286" t="str">
        <f t="shared" ca="1" si="102"/>
        <v/>
      </c>
      <c r="U1523" s="275"/>
    </row>
    <row r="1524" spans="1:21" x14ac:dyDescent="0.25">
      <c r="A1524" s="276"/>
      <c r="B1524" s="277" t="str">
        <f>IF(Table9[[#This Row],[Código do agregado
'[Entidade']]]="","",(CONCATENATE(VLOOKUP(Table9[[#This Row],[Código do agregado
'[Entidade']]],Table8[[Código do agregado '[Entidade']]:[Código do agregado
'[1º Direito']]],8,FALSE),".",Table9[[#This Row],[Membro]])))</f>
        <v/>
      </c>
      <c r="C1524" s="278"/>
      <c r="D1524" s="279"/>
      <c r="E1524" s="280" t="str">
        <f ca="1">IF(Table9[[#This Row],[Data de nascimento (aaaa-mm-dd)]]="","",(IF(A1524="","",DATEDIF(D1524,NOW(),"y"))))</f>
        <v/>
      </c>
      <c r="F1524" s="281"/>
      <c r="G1524" s="282"/>
      <c r="H1524" s="283" t="str">
        <f>IF(G1524="","",IF(G1524&gt;(auxiliar!L$2*14),"Sim","Não"))</f>
        <v/>
      </c>
      <c r="I1524" s="384" t="str">
        <f t="shared" si="99"/>
        <v/>
      </c>
      <c r="J1524" s="380" t="str">
        <f>IF(Table9[[#This Row],[Código do agregado
'[Entidade']]]="","",IF(A1524&lt;&gt;A1523,"A",IF(J1523="A","B",IF(J1523="B","C",IF(J1523="C","D",IF(J1523="D","E",IF(J1523="E","F",IF(J1523="F","G",IF(J1523="G","H",IF(J1523="H","I",IF(J1523="I","J",IF(J1523="J","K",IF(J1523="K","L",IF(J1523="L","M",IF(J1523="M","N",IF(J1523="N","O",IF(J1523="O","P",IF(J1523="P","Q"))))))))))))))))))</f>
        <v/>
      </c>
      <c r="K1524" s="284" t="str">
        <f t="shared" si="100"/>
        <v/>
      </c>
      <c r="L1524" s="285" t="str">
        <f t="shared" si="101"/>
        <v/>
      </c>
      <c r="M1524" s="286" t="str">
        <f t="shared" ca="1" si="102"/>
        <v/>
      </c>
      <c r="U1524" s="275"/>
    </row>
    <row r="1525" spans="1:21" x14ac:dyDescent="0.25">
      <c r="A1525" s="276"/>
      <c r="B1525" s="277" t="str">
        <f>IF(Table9[[#This Row],[Código do agregado
'[Entidade']]]="","",(CONCATENATE(VLOOKUP(Table9[[#This Row],[Código do agregado
'[Entidade']]],Table8[[Código do agregado '[Entidade']]:[Código do agregado
'[1º Direito']]],8,FALSE),".",Table9[[#This Row],[Membro]])))</f>
        <v/>
      </c>
      <c r="C1525" s="278"/>
      <c r="D1525" s="279"/>
      <c r="E1525" s="280" t="str">
        <f ca="1">IF(Table9[[#This Row],[Data de nascimento (aaaa-mm-dd)]]="","",(IF(A1525="","",DATEDIF(D1525,NOW(),"y"))))</f>
        <v/>
      </c>
      <c r="F1525" s="281"/>
      <c r="G1525" s="282"/>
      <c r="H1525" s="283" t="str">
        <f>IF(G1525="","",IF(G1525&gt;(auxiliar!L$2*14),"Sim","Não"))</f>
        <v/>
      </c>
      <c r="I1525" s="384" t="str">
        <f t="shared" si="99"/>
        <v/>
      </c>
      <c r="J1525" s="380" t="str">
        <f>IF(Table9[[#This Row],[Código do agregado
'[Entidade']]]="","",IF(A1525&lt;&gt;A1524,"A",IF(J1524="A","B",IF(J1524="B","C",IF(J1524="C","D",IF(J1524="D","E",IF(J1524="E","F",IF(J1524="F","G",IF(J1524="G","H",IF(J1524="H","I",IF(J1524="I","J",IF(J1524="J","K",IF(J1524="K","L",IF(J1524="L","M",IF(J1524="M","N",IF(J1524="N","O",IF(J1524="O","P",IF(J1524="P","Q"))))))))))))))))))</f>
        <v/>
      </c>
      <c r="K1525" s="284" t="str">
        <f t="shared" si="100"/>
        <v/>
      </c>
      <c r="L1525" s="285" t="str">
        <f t="shared" si="101"/>
        <v/>
      </c>
      <c r="M1525" s="286" t="str">
        <f t="shared" ca="1" si="102"/>
        <v/>
      </c>
      <c r="U1525" s="275"/>
    </row>
    <row r="1526" spans="1:21" x14ac:dyDescent="0.25">
      <c r="A1526" s="276"/>
      <c r="B1526" s="277" t="str">
        <f>IF(Table9[[#This Row],[Código do agregado
'[Entidade']]]="","",(CONCATENATE(VLOOKUP(Table9[[#This Row],[Código do agregado
'[Entidade']]],Table8[[Código do agregado '[Entidade']]:[Código do agregado
'[1º Direito']]],8,FALSE),".",Table9[[#This Row],[Membro]])))</f>
        <v/>
      </c>
      <c r="C1526" s="278"/>
      <c r="D1526" s="279"/>
      <c r="E1526" s="280" t="str">
        <f ca="1">IF(Table9[[#This Row],[Data de nascimento (aaaa-mm-dd)]]="","",(IF(A1526="","",DATEDIF(D1526,NOW(),"y"))))</f>
        <v/>
      </c>
      <c r="F1526" s="281"/>
      <c r="G1526" s="282"/>
      <c r="H1526" s="283" t="str">
        <f>IF(G1526="","",IF(G1526&gt;(auxiliar!L$2*14),"Sim","Não"))</f>
        <v/>
      </c>
      <c r="I1526" s="384" t="str">
        <f t="shared" si="99"/>
        <v/>
      </c>
      <c r="J1526" s="380" t="str">
        <f>IF(Table9[[#This Row],[Código do agregado
'[Entidade']]]="","",IF(A1526&lt;&gt;A1525,"A",IF(J1525="A","B",IF(J1525="B","C",IF(J1525="C","D",IF(J1525="D","E",IF(J1525="E","F",IF(J1525="F","G",IF(J1525="G","H",IF(J1525="H","I",IF(J1525="I","J",IF(J1525="J","K",IF(J1525="K","L",IF(J1525="L","M",IF(J1525="M","N",IF(J1525="N","O",IF(J1525="O","P",IF(J1525="P","Q"))))))))))))))))))</f>
        <v/>
      </c>
      <c r="K1526" s="284" t="str">
        <f t="shared" si="100"/>
        <v/>
      </c>
      <c r="L1526" s="285" t="str">
        <f t="shared" si="101"/>
        <v/>
      </c>
      <c r="M1526" s="286" t="str">
        <f t="shared" ca="1" si="102"/>
        <v/>
      </c>
      <c r="U1526" s="275"/>
    </row>
    <row r="1527" spans="1:21" x14ac:dyDescent="0.25">
      <c r="A1527" s="276"/>
      <c r="B1527" s="277" t="str">
        <f>IF(Table9[[#This Row],[Código do agregado
'[Entidade']]]="","",(CONCATENATE(VLOOKUP(Table9[[#This Row],[Código do agregado
'[Entidade']]],Table8[[Código do agregado '[Entidade']]:[Código do agregado
'[1º Direito']]],8,FALSE),".",Table9[[#This Row],[Membro]])))</f>
        <v/>
      </c>
      <c r="C1527" s="278"/>
      <c r="D1527" s="279"/>
      <c r="E1527" s="280" t="str">
        <f ca="1">IF(Table9[[#This Row],[Data de nascimento (aaaa-mm-dd)]]="","",(IF(A1527="","",DATEDIF(D1527,NOW(),"y"))))</f>
        <v/>
      </c>
      <c r="F1527" s="281"/>
      <c r="G1527" s="282"/>
      <c r="H1527" s="283" t="str">
        <f>IF(G1527="","",IF(G1527&gt;(auxiliar!L$2*14),"Sim","Não"))</f>
        <v/>
      </c>
      <c r="I1527" s="384" t="str">
        <f t="shared" si="99"/>
        <v/>
      </c>
      <c r="J1527" s="380" t="str">
        <f>IF(Table9[[#This Row],[Código do agregado
'[Entidade']]]="","",IF(A1527&lt;&gt;A1526,"A",IF(J1526="A","B",IF(J1526="B","C",IF(J1526="C","D",IF(J1526="D","E",IF(J1526="E","F",IF(J1526="F","G",IF(J1526="G","H",IF(J1526="H","I",IF(J1526="I","J",IF(J1526="J","K",IF(J1526="K","L",IF(J1526="L","M",IF(J1526="M","N",IF(J1526="N","O",IF(J1526="O","P",IF(J1526="P","Q"))))))))))))))))))</f>
        <v/>
      </c>
      <c r="K1527" s="284" t="str">
        <f t="shared" si="100"/>
        <v/>
      </c>
      <c r="L1527" s="285" t="str">
        <f t="shared" si="101"/>
        <v/>
      </c>
      <c r="M1527" s="286" t="str">
        <f t="shared" ca="1" si="102"/>
        <v/>
      </c>
      <c r="U1527" s="275"/>
    </row>
    <row r="1528" spans="1:21" x14ac:dyDescent="0.25">
      <c r="A1528" s="276"/>
      <c r="B1528" s="277" t="str">
        <f>IF(Table9[[#This Row],[Código do agregado
'[Entidade']]]="","",(CONCATENATE(VLOOKUP(Table9[[#This Row],[Código do agregado
'[Entidade']]],Table8[[Código do agregado '[Entidade']]:[Código do agregado
'[1º Direito']]],8,FALSE),".",Table9[[#This Row],[Membro]])))</f>
        <v/>
      </c>
      <c r="C1528" s="278"/>
      <c r="D1528" s="279"/>
      <c r="E1528" s="280" t="str">
        <f ca="1">IF(Table9[[#This Row],[Data de nascimento (aaaa-mm-dd)]]="","",(IF(A1528="","",DATEDIF(D1528,NOW(),"y"))))</f>
        <v/>
      </c>
      <c r="F1528" s="281"/>
      <c r="G1528" s="282"/>
      <c r="H1528" s="283" t="str">
        <f>IF(G1528="","",IF(G1528&gt;(auxiliar!L$2*14),"Sim","Não"))</f>
        <v/>
      </c>
      <c r="I1528" s="384" t="str">
        <f t="shared" si="99"/>
        <v/>
      </c>
      <c r="J1528" s="380" t="str">
        <f>IF(Table9[[#This Row],[Código do agregado
'[Entidade']]]="","",IF(A1528&lt;&gt;A1527,"A",IF(J1527="A","B",IF(J1527="B","C",IF(J1527="C","D",IF(J1527="D","E",IF(J1527="E","F",IF(J1527="F","G",IF(J1527="G","H",IF(J1527="H","I",IF(J1527="I","J",IF(J1527="J","K",IF(J1527="K","L",IF(J1527="L","M",IF(J1527="M","N",IF(J1527="N","O",IF(J1527="O","P",IF(J1527="P","Q"))))))))))))))))))</f>
        <v/>
      </c>
      <c r="K1528" s="284" t="str">
        <f t="shared" si="100"/>
        <v/>
      </c>
      <c r="L1528" s="285" t="str">
        <f t="shared" si="101"/>
        <v/>
      </c>
      <c r="M1528" s="286" t="str">
        <f t="shared" ca="1" si="102"/>
        <v/>
      </c>
      <c r="U1528" s="275"/>
    </row>
    <row r="1529" spans="1:21" x14ac:dyDescent="0.25">
      <c r="A1529" s="276"/>
      <c r="B1529" s="277" t="str">
        <f>IF(Table9[[#This Row],[Código do agregado
'[Entidade']]]="","",(CONCATENATE(VLOOKUP(Table9[[#This Row],[Código do agregado
'[Entidade']]],Table8[[Código do agregado '[Entidade']]:[Código do agregado
'[1º Direito']]],8,FALSE),".",Table9[[#This Row],[Membro]])))</f>
        <v/>
      </c>
      <c r="C1529" s="278"/>
      <c r="D1529" s="279"/>
      <c r="E1529" s="280" t="str">
        <f ca="1">IF(Table9[[#This Row],[Data de nascimento (aaaa-mm-dd)]]="","",(IF(A1529="","",DATEDIF(D1529,NOW(),"y"))))</f>
        <v/>
      </c>
      <c r="F1529" s="281"/>
      <c r="G1529" s="282"/>
      <c r="H1529" s="283" t="str">
        <f>IF(G1529="","",IF(G1529&gt;(auxiliar!L$2*14),"Sim","Não"))</f>
        <v/>
      </c>
      <c r="I1529" s="384" t="str">
        <f t="shared" si="99"/>
        <v/>
      </c>
      <c r="J1529" s="380" t="str">
        <f>IF(Table9[[#This Row],[Código do agregado
'[Entidade']]]="","",IF(A1529&lt;&gt;A1528,"A",IF(J1528="A","B",IF(J1528="B","C",IF(J1528="C","D",IF(J1528="D","E",IF(J1528="E","F",IF(J1528="F","G",IF(J1528="G","H",IF(J1528="H","I",IF(J1528="I","J",IF(J1528="J","K",IF(J1528="K","L",IF(J1528="L","M",IF(J1528="M","N",IF(J1528="N","O",IF(J1528="O","P",IF(J1528="P","Q"))))))))))))))))))</f>
        <v/>
      </c>
      <c r="K1529" s="284" t="str">
        <f t="shared" si="100"/>
        <v/>
      </c>
      <c r="L1529" s="285" t="str">
        <f t="shared" si="101"/>
        <v/>
      </c>
      <c r="M1529" s="286" t="str">
        <f t="shared" ca="1" si="102"/>
        <v/>
      </c>
      <c r="U1529" s="275"/>
    </row>
    <row r="1530" spans="1:21" x14ac:dyDescent="0.25">
      <c r="A1530" s="276"/>
      <c r="B1530" s="277" t="str">
        <f>IF(Table9[[#This Row],[Código do agregado
'[Entidade']]]="","",(CONCATENATE(VLOOKUP(Table9[[#This Row],[Código do agregado
'[Entidade']]],Table8[[Código do agregado '[Entidade']]:[Código do agregado
'[1º Direito']]],8,FALSE),".",Table9[[#This Row],[Membro]])))</f>
        <v/>
      </c>
      <c r="C1530" s="278"/>
      <c r="D1530" s="279"/>
      <c r="E1530" s="280" t="str">
        <f ca="1">IF(Table9[[#This Row],[Data de nascimento (aaaa-mm-dd)]]="","",(IF(A1530="","",DATEDIF(D1530,NOW(),"y"))))</f>
        <v/>
      </c>
      <c r="F1530" s="281"/>
      <c r="G1530" s="282"/>
      <c r="H1530" s="283" t="str">
        <f>IF(G1530="","",IF(G1530&gt;(auxiliar!L$2*14),"Sim","Não"))</f>
        <v/>
      </c>
      <c r="I1530" s="384" t="str">
        <f t="shared" si="99"/>
        <v/>
      </c>
      <c r="J1530" s="380" t="str">
        <f>IF(Table9[[#This Row],[Código do agregado
'[Entidade']]]="","",IF(A1530&lt;&gt;A1529,"A",IF(J1529="A","B",IF(J1529="B","C",IF(J1529="C","D",IF(J1529="D","E",IF(J1529="E","F",IF(J1529="F","G",IF(J1529="G","H",IF(J1529="H","I",IF(J1529="I","J",IF(J1529="J","K",IF(J1529="K","L",IF(J1529="L","M",IF(J1529="M","N",IF(J1529="N","O",IF(J1529="O","P",IF(J1529="P","Q"))))))))))))))))))</f>
        <v/>
      </c>
      <c r="K1530" s="284" t="str">
        <f t="shared" si="100"/>
        <v/>
      </c>
      <c r="L1530" s="285" t="str">
        <f t="shared" si="101"/>
        <v/>
      </c>
      <c r="M1530" s="286" t="str">
        <f t="shared" ca="1" si="102"/>
        <v/>
      </c>
      <c r="U1530" s="275"/>
    </row>
    <row r="1531" spans="1:21" x14ac:dyDescent="0.25">
      <c r="A1531" s="276"/>
      <c r="B1531" s="277" t="str">
        <f>IF(Table9[[#This Row],[Código do agregado
'[Entidade']]]="","",(CONCATENATE(VLOOKUP(Table9[[#This Row],[Código do agregado
'[Entidade']]],Table8[[Código do agregado '[Entidade']]:[Código do agregado
'[1º Direito']]],8,FALSE),".",Table9[[#This Row],[Membro]])))</f>
        <v/>
      </c>
      <c r="C1531" s="278"/>
      <c r="D1531" s="279"/>
      <c r="E1531" s="280" t="str">
        <f ca="1">IF(Table9[[#This Row],[Data de nascimento (aaaa-mm-dd)]]="","",(IF(A1531="","",DATEDIF(D1531,NOW(),"y"))))</f>
        <v/>
      </c>
      <c r="F1531" s="281"/>
      <c r="G1531" s="282"/>
      <c r="H1531" s="283" t="str">
        <f>IF(G1531="","",IF(G1531&gt;(auxiliar!L$2*14),"Sim","Não"))</f>
        <v/>
      </c>
      <c r="I1531" s="384" t="str">
        <f t="shared" si="99"/>
        <v/>
      </c>
      <c r="J1531" s="380" t="str">
        <f>IF(Table9[[#This Row],[Código do agregado
'[Entidade']]]="","",IF(A1531&lt;&gt;A1530,"A",IF(J1530="A","B",IF(J1530="B","C",IF(J1530="C","D",IF(J1530="D","E",IF(J1530="E","F",IF(J1530="F","G",IF(J1530="G","H",IF(J1530="H","I",IF(J1530="I","J",IF(J1530="J","K",IF(J1530="K","L",IF(J1530="L","M",IF(J1530="M","N",IF(J1530="N","O",IF(J1530="O","P",IF(J1530="P","Q"))))))))))))))))))</f>
        <v/>
      </c>
      <c r="K1531" s="284" t="str">
        <f t="shared" si="100"/>
        <v/>
      </c>
      <c r="L1531" s="285" t="str">
        <f t="shared" si="101"/>
        <v/>
      </c>
      <c r="M1531" s="286" t="str">
        <f t="shared" ca="1" si="102"/>
        <v/>
      </c>
      <c r="U1531" s="275"/>
    </row>
    <row r="1532" spans="1:21" x14ac:dyDescent="0.25">
      <c r="A1532" s="276"/>
      <c r="B1532" s="277" t="str">
        <f>IF(Table9[[#This Row],[Código do agregado
'[Entidade']]]="","",(CONCATENATE(VLOOKUP(Table9[[#This Row],[Código do agregado
'[Entidade']]],Table8[[Código do agregado '[Entidade']]:[Código do agregado
'[1º Direito']]],8,FALSE),".",Table9[[#This Row],[Membro]])))</f>
        <v/>
      </c>
      <c r="C1532" s="278"/>
      <c r="D1532" s="279"/>
      <c r="E1532" s="280" t="str">
        <f ca="1">IF(Table9[[#This Row],[Data de nascimento (aaaa-mm-dd)]]="","",(IF(A1532="","",DATEDIF(D1532,NOW(),"y"))))</f>
        <v/>
      </c>
      <c r="F1532" s="281"/>
      <c r="G1532" s="282"/>
      <c r="H1532" s="283" t="str">
        <f>IF(G1532="","",IF(G1532&gt;(auxiliar!L$2*14),"Sim","Não"))</f>
        <v/>
      </c>
      <c r="I1532" s="384" t="str">
        <f t="shared" si="99"/>
        <v/>
      </c>
      <c r="J1532" s="380" t="str">
        <f>IF(Table9[[#This Row],[Código do agregado
'[Entidade']]]="","",IF(A1532&lt;&gt;A1531,"A",IF(J1531="A","B",IF(J1531="B","C",IF(J1531="C","D",IF(J1531="D","E",IF(J1531="E","F",IF(J1531="F","G",IF(J1531="G","H",IF(J1531="H","I",IF(J1531="I","J",IF(J1531="J","K",IF(J1531="K","L",IF(J1531="L","M",IF(J1531="M","N",IF(J1531="N","O",IF(J1531="O","P",IF(J1531="P","Q"))))))))))))))))))</f>
        <v/>
      </c>
      <c r="K1532" s="284" t="str">
        <f t="shared" si="100"/>
        <v/>
      </c>
      <c r="L1532" s="285" t="str">
        <f t="shared" si="101"/>
        <v/>
      </c>
      <c r="M1532" s="286" t="str">
        <f t="shared" ca="1" si="102"/>
        <v/>
      </c>
      <c r="U1532" s="275"/>
    </row>
    <row r="1533" spans="1:21" x14ac:dyDescent="0.25">
      <c r="A1533" s="276"/>
      <c r="B1533" s="277" t="str">
        <f>IF(Table9[[#This Row],[Código do agregado
'[Entidade']]]="","",(CONCATENATE(VLOOKUP(Table9[[#This Row],[Código do agregado
'[Entidade']]],Table8[[Código do agregado '[Entidade']]:[Código do agregado
'[1º Direito']]],8,FALSE),".",Table9[[#This Row],[Membro]])))</f>
        <v/>
      </c>
      <c r="C1533" s="278"/>
      <c r="D1533" s="279"/>
      <c r="E1533" s="280" t="str">
        <f ca="1">IF(Table9[[#This Row],[Data de nascimento (aaaa-mm-dd)]]="","",(IF(A1533="","",DATEDIF(D1533,NOW(),"y"))))</f>
        <v/>
      </c>
      <c r="F1533" s="281"/>
      <c r="G1533" s="282"/>
      <c r="H1533" s="283" t="str">
        <f>IF(G1533="","",IF(G1533&gt;(auxiliar!L$2*14),"Sim","Não"))</f>
        <v/>
      </c>
      <c r="I1533" s="384" t="str">
        <f t="shared" si="99"/>
        <v/>
      </c>
      <c r="J1533" s="380" t="str">
        <f>IF(Table9[[#This Row],[Código do agregado
'[Entidade']]]="","",IF(A1533&lt;&gt;A1532,"A",IF(J1532="A","B",IF(J1532="B","C",IF(J1532="C","D",IF(J1532="D","E",IF(J1532="E","F",IF(J1532="F","G",IF(J1532="G","H",IF(J1532="H","I",IF(J1532="I","J",IF(J1532="J","K",IF(J1532="K","L",IF(J1532="L","M",IF(J1532="M","N",IF(J1532="N","O",IF(J1532="O","P",IF(J1532="P","Q"))))))))))))))))))</f>
        <v/>
      </c>
      <c r="K1533" s="284" t="str">
        <f t="shared" si="100"/>
        <v/>
      </c>
      <c r="L1533" s="285" t="str">
        <f t="shared" si="101"/>
        <v/>
      </c>
      <c r="M1533" s="286" t="str">
        <f t="shared" ca="1" si="102"/>
        <v/>
      </c>
      <c r="U1533" s="275"/>
    </row>
    <row r="1534" spans="1:21" x14ac:dyDescent="0.25">
      <c r="A1534" s="276"/>
      <c r="B1534" s="277" t="str">
        <f>IF(Table9[[#This Row],[Código do agregado
'[Entidade']]]="","",(CONCATENATE(VLOOKUP(Table9[[#This Row],[Código do agregado
'[Entidade']]],Table8[[Código do agregado '[Entidade']]:[Código do agregado
'[1º Direito']]],8,FALSE),".",Table9[[#This Row],[Membro]])))</f>
        <v/>
      </c>
      <c r="C1534" s="278"/>
      <c r="D1534" s="279"/>
      <c r="E1534" s="280" t="str">
        <f ca="1">IF(Table9[[#This Row],[Data de nascimento (aaaa-mm-dd)]]="","",(IF(A1534="","",DATEDIF(D1534,NOW(),"y"))))</f>
        <v/>
      </c>
      <c r="F1534" s="281"/>
      <c r="G1534" s="282"/>
      <c r="H1534" s="283" t="str">
        <f>IF(G1534="","",IF(G1534&gt;(auxiliar!L$2*14),"Sim","Não"))</f>
        <v/>
      </c>
      <c r="I1534" s="384" t="str">
        <f t="shared" si="99"/>
        <v/>
      </c>
      <c r="J1534" s="380" t="str">
        <f>IF(Table9[[#This Row],[Código do agregado
'[Entidade']]]="","",IF(A1534&lt;&gt;A1533,"A",IF(J1533="A","B",IF(J1533="B","C",IF(J1533="C","D",IF(J1533="D","E",IF(J1533="E","F",IF(J1533="F","G",IF(J1533="G","H",IF(J1533="H","I",IF(J1533="I","J",IF(J1533="J","K",IF(J1533="K","L",IF(J1533="L","M",IF(J1533="M","N",IF(J1533="N","O",IF(J1533="O","P",IF(J1533="P","Q"))))))))))))))))))</f>
        <v/>
      </c>
      <c r="K1534" s="284" t="str">
        <f t="shared" si="100"/>
        <v/>
      </c>
      <c r="L1534" s="285" t="str">
        <f t="shared" si="101"/>
        <v/>
      </c>
      <c r="M1534" s="286" t="str">
        <f t="shared" ca="1" si="102"/>
        <v/>
      </c>
      <c r="U1534" s="275"/>
    </row>
    <row r="1535" spans="1:21" x14ac:dyDescent="0.25">
      <c r="A1535" s="276"/>
      <c r="B1535" s="277" t="str">
        <f>IF(Table9[[#This Row],[Código do agregado
'[Entidade']]]="","",(CONCATENATE(VLOOKUP(Table9[[#This Row],[Código do agregado
'[Entidade']]],Table8[[Código do agregado '[Entidade']]:[Código do agregado
'[1º Direito']]],8,FALSE),".",Table9[[#This Row],[Membro]])))</f>
        <v/>
      </c>
      <c r="C1535" s="278"/>
      <c r="D1535" s="279"/>
      <c r="E1535" s="280" t="str">
        <f ca="1">IF(Table9[[#This Row],[Data de nascimento (aaaa-mm-dd)]]="","",(IF(A1535="","",DATEDIF(D1535,NOW(),"y"))))</f>
        <v/>
      </c>
      <c r="F1535" s="281"/>
      <c r="G1535" s="282"/>
      <c r="H1535" s="283" t="str">
        <f>IF(G1535="","",IF(G1535&gt;(auxiliar!L$2*14),"Sim","Não"))</f>
        <v/>
      </c>
      <c r="I1535" s="384" t="str">
        <f t="shared" si="99"/>
        <v/>
      </c>
      <c r="J1535" s="380" t="str">
        <f>IF(Table9[[#This Row],[Código do agregado
'[Entidade']]]="","",IF(A1535&lt;&gt;A1534,"A",IF(J1534="A","B",IF(J1534="B","C",IF(J1534="C","D",IF(J1534="D","E",IF(J1534="E","F",IF(J1534="F","G",IF(J1534="G","H",IF(J1534="H","I",IF(J1534="I","J",IF(J1534="J","K",IF(J1534="K","L",IF(J1534="L","M",IF(J1534="M","N",IF(J1534="N","O",IF(J1534="O","P",IF(J1534="P","Q"))))))))))))))))))</f>
        <v/>
      </c>
      <c r="K1535" s="284" t="str">
        <f t="shared" si="100"/>
        <v/>
      </c>
      <c r="L1535" s="285" t="str">
        <f t="shared" si="101"/>
        <v/>
      </c>
      <c r="M1535" s="286" t="str">
        <f t="shared" ca="1" si="102"/>
        <v/>
      </c>
      <c r="U1535" s="275"/>
    </row>
    <row r="1536" spans="1:21" x14ac:dyDescent="0.25">
      <c r="A1536" s="276"/>
      <c r="B1536" s="277" t="str">
        <f>IF(Table9[[#This Row],[Código do agregado
'[Entidade']]]="","",(CONCATENATE(VLOOKUP(Table9[[#This Row],[Código do agregado
'[Entidade']]],Table8[[Código do agregado '[Entidade']]:[Código do agregado
'[1º Direito']]],8,FALSE),".",Table9[[#This Row],[Membro]])))</f>
        <v/>
      </c>
      <c r="C1536" s="278"/>
      <c r="D1536" s="279"/>
      <c r="E1536" s="280" t="str">
        <f ca="1">IF(Table9[[#This Row],[Data de nascimento (aaaa-mm-dd)]]="","",(IF(A1536="","",DATEDIF(D1536,NOW(),"y"))))</f>
        <v/>
      </c>
      <c r="F1536" s="281"/>
      <c r="G1536" s="282"/>
      <c r="H1536" s="283" t="str">
        <f>IF(G1536="","",IF(G1536&gt;(auxiliar!L$2*14),"Sim","Não"))</f>
        <v/>
      </c>
      <c r="I1536" s="384" t="str">
        <f t="shared" si="99"/>
        <v/>
      </c>
      <c r="J1536" s="380" t="str">
        <f>IF(Table9[[#This Row],[Código do agregado
'[Entidade']]]="","",IF(A1536&lt;&gt;A1535,"A",IF(J1535="A","B",IF(J1535="B","C",IF(J1535="C","D",IF(J1535="D","E",IF(J1535="E","F",IF(J1535="F","G",IF(J1535="G","H",IF(J1535="H","I",IF(J1535="I","J",IF(J1535="J","K",IF(J1535="K","L",IF(J1535="L","M",IF(J1535="M","N",IF(J1535="N","O",IF(J1535="O","P",IF(J1535="P","Q"))))))))))))))))))</f>
        <v/>
      </c>
      <c r="K1536" s="284" t="str">
        <f t="shared" si="100"/>
        <v/>
      </c>
      <c r="L1536" s="285" t="str">
        <f t="shared" si="101"/>
        <v/>
      </c>
      <c r="M1536" s="286" t="str">
        <f t="shared" ca="1" si="102"/>
        <v/>
      </c>
      <c r="U1536" s="275"/>
    </row>
    <row r="1537" spans="1:21" x14ac:dyDescent="0.25">
      <c r="A1537" s="276"/>
      <c r="B1537" s="277" t="str">
        <f>IF(Table9[[#This Row],[Código do agregado
'[Entidade']]]="","",(CONCATENATE(VLOOKUP(Table9[[#This Row],[Código do agregado
'[Entidade']]],Table8[[Código do agregado '[Entidade']]:[Código do agregado
'[1º Direito']]],8,FALSE),".",Table9[[#This Row],[Membro]])))</f>
        <v/>
      </c>
      <c r="C1537" s="278"/>
      <c r="D1537" s="279"/>
      <c r="E1537" s="280" t="str">
        <f ca="1">IF(Table9[[#This Row],[Data de nascimento (aaaa-mm-dd)]]="","",(IF(A1537="","",DATEDIF(D1537,NOW(),"y"))))</f>
        <v/>
      </c>
      <c r="F1537" s="281"/>
      <c r="G1537" s="282"/>
      <c r="H1537" s="283" t="str">
        <f>IF(G1537="","",IF(G1537&gt;(auxiliar!L$2*14),"Sim","Não"))</f>
        <v/>
      </c>
      <c r="I1537" s="384" t="str">
        <f t="shared" si="99"/>
        <v/>
      </c>
      <c r="J1537" s="380" t="str">
        <f>IF(Table9[[#This Row],[Código do agregado
'[Entidade']]]="","",IF(A1537&lt;&gt;A1536,"A",IF(J1536="A","B",IF(J1536="B","C",IF(J1536="C","D",IF(J1536="D","E",IF(J1536="E","F",IF(J1536="F","G",IF(J1536="G","H",IF(J1536="H","I",IF(J1536="I","J",IF(J1536="J","K",IF(J1536="K","L",IF(J1536="L","M",IF(J1536="M","N",IF(J1536="N","O",IF(J1536="O","P",IF(J1536="P","Q"))))))))))))))))))</f>
        <v/>
      </c>
      <c r="K1537" s="284" t="str">
        <f t="shared" si="100"/>
        <v/>
      </c>
      <c r="L1537" s="285" t="str">
        <f t="shared" si="101"/>
        <v/>
      </c>
      <c r="M1537" s="286" t="str">
        <f t="shared" ca="1" si="102"/>
        <v/>
      </c>
      <c r="U1537" s="275"/>
    </row>
    <row r="1538" spans="1:21" x14ac:dyDescent="0.25">
      <c r="A1538" s="276"/>
      <c r="B1538" s="277" t="str">
        <f>IF(Table9[[#This Row],[Código do agregado
'[Entidade']]]="","",(CONCATENATE(VLOOKUP(Table9[[#This Row],[Código do agregado
'[Entidade']]],Table8[[Código do agregado '[Entidade']]:[Código do agregado
'[1º Direito']]],8,FALSE),".",Table9[[#This Row],[Membro]])))</f>
        <v/>
      </c>
      <c r="C1538" s="278"/>
      <c r="D1538" s="279"/>
      <c r="E1538" s="280" t="str">
        <f ca="1">IF(Table9[[#This Row],[Data de nascimento (aaaa-mm-dd)]]="","",(IF(A1538="","",DATEDIF(D1538,NOW(),"y"))))</f>
        <v/>
      </c>
      <c r="F1538" s="281"/>
      <c r="G1538" s="282"/>
      <c r="H1538" s="283" t="str">
        <f>IF(G1538="","",IF(G1538&gt;(auxiliar!L$2*14),"Sim","Não"))</f>
        <v/>
      </c>
      <c r="I1538" s="384" t="str">
        <f t="shared" si="99"/>
        <v/>
      </c>
      <c r="J1538" s="380" t="str">
        <f>IF(Table9[[#This Row],[Código do agregado
'[Entidade']]]="","",IF(A1538&lt;&gt;A1537,"A",IF(J1537="A","B",IF(J1537="B","C",IF(J1537="C","D",IF(J1537="D","E",IF(J1537="E","F",IF(J1537="F","G",IF(J1537="G","H",IF(J1537="H","I",IF(J1537="I","J",IF(J1537="J","K",IF(J1537="K","L",IF(J1537="L","M",IF(J1537="M","N",IF(J1537="N","O",IF(J1537="O","P",IF(J1537="P","Q"))))))))))))))))))</f>
        <v/>
      </c>
      <c r="K1538" s="284" t="str">
        <f t="shared" si="100"/>
        <v/>
      </c>
      <c r="L1538" s="285" t="str">
        <f t="shared" si="101"/>
        <v/>
      </c>
      <c r="M1538" s="286" t="str">
        <f t="shared" ca="1" si="102"/>
        <v/>
      </c>
      <c r="U1538" s="275"/>
    </row>
    <row r="1539" spans="1:21" x14ac:dyDescent="0.25">
      <c r="A1539" s="276"/>
      <c r="B1539" s="277" t="str">
        <f>IF(Table9[[#This Row],[Código do agregado
'[Entidade']]]="","",(CONCATENATE(VLOOKUP(Table9[[#This Row],[Código do agregado
'[Entidade']]],Table8[[Código do agregado '[Entidade']]:[Código do agregado
'[1º Direito']]],8,FALSE),".",Table9[[#This Row],[Membro]])))</f>
        <v/>
      </c>
      <c r="C1539" s="278"/>
      <c r="D1539" s="279"/>
      <c r="E1539" s="280" t="str">
        <f ca="1">IF(Table9[[#This Row],[Data de nascimento (aaaa-mm-dd)]]="","",(IF(A1539="","",DATEDIF(D1539,NOW(),"y"))))</f>
        <v/>
      </c>
      <c r="F1539" s="281"/>
      <c r="G1539" s="282"/>
      <c r="H1539" s="283" t="str">
        <f>IF(G1539="","",IF(G1539&gt;(auxiliar!L$2*14),"Sim","Não"))</f>
        <v/>
      </c>
      <c r="I1539" s="384" t="str">
        <f t="shared" si="99"/>
        <v/>
      </c>
      <c r="J1539" s="380" t="str">
        <f>IF(Table9[[#This Row],[Código do agregado
'[Entidade']]]="","",IF(A1539&lt;&gt;A1538,"A",IF(J1538="A","B",IF(J1538="B","C",IF(J1538="C","D",IF(J1538="D","E",IF(J1538="E","F",IF(J1538="F","G",IF(J1538="G","H",IF(J1538="H","I",IF(J1538="I","J",IF(J1538="J","K",IF(J1538="K","L",IF(J1538="L","M",IF(J1538="M","N",IF(J1538="N","O",IF(J1538="O","P",IF(J1538="P","Q"))))))))))))))))))</f>
        <v/>
      </c>
      <c r="K1539" s="284" t="str">
        <f t="shared" si="100"/>
        <v/>
      </c>
      <c r="L1539" s="285" t="str">
        <f t="shared" si="101"/>
        <v/>
      </c>
      <c r="M1539" s="286" t="str">
        <f t="shared" ca="1" si="102"/>
        <v/>
      </c>
      <c r="U1539" s="275"/>
    </row>
    <row r="1540" spans="1:21" x14ac:dyDescent="0.25">
      <c r="A1540" s="276"/>
      <c r="B1540" s="277" t="str">
        <f>IF(Table9[[#This Row],[Código do agregado
'[Entidade']]]="","",(CONCATENATE(VLOOKUP(Table9[[#This Row],[Código do agregado
'[Entidade']]],Table8[[Código do agregado '[Entidade']]:[Código do agregado
'[1º Direito']]],8,FALSE),".",Table9[[#This Row],[Membro]])))</f>
        <v/>
      </c>
      <c r="C1540" s="278"/>
      <c r="D1540" s="279"/>
      <c r="E1540" s="280" t="str">
        <f ca="1">IF(Table9[[#This Row],[Data de nascimento (aaaa-mm-dd)]]="","",(IF(A1540="","",DATEDIF(D1540,NOW(),"y"))))</f>
        <v/>
      </c>
      <c r="F1540" s="281"/>
      <c r="G1540" s="282"/>
      <c r="H1540" s="283" t="str">
        <f>IF(G1540="","",IF(G1540&gt;(auxiliar!L$2*14),"Sim","Não"))</f>
        <v/>
      </c>
      <c r="I1540" s="384" t="str">
        <f t="shared" si="99"/>
        <v/>
      </c>
      <c r="J1540" s="380" t="str">
        <f>IF(Table9[[#This Row],[Código do agregado
'[Entidade']]]="","",IF(A1540&lt;&gt;A1539,"A",IF(J1539="A","B",IF(J1539="B","C",IF(J1539="C","D",IF(J1539="D","E",IF(J1539="E","F",IF(J1539="F","G",IF(J1539="G","H",IF(J1539="H","I",IF(J1539="I","J",IF(J1539="J","K",IF(J1539="K","L",IF(J1539="L","M",IF(J1539="M","N",IF(J1539="N","O",IF(J1539="O","P",IF(J1539="P","Q"))))))))))))))))))</f>
        <v/>
      </c>
      <c r="K1540" s="284" t="str">
        <f t="shared" si="100"/>
        <v/>
      </c>
      <c r="L1540" s="285" t="str">
        <f t="shared" si="101"/>
        <v/>
      </c>
      <c r="M1540" s="286" t="str">
        <f t="shared" ca="1" si="102"/>
        <v/>
      </c>
      <c r="U1540" s="275"/>
    </row>
    <row r="1541" spans="1:21" x14ac:dyDescent="0.25">
      <c r="A1541" s="276"/>
      <c r="B1541" s="277" t="str">
        <f>IF(Table9[[#This Row],[Código do agregado
'[Entidade']]]="","",(CONCATENATE(VLOOKUP(Table9[[#This Row],[Código do agregado
'[Entidade']]],Table8[[Código do agregado '[Entidade']]:[Código do agregado
'[1º Direito']]],8,FALSE),".",Table9[[#This Row],[Membro]])))</f>
        <v/>
      </c>
      <c r="C1541" s="278"/>
      <c r="D1541" s="279"/>
      <c r="E1541" s="280" t="str">
        <f ca="1">IF(Table9[[#This Row],[Data de nascimento (aaaa-mm-dd)]]="","",(IF(A1541="","",DATEDIF(D1541,NOW(),"y"))))</f>
        <v/>
      </c>
      <c r="F1541" s="281"/>
      <c r="G1541" s="282"/>
      <c r="H1541" s="283" t="str">
        <f>IF(G1541="","",IF(G1541&gt;(auxiliar!L$2*14),"Sim","Não"))</f>
        <v/>
      </c>
      <c r="I1541" s="384" t="str">
        <f t="shared" si="99"/>
        <v/>
      </c>
      <c r="J1541" s="380" t="str">
        <f>IF(Table9[[#This Row],[Código do agregado
'[Entidade']]]="","",IF(A1541&lt;&gt;A1540,"A",IF(J1540="A","B",IF(J1540="B","C",IF(J1540="C","D",IF(J1540="D","E",IF(J1540="E","F",IF(J1540="F","G",IF(J1540="G","H",IF(J1540="H","I",IF(J1540="I","J",IF(J1540="J","K",IF(J1540="K","L",IF(J1540="L","M",IF(J1540="M","N",IF(J1540="N","O",IF(J1540="O","P",IF(J1540="P","Q"))))))))))))))))))</f>
        <v/>
      </c>
      <c r="K1541" s="284" t="str">
        <f t="shared" si="100"/>
        <v/>
      </c>
      <c r="L1541" s="285" t="str">
        <f t="shared" si="101"/>
        <v/>
      </c>
      <c r="M1541" s="286" t="str">
        <f t="shared" ca="1" si="102"/>
        <v/>
      </c>
      <c r="U1541" s="275"/>
    </row>
    <row r="1542" spans="1:21" x14ac:dyDescent="0.25">
      <c r="A1542" s="276"/>
      <c r="B1542" s="277" t="str">
        <f>IF(Table9[[#This Row],[Código do agregado
'[Entidade']]]="","",(CONCATENATE(VLOOKUP(Table9[[#This Row],[Código do agregado
'[Entidade']]],Table8[[Código do agregado '[Entidade']]:[Código do agregado
'[1º Direito']]],8,FALSE),".",Table9[[#This Row],[Membro]])))</f>
        <v/>
      </c>
      <c r="C1542" s="278"/>
      <c r="D1542" s="279"/>
      <c r="E1542" s="280" t="str">
        <f ca="1">IF(Table9[[#This Row],[Data de nascimento (aaaa-mm-dd)]]="","",(IF(A1542="","",DATEDIF(D1542,NOW(),"y"))))</f>
        <v/>
      </c>
      <c r="F1542" s="281"/>
      <c r="G1542" s="282"/>
      <c r="H1542" s="283" t="str">
        <f>IF(G1542="","",IF(G1542&gt;(auxiliar!L$2*14),"Sim","Não"))</f>
        <v/>
      </c>
      <c r="I1542" s="384" t="str">
        <f t="shared" si="99"/>
        <v/>
      </c>
      <c r="J1542" s="380" t="str">
        <f>IF(Table9[[#This Row],[Código do agregado
'[Entidade']]]="","",IF(A1542&lt;&gt;A1541,"A",IF(J1541="A","B",IF(J1541="B","C",IF(J1541="C","D",IF(J1541="D","E",IF(J1541="E","F",IF(J1541="F","G",IF(J1541="G","H",IF(J1541="H","I",IF(J1541="I","J",IF(J1541="J","K",IF(J1541="K","L",IF(J1541="L","M",IF(J1541="M","N",IF(J1541="N","O",IF(J1541="O","P",IF(J1541="P","Q"))))))))))))))))))</f>
        <v/>
      </c>
      <c r="K1542" s="284" t="str">
        <f t="shared" si="100"/>
        <v/>
      </c>
      <c r="L1542" s="285" t="str">
        <f t="shared" si="101"/>
        <v/>
      </c>
      <c r="M1542" s="286" t="str">
        <f t="shared" ca="1" si="102"/>
        <v/>
      </c>
      <c r="U1542" s="275"/>
    </row>
    <row r="1543" spans="1:21" x14ac:dyDescent="0.25">
      <c r="A1543" s="276"/>
      <c r="B1543" s="277" t="str">
        <f>IF(Table9[[#This Row],[Código do agregado
'[Entidade']]]="","",(CONCATENATE(VLOOKUP(Table9[[#This Row],[Código do agregado
'[Entidade']]],Table8[[Código do agregado '[Entidade']]:[Código do agregado
'[1º Direito']]],8,FALSE),".",Table9[[#This Row],[Membro]])))</f>
        <v/>
      </c>
      <c r="C1543" s="278"/>
      <c r="D1543" s="279"/>
      <c r="E1543" s="280" t="str">
        <f ca="1">IF(Table9[[#This Row],[Data de nascimento (aaaa-mm-dd)]]="","",(IF(A1543="","",DATEDIF(D1543,NOW(),"y"))))</f>
        <v/>
      </c>
      <c r="F1543" s="281"/>
      <c r="G1543" s="282"/>
      <c r="H1543" s="283" t="str">
        <f>IF(G1543="","",IF(G1543&gt;(auxiliar!L$2*14),"Sim","Não"))</f>
        <v/>
      </c>
      <c r="I1543" s="384" t="str">
        <f t="shared" ref="I1543:I1606" si="103">IF(AND(A1543&lt;&gt;"",OR(C1543="",D1543="",F1543="",AND(H1543="",L1543="Rend"))),"NÃO","")</f>
        <v/>
      </c>
      <c r="J1543" s="380" t="str">
        <f>IF(Table9[[#This Row],[Código do agregado
'[Entidade']]]="","",IF(A1543&lt;&gt;A1542,"A",IF(J1542="A","B",IF(J1542="B","C",IF(J1542="C","D",IF(J1542="D","E",IF(J1542="E","F",IF(J1542="F","G",IF(J1542="G","H",IF(J1542="H","I",IF(J1542="I","J",IF(J1542="J","K",IF(J1542="K","L",IF(J1542="L","M",IF(J1542="M","N",IF(J1542="N","O",IF(J1542="O","P",IF(J1542="P","Q"))))))))))))))))))</f>
        <v/>
      </c>
      <c r="K1543" s="284" t="str">
        <f t="shared" si="100"/>
        <v/>
      </c>
      <c r="L1543" s="285" t="str">
        <f t="shared" si="101"/>
        <v/>
      </c>
      <c r="M1543" s="286" t="str">
        <f t="shared" ca="1" si="102"/>
        <v/>
      </c>
      <c r="U1543" s="275"/>
    </row>
    <row r="1544" spans="1:21" x14ac:dyDescent="0.25">
      <c r="A1544" s="276"/>
      <c r="B1544" s="277" t="str">
        <f>IF(Table9[[#This Row],[Código do agregado
'[Entidade']]]="","",(CONCATENATE(VLOOKUP(Table9[[#This Row],[Código do agregado
'[Entidade']]],Table8[[Código do agregado '[Entidade']]:[Código do agregado
'[1º Direito']]],8,FALSE),".",Table9[[#This Row],[Membro]])))</f>
        <v/>
      </c>
      <c r="C1544" s="278"/>
      <c r="D1544" s="279"/>
      <c r="E1544" s="280" t="str">
        <f ca="1">IF(Table9[[#This Row],[Data de nascimento (aaaa-mm-dd)]]="","",(IF(A1544="","",DATEDIF(D1544,NOW(),"y"))))</f>
        <v/>
      </c>
      <c r="F1544" s="281"/>
      <c r="G1544" s="282"/>
      <c r="H1544" s="283" t="str">
        <f>IF(G1544="","",IF(G1544&gt;(auxiliar!L$2*14),"Sim","Não"))</f>
        <v/>
      </c>
      <c r="I1544" s="384" t="str">
        <f t="shared" si="103"/>
        <v/>
      </c>
      <c r="J1544" s="380" t="str">
        <f>IF(Table9[[#This Row],[Código do agregado
'[Entidade']]]="","",IF(A1544&lt;&gt;A1543,"A",IF(J1543="A","B",IF(J1543="B","C",IF(J1543="C","D",IF(J1543="D","E",IF(J1543="E","F",IF(J1543="F","G",IF(J1543="G","H",IF(J1543="H","I",IF(J1543="I","J",IF(J1543="J","K",IF(J1543="K","L",IF(J1543="L","M",IF(J1543="M","N",IF(J1543="N","O",IF(J1543="O","P",IF(J1543="P","Q"))))))))))))))))))</f>
        <v/>
      </c>
      <c r="K1544" s="284" t="str">
        <f t="shared" si="100"/>
        <v/>
      </c>
      <c r="L1544" s="285" t="str">
        <f t="shared" si="101"/>
        <v/>
      </c>
      <c r="M1544" s="286" t="str">
        <f t="shared" ca="1" si="102"/>
        <v/>
      </c>
      <c r="U1544" s="275"/>
    </row>
    <row r="1545" spans="1:21" x14ac:dyDescent="0.25">
      <c r="A1545" s="276"/>
      <c r="B1545" s="277" t="str">
        <f>IF(Table9[[#This Row],[Código do agregado
'[Entidade']]]="","",(CONCATENATE(VLOOKUP(Table9[[#This Row],[Código do agregado
'[Entidade']]],Table8[[Código do agregado '[Entidade']]:[Código do agregado
'[1º Direito']]],8,FALSE),".",Table9[[#This Row],[Membro]])))</f>
        <v/>
      </c>
      <c r="C1545" s="278"/>
      <c r="D1545" s="279"/>
      <c r="E1545" s="280" t="str">
        <f ca="1">IF(Table9[[#This Row],[Data de nascimento (aaaa-mm-dd)]]="","",(IF(A1545="","",DATEDIF(D1545,NOW(),"y"))))</f>
        <v/>
      </c>
      <c r="F1545" s="281"/>
      <c r="G1545" s="282"/>
      <c r="H1545" s="283" t="str">
        <f>IF(G1545="","",IF(G1545&gt;(auxiliar!L$2*14),"Sim","Não"))</f>
        <v/>
      </c>
      <c r="I1545" s="384" t="str">
        <f t="shared" si="103"/>
        <v/>
      </c>
      <c r="J1545" s="380" t="str">
        <f>IF(Table9[[#This Row],[Código do agregado
'[Entidade']]]="","",IF(A1545&lt;&gt;A1544,"A",IF(J1544="A","B",IF(J1544="B","C",IF(J1544="C","D",IF(J1544="D","E",IF(J1544="E","F",IF(J1544="F","G",IF(J1544="G","H",IF(J1544="H","I",IF(J1544="I","J",IF(J1544="J","K",IF(J1544="K","L",IF(J1544="L","M",IF(J1544="M","N",IF(J1544="N","O",IF(J1544="O","P",IF(J1544="P","Q"))))))))))))))))))</f>
        <v/>
      </c>
      <c r="K1545" s="284" t="str">
        <f t="shared" si="100"/>
        <v/>
      </c>
      <c r="L1545" s="285" t="str">
        <f t="shared" si="101"/>
        <v/>
      </c>
      <c r="M1545" s="286" t="str">
        <f t="shared" ca="1" si="102"/>
        <v/>
      </c>
      <c r="U1545" s="275"/>
    </row>
    <row r="1546" spans="1:21" x14ac:dyDescent="0.25">
      <c r="A1546" s="276"/>
      <c r="B1546" s="277" t="str">
        <f>IF(Table9[[#This Row],[Código do agregado
'[Entidade']]]="","",(CONCATENATE(VLOOKUP(Table9[[#This Row],[Código do agregado
'[Entidade']]],Table8[[Código do agregado '[Entidade']]:[Código do agregado
'[1º Direito']]],8,FALSE),".",Table9[[#This Row],[Membro]])))</f>
        <v/>
      </c>
      <c r="C1546" s="278"/>
      <c r="D1546" s="279"/>
      <c r="E1546" s="280" t="str">
        <f ca="1">IF(Table9[[#This Row],[Data de nascimento (aaaa-mm-dd)]]="","",(IF(A1546="","",DATEDIF(D1546,NOW(),"y"))))</f>
        <v/>
      </c>
      <c r="F1546" s="281"/>
      <c r="G1546" s="282"/>
      <c r="H1546" s="283" t="str">
        <f>IF(G1546="","",IF(G1546&gt;(auxiliar!L$2*14),"Sim","Não"))</f>
        <v/>
      </c>
      <c r="I1546" s="384" t="str">
        <f t="shared" si="103"/>
        <v/>
      </c>
      <c r="J1546" s="380" t="str">
        <f>IF(Table9[[#This Row],[Código do agregado
'[Entidade']]]="","",IF(A1546&lt;&gt;A1545,"A",IF(J1545="A","B",IF(J1545="B","C",IF(J1545="C","D",IF(J1545="D","E",IF(J1545="E","F",IF(J1545="F","G",IF(J1545="G","H",IF(J1545="H","I",IF(J1545="I","J",IF(J1545="J","K",IF(J1545="K","L",IF(J1545="L","M",IF(J1545="M","N",IF(J1545="N","O",IF(J1545="O","P",IF(J1545="P","Q"))))))))))))))))))</f>
        <v/>
      </c>
      <c r="K1546" s="284" t="str">
        <f t="shared" si="100"/>
        <v/>
      </c>
      <c r="L1546" s="285" t="str">
        <f t="shared" si="101"/>
        <v/>
      </c>
      <c r="M1546" s="286" t="str">
        <f t="shared" ca="1" si="102"/>
        <v/>
      </c>
      <c r="U1546" s="275"/>
    </row>
    <row r="1547" spans="1:21" x14ac:dyDescent="0.25">
      <c r="A1547" s="276"/>
      <c r="B1547" s="277" t="str">
        <f>IF(Table9[[#This Row],[Código do agregado
'[Entidade']]]="","",(CONCATENATE(VLOOKUP(Table9[[#This Row],[Código do agregado
'[Entidade']]],Table8[[Código do agregado '[Entidade']]:[Código do agregado
'[1º Direito']]],8,FALSE),".",Table9[[#This Row],[Membro]])))</f>
        <v/>
      </c>
      <c r="C1547" s="278"/>
      <c r="D1547" s="279"/>
      <c r="E1547" s="280" t="str">
        <f ca="1">IF(Table9[[#This Row],[Data de nascimento (aaaa-mm-dd)]]="","",(IF(A1547="","",DATEDIF(D1547,NOW(),"y"))))</f>
        <v/>
      </c>
      <c r="F1547" s="281"/>
      <c r="G1547" s="282"/>
      <c r="H1547" s="283" t="str">
        <f>IF(G1547="","",IF(G1547&gt;(auxiliar!L$2*14),"Sim","Não"))</f>
        <v/>
      </c>
      <c r="I1547" s="384" t="str">
        <f t="shared" si="103"/>
        <v/>
      </c>
      <c r="J1547" s="380" t="str">
        <f>IF(Table9[[#This Row],[Código do agregado
'[Entidade']]]="","",IF(A1547&lt;&gt;A1546,"A",IF(J1546="A","B",IF(J1546="B","C",IF(J1546="C","D",IF(J1546="D","E",IF(J1546="E","F",IF(J1546="F","G",IF(J1546="G","H",IF(J1546="H","I",IF(J1546="I","J",IF(J1546="J","K",IF(J1546="K","L",IF(J1546="L","M",IF(J1546="M","N",IF(J1546="N","O",IF(J1546="O","P",IF(J1546="P","Q"))))))))))))))))))</f>
        <v/>
      </c>
      <c r="K1547" s="284" t="str">
        <f t="shared" si="100"/>
        <v/>
      </c>
      <c r="L1547" s="285" t="str">
        <f t="shared" si="101"/>
        <v/>
      </c>
      <c r="M1547" s="286" t="str">
        <f t="shared" ca="1" si="102"/>
        <v/>
      </c>
      <c r="U1547" s="275"/>
    </row>
    <row r="1548" spans="1:21" x14ac:dyDescent="0.25">
      <c r="A1548" s="276"/>
      <c r="B1548" s="277" t="str">
        <f>IF(Table9[[#This Row],[Código do agregado
'[Entidade']]]="","",(CONCATENATE(VLOOKUP(Table9[[#This Row],[Código do agregado
'[Entidade']]],Table8[[Código do agregado '[Entidade']]:[Código do agregado
'[1º Direito']]],8,FALSE),".",Table9[[#This Row],[Membro]])))</f>
        <v/>
      </c>
      <c r="C1548" s="278"/>
      <c r="D1548" s="279"/>
      <c r="E1548" s="280" t="str">
        <f ca="1">IF(Table9[[#This Row],[Data de nascimento (aaaa-mm-dd)]]="","",(IF(A1548="","",DATEDIF(D1548,NOW(),"y"))))</f>
        <v/>
      </c>
      <c r="F1548" s="281"/>
      <c r="G1548" s="282"/>
      <c r="H1548" s="283" t="str">
        <f>IF(G1548="","",IF(G1548&gt;(auxiliar!L$2*14),"Sim","Não"))</f>
        <v/>
      </c>
      <c r="I1548" s="384" t="str">
        <f t="shared" si="103"/>
        <v/>
      </c>
      <c r="J1548" s="380" t="str">
        <f>IF(Table9[[#This Row],[Código do agregado
'[Entidade']]]="","",IF(A1548&lt;&gt;A1547,"A",IF(J1547="A","B",IF(J1547="B","C",IF(J1547="C","D",IF(J1547="D","E",IF(J1547="E","F",IF(J1547="F","G",IF(J1547="G","H",IF(J1547="H","I",IF(J1547="I","J",IF(J1547="J","K",IF(J1547="K","L",IF(J1547="L","M",IF(J1547="M","N",IF(J1547="N","O",IF(J1547="O","P",IF(J1547="P","Q"))))))))))))))))))</f>
        <v/>
      </c>
      <c r="K1548" s="284" t="str">
        <f t="shared" ref="K1548:K1611" si="104">IFERROR(IF(OR(RIGHT(C1548,1)-(11-((9*LEFT(C1548,1)+8*MID(C1548,2,1)+7*MID(C1548,3,1)+6*MID(C1548,4,1)+5*MID(C1548,5,1)+4*MID(C1548,6,1)+3*MID(C1548,7,1)+2*MID(C1548,8,1))-(11*INT((9*LEFT(C1548,1)+8*MID(C1548,2,1)+7*MID(C1548,3,1)+6*MID(C1548,4,1)+5*MID(C1548,5,1)+4*MID(C1548,6,1)+3*MID(C1548,7,1)+2*MID(C1548,8,1))/11))))=0,RIGHT(C1548,1)-(11-((9*LEFT(C1548,1)+8*MID(C1548,2,1)+7*MID(C1548,3,1)+6*MID(C1548,4,1)+5*MID(C1548,5,1)+4*MID(C1548,6,1)+3*MID(C1548,7,1)+2*MID(C1548,8,1))-(11*INT((9*LEFT(C1548,1)+8*MID(C1548,2,1)+7*MID(C1548,3,1)+6*MID(C1548,4,1)+5*MID(C1548,5,1)+4*MID(C1548,6,1)+3*MID(C1548,7,1)+2*MID(C1548,8,1))/11))))=-11,RIGHT(C1548,1)-(11-((9*LEFT(C1548,1)+8*MID(C1548,2,1)+7*MID(C1548,3,1)+6*MID(C1548,4,1)+5*MID(C1548,5,1)+4*MID(C1548,6,1)+3*MID(C1548,7,1)+2*MID(C1548,8,1))-(11*INT((9*LEFT(C1548,1)+8*MID(C1548,2,1)+7*MID(C1548,3,1)+6*MID(C1548,4,1)+5*MID(C1548,5,1)+4*MID(C1548,6,1)+3*MID(C1548,7,1)+2*MID(C1548,8,1))/11))))=-10),"","X"),"")</f>
        <v/>
      </c>
      <c r="L1548" s="285" t="str">
        <f t="shared" ref="L1548:L1611" si="105">IF(RIGHT(B1548,1)="A","",IF(B1548="","",IF(OR(E1548&gt;65,AND(E1548&gt;17,E1548&lt;26)),"Rend","")))</f>
        <v/>
      </c>
      <c r="M1548" s="286" t="str">
        <f t="shared" ref="M1548:M1611" ca="1" si="106">IF(OR(E1548&lt;18,AND(H1548="Não",L1548="Rend")),"Dep","")</f>
        <v/>
      </c>
      <c r="U1548" s="275"/>
    </row>
    <row r="1549" spans="1:21" x14ac:dyDescent="0.25">
      <c r="A1549" s="276"/>
      <c r="B1549" s="277" t="str">
        <f>IF(Table9[[#This Row],[Código do agregado
'[Entidade']]]="","",(CONCATENATE(VLOOKUP(Table9[[#This Row],[Código do agregado
'[Entidade']]],Table8[[Código do agregado '[Entidade']]:[Código do agregado
'[1º Direito']]],8,FALSE),".",Table9[[#This Row],[Membro]])))</f>
        <v/>
      </c>
      <c r="C1549" s="278"/>
      <c r="D1549" s="279"/>
      <c r="E1549" s="280" t="str">
        <f ca="1">IF(Table9[[#This Row],[Data de nascimento (aaaa-mm-dd)]]="","",(IF(A1549="","",DATEDIF(D1549,NOW(),"y"))))</f>
        <v/>
      </c>
      <c r="F1549" s="281"/>
      <c r="G1549" s="282"/>
      <c r="H1549" s="283" t="str">
        <f>IF(G1549="","",IF(G1549&gt;(auxiliar!L$2*14),"Sim","Não"))</f>
        <v/>
      </c>
      <c r="I1549" s="384" t="str">
        <f t="shared" si="103"/>
        <v/>
      </c>
      <c r="J1549" s="380" t="str">
        <f>IF(Table9[[#This Row],[Código do agregado
'[Entidade']]]="","",IF(A1549&lt;&gt;A1548,"A",IF(J1548="A","B",IF(J1548="B","C",IF(J1548="C","D",IF(J1548="D","E",IF(J1548="E","F",IF(J1548="F","G",IF(J1548="G","H",IF(J1548="H","I",IF(J1548="I","J",IF(J1548="J","K",IF(J1548="K","L",IF(J1548="L","M",IF(J1548="M","N",IF(J1548="N","O",IF(J1548="O","P",IF(J1548="P","Q"))))))))))))))))))</f>
        <v/>
      </c>
      <c r="K1549" s="284" t="str">
        <f t="shared" si="104"/>
        <v/>
      </c>
      <c r="L1549" s="285" t="str">
        <f t="shared" si="105"/>
        <v/>
      </c>
      <c r="M1549" s="286" t="str">
        <f t="shared" ca="1" si="106"/>
        <v/>
      </c>
      <c r="U1549" s="275"/>
    </row>
    <row r="1550" spans="1:21" x14ac:dyDescent="0.25">
      <c r="A1550" s="276"/>
      <c r="B1550" s="277" t="str">
        <f>IF(Table9[[#This Row],[Código do agregado
'[Entidade']]]="","",(CONCATENATE(VLOOKUP(Table9[[#This Row],[Código do agregado
'[Entidade']]],Table8[[Código do agregado '[Entidade']]:[Código do agregado
'[1º Direito']]],8,FALSE),".",Table9[[#This Row],[Membro]])))</f>
        <v/>
      </c>
      <c r="C1550" s="278"/>
      <c r="D1550" s="279"/>
      <c r="E1550" s="280" t="str">
        <f ca="1">IF(Table9[[#This Row],[Data de nascimento (aaaa-mm-dd)]]="","",(IF(A1550="","",DATEDIF(D1550,NOW(),"y"))))</f>
        <v/>
      </c>
      <c r="F1550" s="281"/>
      <c r="G1550" s="282"/>
      <c r="H1550" s="283" t="str">
        <f>IF(G1550="","",IF(G1550&gt;(auxiliar!L$2*14),"Sim","Não"))</f>
        <v/>
      </c>
      <c r="I1550" s="384" t="str">
        <f t="shared" si="103"/>
        <v/>
      </c>
      <c r="J1550" s="380" t="str">
        <f>IF(Table9[[#This Row],[Código do agregado
'[Entidade']]]="","",IF(A1550&lt;&gt;A1549,"A",IF(J1549="A","B",IF(J1549="B","C",IF(J1549="C","D",IF(J1549="D","E",IF(J1549="E","F",IF(J1549="F","G",IF(J1549="G","H",IF(J1549="H","I",IF(J1549="I","J",IF(J1549="J","K",IF(J1549="K","L",IF(J1549="L","M",IF(J1549="M","N",IF(J1549="N","O",IF(J1549="O","P",IF(J1549="P","Q"))))))))))))))))))</f>
        <v/>
      </c>
      <c r="K1550" s="284" t="str">
        <f t="shared" si="104"/>
        <v/>
      </c>
      <c r="L1550" s="285" t="str">
        <f t="shared" si="105"/>
        <v/>
      </c>
      <c r="M1550" s="286" t="str">
        <f t="shared" ca="1" si="106"/>
        <v/>
      </c>
      <c r="U1550" s="275"/>
    </row>
    <row r="1551" spans="1:21" x14ac:dyDescent="0.25">
      <c r="A1551" s="276"/>
      <c r="B1551" s="277" t="str">
        <f>IF(Table9[[#This Row],[Código do agregado
'[Entidade']]]="","",(CONCATENATE(VLOOKUP(Table9[[#This Row],[Código do agregado
'[Entidade']]],Table8[[Código do agregado '[Entidade']]:[Código do agregado
'[1º Direito']]],8,FALSE),".",Table9[[#This Row],[Membro]])))</f>
        <v/>
      </c>
      <c r="C1551" s="278"/>
      <c r="D1551" s="279"/>
      <c r="E1551" s="280" t="str">
        <f ca="1">IF(Table9[[#This Row],[Data de nascimento (aaaa-mm-dd)]]="","",(IF(A1551="","",DATEDIF(D1551,NOW(),"y"))))</f>
        <v/>
      </c>
      <c r="F1551" s="281"/>
      <c r="G1551" s="282"/>
      <c r="H1551" s="283" t="str">
        <f>IF(G1551="","",IF(G1551&gt;(auxiliar!L$2*14),"Sim","Não"))</f>
        <v/>
      </c>
      <c r="I1551" s="384" t="str">
        <f t="shared" si="103"/>
        <v/>
      </c>
      <c r="J1551" s="380" t="str">
        <f>IF(Table9[[#This Row],[Código do agregado
'[Entidade']]]="","",IF(A1551&lt;&gt;A1550,"A",IF(J1550="A","B",IF(J1550="B","C",IF(J1550="C","D",IF(J1550="D","E",IF(J1550="E","F",IF(J1550="F","G",IF(J1550="G","H",IF(J1550="H","I",IF(J1550="I","J",IF(J1550="J","K",IF(J1550="K","L",IF(J1550="L","M",IF(J1550="M","N",IF(J1550="N","O",IF(J1550="O","P",IF(J1550="P","Q"))))))))))))))))))</f>
        <v/>
      </c>
      <c r="K1551" s="284" t="str">
        <f t="shared" si="104"/>
        <v/>
      </c>
      <c r="L1551" s="285" t="str">
        <f t="shared" si="105"/>
        <v/>
      </c>
      <c r="M1551" s="286" t="str">
        <f t="shared" ca="1" si="106"/>
        <v/>
      </c>
      <c r="U1551" s="275"/>
    </row>
    <row r="1552" spans="1:21" x14ac:dyDescent="0.25">
      <c r="A1552" s="276"/>
      <c r="B1552" s="277" t="str">
        <f>IF(Table9[[#This Row],[Código do agregado
'[Entidade']]]="","",(CONCATENATE(VLOOKUP(Table9[[#This Row],[Código do agregado
'[Entidade']]],Table8[[Código do agregado '[Entidade']]:[Código do agregado
'[1º Direito']]],8,FALSE),".",Table9[[#This Row],[Membro]])))</f>
        <v/>
      </c>
      <c r="C1552" s="278"/>
      <c r="D1552" s="279"/>
      <c r="E1552" s="280" t="str">
        <f ca="1">IF(Table9[[#This Row],[Data de nascimento (aaaa-mm-dd)]]="","",(IF(A1552="","",DATEDIF(D1552,NOW(),"y"))))</f>
        <v/>
      </c>
      <c r="F1552" s="281"/>
      <c r="G1552" s="282"/>
      <c r="H1552" s="283" t="str">
        <f>IF(G1552="","",IF(G1552&gt;(auxiliar!L$2*14),"Sim","Não"))</f>
        <v/>
      </c>
      <c r="I1552" s="384" t="str">
        <f t="shared" si="103"/>
        <v/>
      </c>
      <c r="J1552" s="380" t="str">
        <f>IF(Table9[[#This Row],[Código do agregado
'[Entidade']]]="","",IF(A1552&lt;&gt;A1551,"A",IF(J1551="A","B",IF(J1551="B","C",IF(J1551="C","D",IF(J1551="D","E",IF(J1551="E","F",IF(J1551="F","G",IF(J1551="G","H",IF(J1551="H","I",IF(J1551="I","J",IF(J1551="J","K",IF(J1551="K","L",IF(J1551="L","M",IF(J1551="M","N",IF(J1551="N","O",IF(J1551="O","P",IF(J1551="P","Q"))))))))))))))))))</f>
        <v/>
      </c>
      <c r="K1552" s="284" t="str">
        <f t="shared" si="104"/>
        <v/>
      </c>
      <c r="L1552" s="285" t="str">
        <f t="shared" si="105"/>
        <v/>
      </c>
      <c r="M1552" s="286" t="str">
        <f t="shared" ca="1" si="106"/>
        <v/>
      </c>
      <c r="U1552" s="275"/>
    </row>
    <row r="1553" spans="1:21" x14ac:dyDescent="0.25">
      <c r="A1553" s="276"/>
      <c r="B1553" s="277" t="str">
        <f>IF(Table9[[#This Row],[Código do agregado
'[Entidade']]]="","",(CONCATENATE(VLOOKUP(Table9[[#This Row],[Código do agregado
'[Entidade']]],Table8[[Código do agregado '[Entidade']]:[Código do agregado
'[1º Direito']]],8,FALSE),".",Table9[[#This Row],[Membro]])))</f>
        <v/>
      </c>
      <c r="C1553" s="278"/>
      <c r="D1553" s="279"/>
      <c r="E1553" s="280" t="str">
        <f ca="1">IF(Table9[[#This Row],[Data de nascimento (aaaa-mm-dd)]]="","",(IF(A1553="","",DATEDIF(D1553,NOW(),"y"))))</f>
        <v/>
      </c>
      <c r="F1553" s="281"/>
      <c r="G1553" s="282"/>
      <c r="H1553" s="283" t="str">
        <f>IF(G1553="","",IF(G1553&gt;(auxiliar!L$2*14),"Sim","Não"))</f>
        <v/>
      </c>
      <c r="I1553" s="384" t="str">
        <f t="shared" si="103"/>
        <v/>
      </c>
      <c r="J1553" s="380" t="str">
        <f>IF(Table9[[#This Row],[Código do agregado
'[Entidade']]]="","",IF(A1553&lt;&gt;A1552,"A",IF(J1552="A","B",IF(J1552="B","C",IF(J1552="C","D",IF(J1552="D","E",IF(J1552="E","F",IF(J1552="F","G",IF(J1552="G","H",IF(J1552="H","I",IF(J1552="I","J",IF(J1552="J","K",IF(J1552="K","L",IF(J1552="L","M",IF(J1552="M","N",IF(J1552="N","O",IF(J1552="O","P",IF(J1552="P","Q"))))))))))))))))))</f>
        <v/>
      </c>
      <c r="K1553" s="284" t="str">
        <f t="shared" si="104"/>
        <v/>
      </c>
      <c r="L1553" s="285" t="str">
        <f t="shared" si="105"/>
        <v/>
      </c>
      <c r="M1553" s="286" t="str">
        <f t="shared" ca="1" si="106"/>
        <v/>
      </c>
      <c r="U1553" s="275"/>
    </row>
    <row r="1554" spans="1:21" x14ac:dyDescent="0.25">
      <c r="A1554" s="276"/>
      <c r="B1554" s="277" t="str">
        <f>IF(Table9[[#This Row],[Código do agregado
'[Entidade']]]="","",(CONCATENATE(VLOOKUP(Table9[[#This Row],[Código do agregado
'[Entidade']]],Table8[[Código do agregado '[Entidade']]:[Código do agregado
'[1º Direito']]],8,FALSE),".",Table9[[#This Row],[Membro]])))</f>
        <v/>
      </c>
      <c r="C1554" s="278"/>
      <c r="D1554" s="279"/>
      <c r="E1554" s="280" t="str">
        <f ca="1">IF(Table9[[#This Row],[Data de nascimento (aaaa-mm-dd)]]="","",(IF(A1554="","",DATEDIF(D1554,NOW(),"y"))))</f>
        <v/>
      </c>
      <c r="F1554" s="281"/>
      <c r="G1554" s="282"/>
      <c r="H1554" s="283" t="str">
        <f>IF(G1554="","",IF(G1554&gt;(auxiliar!L$2*14),"Sim","Não"))</f>
        <v/>
      </c>
      <c r="I1554" s="384" t="str">
        <f t="shared" si="103"/>
        <v/>
      </c>
      <c r="J1554" s="380" t="str">
        <f>IF(Table9[[#This Row],[Código do agregado
'[Entidade']]]="","",IF(A1554&lt;&gt;A1553,"A",IF(J1553="A","B",IF(J1553="B","C",IF(J1553="C","D",IF(J1553="D","E",IF(J1553="E","F",IF(J1553="F","G",IF(J1553="G","H",IF(J1553="H","I",IF(J1553="I","J",IF(J1553="J","K",IF(J1553="K","L",IF(J1553="L","M",IF(J1553="M","N",IF(J1553="N","O",IF(J1553="O","P",IF(J1553="P","Q"))))))))))))))))))</f>
        <v/>
      </c>
      <c r="K1554" s="284" t="str">
        <f t="shared" si="104"/>
        <v/>
      </c>
      <c r="L1554" s="285" t="str">
        <f t="shared" si="105"/>
        <v/>
      </c>
      <c r="M1554" s="286" t="str">
        <f t="shared" ca="1" si="106"/>
        <v/>
      </c>
      <c r="U1554" s="275"/>
    </row>
    <row r="1555" spans="1:21" x14ac:dyDescent="0.25">
      <c r="A1555" s="276"/>
      <c r="B1555" s="277" t="str">
        <f>IF(Table9[[#This Row],[Código do agregado
'[Entidade']]]="","",(CONCATENATE(VLOOKUP(Table9[[#This Row],[Código do agregado
'[Entidade']]],Table8[[Código do agregado '[Entidade']]:[Código do agregado
'[1º Direito']]],8,FALSE),".",Table9[[#This Row],[Membro]])))</f>
        <v/>
      </c>
      <c r="C1555" s="278"/>
      <c r="D1555" s="279"/>
      <c r="E1555" s="280" t="str">
        <f ca="1">IF(Table9[[#This Row],[Data de nascimento (aaaa-mm-dd)]]="","",(IF(A1555="","",DATEDIF(D1555,NOW(),"y"))))</f>
        <v/>
      </c>
      <c r="F1555" s="281"/>
      <c r="G1555" s="282"/>
      <c r="H1555" s="283" t="str">
        <f>IF(G1555="","",IF(G1555&gt;(auxiliar!L$2*14),"Sim","Não"))</f>
        <v/>
      </c>
      <c r="I1555" s="384" t="str">
        <f t="shared" si="103"/>
        <v/>
      </c>
      <c r="J1555" s="380" t="str">
        <f>IF(Table9[[#This Row],[Código do agregado
'[Entidade']]]="","",IF(A1555&lt;&gt;A1554,"A",IF(J1554="A","B",IF(J1554="B","C",IF(J1554="C","D",IF(J1554="D","E",IF(J1554="E","F",IF(J1554="F","G",IF(J1554="G","H",IF(J1554="H","I",IF(J1554="I","J",IF(J1554="J","K",IF(J1554="K","L",IF(J1554="L","M",IF(J1554="M","N",IF(J1554="N","O",IF(J1554="O","P",IF(J1554="P","Q"))))))))))))))))))</f>
        <v/>
      </c>
      <c r="K1555" s="284" t="str">
        <f t="shared" si="104"/>
        <v/>
      </c>
      <c r="L1555" s="285" t="str">
        <f t="shared" si="105"/>
        <v/>
      </c>
      <c r="M1555" s="286" t="str">
        <f t="shared" ca="1" si="106"/>
        <v/>
      </c>
      <c r="U1555" s="275"/>
    </row>
    <row r="1556" spans="1:21" x14ac:dyDescent="0.25">
      <c r="A1556" s="276"/>
      <c r="B1556" s="277" t="str">
        <f>IF(Table9[[#This Row],[Código do agregado
'[Entidade']]]="","",(CONCATENATE(VLOOKUP(Table9[[#This Row],[Código do agregado
'[Entidade']]],Table8[[Código do agregado '[Entidade']]:[Código do agregado
'[1º Direito']]],8,FALSE),".",Table9[[#This Row],[Membro]])))</f>
        <v/>
      </c>
      <c r="C1556" s="278"/>
      <c r="D1556" s="279"/>
      <c r="E1556" s="280" t="str">
        <f ca="1">IF(Table9[[#This Row],[Data de nascimento (aaaa-mm-dd)]]="","",(IF(A1556="","",DATEDIF(D1556,NOW(),"y"))))</f>
        <v/>
      </c>
      <c r="F1556" s="281"/>
      <c r="G1556" s="282"/>
      <c r="H1556" s="283" t="str">
        <f>IF(G1556="","",IF(G1556&gt;(auxiliar!L$2*14),"Sim","Não"))</f>
        <v/>
      </c>
      <c r="I1556" s="384" t="str">
        <f t="shared" si="103"/>
        <v/>
      </c>
      <c r="J1556" s="380" t="str">
        <f>IF(Table9[[#This Row],[Código do agregado
'[Entidade']]]="","",IF(A1556&lt;&gt;A1555,"A",IF(J1555="A","B",IF(J1555="B","C",IF(J1555="C","D",IF(J1555="D","E",IF(J1555="E","F",IF(J1555="F","G",IF(J1555="G","H",IF(J1555="H","I",IF(J1555="I","J",IF(J1555="J","K",IF(J1555="K","L",IF(J1555="L","M",IF(J1555="M","N",IF(J1555="N","O",IF(J1555="O","P",IF(J1555="P","Q"))))))))))))))))))</f>
        <v/>
      </c>
      <c r="K1556" s="284" t="str">
        <f t="shared" si="104"/>
        <v/>
      </c>
      <c r="L1556" s="285" t="str">
        <f t="shared" si="105"/>
        <v/>
      </c>
      <c r="M1556" s="286" t="str">
        <f t="shared" ca="1" si="106"/>
        <v/>
      </c>
      <c r="U1556" s="275"/>
    </row>
    <row r="1557" spans="1:21" x14ac:dyDescent="0.25">
      <c r="A1557" s="276"/>
      <c r="B1557" s="277" t="str">
        <f>IF(Table9[[#This Row],[Código do agregado
'[Entidade']]]="","",(CONCATENATE(VLOOKUP(Table9[[#This Row],[Código do agregado
'[Entidade']]],Table8[[Código do agregado '[Entidade']]:[Código do agregado
'[1º Direito']]],8,FALSE),".",Table9[[#This Row],[Membro]])))</f>
        <v/>
      </c>
      <c r="C1557" s="278"/>
      <c r="D1557" s="279"/>
      <c r="E1557" s="280" t="str">
        <f ca="1">IF(Table9[[#This Row],[Data de nascimento (aaaa-mm-dd)]]="","",(IF(A1557="","",DATEDIF(D1557,NOW(),"y"))))</f>
        <v/>
      </c>
      <c r="F1557" s="281"/>
      <c r="G1557" s="282"/>
      <c r="H1557" s="283" t="str">
        <f>IF(G1557="","",IF(G1557&gt;(auxiliar!L$2*14),"Sim","Não"))</f>
        <v/>
      </c>
      <c r="I1557" s="384" t="str">
        <f t="shared" si="103"/>
        <v/>
      </c>
      <c r="J1557" s="380" t="str">
        <f>IF(Table9[[#This Row],[Código do agregado
'[Entidade']]]="","",IF(A1557&lt;&gt;A1556,"A",IF(J1556="A","B",IF(J1556="B","C",IF(J1556="C","D",IF(J1556="D","E",IF(J1556="E","F",IF(J1556="F","G",IF(J1556="G","H",IF(J1556="H","I",IF(J1556="I","J",IF(J1556="J","K",IF(J1556="K","L",IF(J1556="L","M",IF(J1556="M","N",IF(J1556="N","O",IF(J1556="O","P",IF(J1556="P","Q"))))))))))))))))))</f>
        <v/>
      </c>
      <c r="K1557" s="284" t="str">
        <f t="shared" si="104"/>
        <v/>
      </c>
      <c r="L1557" s="285" t="str">
        <f t="shared" si="105"/>
        <v/>
      </c>
      <c r="M1557" s="286" t="str">
        <f t="shared" ca="1" si="106"/>
        <v/>
      </c>
      <c r="U1557" s="275"/>
    </row>
    <row r="1558" spans="1:21" x14ac:dyDescent="0.25">
      <c r="A1558" s="276"/>
      <c r="B1558" s="277" t="str">
        <f>IF(Table9[[#This Row],[Código do agregado
'[Entidade']]]="","",(CONCATENATE(VLOOKUP(Table9[[#This Row],[Código do agregado
'[Entidade']]],Table8[[Código do agregado '[Entidade']]:[Código do agregado
'[1º Direito']]],8,FALSE),".",Table9[[#This Row],[Membro]])))</f>
        <v/>
      </c>
      <c r="C1558" s="278"/>
      <c r="D1558" s="279"/>
      <c r="E1558" s="280" t="str">
        <f ca="1">IF(Table9[[#This Row],[Data de nascimento (aaaa-mm-dd)]]="","",(IF(A1558="","",DATEDIF(D1558,NOW(),"y"))))</f>
        <v/>
      </c>
      <c r="F1558" s="281"/>
      <c r="G1558" s="282"/>
      <c r="H1558" s="283" t="str">
        <f>IF(G1558="","",IF(G1558&gt;(auxiliar!L$2*14),"Sim","Não"))</f>
        <v/>
      </c>
      <c r="I1558" s="384" t="str">
        <f t="shared" si="103"/>
        <v/>
      </c>
      <c r="J1558" s="380" t="str">
        <f>IF(Table9[[#This Row],[Código do agregado
'[Entidade']]]="","",IF(A1558&lt;&gt;A1557,"A",IF(J1557="A","B",IF(J1557="B","C",IF(J1557="C","D",IF(J1557="D","E",IF(J1557="E","F",IF(J1557="F","G",IF(J1557="G","H",IF(J1557="H","I",IF(J1557="I","J",IF(J1557="J","K",IF(J1557="K","L",IF(J1557="L","M",IF(J1557="M","N",IF(J1557="N","O",IF(J1557="O","P",IF(J1557="P","Q"))))))))))))))))))</f>
        <v/>
      </c>
      <c r="K1558" s="284" t="str">
        <f t="shared" si="104"/>
        <v/>
      </c>
      <c r="L1558" s="285" t="str">
        <f t="shared" si="105"/>
        <v/>
      </c>
      <c r="M1558" s="286" t="str">
        <f t="shared" ca="1" si="106"/>
        <v/>
      </c>
      <c r="U1558" s="275"/>
    </row>
    <row r="1559" spans="1:21" x14ac:dyDescent="0.25">
      <c r="A1559" s="276"/>
      <c r="B1559" s="277" t="str">
        <f>IF(Table9[[#This Row],[Código do agregado
'[Entidade']]]="","",(CONCATENATE(VLOOKUP(Table9[[#This Row],[Código do agregado
'[Entidade']]],Table8[[Código do agregado '[Entidade']]:[Código do agregado
'[1º Direito']]],8,FALSE),".",Table9[[#This Row],[Membro]])))</f>
        <v/>
      </c>
      <c r="C1559" s="278"/>
      <c r="D1559" s="279"/>
      <c r="E1559" s="280" t="str">
        <f ca="1">IF(Table9[[#This Row],[Data de nascimento (aaaa-mm-dd)]]="","",(IF(A1559="","",DATEDIF(D1559,NOW(),"y"))))</f>
        <v/>
      </c>
      <c r="F1559" s="281"/>
      <c r="G1559" s="282"/>
      <c r="H1559" s="283" t="str">
        <f>IF(G1559="","",IF(G1559&gt;(auxiliar!L$2*14),"Sim","Não"))</f>
        <v/>
      </c>
      <c r="I1559" s="384" t="str">
        <f t="shared" si="103"/>
        <v/>
      </c>
      <c r="J1559" s="380" t="str">
        <f>IF(Table9[[#This Row],[Código do agregado
'[Entidade']]]="","",IF(A1559&lt;&gt;A1558,"A",IF(J1558="A","B",IF(J1558="B","C",IF(J1558="C","D",IF(J1558="D","E",IF(J1558="E","F",IF(J1558="F","G",IF(J1558="G","H",IF(J1558="H","I",IF(J1558="I","J",IF(J1558="J","K",IF(J1558="K","L",IF(J1558="L","M",IF(J1558="M","N",IF(J1558="N","O",IF(J1558="O","P",IF(J1558="P","Q"))))))))))))))))))</f>
        <v/>
      </c>
      <c r="K1559" s="284" t="str">
        <f t="shared" si="104"/>
        <v/>
      </c>
      <c r="L1559" s="285" t="str">
        <f t="shared" si="105"/>
        <v/>
      </c>
      <c r="M1559" s="286" t="str">
        <f t="shared" ca="1" si="106"/>
        <v/>
      </c>
      <c r="U1559" s="275"/>
    </row>
    <row r="1560" spans="1:21" x14ac:dyDescent="0.25">
      <c r="A1560" s="276"/>
      <c r="B1560" s="277" t="str">
        <f>IF(Table9[[#This Row],[Código do agregado
'[Entidade']]]="","",(CONCATENATE(VLOOKUP(Table9[[#This Row],[Código do agregado
'[Entidade']]],Table8[[Código do agregado '[Entidade']]:[Código do agregado
'[1º Direito']]],8,FALSE),".",Table9[[#This Row],[Membro]])))</f>
        <v/>
      </c>
      <c r="C1560" s="278"/>
      <c r="D1560" s="279"/>
      <c r="E1560" s="280" t="str">
        <f ca="1">IF(Table9[[#This Row],[Data de nascimento (aaaa-mm-dd)]]="","",(IF(A1560="","",DATEDIF(D1560,NOW(),"y"))))</f>
        <v/>
      </c>
      <c r="F1560" s="281"/>
      <c r="G1560" s="282"/>
      <c r="H1560" s="283" t="str">
        <f>IF(G1560="","",IF(G1560&gt;(auxiliar!L$2*14),"Sim","Não"))</f>
        <v/>
      </c>
      <c r="I1560" s="384" t="str">
        <f t="shared" si="103"/>
        <v/>
      </c>
      <c r="J1560" s="380" t="str">
        <f>IF(Table9[[#This Row],[Código do agregado
'[Entidade']]]="","",IF(A1560&lt;&gt;A1559,"A",IF(J1559="A","B",IF(J1559="B","C",IF(J1559="C","D",IF(J1559="D","E",IF(J1559="E","F",IF(J1559="F","G",IF(J1559="G","H",IF(J1559="H","I",IF(J1559="I","J",IF(J1559="J","K",IF(J1559="K","L",IF(J1559="L","M",IF(J1559="M","N",IF(J1559="N","O",IF(J1559="O","P",IF(J1559="P","Q"))))))))))))))))))</f>
        <v/>
      </c>
      <c r="K1560" s="284" t="str">
        <f t="shared" si="104"/>
        <v/>
      </c>
      <c r="L1560" s="285" t="str">
        <f t="shared" si="105"/>
        <v/>
      </c>
      <c r="M1560" s="286" t="str">
        <f t="shared" ca="1" si="106"/>
        <v/>
      </c>
      <c r="U1560" s="275"/>
    </row>
    <row r="1561" spans="1:21" x14ac:dyDescent="0.25">
      <c r="A1561" s="276"/>
      <c r="B1561" s="277" t="str">
        <f>IF(Table9[[#This Row],[Código do agregado
'[Entidade']]]="","",(CONCATENATE(VLOOKUP(Table9[[#This Row],[Código do agregado
'[Entidade']]],Table8[[Código do agregado '[Entidade']]:[Código do agregado
'[1º Direito']]],8,FALSE),".",Table9[[#This Row],[Membro]])))</f>
        <v/>
      </c>
      <c r="C1561" s="278"/>
      <c r="D1561" s="279"/>
      <c r="E1561" s="280" t="str">
        <f ca="1">IF(Table9[[#This Row],[Data de nascimento (aaaa-mm-dd)]]="","",(IF(A1561="","",DATEDIF(D1561,NOW(),"y"))))</f>
        <v/>
      </c>
      <c r="F1561" s="281"/>
      <c r="G1561" s="282"/>
      <c r="H1561" s="283" t="str">
        <f>IF(G1561="","",IF(G1561&gt;(auxiliar!L$2*14),"Sim","Não"))</f>
        <v/>
      </c>
      <c r="I1561" s="384" t="str">
        <f t="shared" si="103"/>
        <v/>
      </c>
      <c r="J1561" s="380" t="str">
        <f>IF(Table9[[#This Row],[Código do agregado
'[Entidade']]]="","",IF(A1561&lt;&gt;A1560,"A",IF(J1560="A","B",IF(J1560="B","C",IF(J1560="C","D",IF(J1560="D","E",IF(J1560="E","F",IF(J1560="F","G",IF(J1560="G","H",IF(J1560="H","I",IF(J1560="I","J",IF(J1560="J","K",IF(J1560="K","L",IF(J1560="L","M",IF(J1560="M","N",IF(J1560="N","O",IF(J1560="O","P",IF(J1560="P","Q"))))))))))))))))))</f>
        <v/>
      </c>
      <c r="K1561" s="284" t="str">
        <f t="shared" si="104"/>
        <v/>
      </c>
      <c r="L1561" s="285" t="str">
        <f t="shared" si="105"/>
        <v/>
      </c>
      <c r="M1561" s="286" t="str">
        <f t="shared" ca="1" si="106"/>
        <v/>
      </c>
      <c r="U1561" s="275"/>
    </row>
    <row r="1562" spans="1:21" x14ac:dyDescent="0.25">
      <c r="A1562" s="276"/>
      <c r="B1562" s="277" t="str">
        <f>IF(Table9[[#This Row],[Código do agregado
'[Entidade']]]="","",(CONCATENATE(VLOOKUP(Table9[[#This Row],[Código do agregado
'[Entidade']]],Table8[[Código do agregado '[Entidade']]:[Código do agregado
'[1º Direito']]],8,FALSE),".",Table9[[#This Row],[Membro]])))</f>
        <v/>
      </c>
      <c r="C1562" s="278"/>
      <c r="D1562" s="279"/>
      <c r="E1562" s="280" t="str">
        <f ca="1">IF(Table9[[#This Row],[Data de nascimento (aaaa-mm-dd)]]="","",(IF(A1562="","",DATEDIF(D1562,NOW(),"y"))))</f>
        <v/>
      </c>
      <c r="F1562" s="281"/>
      <c r="G1562" s="282"/>
      <c r="H1562" s="283" t="str">
        <f>IF(G1562="","",IF(G1562&gt;(auxiliar!L$2*14),"Sim","Não"))</f>
        <v/>
      </c>
      <c r="I1562" s="384" t="str">
        <f t="shared" si="103"/>
        <v/>
      </c>
      <c r="J1562" s="380" t="str">
        <f>IF(Table9[[#This Row],[Código do agregado
'[Entidade']]]="","",IF(A1562&lt;&gt;A1561,"A",IF(J1561="A","B",IF(J1561="B","C",IF(J1561="C","D",IF(J1561="D","E",IF(J1561="E","F",IF(J1561="F","G",IF(J1561="G","H",IF(J1561="H","I",IF(J1561="I","J",IF(J1561="J","K",IF(J1561="K","L",IF(J1561="L","M",IF(J1561="M","N",IF(J1561="N","O",IF(J1561="O","P",IF(J1561="P","Q"))))))))))))))))))</f>
        <v/>
      </c>
      <c r="K1562" s="284" t="str">
        <f t="shared" si="104"/>
        <v/>
      </c>
      <c r="L1562" s="285" t="str">
        <f t="shared" si="105"/>
        <v/>
      </c>
      <c r="M1562" s="286" t="str">
        <f t="shared" ca="1" si="106"/>
        <v/>
      </c>
      <c r="U1562" s="275"/>
    </row>
    <row r="1563" spans="1:21" x14ac:dyDescent="0.25">
      <c r="A1563" s="276"/>
      <c r="B1563" s="277" t="str">
        <f>IF(Table9[[#This Row],[Código do agregado
'[Entidade']]]="","",(CONCATENATE(VLOOKUP(Table9[[#This Row],[Código do agregado
'[Entidade']]],Table8[[Código do agregado '[Entidade']]:[Código do agregado
'[1º Direito']]],8,FALSE),".",Table9[[#This Row],[Membro]])))</f>
        <v/>
      </c>
      <c r="C1563" s="278"/>
      <c r="D1563" s="279"/>
      <c r="E1563" s="280" t="str">
        <f ca="1">IF(Table9[[#This Row],[Data de nascimento (aaaa-mm-dd)]]="","",(IF(A1563="","",DATEDIF(D1563,NOW(),"y"))))</f>
        <v/>
      </c>
      <c r="F1563" s="281"/>
      <c r="G1563" s="282"/>
      <c r="H1563" s="283" t="str">
        <f>IF(G1563="","",IF(G1563&gt;(auxiliar!L$2*14),"Sim","Não"))</f>
        <v/>
      </c>
      <c r="I1563" s="384" t="str">
        <f t="shared" si="103"/>
        <v/>
      </c>
      <c r="J1563" s="380" t="str">
        <f>IF(Table9[[#This Row],[Código do agregado
'[Entidade']]]="","",IF(A1563&lt;&gt;A1562,"A",IF(J1562="A","B",IF(J1562="B","C",IF(J1562="C","D",IF(J1562="D","E",IF(J1562="E","F",IF(J1562="F","G",IF(J1562="G","H",IF(J1562="H","I",IF(J1562="I","J",IF(J1562="J","K",IF(J1562="K","L",IF(J1562="L","M",IF(J1562="M","N",IF(J1562="N","O",IF(J1562="O","P",IF(J1562="P","Q"))))))))))))))))))</f>
        <v/>
      </c>
      <c r="K1563" s="284" t="str">
        <f t="shared" si="104"/>
        <v/>
      </c>
      <c r="L1563" s="285" t="str">
        <f t="shared" si="105"/>
        <v/>
      </c>
      <c r="M1563" s="286" t="str">
        <f t="shared" ca="1" si="106"/>
        <v/>
      </c>
      <c r="U1563" s="275"/>
    </row>
    <row r="1564" spans="1:21" x14ac:dyDescent="0.25">
      <c r="A1564" s="276"/>
      <c r="B1564" s="277" t="str">
        <f>IF(Table9[[#This Row],[Código do agregado
'[Entidade']]]="","",(CONCATENATE(VLOOKUP(Table9[[#This Row],[Código do agregado
'[Entidade']]],Table8[[Código do agregado '[Entidade']]:[Código do agregado
'[1º Direito']]],8,FALSE),".",Table9[[#This Row],[Membro]])))</f>
        <v/>
      </c>
      <c r="C1564" s="278"/>
      <c r="D1564" s="279"/>
      <c r="E1564" s="280" t="str">
        <f ca="1">IF(Table9[[#This Row],[Data de nascimento (aaaa-mm-dd)]]="","",(IF(A1564="","",DATEDIF(D1564,NOW(),"y"))))</f>
        <v/>
      </c>
      <c r="F1564" s="281"/>
      <c r="G1564" s="282"/>
      <c r="H1564" s="283" t="str">
        <f>IF(G1564="","",IF(G1564&gt;(auxiliar!L$2*14),"Sim","Não"))</f>
        <v/>
      </c>
      <c r="I1564" s="384" t="str">
        <f t="shared" si="103"/>
        <v/>
      </c>
      <c r="J1564" s="380" t="str">
        <f>IF(Table9[[#This Row],[Código do agregado
'[Entidade']]]="","",IF(A1564&lt;&gt;A1563,"A",IF(J1563="A","B",IF(J1563="B","C",IF(J1563="C","D",IF(J1563="D","E",IF(J1563="E","F",IF(J1563="F","G",IF(J1563="G","H",IF(J1563="H","I",IF(J1563="I","J",IF(J1563="J","K",IF(J1563="K","L",IF(J1563="L","M",IF(J1563="M","N",IF(J1563="N","O",IF(J1563="O","P",IF(J1563="P","Q"))))))))))))))))))</f>
        <v/>
      </c>
      <c r="K1564" s="284" t="str">
        <f t="shared" si="104"/>
        <v/>
      </c>
      <c r="L1564" s="285" t="str">
        <f t="shared" si="105"/>
        <v/>
      </c>
      <c r="M1564" s="286" t="str">
        <f t="shared" ca="1" si="106"/>
        <v/>
      </c>
      <c r="U1564" s="275"/>
    </row>
    <row r="1565" spans="1:21" x14ac:dyDescent="0.25">
      <c r="A1565" s="276"/>
      <c r="B1565" s="277" t="str">
        <f>IF(Table9[[#This Row],[Código do agregado
'[Entidade']]]="","",(CONCATENATE(VLOOKUP(Table9[[#This Row],[Código do agregado
'[Entidade']]],Table8[[Código do agregado '[Entidade']]:[Código do agregado
'[1º Direito']]],8,FALSE),".",Table9[[#This Row],[Membro]])))</f>
        <v/>
      </c>
      <c r="C1565" s="278"/>
      <c r="D1565" s="279"/>
      <c r="E1565" s="280" t="str">
        <f ca="1">IF(Table9[[#This Row],[Data de nascimento (aaaa-mm-dd)]]="","",(IF(A1565="","",DATEDIF(D1565,NOW(),"y"))))</f>
        <v/>
      </c>
      <c r="F1565" s="281"/>
      <c r="G1565" s="282"/>
      <c r="H1565" s="283" t="str">
        <f>IF(G1565="","",IF(G1565&gt;(auxiliar!L$2*14),"Sim","Não"))</f>
        <v/>
      </c>
      <c r="I1565" s="384" t="str">
        <f t="shared" si="103"/>
        <v/>
      </c>
      <c r="J1565" s="380" t="str">
        <f>IF(Table9[[#This Row],[Código do agregado
'[Entidade']]]="","",IF(A1565&lt;&gt;A1564,"A",IF(J1564="A","B",IF(J1564="B","C",IF(J1564="C","D",IF(J1564="D","E",IF(J1564="E","F",IF(J1564="F","G",IF(J1564="G","H",IF(J1564="H","I",IF(J1564="I","J",IF(J1564="J","K",IF(J1564="K","L",IF(J1564="L","M",IF(J1564="M","N",IF(J1564="N","O",IF(J1564="O","P",IF(J1564="P","Q"))))))))))))))))))</f>
        <v/>
      </c>
      <c r="K1565" s="284" t="str">
        <f t="shared" si="104"/>
        <v/>
      </c>
      <c r="L1565" s="285" t="str">
        <f t="shared" si="105"/>
        <v/>
      </c>
      <c r="M1565" s="286" t="str">
        <f t="shared" ca="1" si="106"/>
        <v/>
      </c>
      <c r="U1565" s="275"/>
    </row>
    <row r="1566" spans="1:21" x14ac:dyDescent="0.25">
      <c r="A1566" s="276"/>
      <c r="B1566" s="277" t="str">
        <f>IF(Table9[[#This Row],[Código do agregado
'[Entidade']]]="","",(CONCATENATE(VLOOKUP(Table9[[#This Row],[Código do agregado
'[Entidade']]],Table8[[Código do agregado '[Entidade']]:[Código do agregado
'[1º Direito']]],8,FALSE),".",Table9[[#This Row],[Membro]])))</f>
        <v/>
      </c>
      <c r="C1566" s="278"/>
      <c r="D1566" s="279"/>
      <c r="E1566" s="280" t="str">
        <f ca="1">IF(Table9[[#This Row],[Data de nascimento (aaaa-mm-dd)]]="","",(IF(A1566="","",DATEDIF(D1566,NOW(),"y"))))</f>
        <v/>
      </c>
      <c r="F1566" s="281"/>
      <c r="G1566" s="282"/>
      <c r="H1566" s="283" t="str">
        <f>IF(G1566="","",IF(G1566&gt;(auxiliar!L$2*14),"Sim","Não"))</f>
        <v/>
      </c>
      <c r="I1566" s="384" t="str">
        <f t="shared" si="103"/>
        <v/>
      </c>
      <c r="J1566" s="380" t="str">
        <f>IF(Table9[[#This Row],[Código do agregado
'[Entidade']]]="","",IF(A1566&lt;&gt;A1565,"A",IF(J1565="A","B",IF(J1565="B","C",IF(J1565="C","D",IF(J1565="D","E",IF(J1565="E","F",IF(J1565="F","G",IF(J1565="G","H",IF(J1565="H","I",IF(J1565="I","J",IF(J1565="J","K",IF(J1565="K","L",IF(J1565="L","M",IF(J1565="M","N",IF(J1565="N","O",IF(J1565="O","P",IF(J1565="P","Q"))))))))))))))))))</f>
        <v/>
      </c>
      <c r="K1566" s="284" t="str">
        <f t="shared" si="104"/>
        <v/>
      </c>
      <c r="L1566" s="285" t="str">
        <f t="shared" si="105"/>
        <v/>
      </c>
      <c r="M1566" s="286" t="str">
        <f t="shared" ca="1" si="106"/>
        <v/>
      </c>
      <c r="U1566" s="275"/>
    </row>
    <row r="1567" spans="1:21" x14ac:dyDescent="0.25">
      <c r="A1567" s="276"/>
      <c r="B1567" s="277" t="str">
        <f>IF(Table9[[#This Row],[Código do agregado
'[Entidade']]]="","",(CONCATENATE(VLOOKUP(Table9[[#This Row],[Código do agregado
'[Entidade']]],Table8[[Código do agregado '[Entidade']]:[Código do agregado
'[1º Direito']]],8,FALSE),".",Table9[[#This Row],[Membro]])))</f>
        <v/>
      </c>
      <c r="C1567" s="278"/>
      <c r="D1567" s="279"/>
      <c r="E1567" s="280" t="str">
        <f ca="1">IF(Table9[[#This Row],[Data de nascimento (aaaa-mm-dd)]]="","",(IF(A1567="","",DATEDIF(D1567,NOW(),"y"))))</f>
        <v/>
      </c>
      <c r="F1567" s="281"/>
      <c r="G1567" s="282"/>
      <c r="H1567" s="283" t="str">
        <f>IF(G1567="","",IF(G1567&gt;(auxiliar!L$2*14),"Sim","Não"))</f>
        <v/>
      </c>
      <c r="I1567" s="384" t="str">
        <f t="shared" si="103"/>
        <v/>
      </c>
      <c r="J1567" s="380" t="str">
        <f>IF(Table9[[#This Row],[Código do agregado
'[Entidade']]]="","",IF(A1567&lt;&gt;A1566,"A",IF(J1566="A","B",IF(J1566="B","C",IF(J1566="C","D",IF(J1566="D","E",IF(J1566="E","F",IF(J1566="F","G",IF(J1566="G","H",IF(J1566="H","I",IF(J1566="I","J",IF(J1566="J","K",IF(J1566="K","L",IF(J1566="L","M",IF(J1566="M","N",IF(J1566="N","O",IF(J1566="O","P",IF(J1566="P","Q"))))))))))))))))))</f>
        <v/>
      </c>
      <c r="K1567" s="284" t="str">
        <f t="shared" si="104"/>
        <v/>
      </c>
      <c r="L1567" s="285" t="str">
        <f t="shared" si="105"/>
        <v/>
      </c>
      <c r="M1567" s="286" t="str">
        <f t="shared" ca="1" si="106"/>
        <v/>
      </c>
      <c r="U1567" s="275"/>
    </row>
    <row r="1568" spans="1:21" x14ac:dyDescent="0.25">
      <c r="A1568" s="276"/>
      <c r="B1568" s="277" t="str">
        <f>IF(Table9[[#This Row],[Código do agregado
'[Entidade']]]="","",(CONCATENATE(VLOOKUP(Table9[[#This Row],[Código do agregado
'[Entidade']]],Table8[[Código do agregado '[Entidade']]:[Código do agregado
'[1º Direito']]],8,FALSE),".",Table9[[#This Row],[Membro]])))</f>
        <v/>
      </c>
      <c r="C1568" s="278"/>
      <c r="D1568" s="279"/>
      <c r="E1568" s="280" t="str">
        <f ca="1">IF(Table9[[#This Row],[Data de nascimento (aaaa-mm-dd)]]="","",(IF(A1568="","",DATEDIF(D1568,NOW(),"y"))))</f>
        <v/>
      </c>
      <c r="F1568" s="281"/>
      <c r="G1568" s="282"/>
      <c r="H1568" s="283" t="str">
        <f>IF(G1568="","",IF(G1568&gt;(auxiliar!L$2*14),"Sim","Não"))</f>
        <v/>
      </c>
      <c r="I1568" s="384" t="str">
        <f t="shared" si="103"/>
        <v/>
      </c>
      <c r="J1568" s="380" t="str">
        <f>IF(Table9[[#This Row],[Código do agregado
'[Entidade']]]="","",IF(A1568&lt;&gt;A1567,"A",IF(J1567="A","B",IF(J1567="B","C",IF(J1567="C","D",IF(J1567="D","E",IF(J1567="E","F",IF(J1567="F","G",IF(J1567="G","H",IF(J1567="H","I",IF(J1567="I","J",IF(J1567="J","K",IF(J1567="K","L",IF(J1567="L","M",IF(J1567="M","N",IF(J1567="N","O",IF(J1567="O","P",IF(J1567="P","Q"))))))))))))))))))</f>
        <v/>
      </c>
      <c r="K1568" s="284" t="str">
        <f t="shared" si="104"/>
        <v/>
      </c>
      <c r="L1568" s="285" t="str">
        <f t="shared" si="105"/>
        <v/>
      </c>
      <c r="M1568" s="286" t="str">
        <f t="shared" ca="1" si="106"/>
        <v/>
      </c>
      <c r="U1568" s="275"/>
    </row>
    <row r="1569" spans="1:21" x14ac:dyDescent="0.25">
      <c r="A1569" s="276"/>
      <c r="B1569" s="277" t="str">
        <f>IF(Table9[[#This Row],[Código do agregado
'[Entidade']]]="","",(CONCATENATE(VLOOKUP(Table9[[#This Row],[Código do agregado
'[Entidade']]],Table8[[Código do agregado '[Entidade']]:[Código do agregado
'[1º Direito']]],8,FALSE),".",Table9[[#This Row],[Membro]])))</f>
        <v/>
      </c>
      <c r="C1569" s="278"/>
      <c r="D1569" s="279"/>
      <c r="E1569" s="280" t="str">
        <f ca="1">IF(Table9[[#This Row],[Data de nascimento (aaaa-mm-dd)]]="","",(IF(A1569="","",DATEDIF(D1569,NOW(),"y"))))</f>
        <v/>
      </c>
      <c r="F1569" s="281"/>
      <c r="G1569" s="282"/>
      <c r="H1569" s="283" t="str">
        <f>IF(G1569="","",IF(G1569&gt;(auxiliar!L$2*14),"Sim","Não"))</f>
        <v/>
      </c>
      <c r="I1569" s="384" t="str">
        <f t="shared" si="103"/>
        <v/>
      </c>
      <c r="J1569" s="380" t="str">
        <f>IF(Table9[[#This Row],[Código do agregado
'[Entidade']]]="","",IF(A1569&lt;&gt;A1568,"A",IF(J1568="A","B",IF(J1568="B","C",IF(J1568="C","D",IF(J1568="D","E",IF(J1568="E","F",IF(J1568="F","G",IF(J1568="G","H",IF(J1568="H","I",IF(J1568="I","J",IF(J1568="J","K",IF(J1568="K","L",IF(J1568="L","M",IF(J1568="M","N",IF(J1568="N","O",IF(J1568="O","P",IF(J1568="P","Q"))))))))))))))))))</f>
        <v/>
      </c>
      <c r="K1569" s="284" t="str">
        <f t="shared" si="104"/>
        <v/>
      </c>
      <c r="L1569" s="285" t="str">
        <f t="shared" si="105"/>
        <v/>
      </c>
      <c r="M1569" s="286" t="str">
        <f t="shared" ca="1" si="106"/>
        <v/>
      </c>
      <c r="U1569" s="275"/>
    </row>
    <row r="1570" spans="1:21" x14ac:dyDescent="0.25">
      <c r="A1570" s="276"/>
      <c r="B1570" s="277" t="str">
        <f>IF(Table9[[#This Row],[Código do agregado
'[Entidade']]]="","",(CONCATENATE(VLOOKUP(Table9[[#This Row],[Código do agregado
'[Entidade']]],Table8[[Código do agregado '[Entidade']]:[Código do agregado
'[1º Direito']]],8,FALSE),".",Table9[[#This Row],[Membro]])))</f>
        <v/>
      </c>
      <c r="C1570" s="278"/>
      <c r="D1570" s="279"/>
      <c r="E1570" s="280" t="str">
        <f ca="1">IF(Table9[[#This Row],[Data de nascimento (aaaa-mm-dd)]]="","",(IF(A1570="","",DATEDIF(D1570,NOW(),"y"))))</f>
        <v/>
      </c>
      <c r="F1570" s="281"/>
      <c r="G1570" s="282"/>
      <c r="H1570" s="283" t="str">
        <f>IF(G1570="","",IF(G1570&gt;(auxiliar!L$2*14),"Sim","Não"))</f>
        <v/>
      </c>
      <c r="I1570" s="384" t="str">
        <f t="shared" si="103"/>
        <v/>
      </c>
      <c r="J1570" s="380" t="str">
        <f>IF(Table9[[#This Row],[Código do agregado
'[Entidade']]]="","",IF(A1570&lt;&gt;A1569,"A",IF(J1569="A","B",IF(J1569="B","C",IF(J1569="C","D",IF(J1569="D","E",IF(J1569="E","F",IF(J1569="F","G",IF(J1569="G","H",IF(J1569="H","I",IF(J1569="I","J",IF(J1569="J","K",IF(J1569="K","L",IF(J1569="L","M",IF(J1569="M","N",IF(J1569="N","O",IF(J1569="O","P",IF(J1569="P","Q"))))))))))))))))))</f>
        <v/>
      </c>
      <c r="K1570" s="284" t="str">
        <f t="shared" si="104"/>
        <v/>
      </c>
      <c r="L1570" s="285" t="str">
        <f t="shared" si="105"/>
        <v/>
      </c>
      <c r="M1570" s="286" t="str">
        <f t="shared" ca="1" si="106"/>
        <v/>
      </c>
      <c r="U1570" s="275"/>
    </row>
    <row r="1571" spans="1:21" x14ac:dyDescent="0.25">
      <c r="A1571" s="276"/>
      <c r="B1571" s="277" t="str">
        <f>IF(Table9[[#This Row],[Código do agregado
'[Entidade']]]="","",(CONCATENATE(VLOOKUP(Table9[[#This Row],[Código do agregado
'[Entidade']]],Table8[[Código do agregado '[Entidade']]:[Código do agregado
'[1º Direito']]],8,FALSE),".",Table9[[#This Row],[Membro]])))</f>
        <v/>
      </c>
      <c r="C1571" s="278"/>
      <c r="D1571" s="279"/>
      <c r="E1571" s="280" t="str">
        <f ca="1">IF(Table9[[#This Row],[Data de nascimento (aaaa-mm-dd)]]="","",(IF(A1571="","",DATEDIF(D1571,NOW(),"y"))))</f>
        <v/>
      </c>
      <c r="F1571" s="281"/>
      <c r="G1571" s="282"/>
      <c r="H1571" s="283" t="str">
        <f>IF(G1571="","",IF(G1571&gt;(auxiliar!L$2*14),"Sim","Não"))</f>
        <v/>
      </c>
      <c r="I1571" s="384" t="str">
        <f t="shared" si="103"/>
        <v/>
      </c>
      <c r="J1571" s="380" t="str">
        <f>IF(Table9[[#This Row],[Código do agregado
'[Entidade']]]="","",IF(A1571&lt;&gt;A1570,"A",IF(J1570="A","B",IF(J1570="B","C",IF(J1570="C","D",IF(J1570="D","E",IF(J1570="E","F",IF(J1570="F","G",IF(J1570="G","H",IF(J1570="H","I",IF(J1570="I","J",IF(J1570="J","K",IF(J1570="K","L",IF(J1570="L","M",IF(J1570="M","N",IF(J1570="N","O",IF(J1570="O","P",IF(J1570="P","Q"))))))))))))))))))</f>
        <v/>
      </c>
      <c r="K1571" s="284" t="str">
        <f t="shared" si="104"/>
        <v/>
      </c>
      <c r="L1571" s="285" t="str">
        <f t="shared" si="105"/>
        <v/>
      </c>
      <c r="M1571" s="286" t="str">
        <f t="shared" ca="1" si="106"/>
        <v/>
      </c>
      <c r="U1571" s="275"/>
    </row>
    <row r="1572" spans="1:21" x14ac:dyDescent="0.25">
      <c r="A1572" s="276"/>
      <c r="B1572" s="277" t="str">
        <f>IF(Table9[[#This Row],[Código do agregado
'[Entidade']]]="","",(CONCATENATE(VLOOKUP(Table9[[#This Row],[Código do agregado
'[Entidade']]],Table8[[Código do agregado '[Entidade']]:[Código do agregado
'[1º Direito']]],8,FALSE),".",Table9[[#This Row],[Membro]])))</f>
        <v/>
      </c>
      <c r="C1572" s="278"/>
      <c r="D1572" s="279"/>
      <c r="E1572" s="280" t="str">
        <f ca="1">IF(Table9[[#This Row],[Data de nascimento (aaaa-mm-dd)]]="","",(IF(A1572="","",DATEDIF(D1572,NOW(),"y"))))</f>
        <v/>
      </c>
      <c r="F1572" s="281"/>
      <c r="G1572" s="282"/>
      <c r="H1572" s="283" t="str">
        <f>IF(G1572="","",IF(G1572&gt;(auxiliar!L$2*14),"Sim","Não"))</f>
        <v/>
      </c>
      <c r="I1572" s="384" t="str">
        <f t="shared" si="103"/>
        <v/>
      </c>
      <c r="J1572" s="380" t="str">
        <f>IF(Table9[[#This Row],[Código do agregado
'[Entidade']]]="","",IF(A1572&lt;&gt;A1571,"A",IF(J1571="A","B",IF(J1571="B","C",IF(J1571="C","D",IF(J1571="D","E",IF(J1571="E","F",IF(J1571="F","G",IF(J1571="G","H",IF(J1571="H","I",IF(J1571="I","J",IF(J1571="J","K",IF(J1571="K","L",IF(J1571="L","M",IF(J1571="M","N",IF(J1571="N","O",IF(J1571="O","P",IF(J1571="P","Q"))))))))))))))))))</f>
        <v/>
      </c>
      <c r="K1572" s="284" t="str">
        <f t="shared" si="104"/>
        <v/>
      </c>
      <c r="L1572" s="285" t="str">
        <f t="shared" si="105"/>
        <v/>
      </c>
      <c r="M1572" s="286" t="str">
        <f t="shared" ca="1" si="106"/>
        <v/>
      </c>
      <c r="U1572" s="275"/>
    </row>
    <row r="1573" spans="1:21" x14ac:dyDescent="0.25">
      <c r="A1573" s="276"/>
      <c r="B1573" s="277" t="str">
        <f>IF(Table9[[#This Row],[Código do agregado
'[Entidade']]]="","",(CONCATENATE(VLOOKUP(Table9[[#This Row],[Código do agregado
'[Entidade']]],Table8[[Código do agregado '[Entidade']]:[Código do agregado
'[1º Direito']]],8,FALSE),".",Table9[[#This Row],[Membro]])))</f>
        <v/>
      </c>
      <c r="C1573" s="278"/>
      <c r="D1573" s="279"/>
      <c r="E1573" s="280" t="str">
        <f ca="1">IF(Table9[[#This Row],[Data de nascimento (aaaa-mm-dd)]]="","",(IF(A1573="","",DATEDIF(D1573,NOW(),"y"))))</f>
        <v/>
      </c>
      <c r="F1573" s="281"/>
      <c r="G1573" s="282"/>
      <c r="H1573" s="283" t="str">
        <f>IF(G1573="","",IF(G1573&gt;(auxiliar!L$2*14),"Sim","Não"))</f>
        <v/>
      </c>
      <c r="I1573" s="384" t="str">
        <f t="shared" si="103"/>
        <v/>
      </c>
      <c r="J1573" s="380" t="str">
        <f>IF(Table9[[#This Row],[Código do agregado
'[Entidade']]]="","",IF(A1573&lt;&gt;A1572,"A",IF(J1572="A","B",IF(J1572="B","C",IF(J1572="C","D",IF(J1572="D","E",IF(J1572="E","F",IF(J1572="F","G",IF(J1572="G","H",IF(J1572="H","I",IF(J1572="I","J",IF(J1572="J","K",IF(J1572="K","L",IF(J1572="L","M",IF(J1572="M","N",IF(J1572="N","O",IF(J1572="O","P",IF(J1572="P","Q"))))))))))))))))))</f>
        <v/>
      </c>
      <c r="K1573" s="284" t="str">
        <f t="shared" si="104"/>
        <v/>
      </c>
      <c r="L1573" s="285" t="str">
        <f t="shared" si="105"/>
        <v/>
      </c>
      <c r="M1573" s="286" t="str">
        <f t="shared" ca="1" si="106"/>
        <v/>
      </c>
      <c r="U1573" s="275"/>
    </row>
    <row r="1574" spans="1:21" x14ac:dyDescent="0.25">
      <c r="A1574" s="276"/>
      <c r="B1574" s="277" t="str">
        <f>IF(Table9[[#This Row],[Código do agregado
'[Entidade']]]="","",(CONCATENATE(VLOOKUP(Table9[[#This Row],[Código do agregado
'[Entidade']]],Table8[[Código do agregado '[Entidade']]:[Código do agregado
'[1º Direito']]],8,FALSE),".",Table9[[#This Row],[Membro]])))</f>
        <v/>
      </c>
      <c r="C1574" s="278"/>
      <c r="D1574" s="279"/>
      <c r="E1574" s="280" t="str">
        <f ca="1">IF(Table9[[#This Row],[Data de nascimento (aaaa-mm-dd)]]="","",(IF(A1574="","",DATEDIF(D1574,NOW(),"y"))))</f>
        <v/>
      </c>
      <c r="F1574" s="281"/>
      <c r="G1574" s="282"/>
      <c r="H1574" s="283" t="str">
        <f>IF(G1574="","",IF(G1574&gt;(auxiliar!L$2*14),"Sim","Não"))</f>
        <v/>
      </c>
      <c r="I1574" s="384" t="str">
        <f t="shared" si="103"/>
        <v/>
      </c>
      <c r="J1574" s="380" t="str">
        <f>IF(Table9[[#This Row],[Código do agregado
'[Entidade']]]="","",IF(A1574&lt;&gt;A1573,"A",IF(J1573="A","B",IF(J1573="B","C",IF(J1573="C","D",IF(J1573="D","E",IF(J1573="E","F",IF(J1573="F","G",IF(J1573="G","H",IF(J1573="H","I",IF(J1573="I","J",IF(J1573="J","K",IF(J1573="K","L",IF(J1573="L","M",IF(J1573="M","N",IF(J1573="N","O",IF(J1573="O","P",IF(J1573="P","Q"))))))))))))))))))</f>
        <v/>
      </c>
      <c r="K1574" s="284" t="str">
        <f t="shared" si="104"/>
        <v/>
      </c>
      <c r="L1574" s="285" t="str">
        <f t="shared" si="105"/>
        <v/>
      </c>
      <c r="M1574" s="286" t="str">
        <f t="shared" ca="1" si="106"/>
        <v/>
      </c>
      <c r="U1574" s="275"/>
    </row>
    <row r="1575" spans="1:21" x14ac:dyDescent="0.25">
      <c r="A1575" s="276"/>
      <c r="B1575" s="277" t="str">
        <f>IF(Table9[[#This Row],[Código do agregado
'[Entidade']]]="","",(CONCATENATE(VLOOKUP(Table9[[#This Row],[Código do agregado
'[Entidade']]],Table8[[Código do agregado '[Entidade']]:[Código do agregado
'[1º Direito']]],8,FALSE),".",Table9[[#This Row],[Membro]])))</f>
        <v/>
      </c>
      <c r="C1575" s="278"/>
      <c r="D1575" s="279"/>
      <c r="E1575" s="280" t="str">
        <f ca="1">IF(Table9[[#This Row],[Data de nascimento (aaaa-mm-dd)]]="","",(IF(A1575="","",DATEDIF(D1575,NOW(),"y"))))</f>
        <v/>
      </c>
      <c r="F1575" s="281"/>
      <c r="G1575" s="282"/>
      <c r="H1575" s="283" t="str">
        <f>IF(G1575="","",IF(G1575&gt;(auxiliar!L$2*14),"Sim","Não"))</f>
        <v/>
      </c>
      <c r="I1575" s="384" t="str">
        <f t="shared" si="103"/>
        <v/>
      </c>
      <c r="J1575" s="380" t="str">
        <f>IF(Table9[[#This Row],[Código do agregado
'[Entidade']]]="","",IF(A1575&lt;&gt;A1574,"A",IF(J1574="A","B",IF(J1574="B","C",IF(J1574="C","D",IF(J1574="D","E",IF(J1574="E","F",IF(J1574="F","G",IF(J1574="G","H",IF(J1574="H","I",IF(J1574="I","J",IF(J1574="J","K",IF(J1574="K","L",IF(J1574="L","M",IF(J1574="M","N",IF(J1574="N","O",IF(J1574="O","P",IF(J1574="P","Q"))))))))))))))))))</f>
        <v/>
      </c>
      <c r="K1575" s="284" t="str">
        <f t="shared" si="104"/>
        <v/>
      </c>
      <c r="L1575" s="285" t="str">
        <f t="shared" si="105"/>
        <v/>
      </c>
      <c r="M1575" s="286" t="str">
        <f t="shared" ca="1" si="106"/>
        <v/>
      </c>
      <c r="U1575" s="275"/>
    </row>
    <row r="1576" spans="1:21" x14ac:dyDescent="0.25">
      <c r="A1576" s="276"/>
      <c r="B1576" s="277" t="str">
        <f>IF(Table9[[#This Row],[Código do agregado
'[Entidade']]]="","",(CONCATENATE(VLOOKUP(Table9[[#This Row],[Código do agregado
'[Entidade']]],Table8[[Código do agregado '[Entidade']]:[Código do agregado
'[1º Direito']]],8,FALSE),".",Table9[[#This Row],[Membro]])))</f>
        <v/>
      </c>
      <c r="C1576" s="278"/>
      <c r="D1576" s="279"/>
      <c r="E1576" s="280" t="str">
        <f ca="1">IF(Table9[[#This Row],[Data de nascimento (aaaa-mm-dd)]]="","",(IF(A1576="","",DATEDIF(D1576,NOW(),"y"))))</f>
        <v/>
      </c>
      <c r="F1576" s="281"/>
      <c r="G1576" s="282"/>
      <c r="H1576" s="283" t="str">
        <f>IF(G1576="","",IF(G1576&gt;(auxiliar!L$2*14),"Sim","Não"))</f>
        <v/>
      </c>
      <c r="I1576" s="384" t="str">
        <f t="shared" si="103"/>
        <v/>
      </c>
      <c r="J1576" s="380" t="str">
        <f>IF(Table9[[#This Row],[Código do agregado
'[Entidade']]]="","",IF(A1576&lt;&gt;A1575,"A",IF(J1575="A","B",IF(J1575="B","C",IF(J1575="C","D",IF(J1575="D","E",IF(J1575="E","F",IF(J1575="F","G",IF(J1575="G","H",IF(J1575="H","I",IF(J1575="I","J",IF(J1575="J","K",IF(J1575="K","L",IF(J1575="L","M",IF(J1575="M","N",IF(J1575="N","O",IF(J1575="O","P",IF(J1575="P","Q"))))))))))))))))))</f>
        <v/>
      </c>
      <c r="K1576" s="284" t="str">
        <f t="shared" si="104"/>
        <v/>
      </c>
      <c r="L1576" s="285" t="str">
        <f t="shared" si="105"/>
        <v/>
      </c>
      <c r="M1576" s="286" t="str">
        <f t="shared" ca="1" si="106"/>
        <v/>
      </c>
      <c r="U1576" s="275"/>
    </row>
    <row r="1577" spans="1:21" x14ac:dyDescent="0.25">
      <c r="A1577" s="276"/>
      <c r="B1577" s="277" t="str">
        <f>IF(Table9[[#This Row],[Código do agregado
'[Entidade']]]="","",(CONCATENATE(VLOOKUP(Table9[[#This Row],[Código do agregado
'[Entidade']]],Table8[[Código do agregado '[Entidade']]:[Código do agregado
'[1º Direito']]],8,FALSE),".",Table9[[#This Row],[Membro]])))</f>
        <v/>
      </c>
      <c r="C1577" s="278"/>
      <c r="D1577" s="279"/>
      <c r="E1577" s="280" t="str">
        <f ca="1">IF(Table9[[#This Row],[Data de nascimento (aaaa-mm-dd)]]="","",(IF(A1577="","",DATEDIF(D1577,NOW(),"y"))))</f>
        <v/>
      </c>
      <c r="F1577" s="281"/>
      <c r="G1577" s="282"/>
      <c r="H1577" s="283" t="str">
        <f>IF(G1577="","",IF(G1577&gt;(auxiliar!L$2*14),"Sim","Não"))</f>
        <v/>
      </c>
      <c r="I1577" s="384" t="str">
        <f t="shared" si="103"/>
        <v/>
      </c>
      <c r="J1577" s="380" t="str">
        <f>IF(Table9[[#This Row],[Código do agregado
'[Entidade']]]="","",IF(A1577&lt;&gt;A1576,"A",IF(J1576="A","B",IF(J1576="B","C",IF(J1576="C","D",IF(J1576="D","E",IF(J1576="E","F",IF(J1576="F","G",IF(J1576="G","H",IF(J1576="H","I",IF(J1576="I","J",IF(J1576="J","K",IF(J1576="K","L",IF(J1576="L","M",IF(J1576="M","N",IF(J1576="N","O",IF(J1576="O","P",IF(J1576="P","Q"))))))))))))))))))</f>
        <v/>
      </c>
      <c r="K1577" s="284" t="str">
        <f t="shared" si="104"/>
        <v/>
      </c>
      <c r="L1577" s="285" t="str">
        <f t="shared" si="105"/>
        <v/>
      </c>
      <c r="M1577" s="286" t="str">
        <f t="shared" ca="1" si="106"/>
        <v/>
      </c>
      <c r="U1577" s="275"/>
    </row>
    <row r="1578" spans="1:21" x14ac:dyDescent="0.25">
      <c r="A1578" s="276"/>
      <c r="B1578" s="277" t="str">
        <f>IF(Table9[[#This Row],[Código do agregado
'[Entidade']]]="","",(CONCATENATE(VLOOKUP(Table9[[#This Row],[Código do agregado
'[Entidade']]],Table8[[Código do agregado '[Entidade']]:[Código do agregado
'[1º Direito']]],8,FALSE),".",Table9[[#This Row],[Membro]])))</f>
        <v/>
      </c>
      <c r="C1578" s="278"/>
      <c r="D1578" s="279"/>
      <c r="E1578" s="280" t="str">
        <f ca="1">IF(Table9[[#This Row],[Data de nascimento (aaaa-mm-dd)]]="","",(IF(A1578="","",DATEDIF(D1578,NOW(),"y"))))</f>
        <v/>
      </c>
      <c r="F1578" s="281"/>
      <c r="G1578" s="282"/>
      <c r="H1578" s="283" t="str">
        <f>IF(G1578="","",IF(G1578&gt;(auxiliar!L$2*14),"Sim","Não"))</f>
        <v/>
      </c>
      <c r="I1578" s="384" t="str">
        <f t="shared" si="103"/>
        <v/>
      </c>
      <c r="J1578" s="380" t="str">
        <f>IF(Table9[[#This Row],[Código do agregado
'[Entidade']]]="","",IF(A1578&lt;&gt;A1577,"A",IF(J1577="A","B",IF(J1577="B","C",IF(J1577="C","D",IF(J1577="D","E",IF(J1577="E","F",IF(J1577="F","G",IF(J1577="G","H",IF(J1577="H","I",IF(J1577="I","J",IF(J1577="J","K",IF(J1577="K","L",IF(J1577="L","M",IF(J1577="M","N",IF(J1577="N","O",IF(J1577="O","P",IF(J1577="P","Q"))))))))))))))))))</f>
        <v/>
      </c>
      <c r="K1578" s="284" t="str">
        <f t="shared" si="104"/>
        <v/>
      </c>
      <c r="L1578" s="285" t="str">
        <f t="shared" si="105"/>
        <v/>
      </c>
      <c r="M1578" s="286" t="str">
        <f t="shared" ca="1" si="106"/>
        <v/>
      </c>
      <c r="U1578" s="275"/>
    </row>
    <row r="1579" spans="1:21" x14ac:dyDescent="0.25">
      <c r="A1579" s="276"/>
      <c r="B1579" s="277" t="str">
        <f>IF(Table9[[#This Row],[Código do agregado
'[Entidade']]]="","",(CONCATENATE(VLOOKUP(Table9[[#This Row],[Código do agregado
'[Entidade']]],Table8[[Código do agregado '[Entidade']]:[Código do agregado
'[1º Direito']]],8,FALSE),".",Table9[[#This Row],[Membro]])))</f>
        <v/>
      </c>
      <c r="C1579" s="278"/>
      <c r="D1579" s="279"/>
      <c r="E1579" s="280" t="str">
        <f ca="1">IF(Table9[[#This Row],[Data de nascimento (aaaa-mm-dd)]]="","",(IF(A1579="","",DATEDIF(D1579,NOW(),"y"))))</f>
        <v/>
      </c>
      <c r="F1579" s="281"/>
      <c r="G1579" s="282"/>
      <c r="H1579" s="283" t="str">
        <f>IF(G1579="","",IF(G1579&gt;(auxiliar!L$2*14),"Sim","Não"))</f>
        <v/>
      </c>
      <c r="I1579" s="384" t="str">
        <f t="shared" si="103"/>
        <v/>
      </c>
      <c r="J1579" s="380" t="str">
        <f>IF(Table9[[#This Row],[Código do agregado
'[Entidade']]]="","",IF(A1579&lt;&gt;A1578,"A",IF(J1578="A","B",IF(J1578="B","C",IF(J1578="C","D",IF(J1578="D","E",IF(J1578="E","F",IF(J1578="F","G",IF(J1578="G","H",IF(J1578="H","I",IF(J1578="I","J",IF(J1578="J","K",IF(J1578="K","L",IF(J1578="L","M",IF(J1578="M","N",IF(J1578="N","O",IF(J1578="O","P",IF(J1578="P","Q"))))))))))))))))))</f>
        <v/>
      </c>
      <c r="K1579" s="284" t="str">
        <f t="shared" si="104"/>
        <v/>
      </c>
      <c r="L1579" s="285" t="str">
        <f t="shared" si="105"/>
        <v/>
      </c>
      <c r="M1579" s="286" t="str">
        <f t="shared" ca="1" si="106"/>
        <v/>
      </c>
      <c r="U1579" s="275"/>
    </row>
    <row r="1580" spans="1:21" x14ac:dyDescent="0.25">
      <c r="A1580" s="276"/>
      <c r="B1580" s="277" t="str">
        <f>IF(Table9[[#This Row],[Código do agregado
'[Entidade']]]="","",(CONCATENATE(VLOOKUP(Table9[[#This Row],[Código do agregado
'[Entidade']]],Table8[[Código do agregado '[Entidade']]:[Código do agregado
'[1º Direito']]],8,FALSE),".",Table9[[#This Row],[Membro]])))</f>
        <v/>
      </c>
      <c r="C1580" s="278"/>
      <c r="D1580" s="279"/>
      <c r="E1580" s="280" t="str">
        <f ca="1">IF(Table9[[#This Row],[Data de nascimento (aaaa-mm-dd)]]="","",(IF(A1580="","",DATEDIF(D1580,NOW(),"y"))))</f>
        <v/>
      </c>
      <c r="F1580" s="281"/>
      <c r="G1580" s="282"/>
      <c r="H1580" s="283" t="str">
        <f>IF(G1580="","",IF(G1580&gt;(auxiliar!L$2*14),"Sim","Não"))</f>
        <v/>
      </c>
      <c r="I1580" s="384" t="str">
        <f t="shared" si="103"/>
        <v/>
      </c>
      <c r="J1580" s="380" t="str">
        <f>IF(Table9[[#This Row],[Código do agregado
'[Entidade']]]="","",IF(A1580&lt;&gt;A1579,"A",IF(J1579="A","B",IF(J1579="B","C",IF(J1579="C","D",IF(J1579="D","E",IF(J1579="E","F",IF(J1579="F","G",IF(J1579="G","H",IF(J1579="H","I",IF(J1579="I","J",IF(J1579="J","K",IF(J1579="K","L",IF(J1579="L","M",IF(J1579="M","N",IF(J1579="N","O",IF(J1579="O","P",IF(J1579="P","Q"))))))))))))))))))</f>
        <v/>
      </c>
      <c r="K1580" s="284" t="str">
        <f t="shared" si="104"/>
        <v/>
      </c>
      <c r="L1580" s="285" t="str">
        <f t="shared" si="105"/>
        <v/>
      </c>
      <c r="M1580" s="286" t="str">
        <f t="shared" ca="1" si="106"/>
        <v/>
      </c>
      <c r="U1580" s="275"/>
    </row>
    <row r="1581" spans="1:21" x14ac:dyDescent="0.25">
      <c r="A1581" s="276"/>
      <c r="B1581" s="277" t="str">
        <f>IF(Table9[[#This Row],[Código do agregado
'[Entidade']]]="","",(CONCATENATE(VLOOKUP(Table9[[#This Row],[Código do agregado
'[Entidade']]],Table8[[Código do agregado '[Entidade']]:[Código do agregado
'[1º Direito']]],8,FALSE),".",Table9[[#This Row],[Membro]])))</f>
        <v/>
      </c>
      <c r="C1581" s="278"/>
      <c r="D1581" s="279"/>
      <c r="E1581" s="280" t="str">
        <f ca="1">IF(Table9[[#This Row],[Data de nascimento (aaaa-mm-dd)]]="","",(IF(A1581="","",DATEDIF(D1581,NOW(),"y"))))</f>
        <v/>
      </c>
      <c r="F1581" s="281"/>
      <c r="G1581" s="282"/>
      <c r="H1581" s="283" t="str">
        <f>IF(G1581="","",IF(G1581&gt;(auxiliar!L$2*14),"Sim","Não"))</f>
        <v/>
      </c>
      <c r="I1581" s="384" t="str">
        <f t="shared" si="103"/>
        <v/>
      </c>
      <c r="J1581" s="380" t="str">
        <f>IF(Table9[[#This Row],[Código do agregado
'[Entidade']]]="","",IF(A1581&lt;&gt;A1580,"A",IF(J1580="A","B",IF(J1580="B","C",IF(J1580="C","D",IF(J1580="D","E",IF(J1580="E","F",IF(J1580="F","G",IF(J1580="G","H",IF(J1580="H","I",IF(J1580="I","J",IF(J1580="J","K",IF(J1580="K","L",IF(J1580="L","M",IF(J1580="M","N",IF(J1580="N","O",IF(J1580="O","P",IF(J1580="P","Q"))))))))))))))))))</f>
        <v/>
      </c>
      <c r="K1581" s="284" t="str">
        <f t="shared" si="104"/>
        <v/>
      </c>
      <c r="L1581" s="285" t="str">
        <f t="shared" si="105"/>
        <v/>
      </c>
      <c r="M1581" s="286" t="str">
        <f t="shared" ca="1" si="106"/>
        <v/>
      </c>
      <c r="U1581" s="275"/>
    </row>
    <row r="1582" spans="1:21" x14ac:dyDescent="0.25">
      <c r="A1582" s="276"/>
      <c r="B1582" s="277" t="str">
        <f>IF(Table9[[#This Row],[Código do agregado
'[Entidade']]]="","",(CONCATENATE(VLOOKUP(Table9[[#This Row],[Código do agregado
'[Entidade']]],Table8[[Código do agregado '[Entidade']]:[Código do agregado
'[1º Direito']]],8,FALSE),".",Table9[[#This Row],[Membro]])))</f>
        <v/>
      </c>
      <c r="C1582" s="278"/>
      <c r="D1582" s="279"/>
      <c r="E1582" s="280" t="str">
        <f ca="1">IF(Table9[[#This Row],[Data de nascimento (aaaa-mm-dd)]]="","",(IF(A1582="","",DATEDIF(D1582,NOW(),"y"))))</f>
        <v/>
      </c>
      <c r="F1582" s="281"/>
      <c r="G1582" s="282"/>
      <c r="H1582" s="283" t="str">
        <f>IF(G1582="","",IF(G1582&gt;(auxiliar!L$2*14),"Sim","Não"))</f>
        <v/>
      </c>
      <c r="I1582" s="384" t="str">
        <f t="shared" si="103"/>
        <v/>
      </c>
      <c r="J1582" s="380" t="str">
        <f>IF(Table9[[#This Row],[Código do agregado
'[Entidade']]]="","",IF(A1582&lt;&gt;A1581,"A",IF(J1581="A","B",IF(J1581="B","C",IF(J1581="C","D",IF(J1581="D","E",IF(J1581="E","F",IF(J1581="F","G",IF(J1581="G","H",IF(J1581="H","I",IF(J1581="I","J",IF(J1581="J","K",IF(J1581="K","L",IF(J1581="L","M",IF(J1581="M","N",IF(J1581="N","O",IF(J1581="O","P",IF(J1581="P","Q"))))))))))))))))))</f>
        <v/>
      </c>
      <c r="K1582" s="284" t="str">
        <f t="shared" si="104"/>
        <v/>
      </c>
      <c r="L1582" s="285" t="str">
        <f t="shared" si="105"/>
        <v/>
      </c>
      <c r="M1582" s="286" t="str">
        <f t="shared" ca="1" si="106"/>
        <v/>
      </c>
      <c r="U1582" s="275"/>
    </row>
    <row r="1583" spans="1:21" x14ac:dyDescent="0.25">
      <c r="A1583" s="276"/>
      <c r="B1583" s="277" t="str">
        <f>IF(Table9[[#This Row],[Código do agregado
'[Entidade']]]="","",(CONCATENATE(VLOOKUP(Table9[[#This Row],[Código do agregado
'[Entidade']]],Table8[[Código do agregado '[Entidade']]:[Código do agregado
'[1º Direito']]],8,FALSE),".",Table9[[#This Row],[Membro]])))</f>
        <v/>
      </c>
      <c r="C1583" s="278"/>
      <c r="D1583" s="279"/>
      <c r="E1583" s="280" t="str">
        <f ca="1">IF(Table9[[#This Row],[Data de nascimento (aaaa-mm-dd)]]="","",(IF(A1583="","",DATEDIF(D1583,NOW(),"y"))))</f>
        <v/>
      </c>
      <c r="F1583" s="281"/>
      <c r="G1583" s="282"/>
      <c r="H1583" s="283" t="str">
        <f>IF(G1583="","",IF(G1583&gt;(auxiliar!L$2*14),"Sim","Não"))</f>
        <v/>
      </c>
      <c r="I1583" s="384" t="str">
        <f t="shared" si="103"/>
        <v/>
      </c>
      <c r="J1583" s="380" t="str">
        <f>IF(Table9[[#This Row],[Código do agregado
'[Entidade']]]="","",IF(A1583&lt;&gt;A1582,"A",IF(J1582="A","B",IF(J1582="B","C",IF(J1582="C","D",IF(J1582="D","E",IF(J1582="E","F",IF(J1582="F","G",IF(J1582="G","H",IF(J1582="H","I",IF(J1582="I","J",IF(J1582="J","K",IF(J1582="K","L",IF(J1582="L","M",IF(J1582="M","N",IF(J1582="N","O",IF(J1582="O","P",IF(J1582="P","Q"))))))))))))))))))</f>
        <v/>
      </c>
      <c r="K1583" s="284" t="str">
        <f t="shared" si="104"/>
        <v/>
      </c>
      <c r="L1583" s="285" t="str">
        <f t="shared" si="105"/>
        <v/>
      </c>
      <c r="M1583" s="286" t="str">
        <f t="shared" ca="1" si="106"/>
        <v/>
      </c>
      <c r="U1583" s="275"/>
    </row>
    <row r="1584" spans="1:21" x14ac:dyDescent="0.25">
      <c r="A1584" s="276"/>
      <c r="B1584" s="277" t="str">
        <f>IF(Table9[[#This Row],[Código do agregado
'[Entidade']]]="","",(CONCATENATE(VLOOKUP(Table9[[#This Row],[Código do agregado
'[Entidade']]],Table8[[Código do agregado '[Entidade']]:[Código do agregado
'[1º Direito']]],8,FALSE),".",Table9[[#This Row],[Membro]])))</f>
        <v/>
      </c>
      <c r="C1584" s="278"/>
      <c r="D1584" s="279"/>
      <c r="E1584" s="280" t="str">
        <f ca="1">IF(Table9[[#This Row],[Data de nascimento (aaaa-mm-dd)]]="","",(IF(A1584="","",DATEDIF(D1584,NOW(),"y"))))</f>
        <v/>
      </c>
      <c r="F1584" s="281"/>
      <c r="G1584" s="282"/>
      <c r="H1584" s="283" t="str">
        <f>IF(G1584="","",IF(G1584&gt;(auxiliar!L$2*14),"Sim","Não"))</f>
        <v/>
      </c>
      <c r="I1584" s="384" t="str">
        <f t="shared" si="103"/>
        <v/>
      </c>
      <c r="J1584" s="380" t="str">
        <f>IF(Table9[[#This Row],[Código do agregado
'[Entidade']]]="","",IF(A1584&lt;&gt;A1583,"A",IF(J1583="A","B",IF(J1583="B","C",IF(J1583="C","D",IF(J1583="D","E",IF(J1583="E","F",IF(J1583="F","G",IF(J1583="G","H",IF(J1583="H","I",IF(J1583="I","J",IF(J1583="J","K",IF(J1583="K","L",IF(J1583="L","M",IF(J1583="M","N",IF(J1583="N","O",IF(J1583="O","P",IF(J1583="P","Q"))))))))))))))))))</f>
        <v/>
      </c>
      <c r="K1584" s="284" t="str">
        <f t="shared" si="104"/>
        <v/>
      </c>
      <c r="L1584" s="285" t="str">
        <f t="shared" si="105"/>
        <v/>
      </c>
      <c r="M1584" s="286" t="str">
        <f t="shared" ca="1" si="106"/>
        <v/>
      </c>
      <c r="U1584" s="275"/>
    </row>
    <row r="1585" spans="1:21" x14ac:dyDescent="0.25">
      <c r="A1585" s="276"/>
      <c r="B1585" s="277" t="str">
        <f>IF(Table9[[#This Row],[Código do agregado
'[Entidade']]]="","",(CONCATENATE(VLOOKUP(Table9[[#This Row],[Código do agregado
'[Entidade']]],Table8[[Código do agregado '[Entidade']]:[Código do agregado
'[1º Direito']]],8,FALSE),".",Table9[[#This Row],[Membro]])))</f>
        <v/>
      </c>
      <c r="C1585" s="278"/>
      <c r="D1585" s="279"/>
      <c r="E1585" s="280" t="str">
        <f ca="1">IF(Table9[[#This Row],[Data de nascimento (aaaa-mm-dd)]]="","",(IF(A1585="","",DATEDIF(D1585,NOW(),"y"))))</f>
        <v/>
      </c>
      <c r="F1585" s="281"/>
      <c r="G1585" s="282"/>
      <c r="H1585" s="283" t="str">
        <f>IF(G1585="","",IF(G1585&gt;(auxiliar!L$2*14),"Sim","Não"))</f>
        <v/>
      </c>
      <c r="I1585" s="384" t="str">
        <f t="shared" si="103"/>
        <v/>
      </c>
      <c r="J1585" s="380" t="str">
        <f>IF(Table9[[#This Row],[Código do agregado
'[Entidade']]]="","",IF(A1585&lt;&gt;A1584,"A",IF(J1584="A","B",IF(J1584="B","C",IF(J1584="C","D",IF(J1584="D","E",IF(J1584="E","F",IF(J1584="F","G",IF(J1584="G","H",IF(J1584="H","I",IF(J1584="I","J",IF(J1584="J","K",IF(J1584="K","L",IF(J1584="L","M",IF(J1584="M","N",IF(J1584="N","O",IF(J1584="O","P",IF(J1584="P","Q"))))))))))))))))))</f>
        <v/>
      </c>
      <c r="K1585" s="284" t="str">
        <f t="shared" si="104"/>
        <v/>
      </c>
      <c r="L1585" s="285" t="str">
        <f t="shared" si="105"/>
        <v/>
      </c>
      <c r="M1585" s="286" t="str">
        <f t="shared" ca="1" si="106"/>
        <v/>
      </c>
      <c r="U1585" s="275"/>
    </row>
    <row r="1586" spans="1:21" x14ac:dyDescent="0.25">
      <c r="A1586" s="276"/>
      <c r="B1586" s="277" t="str">
        <f>IF(Table9[[#This Row],[Código do agregado
'[Entidade']]]="","",(CONCATENATE(VLOOKUP(Table9[[#This Row],[Código do agregado
'[Entidade']]],Table8[[Código do agregado '[Entidade']]:[Código do agregado
'[1º Direito']]],8,FALSE),".",Table9[[#This Row],[Membro]])))</f>
        <v/>
      </c>
      <c r="C1586" s="278"/>
      <c r="D1586" s="279"/>
      <c r="E1586" s="280" t="str">
        <f ca="1">IF(Table9[[#This Row],[Data de nascimento (aaaa-mm-dd)]]="","",(IF(A1586="","",DATEDIF(D1586,NOW(),"y"))))</f>
        <v/>
      </c>
      <c r="F1586" s="281"/>
      <c r="G1586" s="282"/>
      <c r="H1586" s="283" t="str">
        <f>IF(G1586="","",IF(G1586&gt;(auxiliar!L$2*14),"Sim","Não"))</f>
        <v/>
      </c>
      <c r="I1586" s="384" t="str">
        <f t="shared" si="103"/>
        <v/>
      </c>
      <c r="J1586" s="380" t="str">
        <f>IF(Table9[[#This Row],[Código do agregado
'[Entidade']]]="","",IF(A1586&lt;&gt;A1585,"A",IF(J1585="A","B",IF(J1585="B","C",IF(J1585="C","D",IF(J1585="D","E",IF(J1585="E","F",IF(J1585="F","G",IF(J1585="G","H",IF(J1585="H","I",IF(J1585="I","J",IF(J1585="J","K",IF(J1585="K","L",IF(J1585="L","M",IF(J1585="M","N",IF(J1585="N","O",IF(J1585="O","P",IF(J1585="P","Q"))))))))))))))))))</f>
        <v/>
      </c>
      <c r="K1586" s="284" t="str">
        <f t="shared" si="104"/>
        <v/>
      </c>
      <c r="L1586" s="285" t="str">
        <f t="shared" si="105"/>
        <v/>
      </c>
      <c r="M1586" s="286" t="str">
        <f t="shared" ca="1" si="106"/>
        <v/>
      </c>
      <c r="U1586" s="275"/>
    </row>
    <row r="1587" spans="1:21" x14ac:dyDescent="0.25">
      <c r="A1587" s="276"/>
      <c r="B1587" s="277" t="str">
        <f>IF(Table9[[#This Row],[Código do agregado
'[Entidade']]]="","",(CONCATENATE(VLOOKUP(Table9[[#This Row],[Código do agregado
'[Entidade']]],Table8[[Código do agregado '[Entidade']]:[Código do agregado
'[1º Direito']]],8,FALSE),".",Table9[[#This Row],[Membro]])))</f>
        <v/>
      </c>
      <c r="C1587" s="278"/>
      <c r="D1587" s="279"/>
      <c r="E1587" s="280" t="str">
        <f ca="1">IF(Table9[[#This Row],[Data de nascimento (aaaa-mm-dd)]]="","",(IF(A1587="","",DATEDIF(D1587,NOW(),"y"))))</f>
        <v/>
      </c>
      <c r="F1587" s="281"/>
      <c r="G1587" s="282"/>
      <c r="H1587" s="283" t="str">
        <f>IF(G1587="","",IF(G1587&gt;(auxiliar!L$2*14),"Sim","Não"))</f>
        <v/>
      </c>
      <c r="I1587" s="384" t="str">
        <f t="shared" si="103"/>
        <v/>
      </c>
      <c r="J1587" s="380" t="str">
        <f>IF(Table9[[#This Row],[Código do agregado
'[Entidade']]]="","",IF(A1587&lt;&gt;A1586,"A",IF(J1586="A","B",IF(J1586="B","C",IF(J1586="C","D",IF(J1586="D","E",IF(J1586="E","F",IF(J1586="F","G",IF(J1586="G","H",IF(J1586="H","I",IF(J1586="I","J",IF(J1586="J","K",IF(J1586="K","L",IF(J1586="L","M",IF(J1586="M","N",IF(J1586="N","O",IF(J1586="O","P",IF(J1586="P","Q"))))))))))))))))))</f>
        <v/>
      </c>
      <c r="K1587" s="284" t="str">
        <f t="shared" si="104"/>
        <v/>
      </c>
      <c r="L1587" s="285" t="str">
        <f t="shared" si="105"/>
        <v/>
      </c>
      <c r="M1587" s="286" t="str">
        <f t="shared" ca="1" si="106"/>
        <v/>
      </c>
      <c r="U1587" s="275"/>
    </row>
    <row r="1588" spans="1:21" x14ac:dyDescent="0.25">
      <c r="A1588" s="276"/>
      <c r="B1588" s="277" t="str">
        <f>IF(Table9[[#This Row],[Código do agregado
'[Entidade']]]="","",(CONCATENATE(VLOOKUP(Table9[[#This Row],[Código do agregado
'[Entidade']]],Table8[[Código do agregado '[Entidade']]:[Código do agregado
'[1º Direito']]],8,FALSE),".",Table9[[#This Row],[Membro]])))</f>
        <v/>
      </c>
      <c r="C1588" s="278"/>
      <c r="D1588" s="279"/>
      <c r="E1588" s="280" t="str">
        <f ca="1">IF(Table9[[#This Row],[Data de nascimento (aaaa-mm-dd)]]="","",(IF(A1588="","",DATEDIF(D1588,NOW(),"y"))))</f>
        <v/>
      </c>
      <c r="F1588" s="281"/>
      <c r="G1588" s="282"/>
      <c r="H1588" s="283" t="str">
        <f>IF(G1588="","",IF(G1588&gt;(auxiliar!L$2*14),"Sim","Não"))</f>
        <v/>
      </c>
      <c r="I1588" s="384" t="str">
        <f t="shared" si="103"/>
        <v/>
      </c>
      <c r="J1588" s="380" t="str">
        <f>IF(Table9[[#This Row],[Código do agregado
'[Entidade']]]="","",IF(A1588&lt;&gt;A1587,"A",IF(J1587="A","B",IF(J1587="B","C",IF(J1587="C","D",IF(J1587="D","E",IF(J1587="E","F",IF(J1587="F","G",IF(J1587="G","H",IF(J1587="H","I",IF(J1587="I","J",IF(J1587="J","K",IF(J1587="K","L",IF(J1587="L","M",IF(J1587="M","N",IF(J1587="N","O",IF(J1587="O","P",IF(J1587="P","Q"))))))))))))))))))</f>
        <v/>
      </c>
      <c r="K1588" s="284" t="str">
        <f t="shared" si="104"/>
        <v/>
      </c>
      <c r="L1588" s="285" t="str">
        <f t="shared" si="105"/>
        <v/>
      </c>
      <c r="M1588" s="286" t="str">
        <f t="shared" ca="1" si="106"/>
        <v/>
      </c>
      <c r="U1588" s="275"/>
    </row>
    <row r="1589" spans="1:21" x14ac:dyDescent="0.25">
      <c r="A1589" s="276"/>
      <c r="B1589" s="277" t="str">
        <f>IF(Table9[[#This Row],[Código do agregado
'[Entidade']]]="","",(CONCATENATE(VLOOKUP(Table9[[#This Row],[Código do agregado
'[Entidade']]],Table8[[Código do agregado '[Entidade']]:[Código do agregado
'[1º Direito']]],8,FALSE),".",Table9[[#This Row],[Membro]])))</f>
        <v/>
      </c>
      <c r="C1589" s="278"/>
      <c r="D1589" s="279"/>
      <c r="E1589" s="280" t="str">
        <f ca="1">IF(Table9[[#This Row],[Data de nascimento (aaaa-mm-dd)]]="","",(IF(A1589="","",DATEDIF(D1589,NOW(),"y"))))</f>
        <v/>
      </c>
      <c r="F1589" s="281"/>
      <c r="G1589" s="282"/>
      <c r="H1589" s="283" t="str">
        <f>IF(G1589="","",IF(G1589&gt;(auxiliar!L$2*14),"Sim","Não"))</f>
        <v/>
      </c>
      <c r="I1589" s="384" t="str">
        <f t="shared" si="103"/>
        <v/>
      </c>
      <c r="J1589" s="380" t="str">
        <f>IF(Table9[[#This Row],[Código do agregado
'[Entidade']]]="","",IF(A1589&lt;&gt;A1588,"A",IF(J1588="A","B",IF(J1588="B","C",IF(J1588="C","D",IF(J1588="D","E",IF(J1588="E","F",IF(J1588="F","G",IF(J1588="G","H",IF(J1588="H","I",IF(J1588="I","J",IF(J1588="J","K",IF(J1588="K","L",IF(J1588="L","M",IF(J1588="M","N",IF(J1588="N","O",IF(J1588="O","P",IF(J1588="P","Q"))))))))))))))))))</f>
        <v/>
      </c>
      <c r="K1589" s="284" t="str">
        <f t="shared" si="104"/>
        <v/>
      </c>
      <c r="L1589" s="285" t="str">
        <f t="shared" si="105"/>
        <v/>
      </c>
      <c r="M1589" s="286" t="str">
        <f t="shared" ca="1" si="106"/>
        <v/>
      </c>
      <c r="U1589" s="275"/>
    </row>
    <row r="1590" spans="1:21" x14ac:dyDescent="0.25">
      <c r="A1590" s="276"/>
      <c r="B1590" s="277" t="str">
        <f>IF(Table9[[#This Row],[Código do agregado
'[Entidade']]]="","",(CONCATENATE(VLOOKUP(Table9[[#This Row],[Código do agregado
'[Entidade']]],Table8[[Código do agregado '[Entidade']]:[Código do agregado
'[1º Direito']]],8,FALSE),".",Table9[[#This Row],[Membro]])))</f>
        <v/>
      </c>
      <c r="C1590" s="278"/>
      <c r="D1590" s="279"/>
      <c r="E1590" s="280" t="str">
        <f ca="1">IF(Table9[[#This Row],[Data de nascimento (aaaa-mm-dd)]]="","",(IF(A1590="","",DATEDIF(D1590,NOW(),"y"))))</f>
        <v/>
      </c>
      <c r="F1590" s="281"/>
      <c r="G1590" s="282"/>
      <c r="H1590" s="283" t="str">
        <f>IF(G1590="","",IF(G1590&gt;(auxiliar!L$2*14),"Sim","Não"))</f>
        <v/>
      </c>
      <c r="I1590" s="384" t="str">
        <f t="shared" si="103"/>
        <v/>
      </c>
      <c r="J1590" s="380" t="str">
        <f>IF(Table9[[#This Row],[Código do agregado
'[Entidade']]]="","",IF(A1590&lt;&gt;A1589,"A",IF(J1589="A","B",IF(J1589="B","C",IF(J1589="C","D",IF(J1589="D","E",IF(J1589="E","F",IF(J1589="F","G",IF(J1589="G","H",IF(J1589="H","I",IF(J1589="I","J",IF(J1589="J","K",IF(J1589="K","L",IF(J1589="L","M",IF(J1589="M","N",IF(J1589="N","O",IF(J1589="O","P",IF(J1589="P","Q"))))))))))))))))))</f>
        <v/>
      </c>
      <c r="K1590" s="284" t="str">
        <f t="shared" si="104"/>
        <v/>
      </c>
      <c r="L1590" s="285" t="str">
        <f t="shared" si="105"/>
        <v/>
      </c>
      <c r="M1590" s="286" t="str">
        <f t="shared" ca="1" si="106"/>
        <v/>
      </c>
      <c r="U1590" s="275"/>
    </row>
    <row r="1591" spans="1:21" x14ac:dyDescent="0.25">
      <c r="A1591" s="276"/>
      <c r="B1591" s="277" t="str">
        <f>IF(Table9[[#This Row],[Código do agregado
'[Entidade']]]="","",(CONCATENATE(VLOOKUP(Table9[[#This Row],[Código do agregado
'[Entidade']]],Table8[[Código do agregado '[Entidade']]:[Código do agregado
'[1º Direito']]],8,FALSE),".",Table9[[#This Row],[Membro]])))</f>
        <v/>
      </c>
      <c r="C1591" s="278"/>
      <c r="D1591" s="279"/>
      <c r="E1591" s="280" t="str">
        <f ca="1">IF(Table9[[#This Row],[Data de nascimento (aaaa-mm-dd)]]="","",(IF(A1591="","",DATEDIF(D1591,NOW(),"y"))))</f>
        <v/>
      </c>
      <c r="F1591" s="281"/>
      <c r="G1591" s="282"/>
      <c r="H1591" s="283" t="str">
        <f>IF(G1591="","",IF(G1591&gt;(auxiliar!L$2*14),"Sim","Não"))</f>
        <v/>
      </c>
      <c r="I1591" s="384" t="str">
        <f t="shared" si="103"/>
        <v/>
      </c>
      <c r="J1591" s="380" t="str">
        <f>IF(Table9[[#This Row],[Código do agregado
'[Entidade']]]="","",IF(A1591&lt;&gt;A1590,"A",IF(J1590="A","B",IF(J1590="B","C",IF(J1590="C","D",IF(J1590="D","E",IF(J1590="E","F",IF(J1590="F","G",IF(J1590="G","H",IF(J1590="H","I",IF(J1590="I","J",IF(J1590="J","K",IF(J1590="K","L",IF(J1590="L","M",IF(J1590="M","N",IF(J1590="N","O",IF(J1590="O","P",IF(J1590="P","Q"))))))))))))))))))</f>
        <v/>
      </c>
      <c r="K1591" s="284" t="str">
        <f t="shared" si="104"/>
        <v/>
      </c>
      <c r="L1591" s="285" t="str">
        <f t="shared" si="105"/>
        <v/>
      </c>
      <c r="M1591" s="286" t="str">
        <f t="shared" ca="1" si="106"/>
        <v/>
      </c>
      <c r="U1591" s="275"/>
    </row>
    <row r="1592" spans="1:21" x14ac:dyDescent="0.25">
      <c r="A1592" s="276"/>
      <c r="B1592" s="277" t="str">
        <f>IF(Table9[[#This Row],[Código do agregado
'[Entidade']]]="","",(CONCATENATE(VLOOKUP(Table9[[#This Row],[Código do agregado
'[Entidade']]],Table8[[Código do agregado '[Entidade']]:[Código do agregado
'[1º Direito']]],8,FALSE),".",Table9[[#This Row],[Membro]])))</f>
        <v/>
      </c>
      <c r="C1592" s="278"/>
      <c r="D1592" s="279"/>
      <c r="E1592" s="280" t="str">
        <f ca="1">IF(Table9[[#This Row],[Data de nascimento (aaaa-mm-dd)]]="","",(IF(A1592="","",DATEDIF(D1592,NOW(),"y"))))</f>
        <v/>
      </c>
      <c r="F1592" s="281"/>
      <c r="G1592" s="282"/>
      <c r="H1592" s="283" t="str">
        <f>IF(G1592="","",IF(G1592&gt;(auxiliar!L$2*14),"Sim","Não"))</f>
        <v/>
      </c>
      <c r="I1592" s="384" t="str">
        <f t="shared" si="103"/>
        <v/>
      </c>
      <c r="J1592" s="380" t="str">
        <f>IF(Table9[[#This Row],[Código do agregado
'[Entidade']]]="","",IF(A1592&lt;&gt;A1591,"A",IF(J1591="A","B",IF(J1591="B","C",IF(J1591="C","D",IF(J1591="D","E",IF(J1591="E","F",IF(J1591="F","G",IF(J1591="G","H",IF(J1591="H","I",IF(J1591="I","J",IF(J1591="J","K",IF(J1591="K","L",IF(J1591="L","M",IF(J1591="M","N",IF(J1591="N","O",IF(J1591="O","P",IF(J1591="P","Q"))))))))))))))))))</f>
        <v/>
      </c>
      <c r="K1592" s="284" t="str">
        <f t="shared" si="104"/>
        <v/>
      </c>
      <c r="L1592" s="285" t="str">
        <f t="shared" si="105"/>
        <v/>
      </c>
      <c r="M1592" s="286" t="str">
        <f t="shared" ca="1" si="106"/>
        <v/>
      </c>
      <c r="U1592" s="275"/>
    </row>
    <row r="1593" spans="1:21" x14ac:dyDescent="0.25">
      <c r="A1593" s="276"/>
      <c r="B1593" s="277" t="str">
        <f>IF(Table9[[#This Row],[Código do agregado
'[Entidade']]]="","",(CONCATENATE(VLOOKUP(Table9[[#This Row],[Código do agregado
'[Entidade']]],Table8[[Código do agregado '[Entidade']]:[Código do agregado
'[1º Direito']]],8,FALSE),".",Table9[[#This Row],[Membro]])))</f>
        <v/>
      </c>
      <c r="C1593" s="278"/>
      <c r="D1593" s="279"/>
      <c r="E1593" s="280" t="str">
        <f ca="1">IF(Table9[[#This Row],[Data de nascimento (aaaa-mm-dd)]]="","",(IF(A1593="","",DATEDIF(D1593,NOW(),"y"))))</f>
        <v/>
      </c>
      <c r="F1593" s="281"/>
      <c r="G1593" s="282"/>
      <c r="H1593" s="283" t="str">
        <f>IF(G1593="","",IF(G1593&gt;(auxiliar!L$2*14),"Sim","Não"))</f>
        <v/>
      </c>
      <c r="I1593" s="384" t="str">
        <f t="shared" si="103"/>
        <v/>
      </c>
      <c r="J1593" s="380" t="str">
        <f>IF(Table9[[#This Row],[Código do agregado
'[Entidade']]]="","",IF(A1593&lt;&gt;A1592,"A",IF(J1592="A","B",IF(J1592="B","C",IF(J1592="C","D",IF(J1592="D","E",IF(J1592="E","F",IF(J1592="F","G",IF(J1592="G","H",IF(J1592="H","I",IF(J1592="I","J",IF(J1592="J","K",IF(J1592="K","L",IF(J1592="L","M",IF(J1592="M","N",IF(J1592="N","O",IF(J1592="O","P",IF(J1592="P","Q"))))))))))))))))))</f>
        <v/>
      </c>
      <c r="K1593" s="284" t="str">
        <f t="shared" si="104"/>
        <v/>
      </c>
      <c r="L1593" s="285" t="str">
        <f t="shared" si="105"/>
        <v/>
      </c>
      <c r="M1593" s="286" t="str">
        <f t="shared" ca="1" si="106"/>
        <v/>
      </c>
      <c r="U1593" s="275"/>
    </row>
    <row r="1594" spans="1:21" x14ac:dyDescent="0.25">
      <c r="A1594" s="276"/>
      <c r="B1594" s="277" t="str">
        <f>IF(Table9[[#This Row],[Código do agregado
'[Entidade']]]="","",(CONCATENATE(VLOOKUP(Table9[[#This Row],[Código do agregado
'[Entidade']]],Table8[[Código do agregado '[Entidade']]:[Código do agregado
'[1º Direito']]],8,FALSE),".",Table9[[#This Row],[Membro]])))</f>
        <v/>
      </c>
      <c r="C1594" s="278"/>
      <c r="D1594" s="279"/>
      <c r="E1594" s="280" t="str">
        <f ca="1">IF(Table9[[#This Row],[Data de nascimento (aaaa-mm-dd)]]="","",(IF(A1594="","",DATEDIF(D1594,NOW(),"y"))))</f>
        <v/>
      </c>
      <c r="F1594" s="281"/>
      <c r="G1594" s="282"/>
      <c r="H1594" s="283" t="str">
        <f>IF(G1594="","",IF(G1594&gt;(auxiliar!L$2*14),"Sim","Não"))</f>
        <v/>
      </c>
      <c r="I1594" s="384" t="str">
        <f t="shared" si="103"/>
        <v/>
      </c>
      <c r="J1594" s="380" t="str">
        <f>IF(Table9[[#This Row],[Código do agregado
'[Entidade']]]="","",IF(A1594&lt;&gt;A1593,"A",IF(J1593="A","B",IF(J1593="B","C",IF(J1593="C","D",IF(J1593="D","E",IF(J1593="E","F",IF(J1593="F","G",IF(J1593="G","H",IF(J1593="H","I",IF(J1593="I","J",IF(J1593="J","K",IF(J1593="K","L",IF(J1593="L","M",IF(J1593="M","N",IF(J1593="N","O",IF(J1593="O","P",IF(J1593="P","Q"))))))))))))))))))</f>
        <v/>
      </c>
      <c r="K1594" s="284" t="str">
        <f t="shared" si="104"/>
        <v/>
      </c>
      <c r="L1594" s="285" t="str">
        <f t="shared" si="105"/>
        <v/>
      </c>
      <c r="M1594" s="286" t="str">
        <f t="shared" ca="1" si="106"/>
        <v/>
      </c>
      <c r="U1594" s="275"/>
    </row>
    <row r="1595" spans="1:21" x14ac:dyDescent="0.25">
      <c r="A1595" s="276"/>
      <c r="B1595" s="277" t="str">
        <f>IF(Table9[[#This Row],[Código do agregado
'[Entidade']]]="","",(CONCATENATE(VLOOKUP(Table9[[#This Row],[Código do agregado
'[Entidade']]],Table8[[Código do agregado '[Entidade']]:[Código do agregado
'[1º Direito']]],8,FALSE),".",Table9[[#This Row],[Membro]])))</f>
        <v/>
      </c>
      <c r="C1595" s="278"/>
      <c r="D1595" s="279"/>
      <c r="E1595" s="280" t="str">
        <f ca="1">IF(Table9[[#This Row],[Data de nascimento (aaaa-mm-dd)]]="","",(IF(A1595="","",DATEDIF(D1595,NOW(),"y"))))</f>
        <v/>
      </c>
      <c r="F1595" s="281"/>
      <c r="G1595" s="282"/>
      <c r="H1595" s="283" t="str">
        <f>IF(G1595="","",IF(G1595&gt;(auxiliar!L$2*14),"Sim","Não"))</f>
        <v/>
      </c>
      <c r="I1595" s="384" t="str">
        <f t="shared" si="103"/>
        <v/>
      </c>
      <c r="J1595" s="380" t="str">
        <f>IF(Table9[[#This Row],[Código do agregado
'[Entidade']]]="","",IF(A1595&lt;&gt;A1594,"A",IF(J1594="A","B",IF(J1594="B","C",IF(J1594="C","D",IF(J1594="D","E",IF(J1594="E","F",IF(J1594="F","G",IF(J1594="G","H",IF(J1594="H","I",IF(J1594="I","J",IF(J1594="J","K",IF(J1594="K","L",IF(J1594="L","M",IF(J1594="M","N",IF(J1594="N","O",IF(J1594="O","P",IF(J1594="P","Q"))))))))))))))))))</f>
        <v/>
      </c>
      <c r="K1595" s="284" t="str">
        <f t="shared" si="104"/>
        <v/>
      </c>
      <c r="L1595" s="285" t="str">
        <f t="shared" si="105"/>
        <v/>
      </c>
      <c r="M1595" s="286" t="str">
        <f t="shared" ca="1" si="106"/>
        <v/>
      </c>
      <c r="U1595" s="275"/>
    </row>
    <row r="1596" spans="1:21" x14ac:dyDescent="0.25">
      <c r="A1596" s="276"/>
      <c r="B1596" s="277" t="str">
        <f>IF(Table9[[#This Row],[Código do agregado
'[Entidade']]]="","",(CONCATENATE(VLOOKUP(Table9[[#This Row],[Código do agregado
'[Entidade']]],Table8[[Código do agregado '[Entidade']]:[Código do agregado
'[1º Direito']]],8,FALSE),".",Table9[[#This Row],[Membro]])))</f>
        <v/>
      </c>
      <c r="C1596" s="278"/>
      <c r="D1596" s="279"/>
      <c r="E1596" s="280" t="str">
        <f ca="1">IF(Table9[[#This Row],[Data de nascimento (aaaa-mm-dd)]]="","",(IF(A1596="","",DATEDIF(D1596,NOW(),"y"))))</f>
        <v/>
      </c>
      <c r="F1596" s="281"/>
      <c r="G1596" s="282"/>
      <c r="H1596" s="283" t="str">
        <f>IF(G1596="","",IF(G1596&gt;(auxiliar!L$2*14),"Sim","Não"))</f>
        <v/>
      </c>
      <c r="I1596" s="384" t="str">
        <f t="shared" si="103"/>
        <v/>
      </c>
      <c r="J1596" s="380" t="str">
        <f>IF(Table9[[#This Row],[Código do agregado
'[Entidade']]]="","",IF(A1596&lt;&gt;A1595,"A",IF(J1595="A","B",IF(J1595="B","C",IF(J1595="C","D",IF(J1595="D","E",IF(J1595="E","F",IF(J1595="F","G",IF(J1595="G","H",IF(J1595="H","I",IF(J1595="I","J",IF(J1595="J","K",IF(J1595="K","L",IF(J1595="L","M",IF(J1595="M","N",IF(J1595="N","O",IF(J1595="O","P",IF(J1595="P","Q"))))))))))))))))))</f>
        <v/>
      </c>
      <c r="K1596" s="284" t="str">
        <f t="shared" si="104"/>
        <v/>
      </c>
      <c r="L1596" s="285" t="str">
        <f t="shared" si="105"/>
        <v/>
      </c>
      <c r="M1596" s="286" t="str">
        <f t="shared" ca="1" si="106"/>
        <v/>
      </c>
      <c r="U1596" s="275"/>
    </row>
    <row r="1597" spans="1:21" x14ac:dyDescent="0.25">
      <c r="A1597" s="276"/>
      <c r="B1597" s="277" t="str">
        <f>IF(Table9[[#This Row],[Código do agregado
'[Entidade']]]="","",(CONCATENATE(VLOOKUP(Table9[[#This Row],[Código do agregado
'[Entidade']]],Table8[[Código do agregado '[Entidade']]:[Código do agregado
'[1º Direito']]],8,FALSE),".",Table9[[#This Row],[Membro]])))</f>
        <v/>
      </c>
      <c r="C1597" s="278"/>
      <c r="D1597" s="279"/>
      <c r="E1597" s="280" t="str">
        <f ca="1">IF(Table9[[#This Row],[Data de nascimento (aaaa-mm-dd)]]="","",(IF(A1597="","",DATEDIF(D1597,NOW(),"y"))))</f>
        <v/>
      </c>
      <c r="F1597" s="281"/>
      <c r="G1597" s="282"/>
      <c r="H1597" s="283" t="str">
        <f>IF(G1597="","",IF(G1597&gt;(auxiliar!L$2*14),"Sim","Não"))</f>
        <v/>
      </c>
      <c r="I1597" s="384" t="str">
        <f t="shared" si="103"/>
        <v/>
      </c>
      <c r="J1597" s="380" t="str">
        <f>IF(Table9[[#This Row],[Código do agregado
'[Entidade']]]="","",IF(A1597&lt;&gt;A1596,"A",IF(J1596="A","B",IF(J1596="B","C",IF(J1596="C","D",IF(J1596="D","E",IF(J1596="E","F",IF(J1596="F","G",IF(J1596="G","H",IF(J1596="H","I",IF(J1596="I","J",IF(J1596="J","K",IF(J1596="K","L",IF(J1596="L","M",IF(J1596="M","N",IF(J1596="N","O",IF(J1596="O","P",IF(J1596="P","Q"))))))))))))))))))</f>
        <v/>
      </c>
      <c r="K1597" s="284" t="str">
        <f t="shared" si="104"/>
        <v/>
      </c>
      <c r="L1597" s="285" t="str">
        <f t="shared" si="105"/>
        <v/>
      </c>
      <c r="M1597" s="286" t="str">
        <f t="shared" ca="1" si="106"/>
        <v/>
      </c>
      <c r="U1597" s="275"/>
    </row>
    <row r="1598" spans="1:21" x14ac:dyDescent="0.25">
      <c r="A1598" s="276"/>
      <c r="B1598" s="277" t="str">
        <f>IF(Table9[[#This Row],[Código do agregado
'[Entidade']]]="","",(CONCATENATE(VLOOKUP(Table9[[#This Row],[Código do agregado
'[Entidade']]],Table8[[Código do agregado '[Entidade']]:[Código do agregado
'[1º Direito']]],8,FALSE),".",Table9[[#This Row],[Membro]])))</f>
        <v/>
      </c>
      <c r="C1598" s="278"/>
      <c r="D1598" s="279"/>
      <c r="E1598" s="280" t="str">
        <f ca="1">IF(Table9[[#This Row],[Data de nascimento (aaaa-mm-dd)]]="","",(IF(A1598="","",DATEDIF(D1598,NOW(),"y"))))</f>
        <v/>
      </c>
      <c r="F1598" s="281"/>
      <c r="G1598" s="282"/>
      <c r="H1598" s="283" t="str">
        <f>IF(G1598="","",IF(G1598&gt;(auxiliar!L$2*14),"Sim","Não"))</f>
        <v/>
      </c>
      <c r="I1598" s="384" t="str">
        <f t="shared" si="103"/>
        <v/>
      </c>
      <c r="J1598" s="380" t="str">
        <f>IF(Table9[[#This Row],[Código do agregado
'[Entidade']]]="","",IF(A1598&lt;&gt;A1597,"A",IF(J1597="A","B",IF(J1597="B","C",IF(J1597="C","D",IF(J1597="D","E",IF(J1597="E","F",IF(J1597="F","G",IF(J1597="G","H",IF(J1597="H","I",IF(J1597="I","J",IF(J1597="J","K",IF(J1597="K","L",IF(J1597="L","M",IF(J1597="M","N",IF(J1597="N","O",IF(J1597="O","P",IF(J1597="P","Q"))))))))))))))))))</f>
        <v/>
      </c>
      <c r="K1598" s="284" t="str">
        <f t="shared" si="104"/>
        <v/>
      </c>
      <c r="L1598" s="285" t="str">
        <f t="shared" si="105"/>
        <v/>
      </c>
      <c r="M1598" s="286" t="str">
        <f t="shared" ca="1" si="106"/>
        <v/>
      </c>
      <c r="U1598" s="275"/>
    </row>
    <row r="1599" spans="1:21" x14ac:dyDescent="0.25">
      <c r="A1599" s="276"/>
      <c r="B1599" s="277" t="str">
        <f>IF(Table9[[#This Row],[Código do agregado
'[Entidade']]]="","",(CONCATENATE(VLOOKUP(Table9[[#This Row],[Código do agregado
'[Entidade']]],Table8[[Código do agregado '[Entidade']]:[Código do agregado
'[1º Direito']]],8,FALSE),".",Table9[[#This Row],[Membro]])))</f>
        <v/>
      </c>
      <c r="C1599" s="278"/>
      <c r="D1599" s="279"/>
      <c r="E1599" s="280" t="str">
        <f ca="1">IF(Table9[[#This Row],[Data de nascimento (aaaa-mm-dd)]]="","",(IF(A1599="","",DATEDIF(D1599,NOW(),"y"))))</f>
        <v/>
      </c>
      <c r="F1599" s="281"/>
      <c r="G1599" s="282"/>
      <c r="H1599" s="283" t="str">
        <f>IF(G1599="","",IF(G1599&gt;(auxiliar!L$2*14),"Sim","Não"))</f>
        <v/>
      </c>
      <c r="I1599" s="384" t="str">
        <f t="shared" si="103"/>
        <v/>
      </c>
      <c r="J1599" s="380" t="str">
        <f>IF(Table9[[#This Row],[Código do agregado
'[Entidade']]]="","",IF(A1599&lt;&gt;A1598,"A",IF(J1598="A","B",IF(J1598="B","C",IF(J1598="C","D",IF(J1598="D","E",IF(J1598="E","F",IF(J1598="F","G",IF(J1598="G","H",IF(J1598="H","I",IF(J1598="I","J",IF(J1598="J","K",IF(J1598="K","L",IF(J1598="L","M",IF(J1598="M","N",IF(J1598="N","O",IF(J1598="O","P",IF(J1598="P","Q"))))))))))))))))))</f>
        <v/>
      </c>
      <c r="K1599" s="284" t="str">
        <f t="shared" si="104"/>
        <v/>
      </c>
      <c r="L1599" s="285" t="str">
        <f t="shared" si="105"/>
        <v/>
      </c>
      <c r="M1599" s="286" t="str">
        <f t="shared" ca="1" si="106"/>
        <v/>
      </c>
      <c r="U1599" s="275"/>
    </row>
    <row r="1600" spans="1:21" x14ac:dyDescent="0.25">
      <c r="A1600" s="276"/>
      <c r="B1600" s="277" t="str">
        <f>IF(Table9[[#This Row],[Código do agregado
'[Entidade']]]="","",(CONCATENATE(VLOOKUP(Table9[[#This Row],[Código do agregado
'[Entidade']]],Table8[[Código do agregado '[Entidade']]:[Código do agregado
'[1º Direito']]],8,FALSE),".",Table9[[#This Row],[Membro]])))</f>
        <v/>
      </c>
      <c r="C1600" s="278"/>
      <c r="D1600" s="279"/>
      <c r="E1600" s="280" t="str">
        <f ca="1">IF(Table9[[#This Row],[Data de nascimento (aaaa-mm-dd)]]="","",(IF(A1600="","",DATEDIF(D1600,NOW(),"y"))))</f>
        <v/>
      </c>
      <c r="F1600" s="281"/>
      <c r="G1600" s="282"/>
      <c r="H1600" s="283" t="str">
        <f>IF(G1600="","",IF(G1600&gt;(auxiliar!L$2*14),"Sim","Não"))</f>
        <v/>
      </c>
      <c r="I1600" s="384" t="str">
        <f t="shared" si="103"/>
        <v/>
      </c>
      <c r="J1600" s="380" t="str">
        <f>IF(Table9[[#This Row],[Código do agregado
'[Entidade']]]="","",IF(A1600&lt;&gt;A1599,"A",IF(J1599="A","B",IF(J1599="B","C",IF(J1599="C","D",IF(J1599="D","E",IF(J1599="E","F",IF(J1599="F","G",IF(J1599="G","H",IF(J1599="H","I",IF(J1599="I","J",IF(J1599="J","K",IF(J1599="K","L",IF(J1599="L","M",IF(J1599="M","N",IF(J1599="N","O",IF(J1599="O","P",IF(J1599="P","Q"))))))))))))))))))</f>
        <v/>
      </c>
      <c r="K1600" s="284" t="str">
        <f t="shared" si="104"/>
        <v/>
      </c>
      <c r="L1600" s="285" t="str">
        <f t="shared" si="105"/>
        <v/>
      </c>
      <c r="M1600" s="286" t="str">
        <f t="shared" ca="1" si="106"/>
        <v/>
      </c>
      <c r="U1600" s="275"/>
    </row>
    <row r="1601" spans="1:21" x14ac:dyDescent="0.25">
      <c r="A1601" s="276"/>
      <c r="B1601" s="277" t="str">
        <f>IF(Table9[[#This Row],[Código do agregado
'[Entidade']]]="","",(CONCATENATE(VLOOKUP(Table9[[#This Row],[Código do agregado
'[Entidade']]],Table8[[Código do agregado '[Entidade']]:[Código do agregado
'[1º Direito']]],8,FALSE),".",Table9[[#This Row],[Membro]])))</f>
        <v/>
      </c>
      <c r="C1601" s="278"/>
      <c r="D1601" s="279"/>
      <c r="E1601" s="280" t="str">
        <f ca="1">IF(Table9[[#This Row],[Data de nascimento (aaaa-mm-dd)]]="","",(IF(A1601="","",DATEDIF(D1601,NOW(),"y"))))</f>
        <v/>
      </c>
      <c r="F1601" s="281"/>
      <c r="G1601" s="282"/>
      <c r="H1601" s="283" t="str">
        <f>IF(G1601="","",IF(G1601&gt;(auxiliar!L$2*14),"Sim","Não"))</f>
        <v/>
      </c>
      <c r="I1601" s="384" t="str">
        <f t="shared" si="103"/>
        <v/>
      </c>
      <c r="J1601" s="380" t="str">
        <f>IF(Table9[[#This Row],[Código do agregado
'[Entidade']]]="","",IF(A1601&lt;&gt;A1600,"A",IF(J1600="A","B",IF(J1600="B","C",IF(J1600="C","D",IF(J1600="D","E",IF(J1600="E","F",IF(J1600="F","G",IF(J1600="G","H",IF(J1600="H","I",IF(J1600="I","J",IF(J1600="J","K",IF(J1600="K","L",IF(J1600="L","M",IF(J1600="M","N",IF(J1600="N","O",IF(J1600="O","P",IF(J1600="P","Q"))))))))))))))))))</f>
        <v/>
      </c>
      <c r="K1601" s="284" t="str">
        <f t="shared" si="104"/>
        <v/>
      </c>
      <c r="L1601" s="285" t="str">
        <f t="shared" si="105"/>
        <v/>
      </c>
      <c r="M1601" s="286" t="str">
        <f t="shared" ca="1" si="106"/>
        <v/>
      </c>
      <c r="U1601" s="275"/>
    </row>
    <row r="1602" spans="1:21" x14ac:dyDescent="0.25">
      <c r="A1602" s="276"/>
      <c r="B1602" s="277" t="str">
        <f>IF(Table9[[#This Row],[Código do agregado
'[Entidade']]]="","",(CONCATENATE(VLOOKUP(Table9[[#This Row],[Código do agregado
'[Entidade']]],Table8[[Código do agregado '[Entidade']]:[Código do agregado
'[1º Direito']]],8,FALSE),".",Table9[[#This Row],[Membro]])))</f>
        <v/>
      </c>
      <c r="C1602" s="278"/>
      <c r="D1602" s="279"/>
      <c r="E1602" s="280" t="str">
        <f ca="1">IF(Table9[[#This Row],[Data de nascimento (aaaa-mm-dd)]]="","",(IF(A1602="","",DATEDIF(D1602,NOW(),"y"))))</f>
        <v/>
      </c>
      <c r="F1602" s="281"/>
      <c r="G1602" s="282"/>
      <c r="H1602" s="283" t="str">
        <f>IF(G1602="","",IF(G1602&gt;(auxiliar!L$2*14),"Sim","Não"))</f>
        <v/>
      </c>
      <c r="I1602" s="384" t="str">
        <f t="shared" si="103"/>
        <v/>
      </c>
      <c r="J1602" s="380" t="str">
        <f>IF(Table9[[#This Row],[Código do agregado
'[Entidade']]]="","",IF(A1602&lt;&gt;A1601,"A",IF(J1601="A","B",IF(J1601="B","C",IF(J1601="C","D",IF(J1601="D","E",IF(J1601="E","F",IF(J1601="F","G",IF(J1601="G","H",IF(J1601="H","I",IF(J1601="I","J",IF(J1601="J","K",IF(J1601="K","L",IF(J1601="L","M",IF(J1601="M","N",IF(J1601="N","O",IF(J1601="O","P",IF(J1601="P","Q"))))))))))))))))))</f>
        <v/>
      </c>
      <c r="K1602" s="284" t="str">
        <f t="shared" si="104"/>
        <v/>
      </c>
      <c r="L1602" s="285" t="str">
        <f t="shared" si="105"/>
        <v/>
      </c>
      <c r="M1602" s="286" t="str">
        <f t="shared" ca="1" si="106"/>
        <v/>
      </c>
      <c r="U1602" s="275"/>
    </row>
    <row r="1603" spans="1:21" x14ac:dyDescent="0.25">
      <c r="A1603" s="276"/>
      <c r="B1603" s="277" t="str">
        <f>IF(Table9[[#This Row],[Código do agregado
'[Entidade']]]="","",(CONCATENATE(VLOOKUP(Table9[[#This Row],[Código do agregado
'[Entidade']]],Table8[[Código do agregado '[Entidade']]:[Código do agregado
'[1º Direito']]],8,FALSE),".",Table9[[#This Row],[Membro]])))</f>
        <v/>
      </c>
      <c r="C1603" s="278"/>
      <c r="D1603" s="279"/>
      <c r="E1603" s="280" t="str">
        <f ca="1">IF(Table9[[#This Row],[Data de nascimento (aaaa-mm-dd)]]="","",(IF(A1603="","",DATEDIF(D1603,NOW(),"y"))))</f>
        <v/>
      </c>
      <c r="F1603" s="281"/>
      <c r="G1603" s="282"/>
      <c r="H1603" s="283" t="str">
        <f>IF(G1603="","",IF(G1603&gt;(auxiliar!L$2*14),"Sim","Não"))</f>
        <v/>
      </c>
      <c r="I1603" s="384" t="str">
        <f t="shared" si="103"/>
        <v/>
      </c>
      <c r="J1603" s="380" t="str">
        <f>IF(Table9[[#This Row],[Código do agregado
'[Entidade']]]="","",IF(A1603&lt;&gt;A1602,"A",IF(J1602="A","B",IF(J1602="B","C",IF(J1602="C","D",IF(J1602="D","E",IF(J1602="E","F",IF(J1602="F","G",IF(J1602="G","H",IF(J1602="H","I",IF(J1602="I","J",IF(J1602="J","K",IF(J1602="K","L",IF(J1602="L","M",IF(J1602="M","N",IF(J1602="N","O",IF(J1602="O","P",IF(J1602="P","Q"))))))))))))))))))</f>
        <v/>
      </c>
      <c r="K1603" s="284" t="str">
        <f t="shared" si="104"/>
        <v/>
      </c>
      <c r="L1603" s="285" t="str">
        <f t="shared" si="105"/>
        <v/>
      </c>
      <c r="M1603" s="286" t="str">
        <f t="shared" ca="1" si="106"/>
        <v/>
      </c>
      <c r="U1603" s="275"/>
    </row>
    <row r="1604" spans="1:21" x14ac:dyDescent="0.25">
      <c r="A1604" s="276"/>
      <c r="B1604" s="277" t="str">
        <f>IF(Table9[[#This Row],[Código do agregado
'[Entidade']]]="","",(CONCATENATE(VLOOKUP(Table9[[#This Row],[Código do agregado
'[Entidade']]],Table8[[Código do agregado '[Entidade']]:[Código do agregado
'[1º Direito']]],8,FALSE),".",Table9[[#This Row],[Membro]])))</f>
        <v/>
      </c>
      <c r="C1604" s="278"/>
      <c r="D1604" s="279"/>
      <c r="E1604" s="280" t="str">
        <f ca="1">IF(Table9[[#This Row],[Data de nascimento (aaaa-mm-dd)]]="","",(IF(A1604="","",DATEDIF(D1604,NOW(),"y"))))</f>
        <v/>
      </c>
      <c r="F1604" s="281"/>
      <c r="G1604" s="282"/>
      <c r="H1604" s="283" t="str">
        <f>IF(G1604="","",IF(G1604&gt;(auxiliar!L$2*14),"Sim","Não"))</f>
        <v/>
      </c>
      <c r="I1604" s="384" t="str">
        <f t="shared" si="103"/>
        <v/>
      </c>
      <c r="J1604" s="380" t="str">
        <f>IF(Table9[[#This Row],[Código do agregado
'[Entidade']]]="","",IF(A1604&lt;&gt;A1603,"A",IF(J1603="A","B",IF(J1603="B","C",IF(J1603="C","D",IF(J1603="D","E",IF(J1603="E","F",IF(J1603="F","G",IF(J1603="G","H",IF(J1603="H","I",IF(J1603="I","J",IF(J1603="J","K",IF(J1603="K","L",IF(J1603="L","M",IF(J1603="M","N",IF(J1603="N","O",IF(J1603="O","P",IF(J1603="P","Q"))))))))))))))))))</f>
        <v/>
      </c>
      <c r="K1604" s="284" t="str">
        <f t="shared" si="104"/>
        <v/>
      </c>
      <c r="L1604" s="285" t="str">
        <f t="shared" si="105"/>
        <v/>
      </c>
      <c r="M1604" s="286" t="str">
        <f t="shared" ca="1" si="106"/>
        <v/>
      </c>
      <c r="U1604" s="275"/>
    </row>
    <row r="1605" spans="1:21" x14ac:dyDescent="0.25">
      <c r="A1605" s="276"/>
      <c r="B1605" s="277" t="str">
        <f>IF(Table9[[#This Row],[Código do agregado
'[Entidade']]]="","",(CONCATENATE(VLOOKUP(Table9[[#This Row],[Código do agregado
'[Entidade']]],Table8[[Código do agregado '[Entidade']]:[Código do agregado
'[1º Direito']]],8,FALSE),".",Table9[[#This Row],[Membro]])))</f>
        <v/>
      </c>
      <c r="C1605" s="278"/>
      <c r="D1605" s="279"/>
      <c r="E1605" s="280" t="str">
        <f ca="1">IF(Table9[[#This Row],[Data de nascimento (aaaa-mm-dd)]]="","",(IF(A1605="","",DATEDIF(D1605,NOW(),"y"))))</f>
        <v/>
      </c>
      <c r="F1605" s="281"/>
      <c r="G1605" s="282"/>
      <c r="H1605" s="283" t="str">
        <f>IF(G1605="","",IF(G1605&gt;(auxiliar!L$2*14),"Sim","Não"))</f>
        <v/>
      </c>
      <c r="I1605" s="384" t="str">
        <f t="shared" si="103"/>
        <v/>
      </c>
      <c r="J1605" s="380" t="str">
        <f>IF(Table9[[#This Row],[Código do agregado
'[Entidade']]]="","",IF(A1605&lt;&gt;A1604,"A",IF(J1604="A","B",IF(J1604="B","C",IF(J1604="C","D",IF(J1604="D","E",IF(J1604="E","F",IF(J1604="F","G",IF(J1604="G","H",IF(J1604="H","I",IF(J1604="I","J",IF(J1604="J","K",IF(J1604="K","L",IF(J1604="L","M",IF(J1604="M","N",IF(J1604="N","O",IF(J1604="O","P",IF(J1604="P","Q"))))))))))))))))))</f>
        <v/>
      </c>
      <c r="K1605" s="284" t="str">
        <f t="shared" si="104"/>
        <v/>
      </c>
      <c r="L1605" s="285" t="str">
        <f t="shared" si="105"/>
        <v/>
      </c>
      <c r="M1605" s="286" t="str">
        <f t="shared" ca="1" si="106"/>
        <v/>
      </c>
      <c r="U1605" s="275"/>
    </row>
    <row r="1606" spans="1:21" x14ac:dyDescent="0.25">
      <c r="A1606" s="276"/>
      <c r="B1606" s="277" t="str">
        <f>IF(Table9[[#This Row],[Código do agregado
'[Entidade']]]="","",(CONCATENATE(VLOOKUP(Table9[[#This Row],[Código do agregado
'[Entidade']]],Table8[[Código do agregado '[Entidade']]:[Código do agregado
'[1º Direito']]],8,FALSE),".",Table9[[#This Row],[Membro]])))</f>
        <v/>
      </c>
      <c r="C1606" s="278"/>
      <c r="D1606" s="279"/>
      <c r="E1606" s="280" t="str">
        <f ca="1">IF(Table9[[#This Row],[Data de nascimento (aaaa-mm-dd)]]="","",(IF(A1606="","",DATEDIF(D1606,NOW(),"y"))))</f>
        <v/>
      </c>
      <c r="F1606" s="281"/>
      <c r="G1606" s="282"/>
      <c r="H1606" s="283" t="str">
        <f>IF(G1606="","",IF(G1606&gt;(auxiliar!L$2*14),"Sim","Não"))</f>
        <v/>
      </c>
      <c r="I1606" s="384" t="str">
        <f t="shared" si="103"/>
        <v/>
      </c>
      <c r="J1606" s="380" t="str">
        <f>IF(Table9[[#This Row],[Código do agregado
'[Entidade']]]="","",IF(A1606&lt;&gt;A1605,"A",IF(J1605="A","B",IF(J1605="B","C",IF(J1605="C","D",IF(J1605="D","E",IF(J1605="E","F",IF(J1605="F","G",IF(J1605="G","H",IF(J1605="H","I",IF(J1605="I","J",IF(J1605="J","K",IF(J1605="K","L",IF(J1605="L","M",IF(J1605="M","N",IF(J1605="N","O",IF(J1605="O","P",IF(J1605="P","Q"))))))))))))))))))</f>
        <v/>
      </c>
      <c r="K1606" s="284" t="str">
        <f t="shared" si="104"/>
        <v/>
      </c>
      <c r="L1606" s="285" t="str">
        <f t="shared" si="105"/>
        <v/>
      </c>
      <c r="M1606" s="286" t="str">
        <f t="shared" ca="1" si="106"/>
        <v/>
      </c>
      <c r="U1606" s="275"/>
    </row>
    <row r="1607" spans="1:21" x14ac:dyDescent="0.25">
      <c r="A1607" s="276"/>
      <c r="B1607" s="277" t="str">
        <f>IF(Table9[[#This Row],[Código do agregado
'[Entidade']]]="","",(CONCATENATE(VLOOKUP(Table9[[#This Row],[Código do agregado
'[Entidade']]],Table8[[Código do agregado '[Entidade']]:[Código do agregado
'[1º Direito']]],8,FALSE),".",Table9[[#This Row],[Membro]])))</f>
        <v/>
      </c>
      <c r="C1607" s="278"/>
      <c r="D1607" s="279"/>
      <c r="E1607" s="280" t="str">
        <f ca="1">IF(Table9[[#This Row],[Data de nascimento (aaaa-mm-dd)]]="","",(IF(A1607="","",DATEDIF(D1607,NOW(),"y"))))</f>
        <v/>
      </c>
      <c r="F1607" s="281"/>
      <c r="G1607" s="282"/>
      <c r="H1607" s="283" t="str">
        <f>IF(G1607="","",IF(G1607&gt;(auxiliar!L$2*14),"Sim","Não"))</f>
        <v/>
      </c>
      <c r="I1607" s="384" t="str">
        <f t="shared" ref="I1607:I1670" si="107">IF(AND(A1607&lt;&gt;"",OR(C1607="",D1607="",F1607="",AND(H1607="",L1607="Rend"))),"NÃO","")</f>
        <v/>
      </c>
      <c r="J1607" s="380" t="str">
        <f>IF(Table9[[#This Row],[Código do agregado
'[Entidade']]]="","",IF(A1607&lt;&gt;A1606,"A",IF(J1606="A","B",IF(J1606="B","C",IF(J1606="C","D",IF(J1606="D","E",IF(J1606="E","F",IF(J1606="F","G",IF(J1606="G","H",IF(J1606="H","I",IF(J1606="I","J",IF(J1606="J","K",IF(J1606="K","L",IF(J1606="L","M",IF(J1606="M","N",IF(J1606="N","O",IF(J1606="O","P",IF(J1606="P","Q"))))))))))))))))))</f>
        <v/>
      </c>
      <c r="K1607" s="284" t="str">
        <f t="shared" si="104"/>
        <v/>
      </c>
      <c r="L1607" s="285" t="str">
        <f t="shared" si="105"/>
        <v/>
      </c>
      <c r="M1607" s="286" t="str">
        <f t="shared" ca="1" si="106"/>
        <v/>
      </c>
      <c r="U1607" s="275"/>
    </row>
    <row r="1608" spans="1:21" x14ac:dyDescent="0.25">
      <c r="A1608" s="276"/>
      <c r="B1608" s="277" t="str">
        <f>IF(Table9[[#This Row],[Código do agregado
'[Entidade']]]="","",(CONCATENATE(VLOOKUP(Table9[[#This Row],[Código do agregado
'[Entidade']]],Table8[[Código do agregado '[Entidade']]:[Código do agregado
'[1º Direito']]],8,FALSE),".",Table9[[#This Row],[Membro]])))</f>
        <v/>
      </c>
      <c r="C1608" s="278"/>
      <c r="D1608" s="279"/>
      <c r="E1608" s="280" t="str">
        <f ca="1">IF(Table9[[#This Row],[Data de nascimento (aaaa-mm-dd)]]="","",(IF(A1608="","",DATEDIF(D1608,NOW(),"y"))))</f>
        <v/>
      </c>
      <c r="F1608" s="281"/>
      <c r="G1608" s="282"/>
      <c r="H1608" s="283" t="str">
        <f>IF(G1608="","",IF(G1608&gt;(auxiliar!L$2*14),"Sim","Não"))</f>
        <v/>
      </c>
      <c r="I1608" s="384" t="str">
        <f t="shared" si="107"/>
        <v/>
      </c>
      <c r="J1608" s="380" t="str">
        <f>IF(Table9[[#This Row],[Código do agregado
'[Entidade']]]="","",IF(A1608&lt;&gt;A1607,"A",IF(J1607="A","B",IF(J1607="B","C",IF(J1607="C","D",IF(J1607="D","E",IF(J1607="E","F",IF(J1607="F","G",IF(J1607="G","H",IF(J1607="H","I",IF(J1607="I","J",IF(J1607="J","K",IF(J1607="K","L",IF(J1607="L","M",IF(J1607="M","N",IF(J1607="N","O",IF(J1607="O","P",IF(J1607="P","Q"))))))))))))))))))</f>
        <v/>
      </c>
      <c r="K1608" s="284" t="str">
        <f t="shared" si="104"/>
        <v/>
      </c>
      <c r="L1608" s="285" t="str">
        <f t="shared" si="105"/>
        <v/>
      </c>
      <c r="M1608" s="286" t="str">
        <f t="shared" ca="1" si="106"/>
        <v/>
      </c>
      <c r="U1608" s="275"/>
    </row>
    <row r="1609" spans="1:21" x14ac:dyDescent="0.25">
      <c r="A1609" s="276"/>
      <c r="B1609" s="277" t="str">
        <f>IF(Table9[[#This Row],[Código do agregado
'[Entidade']]]="","",(CONCATENATE(VLOOKUP(Table9[[#This Row],[Código do agregado
'[Entidade']]],Table8[[Código do agregado '[Entidade']]:[Código do agregado
'[1º Direito']]],8,FALSE),".",Table9[[#This Row],[Membro]])))</f>
        <v/>
      </c>
      <c r="C1609" s="278"/>
      <c r="D1609" s="279"/>
      <c r="E1609" s="280" t="str">
        <f ca="1">IF(Table9[[#This Row],[Data de nascimento (aaaa-mm-dd)]]="","",(IF(A1609="","",DATEDIF(D1609,NOW(),"y"))))</f>
        <v/>
      </c>
      <c r="F1609" s="281"/>
      <c r="G1609" s="282"/>
      <c r="H1609" s="283" t="str">
        <f>IF(G1609="","",IF(G1609&gt;(auxiliar!L$2*14),"Sim","Não"))</f>
        <v/>
      </c>
      <c r="I1609" s="384" t="str">
        <f t="shared" si="107"/>
        <v/>
      </c>
      <c r="J1609" s="380" t="str">
        <f>IF(Table9[[#This Row],[Código do agregado
'[Entidade']]]="","",IF(A1609&lt;&gt;A1608,"A",IF(J1608="A","B",IF(J1608="B","C",IF(J1608="C","D",IF(J1608="D","E",IF(J1608="E","F",IF(J1608="F","G",IF(J1608="G","H",IF(J1608="H","I",IF(J1608="I","J",IF(J1608="J","K",IF(J1608="K","L",IF(J1608="L","M",IF(J1608="M","N",IF(J1608="N","O",IF(J1608="O","P",IF(J1608="P","Q"))))))))))))))))))</f>
        <v/>
      </c>
      <c r="K1609" s="284" t="str">
        <f t="shared" si="104"/>
        <v/>
      </c>
      <c r="L1609" s="285" t="str">
        <f t="shared" si="105"/>
        <v/>
      </c>
      <c r="M1609" s="286" t="str">
        <f t="shared" ca="1" si="106"/>
        <v/>
      </c>
      <c r="U1609" s="275"/>
    </row>
    <row r="1610" spans="1:21" x14ac:dyDescent="0.25">
      <c r="A1610" s="276"/>
      <c r="B1610" s="277" t="str">
        <f>IF(Table9[[#This Row],[Código do agregado
'[Entidade']]]="","",(CONCATENATE(VLOOKUP(Table9[[#This Row],[Código do agregado
'[Entidade']]],Table8[[Código do agregado '[Entidade']]:[Código do agregado
'[1º Direito']]],8,FALSE),".",Table9[[#This Row],[Membro]])))</f>
        <v/>
      </c>
      <c r="C1610" s="278"/>
      <c r="D1610" s="279"/>
      <c r="E1610" s="280" t="str">
        <f ca="1">IF(Table9[[#This Row],[Data de nascimento (aaaa-mm-dd)]]="","",(IF(A1610="","",DATEDIF(D1610,NOW(),"y"))))</f>
        <v/>
      </c>
      <c r="F1610" s="281"/>
      <c r="G1610" s="282"/>
      <c r="H1610" s="283" t="str">
        <f>IF(G1610="","",IF(G1610&gt;(auxiliar!L$2*14),"Sim","Não"))</f>
        <v/>
      </c>
      <c r="I1610" s="384" t="str">
        <f t="shared" si="107"/>
        <v/>
      </c>
      <c r="J1610" s="380" t="str">
        <f>IF(Table9[[#This Row],[Código do agregado
'[Entidade']]]="","",IF(A1610&lt;&gt;A1609,"A",IF(J1609="A","B",IF(J1609="B","C",IF(J1609="C","D",IF(J1609="D","E",IF(J1609="E","F",IF(J1609="F","G",IF(J1609="G","H",IF(J1609="H","I",IF(J1609="I","J",IF(J1609="J","K",IF(J1609="K","L",IF(J1609="L","M",IF(J1609="M","N",IF(J1609="N","O",IF(J1609="O","P",IF(J1609="P","Q"))))))))))))))))))</f>
        <v/>
      </c>
      <c r="K1610" s="284" t="str">
        <f t="shared" si="104"/>
        <v/>
      </c>
      <c r="L1610" s="285" t="str">
        <f t="shared" si="105"/>
        <v/>
      </c>
      <c r="M1610" s="286" t="str">
        <f t="shared" ca="1" si="106"/>
        <v/>
      </c>
      <c r="U1610" s="275"/>
    </row>
    <row r="1611" spans="1:21" x14ac:dyDescent="0.25">
      <c r="A1611" s="276"/>
      <c r="B1611" s="277" t="str">
        <f>IF(Table9[[#This Row],[Código do agregado
'[Entidade']]]="","",(CONCATENATE(VLOOKUP(Table9[[#This Row],[Código do agregado
'[Entidade']]],Table8[[Código do agregado '[Entidade']]:[Código do agregado
'[1º Direito']]],8,FALSE),".",Table9[[#This Row],[Membro]])))</f>
        <v/>
      </c>
      <c r="C1611" s="278"/>
      <c r="D1611" s="279"/>
      <c r="E1611" s="280" t="str">
        <f ca="1">IF(Table9[[#This Row],[Data de nascimento (aaaa-mm-dd)]]="","",(IF(A1611="","",DATEDIF(D1611,NOW(),"y"))))</f>
        <v/>
      </c>
      <c r="F1611" s="281"/>
      <c r="G1611" s="282"/>
      <c r="H1611" s="283" t="str">
        <f>IF(G1611="","",IF(G1611&gt;(auxiliar!L$2*14),"Sim","Não"))</f>
        <v/>
      </c>
      <c r="I1611" s="384" t="str">
        <f t="shared" si="107"/>
        <v/>
      </c>
      <c r="J1611" s="380" t="str">
        <f>IF(Table9[[#This Row],[Código do agregado
'[Entidade']]]="","",IF(A1611&lt;&gt;A1610,"A",IF(J1610="A","B",IF(J1610="B","C",IF(J1610="C","D",IF(J1610="D","E",IF(J1610="E","F",IF(J1610="F","G",IF(J1610="G","H",IF(J1610="H","I",IF(J1610="I","J",IF(J1610="J","K",IF(J1610="K","L",IF(J1610="L","M",IF(J1610="M","N",IF(J1610="N","O",IF(J1610="O","P",IF(J1610="P","Q"))))))))))))))))))</f>
        <v/>
      </c>
      <c r="K1611" s="284" t="str">
        <f t="shared" si="104"/>
        <v/>
      </c>
      <c r="L1611" s="285" t="str">
        <f t="shared" si="105"/>
        <v/>
      </c>
      <c r="M1611" s="286" t="str">
        <f t="shared" ca="1" si="106"/>
        <v/>
      </c>
      <c r="U1611" s="275"/>
    </row>
    <row r="1612" spans="1:21" x14ac:dyDescent="0.25">
      <c r="A1612" s="276"/>
      <c r="B1612" s="277" t="str">
        <f>IF(Table9[[#This Row],[Código do agregado
'[Entidade']]]="","",(CONCATENATE(VLOOKUP(Table9[[#This Row],[Código do agregado
'[Entidade']]],Table8[[Código do agregado '[Entidade']]:[Código do agregado
'[1º Direito']]],8,FALSE),".",Table9[[#This Row],[Membro]])))</f>
        <v/>
      </c>
      <c r="C1612" s="278"/>
      <c r="D1612" s="279"/>
      <c r="E1612" s="280" t="str">
        <f ca="1">IF(Table9[[#This Row],[Data de nascimento (aaaa-mm-dd)]]="","",(IF(A1612="","",DATEDIF(D1612,NOW(),"y"))))</f>
        <v/>
      </c>
      <c r="F1612" s="281"/>
      <c r="G1612" s="282"/>
      <c r="H1612" s="283" t="str">
        <f>IF(G1612="","",IF(G1612&gt;(auxiliar!L$2*14),"Sim","Não"))</f>
        <v/>
      </c>
      <c r="I1612" s="384" t="str">
        <f t="shared" si="107"/>
        <v/>
      </c>
      <c r="J1612" s="380" t="str">
        <f>IF(Table9[[#This Row],[Código do agregado
'[Entidade']]]="","",IF(A1612&lt;&gt;A1611,"A",IF(J1611="A","B",IF(J1611="B","C",IF(J1611="C","D",IF(J1611="D","E",IF(J1611="E","F",IF(J1611="F","G",IF(J1611="G","H",IF(J1611="H","I",IF(J1611="I","J",IF(J1611="J","K",IF(J1611="K","L",IF(J1611="L","M",IF(J1611="M","N",IF(J1611="N","O",IF(J1611="O","P",IF(J1611="P","Q"))))))))))))))))))</f>
        <v/>
      </c>
      <c r="K1612" s="284" t="str">
        <f t="shared" ref="K1612:K1675" si="108">IFERROR(IF(OR(RIGHT(C1612,1)-(11-((9*LEFT(C1612,1)+8*MID(C1612,2,1)+7*MID(C1612,3,1)+6*MID(C1612,4,1)+5*MID(C1612,5,1)+4*MID(C1612,6,1)+3*MID(C1612,7,1)+2*MID(C1612,8,1))-(11*INT((9*LEFT(C1612,1)+8*MID(C1612,2,1)+7*MID(C1612,3,1)+6*MID(C1612,4,1)+5*MID(C1612,5,1)+4*MID(C1612,6,1)+3*MID(C1612,7,1)+2*MID(C1612,8,1))/11))))=0,RIGHT(C1612,1)-(11-((9*LEFT(C1612,1)+8*MID(C1612,2,1)+7*MID(C1612,3,1)+6*MID(C1612,4,1)+5*MID(C1612,5,1)+4*MID(C1612,6,1)+3*MID(C1612,7,1)+2*MID(C1612,8,1))-(11*INT((9*LEFT(C1612,1)+8*MID(C1612,2,1)+7*MID(C1612,3,1)+6*MID(C1612,4,1)+5*MID(C1612,5,1)+4*MID(C1612,6,1)+3*MID(C1612,7,1)+2*MID(C1612,8,1))/11))))=-11,RIGHT(C1612,1)-(11-((9*LEFT(C1612,1)+8*MID(C1612,2,1)+7*MID(C1612,3,1)+6*MID(C1612,4,1)+5*MID(C1612,5,1)+4*MID(C1612,6,1)+3*MID(C1612,7,1)+2*MID(C1612,8,1))-(11*INT((9*LEFT(C1612,1)+8*MID(C1612,2,1)+7*MID(C1612,3,1)+6*MID(C1612,4,1)+5*MID(C1612,5,1)+4*MID(C1612,6,1)+3*MID(C1612,7,1)+2*MID(C1612,8,1))/11))))=-10),"","X"),"")</f>
        <v/>
      </c>
      <c r="L1612" s="285" t="str">
        <f t="shared" ref="L1612:L1675" si="109">IF(RIGHT(B1612,1)="A","",IF(B1612="","",IF(OR(E1612&gt;65,AND(E1612&gt;17,E1612&lt;26)),"Rend","")))</f>
        <v/>
      </c>
      <c r="M1612" s="286" t="str">
        <f t="shared" ref="M1612:M1675" ca="1" si="110">IF(OR(E1612&lt;18,AND(H1612="Não",L1612="Rend")),"Dep","")</f>
        <v/>
      </c>
      <c r="U1612" s="275"/>
    </row>
    <row r="1613" spans="1:21" x14ac:dyDescent="0.25">
      <c r="A1613" s="276"/>
      <c r="B1613" s="277" t="str">
        <f>IF(Table9[[#This Row],[Código do agregado
'[Entidade']]]="","",(CONCATENATE(VLOOKUP(Table9[[#This Row],[Código do agregado
'[Entidade']]],Table8[[Código do agregado '[Entidade']]:[Código do agregado
'[1º Direito']]],8,FALSE),".",Table9[[#This Row],[Membro]])))</f>
        <v/>
      </c>
      <c r="C1613" s="278"/>
      <c r="D1613" s="279"/>
      <c r="E1613" s="280" t="str">
        <f ca="1">IF(Table9[[#This Row],[Data de nascimento (aaaa-mm-dd)]]="","",(IF(A1613="","",DATEDIF(D1613,NOW(),"y"))))</f>
        <v/>
      </c>
      <c r="F1613" s="281"/>
      <c r="G1613" s="282"/>
      <c r="H1613" s="283" t="str">
        <f>IF(G1613="","",IF(G1613&gt;(auxiliar!L$2*14),"Sim","Não"))</f>
        <v/>
      </c>
      <c r="I1613" s="384" t="str">
        <f t="shared" si="107"/>
        <v/>
      </c>
      <c r="J1613" s="380" t="str">
        <f>IF(Table9[[#This Row],[Código do agregado
'[Entidade']]]="","",IF(A1613&lt;&gt;A1612,"A",IF(J1612="A","B",IF(J1612="B","C",IF(J1612="C","D",IF(J1612="D","E",IF(J1612="E","F",IF(J1612="F","G",IF(J1612="G","H",IF(J1612="H","I",IF(J1612="I","J",IF(J1612="J","K",IF(J1612="K","L",IF(J1612="L","M",IF(J1612="M","N",IF(J1612="N","O",IF(J1612="O","P",IF(J1612="P","Q"))))))))))))))))))</f>
        <v/>
      </c>
      <c r="K1613" s="284" t="str">
        <f t="shared" si="108"/>
        <v/>
      </c>
      <c r="L1613" s="285" t="str">
        <f t="shared" si="109"/>
        <v/>
      </c>
      <c r="M1613" s="286" t="str">
        <f t="shared" ca="1" si="110"/>
        <v/>
      </c>
      <c r="U1613" s="275"/>
    </row>
    <row r="1614" spans="1:21" x14ac:dyDescent="0.25">
      <c r="A1614" s="276"/>
      <c r="B1614" s="277" t="str">
        <f>IF(Table9[[#This Row],[Código do agregado
'[Entidade']]]="","",(CONCATENATE(VLOOKUP(Table9[[#This Row],[Código do agregado
'[Entidade']]],Table8[[Código do agregado '[Entidade']]:[Código do agregado
'[1º Direito']]],8,FALSE),".",Table9[[#This Row],[Membro]])))</f>
        <v/>
      </c>
      <c r="C1614" s="278"/>
      <c r="D1614" s="279"/>
      <c r="E1614" s="280" t="str">
        <f ca="1">IF(Table9[[#This Row],[Data de nascimento (aaaa-mm-dd)]]="","",(IF(A1614="","",DATEDIF(D1614,NOW(),"y"))))</f>
        <v/>
      </c>
      <c r="F1614" s="281"/>
      <c r="G1614" s="282"/>
      <c r="H1614" s="283" t="str">
        <f>IF(G1614="","",IF(G1614&gt;(auxiliar!L$2*14),"Sim","Não"))</f>
        <v/>
      </c>
      <c r="I1614" s="384" t="str">
        <f t="shared" si="107"/>
        <v/>
      </c>
      <c r="J1614" s="380" t="str">
        <f>IF(Table9[[#This Row],[Código do agregado
'[Entidade']]]="","",IF(A1614&lt;&gt;A1613,"A",IF(J1613="A","B",IF(J1613="B","C",IF(J1613="C","D",IF(J1613="D","E",IF(J1613="E","F",IF(J1613="F","G",IF(J1613="G","H",IF(J1613="H","I",IF(J1613="I","J",IF(J1613="J","K",IF(J1613="K","L",IF(J1613="L","M",IF(J1613="M","N",IF(J1613="N","O",IF(J1613="O","P",IF(J1613="P","Q"))))))))))))))))))</f>
        <v/>
      </c>
      <c r="K1614" s="284" t="str">
        <f t="shared" si="108"/>
        <v/>
      </c>
      <c r="L1614" s="285" t="str">
        <f t="shared" si="109"/>
        <v/>
      </c>
      <c r="M1614" s="286" t="str">
        <f t="shared" ca="1" si="110"/>
        <v/>
      </c>
      <c r="U1614" s="275"/>
    </row>
    <row r="1615" spans="1:21" x14ac:dyDescent="0.25">
      <c r="A1615" s="276"/>
      <c r="B1615" s="277" t="str">
        <f>IF(Table9[[#This Row],[Código do agregado
'[Entidade']]]="","",(CONCATENATE(VLOOKUP(Table9[[#This Row],[Código do agregado
'[Entidade']]],Table8[[Código do agregado '[Entidade']]:[Código do agregado
'[1º Direito']]],8,FALSE),".",Table9[[#This Row],[Membro]])))</f>
        <v/>
      </c>
      <c r="C1615" s="278"/>
      <c r="D1615" s="279"/>
      <c r="E1615" s="280" t="str">
        <f ca="1">IF(Table9[[#This Row],[Data de nascimento (aaaa-mm-dd)]]="","",(IF(A1615="","",DATEDIF(D1615,NOW(),"y"))))</f>
        <v/>
      </c>
      <c r="F1615" s="281"/>
      <c r="G1615" s="282"/>
      <c r="H1615" s="283" t="str">
        <f>IF(G1615="","",IF(G1615&gt;(auxiliar!L$2*14),"Sim","Não"))</f>
        <v/>
      </c>
      <c r="I1615" s="384" t="str">
        <f t="shared" si="107"/>
        <v/>
      </c>
      <c r="J1615" s="380" t="str">
        <f>IF(Table9[[#This Row],[Código do agregado
'[Entidade']]]="","",IF(A1615&lt;&gt;A1614,"A",IF(J1614="A","B",IF(J1614="B","C",IF(J1614="C","D",IF(J1614="D","E",IF(J1614="E","F",IF(J1614="F","G",IF(J1614="G","H",IF(J1614="H","I",IF(J1614="I","J",IF(J1614="J","K",IF(J1614="K","L",IF(J1614="L","M",IF(J1614="M","N",IF(J1614="N","O",IF(J1614="O","P",IF(J1614="P","Q"))))))))))))))))))</f>
        <v/>
      </c>
      <c r="K1615" s="284" t="str">
        <f t="shared" si="108"/>
        <v/>
      </c>
      <c r="L1615" s="285" t="str">
        <f t="shared" si="109"/>
        <v/>
      </c>
      <c r="M1615" s="286" t="str">
        <f t="shared" ca="1" si="110"/>
        <v/>
      </c>
      <c r="U1615" s="275"/>
    </row>
    <row r="1616" spans="1:21" x14ac:dyDescent="0.25">
      <c r="A1616" s="276"/>
      <c r="B1616" s="277" t="str">
        <f>IF(Table9[[#This Row],[Código do agregado
'[Entidade']]]="","",(CONCATENATE(VLOOKUP(Table9[[#This Row],[Código do agregado
'[Entidade']]],Table8[[Código do agregado '[Entidade']]:[Código do agregado
'[1º Direito']]],8,FALSE),".",Table9[[#This Row],[Membro]])))</f>
        <v/>
      </c>
      <c r="C1616" s="278"/>
      <c r="D1616" s="279"/>
      <c r="E1616" s="280" t="str">
        <f ca="1">IF(Table9[[#This Row],[Data de nascimento (aaaa-mm-dd)]]="","",(IF(A1616="","",DATEDIF(D1616,NOW(),"y"))))</f>
        <v/>
      </c>
      <c r="F1616" s="281"/>
      <c r="G1616" s="282"/>
      <c r="H1616" s="283" t="str">
        <f>IF(G1616="","",IF(G1616&gt;(auxiliar!L$2*14),"Sim","Não"))</f>
        <v/>
      </c>
      <c r="I1616" s="384" t="str">
        <f t="shared" si="107"/>
        <v/>
      </c>
      <c r="J1616" s="380" t="str">
        <f>IF(Table9[[#This Row],[Código do agregado
'[Entidade']]]="","",IF(A1616&lt;&gt;A1615,"A",IF(J1615="A","B",IF(J1615="B","C",IF(J1615="C","D",IF(J1615="D","E",IF(J1615="E","F",IF(J1615="F","G",IF(J1615="G","H",IF(J1615="H","I",IF(J1615="I","J",IF(J1615="J","K",IF(J1615="K","L",IF(J1615="L","M",IF(J1615="M","N",IF(J1615="N","O",IF(J1615="O","P",IF(J1615="P","Q"))))))))))))))))))</f>
        <v/>
      </c>
      <c r="K1616" s="284" t="str">
        <f t="shared" si="108"/>
        <v/>
      </c>
      <c r="L1616" s="285" t="str">
        <f t="shared" si="109"/>
        <v/>
      </c>
      <c r="M1616" s="286" t="str">
        <f t="shared" ca="1" si="110"/>
        <v/>
      </c>
      <c r="U1616" s="275"/>
    </row>
    <row r="1617" spans="1:21" x14ac:dyDescent="0.25">
      <c r="A1617" s="276"/>
      <c r="B1617" s="277" t="str">
        <f>IF(Table9[[#This Row],[Código do agregado
'[Entidade']]]="","",(CONCATENATE(VLOOKUP(Table9[[#This Row],[Código do agregado
'[Entidade']]],Table8[[Código do agregado '[Entidade']]:[Código do agregado
'[1º Direito']]],8,FALSE),".",Table9[[#This Row],[Membro]])))</f>
        <v/>
      </c>
      <c r="C1617" s="278"/>
      <c r="D1617" s="279"/>
      <c r="E1617" s="280" t="str">
        <f ca="1">IF(Table9[[#This Row],[Data de nascimento (aaaa-mm-dd)]]="","",(IF(A1617="","",DATEDIF(D1617,NOW(),"y"))))</f>
        <v/>
      </c>
      <c r="F1617" s="281"/>
      <c r="G1617" s="282"/>
      <c r="H1617" s="283" t="str">
        <f>IF(G1617="","",IF(G1617&gt;(auxiliar!L$2*14),"Sim","Não"))</f>
        <v/>
      </c>
      <c r="I1617" s="384" t="str">
        <f t="shared" si="107"/>
        <v/>
      </c>
      <c r="J1617" s="380" t="str">
        <f>IF(Table9[[#This Row],[Código do agregado
'[Entidade']]]="","",IF(A1617&lt;&gt;A1616,"A",IF(J1616="A","B",IF(J1616="B","C",IF(J1616="C","D",IF(J1616="D","E",IF(J1616="E","F",IF(J1616="F","G",IF(J1616="G","H",IF(J1616="H","I",IF(J1616="I","J",IF(J1616="J","K",IF(J1616="K","L",IF(J1616="L","M",IF(J1616="M","N",IF(J1616="N","O",IF(J1616="O","P",IF(J1616="P","Q"))))))))))))))))))</f>
        <v/>
      </c>
      <c r="K1617" s="284" t="str">
        <f t="shared" si="108"/>
        <v/>
      </c>
      <c r="L1617" s="285" t="str">
        <f t="shared" si="109"/>
        <v/>
      </c>
      <c r="M1617" s="286" t="str">
        <f t="shared" ca="1" si="110"/>
        <v/>
      </c>
      <c r="U1617" s="275"/>
    </row>
    <row r="1618" spans="1:21" x14ac:dyDescent="0.25">
      <c r="A1618" s="276"/>
      <c r="B1618" s="277" t="str">
        <f>IF(Table9[[#This Row],[Código do agregado
'[Entidade']]]="","",(CONCATENATE(VLOOKUP(Table9[[#This Row],[Código do agregado
'[Entidade']]],Table8[[Código do agregado '[Entidade']]:[Código do agregado
'[1º Direito']]],8,FALSE),".",Table9[[#This Row],[Membro]])))</f>
        <v/>
      </c>
      <c r="C1618" s="278"/>
      <c r="D1618" s="279"/>
      <c r="E1618" s="280" t="str">
        <f ca="1">IF(Table9[[#This Row],[Data de nascimento (aaaa-mm-dd)]]="","",(IF(A1618="","",DATEDIF(D1618,NOW(),"y"))))</f>
        <v/>
      </c>
      <c r="F1618" s="281"/>
      <c r="G1618" s="282"/>
      <c r="H1618" s="283" t="str">
        <f>IF(G1618="","",IF(G1618&gt;(auxiliar!L$2*14),"Sim","Não"))</f>
        <v/>
      </c>
      <c r="I1618" s="384" t="str">
        <f t="shared" si="107"/>
        <v/>
      </c>
      <c r="J1618" s="380" t="str">
        <f>IF(Table9[[#This Row],[Código do agregado
'[Entidade']]]="","",IF(A1618&lt;&gt;A1617,"A",IF(J1617="A","B",IF(J1617="B","C",IF(J1617="C","D",IF(J1617="D","E",IF(J1617="E","F",IF(J1617="F","G",IF(J1617="G","H",IF(J1617="H","I",IF(J1617="I","J",IF(J1617="J","K",IF(J1617="K","L",IF(J1617="L","M",IF(J1617="M","N",IF(J1617="N","O",IF(J1617="O","P",IF(J1617="P","Q"))))))))))))))))))</f>
        <v/>
      </c>
      <c r="K1618" s="284" t="str">
        <f t="shared" si="108"/>
        <v/>
      </c>
      <c r="L1618" s="285" t="str">
        <f t="shared" si="109"/>
        <v/>
      </c>
      <c r="M1618" s="286" t="str">
        <f t="shared" ca="1" si="110"/>
        <v/>
      </c>
      <c r="U1618" s="275"/>
    </row>
    <row r="1619" spans="1:21" x14ac:dyDescent="0.25">
      <c r="A1619" s="276"/>
      <c r="B1619" s="277" t="str">
        <f>IF(Table9[[#This Row],[Código do agregado
'[Entidade']]]="","",(CONCATENATE(VLOOKUP(Table9[[#This Row],[Código do agregado
'[Entidade']]],Table8[[Código do agregado '[Entidade']]:[Código do agregado
'[1º Direito']]],8,FALSE),".",Table9[[#This Row],[Membro]])))</f>
        <v/>
      </c>
      <c r="C1619" s="278"/>
      <c r="D1619" s="279"/>
      <c r="E1619" s="280" t="str">
        <f ca="1">IF(Table9[[#This Row],[Data de nascimento (aaaa-mm-dd)]]="","",(IF(A1619="","",DATEDIF(D1619,NOW(),"y"))))</f>
        <v/>
      </c>
      <c r="F1619" s="281"/>
      <c r="G1619" s="282"/>
      <c r="H1619" s="283" t="str">
        <f>IF(G1619="","",IF(G1619&gt;(auxiliar!L$2*14),"Sim","Não"))</f>
        <v/>
      </c>
      <c r="I1619" s="384" t="str">
        <f t="shared" si="107"/>
        <v/>
      </c>
      <c r="J1619" s="380" t="str">
        <f>IF(Table9[[#This Row],[Código do agregado
'[Entidade']]]="","",IF(A1619&lt;&gt;A1618,"A",IF(J1618="A","B",IF(J1618="B","C",IF(J1618="C","D",IF(J1618="D","E",IF(J1618="E","F",IF(J1618="F","G",IF(J1618="G","H",IF(J1618="H","I",IF(J1618="I","J",IF(J1618="J","K",IF(J1618="K","L",IF(J1618="L","M",IF(J1618="M","N",IF(J1618="N","O",IF(J1618="O","P",IF(J1618="P","Q"))))))))))))))))))</f>
        <v/>
      </c>
      <c r="K1619" s="284" t="str">
        <f t="shared" si="108"/>
        <v/>
      </c>
      <c r="L1619" s="285" t="str">
        <f t="shared" si="109"/>
        <v/>
      </c>
      <c r="M1619" s="286" t="str">
        <f t="shared" ca="1" si="110"/>
        <v/>
      </c>
      <c r="U1619" s="275"/>
    </row>
    <row r="1620" spans="1:21" x14ac:dyDescent="0.25">
      <c r="A1620" s="276"/>
      <c r="B1620" s="277" t="str">
        <f>IF(Table9[[#This Row],[Código do agregado
'[Entidade']]]="","",(CONCATENATE(VLOOKUP(Table9[[#This Row],[Código do agregado
'[Entidade']]],Table8[[Código do agregado '[Entidade']]:[Código do agregado
'[1º Direito']]],8,FALSE),".",Table9[[#This Row],[Membro]])))</f>
        <v/>
      </c>
      <c r="C1620" s="278"/>
      <c r="D1620" s="279"/>
      <c r="E1620" s="280" t="str">
        <f ca="1">IF(Table9[[#This Row],[Data de nascimento (aaaa-mm-dd)]]="","",(IF(A1620="","",DATEDIF(D1620,NOW(),"y"))))</f>
        <v/>
      </c>
      <c r="F1620" s="281"/>
      <c r="G1620" s="282"/>
      <c r="H1620" s="283" t="str">
        <f>IF(G1620="","",IF(G1620&gt;(auxiliar!L$2*14),"Sim","Não"))</f>
        <v/>
      </c>
      <c r="I1620" s="384" t="str">
        <f t="shared" si="107"/>
        <v/>
      </c>
      <c r="J1620" s="380" t="str">
        <f>IF(Table9[[#This Row],[Código do agregado
'[Entidade']]]="","",IF(A1620&lt;&gt;A1619,"A",IF(J1619="A","B",IF(J1619="B","C",IF(J1619="C","D",IF(J1619="D","E",IF(J1619="E","F",IF(J1619="F","G",IF(J1619="G","H",IF(J1619="H","I",IF(J1619="I","J",IF(J1619="J","K",IF(J1619="K","L",IF(J1619="L","M",IF(J1619="M","N",IF(J1619="N","O",IF(J1619="O","P",IF(J1619="P","Q"))))))))))))))))))</f>
        <v/>
      </c>
      <c r="K1620" s="284" t="str">
        <f t="shared" si="108"/>
        <v/>
      </c>
      <c r="L1620" s="285" t="str">
        <f t="shared" si="109"/>
        <v/>
      </c>
      <c r="M1620" s="286" t="str">
        <f t="shared" ca="1" si="110"/>
        <v/>
      </c>
      <c r="U1620" s="275"/>
    </row>
    <row r="1621" spans="1:21" x14ac:dyDescent="0.25">
      <c r="A1621" s="276"/>
      <c r="B1621" s="277" t="str">
        <f>IF(Table9[[#This Row],[Código do agregado
'[Entidade']]]="","",(CONCATENATE(VLOOKUP(Table9[[#This Row],[Código do agregado
'[Entidade']]],Table8[[Código do agregado '[Entidade']]:[Código do agregado
'[1º Direito']]],8,FALSE),".",Table9[[#This Row],[Membro]])))</f>
        <v/>
      </c>
      <c r="C1621" s="278"/>
      <c r="D1621" s="279"/>
      <c r="E1621" s="280" t="str">
        <f ca="1">IF(Table9[[#This Row],[Data de nascimento (aaaa-mm-dd)]]="","",(IF(A1621="","",DATEDIF(D1621,NOW(),"y"))))</f>
        <v/>
      </c>
      <c r="F1621" s="281"/>
      <c r="G1621" s="282"/>
      <c r="H1621" s="283" t="str">
        <f>IF(G1621="","",IF(G1621&gt;(auxiliar!L$2*14),"Sim","Não"))</f>
        <v/>
      </c>
      <c r="I1621" s="384" t="str">
        <f t="shared" si="107"/>
        <v/>
      </c>
      <c r="J1621" s="380" t="str">
        <f>IF(Table9[[#This Row],[Código do agregado
'[Entidade']]]="","",IF(A1621&lt;&gt;A1620,"A",IF(J1620="A","B",IF(J1620="B","C",IF(J1620="C","D",IF(J1620="D","E",IF(J1620="E","F",IF(J1620="F","G",IF(J1620="G","H",IF(J1620="H","I",IF(J1620="I","J",IF(J1620="J","K",IF(J1620="K","L",IF(J1620="L","M",IF(J1620="M","N",IF(J1620="N","O",IF(J1620="O","P",IF(J1620="P","Q"))))))))))))))))))</f>
        <v/>
      </c>
      <c r="K1621" s="284" t="str">
        <f t="shared" si="108"/>
        <v/>
      </c>
      <c r="L1621" s="285" t="str">
        <f t="shared" si="109"/>
        <v/>
      </c>
      <c r="M1621" s="286" t="str">
        <f t="shared" ca="1" si="110"/>
        <v/>
      </c>
      <c r="U1621" s="275"/>
    </row>
    <row r="1622" spans="1:21" x14ac:dyDescent="0.25">
      <c r="A1622" s="276"/>
      <c r="B1622" s="277" t="str">
        <f>IF(Table9[[#This Row],[Código do agregado
'[Entidade']]]="","",(CONCATENATE(VLOOKUP(Table9[[#This Row],[Código do agregado
'[Entidade']]],Table8[[Código do agregado '[Entidade']]:[Código do agregado
'[1º Direito']]],8,FALSE),".",Table9[[#This Row],[Membro]])))</f>
        <v/>
      </c>
      <c r="C1622" s="278"/>
      <c r="D1622" s="279"/>
      <c r="E1622" s="280" t="str">
        <f ca="1">IF(Table9[[#This Row],[Data de nascimento (aaaa-mm-dd)]]="","",(IF(A1622="","",DATEDIF(D1622,NOW(),"y"))))</f>
        <v/>
      </c>
      <c r="F1622" s="281"/>
      <c r="G1622" s="282"/>
      <c r="H1622" s="283" t="str">
        <f>IF(G1622="","",IF(G1622&gt;(auxiliar!L$2*14),"Sim","Não"))</f>
        <v/>
      </c>
      <c r="I1622" s="384" t="str">
        <f t="shared" si="107"/>
        <v/>
      </c>
      <c r="J1622" s="380" t="str">
        <f>IF(Table9[[#This Row],[Código do agregado
'[Entidade']]]="","",IF(A1622&lt;&gt;A1621,"A",IF(J1621="A","B",IF(J1621="B","C",IF(J1621="C","D",IF(J1621="D","E",IF(J1621="E","F",IF(J1621="F","G",IF(J1621="G","H",IF(J1621="H","I",IF(J1621="I","J",IF(J1621="J","K",IF(J1621="K","L",IF(J1621="L","M",IF(J1621="M","N",IF(J1621="N","O",IF(J1621="O","P",IF(J1621="P","Q"))))))))))))))))))</f>
        <v/>
      </c>
      <c r="K1622" s="284" t="str">
        <f t="shared" si="108"/>
        <v/>
      </c>
      <c r="L1622" s="285" t="str">
        <f t="shared" si="109"/>
        <v/>
      </c>
      <c r="M1622" s="286" t="str">
        <f t="shared" ca="1" si="110"/>
        <v/>
      </c>
      <c r="U1622" s="275"/>
    </row>
    <row r="1623" spans="1:21" x14ac:dyDescent="0.25">
      <c r="A1623" s="276"/>
      <c r="B1623" s="277" t="str">
        <f>IF(Table9[[#This Row],[Código do agregado
'[Entidade']]]="","",(CONCATENATE(VLOOKUP(Table9[[#This Row],[Código do agregado
'[Entidade']]],Table8[[Código do agregado '[Entidade']]:[Código do agregado
'[1º Direito']]],8,FALSE),".",Table9[[#This Row],[Membro]])))</f>
        <v/>
      </c>
      <c r="C1623" s="278"/>
      <c r="D1623" s="279"/>
      <c r="E1623" s="280" t="str">
        <f ca="1">IF(Table9[[#This Row],[Data de nascimento (aaaa-mm-dd)]]="","",(IF(A1623="","",DATEDIF(D1623,NOW(),"y"))))</f>
        <v/>
      </c>
      <c r="F1623" s="281"/>
      <c r="G1623" s="282"/>
      <c r="H1623" s="283" t="str">
        <f>IF(G1623="","",IF(G1623&gt;(auxiliar!L$2*14),"Sim","Não"))</f>
        <v/>
      </c>
      <c r="I1623" s="384" t="str">
        <f t="shared" si="107"/>
        <v/>
      </c>
      <c r="J1623" s="380" t="str">
        <f>IF(Table9[[#This Row],[Código do agregado
'[Entidade']]]="","",IF(A1623&lt;&gt;A1622,"A",IF(J1622="A","B",IF(J1622="B","C",IF(J1622="C","D",IF(J1622="D","E",IF(J1622="E","F",IF(J1622="F","G",IF(J1622="G","H",IF(J1622="H","I",IF(J1622="I","J",IF(J1622="J","K",IF(J1622="K","L",IF(J1622="L","M",IF(J1622="M","N",IF(J1622="N","O",IF(J1622="O","P",IF(J1622="P","Q"))))))))))))))))))</f>
        <v/>
      </c>
      <c r="K1623" s="284" t="str">
        <f t="shared" si="108"/>
        <v/>
      </c>
      <c r="L1623" s="285" t="str">
        <f t="shared" si="109"/>
        <v/>
      </c>
      <c r="M1623" s="286" t="str">
        <f t="shared" ca="1" si="110"/>
        <v/>
      </c>
      <c r="U1623" s="275"/>
    </row>
    <row r="1624" spans="1:21" x14ac:dyDescent="0.25">
      <c r="A1624" s="276"/>
      <c r="B1624" s="277" t="str">
        <f>IF(Table9[[#This Row],[Código do agregado
'[Entidade']]]="","",(CONCATENATE(VLOOKUP(Table9[[#This Row],[Código do agregado
'[Entidade']]],Table8[[Código do agregado '[Entidade']]:[Código do agregado
'[1º Direito']]],8,FALSE),".",Table9[[#This Row],[Membro]])))</f>
        <v/>
      </c>
      <c r="C1624" s="278"/>
      <c r="D1624" s="279"/>
      <c r="E1624" s="280" t="str">
        <f ca="1">IF(Table9[[#This Row],[Data de nascimento (aaaa-mm-dd)]]="","",(IF(A1624="","",DATEDIF(D1624,NOW(),"y"))))</f>
        <v/>
      </c>
      <c r="F1624" s="281"/>
      <c r="G1624" s="282"/>
      <c r="H1624" s="283" t="str">
        <f>IF(G1624="","",IF(G1624&gt;(auxiliar!L$2*14),"Sim","Não"))</f>
        <v/>
      </c>
      <c r="I1624" s="384" t="str">
        <f t="shared" si="107"/>
        <v/>
      </c>
      <c r="J1624" s="380" t="str">
        <f>IF(Table9[[#This Row],[Código do agregado
'[Entidade']]]="","",IF(A1624&lt;&gt;A1623,"A",IF(J1623="A","B",IF(J1623="B","C",IF(J1623="C","D",IF(J1623="D","E",IF(J1623="E","F",IF(J1623="F","G",IF(J1623="G","H",IF(J1623="H","I",IF(J1623="I","J",IF(J1623="J","K",IF(J1623="K","L",IF(J1623="L","M",IF(J1623="M","N",IF(J1623="N","O",IF(J1623="O","P",IF(J1623="P","Q"))))))))))))))))))</f>
        <v/>
      </c>
      <c r="K1624" s="284" t="str">
        <f t="shared" si="108"/>
        <v/>
      </c>
      <c r="L1624" s="285" t="str">
        <f t="shared" si="109"/>
        <v/>
      </c>
      <c r="M1624" s="286" t="str">
        <f t="shared" ca="1" si="110"/>
        <v/>
      </c>
      <c r="U1624" s="275"/>
    </row>
    <row r="1625" spans="1:21" x14ac:dyDescent="0.25">
      <c r="A1625" s="276"/>
      <c r="B1625" s="277" t="str">
        <f>IF(Table9[[#This Row],[Código do agregado
'[Entidade']]]="","",(CONCATENATE(VLOOKUP(Table9[[#This Row],[Código do agregado
'[Entidade']]],Table8[[Código do agregado '[Entidade']]:[Código do agregado
'[1º Direito']]],8,FALSE),".",Table9[[#This Row],[Membro]])))</f>
        <v/>
      </c>
      <c r="C1625" s="278"/>
      <c r="D1625" s="279"/>
      <c r="E1625" s="280" t="str">
        <f ca="1">IF(Table9[[#This Row],[Data de nascimento (aaaa-mm-dd)]]="","",(IF(A1625="","",DATEDIF(D1625,NOW(),"y"))))</f>
        <v/>
      </c>
      <c r="F1625" s="281"/>
      <c r="G1625" s="282"/>
      <c r="H1625" s="283" t="str">
        <f>IF(G1625="","",IF(G1625&gt;(auxiliar!L$2*14),"Sim","Não"))</f>
        <v/>
      </c>
      <c r="I1625" s="384" t="str">
        <f t="shared" si="107"/>
        <v/>
      </c>
      <c r="J1625" s="380" t="str">
        <f>IF(Table9[[#This Row],[Código do agregado
'[Entidade']]]="","",IF(A1625&lt;&gt;A1624,"A",IF(J1624="A","B",IF(J1624="B","C",IF(J1624="C","D",IF(J1624="D","E",IF(J1624="E","F",IF(J1624="F","G",IF(J1624="G","H",IF(J1624="H","I",IF(J1624="I","J",IF(J1624="J","K",IF(J1624="K","L",IF(J1624="L","M",IF(J1624="M","N",IF(J1624="N","O",IF(J1624="O","P",IF(J1624="P","Q"))))))))))))))))))</f>
        <v/>
      </c>
      <c r="K1625" s="284" t="str">
        <f t="shared" si="108"/>
        <v/>
      </c>
      <c r="L1625" s="285" t="str">
        <f t="shared" si="109"/>
        <v/>
      </c>
      <c r="M1625" s="286" t="str">
        <f t="shared" ca="1" si="110"/>
        <v/>
      </c>
      <c r="U1625" s="275"/>
    </row>
    <row r="1626" spans="1:21" x14ac:dyDescent="0.25">
      <c r="A1626" s="276"/>
      <c r="B1626" s="277" t="str">
        <f>IF(Table9[[#This Row],[Código do agregado
'[Entidade']]]="","",(CONCATENATE(VLOOKUP(Table9[[#This Row],[Código do agregado
'[Entidade']]],Table8[[Código do agregado '[Entidade']]:[Código do agregado
'[1º Direito']]],8,FALSE),".",Table9[[#This Row],[Membro]])))</f>
        <v/>
      </c>
      <c r="C1626" s="278"/>
      <c r="D1626" s="279"/>
      <c r="E1626" s="280" t="str">
        <f ca="1">IF(Table9[[#This Row],[Data de nascimento (aaaa-mm-dd)]]="","",(IF(A1626="","",DATEDIF(D1626,NOW(),"y"))))</f>
        <v/>
      </c>
      <c r="F1626" s="281"/>
      <c r="G1626" s="282"/>
      <c r="H1626" s="283" t="str">
        <f>IF(G1626="","",IF(G1626&gt;(auxiliar!L$2*14),"Sim","Não"))</f>
        <v/>
      </c>
      <c r="I1626" s="384" t="str">
        <f t="shared" si="107"/>
        <v/>
      </c>
      <c r="J1626" s="380" t="str">
        <f>IF(Table9[[#This Row],[Código do agregado
'[Entidade']]]="","",IF(A1626&lt;&gt;A1625,"A",IF(J1625="A","B",IF(J1625="B","C",IF(J1625="C","D",IF(J1625="D","E",IF(J1625="E","F",IF(J1625="F","G",IF(J1625="G","H",IF(J1625="H","I",IF(J1625="I","J",IF(J1625="J","K",IF(J1625="K","L",IF(J1625="L","M",IF(J1625="M","N",IF(J1625="N","O",IF(J1625="O","P",IF(J1625="P","Q"))))))))))))))))))</f>
        <v/>
      </c>
      <c r="K1626" s="284" t="str">
        <f t="shared" si="108"/>
        <v/>
      </c>
      <c r="L1626" s="285" t="str">
        <f t="shared" si="109"/>
        <v/>
      </c>
      <c r="M1626" s="286" t="str">
        <f t="shared" ca="1" si="110"/>
        <v/>
      </c>
      <c r="U1626" s="275"/>
    </row>
    <row r="1627" spans="1:21" x14ac:dyDescent="0.25">
      <c r="A1627" s="276"/>
      <c r="B1627" s="277" t="str">
        <f>IF(Table9[[#This Row],[Código do agregado
'[Entidade']]]="","",(CONCATENATE(VLOOKUP(Table9[[#This Row],[Código do agregado
'[Entidade']]],Table8[[Código do agregado '[Entidade']]:[Código do agregado
'[1º Direito']]],8,FALSE),".",Table9[[#This Row],[Membro]])))</f>
        <v/>
      </c>
      <c r="C1627" s="278"/>
      <c r="D1627" s="279"/>
      <c r="E1627" s="280" t="str">
        <f ca="1">IF(Table9[[#This Row],[Data de nascimento (aaaa-mm-dd)]]="","",(IF(A1627="","",DATEDIF(D1627,NOW(),"y"))))</f>
        <v/>
      </c>
      <c r="F1627" s="281"/>
      <c r="G1627" s="282"/>
      <c r="H1627" s="283" t="str">
        <f>IF(G1627="","",IF(G1627&gt;(auxiliar!L$2*14),"Sim","Não"))</f>
        <v/>
      </c>
      <c r="I1627" s="384" t="str">
        <f t="shared" si="107"/>
        <v/>
      </c>
      <c r="J1627" s="380" t="str">
        <f>IF(Table9[[#This Row],[Código do agregado
'[Entidade']]]="","",IF(A1627&lt;&gt;A1626,"A",IF(J1626="A","B",IF(J1626="B","C",IF(J1626="C","D",IF(J1626="D","E",IF(J1626="E","F",IF(J1626="F","G",IF(J1626="G","H",IF(J1626="H","I",IF(J1626="I","J",IF(J1626="J","K",IF(J1626="K","L",IF(J1626="L","M",IF(J1626="M","N",IF(J1626="N","O",IF(J1626="O","P",IF(J1626="P","Q"))))))))))))))))))</f>
        <v/>
      </c>
      <c r="K1627" s="284" t="str">
        <f t="shared" si="108"/>
        <v/>
      </c>
      <c r="L1627" s="285" t="str">
        <f t="shared" si="109"/>
        <v/>
      </c>
      <c r="M1627" s="286" t="str">
        <f t="shared" ca="1" si="110"/>
        <v/>
      </c>
      <c r="U1627" s="275"/>
    </row>
    <row r="1628" spans="1:21" x14ac:dyDescent="0.25">
      <c r="A1628" s="276"/>
      <c r="B1628" s="277" t="str">
        <f>IF(Table9[[#This Row],[Código do agregado
'[Entidade']]]="","",(CONCATENATE(VLOOKUP(Table9[[#This Row],[Código do agregado
'[Entidade']]],Table8[[Código do agregado '[Entidade']]:[Código do agregado
'[1º Direito']]],8,FALSE),".",Table9[[#This Row],[Membro]])))</f>
        <v/>
      </c>
      <c r="C1628" s="278"/>
      <c r="D1628" s="279"/>
      <c r="E1628" s="280" t="str">
        <f ca="1">IF(Table9[[#This Row],[Data de nascimento (aaaa-mm-dd)]]="","",(IF(A1628="","",DATEDIF(D1628,NOW(),"y"))))</f>
        <v/>
      </c>
      <c r="F1628" s="281"/>
      <c r="G1628" s="282"/>
      <c r="H1628" s="283" t="str">
        <f>IF(G1628="","",IF(G1628&gt;(auxiliar!L$2*14),"Sim","Não"))</f>
        <v/>
      </c>
      <c r="I1628" s="384" t="str">
        <f t="shared" si="107"/>
        <v/>
      </c>
      <c r="J1628" s="380" t="str">
        <f>IF(Table9[[#This Row],[Código do agregado
'[Entidade']]]="","",IF(A1628&lt;&gt;A1627,"A",IF(J1627="A","B",IF(J1627="B","C",IF(J1627="C","D",IF(J1627="D","E",IF(J1627="E","F",IF(J1627="F","G",IF(J1627="G","H",IF(J1627="H","I",IF(J1627="I","J",IF(J1627="J","K",IF(J1627="K","L",IF(J1627="L","M",IF(J1627="M","N",IF(J1627="N","O",IF(J1627="O","P",IF(J1627="P","Q"))))))))))))))))))</f>
        <v/>
      </c>
      <c r="K1628" s="284" t="str">
        <f t="shared" si="108"/>
        <v/>
      </c>
      <c r="L1628" s="285" t="str">
        <f t="shared" si="109"/>
        <v/>
      </c>
      <c r="M1628" s="286" t="str">
        <f t="shared" ca="1" si="110"/>
        <v/>
      </c>
      <c r="U1628" s="275"/>
    </row>
    <row r="1629" spans="1:21" x14ac:dyDescent="0.25">
      <c r="A1629" s="276"/>
      <c r="B1629" s="277" t="str">
        <f>IF(Table9[[#This Row],[Código do agregado
'[Entidade']]]="","",(CONCATENATE(VLOOKUP(Table9[[#This Row],[Código do agregado
'[Entidade']]],Table8[[Código do agregado '[Entidade']]:[Código do agregado
'[1º Direito']]],8,FALSE),".",Table9[[#This Row],[Membro]])))</f>
        <v/>
      </c>
      <c r="C1629" s="278"/>
      <c r="D1629" s="279"/>
      <c r="E1629" s="280" t="str">
        <f ca="1">IF(Table9[[#This Row],[Data de nascimento (aaaa-mm-dd)]]="","",(IF(A1629="","",DATEDIF(D1629,NOW(),"y"))))</f>
        <v/>
      </c>
      <c r="F1629" s="281"/>
      <c r="G1629" s="282"/>
      <c r="H1629" s="283" t="str">
        <f>IF(G1629="","",IF(G1629&gt;(auxiliar!L$2*14),"Sim","Não"))</f>
        <v/>
      </c>
      <c r="I1629" s="384" t="str">
        <f t="shared" si="107"/>
        <v/>
      </c>
      <c r="J1629" s="380" t="str">
        <f>IF(Table9[[#This Row],[Código do agregado
'[Entidade']]]="","",IF(A1629&lt;&gt;A1628,"A",IF(J1628="A","B",IF(J1628="B","C",IF(J1628="C","D",IF(J1628="D","E",IF(J1628="E","F",IF(J1628="F","G",IF(J1628="G","H",IF(J1628="H","I",IF(J1628="I","J",IF(J1628="J","K",IF(J1628="K","L",IF(J1628="L","M",IF(J1628="M","N",IF(J1628="N","O",IF(J1628="O","P",IF(J1628="P","Q"))))))))))))))))))</f>
        <v/>
      </c>
      <c r="K1629" s="284" t="str">
        <f t="shared" si="108"/>
        <v/>
      </c>
      <c r="L1629" s="285" t="str">
        <f t="shared" si="109"/>
        <v/>
      </c>
      <c r="M1629" s="286" t="str">
        <f t="shared" ca="1" si="110"/>
        <v/>
      </c>
      <c r="U1629" s="275"/>
    </row>
    <row r="1630" spans="1:21" x14ac:dyDescent="0.25">
      <c r="A1630" s="276"/>
      <c r="B1630" s="277" t="str">
        <f>IF(Table9[[#This Row],[Código do agregado
'[Entidade']]]="","",(CONCATENATE(VLOOKUP(Table9[[#This Row],[Código do agregado
'[Entidade']]],Table8[[Código do agregado '[Entidade']]:[Código do agregado
'[1º Direito']]],8,FALSE),".",Table9[[#This Row],[Membro]])))</f>
        <v/>
      </c>
      <c r="C1630" s="278"/>
      <c r="D1630" s="279"/>
      <c r="E1630" s="280" t="str">
        <f ca="1">IF(Table9[[#This Row],[Data de nascimento (aaaa-mm-dd)]]="","",(IF(A1630="","",DATEDIF(D1630,NOW(),"y"))))</f>
        <v/>
      </c>
      <c r="F1630" s="281"/>
      <c r="G1630" s="282"/>
      <c r="H1630" s="283" t="str">
        <f>IF(G1630="","",IF(G1630&gt;(auxiliar!L$2*14),"Sim","Não"))</f>
        <v/>
      </c>
      <c r="I1630" s="384" t="str">
        <f t="shared" si="107"/>
        <v/>
      </c>
      <c r="J1630" s="380" t="str">
        <f>IF(Table9[[#This Row],[Código do agregado
'[Entidade']]]="","",IF(A1630&lt;&gt;A1629,"A",IF(J1629="A","B",IF(J1629="B","C",IF(J1629="C","D",IF(J1629="D","E",IF(J1629="E","F",IF(J1629="F","G",IF(J1629="G","H",IF(J1629="H","I",IF(J1629="I","J",IF(J1629="J","K",IF(J1629="K","L",IF(J1629="L","M",IF(J1629="M","N",IF(J1629="N","O",IF(J1629="O","P",IF(J1629="P","Q"))))))))))))))))))</f>
        <v/>
      </c>
      <c r="K1630" s="284" t="str">
        <f t="shared" si="108"/>
        <v/>
      </c>
      <c r="L1630" s="285" t="str">
        <f t="shared" si="109"/>
        <v/>
      </c>
      <c r="M1630" s="286" t="str">
        <f t="shared" ca="1" si="110"/>
        <v/>
      </c>
      <c r="U1630" s="275"/>
    </row>
    <row r="1631" spans="1:21" x14ac:dyDescent="0.25">
      <c r="A1631" s="276"/>
      <c r="B1631" s="277" t="str">
        <f>IF(Table9[[#This Row],[Código do agregado
'[Entidade']]]="","",(CONCATENATE(VLOOKUP(Table9[[#This Row],[Código do agregado
'[Entidade']]],Table8[[Código do agregado '[Entidade']]:[Código do agregado
'[1º Direito']]],8,FALSE),".",Table9[[#This Row],[Membro]])))</f>
        <v/>
      </c>
      <c r="C1631" s="278"/>
      <c r="D1631" s="279"/>
      <c r="E1631" s="280" t="str">
        <f ca="1">IF(Table9[[#This Row],[Data de nascimento (aaaa-mm-dd)]]="","",(IF(A1631="","",DATEDIF(D1631,NOW(),"y"))))</f>
        <v/>
      </c>
      <c r="F1631" s="281"/>
      <c r="G1631" s="282"/>
      <c r="H1631" s="283" t="str">
        <f>IF(G1631="","",IF(G1631&gt;(auxiliar!L$2*14),"Sim","Não"))</f>
        <v/>
      </c>
      <c r="I1631" s="384" t="str">
        <f t="shared" si="107"/>
        <v/>
      </c>
      <c r="J1631" s="380" t="str">
        <f>IF(Table9[[#This Row],[Código do agregado
'[Entidade']]]="","",IF(A1631&lt;&gt;A1630,"A",IF(J1630="A","B",IF(J1630="B","C",IF(J1630="C","D",IF(J1630="D","E",IF(J1630="E","F",IF(J1630="F","G",IF(J1630="G","H",IF(J1630="H","I",IF(J1630="I","J",IF(J1630="J","K",IF(J1630="K","L",IF(J1630="L","M",IF(J1630="M","N",IF(J1630="N","O",IF(J1630="O","P",IF(J1630="P","Q"))))))))))))))))))</f>
        <v/>
      </c>
      <c r="K1631" s="284" t="str">
        <f t="shared" si="108"/>
        <v/>
      </c>
      <c r="L1631" s="285" t="str">
        <f t="shared" si="109"/>
        <v/>
      </c>
      <c r="M1631" s="286" t="str">
        <f t="shared" ca="1" si="110"/>
        <v/>
      </c>
      <c r="U1631" s="275"/>
    </row>
    <row r="1632" spans="1:21" x14ac:dyDescent="0.25">
      <c r="A1632" s="276"/>
      <c r="B1632" s="277" t="str">
        <f>IF(Table9[[#This Row],[Código do agregado
'[Entidade']]]="","",(CONCATENATE(VLOOKUP(Table9[[#This Row],[Código do agregado
'[Entidade']]],Table8[[Código do agregado '[Entidade']]:[Código do agregado
'[1º Direito']]],8,FALSE),".",Table9[[#This Row],[Membro]])))</f>
        <v/>
      </c>
      <c r="C1632" s="278"/>
      <c r="D1632" s="279"/>
      <c r="E1632" s="280" t="str">
        <f ca="1">IF(Table9[[#This Row],[Data de nascimento (aaaa-mm-dd)]]="","",(IF(A1632="","",DATEDIF(D1632,NOW(),"y"))))</f>
        <v/>
      </c>
      <c r="F1632" s="281"/>
      <c r="G1632" s="282"/>
      <c r="H1632" s="283" t="str">
        <f>IF(G1632="","",IF(G1632&gt;(auxiliar!L$2*14),"Sim","Não"))</f>
        <v/>
      </c>
      <c r="I1632" s="384" t="str">
        <f t="shared" si="107"/>
        <v/>
      </c>
      <c r="J1632" s="380" t="str">
        <f>IF(Table9[[#This Row],[Código do agregado
'[Entidade']]]="","",IF(A1632&lt;&gt;A1631,"A",IF(J1631="A","B",IF(J1631="B","C",IF(J1631="C","D",IF(J1631="D","E",IF(J1631="E","F",IF(J1631="F","G",IF(J1631="G","H",IF(J1631="H","I",IF(J1631="I","J",IF(J1631="J","K",IF(J1631="K","L",IF(J1631="L","M",IF(J1631="M","N",IF(J1631="N","O",IF(J1631="O","P",IF(J1631="P","Q"))))))))))))))))))</f>
        <v/>
      </c>
      <c r="K1632" s="284" t="str">
        <f t="shared" si="108"/>
        <v/>
      </c>
      <c r="L1632" s="285" t="str">
        <f t="shared" si="109"/>
        <v/>
      </c>
      <c r="M1632" s="286" t="str">
        <f t="shared" ca="1" si="110"/>
        <v/>
      </c>
      <c r="U1632" s="275"/>
    </row>
    <row r="1633" spans="1:21" x14ac:dyDescent="0.25">
      <c r="A1633" s="276"/>
      <c r="B1633" s="277" t="str">
        <f>IF(Table9[[#This Row],[Código do agregado
'[Entidade']]]="","",(CONCATENATE(VLOOKUP(Table9[[#This Row],[Código do agregado
'[Entidade']]],Table8[[Código do agregado '[Entidade']]:[Código do agregado
'[1º Direito']]],8,FALSE),".",Table9[[#This Row],[Membro]])))</f>
        <v/>
      </c>
      <c r="C1633" s="278"/>
      <c r="D1633" s="279"/>
      <c r="E1633" s="280" t="str">
        <f ca="1">IF(Table9[[#This Row],[Data de nascimento (aaaa-mm-dd)]]="","",(IF(A1633="","",DATEDIF(D1633,NOW(),"y"))))</f>
        <v/>
      </c>
      <c r="F1633" s="281"/>
      <c r="G1633" s="282"/>
      <c r="H1633" s="283" t="str">
        <f>IF(G1633="","",IF(G1633&gt;(auxiliar!L$2*14),"Sim","Não"))</f>
        <v/>
      </c>
      <c r="I1633" s="384" t="str">
        <f t="shared" si="107"/>
        <v/>
      </c>
      <c r="J1633" s="380" t="str">
        <f>IF(Table9[[#This Row],[Código do agregado
'[Entidade']]]="","",IF(A1633&lt;&gt;A1632,"A",IF(J1632="A","B",IF(J1632="B","C",IF(J1632="C","D",IF(J1632="D","E",IF(J1632="E","F",IF(J1632="F","G",IF(J1632="G","H",IF(J1632="H","I",IF(J1632="I","J",IF(J1632="J","K",IF(J1632="K","L",IF(J1632="L","M",IF(J1632="M","N",IF(J1632="N","O",IF(J1632="O","P",IF(J1632="P","Q"))))))))))))))))))</f>
        <v/>
      </c>
      <c r="K1633" s="284" t="str">
        <f t="shared" si="108"/>
        <v/>
      </c>
      <c r="L1633" s="285" t="str">
        <f t="shared" si="109"/>
        <v/>
      </c>
      <c r="M1633" s="286" t="str">
        <f t="shared" ca="1" si="110"/>
        <v/>
      </c>
      <c r="U1633" s="275"/>
    </row>
    <row r="1634" spans="1:21" x14ac:dyDescent="0.25">
      <c r="A1634" s="276"/>
      <c r="B1634" s="277" t="str">
        <f>IF(Table9[[#This Row],[Código do agregado
'[Entidade']]]="","",(CONCATENATE(VLOOKUP(Table9[[#This Row],[Código do agregado
'[Entidade']]],Table8[[Código do agregado '[Entidade']]:[Código do agregado
'[1º Direito']]],8,FALSE),".",Table9[[#This Row],[Membro]])))</f>
        <v/>
      </c>
      <c r="C1634" s="278"/>
      <c r="D1634" s="279"/>
      <c r="E1634" s="280" t="str">
        <f ca="1">IF(Table9[[#This Row],[Data de nascimento (aaaa-mm-dd)]]="","",(IF(A1634="","",DATEDIF(D1634,NOW(),"y"))))</f>
        <v/>
      </c>
      <c r="F1634" s="281"/>
      <c r="G1634" s="282"/>
      <c r="H1634" s="283" t="str">
        <f>IF(G1634="","",IF(G1634&gt;(auxiliar!L$2*14),"Sim","Não"))</f>
        <v/>
      </c>
      <c r="I1634" s="384" t="str">
        <f t="shared" si="107"/>
        <v/>
      </c>
      <c r="J1634" s="380" t="str">
        <f>IF(Table9[[#This Row],[Código do agregado
'[Entidade']]]="","",IF(A1634&lt;&gt;A1633,"A",IF(J1633="A","B",IF(J1633="B","C",IF(J1633="C","D",IF(J1633="D","E",IF(J1633="E","F",IF(J1633="F","G",IF(J1633="G","H",IF(J1633="H","I",IF(J1633="I","J",IF(J1633="J","K",IF(J1633="K","L",IF(J1633="L","M",IF(J1633="M","N",IF(J1633="N","O",IF(J1633="O","P",IF(J1633="P","Q"))))))))))))))))))</f>
        <v/>
      </c>
      <c r="K1634" s="284" t="str">
        <f t="shared" si="108"/>
        <v/>
      </c>
      <c r="L1634" s="285" t="str">
        <f t="shared" si="109"/>
        <v/>
      </c>
      <c r="M1634" s="286" t="str">
        <f t="shared" ca="1" si="110"/>
        <v/>
      </c>
      <c r="U1634" s="275"/>
    </row>
    <row r="1635" spans="1:21" x14ac:dyDescent="0.25">
      <c r="A1635" s="276"/>
      <c r="B1635" s="277" t="str">
        <f>IF(Table9[[#This Row],[Código do agregado
'[Entidade']]]="","",(CONCATENATE(VLOOKUP(Table9[[#This Row],[Código do agregado
'[Entidade']]],Table8[[Código do agregado '[Entidade']]:[Código do agregado
'[1º Direito']]],8,FALSE),".",Table9[[#This Row],[Membro]])))</f>
        <v/>
      </c>
      <c r="C1635" s="278"/>
      <c r="D1635" s="279"/>
      <c r="E1635" s="280" t="str">
        <f ca="1">IF(Table9[[#This Row],[Data de nascimento (aaaa-mm-dd)]]="","",(IF(A1635="","",DATEDIF(D1635,NOW(),"y"))))</f>
        <v/>
      </c>
      <c r="F1635" s="281"/>
      <c r="G1635" s="282"/>
      <c r="H1635" s="283" t="str">
        <f>IF(G1635="","",IF(G1635&gt;(auxiliar!L$2*14),"Sim","Não"))</f>
        <v/>
      </c>
      <c r="I1635" s="384" t="str">
        <f t="shared" si="107"/>
        <v/>
      </c>
      <c r="J1635" s="380" t="str">
        <f>IF(Table9[[#This Row],[Código do agregado
'[Entidade']]]="","",IF(A1635&lt;&gt;A1634,"A",IF(J1634="A","B",IF(J1634="B","C",IF(J1634="C","D",IF(J1634="D","E",IF(J1634="E","F",IF(J1634="F","G",IF(J1634="G","H",IF(J1634="H","I",IF(J1634="I","J",IF(J1634="J","K",IF(J1634="K","L",IF(J1634="L","M",IF(J1634="M","N",IF(J1634="N","O",IF(J1634="O","P",IF(J1634="P","Q"))))))))))))))))))</f>
        <v/>
      </c>
      <c r="K1635" s="284" t="str">
        <f t="shared" si="108"/>
        <v/>
      </c>
      <c r="L1635" s="285" t="str">
        <f t="shared" si="109"/>
        <v/>
      </c>
      <c r="M1635" s="286" t="str">
        <f t="shared" ca="1" si="110"/>
        <v/>
      </c>
      <c r="U1635" s="275"/>
    </row>
    <row r="1636" spans="1:21" x14ac:dyDescent="0.25">
      <c r="A1636" s="276"/>
      <c r="B1636" s="277" t="str">
        <f>IF(Table9[[#This Row],[Código do agregado
'[Entidade']]]="","",(CONCATENATE(VLOOKUP(Table9[[#This Row],[Código do agregado
'[Entidade']]],Table8[[Código do agregado '[Entidade']]:[Código do agregado
'[1º Direito']]],8,FALSE),".",Table9[[#This Row],[Membro]])))</f>
        <v/>
      </c>
      <c r="C1636" s="278"/>
      <c r="D1636" s="279"/>
      <c r="E1636" s="280" t="str">
        <f ca="1">IF(Table9[[#This Row],[Data de nascimento (aaaa-mm-dd)]]="","",(IF(A1636="","",DATEDIF(D1636,NOW(),"y"))))</f>
        <v/>
      </c>
      <c r="F1636" s="281"/>
      <c r="G1636" s="282"/>
      <c r="H1636" s="283" t="str">
        <f>IF(G1636="","",IF(G1636&gt;(auxiliar!L$2*14),"Sim","Não"))</f>
        <v/>
      </c>
      <c r="I1636" s="384" t="str">
        <f t="shared" si="107"/>
        <v/>
      </c>
      <c r="J1636" s="380" t="str">
        <f>IF(Table9[[#This Row],[Código do agregado
'[Entidade']]]="","",IF(A1636&lt;&gt;A1635,"A",IF(J1635="A","B",IF(J1635="B","C",IF(J1635="C","D",IF(J1635="D","E",IF(J1635="E","F",IF(J1635="F","G",IF(J1635="G","H",IF(J1635="H","I",IF(J1635="I","J",IF(J1635="J","K",IF(J1635="K","L",IF(J1635="L","M",IF(J1635="M","N",IF(J1635="N","O",IF(J1635="O","P",IF(J1635="P","Q"))))))))))))))))))</f>
        <v/>
      </c>
      <c r="K1636" s="284" t="str">
        <f t="shared" si="108"/>
        <v/>
      </c>
      <c r="L1636" s="285" t="str">
        <f t="shared" si="109"/>
        <v/>
      </c>
      <c r="M1636" s="286" t="str">
        <f t="shared" ca="1" si="110"/>
        <v/>
      </c>
      <c r="U1636" s="275"/>
    </row>
    <row r="1637" spans="1:21" x14ac:dyDescent="0.25">
      <c r="A1637" s="276"/>
      <c r="B1637" s="277" t="str">
        <f>IF(Table9[[#This Row],[Código do agregado
'[Entidade']]]="","",(CONCATENATE(VLOOKUP(Table9[[#This Row],[Código do agregado
'[Entidade']]],Table8[[Código do agregado '[Entidade']]:[Código do agregado
'[1º Direito']]],8,FALSE),".",Table9[[#This Row],[Membro]])))</f>
        <v/>
      </c>
      <c r="C1637" s="278"/>
      <c r="D1637" s="279"/>
      <c r="E1637" s="280" t="str">
        <f ca="1">IF(Table9[[#This Row],[Data de nascimento (aaaa-mm-dd)]]="","",(IF(A1637="","",DATEDIF(D1637,NOW(),"y"))))</f>
        <v/>
      </c>
      <c r="F1637" s="281"/>
      <c r="G1637" s="282"/>
      <c r="H1637" s="283" t="str">
        <f>IF(G1637="","",IF(G1637&gt;(auxiliar!L$2*14),"Sim","Não"))</f>
        <v/>
      </c>
      <c r="I1637" s="384" t="str">
        <f t="shared" si="107"/>
        <v/>
      </c>
      <c r="J1637" s="380" t="str">
        <f>IF(Table9[[#This Row],[Código do agregado
'[Entidade']]]="","",IF(A1637&lt;&gt;A1636,"A",IF(J1636="A","B",IF(J1636="B","C",IF(J1636="C","D",IF(J1636="D","E",IF(J1636="E","F",IF(J1636="F","G",IF(J1636="G","H",IF(J1636="H","I",IF(J1636="I","J",IF(J1636="J","K",IF(J1636="K","L",IF(J1636="L","M",IF(J1636="M","N",IF(J1636="N","O",IF(J1636="O","P",IF(J1636="P","Q"))))))))))))))))))</f>
        <v/>
      </c>
      <c r="K1637" s="284" t="str">
        <f t="shared" si="108"/>
        <v/>
      </c>
      <c r="L1637" s="285" t="str">
        <f t="shared" si="109"/>
        <v/>
      </c>
      <c r="M1637" s="286" t="str">
        <f t="shared" ca="1" si="110"/>
        <v/>
      </c>
      <c r="U1637" s="275"/>
    </row>
    <row r="1638" spans="1:21" x14ac:dyDescent="0.25">
      <c r="A1638" s="276"/>
      <c r="B1638" s="277" t="str">
        <f>IF(Table9[[#This Row],[Código do agregado
'[Entidade']]]="","",(CONCATENATE(VLOOKUP(Table9[[#This Row],[Código do agregado
'[Entidade']]],Table8[[Código do agregado '[Entidade']]:[Código do agregado
'[1º Direito']]],8,FALSE),".",Table9[[#This Row],[Membro]])))</f>
        <v/>
      </c>
      <c r="C1638" s="278"/>
      <c r="D1638" s="279"/>
      <c r="E1638" s="280" t="str">
        <f ca="1">IF(Table9[[#This Row],[Data de nascimento (aaaa-mm-dd)]]="","",(IF(A1638="","",DATEDIF(D1638,NOW(),"y"))))</f>
        <v/>
      </c>
      <c r="F1638" s="281"/>
      <c r="G1638" s="282"/>
      <c r="H1638" s="283" t="str">
        <f>IF(G1638="","",IF(G1638&gt;(auxiliar!L$2*14),"Sim","Não"))</f>
        <v/>
      </c>
      <c r="I1638" s="384" t="str">
        <f t="shared" si="107"/>
        <v/>
      </c>
      <c r="J1638" s="380" t="str">
        <f>IF(Table9[[#This Row],[Código do agregado
'[Entidade']]]="","",IF(A1638&lt;&gt;A1637,"A",IF(J1637="A","B",IF(J1637="B","C",IF(J1637="C","D",IF(J1637="D","E",IF(J1637="E","F",IF(J1637="F","G",IF(J1637="G","H",IF(J1637="H","I",IF(J1637="I","J",IF(J1637="J","K",IF(J1637="K","L",IF(J1637="L","M",IF(J1637="M","N",IF(J1637="N","O",IF(J1637="O","P",IF(J1637="P","Q"))))))))))))))))))</f>
        <v/>
      </c>
      <c r="K1638" s="284" t="str">
        <f t="shared" si="108"/>
        <v/>
      </c>
      <c r="L1638" s="285" t="str">
        <f t="shared" si="109"/>
        <v/>
      </c>
      <c r="M1638" s="286" t="str">
        <f t="shared" ca="1" si="110"/>
        <v/>
      </c>
      <c r="U1638" s="275"/>
    </row>
    <row r="1639" spans="1:21" x14ac:dyDescent="0.25">
      <c r="A1639" s="276"/>
      <c r="B1639" s="277" t="str">
        <f>IF(Table9[[#This Row],[Código do agregado
'[Entidade']]]="","",(CONCATENATE(VLOOKUP(Table9[[#This Row],[Código do agregado
'[Entidade']]],Table8[[Código do agregado '[Entidade']]:[Código do agregado
'[1º Direito']]],8,FALSE),".",Table9[[#This Row],[Membro]])))</f>
        <v/>
      </c>
      <c r="C1639" s="278"/>
      <c r="D1639" s="279"/>
      <c r="E1639" s="280" t="str">
        <f ca="1">IF(Table9[[#This Row],[Data de nascimento (aaaa-mm-dd)]]="","",(IF(A1639="","",DATEDIF(D1639,NOW(),"y"))))</f>
        <v/>
      </c>
      <c r="F1639" s="281"/>
      <c r="G1639" s="282"/>
      <c r="H1639" s="283" t="str">
        <f>IF(G1639="","",IF(G1639&gt;(auxiliar!L$2*14),"Sim","Não"))</f>
        <v/>
      </c>
      <c r="I1639" s="384" t="str">
        <f t="shared" si="107"/>
        <v/>
      </c>
      <c r="J1639" s="380" t="str">
        <f>IF(Table9[[#This Row],[Código do agregado
'[Entidade']]]="","",IF(A1639&lt;&gt;A1638,"A",IF(J1638="A","B",IF(J1638="B","C",IF(J1638="C","D",IF(J1638="D","E",IF(J1638="E","F",IF(J1638="F","G",IF(J1638="G","H",IF(J1638="H","I",IF(J1638="I","J",IF(J1638="J","K",IF(J1638="K","L",IF(J1638="L","M",IF(J1638="M","N",IF(J1638="N","O",IF(J1638="O","P",IF(J1638="P","Q"))))))))))))))))))</f>
        <v/>
      </c>
      <c r="K1639" s="284" t="str">
        <f t="shared" si="108"/>
        <v/>
      </c>
      <c r="L1639" s="285" t="str">
        <f t="shared" si="109"/>
        <v/>
      </c>
      <c r="M1639" s="286" t="str">
        <f t="shared" ca="1" si="110"/>
        <v/>
      </c>
      <c r="U1639" s="275"/>
    </row>
    <row r="1640" spans="1:21" x14ac:dyDescent="0.25">
      <c r="A1640" s="276"/>
      <c r="B1640" s="277" t="str">
        <f>IF(Table9[[#This Row],[Código do agregado
'[Entidade']]]="","",(CONCATENATE(VLOOKUP(Table9[[#This Row],[Código do agregado
'[Entidade']]],Table8[[Código do agregado '[Entidade']]:[Código do agregado
'[1º Direito']]],8,FALSE),".",Table9[[#This Row],[Membro]])))</f>
        <v/>
      </c>
      <c r="C1640" s="278"/>
      <c r="D1640" s="279"/>
      <c r="E1640" s="280" t="str">
        <f ca="1">IF(Table9[[#This Row],[Data de nascimento (aaaa-mm-dd)]]="","",(IF(A1640="","",DATEDIF(D1640,NOW(),"y"))))</f>
        <v/>
      </c>
      <c r="F1640" s="281"/>
      <c r="G1640" s="282"/>
      <c r="H1640" s="283" t="str">
        <f>IF(G1640="","",IF(G1640&gt;(auxiliar!L$2*14),"Sim","Não"))</f>
        <v/>
      </c>
      <c r="I1640" s="384" t="str">
        <f t="shared" si="107"/>
        <v/>
      </c>
      <c r="J1640" s="380" t="str">
        <f>IF(Table9[[#This Row],[Código do agregado
'[Entidade']]]="","",IF(A1640&lt;&gt;A1639,"A",IF(J1639="A","B",IF(J1639="B","C",IF(J1639="C","D",IF(J1639="D","E",IF(J1639="E","F",IF(J1639="F","G",IF(J1639="G","H",IF(J1639="H","I",IF(J1639="I","J",IF(J1639="J","K",IF(J1639="K","L",IF(J1639="L","M",IF(J1639="M","N",IF(J1639="N","O",IF(J1639="O","P",IF(J1639="P","Q"))))))))))))))))))</f>
        <v/>
      </c>
      <c r="K1640" s="284" t="str">
        <f t="shared" si="108"/>
        <v/>
      </c>
      <c r="L1640" s="285" t="str">
        <f t="shared" si="109"/>
        <v/>
      </c>
      <c r="M1640" s="286" t="str">
        <f t="shared" ca="1" si="110"/>
        <v/>
      </c>
      <c r="U1640" s="275"/>
    </row>
    <row r="1641" spans="1:21" x14ac:dyDescent="0.25">
      <c r="A1641" s="276"/>
      <c r="B1641" s="277" t="str">
        <f>IF(Table9[[#This Row],[Código do agregado
'[Entidade']]]="","",(CONCATENATE(VLOOKUP(Table9[[#This Row],[Código do agregado
'[Entidade']]],Table8[[Código do agregado '[Entidade']]:[Código do agregado
'[1º Direito']]],8,FALSE),".",Table9[[#This Row],[Membro]])))</f>
        <v/>
      </c>
      <c r="C1641" s="278"/>
      <c r="D1641" s="279"/>
      <c r="E1641" s="280" t="str">
        <f ca="1">IF(Table9[[#This Row],[Data de nascimento (aaaa-mm-dd)]]="","",(IF(A1641="","",DATEDIF(D1641,NOW(),"y"))))</f>
        <v/>
      </c>
      <c r="F1641" s="281"/>
      <c r="G1641" s="282"/>
      <c r="H1641" s="283" t="str">
        <f>IF(G1641="","",IF(G1641&gt;(auxiliar!L$2*14),"Sim","Não"))</f>
        <v/>
      </c>
      <c r="I1641" s="384" t="str">
        <f t="shared" si="107"/>
        <v/>
      </c>
      <c r="J1641" s="380" t="str">
        <f>IF(Table9[[#This Row],[Código do agregado
'[Entidade']]]="","",IF(A1641&lt;&gt;A1640,"A",IF(J1640="A","B",IF(J1640="B","C",IF(J1640="C","D",IF(J1640="D","E",IF(J1640="E","F",IF(J1640="F","G",IF(J1640="G","H",IF(J1640="H","I",IF(J1640="I","J",IF(J1640="J","K",IF(J1640="K","L",IF(J1640="L","M",IF(J1640="M","N",IF(J1640="N","O",IF(J1640="O","P",IF(J1640="P","Q"))))))))))))))))))</f>
        <v/>
      </c>
      <c r="K1641" s="284" t="str">
        <f t="shared" si="108"/>
        <v/>
      </c>
      <c r="L1641" s="285" t="str">
        <f t="shared" si="109"/>
        <v/>
      </c>
      <c r="M1641" s="286" t="str">
        <f t="shared" ca="1" si="110"/>
        <v/>
      </c>
      <c r="U1641" s="275"/>
    </row>
    <row r="1642" spans="1:21" x14ac:dyDescent="0.25">
      <c r="A1642" s="276"/>
      <c r="B1642" s="277" t="str">
        <f>IF(Table9[[#This Row],[Código do agregado
'[Entidade']]]="","",(CONCATENATE(VLOOKUP(Table9[[#This Row],[Código do agregado
'[Entidade']]],Table8[[Código do agregado '[Entidade']]:[Código do agregado
'[1º Direito']]],8,FALSE),".",Table9[[#This Row],[Membro]])))</f>
        <v/>
      </c>
      <c r="C1642" s="278"/>
      <c r="D1642" s="279"/>
      <c r="E1642" s="280" t="str">
        <f ca="1">IF(Table9[[#This Row],[Data de nascimento (aaaa-mm-dd)]]="","",(IF(A1642="","",DATEDIF(D1642,NOW(),"y"))))</f>
        <v/>
      </c>
      <c r="F1642" s="281"/>
      <c r="G1642" s="282"/>
      <c r="H1642" s="283" t="str">
        <f>IF(G1642="","",IF(G1642&gt;(auxiliar!L$2*14),"Sim","Não"))</f>
        <v/>
      </c>
      <c r="I1642" s="384" t="str">
        <f t="shared" si="107"/>
        <v/>
      </c>
      <c r="J1642" s="380" t="str">
        <f>IF(Table9[[#This Row],[Código do agregado
'[Entidade']]]="","",IF(A1642&lt;&gt;A1641,"A",IF(J1641="A","B",IF(J1641="B","C",IF(J1641="C","D",IF(J1641="D","E",IF(J1641="E","F",IF(J1641="F","G",IF(J1641="G","H",IF(J1641="H","I",IF(J1641="I","J",IF(J1641="J","K",IF(J1641="K","L",IF(J1641="L","M",IF(J1641="M","N",IF(J1641="N","O",IF(J1641="O","P",IF(J1641="P","Q"))))))))))))))))))</f>
        <v/>
      </c>
      <c r="K1642" s="284" t="str">
        <f t="shared" si="108"/>
        <v/>
      </c>
      <c r="L1642" s="285" t="str">
        <f t="shared" si="109"/>
        <v/>
      </c>
      <c r="M1642" s="286" t="str">
        <f t="shared" ca="1" si="110"/>
        <v/>
      </c>
      <c r="U1642" s="275"/>
    </row>
    <row r="1643" spans="1:21" x14ac:dyDescent="0.25">
      <c r="A1643" s="276"/>
      <c r="B1643" s="277" t="str">
        <f>IF(Table9[[#This Row],[Código do agregado
'[Entidade']]]="","",(CONCATENATE(VLOOKUP(Table9[[#This Row],[Código do agregado
'[Entidade']]],Table8[[Código do agregado '[Entidade']]:[Código do agregado
'[1º Direito']]],8,FALSE),".",Table9[[#This Row],[Membro]])))</f>
        <v/>
      </c>
      <c r="C1643" s="278"/>
      <c r="D1643" s="279"/>
      <c r="E1643" s="280" t="str">
        <f ca="1">IF(Table9[[#This Row],[Data de nascimento (aaaa-mm-dd)]]="","",(IF(A1643="","",DATEDIF(D1643,NOW(),"y"))))</f>
        <v/>
      </c>
      <c r="F1643" s="281"/>
      <c r="G1643" s="282"/>
      <c r="H1643" s="283" t="str">
        <f>IF(G1643="","",IF(G1643&gt;(auxiliar!L$2*14),"Sim","Não"))</f>
        <v/>
      </c>
      <c r="I1643" s="384" t="str">
        <f t="shared" si="107"/>
        <v/>
      </c>
      <c r="J1643" s="380" t="str">
        <f>IF(Table9[[#This Row],[Código do agregado
'[Entidade']]]="","",IF(A1643&lt;&gt;A1642,"A",IF(J1642="A","B",IF(J1642="B","C",IF(J1642="C","D",IF(J1642="D","E",IF(J1642="E","F",IF(J1642="F","G",IF(J1642="G","H",IF(J1642="H","I",IF(J1642="I","J",IF(J1642="J","K",IF(J1642="K","L",IF(J1642="L","M",IF(J1642="M","N",IF(J1642="N","O",IF(J1642="O","P",IF(J1642="P","Q"))))))))))))))))))</f>
        <v/>
      </c>
      <c r="K1643" s="284" t="str">
        <f t="shared" si="108"/>
        <v/>
      </c>
      <c r="L1643" s="285" t="str">
        <f t="shared" si="109"/>
        <v/>
      </c>
      <c r="M1643" s="286" t="str">
        <f t="shared" ca="1" si="110"/>
        <v/>
      </c>
      <c r="U1643" s="275"/>
    </row>
    <row r="1644" spans="1:21" x14ac:dyDescent="0.25">
      <c r="A1644" s="276"/>
      <c r="B1644" s="277" t="str">
        <f>IF(Table9[[#This Row],[Código do agregado
'[Entidade']]]="","",(CONCATENATE(VLOOKUP(Table9[[#This Row],[Código do agregado
'[Entidade']]],Table8[[Código do agregado '[Entidade']]:[Código do agregado
'[1º Direito']]],8,FALSE),".",Table9[[#This Row],[Membro]])))</f>
        <v/>
      </c>
      <c r="C1644" s="278"/>
      <c r="D1644" s="279"/>
      <c r="E1644" s="280" t="str">
        <f ca="1">IF(Table9[[#This Row],[Data de nascimento (aaaa-mm-dd)]]="","",(IF(A1644="","",DATEDIF(D1644,NOW(),"y"))))</f>
        <v/>
      </c>
      <c r="F1644" s="281"/>
      <c r="G1644" s="282"/>
      <c r="H1644" s="283" t="str">
        <f>IF(G1644="","",IF(G1644&gt;(auxiliar!L$2*14),"Sim","Não"))</f>
        <v/>
      </c>
      <c r="I1644" s="384" t="str">
        <f t="shared" si="107"/>
        <v/>
      </c>
      <c r="J1644" s="380" t="str">
        <f>IF(Table9[[#This Row],[Código do agregado
'[Entidade']]]="","",IF(A1644&lt;&gt;A1643,"A",IF(J1643="A","B",IF(J1643="B","C",IF(J1643="C","D",IF(J1643="D","E",IF(J1643="E","F",IF(J1643="F","G",IF(J1643="G","H",IF(J1643="H","I",IF(J1643="I","J",IF(J1643="J","K",IF(J1643="K","L",IF(J1643="L","M",IF(J1643="M","N",IF(J1643="N","O",IF(J1643="O","P",IF(J1643="P","Q"))))))))))))))))))</f>
        <v/>
      </c>
      <c r="K1644" s="284" t="str">
        <f t="shared" si="108"/>
        <v/>
      </c>
      <c r="L1644" s="285" t="str">
        <f t="shared" si="109"/>
        <v/>
      </c>
      <c r="M1644" s="286" t="str">
        <f t="shared" ca="1" si="110"/>
        <v/>
      </c>
      <c r="U1644" s="275"/>
    </row>
    <row r="1645" spans="1:21" x14ac:dyDescent="0.25">
      <c r="A1645" s="276"/>
      <c r="B1645" s="277" t="str">
        <f>IF(Table9[[#This Row],[Código do agregado
'[Entidade']]]="","",(CONCATENATE(VLOOKUP(Table9[[#This Row],[Código do agregado
'[Entidade']]],Table8[[Código do agregado '[Entidade']]:[Código do agregado
'[1º Direito']]],8,FALSE),".",Table9[[#This Row],[Membro]])))</f>
        <v/>
      </c>
      <c r="C1645" s="278"/>
      <c r="D1645" s="279"/>
      <c r="E1645" s="280" t="str">
        <f ca="1">IF(Table9[[#This Row],[Data de nascimento (aaaa-mm-dd)]]="","",(IF(A1645="","",DATEDIF(D1645,NOW(),"y"))))</f>
        <v/>
      </c>
      <c r="F1645" s="281"/>
      <c r="G1645" s="282"/>
      <c r="H1645" s="283" t="str">
        <f>IF(G1645="","",IF(G1645&gt;(auxiliar!L$2*14),"Sim","Não"))</f>
        <v/>
      </c>
      <c r="I1645" s="384" t="str">
        <f t="shared" si="107"/>
        <v/>
      </c>
      <c r="J1645" s="380" t="str">
        <f>IF(Table9[[#This Row],[Código do agregado
'[Entidade']]]="","",IF(A1645&lt;&gt;A1644,"A",IF(J1644="A","B",IF(J1644="B","C",IF(J1644="C","D",IF(J1644="D","E",IF(J1644="E","F",IF(J1644="F","G",IF(J1644="G","H",IF(J1644="H","I",IF(J1644="I","J",IF(J1644="J","K",IF(J1644="K","L",IF(J1644="L","M",IF(J1644="M","N",IF(J1644="N","O",IF(J1644="O","P",IF(J1644="P","Q"))))))))))))))))))</f>
        <v/>
      </c>
      <c r="K1645" s="284" t="str">
        <f t="shared" si="108"/>
        <v/>
      </c>
      <c r="L1645" s="285" t="str">
        <f t="shared" si="109"/>
        <v/>
      </c>
      <c r="M1645" s="286" t="str">
        <f t="shared" ca="1" si="110"/>
        <v/>
      </c>
      <c r="U1645" s="275"/>
    </row>
    <row r="1646" spans="1:21" x14ac:dyDescent="0.25">
      <c r="A1646" s="276"/>
      <c r="B1646" s="277" t="str">
        <f>IF(Table9[[#This Row],[Código do agregado
'[Entidade']]]="","",(CONCATENATE(VLOOKUP(Table9[[#This Row],[Código do agregado
'[Entidade']]],Table8[[Código do agregado '[Entidade']]:[Código do agregado
'[1º Direito']]],8,FALSE),".",Table9[[#This Row],[Membro]])))</f>
        <v/>
      </c>
      <c r="C1646" s="278"/>
      <c r="D1646" s="279"/>
      <c r="E1646" s="280" t="str">
        <f ca="1">IF(Table9[[#This Row],[Data de nascimento (aaaa-mm-dd)]]="","",(IF(A1646="","",DATEDIF(D1646,NOW(),"y"))))</f>
        <v/>
      </c>
      <c r="F1646" s="281"/>
      <c r="G1646" s="282"/>
      <c r="H1646" s="283" t="str">
        <f>IF(G1646="","",IF(G1646&gt;(auxiliar!L$2*14),"Sim","Não"))</f>
        <v/>
      </c>
      <c r="I1646" s="384" t="str">
        <f t="shared" si="107"/>
        <v/>
      </c>
      <c r="J1646" s="380" t="str">
        <f>IF(Table9[[#This Row],[Código do agregado
'[Entidade']]]="","",IF(A1646&lt;&gt;A1645,"A",IF(J1645="A","B",IF(J1645="B","C",IF(J1645="C","D",IF(J1645="D","E",IF(J1645="E","F",IF(J1645="F","G",IF(J1645="G","H",IF(J1645="H","I",IF(J1645="I","J",IF(J1645="J","K",IF(J1645="K","L",IF(J1645="L","M",IF(J1645="M","N",IF(J1645="N","O",IF(J1645="O","P",IF(J1645="P","Q"))))))))))))))))))</f>
        <v/>
      </c>
      <c r="K1646" s="284" t="str">
        <f t="shared" si="108"/>
        <v/>
      </c>
      <c r="L1646" s="285" t="str">
        <f t="shared" si="109"/>
        <v/>
      </c>
      <c r="M1646" s="286" t="str">
        <f t="shared" ca="1" si="110"/>
        <v/>
      </c>
      <c r="U1646" s="275"/>
    </row>
    <row r="1647" spans="1:21" x14ac:dyDescent="0.25">
      <c r="A1647" s="276"/>
      <c r="B1647" s="277" t="str">
        <f>IF(Table9[[#This Row],[Código do agregado
'[Entidade']]]="","",(CONCATENATE(VLOOKUP(Table9[[#This Row],[Código do agregado
'[Entidade']]],Table8[[Código do agregado '[Entidade']]:[Código do agregado
'[1º Direito']]],8,FALSE),".",Table9[[#This Row],[Membro]])))</f>
        <v/>
      </c>
      <c r="C1647" s="278"/>
      <c r="D1647" s="279"/>
      <c r="E1647" s="280" t="str">
        <f ca="1">IF(Table9[[#This Row],[Data de nascimento (aaaa-mm-dd)]]="","",(IF(A1647="","",DATEDIF(D1647,NOW(),"y"))))</f>
        <v/>
      </c>
      <c r="F1647" s="281"/>
      <c r="G1647" s="282"/>
      <c r="H1647" s="283" t="str">
        <f>IF(G1647="","",IF(G1647&gt;(auxiliar!L$2*14),"Sim","Não"))</f>
        <v/>
      </c>
      <c r="I1647" s="384" t="str">
        <f t="shared" si="107"/>
        <v/>
      </c>
      <c r="J1647" s="380" t="str">
        <f>IF(Table9[[#This Row],[Código do agregado
'[Entidade']]]="","",IF(A1647&lt;&gt;A1646,"A",IF(J1646="A","B",IF(J1646="B","C",IF(J1646="C","D",IF(J1646="D","E",IF(J1646="E","F",IF(J1646="F","G",IF(J1646="G","H",IF(J1646="H","I",IF(J1646="I","J",IF(J1646="J","K",IF(J1646="K","L",IF(J1646="L","M",IF(J1646="M","N",IF(J1646="N","O",IF(J1646="O","P",IF(J1646="P","Q"))))))))))))))))))</f>
        <v/>
      </c>
      <c r="K1647" s="284" t="str">
        <f t="shared" si="108"/>
        <v/>
      </c>
      <c r="L1647" s="285" t="str">
        <f t="shared" si="109"/>
        <v/>
      </c>
      <c r="M1647" s="286" t="str">
        <f t="shared" ca="1" si="110"/>
        <v/>
      </c>
      <c r="U1647" s="275"/>
    </row>
    <row r="1648" spans="1:21" x14ac:dyDescent="0.25">
      <c r="A1648" s="276"/>
      <c r="B1648" s="277" t="str">
        <f>IF(Table9[[#This Row],[Código do agregado
'[Entidade']]]="","",(CONCATENATE(VLOOKUP(Table9[[#This Row],[Código do agregado
'[Entidade']]],Table8[[Código do agregado '[Entidade']]:[Código do agregado
'[1º Direito']]],8,FALSE),".",Table9[[#This Row],[Membro]])))</f>
        <v/>
      </c>
      <c r="C1648" s="278"/>
      <c r="D1648" s="279"/>
      <c r="E1648" s="280" t="str">
        <f ca="1">IF(Table9[[#This Row],[Data de nascimento (aaaa-mm-dd)]]="","",(IF(A1648="","",DATEDIF(D1648,NOW(),"y"))))</f>
        <v/>
      </c>
      <c r="F1648" s="281"/>
      <c r="G1648" s="282"/>
      <c r="H1648" s="283" t="str">
        <f>IF(G1648="","",IF(G1648&gt;(auxiliar!L$2*14),"Sim","Não"))</f>
        <v/>
      </c>
      <c r="I1648" s="384" t="str">
        <f t="shared" si="107"/>
        <v/>
      </c>
      <c r="J1648" s="380" t="str">
        <f>IF(Table9[[#This Row],[Código do agregado
'[Entidade']]]="","",IF(A1648&lt;&gt;A1647,"A",IF(J1647="A","B",IF(J1647="B","C",IF(J1647="C","D",IF(J1647="D","E",IF(J1647="E","F",IF(J1647="F","G",IF(J1647="G","H",IF(J1647="H","I",IF(J1647="I","J",IF(J1647="J","K",IF(J1647="K","L",IF(J1647="L","M",IF(J1647="M","N",IF(J1647="N","O",IF(J1647="O","P",IF(J1647="P","Q"))))))))))))))))))</f>
        <v/>
      </c>
      <c r="K1648" s="284" t="str">
        <f t="shared" si="108"/>
        <v/>
      </c>
      <c r="L1648" s="285" t="str">
        <f t="shared" si="109"/>
        <v/>
      </c>
      <c r="M1648" s="286" t="str">
        <f t="shared" ca="1" si="110"/>
        <v/>
      </c>
      <c r="U1648" s="275"/>
    </row>
    <row r="1649" spans="1:21" x14ac:dyDescent="0.25">
      <c r="A1649" s="276"/>
      <c r="B1649" s="277" t="str">
        <f>IF(Table9[[#This Row],[Código do agregado
'[Entidade']]]="","",(CONCATENATE(VLOOKUP(Table9[[#This Row],[Código do agregado
'[Entidade']]],Table8[[Código do agregado '[Entidade']]:[Código do agregado
'[1º Direito']]],8,FALSE),".",Table9[[#This Row],[Membro]])))</f>
        <v/>
      </c>
      <c r="C1649" s="278"/>
      <c r="D1649" s="279"/>
      <c r="E1649" s="280" t="str">
        <f ca="1">IF(Table9[[#This Row],[Data de nascimento (aaaa-mm-dd)]]="","",(IF(A1649="","",DATEDIF(D1649,NOW(),"y"))))</f>
        <v/>
      </c>
      <c r="F1649" s="281"/>
      <c r="G1649" s="282"/>
      <c r="H1649" s="283" t="str">
        <f>IF(G1649="","",IF(G1649&gt;(auxiliar!L$2*14),"Sim","Não"))</f>
        <v/>
      </c>
      <c r="I1649" s="384" t="str">
        <f t="shared" si="107"/>
        <v/>
      </c>
      <c r="J1649" s="380" t="str">
        <f>IF(Table9[[#This Row],[Código do agregado
'[Entidade']]]="","",IF(A1649&lt;&gt;A1648,"A",IF(J1648="A","B",IF(J1648="B","C",IF(J1648="C","D",IF(J1648="D","E",IF(J1648="E","F",IF(J1648="F","G",IF(J1648="G","H",IF(J1648="H","I",IF(J1648="I","J",IF(J1648="J","K",IF(J1648="K","L",IF(J1648="L","M",IF(J1648="M","N",IF(J1648="N","O",IF(J1648="O","P",IF(J1648="P","Q"))))))))))))))))))</f>
        <v/>
      </c>
      <c r="K1649" s="284" t="str">
        <f t="shared" si="108"/>
        <v/>
      </c>
      <c r="L1649" s="285" t="str">
        <f t="shared" si="109"/>
        <v/>
      </c>
      <c r="M1649" s="286" t="str">
        <f t="shared" ca="1" si="110"/>
        <v/>
      </c>
      <c r="U1649" s="275"/>
    </row>
    <row r="1650" spans="1:21" x14ac:dyDescent="0.25">
      <c r="A1650" s="276"/>
      <c r="B1650" s="277" t="str">
        <f>IF(Table9[[#This Row],[Código do agregado
'[Entidade']]]="","",(CONCATENATE(VLOOKUP(Table9[[#This Row],[Código do agregado
'[Entidade']]],Table8[[Código do agregado '[Entidade']]:[Código do agregado
'[1º Direito']]],8,FALSE),".",Table9[[#This Row],[Membro]])))</f>
        <v/>
      </c>
      <c r="C1650" s="278"/>
      <c r="D1650" s="279"/>
      <c r="E1650" s="280" t="str">
        <f ca="1">IF(Table9[[#This Row],[Data de nascimento (aaaa-mm-dd)]]="","",(IF(A1650="","",DATEDIF(D1650,NOW(),"y"))))</f>
        <v/>
      </c>
      <c r="F1650" s="281"/>
      <c r="G1650" s="282"/>
      <c r="H1650" s="283" t="str">
        <f>IF(G1650="","",IF(G1650&gt;(auxiliar!L$2*14),"Sim","Não"))</f>
        <v/>
      </c>
      <c r="I1650" s="384" t="str">
        <f t="shared" si="107"/>
        <v/>
      </c>
      <c r="J1650" s="380" t="str">
        <f>IF(Table9[[#This Row],[Código do agregado
'[Entidade']]]="","",IF(A1650&lt;&gt;A1649,"A",IF(J1649="A","B",IF(J1649="B","C",IF(J1649="C","D",IF(J1649="D","E",IF(J1649="E","F",IF(J1649="F","G",IF(J1649="G","H",IF(J1649="H","I",IF(J1649="I","J",IF(J1649="J","K",IF(J1649="K","L",IF(J1649="L","M",IF(J1649="M","N",IF(J1649="N","O",IF(J1649="O","P",IF(J1649="P","Q"))))))))))))))))))</f>
        <v/>
      </c>
      <c r="K1650" s="284" t="str">
        <f t="shared" si="108"/>
        <v/>
      </c>
      <c r="L1650" s="285" t="str">
        <f t="shared" si="109"/>
        <v/>
      </c>
      <c r="M1650" s="286" t="str">
        <f t="shared" ca="1" si="110"/>
        <v/>
      </c>
      <c r="U1650" s="275"/>
    </row>
    <row r="1651" spans="1:21" x14ac:dyDescent="0.25">
      <c r="A1651" s="276"/>
      <c r="B1651" s="277" t="str">
        <f>IF(Table9[[#This Row],[Código do agregado
'[Entidade']]]="","",(CONCATENATE(VLOOKUP(Table9[[#This Row],[Código do agregado
'[Entidade']]],Table8[[Código do agregado '[Entidade']]:[Código do agregado
'[1º Direito']]],8,FALSE),".",Table9[[#This Row],[Membro]])))</f>
        <v/>
      </c>
      <c r="C1651" s="278"/>
      <c r="D1651" s="279"/>
      <c r="E1651" s="280" t="str">
        <f ca="1">IF(Table9[[#This Row],[Data de nascimento (aaaa-mm-dd)]]="","",(IF(A1651="","",DATEDIF(D1651,NOW(),"y"))))</f>
        <v/>
      </c>
      <c r="F1651" s="281"/>
      <c r="G1651" s="282"/>
      <c r="H1651" s="283" t="str">
        <f>IF(G1651="","",IF(G1651&gt;(auxiliar!L$2*14),"Sim","Não"))</f>
        <v/>
      </c>
      <c r="I1651" s="384" t="str">
        <f t="shared" si="107"/>
        <v/>
      </c>
      <c r="J1651" s="380" t="str">
        <f>IF(Table9[[#This Row],[Código do agregado
'[Entidade']]]="","",IF(A1651&lt;&gt;A1650,"A",IF(J1650="A","B",IF(J1650="B","C",IF(J1650="C","D",IF(J1650="D","E",IF(J1650="E","F",IF(J1650="F","G",IF(J1650="G","H",IF(J1650="H","I",IF(J1650="I","J",IF(J1650="J","K",IF(J1650="K","L",IF(J1650="L","M",IF(J1650="M","N",IF(J1650="N","O",IF(J1650="O","P",IF(J1650="P","Q"))))))))))))))))))</f>
        <v/>
      </c>
      <c r="K1651" s="284" t="str">
        <f t="shared" si="108"/>
        <v/>
      </c>
      <c r="L1651" s="285" t="str">
        <f t="shared" si="109"/>
        <v/>
      </c>
      <c r="M1651" s="286" t="str">
        <f t="shared" ca="1" si="110"/>
        <v/>
      </c>
      <c r="U1651" s="275"/>
    </row>
    <row r="1652" spans="1:21" x14ac:dyDescent="0.25">
      <c r="A1652" s="276"/>
      <c r="B1652" s="277" t="str">
        <f>IF(Table9[[#This Row],[Código do agregado
'[Entidade']]]="","",(CONCATENATE(VLOOKUP(Table9[[#This Row],[Código do agregado
'[Entidade']]],Table8[[Código do agregado '[Entidade']]:[Código do agregado
'[1º Direito']]],8,FALSE),".",Table9[[#This Row],[Membro]])))</f>
        <v/>
      </c>
      <c r="C1652" s="278"/>
      <c r="D1652" s="279"/>
      <c r="E1652" s="280" t="str">
        <f ca="1">IF(Table9[[#This Row],[Data de nascimento (aaaa-mm-dd)]]="","",(IF(A1652="","",DATEDIF(D1652,NOW(),"y"))))</f>
        <v/>
      </c>
      <c r="F1652" s="281"/>
      <c r="G1652" s="282"/>
      <c r="H1652" s="283" t="str">
        <f>IF(G1652="","",IF(G1652&gt;(auxiliar!L$2*14),"Sim","Não"))</f>
        <v/>
      </c>
      <c r="I1652" s="384" t="str">
        <f t="shared" si="107"/>
        <v/>
      </c>
      <c r="J1652" s="380" t="str">
        <f>IF(Table9[[#This Row],[Código do agregado
'[Entidade']]]="","",IF(A1652&lt;&gt;A1651,"A",IF(J1651="A","B",IF(J1651="B","C",IF(J1651="C","D",IF(J1651="D","E",IF(J1651="E","F",IF(J1651="F","G",IF(J1651="G","H",IF(J1651="H","I",IF(J1651="I","J",IF(J1651="J","K",IF(J1651="K","L",IF(J1651="L","M",IF(J1651="M","N",IF(J1651="N","O",IF(J1651="O","P",IF(J1651="P","Q"))))))))))))))))))</f>
        <v/>
      </c>
      <c r="K1652" s="284" t="str">
        <f t="shared" si="108"/>
        <v/>
      </c>
      <c r="L1652" s="285" t="str">
        <f t="shared" si="109"/>
        <v/>
      </c>
      <c r="M1652" s="286" t="str">
        <f t="shared" ca="1" si="110"/>
        <v/>
      </c>
      <c r="U1652" s="275"/>
    </row>
    <row r="1653" spans="1:21" x14ac:dyDescent="0.25">
      <c r="A1653" s="276"/>
      <c r="B1653" s="277" t="str">
        <f>IF(Table9[[#This Row],[Código do agregado
'[Entidade']]]="","",(CONCATENATE(VLOOKUP(Table9[[#This Row],[Código do agregado
'[Entidade']]],Table8[[Código do agregado '[Entidade']]:[Código do agregado
'[1º Direito']]],8,FALSE),".",Table9[[#This Row],[Membro]])))</f>
        <v/>
      </c>
      <c r="C1653" s="278"/>
      <c r="D1653" s="279"/>
      <c r="E1653" s="280" t="str">
        <f ca="1">IF(Table9[[#This Row],[Data de nascimento (aaaa-mm-dd)]]="","",(IF(A1653="","",DATEDIF(D1653,NOW(),"y"))))</f>
        <v/>
      </c>
      <c r="F1653" s="281"/>
      <c r="G1653" s="282"/>
      <c r="H1653" s="283" t="str">
        <f>IF(G1653="","",IF(G1653&gt;(auxiliar!L$2*14),"Sim","Não"))</f>
        <v/>
      </c>
      <c r="I1653" s="384" t="str">
        <f t="shared" si="107"/>
        <v/>
      </c>
      <c r="J1653" s="380" t="str">
        <f>IF(Table9[[#This Row],[Código do agregado
'[Entidade']]]="","",IF(A1653&lt;&gt;A1652,"A",IF(J1652="A","B",IF(J1652="B","C",IF(J1652="C","D",IF(J1652="D","E",IF(J1652="E","F",IF(J1652="F","G",IF(J1652="G","H",IF(J1652="H","I",IF(J1652="I","J",IF(J1652="J","K",IF(J1652="K","L",IF(J1652="L","M",IF(J1652="M","N",IF(J1652="N","O",IF(J1652="O","P",IF(J1652="P","Q"))))))))))))))))))</f>
        <v/>
      </c>
      <c r="K1653" s="284" t="str">
        <f t="shared" si="108"/>
        <v/>
      </c>
      <c r="L1653" s="285" t="str">
        <f t="shared" si="109"/>
        <v/>
      </c>
      <c r="M1653" s="286" t="str">
        <f t="shared" ca="1" si="110"/>
        <v/>
      </c>
      <c r="U1653" s="275"/>
    </row>
    <row r="1654" spans="1:21" x14ac:dyDescent="0.25">
      <c r="A1654" s="276"/>
      <c r="B1654" s="277" t="str">
        <f>IF(Table9[[#This Row],[Código do agregado
'[Entidade']]]="","",(CONCATENATE(VLOOKUP(Table9[[#This Row],[Código do agregado
'[Entidade']]],Table8[[Código do agregado '[Entidade']]:[Código do agregado
'[1º Direito']]],8,FALSE),".",Table9[[#This Row],[Membro]])))</f>
        <v/>
      </c>
      <c r="C1654" s="278"/>
      <c r="D1654" s="279"/>
      <c r="E1654" s="280" t="str">
        <f ca="1">IF(Table9[[#This Row],[Data de nascimento (aaaa-mm-dd)]]="","",(IF(A1654="","",DATEDIF(D1654,NOW(),"y"))))</f>
        <v/>
      </c>
      <c r="F1654" s="281"/>
      <c r="G1654" s="282"/>
      <c r="H1654" s="283" t="str">
        <f>IF(G1654="","",IF(G1654&gt;(auxiliar!L$2*14),"Sim","Não"))</f>
        <v/>
      </c>
      <c r="I1654" s="384" t="str">
        <f t="shared" si="107"/>
        <v/>
      </c>
      <c r="J1654" s="380" t="str">
        <f>IF(Table9[[#This Row],[Código do agregado
'[Entidade']]]="","",IF(A1654&lt;&gt;A1653,"A",IF(J1653="A","B",IF(J1653="B","C",IF(J1653="C","D",IF(J1653="D","E",IF(J1653="E","F",IF(J1653="F","G",IF(J1653="G","H",IF(J1653="H","I",IF(J1653="I","J",IF(J1653="J","K",IF(J1653="K","L",IF(J1653="L","M",IF(J1653="M","N",IF(J1653="N","O",IF(J1653="O","P",IF(J1653="P","Q"))))))))))))))))))</f>
        <v/>
      </c>
      <c r="K1654" s="284" t="str">
        <f t="shared" si="108"/>
        <v/>
      </c>
      <c r="L1654" s="285" t="str">
        <f t="shared" si="109"/>
        <v/>
      </c>
      <c r="M1654" s="286" t="str">
        <f t="shared" ca="1" si="110"/>
        <v/>
      </c>
      <c r="U1654" s="275"/>
    </row>
    <row r="1655" spans="1:21" x14ac:dyDescent="0.25">
      <c r="A1655" s="276"/>
      <c r="B1655" s="277" t="str">
        <f>IF(Table9[[#This Row],[Código do agregado
'[Entidade']]]="","",(CONCATENATE(VLOOKUP(Table9[[#This Row],[Código do agregado
'[Entidade']]],Table8[[Código do agregado '[Entidade']]:[Código do agregado
'[1º Direito']]],8,FALSE),".",Table9[[#This Row],[Membro]])))</f>
        <v/>
      </c>
      <c r="C1655" s="278"/>
      <c r="D1655" s="279"/>
      <c r="E1655" s="280" t="str">
        <f ca="1">IF(Table9[[#This Row],[Data de nascimento (aaaa-mm-dd)]]="","",(IF(A1655="","",DATEDIF(D1655,NOW(),"y"))))</f>
        <v/>
      </c>
      <c r="F1655" s="281"/>
      <c r="G1655" s="282"/>
      <c r="H1655" s="283" t="str">
        <f>IF(G1655="","",IF(G1655&gt;(auxiliar!L$2*14),"Sim","Não"))</f>
        <v/>
      </c>
      <c r="I1655" s="384" t="str">
        <f t="shared" si="107"/>
        <v/>
      </c>
      <c r="J1655" s="380" t="str">
        <f>IF(Table9[[#This Row],[Código do agregado
'[Entidade']]]="","",IF(A1655&lt;&gt;A1654,"A",IF(J1654="A","B",IF(J1654="B","C",IF(J1654="C","D",IF(J1654="D","E",IF(J1654="E","F",IF(J1654="F","G",IF(J1654="G","H",IF(J1654="H","I",IF(J1654="I","J",IF(J1654="J","K",IF(J1654="K","L",IF(J1654="L","M",IF(J1654="M","N",IF(J1654="N","O",IF(J1654="O","P",IF(J1654="P","Q"))))))))))))))))))</f>
        <v/>
      </c>
      <c r="K1655" s="284" t="str">
        <f t="shared" si="108"/>
        <v/>
      </c>
      <c r="L1655" s="285" t="str">
        <f t="shared" si="109"/>
        <v/>
      </c>
      <c r="M1655" s="286" t="str">
        <f t="shared" ca="1" si="110"/>
        <v/>
      </c>
      <c r="U1655" s="275"/>
    </row>
    <row r="1656" spans="1:21" x14ac:dyDescent="0.25">
      <c r="A1656" s="276"/>
      <c r="B1656" s="277" t="str">
        <f>IF(Table9[[#This Row],[Código do agregado
'[Entidade']]]="","",(CONCATENATE(VLOOKUP(Table9[[#This Row],[Código do agregado
'[Entidade']]],Table8[[Código do agregado '[Entidade']]:[Código do agregado
'[1º Direito']]],8,FALSE),".",Table9[[#This Row],[Membro]])))</f>
        <v/>
      </c>
      <c r="C1656" s="278"/>
      <c r="D1656" s="279"/>
      <c r="E1656" s="280" t="str">
        <f ca="1">IF(Table9[[#This Row],[Data de nascimento (aaaa-mm-dd)]]="","",(IF(A1656="","",DATEDIF(D1656,NOW(),"y"))))</f>
        <v/>
      </c>
      <c r="F1656" s="281"/>
      <c r="G1656" s="282"/>
      <c r="H1656" s="283" t="str">
        <f>IF(G1656="","",IF(G1656&gt;(auxiliar!L$2*14),"Sim","Não"))</f>
        <v/>
      </c>
      <c r="I1656" s="384" t="str">
        <f t="shared" si="107"/>
        <v/>
      </c>
      <c r="J1656" s="380" t="str">
        <f>IF(Table9[[#This Row],[Código do agregado
'[Entidade']]]="","",IF(A1656&lt;&gt;A1655,"A",IF(J1655="A","B",IF(J1655="B","C",IF(J1655="C","D",IF(J1655="D","E",IF(J1655="E","F",IF(J1655="F","G",IF(J1655="G","H",IF(J1655="H","I",IF(J1655="I","J",IF(J1655="J","K",IF(J1655="K","L",IF(J1655="L","M",IF(J1655="M","N",IF(J1655="N","O",IF(J1655="O","P",IF(J1655="P","Q"))))))))))))))))))</f>
        <v/>
      </c>
      <c r="K1656" s="284" t="str">
        <f t="shared" si="108"/>
        <v/>
      </c>
      <c r="L1656" s="285" t="str">
        <f t="shared" si="109"/>
        <v/>
      </c>
      <c r="M1656" s="286" t="str">
        <f t="shared" ca="1" si="110"/>
        <v/>
      </c>
      <c r="U1656" s="275"/>
    </row>
    <row r="1657" spans="1:21" x14ac:dyDescent="0.25">
      <c r="A1657" s="276"/>
      <c r="B1657" s="277" t="str">
        <f>IF(Table9[[#This Row],[Código do agregado
'[Entidade']]]="","",(CONCATENATE(VLOOKUP(Table9[[#This Row],[Código do agregado
'[Entidade']]],Table8[[Código do agregado '[Entidade']]:[Código do agregado
'[1º Direito']]],8,FALSE),".",Table9[[#This Row],[Membro]])))</f>
        <v/>
      </c>
      <c r="C1657" s="278"/>
      <c r="D1657" s="279"/>
      <c r="E1657" s="280" t="str">
        <f ca="1">IF(Table9[[#This Row],[Data de nascimento (aaaa-mm-dd)]]="","",(IF(A1657="","",DATEDIF(D1657,NOW(),"y"))))</f>
        <v/>
      </c>
      <c r="F1657" s="281"/>
      <c r="G1657" s="282"/>
      <c r="H1657" s="283" t="str">
        <f>IF(G1657="","",IF(G1657&gt;(auxiliar!L$2*14),"Sim","Não"))</f>
        <v/>
      </c>
      <c r="I1657" s="384" t="str">
        <f t="shared" si="107"/>
        <v/>
      </c>
      <c r="J1657" s="380" t="str">
        <f>IF(Table9[[#This Row],[Código do agregado
'[Entidade']]]="","",IF(A1657&lt;&gt;A1656,"A",IF(J1656="A","B",IF(J1656="B","C",IF(J1656="C","D",IF(J1656="D","E",IF(J1656="E","F",IF(J1656="F","G",IF(J1656="G","H",IF(J1656="H","I",IF(J1656="I","J",IF(J1656="J","K",IF(J1656="K","L",IF(J1656="L","M",IF(J1656="M","N",IF(J1656="N","O",IF(J1656="O","P",IF(J1656="P","Q"))))))))))))))))))</f>
        <v/>
      </c>
      <c r="K1657" s="284" t="str">
        <f t="shared" si="108"/>
        <v/>
      </c>
      <c r="L1657" s="285" t="str">
        <f t="shared" si="109"/>
        <v/>
      </c>
      <c r="M1657" s="286" t="str">
        <f t="shared" ca="1" si="110"/>
        <v/>
      </c>
      <c r="U1657" s="275"/>
    </row>
    <row r="1658" spans="1:21" x14ac:dyDescent="0.25">
      <c r="A1658" s="276"/>
      <c r="B1658" s="277" t="str">
        <f>IF(Table9[[#This Row],[Código do agregado
'[Entidade']]]="","",(CONCATENATE(VLOOKUP(Table9[[#This Row],[Código do agregado
'[Entidade']]],Table8[[Código do agregado '[Entidade']]:[Código do agregado
'[1º Direito']]],8,FALSE),".",Table9[[#This Row],[Membro]])))</f>
        <v/>
      </c>
      <c r="C1658" s="278"/>
      <c r="D1658" s="279"/>
      <c r="E1658" s="280" t="str">
        <f ca="1">IF(Table9[[#This Row],[Data de nascimento (aaaa-mm-dd)]]="","",(IF(A1658="","",DATEDIF(D1658,NOW(),"y"))))</f>
        <v/>
      </c>
      <c r="F1658" s="281"/>
      <c r="G1658" s="282"/>
      <c r="H1658" s="283" t="str">
        <f>IF(G1658="","",IF(G1658&gt;(auxiliar!L$2*14),"Sim","Não"))</f>
        <v/>
      </c>
      <c r="I1658" s="384" t="str">
        <f t="shared" si="107"/>
        <v/>
      </c>
      <c r="J1658" s="380" t="str">
        <f>IF(Table9[[#This Row],[Código do agregado
'[Entidade']]]="","",IF(A1658&lt;&gt;A1657,"A",IF(J1657="A","B",IF(J1657="B","C",IF(J1657="C","D",IF(J1657="D","E",IF(J1657="E","F",IF(J1657="F","G",IF(J1657="G","H",IF(J1657="H","I",IF(J1657="I","J",IF(J1657="J","K",IF(J1657="K","L",IF(J1657="L","M",IF(J1657="M","N",IF(J1657="N","O",IF(J1657="O","P",IF(J1657="P","Q"))))))))))))))))))</f>
        <v/>
      </c>
      <c r="K1658" s="284" t="str">
        <f t="shared" si="108"/>
        <v/>
      </c>
      <c r="L1658" s="285" t="str">
        <f t="shared" si="109"/>
        <v/>
      </c>
      <c r="M1658" s="286" t="str">
        <f t="shared" ca="1" si="110"/>
        <v/>
      </c>
      <c r="U1658" s="275"/>
    </row>
    <row r="1659" spans="1:21" x14ac:dyDescent="0.25">
      <c r="A1659" s="276"/>
      <c r="B1659" s="277" t="str">
        <f>IF(Table9[[#This Row],[Código do agregado
'[Entidade']]]="","",(CONCATENATE(VLOOKUP(Table9[[#This Row],[Código do agregado
'[Entidade']]],Table8[[Código do agregado '[Entidade']]:[Código do agregado
'[1º Direito']]],8,FALSE),".",Table9[[#This Row],[Membro]])))</f>
        <v/>
      </c>
      <c r="C1659" s="278"/>
      <c r="D1659" s="279"/>
      <c r="E1659" s="280" t="str">
        <f ca="1">IF(Table9[[#This Row],[Data de nascimento (aaaa-mm-dd)]]="","",(IF(A1659="","",DATEDIF(D1659,NOW(),"y"))))</f>
        <v/>
      </c>
      <c r="F1659" s="281"/>
      <c r="G1659" s="282"/>
      <c r="H1659" s="283" t="str">
        <f>IF(G1659="","",IF(G1659&gt;(auxiliar!L$2*14),"Sim","Não"))</f>
        <v/>
      </c>
      <c r="I1659" s="384" t="str">
        <f t="shared" si="107"/>
        <v/>
      </c>
      <c r="J1659" s="380" t="str">
        <f>IF(Table9[[#This Row],[Código do agregado
'[Entidade']]]="","",IF(A1659&lt;&gt;A1658,"A",IF(J1658="A","B",IF(J1658="B","C",IF(J1658="C","D",IF(J1658="D","E",IF(J1658="E","F",IF(J1658="F","G",IF(J1658="G","H",IF(J1658="H","I",IF(J1658="I","J",IF(J1658="J","K",IF(J1658="K","L",IF(J1658="L","M",IF(J1658="M","N",IF(J1658="N","O",IF(J1658="O","P",IF(J1658="P","Q"))))))))))))))))))</f>
        <v/>
      </c>
      <c r="K1659" s="284" t="str">
        <f t="shared" si="108"/>
        <v/>
      </c>
      <c r="L1659" s="285" t="str">
        <f t="shared" si="109"/>
        <v/>
      </c>
      <c r="M1659" s="286" t="str">
        <f t="shared" ca="1" si="110"/>
        <v/>
      </c>
      <c r="U1659" s="275"/>
    </row>
    <row r="1660" spans="1:21" x14ac:dyDescent="0.25">
      <c r="A1660" s="276"/>
      <c r="B1660" s="277" t="str">
        <f>IF(Table9[[#This Row],[Código do agregado
'[Entidade']]]="","",(CONCATENATE(VLOOKUP(Table9[[#This Row],[Código do agregado
'[Entidade']]],Table8[[Código do agregado '[Entidade']]:[Código do agregado
'[1º Direito']]],8,FALSE),".",Table9[[#This Row],[Membro]])))</f>
        <v/>
      </c>
      <c r="C1660" s="278"/>
      <c r="D1660" s="279"/>
      <c r="E1660" s="280" t="str">
        <f ca="1">IF(Table9[[#This Row],[Data de nascimento (aaaa-mm-dd)]]="","",(IF(A1660="","",DATEDIF(D1660,NOW(),"y"))))</f>
        <v/>
      </c>
      <c r="F1660" s="281"/>
      <c r="G1660" s="282"/>
      <c r="H1660" s="283" t="str">
        <f>IF(G1660="","",IF(G1660&gt;(auxiliar!L$2*14),"Sim","Não"))</f>
        <v/>
      </c>
      <c r="I1660" s="384" t="str">
        <f t="shared" si="107"/>
        <v/>
      </c>
      <c r="J1660" s="380" t="str">
        <f>IF(Table9[[#This Row],[Código do agregado
'[Entidade']]]="","",IF(A1660&lt;&gt;A1659,"A",IF(J1659="A","B",IF(J1659="B","C",IF(J1659="C","D",IF(J1659="D","E",IF(J1659="E","F",IF(J1659="F","G",IF(J1659="G","H",IF(J1659="H","I",IF(J1659="I","J",IF(J1659="J","K",IF(J1659="K","L",IF(J1659="L","M",IF(J1659="M","N",IF(J1659="N","O",IF(J1659="O","P",IF(J1659="P","Q"))))))))))))))))))</f>
        <v/>
      </c>
      <c r="K1660" s="284" t="str">
        <f t="shared" si="108"/>
        <v/>
      </c>
      <c r="L1660" s="285" t="str">
        <f t="shared" si="109"/>
        <v/>
      </c>
      <c r="M1660" s="286" t="str">
        <f t="shared" ca="1" si="110"/>
        <v/>
      </c>
      <c r="U1660" s="275"/>
    </row>
    <row r="1661" spans="1:21" x14ac:dyDescent="0.25">
      <c r="A1661" s="276"/>
      <c r="B1661" s="277" t="str">
        <f>IF(Table9[[#This Row],[Código do agregado
'[Entidade']]]="","",(CONCATENATE(VLOOKUP(Table9[[#This Row],[Código do agregado
'[Entidade']]],Table8[[Código do agregado '[Entidade']]:[Código do agregado
'[1º Direito']]],8,FALSE),".",Table9[[#This Row],[Membro]])))</f>
        <v/>
      </c>
      <c r="C1661" s="278"/>
      <c r="D1661" s="279"/>
      <c r="E1661" s="280" t="str">
        <f ca="1">IF(Table9[[#This Row],[Data de nascimento (aaaa-mm-dd)]]="","",(IF(A1661="","",DATEDIF(D1661,NOW(),"y"))))</f>
        <v/>
      </c>
      <c r="F1661" s="281"/>
      <c r="G1661" s="282"/>
      <c r="H1661" s="283" t="str">
        <f>IF(G1661="","",IF(G1661&gt;(auxiliar!L$2*14),"Sim","Não"))</f>
        <v/>
      </c>
      <c r="I1661" s="384" t="str">
        <f t="shared" si="107"/>
        <v/>
      </c>
      <c r="J1661" s="380" t="str">
        <f>IF(Table9[[#This Row],[Código do agregado
'[Entidade']]]="","",IF(A1661&lt;&gt;A1660,"A",IF(J1660="A","B",IF(J1660="B","C",IF(J1660="C","D",IF(J1660="D","E",IF(J1660="E","F",IF(J1660="F","G",IF(J1660="G","H",IF(J1660="H","I",IF(J1660="I","J",IF(J1660="J","K",IF(J1660="K","L",IF(J1660="L","M",IF(J1660="M","N",IF(J1660="N","O",IF(J1660="O","P",IF(J1660="P","Q"))))))))))))))))))</f>
        <v/>
      </c>
      <c r="K1661" s="284" t="str">
        <f t="shared" si="108"/>
        <v/>
      </c>
      <c r="L1661" s="285" t="str">
        <f t="shared" si="109"/>
        <v/>
      </c>
      <c r="M1661" s="286" t="str">
        <f t="shared" ca="1" si="110"/>
        <v/>
      </c>
      <c r="U1661" s="275"/>
    </row>
    <row r="1662" spans="1:21" x14ac:dyDescent="0.25">
      <c r="A1662" s="276"/>
      <c r="B1662" s="277" t="str">
        <f>IF(Table9[[#This Row],[Código do agregado
'[Entidade']]]="","",(CONCATENATE(VLOOKUP(Table9[[#This Row],[Código do agregado
'[Entidade']]],Table8[[Código do agregado '[Entidade']]:[Código do agregado
'[1º Direito']]],8,FALSE),".",Table9[[#This Row],[Membro]])))</f>
        <v/>
      </c>
      <c r="C1662" s="278"/>
      <c r="D1662" s="279"/>
      <c r="E1662" s="280" t="str">
        <f ca="1">IF(Table9[[#This Row],[Data de nascimento (aaaa-mm-dd)]]="","",(IF(A1662="","",DATEDIF(D1662,NOW(),"y"))))</f>
        <v/>
      </c>
      <c r="F1662" s="281"/>
      <c r="G1662" s="282"/>
      <c r="H1662" s="283" t="str">
        <f>IF(G1662="","",IF(G1662&gt;(auxiliar!L$2*14),"Sim","Não"))</f>
        <v/>
      </c>
      <c r="I1662" s="384" t="str">
        <f t="shared" si="107"/>
        <v/>
      </c>
      <c r="J1662" s="380" t="str">
        <f>IF(Table9[[#This Row],[Código do agregado
'[Entidade']]]="","",IF(A1662&lt;&gt;A1661,"A",IF(J1661="A","B",IF(J1661="B","C",IF(J1661="C","D",IF(J1661="D","E",IF(J1661="E","F",IF(J1661="F","G",IF(J1661="G","H",IF(J1661="H","I",IF(J1661="I","J",IF(J1661="J","K",IF(J1661="K","L",IF(J1661="L","M",IF(J1661="M","N",IF(J1661="N","O",IF(J1661="O","P",IF(J1661="P","Q"))))))))))))))))))</f>
        <v/>
      </c>
      <c r="K1662" s="284" t="str">
        <f t="shared" si="108"/>
        <v/>
      </c>
      <c r="L1662" s="285" t="str">
        <f t="shared" si="109"/>
        <v/>
      </c>
      <c r="M1662" s="286" t="str">
        <f t="shared" ca="1" si="110"/>
        <v/>
      </c>
      <c r="U1662" s="275"/>
    </row>
    <row r="1663" spans="1:21" x14ac:dyDescent="0.25">
      <c r="A1663" s="276"/>
      <c r="B1663" s="277" t="str">
        <f>IF(Table9[[#This Row],[Código do agregado
'[Entidade']]]="","",(CONCATENATE(VLOOKUP(Table9[[#This Row],[Código do agregado
'[Entidade']]],Table8[[Código do agregado '[Entidade']]:[Código do agregado
'[1º Direito']]],8,FALSE),".",Table9[[#This Row],[Membro]])))</f>
        <v/>
      </c>
      <c r="C1663" s="278"/>
      <c r="D1663" s="279"/>
      <c r="E1663" s="280" t="str">
        <f ca="1">IF(Table9[[#This Row],[Data de nascimento (aaaa-mm-dd)]]="","",(IF(A1663="","",DATEDIF(D1663,NOW(),"y"))))</f>
        <v/>
      </c>
      <c r="F1663" s="281"/>
      <c r="G1663" s="282"/>
      <c r="H1663" s="283" t="str">
        <f>IF(G1663="","",IF(G1663&gt;(auxiliar!L$2*14),"Sim","Não"))</f>
        <v/>
      </c>
      <c r="I1663" s="384" t="str">
        <f t="shared" si="107"/>
        <v/>
      </c>
      <c r="J1663" s="380" t="str">
        <f>IF(Table9[[#This Row],[Código do agregado
'[Entidade']]]="","",IF(A1663&lt;&gt;A1662,"A",IF(J1662="A","B",IF(J1662="B","C",IF(J1662="C","D",IF(J1662="D","E",IF(J1662="E","F",IF(J1662="F","G",IF(J1662="G","H",IF(J1662="H","I",IF(J1662="I","J",IF(J1662="J","K",IF(J1662="K","L",IF(J1662="L","M",IF(J1662="M","N",IF(J1662="N","O",IF(J1662="O","P",IF(J1662="P","Q"))))))))))))))))))</f>
        <v/>
      </c>
      <c r="K1663" s="284" t="str">
        <f t="shared" si="108"/>
        <v/>
      </c>
      <c r="L1663" s="285" t="str">
        <f t="shared" si="109"/>
        <v/>
      </c>
      <c r="M1663" s="286" t="str">
        <f t="shared" ca="1" si="110"/>
        <v/>
      </c>
      <c r="U1663" s="275"/>
    </row>
    <row r="1664" spans="1:21" x14ac:dyDescent="0.25">
      <c r="A1664" s="276"/>
      <c r="B1664" s="277" t="str">
        <f>IF(Table9[[#This Row],[Código do agregado
'[Entidade']]]="","",(CONCATENATE(VLOOKUP(Table9[[#This Row],[Código do agregado
'[Entidade']]],Table8[[Código do agregado '[Entidade']]:[Código do agregado
'[1º Direito']]],8,FALSE),".",Table9[[#This Row],[Membro]])))</f>
        <v/>
      </c>
      <c r="C1664" s="278"/>
      <c r="D1664" s="279"/>
      <c r="E1664" s="280" t="str">
        <f ca="1">IF(Table9[[#This Row],[Data de nascimento (aaaa-mm-dd)]]="","",(IF(A1664="","",DATEDIF(D1664,NOW(),"y"))))</f>
        <v/>
      </c>
      <c r="F1664" s="281"/>
      <c r="G1664" s="282"/>
      <c r="H1664" s="283" t="str">
        <f>IF(G1664="","",IF(G1664&gt;(auxiliar!L$2*14),"Sim","Não"))</f>
        <v/>
      </c>
      <c r="I1664" s="384" t="str">
        <f t="shared" si="107"/>
        <v/>
      </c>
      <c r="J1664" s="380" t="str">
        <f>IF(Table9[[#This Row],[Código do agregado
'[Entidade']]]="","",IF(A1664&lt;&gt;A1663,"A",IF(J1663="A","B",IF(J1663="B","C",IF(J1663="C","D",IF(J1663="D","E",IF(J1663="E","F",IF(J1663="F","G",IF(J1663="G","H",IF(J1663="H","I",IF(J1663="I","J",IF(J1663="J","K",IF(J1663="K","L",IF(J1663="L","M",IF(J1663="M","N",IF(J1663="N","O",IF(J1663="O","P",IF(J1663="P","Q"))))))))))))))))))</f>
        <v/>
      </c>
      <c r="K1664" s="284" t="str">
        <f t="shared" si="108"/>
        <v/>
      </c>
      <c r="L1664" s="285" t="str">
        <f t="shared" si="109"/>
        <v/>
      </c>
      <c r="M1664" s="286" t="str">
        <f t="shared" ca="1" si="110"/>
        <v/>
      </c>
      <c r="U1664" s="275"/>
    </row>
    <row r="1665" spans="1:21" x14ac:dyDescent="0.25">
      <c r="A1665" s="276"/>
      <c r="B1665" s="277" t="str">
        <f>IF(Table9[[#This Row],[Código do agregado
'[Entidade']]]="","",(CONCATENATE(VLOOKUP(Table9[[#This Row],[Código do agregado
'[Entidade']]],Table8[[Código do agregado '[Entidade']]:[Código do agregado
'[1º Direito']]],8,FALSE),".",Table9[[#This Row],[Membro]])))</f>
        <v/>
      </c>
      <c r="C1665" s="278"/>
      <c r="D1665" s="279"/>
      <c r="E1665" s="280" t="str">
        <f ca="1">IF(Table9[[#This Row],[Data de nascimento (aaaa-mm-dd)]]="","",(IF(A1665="","",DATEDIF(D1665,NOW(),"y"))))</f>
        <v/>
      </c>
      <c r="F1665" s="281"/>
      <c r="G1665" s="282"/>
      <c r="H1665" s="283" t="str">
        <f>IF(G1665="","",IF(G1665&gt;(auxiliar!L$2*14),"Sim","Não"))</f>
        <v/>
      </c>
      <c r="I1665" s="384" t="str">
        <f t="shared" si="107"/>
        <v/>
      </c>
      <c r="J1665" s="380" t="str">
        <f>IF(Table9[[#This Row],[Código do agregado
'[Entidade']]]="","",IF(A1665&lt;&gt;A1664,"A",IF(J1664="A","B",IF(J1664="B","C",IF(J1664="C","D",IF(J1664="D","E",IF(J1664="E","F",IF(J1664="F","G",IF(J1664="G","H",IF(J1664="H","I",IF(J1664="I","J",IF(J1664="J","K",IF(J1664="K","L",IF(J1664="L","M",IF(J1664="M","N",IF(J1664="N","O",IF(J1664="O","P",IF(J1664="P","Q"))))))))))))))))))</f>
        <v/>
      </c>
      <c r="K1665" s="284" t="str">
        <f t="shared" si="108"/>
        <v/>
      </c>
      <c r="L1665" s="285" t="str">
        <f t="shared" si="109"/>
        <v/>
      </c>
      <c r="M1665" s="286" t="str">
        <f t="shared" ca="1" si="110"/>
        <v/>
      </c>
      <c r="U1665" s="275"/>
    </row>
    <row r="1666" spans="1:21" x14ac:dyDescent="0.25">
      <c r="A1666" s="276"/>
      <c r="B1666" s="277" t="str">
        <f>IF(Table9[[#This Row],[Código do agregado
'[Entidade']]]="","",(CONCATENATE(VLOOKUP(Table9[[#This Row],[Código do agregado
'[Entidade']]],Table8[[Código do agregado '[Entidade']]:[Código do agregado
'[1º Direito']]],8,FALSE),".",Table9[[#This Row],[Membro]])))</f>
        <v/>
      </c>
      <c r="C1666" s="278"/>
      <c r="D1666" s="279"/>
      <c r="E1666" s="280" t="str">
        <f ca="1">IF(Table9[[#This Row],[Data de nascimento (aaaa-mm-dd)]]="","",(IF(A1666="","",DATEDIF(D1666,NOW(),"y"))))</f>
        <v/>
      </c>
      <c r="F1666" s="281"/>
      <c r="G1666" s="282"/>
      <c r="H1666" s="283" t="str">
        <f>IF(G1666="","",IF(G1666&gt;(auxiliar!L$2*14),"Sim","Não"))</f>
        <v/>
      </c>
      <c r="I1666" s="384" t="str">
        <f t="shared" si="107"/>
        <v/>
      </c>
      <c r="J1666" s="380" t="str">
        <f>IF(Table9[[#This Row],[Código do agregado
'[Entidade']]]="","",IF(A1666&lt;&gt;A1665,"A",IF(J1665="A","B",IF(J1665="B","C",IF(J1665="C","D",IF(J1665="D","E",IF(J1665="E","F",IF(J1665="F","G",IF(J1665="G","H",IF(J1665="H","I",IF(J1665="I","J",IF(J1665="J","K",IF(J1665="K","L",IF(J1665="L","M",IF(J1665="M","N",IF(J1665="N","O",IF(J1665="O","P",IF(J1665="P","Q"))))))))))))))))))</f>
        <v/>
      </c>
      <c r="K1666" s="284" t="str">
        <f t="shared" si="108"/>
        <v/>
      </c>
      <c r="L1666" s="285" t="str">
        <f t="shared" si="109"/>
        <v/>
      </c>
      <c r="M1666" s="286" t="str">
        <f t="shared" ca="1" si="110"/>
        <v/>
      </c>
      <c r="U1666" s="275"/>
    </row>
    <row r="1667" spans="1:21" x14ac:dyDescent="0.25">
      <c r="A1667" s="276"/>
      <c r="B1667" s="277" t="str">
        <f>IF(Table9[[#This Row],[Código do agregado
'[Entidade']]]="","",(CONCATENATE(VLOOKUP(Table9[[#This Row],[Código do agregado
'[Entidade']]],Table8[[Código do agregado '[Entidade']]:[Código do agregado
'[1º Direito']]],8,FALSE),".",Table9[[#This Row],[Membro]])))</f>
        <v/>
      </c>
      <c r="C1667" s="278"/>
      <c r="D1667" s="279"/>
      <c r="E1667" s="280" t="str">
        <f ca="1">IF(Table9[[#This Row],[Data de nascimento (aaaa-mm-dd)]]="","",(IF(A1667="","",DATEDIF(D1667,NOW(),"y"))))</f>
        <v/>
      </c>
      <c r="F1667" s="281"/>
      <c r="G1667" s="282"/>
      <c r="H1667" s="283" t="str">
        <f>IF(G1667="","",IF(G1667&gt;(auxiliar!L$2*14),"Sim","Não"))</f>
        <v/>
      </c>
      <c r="I1667" s="384" t="str">
        <f t="shared" si="107"/>
        <v/>
      </c>
      <c r="J1667" s="380" t="str">
        <f>IF(Table9[[#This Row],[Código do agregado
'[Entidade']]]="","",IF(A1667&lt;&gt;A1666,"A",IF(J1666="A","B",IF(J1666="B","C",IF(J1666="C","D",IF(J1666="D","E",IF(J1666="E","F",IF(J1666="F","G",IF(J1666="G","H",IF(J1666="H","I",IF(J1666="I","J",IF(J1666="J","K",IF(J1666="K","L",IF(J1666="L","M",IF(J1666="M","N",IF(J1666="N","O",IF(J1666="O","P",IF(J1666="P","Q"))))))))))))))))))</f>
        <v/>
      </c>
      <c r="K1667" s="284" t="str">
        <f t="shared" si="108"/>
        <v/>
      </c>
      <c r="L1667" s="285" t="str">
        <f t="shared" si="109"/>
        <v/>
      </c>
      <c r="M1667" s="286" t="str">
        <f t="shared" ca="1" si="110"/>
        <v/>
      </c>
      <c r="U1667" s="275"/>
    </row>
    <row r="1668" spans="1:21" x14ac:dyDescent="0.25">
      <c r="A1668" s="276"/>
      <c r="B1668" s="277" t="str">
        <f>IF(Table9[[#This Row],[Código do agregado
'[Entidade']]]="","",(CONCATENATE(VLOOKUP(Table9[[#This Row],[Código do agregado
'[Entidade']]],Table8[[Código do agregado '[Entidade']]:[Código do agregado
'[1º Direito']]],8,FALSE),".",Table9[[#This Row],[Membro]])))</f>
        <v/>
      </c>
      <c r="C1668" s="278"/>
      <c r="D1668" s="279"/>
      <c r="E1668" s="280" t="str">
        <f ca="1">IF(Table9[[#This Row],[Data de nascimento (aaaa-mm-dd)]]="","",(IF(A1668="","",DATEDIF(D1668,NOW(),"y"))))</f>
        <v/>
      </c>
      <c r="F1668" s="281"/>
      <c r="G1668" s="282"/>
      <c r="H1668" s="283" t="str">
        <f>IF(G1668="","",IF(G1668&gt;(auxiliar!L$2*14),"Sim","Não"))</f>
        <v/>
      </c>
      <c r="I1668" s="384" t="str">
        <f t="shared" si="107"/>
        <v/>
      </c>
      <c r="J1668" s="380" t="str">
        <f>IF(Table9[[#This Row],[Código do agregado
'[Entidade']]]="","",IF(A1668&lt;&gt;A1667,"A",IF(J1667="A","B",IF(J1667="B","C",IF(J1667="C","D",IF(J1667="D","E",IF(J1667="E","F",IF(J1667="F","G",IF(J1667="G","H",IF(J1667="H","I",IF(J1667="I","J",IF(J1667="J","K",IF(J1667="K","L",IF(J1667="L","M",IF(J1667="M","N",IF(J1667="N","O",IF(J1667="O","P",IF(J1667="P","Q"))))))))))))))))))</f>
        <v/>
      </c>
      <c r="K1668" s="284" t="str">
        <f t="shared" si="108"/>
        <v/>
      </c>
      <c r="L1668" s="285" t="str">
        <f t="shared" si="109"/>
        <v/>
      </c>
      <c r="M1668" s="286" t="str">
        <f t="shared" ca="1" si="110"/>
        <v/>
      </c>
      <c r="U1668" s="275"/>
    </row>
    <row r="1669" spans="1:21" x14ac:dyDescent="0.25">
      <c r="A1669" s="276"/>
      <c r="B1669" s="277" t="str">
        <f>IF(Table9[[#This Row],[Código do agregado
'[Entidade']]]="","",(CONCATENATE(VLOOKUP(Table9[[#This Row],[Código do agregado
'[Entidade']]],Table8[[Código do agregado '[Entidade']]:[Código do agregado
'[1º Direito']]],8,FALSE),".",Table9[[#This Row],[Membro]])))</f>
        <v/>
      </c>
      <c r="C1669" s="278"/>
      <c r="D1669" s="279"/>
      <c r="E1669" s="280" t="str">
        <f ca="1">IF(Table9[[#This Row],[Data de nascimento (aaaa-mm-dd)]]="","",(IF(A1669="","",DATEDIF(D1669,NOW(),"y"))))</f>
        <v/>
      </c>
      <c r="F1669" s="281"/>
      <c r="G1669" s="282"/>
      <c r="H1669" s="283" t="str">
        <f>IF(G1669="","",IF(G1669&gt;(auxiliar!L$2*14),"Sim","Não"))</f>
        <v/>
      </c>
      <c r="I1669" s="384" t="str">
        <f t="shared" si="107"/>
        <v/>
      </c>
      <c r="J1669" s="380" t="str">
        <f>IF(Table9[[#This Row],[Código do agregado
'[Entidade']]]="","",IF(A1669&lt;&gt;A1668,"A",IF(J1668="A","B",IF(J1668="B","C",IF(J1668="C","D",IF(J1668="D","E",IF(J1668="E","F",IF(J1668="F","G",IF(J1668="G","H",IF(J1668="H","I",IF(J1668="I","J",IF(J1668="J","K",IF(J1668="K","L",IF(J1668="L","M",IF(J1668="M","N",IF(J1668="N","O",IF(J1668="O","P",IF(J1668="P","Q"))))))))))))))))))</f>
        <v/>
      </c>
      <c r="K1669" s="284" t="str">
        <f t="shared" si="108"/>
        <v/>
      </c>
      <c r="L1669" s="285" t="str">
        <f t="shared" si="109"/>
        <v/>
      </c>
      <c r="M1669" s="286" t="str">
        <f t="shared" ca="1" si="110"/>
        <v/>
      </c>
      <c r="U1669" s="275"/>
    </row>
    <row r="1670" spans="1:21" x14ac:dyDescent="0.25">
      <c r="A1670" s="276"/>
      <c r="B1670" s="277" t="str">
        <f>IF(Table9[[#This Row],[Código do agregado
'[Entidade']]]="","",(CONCATENATE(VLOOKUP(Table9[[#This Row],[Código do agregado
'[Entidade']]],Table8[[Código do agregado '[Entidade']]:[Código do agregado
'[1º Direito']]],8,FALSE),".",Table9[[#This Row],[Membro]])))</f>
        <v/>
      </c>
      <c r="C1670" s="278"/>
      <c r="D1670" s="279"/>
      <c r="E1670" s="280" t="str">
        <f ca="1">IF(Table9[[#This Row],[Data de nascimento (aaaa-mm-dd)]]="","",(IF(A1670="","",DATEDIF(D1670,NOW(),"y"))))</f>
        <v/>
      </c>
      <c r="F1670" s="281"/>
      <c r="G1670" s="282"/>
      <c r="H1670" s="283" t="str">
        <f>IF(G1670="","",IF(G1670&gt;(auxiliar!L$2*14),"Sim","Não"))</f>
        <v/>
      </c>
      <c r="I1670" s="384" t="str">
        <f t="shared" si="107"/>
        <v/>
      </c>
      <c r="J1670" s="380" t="str">
        <f>IF(Table9[[#This Row],[Código do agregado
'[Entidade']]]="","",IF(A1670&lt;&gt;A1669,"A",IF(J1669="A","B",IF(J1669="B","C",IF(J1669="C","D",IF(J1669="D","E",IF(J1669="E","F",IF(J1669="F","G",IF(J1669="G","H",IF(J1669="H","I",IF(J1669="I","J",IF(J1669="J","K",IF(J1669="K","L",IF(J1669="L","M",IF(J1669="M","N",IF(J1669="N","O",IF(J1669="O","P",IF(J1669="P","Q"))))))))))))))))))</f>
        <v/>
      </c>
      <c r="K1670" s="284" t="str">
        <f t="shared" si="108"/>
        <v/>
      </c>
      <c r="L1670" s="285" t="str">
        <f t="shared" si="109"/>
        <v/>
      </c>
      <c r="M1670" s="286" t="str">
        <f t="shared" ca="1" si="110"/>
        <v/>
      </c>
      <c r="U1670" s="275"/>
    </row>
    <row r="1671" spans="1:21" x14ac:dyDescent="0.25">
      <c r="A1671" s="276"/>
      <c r="B1671" s="277" t="str">
        <f>IF(Table9[[#This Row],[Código do agregado
'[Entidade']]]="","",(CONCATENATE(VLOOKUP(Table9[[#This Row],[Código do agregado
'[Entidade']]],Table8[[Código do agregado '[Entidade']]:[Código do agregado
'[1º Direito']]],8,FALSE),".",Table9[[#This Row],[Membro]])))</f>
        <v/>
      </c>
      <c r="C1671" s="278"/>
      <c r="D1671" s="279"/>
      <c r="E1671" s="280" t="str">
        <f ca="1">IF(Table9[[#This Row],[Data de nascimento (aaaa-mm-dd)]]="","",(IF(A1671="","",DATEDIF(D1671,NOW(),"y"))))</f>
        <v/>
      </c>
      <c r="F1671" s="281"/>
      <c r="G1671" s="282"/>
      <c r="H1671" s="283" t="str">
        <f>IF(G1671="","",IF(G1671&gt;(auxiliar!L$2*14),"Sim","Não"))</f>
        <v/>
      </c>
      <c r="I1671" s="384" t="str">
        <f t="shared" ref="I1671:I1734" si="111">IF(AND(A1671&lt;&gt;"",OR(C1671="",D1671="",F1671="",AND(H1671="",L1671="Rend"))),"NÃO","")</f>
        <v/>
      </c>
      <c r="J1671" s="380" t="str">
        <f>IF(Table9[[#This Row],[Código do agregado
'[Entidade']]]="","",IF(A1671&lt;&gt;A1670,"A",IF(J1670="A","B",IF(J1670="B","C",IF(J1670="C","D",IF(J1670="D","E",IF(J1670="E","F",IF(J1670="F","G",IF(J1670="G","H",IF(J1670="H","I",IF(J1670="I","J",IF(J1670="J","K",IF(J1670="K","L",IF(J1670="L","M",IF(J1670="M","N",IF(J1670="N","O",IF(J1670="O","P",IF(J1670="P","Q"))))))))))))))))))</f>
        <v/>
      </c>
      <c r="K1671" s="284" t="str">
        <f t="shared" si="108"/>
        <v/>
      </c>
      <c r="L1671" s="285" t="str">
        <f t="shared" si="109"/>
        <v/>
      </c>
      <c r="M1671" s="286" t="str">
        <f t="shared" ca="1" si="110"/>
        <v/>
      </c>
      <c r="U1671" s="275"/>
    </row>
    <row r="1672" spans="1:21" x14ac:dyDescent="0.25">
      <c r="A1672" s="276"/>
      <c r="B1672" s="277" t="str">
        <f>IF(Table9[[#This Row],[Código do agregado
'[Entidade']]]="","",(CONCATENATE(VLOOKUP(Table9[[#This Row],[Código do agregado
'[Entidade']]],Table8[[Código do agregado '[Entidade']]:[Código do agregado
'[1º Direito']]],8,FALSE),".",Table9[[#This Row],[Membro]])))</f>
        <v/>
      </c>
      <c r="C1672" s="278"/>
      <c r="D1672" s="279"/>
      <c r="E1672" s="280" t="str">
        <f ca="1">IF(Table9[[#This Row],[Data de nascimento (aaaa-mm-dd)]]="","",(IF(A1672="","",DATEDIF(D1672,NOW(),"y"))))</f>
        <v/>
      </c>
      <c r="F1672" s="281"/>
      <c r="G1672" s="282"/>
      <c r="H1672" s="283" t="str">
        <f>IF(G1672="","",IF(G1672&gt;(auxiliar!L$2*14),"Sim","Não"))</f>
        <v/>
      </c>
      <c r="I1672" s="384" t="str">
        <f t="shared" si="111"/>
        <v/>
      </c>
      <c r="J1672" s="380" t="str">
        <f>IF(Table9[[#This Row],[Código do agregado
'[Entidade']]]="","",IF(A1672&lt;&gt;A1671,"A",IF(J1671="A","B",IF(J1671="B","C",IF(J1671="C","D",IF(J1671="D","E",IF(J1671="E","F",IF(J1671="F","G",IF(J1671="G","H",IF(J1671="H","I",IF(J1671="I","J",IF(J1671="J","K",IF(J1671="K","L",IF(J1671="L","M",IF(J1671="M","N",IF(J1671="N","O",IF(J1671="O","P",IF(J1671="P","Q"))))))))))))))))))</f>
        <v/>
      </c>
      <c r="K1672" s="284" t="str">
        <f t="shared" si="108"/>
        <v/>
      </c>
      <c r="L1672" s="285" t="str">
        <f t="shared" si="109"/>
        <v/>
      </c>
      <c r="M1672" s="286" t="str">
        <f t="shared" ca="1" si="110"/>
        <v/>
      </c>
      <c r="U1672" s="275"/>
    </row>
    <row r="1673" spans="1:21" x14ac:dyDescent="0.25">
      <c r="A1673" s="276"/>
      <c r="B1673" s="277" t="str">
        <f>IF(Table9[[#This Row],[Código do agregado
'[Entidade']]]="","",(CONCATENATE(VLOOKUP(Table9[[#This Row],[Código do agregado
'[Entidade']]],Table8[[Código do agregado '[Entidade']]:[Código do agregado
'[1º Direito']]],8,FALSE),".",Table9[[#This Row],[Membro]])))</f>
        <v/>
      </c>
      <c r="C1673" s="278"/>
      <c r="D1673" s="279"/>
      <c r="E1673" s="280" t="str">
        <f ca="1">IF(Table9[[#This Row],[Data de nascimento (aaaa-mm-dd)]]="","",(IF(A1673="","",DATEDIF(D1673,NOW(),"y"))))</f>
        <v/>
      </c>
      <c r="F1673" s="281"/>
      <c r="G1673" s="282"/>
      <c r="H1673" s="283" t="str">
        <f>IF(G1673="","",IF(G1673&gt;(auxiliar!L$2*14),"Sim","Não"))</f>
        <v/>
      </c>
      <c r="I1673" s="384" t="str">
        <f t="shared" si="111"/>
        <v/>
      </c>
      <c r="J1673" s="380" t="str">
        <f>IF(Table9[[#This Row],[Código do agregado
'[Entidade']]]="","",IF(A1673&lt;&gt;A1672,"A",IF(J1672="A","B",IF(J1672="B","C",IF(J1672="C","D",IF(J1672="D","E",IF(J1672="E","F",IF(J1672="F","G",IF(J1672="G","H",IF(J1672="H","I",IF(J1672="I","J",IF(J1672="J","K",IF(J1672="K","L",IF(J1672="L","M",IF(J1672="M","N",IF(J1672="N","O",IF(J1672="O","P",IF(J1672="P","Q"))))))))))))))))))</f>
        <v/>
      </c>
      <c r="K1673" s="284" t="str">
        <f t="shared" si="108"/>
        <v/>
      </c>
      <c r="L1673" s="285" t="str">
        <f t="shared" si="109"/>
        <v/>
      </c>
      <c r="M1673" s="286" t="str">
        <f t="shared" ca="1" si="110"/>
        <v/>
      </c>
      <c r="U1673" s="275"/>
    </row>
    <row r="1674" spans="1:21" x14ac:dyDescent="0.25">
      <c r="A1674" s="276"/>
      <c r="B1674" s="277" t="str">
        <f>IF(Table9[[#This Row],[Código do agregado
'[Entidade']]]="","",(CONCATENATE(VLOOKUP(Table9[[#This Row],[Código do agregado
'[Entidade']]],Table8[[Código do agregado '[Entidade']]:[Código do agregado
'[1º Direito']]],8,FALSE),".",Table9[[#This Row],[Membro]])))</f>
        <v/>
      </c>
      <c r="C1674" s="278"/>
      <c r="D1674" s="279"/>
      <c r="E1674" s="280" t="str">
        <f ca="1">IF(Table9[[#This Row],[Data de nascimento (aaaa-mm-dd)]]="","",(IF(A1674="","",DATEDIF(D1674,NOW(),"y"))))</f>
        <v/>
      </c>
      <c r="F1674" s="281"/>
      <c r="G1674" s="282"/>
      <c r="H1674" s="283" t="str">
        <f>IF(G1674="","",IF(G1674&gt;(auxiliar!L$2*14),"Sim","Não"))</f>
        <v/>
      </c>
      <c r="I1674" s="384" t="str">
        <f t="shared" si="111"/>
        <v/>
      </c>
      <c r="J1674" s="380" t="str">
        <f>IF(Table9[[#This Row],[Código do agregado
'[Entidade']]]="","",IF(A1674&lt;&gt;A1673,"A",IF(J1673="A","B",IF(J1673="B","C",IF(J1673="C","D",IF(J1673="D","E",IF(J1673="E","F",IF(J1673="F","G",IF(J1673="G","H",IF(J1673="H","I",IF(J1673="I","J",IF(J1673="J","K",IF(J1673="K","L",IF(J1673="L","M",IF(J1673="M","N",IF(J1673="N","O",IF(J1673="O","P",IF(J1673="P","Q"))))))))))))))))))</f>
        <v/>
      </c>
      <c r="K1674" s="284" t="str">
        <f t="shared" si="108"/>
        <v/>
      </c>
      <c r="L1674" s="285" t="str">
        <f t="shared" si="109"/>
        <v/>
      </c>
      <c r="M1674" s="286" t="str">
        <f t="shared" ca="1" si="110"/>
        <v/>
      </c>
      <c r="U1674" s="275"/>
    </row>
    <row r="1675" spans="1:21" x14ac:dyDescent="0.25">
      <c r="A1675" s="276"/>
      <c r="B1675" s="277" t="str">
        <f>IF(Table9[[#This Row],[Código do agregado
'[Entidade']]]="","",(CONCATENATE(VLOOKUP(Table9[[#This Row],[Código do agregado
'[Entidade']]],Table8[[Código do agregado '[Entidade']]:[Código do agregado
'[1º Direito']]],8,FALSE),".",Table9[[#This Row],[Membro]])))</f>
        <v/>
      </c>
      <c r="C1675" s="278"/>
      <c r="D1675" s="279"/>
      <c r="E1675" s="280" t="str">
        <f ca="1">IF(Table9[[#This Row],[Data de nascimento (aaaa-mm-dd)]]="","",(IF(A1675="","",DATEDIF(D1675,NOW(),"y"))))</f>
        <v/>
      </c>
      <c r="F1675" s="281"/>
      <c r="G1675" s="282"/>
      <c r="H1675" s="283" t="str">
        <f>IF(G1675="","",IF(G1675&gt;(auxiliar!L$2*14),"Sim","Não"))</f>
        <v/>
      </c>
      <c r="I1675" s="384" t="str">
        <f t="shared" si="111"/>
        <v/>
      </c>
      <c r="J1675" s="380" t="str">
        <f>IF(Table9[[#This Row],[Código do agregado
'[Entidade']]]="","",IF(A1675&lt;&gt;A1674,"A",IF(J1674="A","B",IF(J1674="B","C",IF(J1674="C","D",IF(J1674="D","E",IF(J1674="E","F",IF(J1674="F","G",IF(J1674="G","H",IF(J1674="H","I",IF(J1674="I","J",IF(J1674="J","K",IF(J1674="K","L",IF(J1674="L","M",IF(J1674="M","N",IF(J1674="N","O",IF(J1674="O","P",IF(J1674="P","Q"))))))))))))))))))</f>
        <v/>
      </c>
      <c r="K1675" s="284" t="str">
        <f t="shared" si="108"/>
        <v/>
      </c>
      <c r="L1675" s="285" t="str">
        <f t="shared" si="109"/>
        <v/>
      </c>
      <c r="M1675" s="286" t="str">
        <f t="shared" ca="1" si="110"/>
        <v/>
      </c>
      <c r="U1675" s="275"/>
    </row>
    <row r="1676" spans="1:21" x14ac:dyDescent="0.25">
      <c r="A1676" s="276"/>
      <c r="B1676" s="277" t="str">
        <f>IF(Table9[[#This Row],[Código do agregado
'[Entidade']]]="","",(CONCATENATE(VLOOKUP(Table9[[#This Row],[Código do agregado
'[Entidade']]],Table8[[Código do agregado '[Entidade']]:[Código do agregado
'[1º Direito']]],8,FALSE),".",Table9[[#This Row],[Membro]])))</f>
        <v/>
      </c>
      <c r="C1676" s="278"/>
      <c r="D1676" s="279"/>
      <c r="E1676" s="280" t="str">
        <f ca="1">IF(Table9[[#This Row],[Data de nascimento (aaaa-mm-dd)]]="","",(IF(A1676="","",DATEDIF(D1676,NOW(),"y"))))</f>
        <v/>
      </c>
      <c r="F1676" s="281"/>
      <c r="G1676" s="282"/>
      <c r="H1676" s="283" t="str">
        <f>IF(G1676="","",IF(G1676&gt;(auxiliar!L$2*14),"Sim","Não"))</f>
        <v/>
      </c>
      <c r="I1676" s="384" t="str">
        <f t="shared" si="111"/>
        <v/>
      </c>
      <c r="J1676" s="380" t="str">
        <f>IF(Table9[[#This Row],[Código do agregado
'[Entidade']]]="","",IF(A1676&lt;&gt;A1675,"A",IF(J1675="A","B",IF(J1675="B","C",IF(J1675="C","D",IF(J1675="D","E",IF(J1675="E","F",IF(J1675="F","G",IF(J1675="G","H",IF(J1675="H","I",IF(J1675="I","J",IF(J1675="J","K",IF(J1675="K","L",IF(J1675="L","M",IF(J1675="M","N",IF(J1675="N","O",IF(J1675="O","P",IF(J1675="P","Q"))))))))))))))))))</f>
        <v/>
      </c>
      <c r="K1676" s="284" t="str">
        <f t="shared" ref="K1676:K1739" si="112">IFERROR(IF(OR(RIGHT(C1676,1)-(11-((9*LEFT(C1676,1)+8*MID(C1676,2,1)+7*MID(C1676,3,1)+6*MID(C1676,4,1)+5*MID(C1676,5,1)+4*MID(C1676,6,1)+3*MID(C1676,7,1)+2*MID(C1676,8,1))-(11*INT((9*LEFT(C1676,1)+8*MID(C1676,2,1)+7*MID(C1676,3,1)+6*MID(C1676,4,1)+5*MID(C1676,5,1)+4*MID(C1676,6,1)+3*MID(C1676,7,1)+2*MID(C1676,8,1))/11))))=0,RIGHT(C1676,1)-(11-((9*LEFT(C1676,1)+8*MID(C1676,2,1)+7*MID(C1676,3,1)+6*MID(C1676,4,1)+5*MID(C1676,5,1)+4*MID(C1676,6,1)+3*MID(C1676,7,1)+2*MID(C1676,8,1))-(11*INT((9*LEFT(C1676,1)+8*MID(C1676,2,1)+7*MID(C1676,3,1)+6*MID(C1676,4,1)+5*MID(C1676,5,1)+4*MID(C1676,6,1)+3*MID(C1676,7,1)+2*MID(C1676,8,1))/11))))=-11,RIGHT(C1676,1)-(11-((9*LEFT(C1676,1)+8*MID(C1676,2,1)+7*MID(C1676,3,1)+6*MID(C1676,4,1)+5*MID(C1676,5,1)+4*MID(C1676,6,1)+3*MID(C1676,7,1)+2*MID(C1676,8,1))-(11*INT((9*LEFT(C1676,1)+8*MID(C1676,2,1)+7*MID(C1676,3,1)+6*MID(C1676,4,1)+5*MID(C1676,5,1)+4*MID(C1676,6,1)+3*MID(C1676,7,1)+2*MID(C1676,8,1))/11))))=-10),"","X"),"")</f>
        <v/>
      </c>
      <c r="L1676" s="285" t="str">
        <f t="shared" ref="L1676:L1739" si="113">IF(RIGHT(B1676,1)="A","",IF(B1676="","",IF(OR(E1676&gt;65,AND(E1676&gt;17,E1676&lt;26)),"Rend","")))</f>
        <v/>
      </c>
      <c r="M1676" s="286" t="str">
        <f t="shared" ref="M1676:M1739" ca="1" si="114">IF(OR(E1676&lt;18,AND(H1676="Não",L1676="Rend")),"Dep","")</f>
        <v/>
      </c>
      <c r="U1676" s="275"/>
    </row>
    <row r="1677" spans="1:21" x14ac:dyDescent="0.25">
      <c r="A1677" s="276"/>
      <c r="B1677" s="277" t="str">
        <f>IF(Table9[[#This Row],[Código do agregado
'[Entidade']]]="","",(CONCATENATE(VLOOKUP(Table9[[#This Row],[Código do agregado
'[Entidade']]],Table8[[Código do agregado '[Entidade']]:[Código do agregado
'[1º Direito']]],8,FALSE),".",Table9[[#This Row],[Membro]])))</f>
        <v/>
      </c>
      <c r="C1677" s="278"/>
      <c r="D1677" s="279"/>
      <c r="E1677" s="280" t="str">
        <f ca="1">IF(Table9[[#This Row],[Data de nascimento (aaaa-mm-dd)]]="","",(IF(A1677="","",DATEDIF(D1677,NOW(),"y"))))</f>
        <v/>
      </c>
      <c r="F1677" s="281"/>
      <c r="G1677" s="282"/>
      <c r="H1677" s="283" t="str">
        <f>IF(G1677="","",IF(G1677&gt;(auxiliar!L$2*14),"Sim","Não"))</f>
        <v/>
      </c>
      <c r="I1677" s="384" t="str">
        <f t="shared" si="111"/>
        <v/>
      </c>
      <c r="J1677" s="380" t="str">
        <f>IF(Table9[[#This Row],[Código do agregado
'[Entidade']]]="","",IF(A1677&lt;&gt;A1676,"A",IF(J1676="A","B",IF(J1676="B","C",IF(J1676="C","D",IF(J1676="D","E",IF(J1676="E","F",IF(J1676="F","G",IF(J1676="G","H",IF(J1676="H","I",IF(J1676="I","J",IF(J1676="J","K",IF(J1676="K","L",IF(J1676="L","M",IF(J1676="M","N",IF(J1676="N","O",IF(J1676="O","P",IF(J1676="P","Q"))))))))))))))))))</f>
        <v/>
      </c>
      <c r="K1677" s="284" t="str">
        <f t="shared" si="112"/>
        <v/>
      </c>
      <c r="L1677" s="285" t="str">
        <f t="shared" si="113"/>
        <v/>
      </c>
      <c r="M1677" s="286" t="str">
        <f t="shared" ca="1" si="114"/>
        <v/>
      </c>
      <c r="U1677" s="275"/>
    </row>
    <row r="1678" spans="1:21" x14ac:dyDescent="0.25">
      <c r="A1678" s="276"/>
      <c r="B1678" s="277" t="str">
        <f>IF(Table9[[#This Row],[Código do agregado
'[Entidade']]]="","",(CONCATENATE(VLOOKUP(Table9[[#This Row],[Código do agregado
'[Entidade']]],Table8[[Código do agregado '[Entidade']]:[Código do agregado
'[1º Direito']]],8,FALSE),".",Table9[[#This Row],[Membro]])))</f>
        <v/>
      </c>
      <c r="C1678" s="278"/>
      <c r="D1678" s="279"/>
      <c r="E1678" s="280" t="str">
        <f ca="1">IF(Table9[[#This Row],[Data de nascimento (aaaa-mm-dd)]]="","",(IF(A1678="","",DATEDIF(D1678,NOW(),"y"))))</f>
        <v/>
      </c>
      <c r="F1678" s="281"/>
      <c r="G1678" s="282"/>
      <c r="H1678" s="283" t="str">
        <f>IF(G1678="","",IF(G1678&gt;(auxiliar!L$2*14),"Sim","Não"))</f>
        <v/>
      </c>
      <c r="I1678" s="384" t="str">
        <f t="shared" si="111"/>
        <v/>
      </c>
      <c r="J1678" s="380" t="str">
        <f>IF(Table9[[#This Row],[Código do agregado
'[Entidade']]]="","",IF(A1678&lt;&gt;A1677,"A",IF(J1677="A","B",IF(J1677="B","C",IF(J1677="C","D",IF(J1677="D","E",IF(J1677="E","F",IF(J1677="F","G",IF(J1677="G","H",IF(J1677="H","I",IF(J1677="I","J",IF(J1677="J","K",IF(J1677="K","L",IF(J1677="L","M",IF(J1677="M","N",IF(J1677="N","O",IF(J1677="O","P",IF(J1677="P","Q"))))))))))))))))))</f>
        <v/>
      </c>
      <c r="K1678" s="284" t="str">
        <f t="shared" si="112"/>
        <v/>
      </c>
      <c r="L1678" s="285" t="str">
        <f t="shared" si="113"/>
        <v/>
      </c>
      <c r="M1678" s="286" t="str">
        <f t="shared" ca="1" si="114"/>
        <v/>
      </c>
      <c r="U1678" s="275"/>
    </row>
    <row r="1679" spans="1:21" x14ac:dyDescent="0.25">
      <c r="A1679" s="276"/>
      <c r="B1679" s="277" t="str">
        <f>IF(Table9[[#This Row],[Código do agregado
'[Entidade']]]="","",(CONCATENATE(VLOOKUP(Table9[[#This Row],[Código do agregado
'[Entidade']]],Table8[[Código do agregado '[Entidade']]:[Código do agregado
'[1º Direito']]],8,FALSE),".",Table9[[#This Row],[Membro]])))</f>
        <v/>
      </c>
      <c r="C1679" s="278"/>
      <c r="D1679" s="279"/>
      <c r="E1679" s="280" t="str">
        <f ca="1">IF(Table9[[#This Row],[Data de nascimento (aaaa-mm-dd)]]="","",(IF(A1679="","",DATEDIF(D1679,NOW(),"y"))))</f>
        <v/>
      </c>
      <c r="F1679" s="281"/>
      <c r="G1679" s="282"/>
      <c r="H1679" s="283" t="str">
        <f>IF(G1679="","",IF(G1679&gt;(auxiliar!L$2*14),"Sim","Não"))</f>
        <v/>
      </c>
      <c r="I1679" s="384" t="str">
        <f t="shared" si="111"/>
        <v/>
      </c>
      <c r="J1679" s="380" t="str">
        <f>IF(Table9[[#This Row],[Código do agregado
'[Entidade']]]="","",IF(A1679&lt;&gt;A1678,"A",IF(J1678="A","B",IF(J1678="B","C",IF(J1678="C","D",IF(J1678="D","E",IF(J1678="E","F",IF(J1678="F","G",IF(J1678="G","H",IF(J1678="H","I",IF(J1678="I","J",IF(J1678="J","K",IF(J1678="K","L",IF(J1678="L","M",IF(J1678="M","N",IF(J1678="N","O",IF(J1678="O","P",IF(J1678="P","Q"))))))))))))))))))</f>
        <v/>
      </c>
      <c r="K1679" s="284" t="str">
        <f t="shared" si="112"/>
        <v/>
      </c>
      <c r="L1679" s="285" t="str">
        <f t="shared" si="113"/>
        <v/>
      </c>
      <c r="M1679" s="286" t="str">
        <f t="shared" ca="1" si="114"/>
        <v/>
      </c>
      <c r="U1679" s="275"/>
    </row>
    <row r="1680" spans="1:21" x14ac:dyDescent="0.25">
      <c r="A1680" s="276"/>
      <c r="B1680" s="277" t="str">
        <f>IF(Table9[[#This Row],[Código do agregado
'[Entidade']]]="","",(CONCATENATE(VLOOKUP(Table9[[#This Row],[Código do agregado
'[Entidade']]],Table8[[Código do agregado '[Entidade']]:[Código do agregado
'[1º Direito']]],8,FALSE),".",Table9[[#This Row],[Membro]])))</f>
        <v/>
      </c>
      <c r="C1680" s="278"/>
      <c r="D1680" s="279"/>
      <c r="E1680" s="280" t="str">
        <f ca="1">IF(Table9[[#This Row],[Data de nascimento (aaaa-mm-dd)]]="","",(IF(A1680="","",DATEDIF(D1680,NOW(),"y"))))</f>
        <v/>
      </c>
      <c r="F1680" s="281"/>
      <c r="G1680" s="282"/>
      <c r="H1680" s="283" t="str">
        <f>IF(G1680="","",IF(G1680&gt;(auxiliar!L$2*14),"Sim","Não"))</f>
        <v/>
      </c>
      <c r="I1680" s="384" t="str">
        <f t="shared" si="111"/>
        <v/>
      </c>
      <c r="J1680" s="380" t="str">
        <f>IF(Table9[[#This Row],[Código do agregado
'[Entidade']]]="","",IF(A1680&lt;&gt;A1679,"A",IF(J1679="A","B",IF(J1679="B","C",IF(J1679="C","D",IF(J1679="D","E",IF(J1679="E","F",IF(J1679="F","G",IF(J1679="G","H",IF(J1679="H","I",IF(J1679="I","J",IF(J1679="J","K",IF(J1679="K","L",IF(J1679="L","M",IF(J1679="M","N",IF(J1679="N","O",IF(J1679="O","P",IF(J1679="P","Q"))))))))))))))))))</f>
        <v/>
      </c>
      <c r="K1680" s="284" t="str">
        <f t="shared" si="112"/>
        <v/>
      </c>
      <c r="L1680" s="285" t="str">
        <f t="shared" si="113"/>
        <v/>
      </c>
      <c r="M1680" s="286" t="str">
        <f t="shared" ca="1" si="114"/>
        <v/>
      </c>
      <c r="U1680" s="275"/>
    </row>
    <row r="1681" spans="1:21" x14ac:dyDescent="0.25">
      <c r="A1681" s="276"/>
      <c r="B1681" s="277" t="str">
        <f>IF(Table9[[#This Row],[Código do agregado
'[Entidade']]]="","",(CONCATENATE(VLOOKUP(Table9[[#This Row],[Código do agregado
'[Entidade']]],Table8[[Código do agregado '[Entidade']]:[Código do agregado
'[1º Direito']]],8,FALSE),".",Table9[[#This Row],[Membro]])))</f>
        <v/>
      </c>
      <c r="C1681" s="278"/>
      <c r="D1681" s="279"/>
      <c r="E1681" s="280" t="str">
        <f ca="1">IF(Table9[[#This Row],[Data de nascimento (aaaa-mm-dd)]]="","",(IF(A1681="","",DATEDIF(D1681,NOW(),"y"))))</f>
        <v/>
      </c>
      <c r="F1681" s="281"/>
      <c r="G1681" s="282"/>
      <c r="H1681" s="283" t="str">
        <f>IF(G1681="","",IF(G1681&gt;(auxiliar!L$2*14),"Sim","Não"))</f>
        <v/>
      </c>
      <c r="I1681" s="384" t="str">
        <f t="shared" si="111"/>
        <v/>
      </c>
      <c r="J1681" s="380" t="str">
        <f>IF(Table9[[#This Row],[Código do agregado
'[Entidade']]]="","",IF(A1681&lt;&gt;A1680,"A",IF(J1680="A","B",IF(J1680="B","C",IF(J1680="C","D",IF(J1680="D","E",IF(J1680="E","F",IF(J1680="F","G",IF(J1680="G","H",IF(J1680="H","I",IF(J1680="I","J",IF(J1680="J","K",IF(J1680="K","L",IF(J1680="L","M",IF(J1680="M","N",IF(J1680="N","O",IF(J1680="O","P",IF(J1680="P","Q"))))))))))))))))))</f>
        <v/>
      </c>
      <c r="K1681" s="284" t="str">
        <f t="shared" si="112"/>
        <v/>
      </c>
      <c r="L1681" s="285" t="str">
        <f t="shared" si="113"/>
        <v/>
      </c>
      <c r="M1681" s="286" t="str">
        <f t="shared" ca="1" si="114"/>
        <v/>
      </c>
      <c r="U1681" s="275"/>
    </row>
    <row r="1682" spans="1:21" x14ac:dyDescent="0.25">
      <c r="A1682" s="276"/>
      <c r="B1682" s="277" t="str">
        <f>IF(Table9[[#This Row],[Código do agregado
'[Entidade']]]="","",(CONCATENATE(VLOOKUP(Table9[[#This Row],[Código do agregado
'[Entidade']]],Table8[[Código do agregado '[Entidade']]:[Código do agregado
'[1º Direito']]],8,FALSE),".",Table9[[#This Row],[Membro]])))</f>
        <v/>
      </c>
      <c r="C1682" s="278"/>
      <c r="D1682" s="279"/>
      <c r="E1682" s="280" t="str">
        <f ca="1">IF(Table9[[#This Row],[Data de nascimento (aaaa-mm-dd)]]="","",(IF(A1682="","",DATEDIF(D1682,NOW(),"y"))))</f>
        <v/>
      </c>
      <c r="F1682" s="281"/>
      <c r="G1682" s="282"/>
      <c r="H1682" s="283" t="str">
        <f>IF(G1682="","",IF(G1682&gt;(auxiliar!L$2*14),"Sim","Não"))</f>
        <v/>
      </c>
      <c r="I1682" s="384" t="str">
        <f t="shared" si="111"/>
        <v/>
      </c>
      <c r="J1682" s="380" t="str">
        <f>IF(Table9[[#This Row],[Código do agregado
'[Entidade']]]="","",IF(A1682&lt;&gt;A1681,"A",IF(J1681="A","B",IF(J1681="B","C",IF(J1681="C","D",IF(J1681="D","E",IF(J1681="E","F",IF(J1681="F","G",IF(J1681="G","H",IF(J1681="H","I",IF(J1681="I","J",IF(J1681="J","K",IF(J1681="K","L",IF(J1681="L","M",IF(J1681="M","N",IF(J1681="N","O",IF(J1681="O","P",IF(J1681="P","Q"))))))))))))))))))</f>
        <v/>
      </c>
      <c r="K1682" s="284" t="str">
        <f t="shared" si="112"/>
        <v/>
      </c>
      <c r="L1682" s="285" t="str">
        <f t="shared" si="113"/>
        <v/>
      </c>
      <c r="M1682" s="286" t="str">
        <f t="shared" ca="1" si="114"/>
        <v/>
      </c>
      <c r="U1682" s="275"/>
    </row>
    <row r="1683" spans="1:21" x14ac:dyDescent="0.25">
      <c r="A1683" s="276"/>
      <c r="B1683" s="277" t="str">
        <f>IF(Table9[[#This Row],[Código do agregado
'[Entidade']]]="","",(CONCATENATE(VLOOKUP(Table9[[#This Row],[Código do agregado
'[Entidade']]],Table8[[Código do agregado '[Entidade']]:[Código do agregado
'[1º Direito']]],8,FALSE),".",Table9[[#This Row],[Membro]])))</f>
        <v/>
      </c>
      <c r="C1683" s="278"/>
      <c r="D1683" s="279"/>
      <c r="E1683" s="280" t="str">
        <f ca="1">IF(Table9[[#This Row],[Data de nascimento (aaaa-mm-dd)]]="","",(IF(A1683="","",DATEDIF(D1683,NOW(),"y"))))</f>
        <v/>
      </c>
      <c r="F1683" s="281"/>
      <c r="G1683" s="282"/>
      <c r="H1683" s="283" t="str">
        <f>IF(G1683="","",IF(G1683&gt;(auxiliar!L$2*14),"Sim","Não"))</f>
        <v/>
      </c>
      <c r="I1683" s="384" t="str">
        <f t="shared" si="111"/>
        <v/>
      </c>
      <c r="J1683" s="380" t="str">
        <f>IF(Table9[[#This Row],[Código do agregado
'[Entidade']]]="","",IF(A1683&lt;&gt;A1682,"A",IF(J1682="A","B",IF(J1682="B","C",IF(J1682="C","D",IF(J1682="D","E",IF(J1682="E","F",IF(J1682="F","G",IF(J1682="G","H",IF(J1682="H","I",IF(J1682="I","J",IF(J1682="J","K",IF(J1682="K","L",IF(J1682="L","M",IF(J1682="M","N",IF(J1682="N","O",IF(J1682="O","P",IF(J1682="P","Q"))))))))))))))))))</f>
        <v/>
      </c>
      <c r="K1683" s="284" t="str">
        <f t="shared" si="112"/>
        <v/>
      </c>
      <c r="L1683" s="285" t="str">
        <f t="shared" si="113"/>
        <v/>
      </c>
      <c r="M1683" s="286" t="str">
        <f t="shared" ca="1" si="114"/>
        <v/>
      </c>
      <c r="U1683" s="275"/>
    </row>
    <row r="1684" spans="1:21" x14ac:dyDescent="0.25">
      <c r="A1684" s="276"/>
      <c r="B1684" s="277" t="str">
        <f>IF(Table9[[#This Row],[Código do agregado
'[Entidade']]]="","",(CONCATENATE(VLOOKUP(Table9[[#This Row],[Código do agregado
'[Entidade']]],Table8[[Código do agregado '[Entidade']]:[Código do agregado
'[1º Direito']]],8,FALSE),".",Table9[[#This Row],[Membro]])))</f>
        <v/>
      </c>
      <c r="C1684" s="278"/>
      <c r="D1684" s="279"/>
      <c r="E1684" s="280" t="str">
        <f ca="1">IF(Table9[[#This Row],[Data de nascimento (aaaa-mm-dd)]]="","",(IF(A1684="","",DATEDIF(D1684,NOW(),"y"))))</f>
        <v/>
      </c>
      <c r="F1684" s="281"/>
      <c r="G1684" s="282"/>
      <c r="H1684" s="283" t="str">
        <f>IF(G1684="","",IF(G1684&gt;(auxiliar!L$2*14),"Sim","Não"))</f>
        <v/>
      </c>
      <c r="I1684" s="384" t="str">
        <f t="shared" si="111"/>
        <v/>
      </c>
      <c r="J1684" s="380" t="str">
        <f>IF(Table9[[#This Row],[Código do agregado
'[Entidade']]]="","",IF(A1684&lt;&gt;A1683,"A",IF(J1683="A","B",IF(J1683="B","C",IF(J1683="C","D",IF(J1683="D","E",IF(J1683="E","F",IF(J1683="F","G",IF(J1683="G","H",IF(J1683="H","I",IF(J1683="I","J",IF(J1683="J","K",IF(J1683="K","L",IF(J1683="L","M",IF(J1683="M","N",IF(J1683="N","O",IF(J1683="O","P",IF(J1683="P","Q"))))))))))))))))))</f>
        <v/>
      </c>
      <c r="K1684" s="284" t="str">
        <f t="shared" si="112"/>
        <v/>
      </c>
      <c r="L1684" s="285" t="str">
        <f t="shared" si="113"/>
        <v/>
      </c>
      <c r="M1684" s="286" t="str">
        <f t="shared" ca="1" si="114"/>
        <v/>
      </c>
      <c r="U1684" s="275"/>
    </row>
    <row r="1685" spans="1:21" x14ac:dyDescent="0.25">
      <c r="A1685" s="276"/>
      <c r="B1685" s="277" t="str">
        <f>IF(Table9[[#This Row],[Código do agregado
'[Entidade']]]="","",(CONCATENATE(VLOOKUP(Table9[[#This Row],[Código do agregado
'[Entidade']]],Table8[[Código do agregado '[Entidade']]:[Código do agregado
'[1º Direito']]],8,FALSE),".",Table9[[#This Row],[Membro]])))</f>
        <v/>
      </c>
      <c r="C1685" s="278"/>
      <c r="D1685" s="279"/>
      <c r="E1685" s="280" t="str">
        <f ca="1">IF(Table9[[#This Row],[Data de nascimento (aaaa-mm-dd)]]="","",(IF(A1685="","",DATEDIF(D1685,NOW(),"y"))))</f>
        <v/>
      </c>
      <c r="F1685" s="281"/>
      <c r="G1685" s="282"/>
      <c r="H1685" s="283" t="str">
        <f>IF(G1685="","",IF(G1685&gt;(auxiliar!L$2*14),"Sim","Não"))</f>
        <v/>
      </c>
      <c r="I1685" s="384" t="str">
        <f t="shared" si="111"/>
        <v/>
      </c>
      <c r="J1685" s="380" t="str">
        <f>IF(Table9[[#This Row],[Código do agregado
'[Entidade']]]="","",IF(A1685&lt;&gt;A1684,"A",IF(J1684="A","B",IF(J1684="B","C",IF(J1684="C","D",IF(J1684="D","E",IF(J1684="E","F",IF(J1684="F","G",IF(J1684="G","H",IF(J1684="H","I",IF(J1684="I","J",IF(J1684="J","K",IF(J1684="K","L",IF(J1684="L","M",IF(J1684="M","N",IF(J1684="N","O",IF(J1684="O","P",IF(J1684="P","Q"))))))))))))))))))</f>
        <v/>
      </c>
      <c r="K1685" s="284" t="str">
        <f t="shared" si="112"/>
        <v/>
      </c>
      <c r="L1685" s="285" t="str">
        <f t="shared" si="113"/>
        <v/>
      </c>
      <c r="M1685" s="286" t="str">
        <f t="shared" ca="1" si="114"/>
        <v/>
      </c>
      <c r="U1685" s="275"/>
    </row>
    <row r="1686" spans="1:21" x14ac:dyDescent="0.25">
      <c r="A1686" s="276"/>
      <c r="B1686" s="277" t="str">
        <f>IF(Table9[[#This Row],[Código do agregado
'[Entidade']]]="","",(CONCATENATE(VLOOKUP(Table9[[#This Row],[Código do agregado
'[Entidade']]],Table8[[Código do agregado '[Entidade']]:[Código do agregado
'[1º Direito']]],8,FALSE),".",Table9[[#This Row],[Membro]])))</f>
        <v/>
      </c>
      <c r="C1686" s="278"/>
      <c r="D1686" s="279"/>
      <c r="E1686" s="280" t="str">
        <f ca="1">IF(Table9[[#This Row],[Data de nascimento (aaaa-mm-dd)]]="","",(IF(A1686="","",DATEDIF(D1686,NOW(),"y"))))</f>
        <v/>
      </c>
      <c r="F1686" s="281"/>
      <c r="G1686" s="282"/>
      <c r="H1686" s="283" t="str">
        <f>IF(G1686="","",IF(G1686&gt;(auxiliar!L$2*14),"Sim","Não"))</f>
        <v/>
      </c>
      <c r="I1686" s="384" t="str">
        <f t="shared" si="111"/>
        <v/>
      </c>
      <c r="J1686" s="380" t="str">
        <f>IF(Table9[[#This Row],[Código do agregado
'[Entidade']]]="","",IF(A1686&lt;&gt;A1685,"A",IF(J1685="A","B",IF(J1685="B","C",IF(J1685="C","D",IF(J1685="D","E",IF(J1685="E","F",IF(J1685="F","G",IF(J1685="G","H",IF(J1685="H","I",IF(J1685="I","J",IF(J1685="J","K",IF(J1685="K","L",IF(J1685="L","M",IF(J1685="M","N",IF(J1685="N","O",IF(J1685="O","P",IF(J1685="P","Q"))))))))))))))))))</f>
        <v/>
      </c>
      <c r="K1686" s="284" t="str">
        <f t="shared" si="112"/>
        <v/>
      </c>
      <c r="L1686" s="285" t="str">
        <f t="shared" si="113"/>
        <v/>
      </c>
      <c r="M1686" s="286" t="str">
        <f t="shared" ca="1" si="114"/>
        <v/>
      </c>
      <c r="U1686" s="275"/>
    </row>
    <row r="1687" spans="1:21" x14ac:dyDescent="0.25">
      <c r="A1687" s="276"/>
      <c r="B1687" s="277" t="str">
        <f>IF(Table9[[#This Row],[Código do agregado
'[Entidade']]]="","",(CONCATENATE(VLOOKUP(Table9[[#This Row],[Código do agregado
'[Entidade']]],Table8[[Código do agregado '[Entidade']]:[Código do agregado
'[1º Direito']]],8,FALSE),".",Table9[[#This Row],[Membro]])))</f>
        <v/>
      </c>
      <c r="C1687" s="278"/>
      <c r="D1687" s="279"/>
      <c r="E1687" s="280" t="str">
        <f ca="1">IF(Table9[[#This Row],[Data de nascimento (aaaa-mm-dd)]]="","",(IF(A1687="","",DATEDIF(D1687,NOW(),"y"))))</f>
        <v/>
      </c>
      <c r="F1687" s="281"/>
      <c r="G1687" s="282"/>
      <c r="H1687" s="283" t="str">
        <f>IF(G1687="","",IF(G1687&gt;(auxiliar!L$2*14),"Sim","Não"))</f>
        <v/>
      </c>
      <c r="I1687" s="384" t="str">
        <f t="shared" si="111"/>
        <v/>
      </c>
      <c r="J1687" s="380" t="str">
        <f>IF(Table9[[#This Row],[Código do agregado
'[Entidade']]]="","",IF(A1687&lt;&gt;A1686,"A",IF(J1686="A","B",IF(J1686="B","C",IF(J1686="C","D",IF(J1686="D","E",IF(J1686="E","F",IF(J1686="F","G",IF(J1686="G","H",IF(J1686="H","I",IF(J1686="I","J",IF(J1686="J","K",IF(J1686="K","L",IF(J1686="L","M",IF(J1686="M","N",IF(J1686="N","O",IF(J1686="O","P",IF(J1686="P","Q"))))))))))))))))))</f>
        <v/>
      </c>
      <c r="K1687" s="284" t="str">
        <f t="shared" si="112"/>
        <v/>
      </c>
      <c r="L1687" s="285" t="str">
        <f t="shared" si="113"/>
        <v/>
      </c>
      <c r="M1687" s="286" t="str">
        <f t="shared" ca="1" si="114"/>
        <v/>
      </c>
      <c r="U1687" s="275"/>
    </row>
    <row r="1688" spans="1:21" x14ac:dyDescent="0.25">
      <c r="A1688" s="276"/>
      <c r="B1688" s="277" t="str">
        <f>IF(Table9[[#This Row],[Código do agregado
'[Entidade']]]="","",(CONCATENATE(VLOOKUP(Table9[[#This Row],[Código do agregado
'[Entidade']]],Table8[[Código do agregado '[Entidade']]:[Código do agregado
'[1º Direito']]],8,FALSE),".",Table9[[#This Row],[Membro]])))</f>
        <v/>
      </c>
      <c r="C1688" s="278"/>
      <c r="D1688" s="279"/>
      <c r="E1688" s="280" t="str">
        <f ca="1">IF(Table9[[#This Row],[Data de nascimento (aaaa-mm-dd)]]="","",(IF(A1688="","",DATEDIF(D1688,NOW(),"y"))))</f>
        <v/>
      </c>
      <c r="F1688" s="281"/>
      <c r="G1688" s="282"/>
      <c r="H1688" s="283" t="str">
        <f>IF(G1688="","",IF(G1688&gt;(auxiliar!L$2*14),"Sim","Não"))</f>
        <v/>
      </c>
      <c r="I1688" s="384" t="str">
        <f t="shared" si="111"/>
        <v/>
      </c>
      <c r="J1688" s="380" t="str">
        <f>IF(Table9[[#This Row],[Código do agregado
'[Entidade']]]="","",IF(A1688&lt;&gt;A1687,"A",IF(J1687="A","B",IF(J1687="B","C",IF(J1687="C","D",IF(J1687="D","E",IF(J1687="E","F",IF(J1687="F","G",IF(J1687="G","H",IF(J1687="H","I",IF(J1687="I","J",IF(J1687="J","K",IF(J1687="K","L",IF(J1687="L","M",IF(J1687="M","N",IF(J1687="N","O",IF(J1687="O","P",IF(J1687="P","Q"))))))))))))))))))</f>
        <v/>
      </c>
      <c r="K1688" s="284" t="str">
        <f t="shared" si="112"/>
        <v/>
      </c>
      <c r="L1688" s="285" t="str">
        <f t="shared" si="113"/>
        <v/>
      </c>
      <c r="M1688" s="286" t="str">
        <f t="shared" ca="1" si="114"/>
        <v/>
      </c>
      <c r="U1688" s="275"/>
    </row>
    <row r="1689" spans="1:21" x14ac:dyDescent="0.25">
      <c r="A1689" s="276"/>
      <c r="B1689" s="277" t="str">
        <f>IF(Table9[[#This Row],[Código do agregado
'[Entidade']]]="","",(CONCATENATE(VLOOKUP(Table9[[#This Row],[Código do agregado
'[Entidade']]],Table8[[Código do agregado '[Entidade']]:[Código do agregado
'[1º Direito']]],8,FALSE),".",Table9[[#This Row],[Membro]])))</f>
        <v/>
      </c>
      <c r="C1689" s="278"/>
      <c r="D1689" s="279"/>
      <c r="E1689" s="280" t="str">
        <f ca="1">IF(Table9[[#This Row],[Data de nascimento (aaaa-mm-dd)]]="","",(IF(A1689="","",DATEDIF(D1689,NOW(),"y"))))</f>
        <v/>
      </c>
      <c r="F1689" s="281"/>
      <c r="G1689" s="282"/>
      <c r="H1689" s="283" t="str">
        <f>IF(G1689="","",IF(G1689&gt;(auxiliar!L$2*14),"Sim","Não"))</f>
        <v/>
      </c>
      <c r="I1689" s="384" t="str">
        <f t="shared" si="111"/>
        <v/>
      </c>
      <c r="J1689" s="380" t="str">
        <f>IF(Table9[[#This Row],[Código do agregado
'[Entidade']]]="","",IF(A1689&lt;&gt;A1688,"A",IF(J1688="A","B",IF(J1688="B","C",IF(J1688="C","D",IF(J1688="D","E",IF(J1688="E","F",IF(J1688="F","G",IF(J1688="G","H",IF(J1688="H","I",IF(J1688="I","J",IF(J1688="J","K",IF(J1688="K","L",IF(J1688="L","M",IF(J1688="M","N",IF(J1688="N","O",IF(J1688="O","P",IF(J1688="P","Q"))))))))))))))))))</f>
        <v/>
      </c>
      <c r="K1689" s="284" t="str">
        <f t="shared" si="112"/>
        <v/>
      </c>
      <c r="L1689" s="285" t="str">
        <f t="shared" si="113"/>
        <v/>
      </c>
      <c r="M1689" s="286" t="str">
        <f t="shared" ca="1" si="114"/>
        <v/>
      </c>
      <c r="U1689" s="275"/>
    </row>
    <row r="1690" spans="1:21" x14ac:dyDescent="0.25">
      <c r="A1690" s="276"/>
      <c r="B1690" s="277" t="str">
        <f>IF(Table9[[#This Row],[Código do agregado
'[Entidade']]]="","",(CONCATENATE(VLOOKUP(Table9[[#This Row],[Código do agregado
'[Entidade']]],Table8[[Código do agregado '[Entidade']]:[Código do agregado
'[1º Direito']]],8,FALSE),".",Table9[[#This Row],[Membro]])))</f>
        <v/>
      </c>
      <c r="C1690" s="278"/>
      <c r="D1690" s="279"/>
      <c r="E1690" s="280" t="str">
        <f ca="1">IF(Table9[[#This Row],[Data de nascimento (aaaa-mm-dd)]]="","",(IF(A1690="","",DATEDIF(D1690,NOW(),"y"))))</f>
        <v/>
      </c>
      <c r="F1690" s="281"/>
      <c r="G1690" s="282"/>
      <c r="H1690" s="283" t="str">
        <f>IF(G1690="","",IF(G1690&gt;(auxiliar!L$2*14),"Sim","Não"))</f>
        <v/>
      </c>
      <c r="I1690" s="384" t="str">
        <f t="shared" si="111"/>
        <v/>
      </c>
      <c r="J1690" s="380" t="str">
        <f>IF(Table9[[#This Row],[Código do agregado
'[Entidade']]]="","",IF(A1690&lt;&gt;A1689,"A",IF(J1689="A","B",IF(J1689="B","C",IF(J1689="C","D",IF(J1689="D","E",IF(J1689="E","F",IF(J1689="F","G",IF(J1689="G","H",IF(J1689="H","I",IF(J1689="I","J",IF(J1689="J","K",IF(J1689="K","L",IF(J1689="L","M",IF(J1689="M","N",IF(J1689="N","O",IF(J1689="O","P",IF(J1689="P","Q"))))))))))))))))))</f>
        <v/>
      </c>
      <c r="K1690" s="284" t="str">
        <f t="shared" si="112"/>
        <v/>
      </c>
      <c r="L1690" s="285" t="str">
        <f t="shared" si="113"/>
        <v/>
      </c>
      <c r="M1690" s="286" t="str">
        <f t="shared" ca="1" si="114"/>
        <v/>
      </c>
      <c r="U1690" s="275"/>
    </row>
    <row r="1691" spans="1:21" x14ac:dyDescent="0.25">
      <c r="A1691" s="276"/>
      <c r="B1691" s="277" t="str">
        <f>IF(Table9[[#This Row],[Código do agregado
'[Entidade']]]="","",(CONCATENATE(VLOOKUP(Table9[[#This Row],[Código do agregado
'[Entidade']]],Table8[[Código do agregado '[Entidade']]:[Código do agregado
'[1º Direito']]],8,FALSE),".",Table9[[#This Row],[Membro]])))</f>
        <v/>
      </c>
      <c r="C1691" s="278"/>
      <c r="D1691" s="279"/>
      <c r="E1691" s="280" t="str">
        <f ca="1">IF(Table9[[#This Row],[Data de nascimento (aaaa-mm-dd)]]="","",(IF(A1691="","",DATEDIF(D1691,NOW(),"y"))))</f>
        <v/>
      </c>
      <c r="F1691" s="281"/>
      <c r="G1691" s="282"/>
      <c r="H1691" s="283" t="str">
        <f>IF(G1691="","",IF(G1691&gt;(auxiliar!L$2*14),"Sim","Não"))</f>
        <v/>
      </c>
      <c r="I1691" s="384" t="str">
        <f t="shared" si="111"/>
        <v/>
      </c>
      <c r="J1691" s="380" t="str">
        <f>IF(Table9[[#This Row],[Código do agregado
'[Entidade']]]="","",IF(A1691&lt;&gt;A1690,"A",IF(J1690="A","B",IF(J1690="B","C",IF(J1690="C","D",IF(J1690="D","E",IF(J1690="E","F",IF(J1690="F","G",IF(J1690="G","H",IF(J1690="H","I",IF(J1690="I","J",IF(J1690="J","K",IF(J1690="K","L",IF(J1690="L","M",IF(J1690="M","N",IF(J1690="N","O",IF(J1690="O","P",IF(J1690="P","Q"))))))))))))))))))</f>
        <v/>
      </c>
      <c r="K1691" s="284" t="str">
        <f t="shared" si="112"/>
        <v/>
      </c>
      <c r="L1691" s="285" t="str">
        <f t="shared" si="113"/>
        <v/>
      </c>
      <c r="M1691" s="286" t="str">
        <f t="shared" ca="1" si="114"/>
        <v/>
      </c>
      <c r="U1691" s="275"/>
    </row>
    <row r="1692" spans="1:21" x14ac:dyDescent="0.25">
      <c r="A1692" s="276"/>
      <c r="B1692" s="277" t="str">
        <f>IF(Table9[[#This Row],[Código do agregado
'[Entidade']]]="","",(CONCATENATE(VLOOKUP(Table9[[#This Row],[Código do agregado
'[Entidade']]],Table8[[Código do agregado '[Entidade']]:[Código do agregado
'[1º Direito']]],8,FALSE),".",Table9[[#This Row],[Membro]])))</f>
        <v/>
      </c>
      <c r="C1692" s="278"/>
      <c r="D1692" s="279"/>
      <c r="E1692" s="280" t="str">
        <f ca="1">IF(Table9[[#This Row],[Data de nascimento (aaaa-mm-dd)]]="","",(IF(A1692="","",DATEDIF(D1692,NOW(),"y"))))</f>
        <v/>
      </c>
      <c r="F1692" s="281"/>
      <c r="G1692" s="282"/>
      <c r="H1692" s="283" t="str">
        <f>IF(G1692="","",IF(G1692&gt;(auxiliar!L$2*14),"Sim","Não"))</f>
        <v/>
      </c>
      <c r="I1692" s="384" t="str">
        <f t="shared" si="111"/>
        <v/>
      </c>
      <c r="J1692" s="380" t="str">
        <f>IF(Table9[[#This Row],[Código do agregado
'[Entidade']]]="","",IF(A1692&lt;&gt;A1691,"A",IF(J1691="A","B",IF(J1691="B","C",IF(J1691="C","D",IF(J1691="D","E",IF(J1691="E","F",IF(J1691="F","G",IF(J1691="G","H",IF(J1691="H","I",IF(J1691="I","J",IF(J1691="J","K",IF(J1691="K","L",IF(J1691="L","M",IF(J1691="M","N",IF(J1691="N","O",IF(J1691="O","P",IF(J1691="P","Q"))))))))))))))))))</f>
        <v/>
      </c>
      <c r="K1692" s="284" t="str">
        <f t="shared" si="112"/>
        <v/>
      </c>
      <c r="L1692" s="285" t="str">
        <f t="shared" si="113"/>
        <v/>
      </c>
      <c r="M1692" s="286" t="str">
        <f t="shared" ca="1" si="114"/>
        <v/>
      </c>
      <c r="U1692" s="275"/>
    </row>
    <row r="1693" spans="1:21" x14ac:dyDescent="0.25">
      <c r="A1693" s="276"/>
      <c r="B1693" s="277" t="str">
        <f>IF(Table9[[#This Row],[Código do agregado
'[Entidade']]]="","",(CONCATENATE(VLOOKUP(Table9[[#This Row],[Código do agregado
'[Entidade']]],Table8[[Código do agregado '[Entidade']]:[Código do agregado
'[1º Direito']]],8,FALSE),".",Table9[[#This Row],[Membro]])))</f>
        <v/>
      </c>
      <c r="C1693" s="278"/>
      <c r="D1693" s="279"/>
      <c r="E1693" s="280" t="str">
        <f ca="1">IF(Table9[[#This Row],[Data de nascimento (aaaa-mm-dd)]]="","",(IF(A1693="","",DATEDIF(D1693,NOW(),"y"))))</f>
        <v/>
      </c>
      <c r="F1693" s="281"/>
      <c r="G1693" s="282"/>
      <c r="H1693" s="283" t="str">
        <f>IF(G1693="","",IF(G1693&gt;(auxiliar!L$2*14),"Sim","Não"))</f>
        <v/>
      </c>
      <c r="I1693" s="384" t="str">
        <f t="shared" si="111"/>
        <v/>
      </c>
      <c r="J1693" s="380" t="str">
        <f>IF(Table9[[#This Row],[Código do agregado
'[Entidade']]]="","",IF(A1693&lt;&gt;A1692,"A",IF(J1692="A","B",IF(J1692="B","C",IF(J1692="C","D",IF(J1692="D","E",IF(J1692="E","F",IF(J1692="F","G",IF(J1692="G","H",IF(J1692="H","I",IF(J1692="I","J",IF(J1692="J","K",IF(J1692="K","L",IF(J1692="L","M",IF(J1692="M","N",IF(J1692="N","O",IF(J1692="O","P",IF(J1692="P","Q"))))))))))))))))))</f>
        <v/>
      </c>
      <c r="K1693" s="284" t="str">
        <f t="shared" si="112"/>
        <v/>
      </c>
      <c r="L1693" s="285" t="str">
        <f t="shared" si="113"/>
        <v/>
      </c>
      <c r="M1693" s="286" t="str">
        <f t="shared" ca="1" si="114"/>
        <v/>
      </c>
      <c r="U1693" s="275"/>
    </row>
    <row r="1694" spans="1:21" x14ac:dyDescent="0.25">
      <c r="A1694" s="276"/>
      <c r="B1694" s="277" t="str">
        <f>IF(Table9[[#This Row],[Código do agregado
'[Entidade']]]="","",(CONCATENATE(VLOOKUP(Table9[[#This Row],[Código do agregado
'[Entidade']]],Table8[[Código do agregado '[Entidade']]:[Código do agregado
'[1º Direito']]],8,FALSE),".",Table9[[#This Row],[Membro]])))</f>
        <v/>
      </c>
      <c r="C1694" s="278"/>
      <c r="D1694" s="279"/>
      <c r="E1694" s="280" t="str">
        <f ca="1">IF(Table9[[#This Row],[Data de nascimento (aaaa-mm-dd)]]="","",(IF(A1694="","",DATEDIF(D1694,NOW(),"y"))))</f>
        <v/>
      </c>
      <c r="F1694" s="281"/>
      <c r="G1694" s="282"/>
      <c r="H1694" s="283" t="str">
        <f>IF(G1694="","",IF(G1694&gt;(auxiliar!L$2*14),"Sim","Não"))</f>
        <v/>
      </c>
      <c r="I1694" s="384" t="str">
        <f t="shared" si="111"/>
        <v/>
      </c>
      <c r="J1694" s="380" t="str">
        <f>IF(Table9[[#This Row],[Código do agregado
'[Entidade']]]="","",IF(A1694&lt;&gt;A1693,"A",IF(J1693="A","B",IF(J1693="B","C",IF(J1693="C","D",IF(J1693="D","E",IF(J1693="E","F",IF(J1693="F","G",IF(J1693="G","H",IF(J1693="H","I",IF(J1693="I","J",IF(J1693="J","K",IF(J1693="K","L",IF(J1693="L","M",IF(J1693="M","N",IF(J1693="N","O",IF(J1693="O","P",IF(J1693="P","Q"))))))))))))))))))</f>
        <v/>
      </c>
      <c r="K1694" s="284" t="str">
        <f t="shared" si="112"/>
        <v/>
      </c>
      <c r="L1694" s="285" t="str">
        <f t="shared" si="113"/>
        <v/>
      </c>
      <c r="M1694" s="286" t="str">
        <f t="shared" ca="1" si="114"/>
        <v/>
      </c>
      <c r="U1694" s="275"/>
    </row>
    <row r="1695" spans="1:21" x14ac:dyDescent="0.25">
      <c r="A1695" s="276"/>
      <c r="B1695" s="277" t="str">
        <f>IF(Table9[[#This Row],[Código do agregado
'[Entidade']]]="","",(CONCATENATE(VLOOKUP(Table9[[#This Row],[Código do agregado
'[Entidade']]],Table8[[Código do agregado '[Entidade']]:[Código do agregado
'[1º Direito']]],8,FALSE),".",Table9[[#This Row],[Membro]])))</f>
        <v/>
      </c>
      <c r="C1695" s="278"/>
      <c r="D1695" s="279"/>
      <c r="E1695" s="280" t="str">
        <f ca="1">IF(Table9[[#This Row],[Data de nascimento (aaaa-mm-dd)]]="","",(IF(A1695="","",DATEDIF(D1695,NOW(),"y"))))</f>
        <v/>
      </c>
      <c r="F1695" s="281"/>
      <c r="G1695" s="282"/>
      <c r="H1695" s="283" t="str">
        <f>IF(G1695="","",IF(G1695&gt;(auxiliar!L$2*14),"Sim","Não"))</f>
        <v/>
      </c>
      <c r="I1695" s="384" t="str">
        <f t="shared" si="111"/>
        <v/>
      </c>
      <c r="J1695" s="380" t="str">
        <f>IF(Table9[[#This Row],[Código do agregado
'[Entidade']]]="","",IF(A1695&lt;&gt;A1694,"A",IF(J1694="A","B",IF(J1694="B","C",IF(J1694="C","D",IF(J1694="D","E",IF(J1694="E","F",IF(J1694="F","G",IF(J1694="G","H",IF(J1694="H","I",IF(J1694="I","J",IF(J1694="J","K",IF(J1694="K","L",IF(J1694="L","M",IF(J1694="M","N",IF(J1694="N","O",IF(J1694="O","P",IF(J1694="P","Q"))))))))))))))))))</f>
        <v/>
      </c>
      <c r="K1695" s="284" t="str">
        <f t="shared" si="112"/>
        <v/>
      </c>
      <c r="L1695" s="285" t="str">
        <f t="shared" si="113"/>
        <v/>
      </c>
      <c r="M1695" s="286" t="str">
        <f t="shared" ca="1" si="114"/>
        <v/>
      </c>
      <c r="U1695" s="275"/>
    </row>
    <row r="1696" spans="1:21" x14ac:dyDescent="0.25">
      <c r="A1696" s="276"/>
      <c r="B1696" s="277" t="str">
        <f>IF(Table9[[#This Row],[Código do agregado
'[Entidade']]]="","",(CONCATENATE(VLOOKUP(Table9[[#This Row],[Código do agregado
'[Entidade']]],Table8[[Código do agregado '[Entidade']]:[Código do agregado
'[1º Direito']]],8,FALSE),".",Table9[[#This Row],[Membro]])))</f>
        <v/>
      </c>
      <c r="C1696" s="278"/>
      <c r="D1696" s="279"/>
      <c r="E1696" s="280" t="str">
        <f ca="1">IF(Table9[[#This Row],[Data de nascimento (aaaa-mm-dd)]]="","",(IF(A1696="","",DATEDIF(D1696,NOW(),"y"))))</f>
        <v/>
      </c>
      <c r="F1696" s="281"/>
      <c r="G1696" s="282"/>
      <c r="H1696" s="283" t="str">
        <f>IF(G1696="","",IF(G1696&gt;(auxiliar!L$2*14),"Sim","Não"))</f>
        <v/>
      </c>
      <c r="I1696" s="384" t="str">
        <f t="shared" si="111"/>
        <v/>
      </c>
      <c r="J1696" s="380" t="str">
        <f>IF(Table9[[#This Row],[Código do agregado
'[Entidade']]]="","",IF(A1696&lt;&gt;A1695,"A",IF(J1695="A","B",IF(J1695="B","C",IF(J1695="C","D",IF(J1695="D","E",IF(J1695="E","F",IF(J1695="F","G",IF(J1695="G","H",IF(J1695="H","I",IF(J1695="I","J",IF(J1695="J","K",IF(J1695="K","L",IF(J1695="L","M",IF(J1695="M","N",IF(J1695="N","O",IF(J1695="O","P",IF(J1695="P","Q"))))))))))))))))))</f>
        <v/>
      </c>
      <c r="K1696" s="284" t="str">
        <f t="shared" si="112"/>
        <v/>
      </c>
      <c r="L1696" s="285" t="str">
        <f t="shared" si="113"/>
        <v/>
      </c>
      <c r="M1696" s="286" t="str">
        <f t="shared" ca="1" si="114"/>
        <v/>
      </c>
      <c r="U1696" s="275"/>
    </row>
    <row r="1697" spans="1:21" x14ac:dyDescent="0.25">
      <c r="A1697" s="276"/>
      <c r="B1697" s="277" t="str">
        <f>IF(Table9[[#This Row],[Código do agregado
'[Entidade']]]="","",(CONCATENATE(VLOOKUP(Table9[[#This Row],[Código do agregado
'[Entidade']]],Table8[[Código do agregado '[Entidade']]:[Código do agregado
'[1º Direito']]],8,FALSE),".",Table9[[#This Row],[Membro]])))</f>
        <v/>
      </c>
      <c r="C1697" s="278"/>
      <c r="D1697" s="279"/>
      <c r="E1697" s="280" t="str">
        <f ca="1">IF(Table9[[#This Row],[Data de nascimento (aaaa-mm-dd)]]="","",(IF(A1697="","",DATEDIF(D1697,NOW(),"y"))))</f>
        <v/>
      </c>
      <c r="F1697" s="281"/>
      <c r="G1697" s="282"/>
      <c r="H1697" s="283" t="str">
        <f>IF(G1697="","",IF(G1697&gt;(auxiliar!L$2*14),"Sim","Não"))</f>
        <v/>
      </c>
      <c r="I1697" s="384" t="str">
        <f t="shared" si="111"/>
        <v/>
      </c>
      <c r="J1697" s="380" t="str">
        <f>IF(Table9[[#This Row],[Código do agregado
'[Entidade']]]="","",IF(A1697&lt;&gt;A1696,"A",IF(J1696="A","B",IF(J1696="B","C",IF(J1696="C","D",IF(J1696="D","E",IF(J1696="E","F",IF(J1696="F","G",IF(J1696="G","H",IF(J1696="H","I",IF(J1696="I","J",IF(J1696="J","K",IF(J1696="K","L",IF(J1696="L","M",IF(J1696="M","N",IF(J1696="N","O",IF(J1696="O","P",IF(J1696="P","Q"))))))))))))))))))</f>
        <v/>
      </c>
      <c r="K1697" s="284" t="str">
        <f t="shared" si="112"/>
        <v/>
      </c>
      <c r="L1697" s="285" t="str">
        <f t="shared" si="113"/>
        <v/>
      </c>
      <c r="M1697" s="286" t="str">
        <f t="shared" ca="1" si="114"/>
        <v/>
      </c>
      <c r="U1697" s="275"/>
    </row>
    <row r="1698" spans="1:21" x14ac:dyDescent="0.25">
      <c r="A1698" s="276"/>
      <c r="B1698" s="277" t="str">
        <f>IF(Table9[[#This Row],[Código do agregado
'[Entidade']]]="","",(CONCATENATE(VLOOKUP(Table9[[#This Row],[Código do agregado
'[Entidade']]],Table8[[Código do agregado '[Entidade']]:[Código do agregado
'[1º Direito']]],8,FALSE),".",Table9[[#This Row],[Membro]])))</f>
        <v/>
      </c>
      <c r="C1698" s="278"/>
      <c r="D1698" s="279"/>
      <c r="E1698" s="280" t="str">
        <f ca="1">IF(Table9[[#This Row],[Data de nascimento (aaaa-mm-dd)]]="","",(IF(A1698="","",DATEDIF(D1698,NOW(),"y"))))</f>
        <v/>
      </c>
      <c r="F1698" s="281"/>
      <c r="G1698" s="282"/>
      <c r="H1698" s="283" t="str">
        <f>IF(G1698="","",IF(G1698&gt;(auxiliar!L$2*14),"Sim","Não"))</f>
        <v/>
      </c>
      <c r="I1698" s="384" t="str">
        <f t="shared" si="111"/>
        <v/>
      </c>
      <c r="J1698" s="380" t="str">
        <f>IF(Table9[[#This Row],[Código do agregado
'[Entidade']]]="","",IF(A1698&lt;&gt;A1697,"A",IF(J1697="A","B",IF(J1697="B","C",IF(J1697="C","D",IF(J1697="D","E",IF(J1697="E","F",IF(J1697="F","G",IF(J1697="G","H",IF(J1697="H","I",IF(J1697="I","J",IF(J1697="J","K",IF(J1697="K","L",IF(J1697="L","M",IF(J1697="M","N",IF(J1697="N","O",IF(J1697="O","P",IF(J1697="P","Q"))))))))))))))))))</f>
        <v/>
      </c>
      <c r="K1698" s="284" t="str">
        <f t="shared" si="112"/>
        <v/>
      </c>
      <c r="L1698" s="285" t="str">
        <f t="shared" si="113"/>
        <v/>
      </c>
      <c r="M1698" s="286" t="str">
        <f t="shared" ca="1" si="114"/>
        <v/>
      </c>
      <c r="U1698" s="275"/>
    </row>
    <row r="1699" spans="1:21" x14ac:dyDescent="0.25">
      <c r="A1699" s="276"/>
      <c r="B1699" s="277" t="str">
        <f>IF(Table9[[#This Row],[Código do agregado
'[Entidade']]]="","",(CONCATENATE(VLOOKUP(Table9[[#This Row],[Código do agregado
'[Entidade']]],Table8[[Código do agregado '[Entidade']]:[Código do agregado
'[1º Direito']]],8,FALSE),".",Table9[[#This Row],[Membro]])))</f>
        <v/>
      </c>
      <c r="C1699" s="278"/>
      <c r="D1699" s="279"/>
      <c r="E1699" s="280" t="str">
        <f ca="1">IF(Table9[[#This Row],[Data de nascimento (aaaa-mm-dd)]]="","",(IF(A1699="","",DATEDIF(D1699,NOW(),"y"))))</f>
        <v/>
      </c>
      <c r="F1699" s="281"/>
      <c r="G1699" s="282"/>
      <c r="H1699" s="283" t="str">
        <f>IF(G1699="","",IF(G1699&gt;(auxiliar!L$2*14),"Sim","Não"))</f>
        <v/>
      </c>
      <c r="I1699" s="384" t="str">
        <f t="shared" si="111"/>
        <v/>
      </c>
      <c r="J1699" s="380" t="str">
        <f>IF(Table9[[#This Row],[Código do agregado
'[Entidade']]]="","",IF(A1699&lt;&gt;A1698,"A",IF(J1698="A","B",IF(J1698="B","C",IF(J1698="C","D",IF(J1698="D","E",IF(J1698="E","F",IF(J1698="F","G",IF(J1698="G","H",IF(J1698="H","I",IF(J1698="I","J",IF(J1698="J","K",IF(J1698="K","L",IF(J1698="L","M",IF(J1698="M","N",IF(J1698="N","O",IF(J1698="O","P",IF(J1698="P","Q"))))))))))))))))))</f>
        <v/>
      </c>
      <c r="K1699" s="284" t="str">
        <f t="shared" si="112"/>
        <v/>
      </c>
      <c r="L1699" s="285" t="str">
        <f t="shared" si="113"/>
        <v/>
      </c>
      <c r="M1699" s="286" t="str">
        <f t="shared" ca="1" si="114"/>
        <v/>
      </c>
      <c r="U1699" s="275"/>
    </row>
    <row r="1700" spans="1:21" x14ac:dyDescent="0.25">
      <c r="A1700" s="276"/>
      <c r="B1700" s="277" t="str">
        <f>IF(Table9[[#This Row],[Código do agregado
'[Entidade']]]="","",(CONCATENATE(VLOOKUP(Table9[[#This Row],[Código do agregado
'[Entidade']]],Table8[[Código do agregado '[Entidade']]:[Código do agregado
'[1º Direito']]],8,FALSE),".",Table9[[#This Row],[Membro]])))</f>
        <v/>
      </c>
      <c r="C1700" s="278"/>
      <c r="D1700" s="279"/>
      <c r="E1700" s="280" t="str">
        <f ca="1">IF(Table9[[#This Row],[Data de nascimento (aaaa-mm-dd)]]="","",(IF(A1700="","",DATEDIF(D1700,NOW(),"y"))))</f>
        <v/>
      </c>
      <c r="F1700" s="281"/>
      <c r="G1700" s="282"/>
      <c r="H1700" s="283" t="str">
        <f>IF(G1700="","",IF(G1700&gt;(auxiliar!L$2*14),"Sim","Não"))</f>
        <v/>
      </c>
      <c r="I1700" s="384" t="str">
        <f t="shared" si="111"/>
        <v/>
      </c>
      <c r="J1700" s="380" t="str">
        <f>IF(Table9[[#This Row],[Código do agregado
'[Entidade']]]="","",IF(A1700&lt;&gt;A1699,"A",IF(J1699="A","B",IF(J1699="B","C",IF(J1699="C","D",IF(J1699="D","E",IF(J1699="E","F",IF(J1699="F","G",IF(J1699="G","H",IF(J1699="H","I",IF(J1699="I","J",IF(J1699="J","K",IF(J1699="K","L",IF(J1699="L","M",IF(J1699="M","N",IF(J1699="N","O",IF(J1699="O","P",IF(J1699="P","Q"))))))))))))))))))</f>
        <v/>
      </c>
      <c r="K1700" s="284" t="str">
        <f t="shared" si="112"/>
        <v/>
      </c>
      <c r="L1700" s="285" t="str">
        <f t="shared" si="113"/>
        <v/>
      </c>
      <c r="M1700" s="286" t="str">
        <f t="shared" ca="1" si="114"/>
        <v/>
      </c>
      <c r="U1700" s="275"/>
    </row>
    <row r="1701" spans="1:21" x14ac:dyDescent="0.25">
      <c r="A1701" s="276"/>
      <c r="B1701" s="277" t="str">
        <f>IF(Table9[[#This Row],[Código do agregado
'[Entidade']]]="","",(CONCATENATE(VLOOKUP(Table9[[#This Row],[Código do agregado
'[Entidade']]],Table8[[Código do agregado '[Entidade']]:[Código do agregado
'[1º Direito']]],8,FALSE),".",Table9[[#This Row],[Membro]])))</f>
        <v/>
      </c>
      <c r="C1701" s="278"/>
      <c r="D1701" s="279"/>
      <c r="E1701" s="280" t="str">
        <f ca="1">IF(Table9[[#This Row],[Data de nascimento (aaaa-mm-dd)]]="","",(IF(A1701="","",DATEDIF(D1701,NOW(),"y"))))</f>
        <v/>
      </c>
      <c r="F1701" s="281"/>
      <c r="G1701" s="282"/>
      <c r="H1701" s="283" t="str">
        <f>IF(G1701="","",IF(G1701&gt;(auxiliar!L$2*14),"Sim","Não"))</f>
        <v/>
      </c>
      <c r="I1701" s="384" t="str">
        <f t="shared" si="111"/>
        <v/>
      </c>
      <c r="J1701" s="380" t="str">
        <f>IF(Table9[[#This Row],[Código do agregado
'[Entidade']]]="","",IF(A1701&lt;&gt;A1700,"A",IF(J1700="A","B",IF(J1700="B","C",IF(J1700="C","D",IF(J1700="D","E",IF(J1700="E","F",IF(J1700="F","G",IF(J1700="G","H",IF(J1700="H","I",IF(J1700="I","J",IF(J1700="J","K",IF(J1700="K","L",IF(J1700="L","M",IF(J1700="M","N",IF(J1700="N","O",IF(J1700="O","P",IF(J1700="P","Q"))))))))))))))))))</f>
        <v/>
      </c>
      <c r="K1701" s="284" t="str">
        <f t="shared" si="112"/>
        <v/>
      </c>
      <c r="L1701" s="285" t="str">
        <f t="shared" si="113"/>
        <v/>
      </c>
      <c r="M1701" s="286" t="str">
        <f t="shared" ca="1" si="114"/>
        <v/>
      </c>
      <c r="U1701" s="275"/>
    </row>
    <row r="1702" spans="1:21" x14ac:dyDescent="0.25">
      <c r="A1702" s="276"/>
      <c r="B1702" s="277" t="str">
        <f>IF(Table9[[#This Row],[Código do agregado
'[Entidade']]]="","",(CONCATENATE(VLOOKUP(Table9[[#This Row],[Código do agregado
'[Entidade']]],Table8[[Código do agregado '[Entidade']]:[Código do agregado
'[1º Direito']]],8,FALSE),".",Table9[[#This Row],[Membro]])))</f>
        <v/>
      </c>
      <c r="C1702" s="278"/>
      <c r="D1702" s="279"/>
      <c r="E1702" s="280" t="str">
        <f ca="1">IF(Table9[[#This Row],[Data de nascimento (aaaa-mm-dd)]]="","",(IF(A1702="","",DATEDIF(D1702,NOW(),"y"))))</f>
        <v/>
      </c>
      <c r="F1702" s="281"/>
      <c r="G1702" s="282"/>
      <c r="H1702" s="283" t="str">
        <f>IF(G1702="","",IF(G1702&gt;(auxiliar!L$2*14),"Sim","Não"))</f>
        <v/>
      </c>
      <c r="I1702" s="384" t="str">
        <f t="shared" si="111"/>
        <v/>
      </c>
      <c r="J1702" s="380" t="str">
        <f>IF(Table9[[#This Row],[Código do agregado
'[Entidade']]]="","",IF(A1702&lt;&gt;A1701,"A",IF(J1701="A","B",IF(J1701="B","C",IF(J1701="C","D",IF(J1701="D","E",IF(J1701="E","F",IF(J1701="F","G",IF(J1701="G","H",IF(J1701="H","I",IF(J1701="I","J",IF(J1701="J","K",IF(J1701="K","L",IF(J1701="L","M",IF(J1701="M","N",IF(J1701="N","O",IF(J1701="O","P",IF(J1701="P","Q"))))))))))))))))))</f>
        <v/>
      </c>
      <c r="K1702" s="284" t="str">
        <f t="shared" si="112"/>
        <v/>
      </c>
      <c r="L1702" s="285" t="str">
        <f t="shared" si="113"/>
        <v/>
      </c>
      <c r="M1702" s="286" t="str">
        <f t="shared" ca="1" si="114"/>
        <v/>
      </c>
      <c r="U1702" s="275"/>
    </row>
    <row r="1703" spans="1:21" x14ac:dyDescent="0.25">
      <c r="A1703" s="276"/>
      <c r="B1703" s="277" t="str">
        <f>IF(Table9[[#This Row],[Código do agregado
'[Entidade']]]="","",(CONCATENATE(VLOOKUP(Table9[[#This Row],[Código do agregado
'[Entidade']]],Table8[[Código do agregado '[Entidade']]:[Código do agregado
'[1º Direito']]],8,FALSE),".",Table9[[#This Row],[Membro]])))</f>
        <v/>
      </c>
      <c r="C1703" s="278"/>
      <c r="D1703" s="279"/>
      <c r="E1703" s="280" t="str">
        <f ca="1">IF(Table9[[#This Row],[Data de nascimento (aaaa-mm-dd)]]="","",(IF(A1703="","",DATEDIF(D1703,NOW(),"y"))))</f>
        <v/>
      </c>
      <c r="F1703" s="281"/>
      <c r="G1703" s="282"/>
      <c r="H1703" s="283" t="str">
        <f>IF(G1703="","",IF(G1703&gt;(auxiliar!L$2*14),"Sim","Não"))</f>
        <v/>
      </c>
      <c r="I1703" s="384" t="str">
        <f t="shared" si="111"/>
        <v/>
      </c>
      <c r="J1703" s="380" t="str">
        <f>IF(Table9[[#This Row],[Código do agregado
'[Entidade']]]="","",IF(A1703&lt;&gt;A1702,"A",IF(J1702="A","B",IF(J1702="B","C",IF(J1702="C","D",IF(J1702="D","E",IF(J1702="E","F",IF(J1702="F","G",IF(J1702="G","H",IF(J1702="H","I",IF(J1702="I","J",IF(J1702="J","K",IF(J1702="K","L",IF(J1702="L","M",IF(J1702="M","N",IF(J1702="N","O",IF(J1702="O","P",IF(J1702="P","Q"))))))))))))))))))</f>
        <v/>
      </c>
      <c r="K1703" s="284" t="str">
        <f t="shared" si="112"/>
        <v/>
      </c>
      <c r="L1703" s="285" t="str">
        <f t="shared" si="113"/>
        <v/>
      </c>
      <c r="M1703" s="286" t="str">
        <f t="shared" ca="1" si="114"/>
        <v/>
      </c>
      <c r="U1703" s="275"/>
    </row>
    <row r="1704" spans="1:21" x14ac:dyDescent="0.25">
      <c r="A1704" s="276"/>
      <c r="B1704" s="277" t="str">
        <f>IF(Table9[[#This Row],[Código do agregado
'[Entidade']]]="","",(CONCATENATE(VLOOKUP(Table9[[#This Row],[Código do agregado
'[Entidade']]],Table8[[Código do agregado '[Entidade']]:[Código do agregado
'[1º Direito']]],8,FALSE),".",Table9[[#This Row],[Membro]])))</f>
        <v/>
      </c>
      <c r="C1704" s="278"/>
      <c r="D1704" s="279"/>
      <c r="E1704" s="280" t="str">
        <f ca="1">IF(Table9[[#This Row],[Data de nascimento (aaaa-mm-dd)]]="","",(IF(A1704="","",DATEDIF(D1704,NOW(),"y"))))</f>
        <v/>
      </c>
      <c r="F1704" s="281"/>
      <c r="G1704" s="282"/>
      <c r="H1704" s="283" t="str">
        <f>IF(G1704="","",IF(G1704&gt;(auxiliar!L$2*14),"Sim","Não"))</f>
        <v/>
      </c>
      <c r="I1704" s="384" t="str">
        <f t="shared" si="111"/>
        <v/>
      </c>
      <c r="J1704" s="380" t="str">
        <f>IF(Table9[[#This Row],[Código do agregado
'[Entidade']]]="","",IF(A1704&lt;&gt;A1703,"A",IF(J1703="A","B",IF(J1703="B","C",IF(J1703="C","D",IF(J1703="D","E",IF(J1703="E","F",IF(J1703="F","G",IF(J1703="G","H",IF(J1703="H","I",IF(J1703="I","J",IF(J1703="J","K",IF(J1703="K","L",IF(J1703="L","M",IF(J1703="M","N",IF(J1703="N","O",IF(J1703="O","P",IF(J1703="P","Q"))))))))))))))))))</f>
        <v/>
      </c>
      <c r="K1704" s="284" t="str">
        <f t="shared" si="112"/>
        <v/>
      </c>
      <c r="L1704" s="285" t="str">
        <f t="shared" si="113"/>
        <v/>
      </c>
      <c r="M1704" s="286" t="str">
        <f t="shared" ca="1" si="114"/>
        <v/>
      </c>
      <c r="U1704" s="275"/>
    </row>
    <row r="1705" spans="1:21" x14ac:dyDescent="0.25">
      <c r="A1705" s="276"/>
      <c r="B1705" s="277" t="str">
        <f>IF(Table9[[#This Row],[Código do agregado
'[Entidade']]]="","",(CONCATENATE(VLOOKUP(Table9[[#This Row],[Código do agregado
'[Entidade']]],Table8[[Código do agregado '[Entidade']]:[Código do agregado
'[1º Direito']]],8,FALSE),".",Table9[[#This Row],[Membro]])))</f>
        <v/>
      </c>
      <c r="C1705" s="278"/>
      <c r="D1705" s="279"/>
      <c r="E1705" s="280" t="str">
        <f ca="1">IF(Table9[[#This Row],[Data de nascimento (aaaa-mm-dd)]]="","",(IF(A1705="","",DATEDIF(D1705,NOW(),"y"))))</f>
        <v/>
      </c>
      <c r="F1705" s="281"/>
      <c r="G1705" s="282"/>
      <c r="H1705" s="283" t="str">
        <f>IF(G1705="","",IF(G1705&gt;(auxiliar!L$2*14),"Sim","Não"))</f>
        <v/>
      </c>
      <c r="I1705" s="384" t="str">
        <f t="shared" si="111"/>
        <v/>
      </c>
      <c r="J1705" s="380" t="str">
        <f>IF(Table9[[#This Row],[Código do agregado
'[Entidade']]]="","",IF(A1705&lt;&gt;A1704,"A",IF(J1704="A","B",IF(J1704="B","C",IF(J1704="C","D",IF(J1704="D","E",IF(J1704="E","F",IF(J1704="F","G",IF(J1704="G","H",IF(J1704="H","I",IF(J1704="I","J",IF(J1704="J","K",IF(J1704="K","L",IF(J1704="L","M",IF(J1704="M","N",IF(J1704="N","O",IF(J1704="O","P",IF(J1704="P","Q"))))))))))))))))))</f>
        <v/>
      </c>
      <c r="K1705" s="284" t="str">
        <f t="shared" si="112"/>
        <v/>
      </c>
      <c r="L1705" s="285" t="str">
        <f t="shared" si="113"/>
        <v/>
      </c>
      <c r="M1705" s="286" t="str">
        <f t="shared" ca="1" si="114"/>
        <v/>
      </c>
      <c r="U1705" s="275"/>
    </row>
    <row r="1706" spans="1:21" x14ac:dyDescent="0.25">
      <c r="A1706" s="276"/>
      <c r="B1706" s="277" t="str">
        <f>IF(Table9[[#This Row],[Código do agregado
'[Entidade']]]="","",(CONCATENATE(VLOOKUP(Table9[[#This Row],[Código do agregado
'[Entidade']]],Table8[[Código do agregado '[Entidade']]:[Código do agregado
'[1º Direito']]],8,FALSE),".",Table9[[#This Row],[Membro]])))</f>
        <v/>
      </c>
      <c r="C1706" s="278"/>
      <c r="D1706" s="279"/>
      <c r="E1706" s="280" t="str">
        <f ca="1">IF(Table9[[#This Row],[Data de nascimento (aaaa-mm-dd)]]="","",(IF(A1706="","",DATEDIF(D1706,NOW(),"y"))))</f>
        <v/>
      </c>
      <c r="F1706" s="281"/>
      <c r="G1706" s="282"/>
      <c r="H1706" s="283" t="str">
        <f>IF(G1706="","",IF(G1706&gt;(auxiliar!L$2*14),"Sim","Não"))</f>
        <v/>
      </c>
      <c r="I1706" s="384" t="str">
        <f t="shared" si="111"/>
        <v/>
      </c>
      <c r="J1706" s="380" t="str">
        <f>IF(Table9[[#This Row],[Código do agregado
'[Entidade']]]="","",IF(A1706&lt;&gt;A1705,"A",IF(J1705="A","B",IF(J1705="B","C",IF(J1705="C","D",IF(J1705="D","E",IF(J1705="E","F",IF(J1705="F","G",IF(J1705="G","H",IF(J1705="H","I",IF(J1705="I","J",IF(J1705="J","K",IF(J1705="K","L",IF(J1705="L","M",IF(J1705="M","N",IF(J1705="N","O",IF(J1705="O","P",IF(J1705="P","Q"))))))))))))))))))</f>
        <v/>
      </c>
      <c r="K1706" s="284" t="str">
        <f t="shared" si="112"/>
        <v/>
      </c>
      <c r="L1706" s="285" t="str">
        <f t="shared" si="113"/>
        <v/>
      </c>
      <c r="M1706" s="286" t="str">
        <f t="shared" ca="1" si="114"/>
        <v/>
      </c>
      <c r="U1706" s="275"/>
    </row>
    <row r="1707" spans="1:21" x14ac:dyDescent="0.25">
      <c r="A1707" s="276"/>
      <c r="B1707" s="277" t="str">
        <f>IF(Table9[[#This Row],[Código do agregado
'[Entidade']]]="","",(CONCATENATE(VLOOKUP(Table9[[#This Row],[Código do agregado
'[Entidade']]],Table8[[Código do agregado '[Entidade']]:[Código do agregado
'[1º Direito']]],8,FALSE),".",Table9[[#This Row],[Membro]])))</f>
        <v/>
      </c>
      <c r="C1707" s="278"/>
      <c r="D1707" s="279"/>
      <c r="E1707" s="280" t="str">
        <f ca="1">IF(Table9[[#This Row],[Data de nascimento (aaaa-mm-dd)]]="","",(IF(A1707="","",DATEDIF(D1707,NOW(),"y"))))</f>
        <v/>
      </c>
      <c r="F1707" s="281"/>
      <c r="G1707" s="282"/>
      <c r="H1707" s="283" t="str">
        <f>IF(G1707="","",IF(G1707&gt;(auxiliar!L$2*14),"Sim","Não"))</f>
        <v/>
      </c>
      <c r="I1707" s="384" t="str">
        <f t="shared" si="111"/>
        <v/>
      </c>
      <c r="J1707" s="380" t="str">
        <f>IF(Table9[[#This Row],[Código do agregado
'[Entidade']]]="","",IF(A1707&lt;&gt;A1706,"A",IF(J1706="A","B",IF(J1706="B","C",IF(J1706="C","D",IF(J1706="D","E",IF(J1706="E","F",IF(J1706="F","G",IF(J1706="G","H",IF(J1706="H","I",IF(J1706="I","J",IF(J1706="J","K",IF(J1706="K","L",IF(J1706="L","M",IF(J1706="M","N",IF(J1706="N","O",IF(J1706="O","P",IF(J1706="P","Q"))))))))))))))))))</f>
        <v/>
      </c>
      <c r="K1707" s="284" t="str">
        <f t="shared" si="112"/>
        <v/>
      </c>
      <c r="L1707" s="285" t="str">
        <f t="shared" si="113"/>
        <v/>
      </c>
      <c r="M1707" s="286" t="str">
        <f t="shared" ca="1" si="114"/>
        <v/>
      </c>
      <c r="U1707" s="275"/>
    </row>
    <row r="1708" spans="1:21" x14ac:dyDescent="0.25">
      <c r="A1708" s="276"/>
      <c r="B1708" s="277" t="str">
        <f>IF(Table9[[#This Row],[Código do agregado
'[Entidade']]]="","",(CONCATENATE(VLOOKUP(Table9[[#This Row],[Código do agregado
'[Entidade']]],Table8[[Código do agregado '[Entidade']]:[Código do agregado
'[1º Direito']]],8,FALSE),".",Table9[[#This Row],[Membro]])))</f>
        <v/>
      </c>
      <c r="C1708" s="278"/>
      <c r="D1708" s="279"/>
      <c r="E1708" s="280" t="str">
        <f ca="1">IF(Table9[[#This Row],[Data de nascimento (aaaa-mm-dd)]]="","",(IF(A1708="","",DATEDIF(D1708,NOW(),"y"))))</f>
        <v/>
      </c>
      <c r="F1708" s="281"/>
      <c r="G1708" s="282"/>
      <c r="H1708" s="283" t="str">
        <f>IF(G1708="","",IF(G1708&gt;(auxiliar!L$2*14),"Sim","Não"))</f>
        <v/>
      </c>
      <c r="I1708" s="384" t="str">
        <f t="shared" si="111"/>
        <v/>
      </c>
      <c r="J1708" s="380" t="str">
        <f>IF(Table9[[#This Row],[Código do agregado
'[Entidade']]]="","",IF(A1708&lt;&gt;A1707,"A",IF(J1707="A","B",IF(J1707="B","C",IF(J1707="C","D",IF(J1707="D","E",IF(J1707="E","F",IF(J1707="F","G",IF(J1707="G","H",IF(J1707="H","I",IF(J1707="I","J",IF(J1707="J","K",IF(J1707="K","L",IF(J1707="L","M",IF(J1707="M","N",IF(J1707="N","O",IF(J1707="O","P",IF(J1707="P","Q"))))))))))))))))))</f>
        <v/>
      </c>
      <c r="K1708" s="284" t="str">
        <f t="shared" si="112"/>
        <v/>
      </c>
      <c r="L1708" s="285" t="str">
        <f t="shared" si="113"/>
        <v/>
      </c>
      <c r="M1708" s="286" t="str">
        <f t="shared" ca="1" si="114"/>
        <v/>
      </c>
      <c r="U1708" s="275"/>
    </row>
    <row r="1709" spans="1:21" x14ac:dyDescent="0.25">
      <c r="A1709" s="276"/>
      <c r="B1709" s="277" t="str">
        <f>IF(Table9[[#This Row],[Código do agregado
'[Entidade']]]="","",(CONCATENATE(VLOOKUP(Table9[[#This Row],[Código do agregado
'[Entidade']]],Table8[[Código do agregado '[Entidade']]:[Código do agregado
'[1º Direito']]],8,FALSE),".",Table9[[#This Row],[Membro]])))</f>
        <v/>
      </c>
      <c r="C1709" s="278"/>
      <c r="D1709" s="279"/>
      <c r="E1709" s="280" t="str">
        <f ca="1">IF(Table9[[#This Row],[Data de nascimento (aaaa-mm-dd)]]="","",(IF(A1709="","",DATEDIF(D1709,NOW(),"y"))))</f>
        <v/>
      </c>
      <c r="F1709" s="281"/>
      <c r="G1709" s="282"/>
      <c r="H1709" s="283" t="str">
        <f>IF(G1709="","",IF(G1709&gt;(auxiliar!L$2*14),"Sim","Não"))</f>
        <v/>
      </c>
      <c r="I1709" s="384" t="str">
        <f t="shared" si="111"/>
        <v/>
      </c>
      <c r="J1709" s="380" t="str">
        <f>IF(Table9[[#This Row],[Código do agregado
'[Entidade']]]="","",IF(A1709&lt;&gt;A1708,"A",IF(J1708="A","B",IF(J1708="B","C",IF(J1708="C","D",IF(J1708="D","E",IF(J1708="E","F",IF(J1708="F","G",IF(J1708="G","H",IF(J1708="H","I",IF(J1708="I","J",IF(J1708="J","K",IF(J1708="K","L",IF(J1708="L","M",IF(J1708="M","N",IF(J1708="N","O",IF(J1708="O","P",IF(J1708="P","Q"))))))))))))))))))</f>
        <v/>
      </c>
      <c r="K1709" s="284" t="str">
        <f t="shared" si="112"/>
        <v/>
      </c>
      <c r="L1709" s="285" t="str">
        <f t="shared" si="113"/>
        <v/>
      </c>
      <c r="M1709" s="286" t="str">
        <f t="shared" ca="1" si="114"/>
        <v/>
      </c>
      <c r="U1709" s="275"/>
    </row>
    <row r="1710" spans="1:21" x14ac:dyDescent="0.25">
      <c r="A1710" s="276"/>
      <c r="B1710" s="277" t="str">
        <f>IF(Table9[[#This Row],[Código do agregado
'[Entidade']]]="","",(CONCATENATE(VLOOKUP(Table9[[#This Row],[Código do agregado
'[Entidade']]],Table8[[Código do agregado '[Entidade']]:[Código do agregado
'[1º Direito']]],8,FALSE),".",Table9[[#This Row],[Membro]])))</f>
        <v/>
      </c>
      <c r="C1710" s="278"/>
      <c r="D1710" s="279"/>
      <c r="E1710" s="280" t="str">
        <f ca="1">IF(Table9[[#This Row],[Data de nascimento (aaaa-mm-dd)]]="","",(IF(A1710="","",DATEDIF(D1710,NOW(),"y"))))</f>
        <v/>
      </c>
      <c r="F1710" s="281"/>
      <c r="G1710" s="282"/>
      <c r="H1710" s="283" t="str">
        <f>IF(G1710="","",IF(G1710&gt;(auxiliar!L$2*14),"Sim","Não"))</f>
        <v/>
      </c>
      <c r="I1710" s="384" t="str">
        <f t="shared" si="111"/>
        <v/>
      </c>
      <c r="J1710" s="380" t="str">
        <f>IF(Table9[[#This Row],[Código do agregado
'[Entidade']]]="","",IF(A1710&lt;&gt;A1709,"A",IF(J1709="A","B",IF(J1709="B","C",IF(J1709="C","D",IF(J1709="D","E",IF(J1709="E","F",IF(J1709="F","G",IF(J1709="G","H",IF(J1709="H","I",IF(J1709="I","J",IF(J1709="J","K",IF(J1709="K","L",IF(J1709="L","M",IF(J1709="M","N",IF(J1709="N","O",IF(J1709="O","P",IF(J1709="P","Q"))))))))))))))))))</f>
        <v/>
      </c>
      <c r="K1710" s="284" t="str">
        <f t="shared" si="112"/>
        <v/>
      </c>
      <c r="L1710" s="285" t="str">
        <f t="shared" si="113"/>
        <v/>
      </c>
      <c r="M1710" s="286" t="str">
        <f t="shared" ca="1" si="114"/>
        <v/>
      </c>
      <c r="U1710" s="275"/>
    </row>
    <row r="1711" spans="1:21" x14ac:dyDescent="0.25">
      <c r="A1711" s="276"/>
      <c r="B1711" s="277" t="str">
        <f>IF(Table9[[#This Row],[Código do agregado
'[Entidade']]]="","",(CONCATENATE(VLOOKUP(Table9[[#This Row],[Código do agregado
'[Entidade']]],Table8[[Código do agregado '[Entidade']]:[Código do agregado
'[1º Direito']]],8,FALSE),".",Table9[[#This Row],[Membro]])))</f>
        <v/>
      </c>
      <c r="C1711" s="278"/>
      <c r="D1711" s="279"/>
      <c r="E1711" s="280" t="str">
        <f ca="1">IF(Table9[[#This Row],[Data de nascimento (aaaa-mm-dd)]]="","",(IF(A1711="","",DATEDIF(D1711,NOW(),"y"))))</f>
        <v/>
      </c>
      <c r="F1711" s="281"/>
      <c r="G1711" s="282"/>
      <c r="H1711" s="283" t="str">
        <f>IF(G1711="","",IF(G1711&gt;(auxiliar!L$2*14),"Sim","Não"))</f>
        <v/>
      </c>
      <c r="I1711" s="384" t="str">
        <f t="shared" si="111"/>
        <v/>
      </c>
      <c r="J1711" s="380" t="str">
        <f>IF(Table9[[#This Row],[Código do agregado
'[Entidade']]]="","",IF(A1711&lt;&gt;A1710,"A",IF(J1710="A","B",IF(J1710="B","C",IF(J1710="C","D",IF(J1710="D","E",IF(J1710="E","F",IF(J1710="F","G",IF(J1710="G","H",IF(J1710="H","I",IF(J1710="I","J",IF(J1710="J","K",IF(J1710="K","L",IF(J1710="L","M",IF(J1710="M","N",IF(J1710="N","O",IF(J1710="O","P",IF(J1710="P","Q"))))))))))))))))))</f>
        <v/>
      </c>
      <c r="K1711" s="284" t="str">
        <f t="shared" si="112"/>
        <v/>
      </c>
      <c r="L1711" s="285" t="str">
        <f t="shared" si="113"/>
        <v/>
      </c>
      <c r="M1711" s="286" t="str">
        <f t="shared" ca="1" si="114"/>
        <v/>
      </c>
      <c r="U1711" s="275"/>
    </row>
    <row r="1712" spans="1:21" x14ac:dyDescent="0.25">
      <c r="A1712" s="276"/>
      <c r="B1712" s="277" t="str">
        <f>IF(Table9[[#This Row],[Código do agregado
'[Entidade']]]="","",(CONCATENATE(VLOOKUP(Table9[[#This Row],[Código do agregado
'[Entidade']]],Table8[[Código do agregado '[Entidade']]:[Código do agregado
'[1º Direito']]],8,FALSE),".",Table9[[#This Row],[Membro]])))</f>
        <v/>
      </c>
      <c r="C1712" s="278"/>
      <c r="D1712" s="279"/>
      <c r="E1712" s="280" t="str">
        <f ca="1">IF(Table9[[#This Row],[Data de nascimento (aaaa-mm-dd)]]="","",(IF(A1712="","",DATEDIF(D1712,NOW(),"y"))))</f>
        <v/>
      </c>
      <c r="F1712" s="281"/>
      <c r="G1712" s="282"/>
      <c r="H1712" s="283" t="str">
        <f>IF(G1712="","",IF(G1712&gt;(auxiliar!L$2*14),"Sim","Não"))</f>
        <v/>
      </c>
      <c r="I1712" s="384" t="str">
        <f t="shared" si="111"/>
        <v/>
      </c>
      <c r="J1712" s="380" t="str">
        <f>IF(Table9[[#This Row],[Código do agregado
'[Entidade']]]="","",IF(A1712&lt;&gt;A1711,"A",IF(J1711="A","B",IF(J1711="B","C",IF(J1711="C","D",IF(J1711="D","E",IF(J1711="E","F",IF(J1711="F","G",IF(J1711="G","H",IF(J1711="H","I",IF(J1711="I","J",IF(J1711="J","K",IF(J1711="K","L",IF(J1711="L","M",IF(J1711="M","N",IF(J1711="N","O",IF(J1711="O","P",IF(J1711="P","Q"))))))))))))))))))</f>
        <v/>
      </c>
      <c r="K1712" s="284" t="str">
        <f t="shared" si="112"/>
        <v/>
      </c>
      <c r="L1712" s="285" t="str">
        <f t="shared" si="113"/>
        <v/>
      </c>
      <c r="M1712" s="286" t="str">
        <f t="shared" ca="1" si="114"/>
        <v/>
      </c>
      <c r="U1712" s="275"/>
    </row>
    <row r="1713" spans="1:21" x14ac:dyDescent="0.25">
      <c r="A1713" s="276"/>
      <c r="B1713" s="277" t="str">
        <f>IF(Table9[[#This Row],[Código do agregado
'[Entidade']]]="","",(CONCATENATE(VLOOKUP(Table9[[#This Row],[Código do agregado
'[Entidade']]],Table8[[Código do agregado '[Entidade']]:[Código do agregado
'[1º Direito']]],8,FALSE),".",Table9[[#This Row],[Membro]])))</f>
        <v/>
      </c>
      <c r="C1713" s="278"/>
      <c r="D1713" s="279"/>
      <c r="E1713" s="280" t="str">
        <f ca="1">IF(Table9[[#This Row],[Data de nascimento (aaaa-mm-dd)]]="","",(IF(A1713="","",DATEDIF(D1713,NOW(),"y"))))</f>
        <v/>
      </c>
      <c r="F1713" s="281"/>
      <c r="G1713" s="282"/>
      <c r="H1713" s="283" t="str">
        <f>IF(G1713="","",IF(G1713&gt;(auxiliar!L$2*14),"Sim","Não"))</f>
        <v/>
      </c>
      <c r="I1713" s="384" t="str">
        <f t="shared" si="111"/>
        <v/>
      </c>
      <c r="J1713" s="380" t="str">
        <f>IF(Table9[[#This Row],[Código do agregado
'[Entidade']]]="","",IF(A1713&lt;&gt;A1712,"A",IF(J1712="A","B",IF(J1712="B","C",IF(J1712="C","D",IF(J1712="D","E",IF(J1712="E","F",IF(J1712="F","G",IF(J1712="G","H",IF(J1712="H","I",IF(J1712="I","J",IF(J1712="J","K",IF(J1712="K","L",IF(J1712="L","M",IF(J1712="M","N",IF(J1712="N","O",IF(J1712="O","P",IF(J1712="P","Q"))))))))))))))))))</f>
        <v/>
      </c>
      <c r="K1713" s="284" t="str">
        <f t="shared" si="112"/>
        <v/>
      </c>
      <c r="L1713" s="285" t="str">
        <f t="shared" si="113"/>
        <v/>
      </c>
      <c r="M1713" s="286" t="str">
        <f t="shared" ca="1" si="114"/>
        <v/>
      </c>
      <c r="U1713" s="275"/>
    </row>
    <row r="1714" spans="1:21" x14ac:dyDescent="0.25">
      <c r="A1714" s="276"/>
      <c r="B1714" s="277" t="str">
        <f>IF(Table9[[#This Row],[Código do agregado
'[Entidade']]]="","",(CONCATENATE(VLOOKUP(Table9[[#This Row],[Código do agregado
'[Entidade']]],Table8[[Código do agregado '[Entidade']]:[Código do agregado
'[1º Direito']]],8,FALSE),".",Table9[[#This Row],[Membro]])))</f>
        <v/>
      </c>
      <c r="C1714" s="278"/>
      <c r="D1714" s="279"/>
      <c r="E1714" s="280" t="str">
        <f ca="1">IF(Table9[[#This Row],[Data de nascimento (aaaa-mm-dd)]]="","",(IF(A1714="","",DATEDIF(D1714,NOW(),"y"))))</f>
        <v/>
      </c>
      <c r="F1714" s="281"/>
      <c r="G1714" s="282"/>
      <c r="H1714" s="283" t="str">
        <f>IF(G1714="","",IF(G1714&gt;(auxiliar!L$2*14),"Sim","Não"))</f>
        <v/>
      </c>
      <c r="I1714" s="384" t="str">
        <f t="shared" si="111"/>
        <v/>
      </c>
      <c r="J1714" s="380" t="str">
        <f>IF(Table9[[#This Row],[Código do agregado
'[Entidade']]]="","",IF(A1714&lt;&gt;A1713,"A",IF(J1713="A","B",IF(J1713="B","C",IF(J1713="C","D",IF(J1713="D","E",IF(J1713="E","F",IF(J1713="F","G",IF(J1713="G","H",IF(J1713="H","I",IF(J1713="I","J",IF(J1713="J","K",IF(J1713="K","L",IF(J1713="L","M",IF(J1713="M","N",IF(J1713="N","O",IF(J1713="O","P",IF(J1713="P","Q"))))))))))))))))))</f>
        <v/>
      </c>
      <c r="K1714" s="284" t="str">
        <f t="shared" si="112"/>
        <v/>
      </c>
      <c r="L1714" s="285" t="str">
        <f t="shared" si="113"/>
        <v/>
      </c>
      <c r="M1714" s="286" t="str">
        <f t="shared" ca="1" si="114"/>
        <v/>
      </c>
      <c r="U1714" s="275"/>
    </row>
    <row r="1715" spans="1:21" x14ac:dyDescent="0.25">
      <c r="A1715" s="276"/>
      <c r="B1715" s="277" t="str">
        <f>IF(Table9[[#This Row],[Código do agregado
'[Entidade']]]="","",(CONCATENATE(VLOOKUP(Table9[[#This Row],[Código do agregado
'[Entidade']]],Table8[[Código do agregado '[Entidade']]:[Código do agregado
'[1º Direito']]],8,FALSE),".",Table9[[#This Row],[Membro]])))</f>
        <v/>
      </c>
      <c r="C1715" s="278"/>
      <c r="D1715" s="279"/>
      <c r="E1715" s="280" t="str">
        <f ca="1">IF(Table9[[#This Row],[Data de nascimento (aaaa-mm-dd)]]="","",(IF(A1715="","",DATEDIF(D1715,NOW(),"y"))))</f>
        <v/>
      </c>
      <c r="F1715" s="281"/>
      <c r="G1715" s="282"/>
      <c r="H1715" s="283" t="str">
        <f>IF(G1715="","",IF(G1715&gt;(auxiliar!L$2*14),"Sim","Não"))</f>
        <v/>
      </c>
      <c r="I1715" s="384" t="str">
        <f t="shared" si="111"/>
        <v/>
      </c>
      <c r="J1715" s="380" t="str">
        <f>IF(Table9[[#This Row],[Código do agregado
'[Entidade']]]="","",IF(A1715&lt;&gt;A1714,"A",IF(J1714="A","B",IF(J1714="B","C",IF(J1714="C","D",IF(J1714="D","E",IF(J1714="E","F",IF(J1714="F","G",IF(J1714="G","H",IF(J1714="H","I",IF(J1714="I","J",IF(J1714="J","K",IF(J1714="K","L",IF(J1714="L","M",IF(J1714="M","N",IF(J1714="N","O",IF(J1714="O","P",IF(J1714="P","Q"))))))))))))))))))</f>
        <v/>
      </c>
      <c r="K1715" s="284" t="str">
        <f t="shared" si="112"/>
        <v/>
      </c>
      <c r="L1715" s="285" t="str">
        <f t="shared" si="113"/>
        <v/>
      </c>
      <c r="M1715" s="286" t="str">
        <f t="shared" ca="1" si="114"/>
        <v/>
      </c>
      <c r="U1715" s="275"/>
    </row>
    <row r="1716" spans="1:21" x14ac:dyDescent="0.25">
      <c r="A1716" s="276"/>
      <c r="B1716" s="277" t="str">
        <f>IF(Table9[[#This Row],[Código do agregado
'[Entidade']]]="","",(CONCATENATE(VLOOKUP(Table9[[#This Row],[Código do agregado
'[Entidade']]],Table8[[Código do agregado '[Entidade']]:[Código do agregado
'[1º Direito']]],8,FALSE),".",Table9[[#This Row],[Membro]])))</f>
        <v/>
      </c>
      <c r="C1716" s="278"/>
      <c r="D1716" s="279"/>
      <c r="E1716" s="280" t="str">
        <f ca="1">IF(Table9[[#This Row],[Data de nascimento (aaaa-mm-dd)]]="","",(IF(A1716="","",DATEDIF(D1716,NOW(),"y"))))</f>
        <v/>
      </c>
      <c r="F1716" s="281"/>
      <c r="G1716" s="282"/>
      <c r="H1716" s="283" t="str">
        <f>IF(G1716="","",IF(G1716&gt;(auxiliar!L$2*14),"Sim","Não"))</f>
        <v/>
      </c>
      <c r="I1716" s="384" t="str">
        <f t="shared" si="111"/>
        <v/>
      </c>
      <c r="J1716" s="380" t="str">
        <f>IF(Table9[[#This Row],[Código do agregado
'[Entidade']]]="","",IF(A1716&lt;&gt;A1715,"A",IF(J1715="A","B",IF(J1715="B","C",IF(J1715="C","D",IF(J1715="D","E",IF(J1715="E","F",IF(J1715="F","G",IF(J1715="G","H",IF(J1715="H","I",IF(J1715="I","J",IF(J1715="J","K",IF(J1715="K","L",IF(J1715="L","M",IF(J1715="M","N",IF(J1715="N","O",IF(J1715="O","P",IF(J1715="P","Q"))))))))))))))))))</f>
        <v/>
      </c>
      <c r="K1716" s="284" t="str">
        <f t="shared" si="112"/>
        <v/>
      </c>
      <c r="L1716" s="285" t="str">
        <f t="shared" si="113"/>
        <v/>
      </c>
      <c r="M1716" s="286" t="str">
        <f t="shared" ca="1" si="114"/>
        <v/>
      </c>
      <c r="U1716" s="275"/>
    </row>
    <row r="1717" spans="1:21" x14ac:dyDescent="0.25">
      <c r="A1717" s="276"/>
      <c r="B1717" s="277" t="str">
        <f>IF(Table9[[#This Row],[Código do agregado
'[Entidade']]]="","",(CONCATENATE(VLOOKUP(Table9[[#This Row],[Código do agregado
'[Entidade']]],Table8[[Código do agregado '[Entidade']]:[Código do agregado
'[1º Direito']]],8,FALSE),".",Table9[[#This Row],[Membro]])))</f>
        <v/>
      </c>
      <c r="C1717" s="278"/>
      <c r="D1717" s="279"/>
      <c r="E1717" s="280" t="str">
        <f ca="1">IF(Table9[[#This Row],[Data de nascimento (aaaa-mm-dd)]]="","",(IF(A1717="","",DATEDIF(D1717,NOW(),"y"))))</f>
        <v/>
      </c>
      <c r="F1717" s="281"/>
      <c r="G1717" s="282"/>
      <c r="H1717" s="283" t="str">
        <f>IF(G1717="","",IF(G1717&gt;(auxiliar!L$2*14),"Sim","Não"))</f>
        <v/>
      </c>
      <c r="I1717" s="384" t="str">
        <f t="shared" si="111"/>
        <v/>
      </c>
      <c r="J1717" s="380" t="str">
        <f>IF(Table9[[#This Row],[Código do agregado
'[Entidade']]]="","",IF(A1717&lt;&gt;A1716,"A",IF(J1716="A","B",IF(J1716="B","C",IF(J1716="C","D",IF(J1716="D","E",IF(J1716="E","F",IF(J1716="F","G",IF(J1716="G","H",IF(J1716="H","I",IF(J1716="I","J",IF(J1716="J","K",IF(J1716="K","L",IF(J1716="L","M",IF(J1716="M","N",IF(J1716="N","O",IF(J1716="O","P",IF(J1716="P","Q"))))))))))))))))))</f>
        <v/>
      </c>
      <c r="K1717" s="284" t="str">
        <f t="shared" si="112"/>
        <v/>
      </c>
      <c r="L1717" s="285" t="str">
        <f t="shared" si="113"/>
        <v/>
      </c>
      <c r="M1717" s="286" t="str">
        <f t="shared" ca="1" si="114"/>
        <v/>
      </c>
      <c r="U1717" s="275"/>
    </row>
    <row r="1718" spans="1:21" x14ac:dyDescent="0.25">
      <c r="A1718" s="276"/>
      <c r="B1718" s="277" t="str">
        <f>IF(Table9[[#This Row],[Código do agregado
'[Entidade']]]="","",(CONCATENATE(VLOOKUP(Table9[[#This Row],[Código do agregado
'[Entidade']]],Table8[[Código do agregado '[Entidade']]:[Código do agregado
'[1º Direito']]],8,FALSE),".",Table9[[#This Row],[Membro]])))</f>
        <v/>
      </c>
      <c r="C1718" s="278"/>
      <c r="D1718" s="279"/>
      <c r="E1718" s="280" t="str">
        <f ca="1">IF(Table9[[#This Row],[Data de nascimento (aaaa-mm-dd)]]="","",(IF(A1718="","",DATEDIF(D1718,NOW(),"y"))))</f>
        <v/>
      </c>
      <c r="F1718" s="281"/>
      <c r="G1718" s="282"/>
      <c r="H1718" s="283" t="str">
        <f>IF(G1718="","",IF(G1718&gt;(auxiliar!L$2*14),"Sim","Não"))</f>
        <v/>
      </c>
      <c r="I1718" s="384" t="str">
        <f t="shared" si="111"/>
        <v/>
      </c>
      <c r="J1718" s="380" t="str">
        <f>IF(Table9[[#This Row],[Código do agregado
'[Entidade']]]="","",IF(A1718&lt;&gt;A1717,"A",IF(J1717="A","B",IF(J1717="B","C",IF(J1717="C","D",IF(J1717="D","E",IF(J1717="E","F",IF(J1717="F","G",IF(J1717="G","H",IF(J1717="H","I",IF(J1717="I","J",IF(J1717="J","K",IF(J1717="K","L",IF(J1717="L","M",IF(J1717="M","N",IF(J1717="N","O",IF(J1717="O","P",IF(J1717="P","Q"))))))))))))))))))</f>
        <v/>
      </c>
      <c r="K1718" s="284" t="str">
        <f t="shared" si="112"/>
        <v/>
      </c>
      <c r="L1718" s="285" t="str">
        <f t="shared" si="113"/>
        <v/>
      </c>
      <c r="M1718" s="286" t="str">
        <f t="shared" ca="1" si="114"/>
        <v/>
      </c>
      <c r="U1718" s="275"/>
    </row>
    <row r="1719" spans="1:21" x14ac:dyDescent="0.25">
      <c r="A1719" s="276"/>
      <c r="B1719" s="277" t="str">
        <f>IF(Table9[[#This Row],[Código do agregado
'[Entidade']]]="","",(CONCATENATE(VLOOKUP(Table9[[#This Row],[Código do agregado
'[Entidade']]],Table8[[Código do agregado '[Entidade']]:[Código do agregado
'[1º Direito']]],8,FALSE),".",Table9[[#This Row],[Membro]])))</f>
        <v/>
      </c>
      <c r="C1719" s="278"/>
      <c r="D1719" s="279"/>
      <c r="E1719" s="280" t="str">
        <f ca="1">IF(Table9[[#This Row],[Data de nascimento (aaaa-mm-dd)]]="","",(IF(A1719="","",DATEDIF(D1719,NOW(),"y"))))</f>
        <v/>
      </c>
      <c r="F1719" s="281"/>
      <c r="G1719" s="282"/>
      <c r="H1719" s="283" t="str">
        <f>IF(G1719="","",IF(G1719&gt;(auxiliar!L$2*14),"Sim","Não"))</f>
        <v/>
      </c>
      <c r="I1719" s="384" t="str">
        <f t="shared" si="111"/>
        <v/>
      </c>
      <c r="J1719" s="380" t="str">
        <f>IF(Table9[[#This Row],[Código do agregado
'[Entidade']]]="","",IF(A1719&lt;&gt;A1718,"A",IF(J1718="A","B",IF(J1718="B","C",IF(J1718="C","D",IF(J1718="D","E",IF(J1718="E","F",IF(J1718="F","G",IF(J1718="G","H",IF(J1718="H","I",IF(J1718="I","J",IF(J1718="J","K",IF(J1718="K","L",IF(J1718="L","M",IF(J1718="M","N",IF(J1718="N","O",IF(J1718="O","P",IF(J1718="P","Q"))))))))))))))))))</f>
        <v/>
      </c>
      <c r="K1719" s="284" t="str">
        <f t="shared" si="112"/>
        <v/>
      </c>
      <c r="L1719" s="285" t="str">
        <f t="shared" si="113"/>
        <v/>
      </c>
      <c r="M1719" s="286" t="str">
        <f t="shared" ca="1" si="114"/>
        <v/>
      </c>
      <c r="U1719" s="275"/>
    </row>
    <row r="1720" spans="1:21" x14ac:dyDescent="0.25">
      <c r="A1720" s="276"/>
      <c r="B1720" s="277" t="str">
        <f>IF(Table9[[#This Row],[Código do agregado
'[Entidade']]]="","",(CONCATENATE(VLOOKUP(Table9[[#This Row],[Código do agregado
'[Entidade']]],Table8[[Código do agregado '[Entidade']]:[Código do agregado
'[1º Direito']]],8,FALSE),".",Table9[[#This Row],[Membro]])))</f>
        <v/>
      </c>
      <c r="C1720" s="278"/>
      <c r="D1720" s="279"/>
      <c r="E1720" s="280" t="str">
        <f ca="1">IF(Table9[[#This Row],[Data de nascimento (aaaa-mm-dd)]]="","",(IF(A1720="","",DATEDIF(D1720,NOW(),"y"))))</f>
        <v/>
      </c>
      <c r="F1720" s="281"/>
      <c r="G1720" s="282"/>
      <c r="H1720" s="283" t="str">
        <f>IF(G1720="","",IF(G1720&gt;(auxiliar!L$2*14),"Sim","Não"))</f>
        <v/>
      </c>
      <c r="I1720" s="384" t="str">
        <f t="shared" si="111"/>
        <v/>
      </c>
      <c r="J1720" s="380" t="str">
        <f>IF(Table9[[#This Row],[Código do agregado
'[Entidade']]]="","",IF(A1720&lt;&gt;A1719,"A",IF(J1719="A","B",IF(J1719="B","C",IF(J1719="C","D",IF(J1719="D","E",IF(J1719="E","F",IF(J1719="F","G",IF(J1719="G","H",IF(J1719="H","I",IF(J1719="I","J",IF(J1719="J","K",IF(J1719="K","L",IF(J1719="L","M",IF(J1719="M","N",IF(J1719="N","O",IF(J1719="O","P",IF(J1719="P","Q"))))))))))))))))))</f>
        <v/>
      </c>
      <c r="K1720" s="284" t="str">
        <f t="shared" si="112"/>
        <v/>
      </c>
      <c r="L1720" s="285" t="str">
        <f t="shared" si="113"/>
        <v/>
      </c>
      <c r="M1720" s="286" t="str">
        <f t="shared" ca="1" si="114"/>
        <v/>
      </c>
      <c r="U1720" s="275"/>
    </row>
    <row r="1721" spans="1:21" x14ac:dyDescent="0.25">
      <c r="A1721" s="276"/>
      <c r="B1721" s="277" t="str">
        <f>IF(Table9[[#This Row],[Código do agregado
'[Entidade']]]="","",(CONCATENATE(VLOOKUP(Table9[[#This Row],[Código do agregado
'[Entidade']]],Table8[[Código do agregado '[Entidade']]:[Código do agregado
'[1º Direito']]],8,FALSE),".",Table9[[#This Row],[Membro]])))</f>
        <v/>
      </c>
      <c r="C1721" s="278"/>
      <c r="D1721" s="279"/>
      <c r="E1721" s="280" t="str">
        <f ca="1">IF(Table9[[#This Row],[Data de nascimento (aaaa-mm-dd)]]="","",(IF(A1721="","",DATEDIF(D1721,NOW(),"y"))))</f>
        <v/>
      </c>
      <c r="F1721" s="281"/>
      <c r="G1721" s="282"/>
      <c r="H1721" s="283" t="str">
        <f>IF(G1721="","",IF(G1721&gt;(auxiliar!L$2*14),"Sim","Não"))</f>
        <v/>
      </c>
      <c r="I1721" s="384" t="str">
        <f t="shared" si="111"/>
        <v/>
      </c>
      <c r="J1721" s="380" t="str">
        <f>IF(Table9[[#This Row],[Código do agregado
'[Entidade']]]="","",IF(A1721&lt;&gt;A1720,"A",IF(J1720="A","B",IF(J1720="B","C",IF(J1720="C","D",IF(J1720="D","E",IF(J1720="E","F",IF(J1720="F","G",IF(J1720="G","H",IF(J1720="H","I",IF(J1720="I","J",IF(J1720="J","K",IF(J1720="K","L",IF(J1720="L","M",IF(J1720="M","N",IF(J1720="N","O",IF(J1720="O","P",IF(J1720="P","Q"))))))))))))))))))</f>
        <v/>
      </c>
      <c r="K1721" s="284" t="str">
        <f t="shared" si="112"/>
        <v/>
      </c>
      <c r="L1721" s="285" t="str">
        <f t="shared" si="113"/>
        <v/>
      </c>
      <c r="M1721" s="286" t="str">
        <f t="shared" ca="1" si="114"/>
        <v/>
      </c>
      <c r="U1721" s="275"/>
    </row>
    <row r="1722" spans="1:21" x14ac:dyDescent="0.25">
      <c r="A1722" s="276"/>
      <c r="B1722" s="277" t="str">
        <f>IF(Table9[[#This Row],[Código do agregado
'[Entidade']]]="","",(CONCATENATE(VLOOKUP(Table9[[#This Row],[Código do agregado
'[Entidade']]],Table8[[Código do agregado '[Entidade']]:[Código do agregado
'[1º Direito']]],8,FALSE),".",Table9[[#This Row],[Membro]])))</f>
        <v/>
      </c>
      <c r="C1722" s="278"/>
      <c r="D1722" s="279"/>
      <c r="E1722" s="280" t="str">
        <f ca="1">IF(Table9[[#This Row],[Data de nascimento (aaaa-mm-dd)]]="","",(IF(A1722="","",DATEDIF(D1722,NOW(),"y"))))</f>
        <v/>
      </c>
      <c r="F1722" s="281"/>
      <c r="G1722" s="282"/>
      <c r="H1722" s="283" t="str">
        <f>IF(G1722="","",IF(G1722&gt;(auxiliar!L$2*14),"Sim","Não"))</f>
        <v/>
      </c>
      <c r="I1722" s="384" t="str">
        <f t="shared" si="111"/>
        <v/>
      </c>
      <c r="J1722" s="380" t="str">
        <f>IF(Table9[[#This Row],[Código do agregado
'[Entidade']]]="","",IF(A1722&lt;&gt;A1721,"A",IF(J1721="A","B",IF(J1721="B","C",IF(J1721="C","D",IF(J1721="D","E",IF(J1721="E","F",IF(J1721="F","G",IF(J1721="G","H",IF(J1721="H","I",IF(J1721="I","J",IF(J1721="J","K",IF(J1721="K","L",IF(J1721="L","M",IF(J1721="M","N",IF(J1721="N","O",IF(J1721="O","P",IF(J1721="P","Q"))))))))))))))))))</f>
        <v/>
      </c>
      <c r="K1722" s="284" t="str">
        <f t="shared" si="112"/>
        <v/>
      </c>
      <c r="L1722" s="285" t="str">
        <f t="shared" si="113"/>
        <v/>
      </c>
      <c r="M1722" s="286" t="str">
        <f t="shared" ca="1" si="114"/>
        <v/>
      </c>
      <c r="U1722" s="275"/>
    </row>
    <row r="1723" spans="1:21" x14ac:dyDescent="0.25">
      <c r="A1723" s="276"/>
      <c r="B1723" s="277" t="str">
        <f>IF(Table9[[#This Row],[Código do agregado
'[Entidade']]]="","",(CONCATENATE(VLOOKUP(Table9[[#This Row],[Código do agregado
'[Entidade']]],Table8[[Código do agregado '[Entidade']]:[Código do agregado
'[1º Direito']]],8,FALSE),".",Table9[[#This Row],[Membro]])))</f>
        <v/>
      </c>
      <c r="C1723" s="278"/>
      <c r="D1723" s="279"/>
      <c r="E1723" s="280" t="str">
        <f ca="1">IF(Table9[[#This Row],[Data de nascimento (aaaa-mm-dd)]]="","",(IF(A1723="","",DATEDIF(D1723,NOW(),"y"))))</f>
        <v/>
      </c>
      <c r="F1723" s="281"/>
      <c r="G1723" s="282"/>
      <c r="H1723" s="283" t="str">
        <f>IF(G1723="","",IF(G1723&gt;(auxiliar!L$2*14),"Sim","Não"))</f>
        <v/>
      </c>
      <c r="I1723" s="384" t="str">
        <f t="shared" si="111"/>
        <v/>
      </c>
      <c r="J1723" s="380" t="str">
        <f>IF(Table9[[#This Row],[Código do agregado
'[Entidade']]]="","",IF(A1723&lt;&gt;A1722,"A",IF(J1722="A","B",IF(J1722="B","C",IF(J1722="C","D",IF(J1722="D","E",IF(J1722="E","F",IF(J1722="F","G",IF(J1722="G","H",IF(J1722="H","I",IF(J1722="I","J",IF(J1722="J","K",IF(J1722="K","L",IF(J1722="L","M",IF(J1722="M","N",IF(J1722="N","O",IF(J1722="O","P",IF(J1722="P","Q"))))))))))))))))))</f>
        <v/>
      </c>
      <c r="K1723" s="284" t="str">
        <f t="shared" si="112"/>
        <v/>
      </c>
      <c r="L1723" s="285" t="str">
        <f t="shared" si="113"/>
        <v/>
      </c>
      <c r="M1723" s="286" t="str">
        <f t="shared" ca="1" si="114"/>
        <v/>
      </c>
      <c r="U1723" s="275"/>
    </row>
    <row r="1724" spans="1:21" x14ac:dyDescent="0.25">
      <c r="A1724" s="276"/>
      <c r="B1724" s="277" t="str">
        <f>IF(Table9[[#This Row],[Código do agregado
'[Entidade']]]="","",(CONCATENATE(VLOOKUP(Table9[[#This Row],[Código do agregado
'[Entidade']]],Table8[[Código do agregado '[Entidade']]:[Código do agregado
'[1º Direito']]],8,FALSE),".",Table9[[#This Row],[Membro]])))</f>
        <v/>
      </c>
      <c r="C1724" s="278"/>
      <c r="D1724" s="279"/>
      <c r="E1724" s="280" t="str">
        <f ca="1">IF(Table9[[#This Row],[Data de nascimento (aaaa-mm-dd)]]="","",(IF(A1724="","",DATEDIF(D1724,NOW(),"y"))))</f>
        <v/>
      </c>
      <c r="F1724" s="281"/>
      <c r="G1724" s="282"/>
      <c r="H1724" s="283" t="str">
        <f>IF(G1724="","",IF(G1724&gt;(auxiliar!L$2*14),"Sim","Não"))</f>
        <v/>
      </c>
      <c r="I1724" s="384" t="str">
        <f t="shared" si="111"/>
        <v/>
      </c>
      <c r="J1724" s="380" t="str">
        <f>IF(Table9[[#This Row],[Código do agregado
'[Entidade']]]="","",IF(A1724&lt;&gt;A1723,"A",IF(J1723="A","B",IF(J1723="B","C",IF(J1723="C","D",IF(J1723="D","E",IF(J1723="E","F",IF(J1723="F","G",IF(J1723="G","H",IF(J1723="H","I",IF(J1723="I","J",IF(J1723="J","K",IF(J1723="K","L",IF(J1723="L","M",IF(J1723="M","N",IF(J1723="N","O",IF(J1723="O","P",IF(J1723="P","Q"))))))))))))))))))</f>
        <v/>
      </c>
      <c r="K1724" s="284" t="str">
        <f t="shared" si="112"/>
        <v/>
      </c>
      <c r="L1724" s="285" t="str">
        <f t="shared" si="113"/>
        <v/>
      </c>
      <c r="M1724" s="286" t="str">
        <f t="shared" ca="1" si="114"/>
        <v/>
      </c>
      <c r="U1724" s="275"/>
    </row>
    <row r="1725" spans="1:21" x14ac:dyDescent="0.25">
      <c r="A1725" s="276"/>
      <c r="B1725" s="277" t="str">
        <f>IF(Table9[[#This Row],[Código do agregado
'[Entidade']]]="","",(CONCATENATE(VLOOKUP(Table9[[#This Row],[Código do agregado
'[Entidade']]],Table8[[Código do agregado '[Entidade']]:[Código do agregado
'[1º Direito']]],8,FALSE),".",Table9[[#This Row],[Membro]])))</f>
        <v/>
      </c>
      <c r="C1725" s="278"/>
      <c r="D1725" s="279"/>
      <c r="E1725" s="280" t="str">
        <f ca="1">IF(Table9[[#This Row],[Data de nascimento (aaaa-mm-dd)]]="","",(IF(A1725="","",DATEDIF(D1725,NOW(),"y"))))</f>
        <v/>
      </c>
      <c r="F1725" s="281"/>
      <c r="G1725" s="282"/>
      <c r="H1725" s="283" t="str">
        <f>IF(G1725="","",IF(G1725&gt;(auxiliar!L$2*14),"Sim","Não"))</f>
        <v/>
      </c>
      <c r="I1725" s="384" t="str">
        <f t="shared" si="111"/>
        <v/>
      </c>
      <c r="J1725" s="380" t="str">
        <f>IF(Table9[[#This Row],[Código do agregado
'[Entidade']]]="","",IF(A1725&lt;&gt;A1724,"A",IF(J1724="A","B",IF(J1724="B","C",IF(J1724="C","D",IF(J1724="D","E",IF(J1724="E","F",IF(J1724="F","G",IF(J1724="G","H",IF(J1724="H","I",IF(J1724="I","J",IF(J1724="J","K",IF(J1724="K","L",IF(J1724="L","M",IF(J1724="M","N",IF(J1724="N","O",IF(J1724="O","P",IF(J1724="P","Q"))))))))))))))))))</f>
        <v/>
      </c>
      <c r="K1725" s="284" t="str">
        <f t="shared" si="112"/>
        <v/>
      </c>
      <c r="L1725" s="285" t="str">
        <f t="shared" si="113"/>
        <v/>
      </c>
      <c r="M1725" s="286" t="str">
        <f t="shared" ca="1" si="114"/>
        <v/>
      </c>
      <c r="U1725" s="275"/>
    </row>
    <row r="1726" spans="1:21" x14ac:dyDescent="0.25">
      <c r="A1726" s="276"/>
      <c r="B1726" s="277" t="str">
        <f>IF(Table9[[#This Row],[Código do agregado
'[Entidade']]]="","",(CONCATENATE(VLOOKUP(Table9[[#This Row],[Código do agregado
'[Entidade']]],Table8[[Código do agregado '[Entidade']]:[Código do agregado
'[1º Direito']]],8,FALSE),".",Table9[[#This Row],[Membro]])))</f>
        <v/>
      </c>
      <c r="C1726" s="278"/>
      <c r="D1726" s="279"/>
      <c r="E1726" s="280" t="str">
        <f ca="1">IF(Table9[[#This Row],[Data de nascimento (aaaa-mm-dd)]]="","",(IF(A1726="","",DATEDIF(D1726,NOW(),"y"))))</f>
        <v/>
      </c>
      <c r="F1726" s="281"/>
      <c r="G1726" s="282"/>
      <c r="H1726" s="283" t="str">
        <f>IF(G1726="","",IF(G1726&gt;(auxiliar!L$2*14),"Sim","Não"))</f>
        <v/>
      </c>
      <c r="I1726" s="384" t="str">
        <f t="shared" si="111"/>
        <v/>
      </c>
      <c r="J1726" s="380" t="str">
        <f>IF(Table9[[#This Row],[Código do agregado
'[Entidade']]]="","",IF(A1726&lt;&gt;A1725,"A",IF(J1725="A","B",IF(J1725="B","C",IF(J1725="C","D",IF(J1725="D","E",IF(J1725="E","F",IF(J1725="F","G",IF(J1725="G","H",IF(J1725="H","I",IF(J1725="I","J",IF(J1725="J","K",IF(J1725="K","L",IF(J1725="L","M",IF(J1725="M","N",IF(J1725="N","O",IF(J1725="O","P",IF(J1725="P","Q"))))))))))))))))))</f>
        <v/>
      </c>
      <c r="K1726" s="284" t="str">
        <f t="shared" si="112"/>
        <v/>
      </c>
      <c r="L1726" s="285" t="str">
        <f t="shared" si="113"/>
        <v/>
      </c>
      <c r="M1726" s="286" t="str">
        <f t="shared" ca="1" si="114"/>
        <v/>
      </c>
      <c r="U1726" s="275"/>
    </row>
    <row r="1727" spans="1:21" x14ac:dyDescent="0.25">
      <c r="A1727" s="276"/>
      <c r="B1727" s="277" t="str">
        <f>IF(Table9[[#This Row],[Código do agregado
'[Entidade']]]="","",(CONCATENATE(VLOOKUP(Table9[[#This Row],[Código do agregado
'[Entidade']]],Table8[[Código do agregado '[Entidade']]:[Código do agregado
'[1º Direito']]],8,FALSE),".",Table9[[#This Row],[Membro]])))</f>
        <v/>
      </c>
      <c r="C1727" s="278"/>
      <c r="D1727" s="279"/>
      <c r="E1727" s="280" t="str">
        <f ca="1">IF(Table9[[#This Row],[Data de nascimento (aaaa-mm-dd)]]="","",(IF(A1727="","",DATEDIF(D1727,NOW(),"y"))))</f>
        <v/>
      </c>
      <c r="F1727" s="281"/>
      <c r="G1727" s="282"/>
      <c r="H1727" s="283" t="str">
        <f>IF(G1727="","",IF(G1727&gt;(auxiliar!L$2*14),"Sim","Não"))</f>
        <v/>
      </c>
      <c r="I1727" s="384" t="str">
        <f t="shared" si="111"/>
        <v/>
      </c>
      <c r="J1727" s="380" t="str">
        <f>IF(Table9[[#This Row],[Código do agregado
'[Entidade']]]="","",IF(A1727&lt;&gt;A1726,"A",IF(J1726="A","B",IF(J1726="B","C",IF(J1726="C","D",IF(J1726="D","E",IF(J1726="E","F",IF(J1726="F","G",IF(J1726="G","H",IF(J1726="H","I",IF(J1726="I","J",IF(J1726="J","K",IF(J1726="K","L",IF(J1726="L","M",IF(J1726="M","N",IF(J1726="N","O",IF(J1726="O","P",IF(J1726="P","Q"))))))))))))))))))</f>
        <v/>
      </c>
      <c r="K1727" s="284" t="str">
        <f t="shared" si="112"/>
        <v/>
      </c>
      <c r="L1727" s="285" t="str">
        <f t="shared" si="113"/>
        <v/>
      </c>
      <c r="M1727" s="286" t="str">
        <f t="shared" ca="1" si="114"/>
        <v/>
      </c>
      <c r="U1727" s="275"/>
    </row>
    <row r="1728" spans="1:21" x14ac:dyDescent="0.25">
      <c r="A1728" s="276"/>
      <c r="B1728" s="277" t="str">
        <f>IF(Table9[[#This Row],[Código do agregado
'[Entidade']]]="","",(CONCATENATE(VLOOKUP(Table9[[#This Row],[Código do agregado
'[Entidade']]],Table8[[Código do agregado '[Entidade']]:[Código do agregado
'[1º Direito']]],8,FALSE),".",Table9[[#This Row],[Membro]])))</f>
        <v/>
      </c>
      <c r="C1728" s="278"/>
      <c r="D1728" s="279"/>
      <c r="E1728" s="280" t="str">
        <f ca="1">IF(Table9[[#This Row],[Data de nascimento (aaaa-mm-dd)]]="","",(IF(A1728="","",DATEDIF(D1728,NOW(),"y"))))</f>
        <v/>
      </c>
      <c r="F1728" s="281"/>
      <c r="G1728" s="282"/>
      <c r="H1728" s="283" t="str">
        <f>IF(G1728="","",IF(G1728&gt;(auxiliar!L$2*14),"Sim","Não"))</f>
        <v/>
      </c>
      <c r="I1728" s="384" t="str">
        <f t="shared" si="111"/>
        <v/>
      </c>
      <c r="J1728" s="380" t="str">
        <f>IF(Table9[[#This Row],[Código do agregado
'[Entidade']]]="","",IF(A1728&lt;&gt;A1727,"A",IF(J1727="A","B",IF(J1727="B","C",IF(J1727="C","D",IF(J1727="D","E",IF(J1727="E","F",IF(J1727="F","G",IF(J1727="G","H",IF(J1727="H","I",IF(J1727="I","J",IF(J1727="J","K",IF(J1727="K","L",IF(J1727="L","M",IF(J1727="M","N",IF(J1727="N","O",IF(J1727="O","P",IF(J1727="P","Q"))))))))))))))))))</f>
        <v/>
      </c>
      <c r="K1728" s="284" t="str">
        <f t="shared" si="112"/>
        <v/>
      </c>
      <c r="L1728" s="285" t="str">
        <f t="shared" si="113"/>
        <v/>
      </c>
      <c r="M1728" s="286" t="str">
        <f t="shared" ca="1" si="114"/>
        <v/>
      </c>
      <c r="U1728" s="275"/>
    </row>
    <row r="1729" spans="1:21" x14ac:dyDescent="0.25">
      <c r="A1729" s="276"/>
      <c r="B1729" s="277" t="str">
        <f>IF(Table9[[#This Row],[Código do agregado
'[Entidade']]]="","",(CONCATENATE(VLOOKUP(Table9[[#This Row],[Código do agregado
'[Entidade']]],Table8[[Código do agregado '[Entidade']]:[Código do agregado
'[1º Direito']]],8,FALSE),".",Table9[[#This Row],[Membro]])))</f>
        <v/>
      </c>
      <c r="C1729" s="278"/>
      <c r="D1729" s="279"/>
      <c r="E1729" s="280" t="str">
        <f ca="1">IF(Table9[[#This Row],[Data de nascimento (aaaa-mm-dd)]]="","",(IF(A1729="","",DATEDIF(D1729,NOW(),"y"))))</f>
        <v/>
      </c>
      <c r="F1729" s="281"/>
      <c r="G1729" s="282"/>
      <c r="H1729" s="283" t="str">
        <f>IF(G1729="","",IF(G1729&gt;(auxiliar!L$2*14),"Sim","Não"))</f>
        <v/>
      </c>
      <c r="I1729" s="384" t="str">
        <f t="shared" si="111"/>
        <v/>
      </c>
      <c r="J1729" s="380" t="str">
        <f>IF(Table9[[#This Row],[Código do agregado
'[Entidade']]]="","",IF(A1729&lt;&gt;A1728,"A",IF(J1728="A","B",IF(J1728="B","C",IF(J1728="C","D",IF(J1728="D","E",IF(J1728="E","F",IF(J1728="F","G",IF(J1728="G","H",IF(J1728="H","I",IF(J1728="I","J",IF(J1728="J","K",IF(J1728="K","L",IF(J1728="L","M",IF(J1728="M","N",IF(J1728="N","O",IF(J1728="O","P",IF(J1728="P","Q"))))))))))))))))))</f>
        <v/>
      </c>
      <c r="K1729" s="284" t="str">
        <f t="shared" si="112"/>
        <v/>
      </c>
      <c r="L1729" s="285" t="str">
        <f t="shared" si="113"/>
        <v/>
      </c>
      <c r="M1729" s="286" t="str">
        <f t="shared" ca="1" si="114"/>
        <v/>
      </c>
      <c r="U1729" s="275"/>
    </row>
    <row r="1730" spans="1:21" x14ac:dyDescent="0.25">
      <c r="A1730" s="276"/>
      <c r="B1730" s="277" t="str">
        <f>IF(Table9[[#This Row],[Código do agregado
'[Entidade']]]="","",(CONCATENATE(VLOOKUP(Table9[[#This Row],[Código do agregado
'[Entidade']]],Table8[[Código do agregado '[Entidade']]:[Código do agregado
'[1º Direito']]],8,FALSE),".",Table9[[#This Row],[Membro]])))</f>
        <v/>
      </c>
      <c r="C1730" s="278"/>
      <c r="D1730" s="279"/>
      <c r="E1730" s="280" t="str">
        <f ca="1">IF(Table9[[#This Row],[Data de nascimento (aaaa-mm-dd)]]="","",(IF(A1730="","",DATEDIF(D1730,NOW(),"y"))))</f>
        <v/>
      </c>
      <c r="F1730" s="281"/>
      <c r="G1730" s="282"/>
      <c r="H1730" s="283" t="str">
        <f>IF(G1730="","",IF(G1730&gt;(auxiliar!L$2*14),"Sim","Não"))</f>
        <v/>
      </c>
      <c r="I1730" s="384" t="str">
        <f t="shared" si="111"/>
        <v/>
      </c>
      <c r="J1730" s="380" t="str">
        <f>IF(Table9[[#This Row],[Código do agregado
'[Entidade']]]="","",IF(A1730&lt;&gt;A1729,"A",IF(J1729="A","B",IF(J1729="B","C",IF(J1729="C","D",IF(J1729="D","E",IF(J1729="E","F",IF(J1729="F","G",IF(J1729="G","H",IF(J1729="H","I",IF(J1729="I","J",IF(J1729="J","K",IF(J1729="K","L",IF(J1729="L","M",IF(J1729="M","N",IF(J1729="N","O",IF(J1729="O","P",IF(J1729="P","Q"))))))))))))))))))</f>
        <v/>
      </c>
      <c r="K1730" s="284" t="str">
        <f t="shared" si="112"/>
        <v/>
      </c>
      <c r="L1730" s="285" t="str">
        <f t="shared" si="113"/>
        <v/>
      </c>
      <c r="M1730" s="286" t="str">
        <f t="shared" ca="1" si="114"/>
        <v/>
      </c>
      <c r="U1730" s="275"/>
    </row>
    <row r="1731" spans="1:21" x14ac:dyDescent="0.25">
      <c r="A1731" s="276"/>
      <c r="B1731" s="277" t="str">
        <f>IF(Table9[[#This Row],[Código do agregado
'[Entidade']]]="","",(CONCATENATE(VLOOKUP(Table9[[#This Row],[Código do agregado
'[Entidade']]],Table8[[Código do agregado '[Entidade']]:[Código do agregado
'[1º Direito']]],8,FALSE),".",Table9[[#This Row],[Membro]])))</f>
        <v/>
      </c>
      <c r="C1731" s="278"/>
      <c r="D1731" s="279"/>
      <c r="E1731" s="280" t="str">
        <f ca="1">IF(Table9[[#This Row],[Data de nascimento (aaaa-mm-dd)]]="","",(IF(A1731="","",DATEDIF(D1731,NOW(),"y"))))</f>
        <v/>
      </c>
      <c r="F1731" s="281"/>
      <c r="G1731" s="282"/>
      <c r="H1731" s="283" t="str">
        <f>IF(G1731="","",IF(G1731&gt;(auxiliar!L$2*14),"Sim","Não"))</f>
        <v/>
      </c>
      <c r="I1731" s="384" t="str">
        <f t="shared" si="111"/>
        <v/>
      </c>
      <c r="J1731" s="380" t="str">
        <f>IF(Table9[[#This Row],[Código do agregado
'[Entidade']]]="","",IF(A1731&lt;&gt;A1730,"A",IF(J1730="A","B",IF(J1730="B","C",IF(J1730="C","D",IF(J1730="D","E",IF(J1730="E","F",IF(J1730="F","G",IF(J1730="G","H",IF(J1730="H","I",IF(J1730="I","J",IF(J1730="J","K",IF(J1730="K","L",IF(J1730="L","M",IF(J1730="M","N",IF(J1730="N","O",IF(J1730="O","P",IF(J1730="P","Q"))))))))))))))))))</f>
        <v/>
      </c>
      <c r="K1731" s="284" t="str">
        <f t="shared" si="112"/>
        <v/>
      </c>
      <c r="L1731" s="285" t="str">
        <f t="shared" si="113"/>
        <v/>
      </c>
      <c r="M1731" s="286" t="str">
        <f t="shared" ca="1" si="114"/>
        <v/>
      </c>
      <c r="U1731" s="275"/>
    </row>
    <row r="1732" spans="1:21" x14ac:dyDescent="0.25">
      <c r="A1732" s="276"/>
      <c r="B1732" s="277" t="str">
        <f>IF(Table9[[#This Row],[Código do agregado
'[Entidade']]]="","",(CONCATENATE(VLOOKUP(Table9[[#This Row],[Código do agregado
'[Entidade']]],Table8[[Código do agregado '[Entidade']]:[Código do agregado
'[1º Direito']]],8,FALSE),".",Table9[[#This Row],[Membro]])))</f>
        <v/>
      </c>
      <c r="C1732" s="278"/>
      <c r="D1732" s="279"/>
      <c r="E1732" s="280" t="str">
        <f ca="1">IF(Table9[[#This Row],[Data de nascimento (aaaa-mm-dd)]]="","",(IF(A1732="","",DATEDIF(D1732,NOW(),"y"))))</f>
        <v/>
      </c>
      <c r="F1732" s="281"/>
      <c r="G1732" s="282"/>
      <c r="H1732" s="283" t="str">
        <f>IF(G1732="","",IF(G1732&gt;(auxiliar!L$2*14),"Sim","Não"))</f>
        <v/>
      </c>
      <c r="I1732" s="384" t="str">
        <f t="shared" si="111"/>
        <v/>
      </c>
      <c r="J1732" s="380" t="str">
        <f>IF(Table9[[#This Row],[Código do agregado
'[Entidade']]]="","",IF(A1732&lt;&gt;A1731,"A",IF(J1731="A","B",IF(J1731="B","C",IF(J1731="C","D",IF(J1731="D","E",IF(J1731="E","F",IF(J1731="F","G",IF(J1731="G","H",IF(J1731="H","I",IF(J1731="I","J",IF(J1731="J","K",IF(J1731="K","L",IF(J1731="L","M",IF(J1731="M","N",IF(J1731="N","O",IF(J1731="O","P",IF(J1731="P","Q"))))))))))))))))))</f>
        <v/>
      </c>
      <c r="K1732" s="284" t="str">
        <f t="shared" si="112"/>
        <v/>
      </c>
      <c r="L1732" s="285" t="str">
        <f t="shared" si="113"/>
        <v/>
      </c>
      <c r="M1732" s="286" t="str">
        <f t="shared" ca="1" si="114"/>
        <v/>
      </c>
      <c r="U1732" s="275"/>
    </row>
    <row r="1733" spans="1:21" x14ac:dyDescent="0.25">
      <c r="A1733" s="276"/>
      <c r="B1733" s="277" t="str">
        <f>IF(Table9[[#This Row],[Código do agregado
'[Entidade']]]="","",(CONCATENATE(VLOOKUP(Table9[[#This Row],[Código do agregado
'[Entidade']]],Table8[[Código do agregado '[Entidade']]:[Código do agregado
'[1º Direito']]],8,FALSE),".",Table9[[#This Row],[Membro]])))</f>
        <v/>
      </c>
      <c r="C1733" s="278"/>
      <c r="D1733" s="279"/>
      <c r="E1733" s="280" t="str">
        <f ca="1">IF(Table9[[#This Row],[Data de nascimento (aaaa-mm-dd)]]="","",(IF(A1733="","",DATEDIF(D1733,NOW(),"y"))))</f>
        <v/>
      </c>
      <c r="F1733" s="281"/>
      <c r="G1733" s="282"/>
      <c r="H1733" s="283" t="str">
        <f>IF(G1733="","",IF(G1733&gt;(auxiliar!L$2*14),"Sim","Não"))</f>
        <v/>
      </c>
      <c r="I1733" s="384" t="str">
        <f t="shared" si="111"/>
        <v/>
      </c>
      <c r="J1733" s="380" t="str">
        <f>IF(Table9[[#This Row],[Código do agregado
'[Entidade']]]="","",IF(A1733&lt;&gt;A1732,"A",IF(J1732="A","B",IF(J1732="B","C",IF(J1732="C","D",IF(J1732="D","E",IF(J1732="E","F",IF(J1732="F","G",IF(J1732="G","H",IF(J1732="H","I",IF(J1732="I","J",IF(J1732="J","K",IF(J1732="K","L",IF(J1732="L","M",IF(J1732="M","N",IF(J1732="N","O",IF(J1732="O","P",IF(J1732="P","Q"))))))))))))))))))</f>
        <v/>
      </c>
      <c r="K1733" s="284" t="str">
        <f t="shared" si="112"/>
        <v/>
      </c>
      <c r="L1733" s="285" t="str">
        <f t="shared" si="113"/>
        <v/>
      </c>
      <c r="M1733" s="286" t="str">
        <f t="shared" ca="1" si="114"/>
        <v/>
      </c>
      <c r="U1733" s="275"/>
    </row>
    <row r="1734" spans="1:21" x14ac:dyDescent="0.25">
      <c r="A1734" s="276"/>
      <c r="B1734" s="277" t="str">
        <f>IF(Table9[[#This Row],[Código do agregado
'[Entidade']]]="","",(CONCATENATE(VLOOKUP(Table9[[#This Row],[Código do agregado
'[Entidade']]],Table8[[Código do agregado '[Entidade']]:[Código do agregado
'[1º Direito']]],8,FALSE),".",Table9[[#This Row],[Membro]])))</f>
        <v/>
      </c>
      <c r="C1734" s="278"/>
      <c r="D1734" s="279"/>
      <c r="E1734" s="280" t="str">
        <f ca="1">IF(Table9[[#This Row],[Data de nascimento (aaaa-mm-dd)]]="","",(IF(A1734="","",DATEDIF(D1734,NOW(),"y"))))</f>
        <v/>
      </c>
      <c r="F1734" s="281"/>
      <c r="G1734" s="282"/>
      <c r="H1734" s="283" t="str">
        <f>IF(G1734="","",IF(G1734&gt;(auxiliar!L$2*14),"Sim","Não"))</f>
        <v/>
      </c>
      <c r="I1734" s="384" t="str">
        <f t="shared" si="111"/>
        <v/>
      </c>
      <c r="J1734" s="380" t="str">
        <f>IF(Table9[[#This Row],[Código do agregado
'[Entidade']]]="","",IF(A1734&lt;&gt;A1733,"A",IF(J1733="A","B",IF(J1733="B","C",IF(J1733="C","D",IF(J1733="D","E",IF(J1733="E","F",IF(J1733="F","G",IF(J1733="G","H",IF(J1733="H","I",IF(J1733="I","J",IF(J1733="J","K",IF(J1733="K","L",IF(J1733="L","M",IF(J1733="M","N",IF(J1733="N","O",IF(J1733="O","P",IF(J1733="P","Q"))))))))))))))))))</f>
        <v/>
      </c>
      <c r="K1734" s="284" t="str">
        <f t="shared" si="112"/>
        <v/>
      </c>
      <c r="L1734" s="285" t="str">
        <f t="shared" si="113"/>
        <v/>
      </c>
      <c r="M1734" s="286" t="str">
        <f t="shared" ca="1" si="114"/>
        <v/>
      </c>
      <c r="U1734" s="275"/>
    </row>
    <row r="1735" spans="1:21" x14ac:dyDescent="0.25">
      <c r="A1735" s="276"/>
      <c r="B1735" s="277" t="str">
        <f>IF(Table9[[#This Row],[Código do agregado
'[Entidade']]]="","",(CONCATENATE(VLOOKUP(Table9[[#This Row],[Código do agregado
'[Entidade']]],Table8[[Código do agregado '[Entidade']]:[Código do agregado
'[1º Direito']]],8,FALSE),".",Table9[[#This Row],[Membro]])))</f>
        <v/>
      </c>
      <c r="C1735" s="278"/>
      <c r="D1735" s="279"/>
      <c r="E1735" s="280" t="str">
        <f ca="1">IF(Table9[[#This Row],[Data de nascimento (aaaa-mm-dd)]]="","",(IF(A1735="","",DATEDIF(D1735,NOW(),"y"))))</f>
        <v/>
      </c>
      <c r="F1735" s="281"/>
      <c r="G1735" s="282"/>
      <c r="H1735" s="283" t="str">
        <f>IF(G1735="","",IF(G1735&gt;(auxiliar!L$2*14),"Sim","Não"))</f>
        <v/>
      </c>
      <c r="I1735" s="384" t="str">
        <f t="shared" ref="I1735:I1798" si="115">IF(AND(A1735&lt;&gt;"",OR(C1735="",D1735="",F1735="",AND(H1735="",L1735="Rend"))),"NÃO","")</f>
        <v/>
      </c>
      <c r="J1735" s="380" t="str">
        <f>IF(Table9[[#This Row],[Código do agregado
'[Entidade']]]="","",IF(A1735&lt;&gt;A1734,"A",IF(J1734="A","B",IF(J1734="B","C",IF(J1734="C","D",IF(J1734="D","E",IF(J1734="E","F",IF(J1734="F","G",IF(J1734="G","H",IF(J1734="H","I",IF(J1734="I","J",IF(J1734="J","K",IF(J1734="K","L",IF(J1734="L","M",IF(J1734="M","N",IF(J1734="N","O",IF(J1734="O","P",IF(J1734="P","Q"))))))))))))))))))</f>
        <v/>
      </c>
      <c r="K1735" s="284" t="str">
        <f t="shared" si="112"/>
        <v/>
      </c>
      <c r="L1735" s="285" t="str">
        <f t="shared" si="113"/>
        <v/>
      </c>
      <c r="M1735" s="286" t="str">
        <f t="shared" ca="1" si="114"/>
        <v/>
      </c>
      <c r="U1735" s="275"/>
    </row>
    <row r="1736" spans="1:21" x14ac:dyDescent="0.25">
      <c r="A1736" s="276"/>
      <c r="B1736" s="277" t="str">
        <f>IF(Table9[[#This Row],[Código do agregado
'[Entidade']]]="","",(CONCATENATE(VLOOKUP(Table9[[#This Row],[Código do agregado
'[Entidade']]],Table8[[Código do agregado '[Entidade']]:[Código do agregado
'[1º Direito']]],8,FALSE),".",Table9[[#This Row],[Membro]])))</f>
        <v/>
      </c>
      <c r="C1736" s="278"/>
      <c r="D1736" s="279"/>
      <c r="E1736" s="280" t="str">
        <f ca="1">IF(Table9[[#This Row],[Data de nascimento (aaaa-mm-dd)]]="","",(IF(A1736="","",DATEDIF(D1736,NOW(),"y"))))</f>
        <v/>
      </c>
      <c r="F1736" s="281"/>
      <c r="G1736" s="282"/>
      <c r="H1736" s="283" t="str">
        <f>IF(G1736="","",IF(G1736&gt;(auxiliar!L$2*14),"Sim","Não"))</f>
        <v/>
      </c>
      <c r="I1736" s="384" t="str">
        <f t="shared" si="115"/>
        <v/>
      </c>
      <c r="J1736" s="380" t="str">
        <f>IF(Table9[[#This Row],[Código do agregado
'[Entidade']]]="","",IF(A1736&lt;&gt;A1735,"A",IF(J1735="A","B",IF(J1735="B","C",IF(J1735="C","D",IF(J1735="D","E",IF(J1735="E","F",IF(J1735="F","G",IF(J1735="G","H",IF(J1735="H","I",IF(J1735="I","J",IF(J1735="J","K",IF(J1735="K","L",IF(J1735="L","M",IF(J1735="M","N",IF(J1735="N","O",IF(J1735="O","P",IF(J1735="P","Q"))))))))))))))))))</f>
        <v/>
      </c>
      <c r="K1736" s="284" t="str">
        <f t="shared" si="112"/>
        <v/>
      </c>
      <c r="L1736" s="285" t="str">
        <f t="shared" si="113"/>
        <v/>
      </c>
      <c r="M1736" s="286" t="str">
        <f t="shared" ca="1" si="114"/>
        <v/>
      </c>
      <c r="U1736" s="275"/>
    </row>
    <row r="1737" spans="1:21" x14ac:dyDescent="0.25">
      <c r="A1737" s="276"/>
      <c r="B1737" s="277" t="str">
        <f>IF(Table9[[#This Row],[Código do agregado
'[Entidade']]]="","",(CONCATENATE(VLOOKUP(Table9[[#This Row],[Código do agregado
'[Entidade']]],Table8[[Código do agregado '[Entidade']]:[Código do agregado
'[1º Direito']]],8,FALSE),".",Table9[[#This Row],[Membro]])))</f>
        <v/>
      </c>
      <c r="C1737" s="278"/>
      <c r="D1737" s="279"/>
      <c r="E1737" s="280" t="str">
        <f ca="1">IF(Table9[[#This Row],[Data de nascimento (aaaa-mm-dd)]]="","",(IF(A1737="","",DATEDIF(D1737,NOW(),"y"))))</f>
        <v/>
      </c>
      <c r="F1737" s="281"/>
      <c r="G1737" s="282"/>
      <c r="H1737" s="283" t="str">
        <f>IF(G1737="","",IF(G1737&gt;(auxiliar!L$2*14),"Sim","Não"))</f>
        <v/>
      </c>
      <c r="I1737" s="384" t="str">
        <f t="shared" si="115"/>
        <v/>
      </c>
      <c r="J1737" s="380" t="str">
        <f>IF(Table9[[#This Row],[Código do agregado
'[Entidade']]]="","",IF(A1737&lt;&gt;A1736,"A",IF(J1736="A","B",IF(J1736="B","C",IF(J1736="C","D",IF(J1736="D","E",IF(J1736="E","F",IF(J1736="F","G",IF(J1736="G","H",IF(J1736="H","I",IF(J1736="I","J",IF(J1736="J","K",IF(J1736="K","L",IF(J1736="L","M",IF(J1736="M","N",IF(J1736="N","O",IF(J1736="O","P",IF(J1736="P","Q"))))))))))))))))))</f>
        <v/>
      </c>
      <c r="K1737" s="284" t="str">
        <f t="shared" si="112"/>
        <v/>
      </c>
      <c r="L1737" s="285" t="str">
        <f t="shared" si="113"/>
        <v/>
      </c>
      <c r="M1737" s="286" t="str">
        <f t="shared" ca="1" si="114"/>
        <v/>
      </c>
      <c r="U1737" s="275"/>
    </row>
    <row r="1738" spans="1:21" x14ac:dyDescent="0.25">
      <c r="A1738" s="276"/>
      <c r="B1738" s="277" t="str">
        <f>IF(Table9[[#This Row],[Código do agregado
'[Entidade']]]="","",(CONCATENATE(VLOOKUP(Table9[[#This Row],[Código do agregado
'[Entidade']]],Table8[[Código do agregado '[Entidade']]:[Código do agregado
'[1º Direito']]],8,FALSE),".",Table9[[#This Row],[Membro]])))</f>
        <v/>
      </c>
      <c r="C1738" s="278"/>
      <c r="D1738" s="279"/>
      <c r="E1738" s="280" t="str">
        <f ca="1">IF(Table9[[#This Row],[Data de nascimento (aaaa-mm-dd)]]="","",(IF(A1738="","",DATEDIF(D1738,NOW(),"y"))))</f>
        <v/>
      </c>
      <c r="F1738" s="281"/>
      <c r="G1738" s="282"/>
      <c r="H1738" s="283" t="str">
        <f>IF(G1738="","",IF(G1738&gt;(auxiliar!L$2*14),"Sim","Não"))</f>
        <v/>
      </c>
      <c r="I1738" s="384" t="str">
        <f t="shared" si="115"/>
        <v/>
      </c>
      <c r="J1738" s="380" t="str">
        <f>IF(Table9[[#This Row],[Código do agregado
'[Entidade']]]="","",IF(A1738&lt;&gt;A1737,"A",IF(J1737="A","B",IF(J1737="B","C",IF(J1737="C","D",IF(J1737="D","E",IF(J1737="E","F",IF(J1737="F","G",IF(J1737="G","H",IF(J1737="H","I",IF(J1737="I","J",IF(J1737="J","K",IF(J1737="K","L",IF(J1737="L","M",IF(J1737="M","N",IF(J1737="N","O",IF(J1737="O","P",IF(J1737="P","Q"))))))))))))))))))</f>
        <v/>
      </c>
      <c r="K1738" s="284" t="str">
        <f t="shared" si="112"/>
        <v/>
      </c>
      <c r="L1738" s="285" t="str">
        <f t="shared" si="113"/>
        <v/>
      </c>
      <c r="M1738" s="286" t="str">
        <f t="shared" ca="1" si="114"/>
        <v/>
      </c>
      <c r="U1738" s="275"/>
    </row>
    <row r="1739" spans="1:21" x14ac:dyDescent="0.25">
      <c r="A1739" s="276"/>
      <c r="B1739" s="277" t="str">
        <f>IF(Table9[[#This Row],[Código do agregado
'[Entidade']]]="","",(CONCATENATE(VLOOKUP(Table9[[#This Row],[Código do agregado
'[Entidade']]],Table8[[Código do agregado '[Entidade']]:[Código do agregado
'[1º Direito']]],8,FALSE),".",Table9[[#This Row],[Membro]])))</f>
        <v/>
      </c>
      <c r="C1739" s="278"/>
      <c r="D1739" s="279"/>
      <c r="E1739" s="280" t="str">
        <f ca="1">IF(Table9[[#This Row],[Data de nascimento (aaaa-mm-dd)]]="","",(IF(A1739="","",DATEDIF(D1739,NOW(),"y"))))</f>
        <v/>
      </c>
      <c r="F1739" s="281"/>
      <c r="G1739" s="282"/>
      <c r="H1739" s="283" t="str">
        <f>IF(G1739="","",IF(G1739&gt;(auxiliar!L$2*14),"Sim","Não"))</f>
        <v/>
      </c>
      <c r="I1739" s="384" t="str">
        <f t="shared" si="115"/>
        <v/>
      </c>
      <c r="J1739" s="380" t="str">
        <f>IF(Table9[[#This Row],[Código do agregado
'[Entidade']]]="","",IF(A1739&lt;&gt;A1738,"A",IF(J1738="A","B",IF(J1738="B","C",IF(J1738="C","D",IF(J1738="D","E",IF(J1738="E","F",IF(J1738="F","G",IF(J1738="G","H",IF(J1738="H","I",IF(J1738="I","J",IF(J1738="J","K",IF(J1738="K","L",IF(J1738="L","M",IF(J1738="M","N",IF(J1738="N","O",IF(J1738="O","P",IF(J1738="P","Q"))))))))))))))))))</f>
        <v/>
      </c>
      <c r="K1739" s="284" t="str">
        <f t="shared" si="112"/>
        <v/>
      </c>
      <c r="L1739" s="285" t="str">
        <f t="shared" si="113"/>
        <v/>
      </c>
      <c r="M1739" s="286" t="str">
        <f t="shared" ca="1" si="114"/>
        <v/>
      </c>
      <c r="U1739" s="275"/>
    </row>
    <row r="1740" spans="1:21" x14ac:dyDescent="0.25">
      <c r="A1740" s="276"/>
      <c r="B1740" s="277" t="str">
        <f>IF(Table9[[#This Row],[Código do agregado
'[Entidade']]]="","",(CONCATENATE(VLOOKUP(Table9[[#This Row],[Código do agregado
'[Entidade']]],Table8[[Código do agregado '[Entidade']]:[Código do agregado
'[1º Direito']]],8,FALSE),".",Table9[[#This Row],[Membro]])))</f>
        <v/>
      </c>
      <c r="C1740" s="278"/>
      <c r="D1740" s="279"/>
      <c r="E1740" s="280" t="str">
        <f ca="1">IF(Table9[[#This Row],[Data de nascimento (aaaa-mm-dd)]]="","",(IF(A1740="","",DATEDIF(D1740,NOW(),"y"))))</f>
        <v/>
      </c>
      <c r="F1740" s="281"/>
      <c r="G1740" s="282"/>
      <c r="H1740" s="283" t="str">
        <f>IF(G1740="","",IF(G1740&gt;(auxiliar!L$2*14),"Sim","Não"))</f>
        <v/>
      </c>
      <c r="I1740" s="384" t="str">
        <f t="shared" si="115"/>
        <v/>
      </c>
      <c r="J1740" s="380" t="str">
        <f>IF(Table9[[#This Row],[Código do agregado
'[Entidade']]]="","",IF(A1740&lt;&gt;A1739,"A",IF(J1739="A","B",IF(J1739="B","C",IF(J1739="C","D",IF(J1739="D","E",IF(J1739="E","F",IF(J1739="F","G",IF(J1739="G","H",IF(J1739="H","I",IF(J1739="I","J",IF(J1739="J","K",IF(J1739="K","L",IF(J1739="L","M",IF(J1739="M","N",IF(J1739="N","O",IF(J1739="O","P",IF(J1739="P","Q"))))))))))))))))))</f>
        <v/>
      </c>
      <c r="K1740" s="284" t="str">
        <f t="shared" ref="K1740:K1803" si="116">IFERROR(IF(OR(RIGHT(C1740,1)-(11-((9*LEFT(C1740,1)+8*MID(C1740,2,1)+7*MID(C1740,3,1)+6*MID(C1740,4,1)+5*MID(C1740,5,1)+4*MID(C1740,6,1)+3*MID(C1740,7,1)+2*MID(C1740,8,1))-(11*INT((9*LEFT(C1740,1)+8*MID(C1740,2,1)+7*MID(C1740,3,1)+6*MID(C1740,4,1)+5*MID(C1740,5,1)+4*MID(C1740,6,1)+3*MID(C1740,7,1)+2*MID(C1740,8,1))/11))))=0,RIGHT(C1740,1)-(11-((9*LEFT(C1740,1)+8*MID(C1740,2,1)+7*MID(C1740,3,1)+6*MID(C1740,4,1)+5*MID(C1740,5,1)+4*MID(C1740,6,1)+3*MID(C1740,7,1)+2*MID(C1740,8,1))-(11*INT((9*LEFT(C1740,1)+8*MID(C1740,2,1)+7*MID(C1740,3,1)+6*MID(C1740,4,1)+5*MID(C1740,5,1)+4*MID(C1740,6,1)+3*MID(C1740,7,1)+2*MID(C1740,8,1))/11))))=-11,RIGHT(C1740,1)-(11-((9*LEFT(C1740,1)+8*MID(C1740,2,1)+7*MID(C1740,3,1)+6*MID(C1740,4,1)+5*MID(C1740,5,1)+4*MID(C1740,6,1)+3*MID(C1740,7,1)+2*MID(C1740,8,1))-(11*INT((9*LEFT(C1740,1)+8*MID(C1740,2,1)+7*MID(C1740,3,1)+6*MID(C1740,4,1)+5*MID(C1740,5,1)+4*MID(C1740,6,1)+3*MID(C1740,7,1)+2*MID(C1740,8,1))/11))))=-10),"","X"),"")</f>
        <v/>
      </c>
      <c r="L1740" s="285" t="str">
        <f t="shared" ref="L1740:L1803" si="117">IF(RIGHT(B1740,1)="A","",IF(B1740="","",IF(OR(E1740&gt;65,AND(E1740&gt;17,E1740&lt;26)),"Rend","")))</f>
        <v/>
      </c>
      <c r="M1740" s="286" t="str">
        <f t="shared" ref="M1740:M1803" ca="1" si="118">IF(OR(E1740&lt;18,AND(H1740="Não",L1740="Rend")),"Dep","")</f>
        <v/>
      </c>
      <c r="U1740" s="275"/>
    </row>
    <row r="1741" spans="1:21" x14ac:dyDescent="0.25">
      <c r="A1741" s="276"/>
      <c r="B1741" s="277" t="str">
        <f>IF(Table9[[#This Row],[Código do agregado
'[Entidade']]]="","",(CONCATENATE(VLOOKUP(Table9[[#This Row],[Código do agregado
'[Entidade']]],Table8[[Código do agregado '[Entidade']]:[Código do agregado
'[1º Direito']]],8,FALSE),".",Table9[[#This Row],[Membro]])))</f>
        <v/>
      </c>
      <c r="C1741" s="278"/>
      <c r="D1741" s="279"/>
      <c r="E1741" s="280" t="str">
        <f ca="1">IF(Table9[[#This Row],[Data de nascimento (aaaa-mm-dd)]]="","",(IF(A1741="","",DATEDIF(D1741,NOW(),"y"))))</f>
        <v/>
      </c>
      <c r="F1741" s="281"/>
      <c r="G1741" s="282"/>
      <c r="H1741" s="283" t="str">
        <f>IF(G1741="","",IF(G1741&gt;(auxiliar!L$2*14),"Sim","Não"))</f>
        <v/>
      </c>
      <c r="I1741" s="384" t="str">
        <f t="shared" si="115"/>
        <v/>
      </c>
      <c r="J1741" s="380" t="str">
        <f>IF(Table9[[#This Row],[Código do agregado
'[Entidade']]]="","",IF(A1741&lt;&gt;A1740,"A",IF(J1740="A","B",IF(J1740="B","C",IF(J1740="C","D",IF(J1740="D","E",IF(J1740="E","F",IF(J1740="F","G",IF(J1740="G","H",IF(J1740="H","I",IF(J1740="I","J",IF(J1740="J","K",IF(J1740="K","L",IF(J1740="L","M",IF(J1740="M","N",IF(J1740="N","O",IF(J1740="O","P",IF(J1740="P","Q"))))))))))))))))))</f>
        <v/>
      </c>
      <c r="K1741" s="284" t="str">
        <f t="shared" si="116"/>
        <v/>
      </c>
      <c r="L1741" s="285" t="str">
        <f t="shared" si="117"/>
        <v/>
      </c>
      <c r="M1741" s="286" t="str">
        <f t="shared" ca="1" si="118"/>
        <v/>
      </c>
      <c r="U1741" s="275"/>
    </row>
    <row r="1742" spans="1:21" x14ac:dyDescent="0.25">
      <c r="A1742" s="276"/>
      <c r="B1742" s="277" t="str">
        <f>IF(Table9[[#This Row],[Código do agregado
'[Entidade']]]="","",(CONCATENATE(VLOOKUP(Table9[[#This Row],[Código do agregado
'[Entidade']]],Table8[[Código do agregado '[Entidade']]:[Código do agregado
'[1º Direito']]],8,FALSE),".",Table9[[#This Row],[Membro]])))</f>
        <v/>
      </c>
      <c r="C1742" s="278"/>
      <c r="D1742" s="279"/>
      <c r="E1742" s="280" t="str">
        <f ca="1">IF(Table9[[#This Row],[Data de nascimento (aaaa-mm-dd)]]="","",(IF(A1742="","",DATEDIF(D1742,NOW(),"y"))))</f>
        <v/>
      </c>
      <c r="F1742" s="281"/>
      <c r="G1742" s="282"/>
      <c r="H1742" s="283" t="str">
        <f>IF(G1742="","",IF(G1742&gt;(auxiliar!L$2*14),"Sim","Não"))</f>
        <v/>
      </c>
      <c r="I1742" s="384" t="str">
        <f t="shared" si="115"/>
        <v/>
      </c>
      <c r="J1742" s="380" t="str">
        <f>IF(Table9[[#This Row],[Código do agregado
'[Entidade']]]="","",IF(A1742&lt;&gt;A1741,"A",IF(J1741="A","B",IF(J1741="B","C",IF(J1741="C","D",IF(J1741="D","E",IF(J1741="E","F",IF(J1741="F","G",IF(J1741="G","H",IF(J1741="H","I",IF(J1741="I","J",IF(J1741="J","K",IF(J1741="K","L",IF(J1741="L","M",IF(J1741="M","N",IF(J1741="N","O",IF(J1741="O","P",IF(J1741="P","Q"))))))))))))))))))</f>
        <v/>
      </c>
      <c r="K1742" s="284" t="str">
        <f t="shared" si="116"/>
        <v/>
      </c>
      <c r="L1742" s="285" t="str">
        <f t="shared" si="117"/>
        <v/>
      </c>
      <c r="M1742" s="286" t="str">
        <f t="shared" ca="1" si="118"/>
        <v/>
      </c>
      <c r="U1742" s="275"/>
    </row>
    <row r="1743" spans="1:21" x14ac:dyDescent="0.25">
      <c r="A1743" s="276"/>
      <c r="B1743" s="277" t="str">
        <f>IF(Table9[[#This Row],[Código do agregado
'[Entidade']]]="","",(CONCATENATE(VLOOKUP(Table9[[#This Row],[Código do agregado
'[Entidade']]],Table8[[Código do agregado '[Entidade']]:[Código do agregado
'[1º Direito']]],8,FALSE),".",Table9[[#This Row],[Membro]])))</f>
        <v/>
      </c>
      <c r="C1743" s="278"/>
      <c r="D1743" s="279"/>
      <c r="E1743" s="280" t="str">
        <f ca="1">IF(Table9[[#This Row],[Data de nascimento (aaaa-mm-dd)]]="","",(IF(A1743="","",DATEDIF(D1743,NOW(),"y"))))</f>
        <v/>
      </c>
      <c r="F1743" s="281"/>
      <c r="G1743" s="282"/>
      <c r="H1743" s="283" t="str">
        <f>IF(G1743="","",IF(G1743&gt;(auxiliar!L$2*14),"Sim","Não"))</f>
        <v/>
      </c>
      <c r="I1743" s="384" t="str">
        <f t="shared" si="115"/>
        <v/>
      </c>
      <c r="J1743" s="380" t="str">
        <f>IF(Table9[[#This Row],[Código do agregado
'[Entidade']]]="","",IF(A1743&lt;&gt;A1742,"A",IF(J1742="A","B",IF(J1742="B","C",IF(J1742="C","D",IF(J1742="D","E",IF(J1742="E","F",IF(J1742="F","G",IF(J1742="G","H",IF(J1742="H","I",IF(J1742="I","J",IF(J1742="J","K",IF(J1742="K","L",IF(J1742="L","M",IF(J1742="M","N",IF(J1742="N","O",IF(J1742="O","P",IF(J1742="P","Q"))))))))))))))))))</f>
        <v/>
      </c>
      <c r="K1743" s="284" t="str">
        <f t="shared" si="116"/>
        <v/>
      </c>
      <c r="L1743" s="285" t="str">
        <f t="shared" si="117"/>
        <v/>
      </c>
      <c r="M1743" s="286" t="str">
        <f t="shared" ca="1" si="118"/>
        <v/>
      </c>
      <c r="U1743" s="275"/>
    </row>
    <row r="1744" spans="1:21" x14ac:dyDescent="0.25">
      <c r="A1744" s="276"/>
      <c r="B1744" s="277" t="str">
        <f>IF(Table9[[#This Row],[Código do agregado
'[Entidade']]]="","",(CONCATENATE(VLOOKUP(Table9[[#This Row],[Código do agregado
'[Entidade']]],Table8[[Código do agregado '[Entidade']]:[Código do agregado
'[1º Direito']]],8,FALSE),".",Table9[[#This Row],[Membro]])))</f>
        <v/>
      </c>
      <c r="C1744" s="278"/>
      <c r="D1744" s="279"/>
      <c r="E1744" s="280" t="str">
        <f ca="1">IF(Table9[[#This Row],[Data de nascimento (aaaa-mm-dd)]]="","",(IF(A1744="","",DATEDIF(D1744,NOW(),"y"))))</f>
        <v/>
      </c>
      <c r="F1744" s="281"/>
      <c r="G1744" s="282"/>
      <c r="H1744" s="283" t="str">
        <f>IF(G1744="","",IF(G1744&gt;(auxiliar!L$2*14),"Sim","Não"))</f>
        <v/>
      </c>
      <c r="I1744" s="384" t="str">
        <f t="shared" si="115"/>
        <v/>
      </c>
      <c r="J1744" s="380" t="str">
        <f>IF(Table9[[#This Row],[Código do agregado
'[Entidade']]]="","",IF(A1744&lt;&gt;A1743,"A",IF(J1743="A","B",IF(J1743="B","C",IF(J1743="C","D",IF(J1743="D","E",IF(J1743="E","F",IF(J1743="F","G",IF(J1743="G","H",IF(J1743="H","I",IF(J1743="I","J",IF(J1743="J","K",IF(J1743="K","L",IF(J1743="L","M",IF(J1743="M","N",IF(J1743="N","O",IF(J1743="O","P",IF(J1743="P","Q"))))))))))))))))))</f>
        <v/>
      </c>
      <c r="K1744" s="284" t="str">
        <f t="shared" si="116"/>
        <v/>
      </c>
      <c r="L1744" s="285" t="str">
        <f t="shared" si="117"/>
        <v/>
      </c>
      <c r="M1744" s="286" t="str">
        <f t="shared" ca="1" si="118"/>
        <v/>
      </c>
      <c r="U1744" s="275"/>
    </row>
    <row r="1745" spans="1:21" x14ac:dyDescent="0.25">
      <c r="A1745" s="276"/>
      <c r="B1745" s="277" t="str">
        <f>IF(Table9[[#This Row],[Código do agregado
'[Entidade']]]="","",(CONCATENATE(VLOOKUP(Table9[[#This Row],[Código do agregado
'[Entidade']]],Table8[[Código do agregado '[Entidade']]:[Código do agregado
'[1º Direito']]],8,FALSE),".",Table9[[#This Row],[Membro]])))</f>
        <v/>
      </c>
      <c r="C1745" s="278"/>
      <c r="D1745" s="279"/>
      <c r="E1745" s="280" t="str">
        <f ca="1">IF(Table9[[#This Row],[Data de nascimento (aaaa-mm-dd)]]="","",(IF(A1745="","",DATEDIF(D1745,NOW(),"y"))))</f>
        <v/>
      </c>
      <c r="F1745" s="281"/>
      <c r="G1745" s="282"/>
      <c r="H1745" s="283" t="str">
        <f>IF(G1745="","",IF(G1745&gt;(auxiliar!L$2*14),"Sim","Não"))</f>
        <v/>
      </c>
      <c r="I1745" s="384" t="str">
        <f t="shared" si="115"/>
        <v/>
      </c>
      <c r="J1745" s="380" t="str">
        <f>IF(Table9[[#This Row],[Código do agregado
'[Entidade']]]="","",IF(A1745&lt;&gt;A1744,"A",IF(J1744="A","B",IF(J1744="B","C",IF(J1744="C","D",IF(J1744="D","E",IF(J1744="E","F",IF(J1744="F","G",IF(J1744="G","H",IF(J1744="H","I",IF(J1744="I","J",IF(J1744="J","K",IF(J1744="K","L",IF(J1744="L","M",IF(J1744="M","N",IF(J1744="N","O",IF(J1744="O","P",IF(J1744="P","Q"))))))))))))))))))</f>
        <v/>
      </c>
      <c r="K1745" s="284" t="str">
        <f t="shared" si="116"/>
        <v/>
      </c>
      <c r="L1745" s="285" t="str">
        <f t="shared" si="117"/>
        <v/>
      </c>
      <c r="M1745" s="286" t="str">
        <f t="shared" ca="1" si="118"/>
        <v/>
      </c>
      <c r="U1745" s="275"/>
    </row>
    <row r="1746" spans="1:21" x14ac:dyDescent="0.25">
      <c r="A1746" s="276"/>
      <c r="B1746" s="277" t="str">
        <f>IF(Table9[[#This Row],[Código do agregado
'[Entidade']]]="","",(CONCATENATE(VLOOKUP(Table9[[#This Row],[Código do agregado
'[Entidade']]],Table8[[Código do agregado '[Entidade']]:[Código do agregado
'[1º Direito']]],8,FALSE),".",Table9[[#This Row],[Membro]])))</f>
        <v/>
      </c>
      <c r="C1746" s="278"/>
      <c r="D1746" s="279"/>
      <c r="E1746" s="280" t="str">
        <f ca="1">IF(Table9[[#This Row],[Data de nascimento (aaaa-mm-dd)]]="","",(IF(A1746="","",DATEDIF(D1746,NOW(),"y"))))</f>
        <v/>
      </c>
      <c r="F1746" s="281"/>
      <c r="G1746" s="282"/>
      <c r="H1746" s="283" t="str">
        <f>IF(G1746="","",IF(G1746&gt;(auxiliar!L$2*14),"Sim","Não"))</f>
        <v/>
      </c>
      <c r="I1746" s="384" t="str">
        <f t="shared" si="115"/>
        <v/>
      </c>
      <c r="J1746" s="380" t="str">
        <f>IF(Table9[[#This Row],[Código do agregado
'[Entidade']]]="","",IF(A1746&lt;&gt;A1745,"A",IF(J1745="A","B",IF(J1745="B","C",IF(J1745="C","D",IF(J1745="D","E",IF(J1745="E","F",IF(J1745="F","G",IF(J1745="G","H",IF(J1745="H","I",IF(J1745="I","J",IF(J1745="J","K",IF(J1745="K","L",IF(J1745="L","M",IF(J1745="M","N",IF(J1745="N","O",IF(J1745="O","P",IF(J1745="P","Q"))))))))))))))))))</f>
        <v/>
      </c>
      <c r="K1746" s="284" t="str">
        <f t="shared" si="116"/>
        <v/>
      </c>
      <c r="L1746" s="285" t="str">
        <f t="shared" si="117"/>
        <v/>
      </c>
      <c r="M1746" s="286" t="str">
        <f t="shared" ca="1" si="118"/>
        <v/>
      </c>
      <c r="U1746" s="275"/>
    </row>
    <row r="1747" spans="1:21" x14ac:dyDescent="0.25">
      <c r="A1747" s="276"/>
      <c r="B1747" s="277" t="str">
        <f>IF(Table9[[#This Row],[Código do agregado
'[Entidade']]]="","",(CONCATENATE(VLOOKUP(Table9[[#This Row],[Código do agregado
'[Entidade']]],Table8[[Código do agregado '[Entidade']]:[Código do agregado
'[1º Direito']]],8,FALSE),".",Table9[[#This Row],[Membro]])))</f>
        <v/>
      </c>
      <c r="C1747" s="278"/>
      <c r="D1747" s="279"/>
      <c r="E1747" s="280" t="str">
        <f ca="1">IF(Table9[[#This Row],[Data de nascimento (aaaa-mm-dd)]]="","",(IF(A1747="","",DATEDIF(D1747,NOW(),"y"))))</f>
        <v/>
      </c>
      <c r="F1747" s="281"/>
      <c r="G1747" s="282"/>
      <c r="H1747" s="283" t="str">
        <f>IF(G1747="","",IF(G1747&gt;(auxiliar!L$2*14),"Sim","Não"))</f>
        <v/>
      </c>
      <c r="I1747" s="384" t="str">
        <f t="shared" si="115"/>
        <v/>
      </c>
      <c r="J1747" s="380" t="str">
        <f>IF(Table9[[#This Row],[Código do agregado
'[Entidade']]]="","",IF(A1747&lt;&gt;A1746,"A",IF(J1746="A","B",IF(J1746="B","C",IF(J1746="C","D",IF(J1746="D","E",IF(J1746="E","F",IF(J1746="F","G",IF(J1746="G","H",IF(J1746="H","I",IF(J1746="I","J",IF(J1746="J","K",IF(J1746="K","L",IF(J1746="L","M",IF(J1746="M","N",IF(J1746="N","O",IF(J1746="O","P",IF(J1746="P","Q"))))))))))))))))))</f>
        <v/>
      </c>
      <c r="K1747" s="284" t="str">
        <f t="shared" si="116"/>
        <v/>
      </c>
      <c r="L1747" s="285" t="str">
        <f t="shared" si="117"/>
        <v/>
      </c>
      <c r="M1747" s="286" t="str">
        <f t="shared" ca="1" si="118"/>
        <v/>
      </c>
      <c r="U1747" s="275"/>
    </row>
    <row r="1748" spans="1:21" x14ac:dyDescent="0.25">
      <c r="A1748" s="276"/>
      <c r="B1748" s="277" t="str">
        <f>IF(Table9[[#This Row],[Código do agregado
'[Entidade']]]="","",(CONCATENATE(VLOOKUP(Table9[[#This Row],[Código do agregado
'[Entidade']]],Table8[[Código do agregado '[Entidade']]:[Código do agregado
'[1º Direito']]],8,FALSE),".",Table9[[#This Row],[Membro]])))</f>
        <v/>
      </c>
      <c r="C1748" s="278"/>
      <c r="D1748" s="279"/>
      <c r="E1748" s="280" t="str">
        <f ca="1">IF(Table9[[#This Row],[Data de nascimento (aaaa-mm-dd)]]="","",(IF(A1748="","",DATEDIF(D1748,NOW(),"y"))))</f>
        <v/>
      </c>
      <c r="F1748" s="281"/>
      <c r="G1748" s="282"/>
      <c r="H1748" s="283" t="str">
        <f>IF(G1748="","",IF(G1748&gt;(auxiliar!L$2*14),"Sim","Não"))</f>
        <v/>
      </c>
      <c r="I1748" s="384" t="str">
        <f t="shared" si="115"/>
        <v/>
      </c>
      <c r="J1748" s="380" t="str">
        <f>IF(Table9[[#This Row],[Código do agregado
'[Entidade']]]="","",IF(A1748&lt;&gt;A1747,"A",IF(J1747="A","B",IF(J1747="B","C",IF(J1747="C","D",IF(J1747="D","E",IF(J1747="E","F",IF(J1747="F","G",IF(J1747="G","H",IF(J1747="H","I",IF(J1747="I","J",IF(J1747="J","K",IF(J1747="K","L",IF(J1747="L","M",IF(J1747="M","N",IF(J1747="N","O",IF(J1747="O","P",IF(J1747="P","Q"))))))))))))))))))</f>
        <v/>
      </c>
      <c r="K1748" s="284" t="str">
        <f t="shared" si="116"/>
        <v/>
      </c>
      <c r="L1748" s="285" t="str">
        <f t="shared" si="117"/>
        <v/>
      </c>
      <c r="M1748" s="286" t="str">
        <f t="shared" ca="1" si="118"/>
        <v/>
      </c>
      <c r="U1748" s="275"/>
    </row>
    <row r="1749" spans="1:21" x14ac:dyDescent="0.25">
      <c r="A1749" s="276"/>
      <c r="B1749" s="277" t="str">
        <f>IF(Table9[[#This Row],[Código do agregado
'[Entidade']]]="","",(CONCATENATE(VLOOKUP(Table9[[#This Row],[Código do agregado
'[Entidade']]],Table8[[Código do agregado '[Entidade']]:[Código do agregado
'[1º Direito']]],8,FALSE),".",Table9[[#This Row],[Membro]])))</f>
        <v/>
      </c>
      <c r="C1749" s="278"/>
      <c r="D1749" s="279"/>
      <c r="E1749" s="280" t="str">
        <f ca="1">IF(Table9[[#This Row],[Data de nascimento (aaaa-mm-dd)]]="","",(IF(A1749="","",DATEDIF(D1749,NOW(),"y"))))</f>
        <v/>
      </c>
      <c r="F1749" s="281"/>
      <c r="G1749" s="282"/>
      <c r="H1749" s="283" t="str">
        <f>IF(G1749="","",IF(G1749&gt;(auxiliar!L$2*14),"Sim","Não"))</f>
        <v/>
      </c>
      <c r="I1749" s="384" t="str">
        <f t="shared" si="115"/>
        <v/>
      </c>
      <c r="J1749" s="380" t="str">
        <f>IF(Table9[[#This Row],[Código do agregado
'[Entidade']]]="","",IF(A1749&lt;&gt;A1748,"A",IF(J1748="A","B",IF(J1748="B","C",IF(J1748="C","D",IF(J1748="D","E",IF(J1748="E","F",IF(J1748="F","G",IF(J1748="G","H",IF(J1748="H","I",IF(J1748="I","J",IF(J1748="J","K",IF(J1748="K","L",IF(J1748="L","M",IF(J1748="M","N",IF(J1748="N","O",IF(J1748="O","P",IF(J1748="P","Q"))))))))))))))))))</f>
        <v/>
      </c>
      <c r="K1749" s="284" t="str">
        <f t="shared" si="116"/>
        <v/>
      </c>
      <c r="L1749" s="285" t="str">
        <f t="shared" si="117"/>
        <v/>
      </c>
      <c r="M1749" s="286" t="str">
        <f t="shared" ca="1" si="118"/>
        <v/>
      </c>
      <c r="U1749" s="275"/>
    </row>
    <row r="1750" spans="1:21" x14ac:dyDescent="0.25">
      <c r="A1750" s="276"/>
      <c r="B1750" s="277" t="str">
        <f>IF(Table9[[#This Row],[Código do agregado
'[Entidade']]]="","",(CONCATENATE(VLOOKUP(Table9[[#This Row],[Código do agregado
'[Entidade']]],Table8[[Código do agregado '[Entidade']]:[Código do agregado
'[1º Direito']]],8,FALSE),".",Table9[[#This Row],[Membro]])))</f>
        <v/>
      </c>
      <c r="C1750" s="278"/>
      <c r="D1750" s="279"/>
      <c r="E1750" s="280" t="str">
        <f ca="1">IF(Table9[[#This Row],[Data de nascimento (aaaa-mm-dd)]]="","",(IF(A1750="","",DATEDIF(D1750,NOW(),"y"))))</f>
        <v/>
      </c>
      <c r="F1750" s="281"/>
      <c r="G1750" s="282"/>
      <c r="H1750" s="283" t="str">
        <f>IF(G1750="","",IF(G1750&gt;(auxiliar!L$2*14),"Sim","Não"))</f>
        <v/>
      </c>
      <c r="I1750" s="384" t="str">
        <f t="shared" si="115"/>
        <v/>
      </c>
      <c r="J1750" s="380" t="str">
        <f>IF(Table9[[#This Row],[Código do agregado
'[Entidade']]]="","",IF(A1750&lt;&gt;A1749,"A",IF(J1749="A","B",IF(J1749="B","C",IF(J1749="C","D",IF(J1749="D","E",IF(J1749="E","F",IF(J1749="F","G",IF(J1749="G","H",IF(J1749="H","I",IF(J1749="I","J",IF(J1749="J","K",IF(J1749="K","L",IF(J1749="L","M",IF(J1749="M","N",IF(J1749="N","O",IF(J1749="O","P",IF(J1749="P","Q"))))))))))))))))))</f>
        <v/>
      </c>
      <c r="K1750" s="284" t="str">
        <f t="shared" si="116"/>
        <v/>
      </c>
      <c r="L1750" s="285" t="str">
        <f t="shared" si="117"/>
        <v/>
      </c>
      <c r="M1750" s="286" t="str">
        <f t="shared" ca="1" si="118"/>
        <v/>
      </c>
      <c r="U1750" s="275"/>
    </row>
    <row r="1751" spans="1:21" x14ac:dyDescent="0.25">
      <c r="A1751" s="276"/>
      <c r="B1751" s="277" t="str">
        <f>IF(Table9[[#This Row],[Código do agregado
'[Entidade']]]="","",(CONCATENATE(VLOOKUP(Table9[[#This Row],[Código do agregado
'[Entidade']]],Table8[[Código do agregado '[Entidade']]:[Código do agregado
'[1º Direito']]],8,FALSE),".",Table9[[#This Row],[Membro]])))</f>
        <v/>
      </c>
      <c r="C1751" s="278"/>
      <c r="D1751" s="279"/>
      <c r="E1751" s="280" t="str">
        <f ca="1">IF(Table9[[#This Row],[Data de nascimento (aaaa-mm-dd)]]="","",(IF(A1751="","",DATEDIF(D1751,NOW(),"y"))))</f>
        <v/>
      </c>
      <c r="F1751" s="281"/>
      <c r="G1751" s="282"/>
      <c r="H1751" s="283" t="str">
        <f>IF(G1751="","",IF(G1751&gt;(auxiliar!L$2*14),"Sim","Não"))</f>
        <v/>
      </c>
      <c r="I1751" s="384" t="str">
        <f t="shared" si="115"/>
        <v/>
      </c>
      <c r="J1751" s="380" t="str">
        <f>IF(Table9[[#This Row],[Código do agregado
'[Entidade']]]="","",IF(A1751&lt;&gt;A1750,"A",IF(J1750="A","B",IF(J1750="B","C",IF(J1750="C","D",IF(J1750="D","E",IF(J1750="E","F",IF(J1750="F","G",IF(J1750="G","H",IF(J1750="H","I",IF(J1750="I","J",IF(J1750="J","K",IF(J1750="K","L",IF(J1750="L","M",IF(J1750="M","N",IF(J1750="N","O",IF(J1750="O","P",IF(J1750="P","Q"))))))))))))))))))</f>
        <v/>
      </c>
      <c r="K1751" s="284" t="str">
        <f t="shared" si="116"/>
        <v/>
      </c>
      <c r="L1751" s="285" t="str">
        <f t="shared" si="117"/>
        <v/>
      </c>
      <c r="M1751" s="286" t="str">
        <f t="shared" ca="1" si="118"/>
        <v/>
      </c>
      <c r="U1751" s="275"/>
    </row>
    <row r="1752" spans="1:21" x14ac:dyDescent="0.25">
      <c r="A1752" s="276"/>
      <c r="B1752" s="277" t="str">
        <f>IF(Table9[[#This Row],[Código do agregado
'[Entidade']]]="","",(CONCATENATE(VLOOKUP(Table9[[#This Row],[Código do agregado
'[Entidade']]],Table8[[Código do agregado '[Entidade']]:[Código do agregado
'[1º Direito']]],8,FALSE),".",Table9[[#This Row],[Membro]])))</f>
        <v/>
      </c>
      <c r="C1752" s="278"/>
      <c r="D1752" s="279"/>
      <c r="E1752" s="280" t="str">
        <f ca="1">IF(Table9[[#This Row],[Data de nascimento (aaaa-mm-dd)]]="","",(IF(A1752="","",DATEDIF(D1752,NOW(),"y"))))</f>
        <v/>
      </c>
      <c r="F1752" s="281"/>
      <c r="G1752" s="282"/>
      <c r="H1752" s="283" t="str">
        <f>IF(G1752="","",IF(G1752&gt;(auxiliar!L$2*14),"Sim","Não"))</f>
        <v/>
      </c>
      <c r="I1752" s="384" t="str">
        <f t="shared" si="115"/>
        <v/>
      </c>
      <c r="J1752" s="380" t="str">
        <f>IF(Table9[[#This Row],[Código do agregado
'[Entidade']]]="","",IF(A1752&lt;&gt;A1751,"A",IF(J1751="A","B",IF(J1751="B","C",IF(J1751="C","D",IF(J1751="D","E",IF(J1751="E","F",IF(J1751="F","G",IF(J1751="G","H",IF(J1751="H","I",IF(J1751="I","J",IF(J1751="J","K",IF(J1751="K","L",IF(J1751="L","M",IF(J1751="M","N",IF(J1751="N","O",IF(J1751="O","P",IF(J1751="P","Q"))))))))))))))))))</f>
        <v/>
      </c>
      <c r="K1752" s="284" t="str">
        <f t="shared" si="116"/>
        <v/>
      </c>
      <c r="L1752" s="285" t="str">
        <f t="shared" si="117"/>
        <v/>
      </c>
      <c r="M1752" s="286" t="str">
        <f t="shared" ca="1" si="118"/>
        <v/>
      </c>
      <c r="U1752" s="275"/>
    </row>
    <row r="1753" spans="1:21" x14ac:dyDescent="0.25">
      <c r="A1753" s="276"/>
      <c r="B1753" s="277" t="str">
        <f>IF(Table9[[#This Row],[Código do agregado
'[Entidade']]]="","",(CONCATENATE(VLOOKUP(Table9[[#This Row],[Código do agregado
'[Entidade']]],Table8[[Código do agregado '[Entidade']]:[Código do agregado
'[1º Direito']]],8,FALSE),".",Table9[[#This Row],[Membro]])))</f>
        <v/>
      </c>
      <c r="C1753" s="278"/>
      <c r="D1753" s="279"/>
      <c r="E1753" s="280" t="str">
        <f ca="1">IF(Table9[[#This Row],[Data de nascimento (aaaa-mm-dd)]]="","",(IF(A1753="","",DATEDIF(D1753,NOW(),"y"))))</f>
        <v/>
      </c>
      <c r="F1753" s="281"/>
      <c r="G1753" s="282"/>
      <c r="H1753" s="283" t="str">
        <f>IF(G1753="","",IF(G1753&gt;(auxiliar!L$2*14),"Sim","Não"))</f>
        <v/>
      </c>
      <c r="I1753" s="384" t="str">
        <f t="shared" si="115"/>
        <v/>
      </c>
      <c r="J1753" s="380" t="str">
        <f>IF(Table9[[#This Row],[Código do agregado
'[Entidade']]]="","",IF(A1753&lt;&gt;A1752,"A",IF(J1752="A","B",IF(J1752="B","C",IF(J1752="C","D",IF(J1752="D","E",IF(J1752="E","F",IF(J1752="F","G",IF(J1752="G","H",IF(J1752="H","I",IF(J1752="I","J",IF(J1752="J","K",IF(J1752="K","L",IF(J1752="L","M",IF(J1752="M","N",IF(J1752="N","O",IF(J1752="O","P",IF(J1752="P","Q"))))))))))))))))))</f>
        <v/>
      </c>
      <c r="K1753" s="284" t="str">
        <f t="shared" si="116"/>
        <v/>
      </c>
      <c r="L1753" s="285" t="str">
        <f t="shared" si="117"/>
        <v/>
      </c>
      <c r="M1753" s="286" t="str">
        <f t="shared" ca="1" si="118"/>
        <v/>
      </c>
      <c r="U1753" s="275"/>
    </row>
    <row r="1754" spans="1:21" x14ac:dyDescent="0.25">
      <c r="A1754" s="276"/>
      <c r="B1754" s="277" t="str">
        <f>IF(Table9[[#This Row],[Código do agregado
'[Entidade']]]="","",(CONCATENATE(VLOOKUP(Table9[[#This Row],[Código do agregado
'[Entidade']]],Table8[[Código do agregado '[Entidade']]:[Código do agregado
'[1º Direito']]],8,FALSE),".",Table9[[#This Row],[Membro]])))</f>
        <v/>
      </c>
      <c r="C1754" s="278"/>
      <c r="D1754" s="279"/>
      <c r="E1754" s="280" t="str">
        <f ca="1">IF(Table9[[#This Row],[Data de nascimento (aaaa-mm-dd)]]="","",(IF(A1754="","",DATEDIF(D1754,NOW(),"y"))))</f>
        <v/>
      </c>
      <c r="F1754" s="281"/>
      <c r="G1754" s="282"/>
      <c r="H1754" s="283" t="str">
        <f>IF(G1754="","",IF(G1754&gt;(auxiliar!L$2*14),"Sim","Não"))</f>
        <v/>
      </c>
      <c r="I1754" s="384" t="str">
        <f t="shared" si="115"/>
        <v/>
      </c>
      <c r="J1754" s="380" t="str">
        <f>IF(Table9[[#This Row],[Código do agregado
'[Entidade']]]="","",IF(A1754&lt;&gt;A1753,"A",IF(J1753="A","B",IF(J1753="B","C",IF(J1753="C","D",IF(J1753="D","E",IF(J1753="E","F",IF(J1753="F","G",IF(J1753="G","H",IF(J1753="H","I",IF(J1753="I","J",IF(J1753="J","K",IF(J1753="K","L",IF(J1753="L","M",IF(J1753="M","N",IF(J1753="N","O",IF(J1753="O","P",IF(J1753="P","Q"))))))))))))))))))</f>
        <v/>
      </c>
      <c r="K1754" s="284" t="str">
        <f t="shared" si="116"/>
        <v/>
      </c>
      <c r="L1754" s="285" t="str">
        <f t="shared" si="117"/>
        <v/>
      </c>
      <c r="M1754" s="286" t="str">
        <f t="shared" ca="1" si="118"/>
        <v/>
      </c>
      <c r="U1754" s="275"/>
    </row>
    <row r="1755" spans="1:21" x14ac:dyDescent="0.25">
      <c r="A1755" s="276"/>
      <c r="B1755" s="277" t="str">
        <f>IF(Table9[[#This Row],[Código do agregado
'[Entidade']]]="","",(CONCATENATE(VLOOKUP(Table9[[#This Row],[Código do agregado
'[Entidade']]],Table8[[Código do agregado '[Entidade']]:[Código do agregado
'[1º Direito']]],8,FALSE),".",Table9[[#This Row],[Membro]])))</f>
        <v/>
      </c>
      <c r="C1755" s="278"/>
      <c r="D1755" s="279"/>
      <c r="E1755" s="280" t="str">
        <f ca="1">IF(Table9[[#This Row],[Data de nascimento (aaaa-mm-dd)]]="","",(IF(A1755="","",DATEDIF(D1755,NOW(),"y"))))</f>
        <v/>
      </c>
      <c r="F1755" s="281"/>
      <c r="G1755" s="282"/>
      <c r="H1755" s="283" t="str">
        <f>IF(G1755="","",IF(G1755&gt;(auxiliar!L$2*14),"Sim","Não"))</f>
        <v/>
      </c>
      <c r="I1755" s="384" t="str">
        <f t="shared" si="115"/>
        <v/>
      </c>
      <c r="J1755" s="380" t="str">
        <f>IF(Table9[[#This Row],[Código do agregado
'[Entidade']]]="","",IF(A1755&lt;&gt;A1754,"A",IF(J1754="A","B",IF(J1754="B","C",IF(J1754="C","D",IF(J1754="D","E",IF(J1754="E","F",IF(J1754="F","G",IF(J1754="G","H",IF(J1754="H","I",IF(J1754="I","J",IF(J1754="J","K",IF(J1754="K","L",IF(J1754="L","M",IF(J1754="M","N",IF(J1754="N","O",IF(J1754="O","P",IF(J1754="P","Q"))))))))))))))))))</f>
        <v/>
      </c>
      <c r="K1755" s="284" t="str">
        <f t="shared" si="116"/>
        <v/>
      </c>
      <c r="L1755" s="285" t="str">
        <f t="shared" si="117"/>
        <v/>
      </c>
      <c r="M1755" s="286" t="str">
        <f t="shared" ca="1" si="118"/>
        <v/>
      </c>
      <c r="U1755" s="275"/>
    </row>
    <row r="1756" spans="1:21" x14ac:dyDescent="0.25">
      <c r="A1756" s="276"/>
      <c r="B1756" s="277" t="str">
        <f>IF(Table9[[#This Row],[Código do agregado
'[Entidade']]]="","",(CONCATENATE(VLOOKUP(Table9[[#This Row],[Código do agregado
'[Entidade']]],Table8[[Código do agregado '[Entidade']]:[Código do agregado
'[1º Direito']]],8,FALSE),".",Table9[[#This Row],[Membro]])))</f>
        <v/>
      </c>
      <c r="C1756" s="278"/>
      <c r="D1756" s="279"/>
      <c r="E1756" s="280" t="str">
        <f ca="1">IF(Table9[[#This Row],[Data de nascimento (aaaa-mm-dd)]]="","",(IF(A1756="","",DATEDIF(D1756,NOW(),"y"))))</f>
        <v/>
      </c>
      <c r="F1756" s="281"/>
      <c r="G1756" s="282"/>
      <c r="H1756" s="283" t="str">
        <f>IF(G1756="","",IF(G1756&gt;(auxiliar!L$2*14),"Sim","Não"))</f>
        <v/>
      </c>
      <c r="I1756" s="384" t="str">
        <f t="shared" si="115"/>
        <v/>
      </c>
      <c r="J1756" s="380" t="str">
        <f>IF(Table9[[#This Row],[Código do agregado
'[Entidade']]]="","",IF(A1756&lt;&gt;A1755,"A",IF(J1755="A","B",IF(J1755="B","C",IF(J1755="C","D",IF(J1755="D","E",IF(J1755="E","F",IF(J1755="F","G",IF(J1755="G","H",IF(J1755="H","I",IF(J1755="I","J",IF(J1755="J","K",IF(J1755="K","L",IF(J1755="L","M",IF(J1755="M","N",IF(J1755="N","O",IF(J1755="O","P",IF(J1755="P","Q"))))))))))))))))))</f>
        <v/>
      </c>
      <c r="K1756" s="284" t="str">
        <f t="shared" si="116"/>
        <v/>
      </c>
      <c r="L1756" s="285" t="str">
        <f t="shared" si="117"/>
        <v/>
      </c>
      <c r="M1756" s="286" t="str">
        <f t="shared" ca="1" si="118"/>
        <v/>
      </c>
      <c r="U1756" s="275"/>
    </row>
    <row r="1757" spans="1:21" x14ac:dyDescent="0.25">
      <c r="A1757" s="276"/>
      <c r="B1757" s="277" t="str">
        <f>IF(Table9[[#This Row],[Código do agregado
'[Entidade']]]="","",(CONCATENATE(VLOOKUP(Table9[[#This Row],[Código do agregado
'[Entidade']]],Table8[[Código do agregado '[Entidade']]:[Código do agregado
'[1º Direito']]],8,FALSE),".",Table9[[#This Row],[Membro]])))</f>
        <v/>
      </c>
      <c r="C1757" s="278"/>
      <c r="D1757" s="279"/>
      <c r="E1757" s="280" t="str">
        <f ca="1">IF(Table9[[#This Row],[Data de nascimento (aaaa-mm-dd)]]="","",(IF(A1757="","",DATEDIF(D1757,NOW(),"y"))))</f>
        <v/>
      </c>
      <c r="F1757" s="281"/>
      <c r="G1757" s="282"/>
      <c r="H1757" s="283" t="str">
        <f>IF(G1757="","",IF(G1757&gt;(auxiliar!L$2*14),"Sim","Não"))</f>
        <v/>
      </c>
      <c r="I1757" s="384" t="str">
        <f t="shared" si="115"/>
        <v/>
      </c>
      <c r="J1757" s="380" t="str">
        <f>IF(Table9[[#This Row],[Código do agregado
'[Entidade']]]="","",IF(A1757&lt;&gt;A1756,"A",IF(J1756="A","B",IF(J1756="B","C",IF(J1756="C","D",IF(J1756="D","E",IF(J1756="E","F",IF(J1756="F","G",IF(J1756="G","H",IF(J1756="H","I",IF(J1756="I","J",IF(J1756="J","K",IF(J1756="K","L",IF(J1756="L","M",IF(J1756="M","N",IF(J1756="N","O",IF(J1756="O","P",IF(J1756="P","Q"))))))))))))))))))</f>
        <v/>
      </c>
      <c r="K1757" s="284" t="str">
        <f t="shared" si="116"/>
        <v/>
      </c>
      <c r="L1757" s="285" t="str">
        <f t="shared" si="117"/>
        <v/>
      </c>
      <c r="M1757" s="286" t="str">
        <f t="shared" ca="1" si="118"/>
        <v/>
      </c>
      <c r="U1757" s="275"/>
    </row>
    <row r="1758" spans="1:21" x14ac:dyDescent="0.25">
      <c r="A1758" s="276"/>
      <c r="B1758" s="277" t="str">
        <f>IF(Table9[[#This Row],[Código do agregado
'[Entidade']]]="","",(CONCATENATE(VLOOKUP(Table9[[#This Row],[Código do agregado
'[Entidade']]],Table8[[Código do agregado '[Entidade']]:[Código do agregado
'[1º Direito']]],8,FALSE),".",Table9[[#This Row],[Membro]])))</f>
        <v/>
      </c>
      <c r="C1758" s="278"/>
      <c r="D1758" s="279"/>
      <c r="E1758" s="280" t="str">
        <f ca="1">IF(Table9[[#This Row],[Data de nascimento (aaaa-mm-dd)]]="","",(IF(A1758="","",DATEDIF(D1758,NOW(),"y"))))</f>
        <v/>
      </c>
      <c r="F1758" s="281"/>
      <c r="G1758" s="282"/>
      <c r="H1758" s="283" t="str">
        <f>IF(G1758="","",IF(G1758&gt;(auxiliar!L$2*14),"Sim","Não"))</f>
        <v/>
      </c>
      <c r="I1758" s="384" t="str">
        <f t="shared" si="115"/>
        <v/>
      </c>
      <c r="J1758" s="380" t="str">
        <f>IF(Table9[[#This Row],[Código do agregado
'[Entidade']]]="","",IF(A1758&lt;&gt;A1757,"A",IF(J1757="A","B",IF(J1757="B","C",IF(J1757="C","D",IF(J1757="D","E",IF(J1757="E","F",IF(J1757="F","G",IF(J1757="G","H",IF(J1757="H","I",IF(J1757="I","J",IF(J1757="J","K",IF(J1757="K","L",IF(J1757="L","M",IF(J1757="M","N",IF(J1757="N","O",IF(J1757="O","P",IF(J1757="P","Q"))))))))))))))))))</f>
        <v/>
      </c>
      <c r="K1758" s="284" t="str">
        <f t="shared" si="116"/>
        <v/>
      </c>
      <c r="L1758" s="285" t="str">
        <f t="shared" si="117"/>
        <v/>
      </c>
      <c r="M1758" s="286" t="str">
        <f t="shared" ca="1" si="118"/>
        <v/>
      </c>
      <c r="U1758" s="275"/>
    </row>
    <row r="1759" spans="1:21" x14ac:dyDescent="0.25">
      <c r="A1759" s="276"/>
      <c r="B1759" s="277" t="str">
        <f>IF(Table9[[#This Row],[Código do agregado
'[Entidade']]]="","",(CONCATENATE(VLOOKUP(Table9[[#This Row],[Código do agregado
'[Entidade']]],Table8[[Código do agregado '[Entidade']]:[Código do agregado
'[1º Direito']]],8,FALSE),".",Table9[[#This Row],[Membro]])))</f>
        <v/>
      </c>
      <c r="C1759" s="278"/>
      <c r="D1759" s="279"/>
      <c r="E1759" s="280" t="str">
        <f ca="1">IF(Table9[[#This Row],[Data de nascimento (aaaa-mm-dd)]]="","",(IF(A1759="","",DATEDIF(D1759,NOW(),"y"))))</f>
        <v/>
      </c>
      <c r="F1759" s="281"/>
      <c r="G1759" s="282"/>
      <c r="H1759" s="283" t="str">
        <f>IF(G1759="","",IF(G1759&gt;(auxiliar!L$2*14),"Sim","Não"))</f>
        <v/>
      </c>
      <c r="I1759" s="384" t="str">
        <f t="shared" si="115"/>
        <v/>
      </c>
      <c r="J1759" s="380" t="str">
        <f>IF(Table9[[#This Row],[Código do agregado
'[Entidade']]]="","",IF(A1759&lt;&gt;A1758,"A",IF(J1758="A","B",IF(J1758="B","C",IF(J1758="C","D",IF(J1758="D","E",IF(J1758="E","F",IF(J1758="F","G",IF(J1758="G","H",IF(J1758="H","I",IF(J1758="I","J",IF(J1758="J","K",IF(J1758="K","L",IF(J1758="L","M",IF(J1758="M","N",IF(J1758="N","O",IF(J1758="O","P",IF(J1758="P","Q"))))))))))))))))))</f>
        <v/>
      </c>
      <c r="K1759" s="284" t="str">
        <f t="shared" si="116"/>
        <v/>
      </c>
      <c r="L1759" s="285" t="str">
        <f t="shared" si="117"/>
        <v/>
      </c>
      <c r="M1759" s="286" t="str">
        <f t="shared" ca="1" si="118"/>
        <v/>
      </c>
      <c r="U1759" s="275"/>
    </row>
    <row r="1760" spans="1:21" x14ac:dyDescent="0.25">
      <c r="A1760" s="276"/>
      <c r="B1760" s="277" t="str">
        <f>IF(Table9[[#This Row],[Código do agregado
'[Entidade']]]="","",(CONCATENATE(VLOOKUP(Table9[[#This Row],[Código do agregado
'[Entidade']]],Table8[[Código do agregado '[Entidade']]:[Código do agregado
'[1º Direito']]],8,FALSE),".",Table9[[#This Row],[Membro]])))</f>
        <v/>
      </c>
      <c r="C1760" s="278"/>
      <c r="D1760" s="279"/>
      <c r="E1760" s="280" t="str">
        <f ca="1">IF(Table9[[#This Row],[Data de nascimento (aaaa-mm-dd)]]="","",(IF(A1760="","",DATEDIF(D1760,NOW(),"y"))))</f>
        <v/>
      </c>
      <c r="F1760" s="281"/>
      <c r="G1760" s="282"/>
      <c r="H1760" s="283" t="str">
        <f>IF(G1760="","",IF(G1760&gt;(auxiliar!L$2*14),"Sim","Não"))</f>
        <v/>
      </c>
      <c r="I1760" s="384" t="str">
        <f t="shared" si="115"/>
        <v/>
      </c>
      <c r="J1760" s="380" t="str">
        <f>IF(Table9[[#This Row],[Código do agregado
'[Entidade']]]="","",IF(A1760&lt;&gt;A1759,"A",IF(J1759="A","B",IF(J1759="B","C",IF(J1759="C","D",IF(J1759="D","E",IF(J1759="E","F",IF(J1759="F","G",IF(J1759="G","H",IF(J1759="H","I",IF(J1759="I","J",IF(J1759="J","K",IF(J1759="K","L",IF(J1759="L","M",IF(J1759="M","N",IF(J1759="N","O",IF(J1759="O","P",IF(J1759="P","Q"))))))))))))))))))</f>
        <v/>
      </c>
      <c r="K1760" s="284" t="str">
        <f t="shared" si="116"/>
        <v/>
      </c>
      <c r="L1760" s="285" t="str">
        <f t="shared" si="117"/>
        <v/>
      </c>
      <c r="M1760" s="286" t="str">
        <f t="shared" ca="1" si="118"/>
        <v/>
      </c>
      <c r="U1760" s="275"/>
    </row>
    <row r="1761" spans="1:21" x14ac:dyDescent="0.25">
      <c r="A1761" s="276"/>
      <c r="B1761" s="277" t="str">
        <f>IF(Table9[[#This Row],[Código do agregado
'[Entidade']]]="","",(CONCATENATE(VLOOKUP(Table9[[#This Row],[Código do agregado
'[Entidade']]],Table8[[Código do agregado '[Entidade']]:[Código do agregado
'[1º Direito']]],8,FALSE),".",Table9[[#This Row],[Membro]])))</f>
        <v/>
      </c>
      <c r="C1761" s="278"/>
      <c r="D1761" s="279"/>
      <c r="E1761" s="280" t="str">
        <f ca="1">IF(Table9[[#This Row],[Data de nascimento (aaaa-mm-dd)]]="","",(IF(A1761="","",DATEDIF(D1761,NOW(),"y"))))</f>
        <v/>
      </c>
      <c r="F1761" s="281"/>
      <c r="G1761" s="282"/>
      <c r="H1761" s="283" t="str">
        <f>IF(G1761="","",IF(G1761&gt;(auxiliar!L$2*14),"Sim","Não"))</f>
        <v/>
      </c>
      <c r="I1761" s="384" t="str">
        <f t="shared" si="115"/>
        <v/>
      </c>
      <c r="J1761" s="380" t="str">
        <f>IF(Table9[[#This Row],[Código do agregado
'[Entidade']]]="","",IF(A1761&lt;&gt;A1760,"A",IF(J1760="A","B",IF(J1760="B","C",IF(J1760="C","D",IF(J1760="D","E",IF(J1760="E","F",IF(J1760="F","G",IF(J1760="G","H",IF(J1760="H","I",IF(J1760="I","J",IF(J1760="J","K",IF(J1760="K","L",IF(J1760="L","M",IF(J1760="M","N",IF(J1760="N","O",IF(J1760="O","P",IF(J1760="P","Q"))))))))))))))))))</f>
        <v/>
      </c>
      <c r="K1761" s="284" t="str">
        <f t="shared" si="116"/>
        <v/>
      </c>
      <c r="L1761" s="285" t="str">
        <f t="shared" si="117"/>
        <v/>
      </c>
      <c r="M1761" s="286" t="str">
        <f t="shared" ca="1" si="118"/>
        <v/>
      </c>
      <c r="U1761" s="275"/>
    </row>
    <row r="1762" spans="1:21" x14ac:dyDescent="0.25">
      <c r="A1762" s="276"/>
      <c r="B1762" s="277" t="str">
        <f>IF(Table9[[#This Row],[Código do agregado
'[Entidade']]]="","",(CONCATENATE(VLOOKUP(Table9[[#This Row],[Código do agregado
'[Entidade']]],Table8[[Código do agregado '[Entidade']]:[Código do agregado
'[1º Direito']]],8,FALSE),".",Table9[[#This Row],[Membro]])))</f>
        <v/>
      </c>
      <c r="C1762" s="278"/>
      <c r="D1762" s="279"/>
      <c r="E1762" s="280" t="str">
        <f ca="1">IF(Table9[[#This Row],[Data de nascimento (aaaa-mm-dd)]]="","",(IF(A1762="","",DATEDIF(D1762,NOW(),"y"))))</f>
        <v/>
      </c>
      <c r="F1762" s="281"/>
      <c r="G1762" s="282"/>
      <c r="H1762" s="283" t="str">
        <f>IF(G1762="","",IF(G1762&gt;(auxiliar!L$2*14),"Sim","Não"))</f>
        <v/>
      </c>
      <c r="I1762" s="384" t="str">
        <f t="shared" si="115"/>
        <v/>
      </c>
      <c r="J1762" s="380" t="str">
        <f>IF(Table9[[#This Row],[Código do agregado
'[Entidade']]]="","",IF(A1762&lt;&gt;A1761,"A",IF(J1761="A","B",IF(J1761="B","C",IF(J1761="C","D",IF(J1761="D","E",IF(J1761="E","F",IF(J1761="F","G",IF(J1761="G","H",IF(J1761="H","I",IF(J1761="I","J",IF(J1761="J","K",IF(J1761="K","L",IF(J1761="L","M",IF(J1761="M","N",IF(J1761="N","O",IF(J1761="O","P",IF(J1761="P","Q"))))))))))))))))))</f>
        <v/>
      </c>
      <c r="K1762" s="284" t="str">
        <f t="shared" si="116"/>
        <v/>
      </c>
      <c r="L1762" s="285" t="str">
        <f t="shared" si="117"/>
        <v/>
      </c>
      <c r="M1762" s="286" t="str">
        <f t="shared" ca="1" si="118"/>
        <v/>
      </c>
      <c r="U1762" s="275"/>
    </row>
    <row r="1763" spans="1:21" x14ac:dyDescent="0.25">
      <c r="A1763" s="276"/>
      <c r="B1763" s="277" t="str">
        <f>IF(Table9[[#This Row],[Código do agregado
'[Entidade']]]="","",(CONCATENATE(VLOOKUP(Table9[[#This Row],[Código do agregado
'[Entidade']]],Table8[[Código do agregado '[Entidade']]:[Código do agregado
'[1º Direito']]],8,FALSE),".",Table9[[#This Row],[Membro]])))</f>
        <v/>
      </c>
      <c r="C1763" s="278"/>
      <c r="D1763" s="279"/>
      <c r="E1763" s="280" t="str">
        <f ca="1">IF(Table9[[#This Row],[Data de nascimento (aaaa-mm-dd)]]="","",(IF(A1763="","",DATEDIF(D1763,NOW(),"y"))))</f>
        <v/>
      </c>
      <c r="F1763" s="281"/>
      <c r="G1763" s="282"/>
      <c r="H1763" s="283" t="str">
        <f>IF(G1763="","",IF(G1763&gt;(auxiliar!L$2*14),"Sim","Não"))</f>
        <v/>
      </c>
      <c r="I1763" s="384" t="str">
        <f t="shared" si="115"/>
        <v/>
      </c>
      <c r="J1763" s="380" t="str">
        <f>IF(Table9[[#This Row],[Código do agregado
'[Entidade']]]="","",IF(A1763&lt;&gt;A1762,"A",IF(J1762="A","B",IF(J1762="B","C",IF(J1762="C","D",IF(J1762="D","E",IF(J1762="E","F",IF(J1762="F","G",IF(J1762="G","H",IF(J1762="H","I",IF(J1762="I","J",IF(J1762="J","K",IF(J1762="K","L",IF(J1762="L","M",IF(J1762="M","N",IF(J1762="N","O",IF(J1762="O","P",IF(J1762="P","Q"))))))))))))))))))</f>
        <v/>
      </c>
      <c r="K1763" s="284" t="str">
        <f t="shared" si="116"/>
        <v/>
      </c>
      <c r="L1763" s="285" t="str">
        <f t="shared" si="117"/>
        <v/>
      </c>
      <c r="M1763" s="286" t="str">
        <f t="shared" ca="1" si="118"/>
        <v/>
      </c>
      <c r="U1763" s="275"/>
    </row>
    <row r="1764" spans="1:21" x14ac:dyDescent="0.25">
      <c r="A1764" s="276"/>
      <c r="B1764" s="277" t="str">
        <f>IF(Table9[[#This Row],[Código do agregado
'[Entidade']]]="","",(CONCATENATE(VLOOKUP(Table9[[#This Row],[Código do agregado
'[Entidade']]],Table8[[Código do agregado '[Entidade']]:[Código do agregado
'[1º Direito']]],8,FALSE),".",Table9[[#This Row],[Membro]])))</f>
        <v/>
      </c>
      <c r="C1764" s="278"/>
      <c r="D1764" s="279"/>
      <c r="E1764" s="280" t="str">
        <f ca="1">IF(Table9[[#This Row],[Data de nascimento (aaaa-mm-dd)]]="","",(IF(A1764="","",DATEDIF(D1764,NOW(),"y"))))</f>
        <v/>
      </c>
      <c r="F1764" s="281"/>
      <c r="G1764" s="282"/>
      <c r="H1764" s="283" t="str">
        <f>IF(G1764="","",IF(G1764&gt;(auxiliar!L$2*14),"Sim","Não"))</f>
        <v/>
      </c>
      <c r="I1764" s="384" t="str">
        <f t="shared" si="115"/>
        <v/>
      </c>
      <c r="J1764" s="380" t="str">
        <f>IF(Table9[[#This Row],[Código do agregado
'[Entidade']]]="","",IF(A1764&lt;&gt;A1763,"A",IF(J1763="A","B",IF(J1763="B","C",IF(J1763="C","D",IF(J1763="D","E",IF(J1763="E","F",IF(J1763="F","G",IF(J1763="G","H",IF(J1763="H","I",IF(J1763="I","J",IF(J1763="J","K",IF(J1763="K","L",IF(J1763="L","M",IF(J1763="M","N",IF(J1763="N","O",IF(J1763="O","P",IF(J1763="P","Q"))))))))))))))))))</f>
        <v/>
      </c>
      <c r="K1764" s="284" t="str">
        <f t="shared" si="116"/>
        <v/>
      </c>
      <c r="L1764" s="285" t="str">
        <f t="shared" si="117"/>
        <v/>
      </c>
      <c r="M1764" s="286" t="str">
        <f t="shared" ca="1" si="118"/>
        <v/>
      </c>
      <c r="U1764" s="275"/>
    </row>
    <row r="1765" spans="1:21" x14ac:dyDescent="0.25">
      <c r="A1765" s="276"/>
      <c r="B1765" s="277" t="str">
        <f>IF(Table9[[#This Row],[Código do agregado
'[Entidade']]]="","",(CONCATENATE(VLOOKUP(Table9[[#This Row],[Código do agregado
'[Entidade']]],Table8[[Código do agregado '[Entidade']]:[Código do agregado
'[1º Direito']]],8,FALSE),".",Table9[[#This Row],[Membro]])))</f>
        <v/>
      </c>
      <c r="C1765" s="278"/>
      <c r="D1765" s="279"/>
      <c r="E1765" s="280" t="str">
        <f ca="1">IF(Table9[[#This Row],[Data de nascimento (aaaa-mm-dd)]]="","",(IF(A1765="","",DATEDIF(D1765,NOW(),"y"))))</f>
        <v/>
      </c>
      <c r="F1765" s="281"/>
      <c r="G1765" s="282"/>
      <c r="H1765" s="283" t="str">
        <f>IF(G1765="","",IF(G1765&gt;(auxiliar!L$2*14),"Sim","Não"))</f>
        <v/>
      </c>
      <c r="I1765" s="384" t="str">
        <f t="shared" si="115"/>
        <v/>
      </c>
      <c r="J1765" s="380" t="str">
        <f>IF(Table9[[#This Row],[Código do agregado
'[Entidade']]]="","",IF(A1765&lt;&gt;A1764,"A",IF(J1764="A","B",IF(J1764="B","C",IF(J1764="C","D",IF(J1764="D","E",IF(J1764="E","F",IF(J1764="F","G",IF(J1764="G","H",IF(J1764="H","I",IF(J1764="I","J",IF(J1764="J","K",IF(J1764="K","L",IF(J1764="L","M",IF(J1764="M","N",IF(J1764="N","O",IF(J1764="O","P",IF(J1764="P","Q"))))))))))))))))))</f>
        <v/>
      </c>
      <c r="K1765" s="284" t="str">
        <f t="shared" si="116"/>
        <v/>
      </c>
      <c r="L1765" s="285" t="str">
        <f t="shared" si="117"/>
        <v/>
      </c>
      <c r="M1765" s="286" t="str">
        <f t="shared" ca="1" si="118"/>
        <v/>
      </c>
      <c r="U1765" s="275"/>
    </row>
    <row r="1766" spans="1:21" x14ac:dyDescent="0.25">
      <c r="A1766" s="276"/>
      <c r="B1766" s="277" t="str">
        <f>IF(Table9[[#This Row],[Código do agregado
'[Entidade']]]="","",(CONCATENATE(VLOOKUP(Table9[[#This Row],[Código do agregado
'[Entidade']]],Table8[[Código do agregado '[Entidade']]:[Código do agregado
'[1º Direito']]],8,FALSE),".",Table9[[#This Row],[Membro]])))</f>
        <v/>
      </c>
      <c r="C1766" s="278"/>
      <c r="D1766" s="279"/>
      <c r="E1766" s="280" t="str">
        <f ca="1">IF(Table9[[#This Row],[Data de nascimento (aaaa-mm-dd)]]="","",(IF(A1766="","",DATEDIF(D1766,NOW(),"y"))))</f>
        <v/>
      </c>
      <c r="F1766" s="281"/>
      <c r="G1766" s="282"/>
      <c r="H1766" s="283" t="str">
        <f>IF(G1766="","",IF(G1766&gt;(auxiliar!L$2*14),"Sim","Não"))</f>
        <v/>
      </c>
      <c r="I1766" s="384" t="str">
        <f t="shared" si="115"/>
        <v/>
      </c>
      <c r="J1766" s="380" t="str">
        <f>IF(Table9[[#This Row],[Código do agregado
'[Entidade']]]="","",IF(A1766&lt;&gt;A1765,"A",IF(J1765="A","B",IF(J1765="B","C",IF(J1765="C","D",IF(J1765="D","E",IF(J1765="E","F",IF(J1765="F","G",IF(J1765="G","H",IF(J1765="H","I",IF(J1765="I","J",IF(J1765="J","K",IF(J1765="K","L",IF(J1765="L","M",IF(J1765="M","N",IF(J1765="N","O",IF(J1765="O","P",IF(J1765="P","Q"))))))))))))))))))</f>
        <v/>
      </c>
      <c r="K1766" s="284" t="str">
        <f t="shared" si="116"/>
        <v/>
      </c>
      <c r="L1766" s="285" t="str">
        <f t="shared" si="117"/>
        <v/>
      </c>
      <c r="M1766" s="286" t="str">
        <f t="shared" ca="1" si="118"/>
        <v/>
      </c>
      <c r="U1766" s="275"/>
    </row>
    <row r="1767" spans="1:21" x14ac:dyDescent="0.25">
      <c r="A1767" s="276"/>
      <c r="B1767" s="277" t="str">
        <f>IF(Table9[[#This Row],[Código do agregado
'[Entidade']]]="","",(CONCATENATE(VLOOKUP(Table9[[#This Row],[Código do agregado
'[Entidade']]],Table8[[Código do agregado '[Entidade']]:[Código do agregado
'[1º Direito']]],8,FALSE),".",Table9[[#This Row],[Membro]])))</f>
        <v/>
      </c>
      <c r="C1767" s="278"/>
      <c r="D1767" s="279"/>
      <c r="E1767" s="280" t="str">
        <f ca="1">IF(Table9[[#This Row],[Data de nascimento (aaaa-mm-dd)]]="","",(IF(A1767="","",DATEDIF(D1767,NOW(),"y"))))</f>
        <v/>
      </c>
      <c r="F1767" s="281"/>
      <c r="G1767" s="282"/>
      <c r="H1767" s="283" t="str">
        <f>IF(G1767="","",IF(G1767&gt;(auxiliar!L$2*14),"Sim","Não"))</f>
        <v/>
      </c>
      <c r="I1767" s="384" t="str">
        <f t="shared" si="115"/>
        <v/>
      </c>
      <c r="J1767" s="380" t="str">
        <f>IF(Table9[[#This Row],[Código do agregado
'[Entidade']]]="","",IF(A1767&lt;&gt;A1766,"A",IF(J1766="A","B",IF(J1766="B","C",IF(J1766="C","D",IF(J1766="D","E",IF(J1766="E","F",IF(J1766="F","G",IF(J1766="G","H",IF(J1766="H","I",IF(J1766="I","J",IF(J1766="J","K",IF(J1766="K","L",IF(J1766="L","M",IF(J1766="M","N",IF(J1766="N","O",IF(J1766="O","P",IF(J1766="P","Q"))))))))))))))))))</f>
        <v/>
      </c>
      <c r="K1767" s="284" t="str">
        <f t="shared" si="116"/>
        <v/>
      </c>
      <c r="L1767" s="285" t="str">
        <f t="shared" si="117"/>
        <v/>
      </c>
      <c r="M1767" s="286" t="str">
        <f t="shared" ca="1" si="118"/>
        <v/>
      </c>
      <c r="U1767" s="275"/>
    </row>
    <row r="1768" spans="1:21" x14ac:dyDescent="0.25">
      <c r="A1768" s="276"/>
      <c r="B1768" s="277" t="str">
        <f>IF(Table9[[#This Row],[Código do agregado
'[Entidade']]]="","",(CONCATENATE(VLOOKUP(Table9[[#This Row],[Código do agregado
'[Entidade']]],Table8[[Código do agregado '[Entidade']]:[Código do agregado
'[1º Direito']]],8,FALSE),".",Table9[[#This Row],[Membro]])))</f>
        <v/>
      </c>
      <c r="C1768" s="278"/>
      <c r="D1768" s="279"/>
      <c r="E1768" s="280" t="str">
        <f ca="1">IF(Table9[[#This Row],[Data de nascimento (aaaa-mm-dd)]]="","",(IF(A1768="","",DATEDIF(D1768,NOW(),"y"))))</f>
        <v/>
      </c>
      <c r="F1768" s="281"/>
      <c r="G1768" s="282"/>
      <c r="H1768" s="283" t="str">
        <f>IF(G1768="","",IF(G1768&gt;(auxiliar!L$2*14),"Sim","Não"))</f>
        <v/>
      </c>
      <c r="I1768" s="384" t="str">
        <f t="shared" si="115"/>
        <v/>
      </c>
      <c r="J1768" s="380" t="str">
        <f>IF(Table9[[#This Row],[Código do agregado
'[Entidade']]]="","",IF(A1768&lt;&gt;A1767,"A",IF(J1767="A","B",IF(J1767="B","C",IF(J1767="C","D",IF(J1767="D","E",IF(J1767="E","F",IF(J1767="F","G",IF(J1767="G","H",IF(J1767="H","I",IF(J1767="I","J",IF(J1767="J","K",IF(J1767="K","L",IF(J1767="L","M",IF(J1767="M","N",IF(J1767="N","O",IF(J1767="O","P",IF(J1767="P","Q"))))))))))))))))))</f>
        <v/>
      </c>
      <c r="K1768" s="284" t="str">
        <f t="shared" si="116"/>
        <v/>
      </c>
      <c r="L1768" s="285" t="str">
        <f t="shared" si="117"/>
        <v/>
      </c>
      <c r="M1768" s="286" t="str">
        <f t="shared" ca="1" si="118"/>
        <v/>
      </c>
      <c r="U1768" s="275"/>
    </row>
    <row r="1769" spans="1:21" x14ac:dyDescent="0.25">
      <c r="A1769" s="276"/>
      <c r="B1769" s="277" t="str">
        <f>IF(Table9[[#This Row],[Código do agregado
'[Entidade']]]="","",(CONCATENATE(VLOOKUP(Table9[[#This Row],[Código do agregado
'[Entidade']]],Table8[[Código do agregado '[Entidade']]:[Código do agregado
'[1º Direito']]],8,FALSE),".",Table9[[#This Row],[Membro]])))</f>
        <v/>
      </c>
      <c r="C1769" s="278"/>
      <c r="D1769" s="279"/>
      <c r="E1769" s="280" t="str">
        <f ca="1">IF(Table9[[#This Row],[Data de nascimento (aaaa-mm-dd)]]="","",(IF(A1769="","",DATEDIF(D1769,NOW(),"y"))))</f>
        <v/>
      </c>
      <c r="F1769" s="281"/>
      <c r="G1769" s="282"/>
      <c r="H1769" s="283" t="str">
        <f>IF(G1769="","",IF(G1769&gt;(auxiliar!L$2*14),"Sim","Não"))</f>
        <v/>
      </c>
      <c r="I1769" s="384" t="str">
        <f t="shared" si="115"/>
        <v/>
      </c>
      <c r="J1769" s="380" t="str">
        <f>IF(Table9[[#This Row],[Código do agregado
'[Entidade']]]="","",IF(A1769&lt;&gt;A1768,"A",IF(J1768="A","B",IF(J1768="B","C",IF(J1768="C","D",IF(J1768="D","E",IF(J1768="E","F",IF(J1768="F","G",IF(J1768="G","H",IF(J1768="H","I",IF(J1768="I","J",IF(J1768="J","K",IF(J1768="K","L",IF(J1768="L","M",IF(J1768="M","N",IF(J1768="N","O",IF(J1768="O","P",IF(J1768="P","Q"))))))))))))))))))</f>
        <v/>
      </c>
      <c r="K1769" s="284" t="str">
        <f t="shared" si="116"/>
        <v/>
      </c>
      <c r="L1769" s="285" t="str">
        <f t="shared" si="117"/>
        <v/>
      </c>
      <c r="M1769" s="286" t="str">
        <f t="shared" ca="1" si="118"/>
        <v/>
      </c>
      <c r="U1769" s="275"/>
    </row>
    <row r="1770" spans="1:21" x14ac:dyDescent="0.25">
      <c r="A1770" s="276"/>
      <c r="B1770" s="277" t="str">
        <f>IF(Table9[[#This Row],[Código do agregado
'[Entidade']]]="","",(CONCATENATE(VLOOKUP(Table9[[#This Row],[Código do agregado
'[Entidade']]],Table8[[Código do agregado '[Entidade']]:[Código do agregado
'[1º Direito']]],8,FALSE),".",Table9[[#This Row],[Membro]])))</f>
        <v/>
      </c>
      <c r="C1770" s="278"/>
      <c r="D1770" s="279"/>
      <c r="E1770" s="280" t="str">
        <f ca="1">IF(Table9[[#This Row],[Data de nascimento (aaaa-mm-dd)]]="","",(IF(A1770="","",DATEDIF(D1770,NOW(),"y"))))</f>
        <v/>
      </c>
      <c r="F1770" s="281"/>
      <c r="G1770" s="282"/>
      <c r="H1770" s="283" t="str">
        <f>IF(G1770="","",IF(G1770&gt;(auxiliar!L$2*14),"Sim","Não"))</f>
        <v/>
      </c>
      <c r="I1770" s="384" t="str">
        <f t="shared" si="115"/>
        <v/>
      </c>
      <c r="J1770" s="380" t="str">
        <f>IF(Table9[[#This Row],[Código do agregado
'[Entidade']]]="","",IF(A1770&lt;&gt;A1769,"A",IF(J1769="A","B",IF(J1769="B","C",IF(J1769="C","D",IF(J1769="D","E",IF(J1769="E","F",IF(J1769="F","G",IF(J1769="G","H",IF(J1769="H","I",IF(J1769="I","J",IF(J1769="J","K",IF(J1769="K","L",IF(J1769="L","M",IF(J1769="M","N",IF(J1769="N","O",IF(J1769="O","P",IF(J1769="P","Q"))))))))))))))))))</f>
        <v/>
      </c>
      <c r="K1770" s="284" t="str">
        <f t="shared" si="116"/>
        <v/>
      </c>
      <c r="L1770" s="285" t="str">
        <f t="shared" si="117"/>
        <v/>
      </c>
      <c r="M1770" s="286" t="str">
        <f t="shared" ca="1" si="118"/>
        <v/>
      </c>
      <c r="U1770" s="275"/>
    </row>
    <row r="1771" spans="1:21" x14ac:dyDescent="0.25">
      <c r="A1771" s="276"/>
      <c r="B1771" s="277" t="str">
        <f>IF(Table9[[#This Row],[Código do agregado
'[Entidade']]]="","",(CONCATENATE(VLOOKUP(Table9[[#This Row],[Código do agregado
'[Entidade']]],Table8[[Código do agregado '[Entidade']]:[Código do agregado
'[1º Direito']]],8,FALSE),".",Table9[[#This Row],[Membro]])))</f>
        <v/>
      </c>
      <c r="C1771" s="278"/>
      <c r="D1771" s="279"/>
      <c r="E1771" s="280" t="str">
        <f ca="1">IF(Table9[[#This Row],[Data de nascimento (aaaa-mm-dd)]]="","",(IF(A1771="","",DATEDIF(D1771,NOW(),"y"))))</f>
        <v/>
      </c>
      <c r="F1771" s="281"/>
      <c r="G1771" s="282"/>
      <c r="H1771" s="283" t="str">
        <f>IF(G1771="","",IF(G1771&gt;(auxiliar!L$2*14),"Sim","Não"))</f>
        <v/>
      </c>
      <c r="I1771" s="384" t="str">
        <f t="shared" si="115"/>
        <v/>
      </c>
      <c r="J1771" s="380" t="str">
        <f>IF(Table9[[#This Row],[Código do agregado
'[Entidade']]]="","",IF(A1771&lt;&gt;A1770,"A",IF(J1770="A","B",IF(J1770="B","C",IF(J1770="C","D",IF(J1770="D","E",IF(J1770="E","F",IF(J1770="F","G",IF(J1770="G","H",IF(J1770="H","I",IF(J1770="I","J",IF(J1770="J","K",IF(J1770="K","L",IF(J1770="L","M",IF(J1770="M","N",IF(J1770="N","O",IF(J1770="O","P",IF(J1770="P","Q"))))))))))))))))))</f>
        <v/>
      </c>
      <c r="K1771" s="284" t="str">
        <f t="shared" si="116"/>
        <v/>
      </c>
      <c r="L1771" s="285" t="str">
        <f t="shared" si="117"/>
        <v/>
      </c>
      <c r="M1771" s="286" t="str">
        <f t="shared" ca="1" si="118"/>
        <v/>
      </c>
      <c r="U1771" s="275"/>
    </row>
    <row r="1772" spans="1:21" x14ac:dyDescent="0.25">
      <c r="A1772" s="276"/>
      <c r="B1772" s="277" t="str">
        <f>IF(Table9[[#This Row],[Código do agregado
'[Entidade']]]="","",(CONCATENATE(VLOOKUP(Table9[[#This Row],[Código do agregado
'[Entidade']]],Table8[[Código do agregado '[Entidade']]:[Código do agregado
'[1º Direito']]],8,FALSE),".",Table9[[#This Row],[Membro]])))</f>
        <v/>
      </c>
      <c r="C1772" s="278"/>
      <c r="D1772" s="279"/>
      <c r="E1772" s="280" t="str">
        <f ca="1">IF(Table9[[#This Row],[Data de nascimento (aaaa-mm-dd)]]="","",(IF(A1772="","",DATEDIF(D1772,NOW(),"y"))))</f>
        <v/>
      </c>
      <c r="F1772" s="281"/>
      <c r="G1772" s="282"/>
      <c r="H1772" s="283" t="str">
        <f>IF(G1772="","",IF(G1772&gt;(auxiliar!L$2*14),"Sim","Não"))</f>
        <v/>
      </c>
      <c r="I1772" s="384" t="str">
        <f t="shared" si="115"/>
        <v/>
      </c>
      <c r="J1772" s="380" t="str">
        <f>IF(Table9[[#This Row],[Código do agregado
'[Entidade']]]="","",IF(A1772&lt;&gt;A1771,"A",IF(J1771="A","B",IF(J1771="B","C",IF(J1771="C","D",IF(J1771="D","E",IF(J1771="E","F",IF(J1771="F","G",IF(J1771="G","H",IF(J1771="H","I",IF(J1771="I","J",IF(J1771="J","K",IF(J1771="K","L",IF(J1771="L","M",IF(J1771="M","N",IF(J1771="N","O",IF(J1771="O","P",IF(J1771="P","Q"))))))))))))))))))</f>
        <v/>
      </c>
      <c r="K1772" s="284" t="str">
        <f t="shared" si="116"/>
        <v/>
      </c>
      <c r="L1772" s="285" t="str">
        <f t="shared" si="117"/>
        <v/>
      </c>
      <c r="M1772" s="286" t="str">
        <f t="shared" ca="1" si="118"/>
        <v/>
      </c>
      <c r="U1772" s="275"/>
    </row>
    <row r="1773" spans="1:21" x14ac:dyDescent="0.25">
      <c r="A1773" s="276"/>
      <c r="B1773" s="277" t="str">
        <f>IF(Table9[[#This Row],[Código do agregado
'[Entidade']]]="","",(CONCATENATE(VLOOKUP(Table9[[#This Row],[Código do agregado
'[Entidade']]],Table8[[Código do agregado '[Entidade']]:[Código do agregado
'[1º Direito']]],8,FALSE),".",Table9[[#This Row],[Membro]])))</f>
        <v/>
      </c>
      <c r="C1773" s="278"/>
      <c r="D1773" s="279"/>
      <c r="E1773" s="280" t="str">
        <f ca="1">IF(Table9[[#This Row],[Data de nascimento (aaaa-mm-dd)]]="","",(IF(A1773="","",DATEDIF(D1773,NOW(),"y"))))</f>
        <v/>
      </c>
      <c r="F1773" s="281"/>
      <c r="G1773" s="282"/>
      <c r="H1773" s="283" t="str">
        <f>IF(G1773="","",IF(G1773&gt;(auxiliar!L$2*14),"Sim","Não"))</f>
        <v/>
      </c>
      <c r="I1773" s="384" t="str">
        <f t="shared" si="115"/>
        <v/>
      </c>
      <c r="J1773" s="380" t="str">
        <f>IF(Table9[[#This Row],[Código do agregado
'[Entidade']]]="","",IF(A1773&lt;&gt;A1772,"A",IF(J1772="A","B",IF(J1772="B","C",IF(J1772="C","D",IF(J1772="D","E",IF(J1772="E","F",IF(J1772="F","G",IF(J1772="G","H",IF(J1772="H","I",IF(J1772="I","J",IF(J1772="J","K",IF(J1772="K","L",IF(J1772="L","M",IF(J1772="M","N",IF(J1772="N","O",IF(J1772="O","P",IF(J1772="P","Q"))))))))))))))))))</f>
        <v/>
      </c>
      <c r="K1773" s="284" t="str">
        <f t="shared" si="116"/>
        <v/>
      </c>
      <c r="L1773" s="285" t="str">
        <f t="shared" si="117"/>
        <v/>
      </c>
      <c r="M1773" s="286" t="str">
        <f t="shared" ca="1" si="118"/>
        <v/>
      </c>
      <c r="U1773" s="275"/>
    </row>
    <row r="1774" spans="1:21" x14ac:dyDescent="0.25">
      <c r="A1774" s="276"/>
      <c r="B1774" s="277" t="str">
        <f>IF(Table9[[#This Row],[Código do agregado
'[Entidade']]]="","",(CONCATENATE(VLOOKUP(Table9[[#This Row],[Código do agregado
'[Entidade']]],Table8[[Código do agregado '[Entidade']]:[Código do agregado
'[1º Direito']]],8,FALSE),".",Table9[[#This Row],[Membro]])))</f>
        <v/>
      </c>
      <c r="C1774" s="278"/>
      <c r="D1774" s="279"/>
      <c r="E1774" s="280" t="str">
        <f ca="1">IF(Table9[[#This Row],[Data de nascimento (aaaa-mm-dd)]]="","",(IF(A1774="","",DATEDIF(D1774,NOW(),"y"))))</f>
        <v/>
      </c>
      <c r="F1774" s="281"/>
      <c r="G1774" s="282"/>
      <c r="H1774" s="283" t="str">
        <f>IF(G1774="","",IF(G1774&gt;(auxiliar!L$2*14),"Sim","Não"))</f>
        <v/>
      </c>
      <c r="I1774" s="384" t="str">
        <f t="shared" si="115"/>
        <v/>
      </c>
      <c r="J1774" s="380" t="str">
        <f>IF(Table9[[#This Row],[Código do agregado
'[Entidade']]]="","",IF(A1774&lt;&gt;A1773,"A",IF(J1773="A","B",IF(J1773="B","C",IF(J1773="C","D",IF(J1773="D","E",IF(J1773="E","F",IF(J1773="F","G",IF(J1773="G","H",IF(J1773="H","I",IF(J1773="I","J",IF(J1773="J","K",IF(J1773="K","L",IF(J1773="L","M",IF(J1773="M","N",IF(J1773="N","O",IF(J1773="O","P",IF(J1773="P","Q"))))))))))))))))))</f>
        <v/>
      </c>
      <c r="K1774" s="284" t="str">
        <f t="shared" si="116"/>
        <v/>
      </c>
      <c r="L1774" s="285" t="str">
        <f t="shared" si="117"/>
        <v/>
      </c>
      <c r="M1774" s="286" t="str">
        <f t="shared" ca="1" si="118"/>
        <v/>
      </c>
      <c r="U1774" s="275"/>
    </row>
    <row r="1775" spans="1:21" x14ac:dyDescent="0.25">
      <c r="A1775" s="276"/>
      <c r="B1775" s="277" t="str">
        <f>IF(Table9[[#This Row],[Código do agregado
'[Entidade']]]="","",(CONCATENATE(VLOOKUP(Table9[[#This Row],[Código do agregado
'[Entidade']]],Table8[[Código do agregado '[Entidade']]:[Código do agregado
'[1º Direito']]],8,FALSE),".",Table9[[#This Row],[Membro]])))</f>
        <v/>
      </c>
      <c r="C1775" s="278"/>
      <c r="D1775" s="279"/>
      <c r="E1775" s="280" t="str">
        <f ca="1">IF(Table9[[#This Row],[Data de nascimento (aaaa-mm-dd)]]="","",(IF(A1775="","",DATEDIF(D1775,NOW(),"y"))))</f>
        <v/>
      </c>
      <c r="F1775" s="281"/>
      <c r="G1775" s="282"/>
      <c r="H1775" s="283" t="str">
        <f>IF(G1775="","",IF(G1775&gt;(auxiliar!L$2*14),"Sim","Não"))</f>
        <v/>
      </c>
      <c r="I1775" s="384" t="str">
        <f t="shared" si="115"/>
        <v/>
      </c>
      <c r="J1775" s="380" t="str">
        <f>IF(Table9[[#This Row],[Código do agregado
'[Entidade']]]="","",IF(A1775&lt;&gt;A1774,"A",IF(J1774="A","B",IF(J1774="B","C",IF(J1774="C","D",IF(J1774="D","E",IF(J1774="E","F",IF(J1774="F","G",IF(J1774="G","H",IF(J1774="H","I",IF(J1774="I","J",IF(J1774="J","K",IF(J1774="K","L",IF(J1774="L","M",IF(J1774="M","N",IF(J1774="N","O",IF(J1774="O","P",IF(J1774="P","Q"))))))))))))))))))</f>
        <v/>
      </c>
      <c r="K1775" s="284" t="str">
        <f t="shared" si="116"/>
        <v/>
      </c>
      <c r="L1775" s="285" t="str">
        <f t="shared" si="117"/>
        <v/>
      </c>
      <c r="M1775" s="286" t="str">
        <f t="shared" ca="1" si="118"/>
        <v/>
      </c>
      <c r="U1775" s="275"/>
    </row>
    <row r="1776" spans="1:21" x14ac:dyDescent="0.25">
      <c r="A1776" s="276"/>
      <c r="B1776" s="277" t="str">
        <f>IF(Table9[[#This Row],[Código do agregado
'[Entidade']]]="","",(CONCATENATE(VLOOKUP(Table9[[#This Row],[Código do agregado
'[Entidade']]],Table8[[Código do agregado '[Entidade']]:[Código do agregado
'[1º Direito']]],8,FALSE),".",Table9[[#This Row],[Membro]])))</f>
        <v/>
      </c>
      <c r="C1776" s="278"/>
      <c r="D1776" s="279"/>
      <c r="E1776" s="280" t="str">
        <f ca="1">IF(Table9[[#This Row],[Data de nascimento (aaaa-mm-dd)]]="","",(IF(A1776="","",DATEDIF(D1776,NOW(),"y"))))</f>
        <v/>
      </c>
      <c r="F1776" s="281"/>
      <c r="G1776" s="282"/>
      <c r="H1776" s="283" t="str">
        <f>IF(G1776="","",IF(G1776&gt;(auxiliar!L$2*14),"Sim","Não"))</f>
        <v/>
      </c>
      <c r="I1776" s="384" t="str">
        <f t="shared" si="115"/>
        <v/>
      </c>
      <c r="J1776" s="380" t="str">
        <f>IF(Table9[[#This Row],[Código do agregado
'[Entidade']]]="","",IF(A1776&lt;&gt;A1775,"A",IF(J1775="A","B",IF(J1775="B","C",IF(J1775="C","D",IF(J1775="D","E",IF(J1775="E","F",IF(J1775="F","G",IF(J1775="G","H",IF(J1775="H","I",IF(J1775="I","J",IF(J1775="J","K",IF(J1775="K","L",IF(J1775="L","M",IF(J1775="M","N",IF(J1775="N","O",IF(J1775="O","P",IF(J1775="P","Q"))))))))))))))))))</f>
        <v/>
      </c>
      <c r="K1776" s="284" t="str">
        <f t="shared" si="116"/>
        <v/>
      </c>
      <c r="L1776" s="285" t="str">
        <f t="shared" si="117"/>
        <v/>
      </c>
      <c r="M1776" s="286" t="str">
        <f t="shared" ca="1" si="118"/>
        <v/>
      </c>
      <c r="U1776" s="275"/>
    </row>
    <row r="1777" spans="1:21" x14ac:dyDescent="0.25">
      <c r="A1777" s="276"/>
      <c r="B1777" s="277" t="str">
        <f>IF(Table9[[#This Row],[Código do agregado
'[Entidade']]]="","",(CONCATENATE(VLOOKUP(Table9[[#This Row],[Código do agregado
'[Entidade']]],Table8[[Código do agregado '[Entidade']]:[Código do agregado
'[1º Direito']]],8,FALSE),".",Table9[[#This Row],[Membro]])))</f>
        <v/>
      </c>
      <c r="C1777" s="278"/>
      <c r="D1777" s="279"/>
      <c r="E1777" s="280" t="str">
        <f ca="1">IF(Table9[[#This Row],[Data de nascimento (aaaa-mm-dd)]]="","",(IF(A1777="","",DATEDIF(D1777,NOW(),"y"))))</f>
        <v/>
      </c>
      <c r="F1777" s="281"/>
      <c r="G1777" s="282"/>
      <c r="H1777" s="283" t="str">
        <f>IF(G1777="","",IF(G1777&gt;(auxiliar!L$2*14),"Sim","Não"))</f>
        <v/>
      </c>
      <c r="I1777" s="384" t="str">
        <f t="shared" si="115"/>
        <v/>
      </c>
      <c r="J1777" s="380" t="str">
        <f>IF(Table9[[#This Row],[Código do agregado
'[Entidade']]]="","",IF(A1777&lt;&gt;A1776,"A",IF(J1776="A","B",IF(J1776="B","C",IF(J1776="C","D",IF(J1776="D","E",IF(J1776="E","F",IF(J1776="F","G",IF(J1776="G","H",IF(J1776="H","I",IF(J1776="I","J",IF(J1776="J","K",IF(J1776="K","L",IF(J1776="L","M",IF(J1776="M","N",IF(J1776="N","O",IF(J1776="O","P",IF(J1776="P","Q"))))))))))))))))))</f>
        <v/>
      </c>
      <c r="K1777" s="284" t="str">
        <f t="shared" si="116"/>
        <v/>
      </c>
      <c r="L1777" s="285" t="str">
        <f t="shared" si="117"/>
        <v/>
      </c>
      <c r="M1777" s="286" t="str">
        <f t="shared" ca="1" si="118"/>
        <v/>
      </c>
      <c r="U1777" s="275"/>
    </row>
    <row r="1778" spans="1:21" x14ac:dyDescent="0.25">
      <c r="A1778" s="276"/>
      <c r="B1778" s="277" t="str">
        <f>IF(Table9[[#This Row],[Código do agregado
'[Entidade']]]="","",(CONCATENATE(VLOOKUP(Table9[[#This Row],[Código do agregado
'[Entidade']]],Table8[[Código do agregado '[Entidade']]:[Código do agregado
'[1º Direito']]],8,FALSE),".",Table9[[#This Row],[Membro]])))</f>
        <v/>
      </c>
      <c r="C1778" s="278"/>
      <c r="D1778" s="279"/>
      <c r="E1778" s="280" t="str">
        <f ca="1">IF(Table9[[#This Row],[Data de nascimento (aaaa-mm-dd)]]="","",(IF(A1778="","",DATEDIF(D1778,NOW(),"y"))))</f>
        <v/>
      </c>
      <c r="F1778" s="281"/>
      <c r="G1778" s="282"/>
      <c r="H1778" s="283" t="str">
        <f>IF(G1778="","",IF(G1778&gt;(auxiliar!L$2*14),"Sim","Não"))</f>
        <v/>
      </c>
      <c r="I1778" s="384" t="str">
        <f t="shared" si="115"/>
        <v/>
      </c>
      <c r="J1778" s="380" t="str">
        <f>IF(Table9[[#This Row],[Código do agregado
'[Entidade']]]="","",IF(A1778&lt;&gt;A1777,"A",IF(J1777="A","B",IF(J1777="B","C",IF(J1777="C","D",IF(J1777="D","E",IF(J1777="E","F",IF(J1777="F","G",IF(J1777="G","H",IF(J1777="H","I",IF(J1777="I","J",IF(J1777="J","K",IF(J1777="K","L",IF(J1777="L","M",IF(J1777="M","N",IF(J1777="N","O",IF(J1777="O","P",IF(J1777="P","Q"))))))))))))))))))</f>
        <v/>
      </c>
      <c r="K1778" s="284" t="str">
        <f t="shared" si="116"/>
        <v/>
      </c>
      <c r="L1778" s="285" t="str">
        <f t="shared" si="117"/>
        <v/>
      </c>
      <c r="M1778" s="286" t="str">
        <f t="shared" ca="1" si="118"/>
        <v/>
      </c>
      <c r="U1778" s="275"/>
    </row>
    <row r="1779" spans="1:21" x14ac:dyDescent="0.25">
      <c r="A1779" s="276"/>
      <c r="B1779" s="277" t="str">
        <f>IF(Table9[[#This Row],[Código do agregado
'[Entidade']]]="","",(CONCATENATE(VLOOKUP(Table9[[#This Row],[Código do agregado
'[Entidade']]],Table8[[Código do agregado '[Entidade']]:[Código do agregado
'[1º Direito']]],8,FALSE),".",Table9[[#This Row],[Membro]])))</f>
        <v/>
      </c>
      <c r="C1779" s="278"/>
      <c r="D1779" s="279"/>
      <c r="E1779" s="280" t="str">
        <f ca="1">IF(Table9[[#This Row],[Data de nascimento (aaaa-mm-dd)]]="","",(IF(A1779="","",DATEDIF(D1779,NOW(),"y"))))</f>
        <v/>
      </c>
      <c r="F1779" s="281"/>
      <c r="G1779" s="282"/>
      <c r="H1779" s="283" t="str">
        <f>IF(G1779="","",IF(G1779&gt;(auxiliar!L$2*14),"Sim","Não"))</f>
        <v/>
      </c>
      <c r="I1779" s="384" t="str">
        <f t="shared" si="115"/>
        <v/>
      </c>
      <c r="J1779" s="380" t="str">
        <f>IF(Table9[[#This Row],[Código do agregado
'[Entidade']]]="","",IF(A1779&lt;&gt;A1778,"A",IF(J1778="A","B",IF(J1778="B","C",IF(J1778="C","D",IF(J1778="D","E",IF(J1778="E","F",IF(J1778="F","G",IF(J1778="G","H",IF(J1778="H","I",IF(J1778="I","J",IF(J1778="J","K",IF(J1778="K","L",IF(J1778="L","M",IF(J1778="M","N",IF(J1778="N","O",IF(J1778="O","P",IF(J1778="P","Q"))))))))))))))))))</f>
        <v/>
      </c>
      <c r="K1779" s="284" t="str">
        <f t="shared" si="116"/>
        <v/>
      </c>
      <c r="L1779" s="285" t="str">
        <f t="shared" si="117"/>
        <v/>
      </c>
      <c r="M1779" s="286" t="str">
        <f t="shared" ca="1" si="118"/>
        <v/>
      </c>
      <c r="U1779" s="275"/>
    </row>
    <row r="1780" spans="1:21" x14ac:dyDescent="0.25">
      <c r="A1780" s="276"/>
      <c r="B1780" s="277" t="str">
        <f>IF(Table9[[#This Row],[Código do agregado
'[Entidade']]]="","",(CONCATENATE(VLOOKUP(Table9[[#This Row],[Código do agregado
'[Entidade']]],Table8[[Código do agregado '[Entidade']]:[Código do agregado
'[1º Direito']]],8,FALSE),".",Table9[[#This Row],[Membro]])))</f>
        <v/>
      </c>
      <c r="C1780" s="278"/>
      <c r="D1780" s="279"/>
      <c r="E1780" s="280" t="str">
        <f ca="1">IF(Table9[[#This Row],[Data de nascimento (aaaa-mm-dd)]]="","",(IF(A1780="","",DATEDIF(D1780,NOW(),"y"))))</f>
        <v/>
      </c>
      <c r="F1780" s="281"/>
      <c r="G1780" s="282"/>
      <c r="H1780" s="283" t="str">
        <f>IF(G1780="","",IF(G1780&gt;(auxiliar!L$2*14),"Sim","Não"))</f>
        <v/>
      </c>
      <c r="I1780" s="384" t="str">
        <f t="shared" si="115"/>
        <v/>
      </c>
      <c r="J1780" s="380" t="str">
        <f>IF(Table9[[#This Row],[Código do agregado
'[Entidade']]]="","",IF(A1780&lt;&gt;A1779,"A",IF(J1779="A","B",IF(J1779="B","C",IF(J1779="C","D",IF(J1779="D","E",IF(J1779="E","F",IF(J1779="F","G",IF(J1779="G","H",IF(J1779="H","I",IF(J1779="I","J",IF(J1779="J","K",IF(J1779="K","L",IF(J1779="L","M",IF(J1779="M","N",IF(J1779="N","O",IF(J1779="O","P",IF(J1779="P","Q"))))))))))))))))))</f>
        <v/>
      </c>
      <c r="K1780" s="284" t="str">
        <f t="shared" si="116"/>
        <v/>
      </c>
      <c r="L1780" s="285" t="str">
        <f t="shared" si="117"/>
        <v/>
      </c>
      <c r="M1780" s="286" t="str">
        <f t="shared" ca="1" si="118"/>
        <v/>
      </c>
      <c r="U1780" s="275"/>
    </row>
    <row r="1781" spans="1:21" x14ac:dyDescent="0.25">
      <c r="A1781" s="276"/>
      <c r="B1781" s="277" t="str">
        <f>IF(Table9[[#This Row],[Código do agregado
'[Entidade']]]="","",(CONCATENATE(VLOOKUP(Table9[[#This Row],[Código do agregado
'[Entidade']]],Table8[[Código do agregado '[Entidade']]:[Código do agregado
'[1º Direito']]],8,FALSE),".",Table9[[#This Row],[Membro]])))</f>
        <v/>
      </c>
      <c r="C1781" s="278"/>
      <c r="D1781" s="279"/>
      <c r="E1781" s="280" t="str">
        <f ca="1">IF(Table9[[#This Row],[Data de nascimento (aaaa-mm-dd)]]="","",(IF(A1781="","",DATEDIF(D1781,NOW(),"y"))))</f>
        <v/>
      </c>
      <c r="F1781" s="281"/>
      <c r="G1781" s="282"/>
      <c r="H1781" s="283" t="str">
        <f>IF(G1781="","",IF(G1781&gt;(auxiliar!L$2*14),"Sim","Não"))</f>
        <v/>
      </c>
      <c r="I1781" s="384" t="str">
        <f t="shared" si="115"/>
        <v/>
      </c>
      <c r="J1781" s="380" t="str">
        <f>IF(Table9[[#This Row],[Código do agregado
'[Entidade']]]="","",IF(A1781&lt;&gt;A1780,"A",IF(J1780="A","B",IF(J1780="B","C",IF(J1780="C","D",IF(J1780="D","E",IF(J1780="E","F",IF(J1780="F","G",IF(J1780="G","H",IF(J1780="H","I",IF(J1780="I","J",IF(J1780="J","K",IF(J1780="K","L",IF(J1780="L","M",IF(J1780="M","N",IF(J1780="N","O",IF(J1780="O","P",IF(J1780="P","Q"))))))))))))))))))</f>
        <v/>
      </c>
      <c r="K1781" s="284" t="str">
        <f t="shared" si="116"/>
        <v/>
      </c>
      <c r="L1781" s="285" t="str">
        <f t="shared" si="117"/>
        <v/>
      </c>
      <c r="M1781" s="286" t="str">
        <f t="shared" ca="1" si="118"/>
        <v/>
      </c>
      <c r="U1781" s="275"/>
    </row>
    <row r="1782" spans="1:21" x14ac:dyDescent="0.25">
      <c r="A1782" s="276"/>
      <c r="B1782" s="277" t="str">
        <f>IF(Table9[[#This Row],[Código do agregado
'[Entidade']]]="","",(CONCATENATE(VLOOKUP(Table9[[#This Row],[Código do agregado
'[Entidade']]],Table8[[Código do agregado '[Entidade']]:[Código do agregado
'[1º Direito']]],8,FALSE),".",Table9[[#This Row],[Membro]])))</f>
        <v/>
      </c>
      <c r="C1782" s="278"/>
      <c r="D1782" s="279"/>
      <c r="E1782" s="280" t="str">
        <f ca="1">IF(Table9[[#This Row],[Data de nascimento (aaaa-mm-dd)]]="","",(IF(A1782="","",DATEDIF(D1782,NOW(),"y"))))</f>
        <v/>
      </c>
      <c r="F1782" s="281"/>
      <c r="G1782" s="282"/>
      <c r="H1782" s="283" t="str">
        <f>IF(G1782="","",IF(G1782&gt;(auxiliar!L$2*14),"Sim","Não"))</f>
        <v/>
      </c>
      <c r="I1782" s="384" t="str">
        <f t="shared" si="115"/>
        <v/>
      </c>
      <c r="J1782" s="380" t="str">
        <f>IF(Table9[[#This Row],[Código do agregado
'[Entidade']]]="","",IF(A1782&lt;&gt;A1781,"A",IF(J1781="A","B",IF(J1781="B","C",IF(J1781="C","D",IF(J1781="D","E",IF(J1781="E","F",IF(J1781="F","G",IF(J1781="G","H",IF(J1781="H","I",IF(J1781="I","J",IF(J1781="J","K",IF(J1781="K","L",IF(J1781="L","M",IF(J1781="M","N",IF(J1781="N","O",IF(J1781="O","P",IF(J1781="P","Q"))))))))))))))))))</f>
        <v/>
      </c>
      <c r="K1782" s="284" t="str">
        <f t="shared" si="116"/>
        <v/>
      </c>
      <c r="L1782" s="285" t="str">
        <f t="shared" si="117"/>
        <v/>
      </c>
      <c r="M1782" s="286" t="str">
        <f t="shared" ca="1" si="118"/>
        <v/>
      </c>
      <c r="U1782" s="275"/>
    </row>
    <row r="1783" spans="1:21" x14ac:dyDescent="0.25">
      <c r="A1783" s="276"/>
      <c r="B1783" s="277" t="str">
        <f>IF(Table9[[#This Row],[Código do agregado
'[Entidade']]]="","",(CONCATENATE(VLOOKUP(Table9[[#This Row],[Código do agregado
'[Entidade']]],Table8[[Código do agregado '[Entidade']]:[Código do agregado
'[1º Direito']]],8,FALSE),".",Table9[[#This Row],[Membro]])))</f>
        <v/>
      </c>
      <c r="C1783" s="278"/>
      <c r="D1783" s="279"/>
      <c r="E1783" s="280" t="str">
        <f ca="1">IF(Table9[[#This Row],[Data de nascimento (aaaa-mm-dd)]]="","",(IF(A1783="","",DATEDIF(D1783,NOW(),"y"))))</f>
        <v/>
      </c>
      <c r="F1783" s="281"/>
      <c r="G1783" s="282"/>
      <c r="H1783" s="283" t="str">
        <f>IF(G1783="","",IF(G1783&gt;(auxiliar!L$2*14),"Sim","Não"))</f>
        <v/>
      </c>
      <c r="I1783" s="384" t="str">
        <f t="shared" si="115"/>
        <v/>
      </c>
      <c r="J1783" s="380" t="str">
        <f>IF(Table9[[#This Row],[Código do agregado
'[Entidade']]]="","",IF(A1783&lt;&gt;A1782,"A",IF(J1782="A","B",IF(J1782="B","C",IF(J1782="C","D",IF(J1782="D","E",IF(J1782="E","F",IF(J1782="F","G",IF(J1782="G","H",IF(J1782="H","I",IF(J1782="I","J",IF(J1782="J","K",IF(J1782="K","L",IF(J1782="L","M",IF(J1782="M","N",IF(J1782="N","O",IF(J1782="O","P",IF(J1782="P","Q"))))))))))))))))))</f>
        <v/>
      </c>
      <c r="K1783" s="284" t="str">
        <f t="shared" si="116"/>
        <v/>
      </c>
      <c r="L1783" s="285" t="str">
        <f t="shared" si="117"/>
        <v/>
      </c>
      <c r="M1783" s="286" t="str">
        <f t="shared" ca="1" si="118"/>
        <v/>
      </c>
      <c r="U1783" s="275"/>
    </row>
    <row r="1784" spans="1:21" x14ac:dyDescent="0.25">
      <c r="A1784" s="276"/>
      <c r="B1784" s="277" t="str">
        <f>IF(Table9[[#This Row],[Código do agregado
'[Entidade']]]="","",(CONCATENATE(VLOOKUP(Table9[[#This Row],[Código do agregado
'[Entidade']]],Table8[[Código do agregado '[Entidade']]:[Código do agregado
'[1º Direito']]],8,FALSE),".",Table9[[#This Row],[Membro]])))</f>
        <v/>
      </c>
      <c r="C1784" s="278"/>
      <c r="D1784" s="279"/>
      <c r="E1784" s="280" t="str">
        <f ca="1">IF(Table9[[#This Row],[Data de nascimento (aaaa-mm-dd)]]="","",(IF(A1784="","",DATEDIF(D1784,NOW(),"y"))))</f>
        <v/>
      </c>
      <c r="F1784" s="281"/>
      <c r="G1784" s="282"/>
      <c r="H1784" s="283" t="str">
        <f>IF(G1784="","",IF(G1784&gt;(auxiliar!L$2*14),"Sim","Não"))</f>
        <v/>
      </c>
      <c r="I1784" s="384" t="str">
        <f t="shared" si="115"/>
        <v/>
      </c>
      <c r="J1784" s="380" t="str">
        <f>IF(Table9[[#This Row],[Código do agregado
'[Entidade']]]="","",IF(A1784&lt;&gt;A1783,"A",IF(J1783="A","B",IF(J1783="B","C",IF(J1783="C","D",IF(J1783="D","E",IF(J1783="E","F",IF(J1783="F","G",IF(J1783="G","H",IF(J1783="H","I",IF(J1783="I","J",IF(J1783="J","K",IF(J1783="K","L",IF(J1783="L","M",IF(J1783="M","N",IF(J1783="N","O",IF(J1783="O","P",IF(J1783="P","Q"))))))))))))))))))</f>
        <v/>
      </c>
      <c r="K1784" s="284" t="str">
        <f t="shared" si="116"/>
        <v/>
      </c>
      <c r="L1784" s="285" t="str">
        <f t="shared" si="117"/>
        <v/>
      </c>
      <c r="M1784" s="286" t="str">
        <f t="shared" ca="1" si="118"/>
        <v/>
      </c>
      <c r="U1784" s="275"/>
    </row>
    <row r="1785" spans="1:21" x14ac:dyDescent="0.25">
      <c r="A1785" s="276"/>
      <c r="B1785" s="277" t="str">
        <f>IF(Table9[[#This Row],[Código do agregado
'[Entidade']]]="","",(CONCATENATE(VLOOKUP(Table9[[#This Row],[Código do agregado
'[Entidade']]],Table8[[Código do agregado '[Entidade']]:[Código do agregado
'[1º Direito']]],8,FALSE),".",Table9[[#This Row],[Membro]])))</f>
        <v/>
      </c>
      <c r="C1785" s="278"/>
      <c r="D1785" s="279"/>
      <c r="E1785" s="280" t="str">
        <f ca="1">IF(Table9[[#This Row],[Data de nascimento (aaaa-mm-dd)]]="","",(IF(A1785="","",DATEDIF(D1785,NOW(),"y"))))</f>
        <v/>
      </c>
      <c r="F1785" s="281"/>
      <c r="G1785" s="282"/>
      <c r="H1785" s="283" t="str">
        <f>IF(G1785="","",IF(G1785&gt;(auxiliar!L$2*14),"Sim","Não"))</f>
        <v/>
      </c>
      <c r="I1785" s="384" t="str">
        <f t="shared" si="115"/>
        <v/>
      </c>
      <c r="J1785" s="380" t="str">
        <f>IF(Table9[[#This Row],[Código do agregado
'[Entidade']]]="","",IF(A1785&lt;&gt;A1784,"A",IF(J1784="A","B",IF(J1784="B","C",IF(J1784="C","D",IF(J1784="D","E",IF(J1784="E","F",IF(J1784="F","G",IF(J1784="G","H",IF(J1784="H","I",IF(J1784="I","J",IF(J1784="J","K",IF(J1784="K","L",IF(J1784="L","M",IF(J1784="M","N",IF(J1784="N","O",IF(J1784="O","P",IF(J1784="P","Q"))))))))))))))))))</f>
        <v/>
      </c>
      <c r="K1785" s="284" t="str">
        <f t="shared" si="116"/>
        <v/>
      </c>
      <c r="L1785" s="285" t="str">
        <f t="shared" si="117"/>
        <v/>
      </c>
      <c r="M1785" s="286" t="str">
        <f t="shared" ca="1" si="118"/>
        <v/>
      </c>
      <c r="U1785" s="275"/>
    </row>
    <row r="1786" spans="1:21" x14ac:dyDescent="0.25">
      <c r="A1786" s="276"/>
      <c r="B1786" s="277" t="str">
        <f>IF(Table9[[#This Row],[Código do agregado
'[Entidade']]]="","",(CONCATENATE(VLOOKUP(Table9[[#This Row],[Código do agregado
'[Entidade']]],Table8[[Código do agregado '[Entidade']]:[Código do agregado
'[1º Direito']]],8,FALSE),".",Table9[[#This Row],[Membro]])))</f>
        <v/>
      </c>
      <c r="C1786" s="278"/>
      <c r="D1786" s="279"/>
      <c r="E1786" s="280" t="str">
        <f ca="1">IF(Table9[[#This Row],[Data de nascimento (aaaa-mm-dd)]]="","",(IF(A1786="","",DATEDIF(D1786,NOW(),"y"))))</f>
        <v/>
      </c>
      <c r="F1786" s="281"/>
      <c r="G1786" s="282"/>
      <c r="H1786" s="283" t="str">
        <f>IF(G1786="","",IF(G1786&gt;(auxiliar!L$2*14),"Sim","Não"))</f>
        <v/>
      </c>
      <c r="I1786" s="384" t="str">
        <f t="shared" si="115"/>
        <v/>
      </c>
      <c r="J1786" s="380" t="str">
        <f>IF(Table9[[#This Row],[Código do agregado
'[Entidade']]]="","",IF(A1786&lt;&gt;A1785,"A",IF(J1785="A","B",IF(J1785="B","C",IF(J1785="C","D",IF(J1785="D","E",IF(J1785="E","F",IF(J1785="F","G",IF(J1785="G","H",IF(J1785="H","I",IF(J1785="I","J",IF(J1785="J","K",IF(J1785="K","L",IF(J1785="L","M",IF(J1785="M","N",IF(J1785="N","O",IF(J1785="O","P",IF(J1785="P","Q"))))))))))))))))))</f>
        <v/>
      </c>
      <c r="K1786" s="284" t="str">
        <f t="shared" si="116"/>
        <v/>
      </c>
      <c r="L1786" s="285" t="str">
        <f t="shared" si="117"/>
        <v/>
      </c>
      <c r="M1786" s="286" t="str">
        <f t="shared" ca="1" si="118"/>
        <v/>
      </c>
      <c r="U1786" s="275"/>
    </row>
    <row r="1787" spans="1:21" x14ac:dyDescent="0.25">
      <c r="A1787" s="276"/>
      <c r="B1787" s="277" t="str">
        <f>IF(Table9[[#This Row],[Código do agregado
'[Entidade']]]="","",(CONCATENATE(VLOOKUP(Table9[[#This Row],[Código do agregado
'[Entidade']]],Table8[[Código do agregado '[Entidade']]:[Código do agregado
'[1º Direito']]],8,FALSE),".",Table9[[#This Row],[Membro]])))</f>
        <v/>
      </c>
      <c r="C1787" s="278"/>
      <c r="D1787" s="279"/>
      <c r="E1787" s="280" t="str">
        <f ca="1">IF(Table9[[#This Row],[Data de nascimento (aaaa-mm-dd)]]="","",(IF(A1787="","",DATEDIF(D1787,NOW(),"y"))))</f>
        <v/>
      </c>
      <c r="F1787" s="281"/>
      <c r="G1787" s="282"/>
      <c r="H1787" s="283" t="str">
        <f>IF(G1787="","",IF(G1787&gt;(auxiliar!L$2*14),"Sim","Não"))</f>
        <v/>
      </c>
      <c r="I1787" s="384" t="str">
        <f t="shared" si="115"/>
        <v/>
      </c>
      <c r="J1787" s="380" t="str">
        <f>IF(Table9[[#This Row],[Código do agregado
'[Entidade']]]="","",IF(A1787&lt;&gt;A1786,"A",IF(J1786="A","B",IF(J1786="B","C",IF(J1786="C","D",IF(J1786="D","E",IF(J1786="E","F",IF(J1786="F","G",IF(J1786="G","H",IF(J1786="H","I",IF(J1786="I","J",IF(J1786="J","K",IF(J1786="K","L",IF(J1786="L","M",IF(J1786="M","N",IF(J1786="N","O",IF(J1786="O","P",IF(J1786="P","Q"))))))))))))))))))</f>
        <v/>
      </c>
      <c r="K1787" s="284" t="str">
        <f t="shared" si="116"/>
        <v/>
      </c>
      <c r="L1787" s="285" t="str">
        <f t="shared" si="117"/>
        <v/>
      </c>
      <c r="M1787" s="286" t="str">
        <f t="shared" ca="1" si="118"/>
        <v/>
      </c>
      <c r="U1787" s="275"/>
    </row>
    <row r="1788" spans="1:21" x14ac:dyDescent="0.25">
      <c r="A1788" s="276"/>
      <c r="B1788" s="277" t="str">
        <f>IF(Table9[[#This Row],[Código do agregado
'[Entidade']]]="","",(CONCATENATE(VLOOKUP(Table9[[#This Row],[Código do agregado
'[Entidade']]],Table8[[Código do agregado '[Entidade']]:[Código do agregado
'[1º Direito']]],8,FALSE),".",Table9[[#This Row],[Membro]])))</f>
        <v/>
      </c>
      <c r="C1788" s="278"/>
      <c r="D1788" s="279"/>
      <c r="E1788" s="280" t="str">
        <f ca="1">IF(Table9[[#This Row],[Data de nascimento (aaaa-mm-dd)]]="","",(IF(A1788="","",DATEDIF(D1788,NOW(),"y"))))</f>
        <v/>
      </c>
      <c r="F1788" s="281"/>
      <c r="G1788" s="282"/>
      <c r="H1788" s="283" t="str">
        <f>IF(G1788="","",IF(G1788&gt;(auxiliar!L$2*14),"Sim","Não"))</f>
        <v/>
      </c>
      <c r="I1788" s="384" t="str">
        <f t="shared" si="115"/>
        <v/>
      </c>
      <c r="J1788" s="380" t="str">
        <f>IF(Table9[[#This Row],[Código do agregado
'[Entidade']]]="","",IF(A1788&lt;&gt;A1787,"A",IF(J1787="A","B",IF(J1787="B","C",IF(J1787="C","D",IF(J1787="D","E",IF(J1787="E","F",IF(J1787="F","G",IF(J1787="G","H",IF(J1787="H","I",IF(J1787="I","J",IF(J1787="J","K",IF(J1787="K","L",IF(J1787="L","M",IF(J1787="M","N",IF(J1787="N","O",IF(J1787="O","P",IF(J1787="P","Q"))))))))))))))))))</f>
        <v/>
      </c>
      <c r="K1788" s="284" t="str">
        <f t="shared" si="116"/>
        <v/>
      </c>
      <c r="L1788" s="285" t="str">
        <f t="shared" si="117"/>
        <v/>
      </c>
      <c r="M1788" s="286" t="str">
        <f t="shared" ca="1" si="118"/>
        <v/>
      </c>
      <c r="U1788" s="275"/>
    </row>
    <row r="1789" spans="1:21" x14ac:dyDescent="0.25">
      <c r="A1789" s="276"/>
      <c r="B1789" s="277" t="str">
        <f>IF(Table9[[#This Row],[Código do agregado
'[Entidade']]]="","",(CONCATENATE(VLOOKUP(Table9[[#This Row],[Código do agregado
'[Entidade']]],Table8[[Código do agregado '[Entidade']]:[Código do agregado
'[1º Direito']]],8,FALSE),".",Table9[[#This Row],[Membro]])))</f>
        <v/>
      </c>
      <c r="C1789" s="278"/>
      <c r="D1789" s="279"/>
      <c r="E1789" s="280" t="str">
        <f ca="1">IF(Table9[[#This Row],[Data de nascimento (aaaa-mm-dd)]]="","",(IF(A1789="","",DATEDIF(D1789,NOW(),"y"))))</f>
        <v/>
      </c>
      <c r="F1789" s="281"/>
      <c r="G1789" s="282"/>
      <c r="H1789" s="283" t="str">
        <f>IF(G1789="","",IF(G1789&gt;(auxiliar!L$2*14),"Sim","Não"))</f>
        <v/>
      </c>
      <c r="I1789" s="384" t="str">
        <f t="shared" si="115"/>
        <v/>
      </c>
      <c r="J1789" s="380" t="str">
        <f>IF(Table9[[#This Row],[Código do agregado
'[Entidade']]]="","",IF(A1789&lt;&gt;A1788,"A",IF(J1788="A","B",IF(J1788="B","C",IF(J1788="C","D",IF(J1788="D","E",IF(J1788="E","F",IF(J1788="F","G",IF(J1788="G","H",IF(J1788="H","I",IF(J1788="I","J",IF(J1788="J","K",IF(J1788="K","L",IF(J1788="L","M",IF(J1788="M","N",IF(J1788="N","O",IF(J1788="O","P",IF(J1788="P","Q"))))))))))))))))))</f>
        <v/>
      </c>
      <c r="K1789" s="284" t="str">
        <f t="shared" si="116"/>
        <v/>
      </c>
      <c r="L1789" s="285" t="str">
        <f t="shared" si="117"/>
        <v/>
      </c>
      <c r="M1789" s="286" t="str">
        <f t="shared" ca="1" si="118"/>
        <v/>
      </c>
      <c r="U1789" s="275"/>
    </row>
    <row r="1790" spans="1:21" x14ac:dyDescent="0.25">
      <c r="A1790" s="276"/>
      <c r="B1790" s="277" t="str">
        <f>IF(Table9[[#This Row],[Código do agregado
'[Entidade']]]="","",(CONCATENATE(VLOOKUP(Table9[[#This Row],[Código do agregado
'[Entidade']]],Table8[[Código do agregado '[Entidade']]:[Código do agregado
'[1º Direito']]],8,FALSE),".",Table9[[#This Row],[Membro]])))</f>
        <v/>
      </c>
      <c r="C1790" s="278"/>
      <c r="D1790" s="279"/>
      <c r="E1790" s="280" t="str">
        <f ca="1">IF(Table9[[#This Row],[Data de nascimento (aaaa-mm-dd)]]="","",(IF(A1790="","",DATEDIF(D1790,NOW(),"y"))))</f>
        <v/>
      </c>
      <c r="F1790" s="281"/>
      <c r="G1790" s="282"/>
      <c r="H1790" s="283" t="str">
        <f>IF(G1790="","",IF(G1790&gt;(auxiliar!L$2*14),"Sim","Não"))</f>
        <v/>
      </c>
      <c r="I1790" s="384" t="str">
        <f t="shared" si="115"/>
        <v/>
      </c>
      <c r="J1790" s="380" t="str">
        <f>IF(Table9[[#This Row],[Código do agregado
'[Entidade']]]="","",IF(A1790&lt;&gt;A1789,"A",IF(J1789="A","B",IF(J1789="B","C",IF(J1789="C","D",IF(J1789="D","E",IF(J1789="E","F",IF(J1789="F","G",IF(J1789="G","H",IF(J1789="H","I",IF(J1789="I","J",IF(J1789="J","K",IF(J1789="K","L",IF(J1789="L","M",IF(J1789="M","N",IF(J1789="N","O",IF(J1789="O","P",IF(J1789="P","Q"))))))))))))))))))</f>
        <v/>
      </c>
      <c r="K1790" s="284" t="str">
        <f t="shared" si="116"/>
        <v/>
      </c>
      <c r="L1790" s="285" t="str">
        <f t="shared" si="117"/>
        <v/>
      </c>
      <c r="M1790" s="286" t="str">
        <f t="shared" ca="1" si="118"/>
        <v/>
      </c>
      <c r="U1790" s="275"/>
    </row>
    <row r="1791" spans="1:21" x14ac:dyDescent="0.25">
      <c r="A1791" s="276"/>
      <c r="B1791" s="277" t="str">
        <f>IF(Table9[[#This Row],[Código do agregado
'[Entidade']]]="","",(CONCATENATE(VLOOKUP(Table9[[#This Row],[Código do agregado
'[Entidade']]],Table8[[Código do agregado '[Entidade']]:[Código do agregado
'[1º Direito']]],8,FALSE),".",Table9[[#This Row],[Membro]])))</f>
        <v/>
      </c>
      <c r="C1791" s="278"/>
      <c r="D1791" s="279"/>
      <c r="E1791" s="280" t="str">
        <f ca="1">IF(Table9[[#This Row],[Data de nascimento (aaaa-mm-dd)]]="","",(IF(A1791="","",DATEDIF(D1791,NOW(),"y"))))</f>
        <v/>
      </c>
      <c r="F1791" s="281"/>
      <c r="G1791" s="282"/>
      <c r="H1791" s="283" t="str">
        <f>IF(G1791="","",IF(G1791&gt;(auxiliar!L$2*14),"Sim","Não"))</f>
        <v/>
      </c>
      <c r="I1791" s="384" t="str">
        <f t="shared" si="115"/>
        <v/>
      </c>
      <c r="J1791" s="380" t="str">
        <f>IF(Table9[[#This Row],[Código do agregado
'[Entidade']]]="","",IF(A1791&lt;&gt;A1790,"A",IF(J1790="A","B",IF(J1790="B","C",IF(J1790="C","D",IF(J1790="D","E",IF(J1790="E","F",IF(J1790="F","G",IF(J1790="G","H",IF(J1790="H","I",IF(J1790="I","J",IF(J1790="J","K",IF(J1790="K","L",IF(J1790="L","M",IF(J1790="M","N",IF(J1790="N","O",IF(J1790="O","P",IF(J1790="P","Q"))))))))))))))))))</f>
        <v/>
      </c>
      <c r="K1791" s="284" t="str">
        <f t="shared" si="116"/>
        <v/>
      </c>
      <c r="L1791" s="285" t="str">
        <f t="shared" si="117"/>
        <v/>
      </c>
      <c r="M1791" s="286" t="str">
        <f t="shared" ca="1" si="118"/>
        <v/>
      </c>
      <c r="U1791" s="275"/>
    </row>
    <row r="1792" spans="1:21" x14ac:dyDescent="0.25">
      <c r="A1792" s="276"/>
      <c r="B1792" s="277" t="str">
        <f>IF(Table9[[#This Row],[Código do agregado
'[Entidade']]]="","",(CONCATENATE(VLOOKUP(Table9[[#This Row],[Código do agregado
'[Entidade']]],Table8[[Código do agregado '[Entidade']]:[Código do agregado
'[1º Direito']]],8,FALSE),".",Table9[[#This Row],[Membro]])))</f>
        <v/>
      </c>
      <c r="C1792" s="278"/>
      <c r="D1792" s="279"/>
      <c r="E1792" s="280" t="str">
        <f ca="1">IF(Table9[[#This Row],[Data de nascimento (aaaa-mm-dd)]]="","",(IF(A1792="","",DATEDIF(D1792,NOW(),"y"))))</f>
        <v/>
      </c>
      <c r="F1792" s="281"/>
      <c r="G1792" s="282"/>
      <c r="H1792" s="283" t="str">
        <f>IF(G1792="","",IF(G1792&gt;(auxiliar!L$2*14),"Sim","Não"))</f>
        <v/>
      </c>
      <c r="I1792" s="384" t="str">
        <f t="shared" si="115"/>
        <v/>
      </c>
      <c r="J1792" s="380" t="str">
        <f>IF(Table9[[#This Row],[Código do agregado
'[Entidade']]]="","",IF(A1792&lt;&gt;A1791,"A",IF(J1791="A","B",IF(J1791="B","C",IF(J1791="C","D",IF(J1791="D","E",IF(J1791="E","F",IF(J1791="F","G",IF(J1791="G","H",IF(J1791="H","I",IF(J1791="I","J",IF(J1791="J","K",IF(J1791="K","L",IF(J1791="L","M",IF(J1791="M","N",IF(J1791="N","O",IF(J1791="O","P",IF(J1791="P","Q"))))))))))))))))))</f>
        <v/>
      </c>
      <c r="K1792" s="284" t="str">
        <f t="shared" si="116"/>
        <v/>
      </c>
      <c r="L1792" s="285" t="str">
        <f t="shared" si="117"/>
        <v/>
      </c>
      <c r="M1792" s="286" t="str">
        <f t="shared" ca="1" si="118"/>
        <v/>
      </c>
      <c r="U1792" s="275"/>
    </row>
    <row r="1793" spans="1:21" x14ac:dyDescent="0.25">
      <c r="A1793" s="276"/>
      <c r="B1793" s="277" t="str">
        <f>IF(Table9[[#This Row],[Código do agregado
'[Entidade']]]="","",(CONCATENATE(VLOOKUP(Table9[[#This Row],[Código do agregado
'[Entidade']]],Table8[[Código do agregado '[Entidade']]:[Código do agregado
'[1º Direito']]],8,FALSE),".",Table9[[#This Row],[Membro]])))</f>
        <v/>
      </c>
      <c r="C1793" s="278"/>
      <c r="D1793" s="279"/>
      <c r="E1793" s="280" t="str">
        <f ca="1">IF(Table9[[#This Row],[Data de nascimento (aaaa-mm-dd)]]="","",(IF(A1793="","",DATEDIF(D1793,NOW(),"y"))))</f>
        <v/>
      </c>
      <c r="F1793" s="281"/>
      <c r="G1793" s="282"/>
      <c r="H1793" s="283" t="str">
        <f>IF(G1793="","",IF(G1793&gt;(auxiliar!L$2*14),"Sim","Não"))</f>
        <v/>
      </c>
      <c r="I1793" s="384" t="str">
        <f t="shared" si="115"/>
        <v/>
      </c>
      <c r="J1793" s="380" t="str">
        <f>IF(Table9[[#This Row],[Código do agregado
'[Entidade']]]="","",IF(A1793&lt;&gt;A1792,"A",IF(J1792="A","B",IF(J1792="B","C",IF(J1792="C","D",IF(J1792="D","E",IF(J1792="E","F",IF(J1792="F","G",IF(J1792="G","H",IF(J1792="H","I",IF(J1792="I","J",IF(J1792="J","K",IF(J1792="K","L",IF(J1792="L","M",IF(J1792="M","N",IF(J1792="N","O",IF(J1792="O","P",IF(J1792="P","Q"))))))))))))))))))</f>
        <v/>
      </c>
      <c r="K1793" s="284" t="str">
        <f t="shared" si="116"/>
        <v/>
      </c>
      <c r="L1793" s="285" t="str">
        <f t="shared" si="117"/>
        <v/>
      </c>
      <c r="M1793" s="286" t="str">
        <f t="shared" ca="1" si="118"/>
        <v/>
      </c>
      <c r="U1793" s="275"/>
    </row>
    <row r="1794" spans="1:21" x14ac:dyDescent="0.25">
      <c r="A1794" s="276"/>
      <c r="B1794" s="277" t="str">
        <f>IF(Table9[[#This Row],[Código do agregado
'[Entidade']]]="","",(CONCATENATE(VLOOKUP(Table9[[#This Row],[Código do agregado
'[Entidade']]],Table8[[Código do agregado '[Entidade']]:[Código do agregado
'[1º Direito']]],8,FALSE),".",Table9[[#This Row],[Membro]])))</f>
        <v/>
      </c>
      <c r="C1794" s="278"/>
      <c r="D1794" s="279"/>
      <c r="E1794" s="280" t="str">
        <f ca="1">IF(Table9[[#This Row],[Data de nascimento (aaaa-mm-dd)]]="","",(IF(A1794="","",DATEDIF(D1794,NOW(),"y"))))</f>
        <v/>
      </c>
      <c r="F1794" s="281"/>
      <c r="G1794" s="282"/>
      <c r="H1794" s="283" t="str">
        <f>IF(G1794="","",IF(G1794&gt;(auxiliar!L$2*14),"Sim","Não"))</f>
        <v/>
      </c>
      <c r="I1794" s="384" t="str">
        <f t="shared" si="115"/>
        <v/>
      </c>
      <c r="J1794" s="380" t="str">
        <f>IF(Table9[[#This Row],[Código do agregado
'[Entidade']]]="","",IF(A1794&lt;&gt;A1793,"A",IF(J1793="A","B",IF(J1793="B","C",IF(J1793="C","D",IF(J1793="D","E",IF(J1793="E","F",IF(J1793="F","G",IF(J1793="G","H",IF(J1793="H","I",IF(J1793="I","J",IF(J1793="J","K",IF(J1793="K","L",IF(J1793="L","M",IF(J1793="M","N",IF(J1793="N","O",IF(J1793="O","P",IF(J1793="P","Q"))))))))))))))))))</f>
        <v/>
      </c>
      <c r="K1794" s="284" t="str">
        <f t="shared" si="116"/>
        <v/>
      </c>
      <c r="L1794" s="285" t="str">
        <f t="shared" si="117"/>
        <v/>
      </c>
      <c r="M1794" s="286" t="str">
        <f t="shared" ca="1" si="118"/>
        <v/>
      </c>
      <c r="U1794" s="275"/>
    </row>
    <row r="1795" spans="1:21" x14ac:dyDescent="0.25">
      <c r="A1795" s="276"/>
      <c r="B1795" s="277" t="str">
        <f>IF(Table9[[#This Row],[Código do agregado
'[Entidade']]]="","",(CONCATENATE(VLOOKUP(Table9[[#This Row],[Código do agregado
'[Entidade']]],Table8[[Código do agregado '[Entidade']]:[Código do agregado
'[1º Direito']]],8,FALSE),".",Table9[[#This Row],[Membro]])))</f>
        <v/>
      </c>
      <c r="C1795" s="278"/>
      <c r="D1795" s="279"/>
      <c r="E1795" s="280" t="str">
        <f ca="1">IF(Table9[[#This Row],[Data de nascimento (aaaa-mm-dd)]]="","",(IF(A1795="","",DATEDIF(D1795,NOW(),"y"))))</f>
        <v/>
      </c>
      <c r="F1795" s="281"/>
      <c r="G1795" s="282"/>
      <c r="H1795" s="283" t="str">
        <f>IF(G1795="","",IF(G1795&gt;(auxiliar!L$2*14),"Sim","Não"))</f>
        <v/>
      </c>
      <c r="I1795" s="384" t="str">
        <f t="shared" si="115"/>
        <v/>
      </c>
      <c r="J1795" s="380" t="str">
        <f>IF(Table9[[#This Row],[Código do agregado
'[Entidade']]]="","",IF(A1795&lt;&gt;A1794,"A",IF(J1794="A","B",IF(J1794="B","C",IF(J1794="C","D",IF(J1794="D","E",IF(J1794="E","F",IF(J1794="F","G",IF(J1794="G","H",IF(J1794="H","I",IF(J1794="I","J",IF(J1794="J","K",IF(J1794="K","L",IF(J1794="L","M",IF(J1794="M","N",IF(J1794="N","O",IF(J1794="O","P",IF(J1794="P","Q"))))))))))))))))))</f>
        <v/>
      </c>
      <c r="K1795" s="284" t="str">
        <f t="shared" si="116"/>
        <v/>
      </c>
      <c r="L1795" s="285" t="str">
        <f t="shared" si="117"/>
        <v/>
      </c>
      <c r="M1795" s="286" t="str">
        <f t="shared" ca="1" si="118"/>
        <v/>
      </c>
      <c r="U1795" s="275"/>
    </row>
    <row r="1796" spans="1:21" x14ac:dyDescent="0.25">
      <c r="A1796" s="276"/>
      <c r="B1796" s="277" t="str">
        <f>IF(Table9[[#This Row],[Código do agregado
'[Entidade']]]="","",(CONCATENATE(VLOOKUP(Table9[[#This Row],[Código do agregado
'[Entidade']]],Table8[[Código do agregado '[Entidade']]:[Código do agregado
'[1º Direito']]],8,FALSE),".",Table9[[#This Row],[Membro]])))</f>
        <v/>
      </c>
      <c r="C1796" s="278"/>
      <c r="D1796" s="279"/>
      <c r="E1796" s="280" t="str">
        <f ca="1">IF(Table9[[#This Row],[Data de nascimento (aaaa-mm-dd)]]="","",(IF(A1796="","",DATEDIF(D1796,NOW(),"y"))))</f>
        <v/>
      </c>
      <c r="F1796" s="281"/>
      <c r="G1796" s="282"/>
      <c r="H1796" s="283" t="str">
        <f>IF(G1796="","",IF(G1796&gt;(auxiliar!L$2*14),"Sim","Não"))</f>
        <v/>
      </c>
      <c r="I1796" s="384" t="str">
        <f t="shared" si="115"/>
        <v/>
      </c>
      <c r="J1796" s="380" t="str">
        <f>IF(Table9[[#This Row],[Código do agregado
'[Entidade']]]="","",IF(A1796&lt;&gt;A1795,"A",IF(J1795="A","B",IF(J1795="B","C",IF(J1795="C","D",IF(J1795="D","E",IF(J1795="E","F",IF(J1795="F","G",IF(J1795="G","H",IF(J1795="H","I",IF(J1795="I","J",IF(J1795="J","K",IF(J1795="K","L",IF(J1795="L","M",IF(J1795="M","N",IF(J1795="N","O",IF(J1795="O","P",IF(J1795="P","Q"))))))))))))))))))</f>
        <v/>
      </c>
      <c r="K1796" s="284" t="str">
        <f t="shared" si="116"/>
        <v/>
      </c>
      <c r="L1796" s="285" t="str">
        <f t="shared" si="117"/>
        <v/>
      </c>
      <c r="M1796" s="286" t="str">
        <f t="shared" ca="1" si="118"/>
        <v/>
      </c>
      <c r="U1796" s="275"/>
    </row>
    <row r="1797" spans="1:21" x14ac:dyDescent="0.25">
      <c r="A1797" s="276"/>
      <c r="B1797" s="277" t="str">
        <f>IF(Table9[[#This Row],[Código do agregado
'[Entidade']]]="","",(CONCATENATE(VLOOKUP(Table9[[#This Row],[Código do agregado
'[Entidade']]],Table8[[Código do agregado '[Entidade']]:[Código do agregado
'[1º Direito']]],8,FALSE),".",Table9[[#This Row],[Membro]])))</f>
        <v/>
      </c>
      <c r="C1797" s="278"/>
      <c r="D1797" s="279"/>
      <c r="E1797" s="280" t="str">
        <f ca="1">IF(Table9[[#This Row],[Data de nascimento (aaaa-mm-dd)]]="","",(IF(A1797="","",DATEDIF(D1797,NOW(),"y"))))</f>
        <v/>
      </c>
      <c r="F1797" s="281"/>
      <c r="G1797" s="282"/>
      <c r="H1797" s="283" t="str">
        <f>IF(G1797="","",IF(G1797&gt;(auxiliar!L$2*14),"Sim","Não"))</f>
        <v/>
      </c>
      <c r="I1797" s="384" t="str">
        <f t="shared" si="115"/>
        <v/>
      </c>
      <c r="J1797" s="380" t="str">
        <f>IF(Table9[[#This Row],[Código do agregado
'[Entidade']]]="","",IF(A1797&lt;&gt;A1796,"A",IF(J1796="A","B",IF(J1796="B","C",IF(J1796="C","D",IF(J1796="D","E",IF(J1796="E","F",IF(J1796="F","G",IF(J1796="G","H",IF(J1796="H","I",IF(J1796="I","J",IF(J1796="J","K",IF(J1796="K","L",IF(J1796="L","M",IF(J1796="M","N",IF(J1796="N","O",IF(J1796="O","P",IF(J1796="P","Q"))))))))))))))))))</f>
        <v/>
      </c>
      <c r="K1797" s="284" t="str">
        <f t="shared" si="116"/>
        <v/>
      </c>
      <c r="L1797" s="285" t="str">
        <f t="shared" si="117"/>
        <v/>
      </c>
      <c r="M1797" s="286" t="str">
        <f t="shared" ca="1" si="118"/>
        <v/>
      </c>
      <c r="U1797" s="275"/>
    </row>
    <row r="1798" spans="1:21" x14ac:dyDescent="0.25">
      <c r="A1798" s="276"/>
      <c r="B1798" s="277" t="str">
        <f>IF(Table9[[#This Row],[Código do agregado
'[Entidade']]]="","",(CONCATENATE(VLOOKUP(Table9[[#This Row],[Código do agregado
'[Entidade']]],Table8[[Código do agregado '[Entidade']]:[Código do agregado
'[1º Direito']]],8,FALSE),".",Table9[[#This Row],[Membro]])))</f>
        <v/>
      </c>
      <c r="C1798" s="278"/>
      <c r="D1798" s="279"/>
      <c r="E1798" s="280" t="str">
        <f ca="1">IF(Table9[[#This Row],[Data de nascimento (aaaa-mm-dd)]]="","",(IF(A1798="","",DATEDIF(D1798,NOW(),"y"))))</f>
        <v/>
      </c>
      <c r="F1798" s="281"/>
      <c r="G1798" s="282"/>
      <c r="H1798" s="283" t="str">
        <f>IF(G1798="","",IF(G1798&gt;(auxiliar!L$2*14),"Sim","Não"))</f>
        <v/>
      </c>
      <c r="I1798" s="384" t="str">
        <f t="shared" si="115"/>
        <v/>
      </c>
      <c r="J1798" s="380" t="str">
        <f>IF(Table9[[#This Row],[Código do agregado
'[Entidade']]]="","",IF(A1798&lt;&gt;A1797,"A",IF(J1797="A","B",IF(J1797="B","C",IF(J1797="C","D",IF(J1797="D","E",IF(J1797="E","F",IF(J1797="F","G",IF(J1797="G","H",IF(J1797="H","I",IF(J1797="I","J",IF(J1797="J","K",IF(J1797="K","L",IF(J1797="L","M",IF(J1797="M","N",IF(J1797="N","O",IF(J1797="O","P",IF(J1797="P","Q"))))))))))))))))))</f>
        <v/>
      </c>
      <c r="K1798" s="284" t="str">
        <f t="shared" si="116"/>
        <v/>
      </c>
      <c r="L1798" s="285" t="str">
        <f t="shared" si="117"/>
        <v/>
      </c>
      <c r="M1798" s="286" t="str">
        <f t="shared" ca="1" si="118"/>
        <v/>
      </c>
      <c r="U1798" s="275"/>
    </row>
    <row r="1799" spans="1:21" x14ac:dyDescent="0.25">
      <c r="A1799" s="276"/>
      <c r="B1799" s="277" t="str">
        <f>IF(Table9[[#This Row],[Código do agregado
'[Entidade']]]="","",(CONCATENATE(VLOOKUP(Table9[[#This Row],[Código do agregado
'[Entidade']]],Table8[[Código do agregado '[Entidade']]:[Código do agregado
'[1º Direito']]],8,FALSE),".",Table9[[#This Row],[Membro]])))</f>
        <v/>
      </c>
      <c r="C1799" s="278"/>
      <c r="D1799" s="279"/>
      <c r="E1799" s="280" t="str">
        <f ca="1">IF(Table9[[#This Row],[Data de nascimento (aaaa-mm-dd)]]="","",(IF(A1799="","",DATEDIF(D1799,NOW(),"y"))))</f>
        <v/>
      </c>
      <c r="F1799" s="281"/>
      <c r="G1799" s="282"/>
      <c r="H1799" s="283" t="str">
        <f>IF(G1799="","",IF(G1799&gt;(auxiliar!L$2*14),"Sim","Não"))</f>
        <v/>
      </c>
      <c r="I1799" s="384" t="str">
        <f t="shared" ref="I1799:I1862" si="119">IF(AND(A1799&lt;&gt;"",OR(C1799="",D1799="",F1799="",AND(H1799="",L1799="Rend"))),"NÃO","")</f>
        <v/>
      </c>
      <c r="J1799" s="380" t="str">
        <f>IF(Table9[[#This Row],[Código do agregado
'[Entidade']]]="","",IF(A1799&lt;&gt;A1798,"A",IF(J1798="A","B",IF(J1798="B","C",IF(J1798="C","D",IF(J1798="D","E",IF(J1798="E","F",IF(J1798="F","G",IF(J1798="G","H",IF(J1798="H","I",IF(J1798="I","J",IF(J1798="J","K",IF(J1798="K","L",IF(J1798="L","M",IF(J1798="M","N",IF(J1798="N","O",IF(J1798="O","P",IF(J1798="P","Q"))))))))))))))))))</f>
        <v/>
      </c>
      <c r="K1799" s="284" t="str">
        <f t="shared" si="116"/>
        <v/>
      </c>
      <c r="L1799" s="285" t="str">
        <f t="shared" si="117"/>
        <v/>
      </c>
      <c r="M1799" s="286" t="str">
        <f t="shared" ca="1" si="118"/>
        <v/>
      </c>
      <c r="U1799" s="275"/>
    </row>
    <row r="1800" spans="1:21" x14ac:dyDescent="0.25">
      <c r="A1800" s="276"/>
      <c r="B1800" s="277" t="str">
        <f>IF(Table9[[#This Row],[Código do agregado
'[Entidade']]]="","",(CONCATENATE(VLOOKUP(Table9[[#This Row],[Código do agregado
'[Entidade']]],Table8[[Código do agregado '[Entidade']]:[Código do agregado
'[1º Direito']]],8,FALSE),".",Table9[[#This Row],[Membro]])))</f>
        <v/>
      </c>
      <c r="C1800" s="278"/>
      <c r="D1800" s="279"/>
      <c r="E1800" s="280" t="str">
        <f ca="1">IF(Table9[[#This Row],[Data de nascimento (aaaa-mm-dd)]]="","",(IF(A1800="","",DATEDIF(D1800,NOW(),"y"))))</f>
        <v/>
      </c>
      <c r="F1800" s="281"/>
      <c r="G1800" s="282"/>
      <c r="H1800" s="283" t="str">
        <f>IF(G1800="","",IF(G1800&gt;(auxiliar!L$2*14),"Sim","Não"))</f>
        <v/>
      </c>
      <c r="I1800" s="384" t="str">
        <f t="shared" si="119"/>
        <v/>
      </c>
      <c r="J1800" s="380" t="str">
        <f>IF(Table9[[#This Row],[Código do agregado
'[Entidade']]]="","",IF(A1800&lt;&gt;A1799,"A",IF(J1799="A","B",IF(J1799="B","C",IF(J1799="C","D",IF(J1799="D","E",IF(J1799="E","F",IF(J1799="F","G",IF(J1799="G","H",IF(J1799="H","I",IF(J1799="I","J",IF(J1799="J","K",IF(J1799="K","L",IF(J1799="L","M",IF(J1799="M","N",IF(J1799="N","O",IF(J1799="O","P",IF(J1799="P","Q"))))))))))))))))))</f>
        <v/>
      </c>
      <c r="K1800" s="284" t="str">
        <f t="shared" si="116"/>
        <v/>
      </c>
      <c r="L1800" s="285" t="str">
        <f t="shared" si="117"/>
        <v/>
      </c>
      <c r="M1800" s="286" t="str">
        <f t="shared" ca="1" si="118"/>
        <v/>
      </c>
      <c r="U1800" s="275"/>
    </row>
    <row r="1801" spans="1:21" x14ac:dyDescent="0.25">
      <c r="A1801" s="276"/>
      <c r="B1801" s="277" t="str">
        <f>IF(Table9[[#This Row],[Código do agregado
'[Entidade']]]="","",(CONCATENATE(VLOOKUP(Table9[[#This Row],[Código do agregado
'[Entidade']]],Table8[[Código do agregado '[Entidade']]:[Código do agregado
'[1º Direito']]],8,FALSE),".",Table9[[#This Row],[Membro]])))</f>
        <v/>
      </c>
      <c r="C1801" s="278"/>
      <c r="D1801" s="279"/>
      <c r="E1801" s="280" t="str">
        <f ca="1">IF(Table9[[#This Row],[Data de nascimento (aaaa-mm-dd)]]="","",(IF(A1801="","",DATEDIF(D1801,NOW(),"y"))))</f>
        <v/>
      </c>
      <c r="F1801" s="281"/>
      <c r="G1801" s="282"/>
      <c r="H1801" s="283" t="str">
        <f>IF(G1801="","",IF(G1801&gt;(auxiliar!L$2*14),"Sim","Não"))</f>
        <v/>
      </c>
      <c r="I1801" s="384" t="str">
        <f t="shared" si="119"/>
        <v/>
      </c>
      <c r="J1801" s="380" t="str">
        <f>IF(Table9[[#This Row],[Código do agregado
'[Entidade']]]="","",IF(A1801&lt;&gt;A1800,"A",IF(J1800="A","B",IF(J1800="B","C",IF(J1800="C","D",IF(J1800="D","E",IF(J1800="E","F",IF(J1800="F","G",IF(J1800="G","H",IF(J1800="H","I",IF(J1800="I","J",IF(J1800="J","K",IF(J1800="K","L",IF(J1800="L","M",IF(J1800="M","N",IF(J1800="N","O",IF(J1800="O","P",IF(J1800="P","Q"))))))))))))))))))</f>
        <v/>
      </c>
      <c r="K1801" s="284" t="str">
        <f t="shared" si="116"/>
        <v/>
      </c>
      <c r="L1801" s="285" t="str">
        <f t="shared" si="117"/>
        <v/>
      </c>
      <c r="M1801" s="286" t="str">
        <f t="shared" ca="1" si="118"/>
        <v/>
      </c>
      <c r="U1801" s="275"/>
    </row>
    <row r="1802" spans="1:21" x14ac:dyDescent="0.25">
      <c r="A1802" s="276"/>
      <c r="B1802" s="277" t="str">
        <f>IF(Table9[[#This Row],[Código do agregado
'[Entidade']]]="","",(CONCATENATE(VLOOKUP(Table9[[#This Row],[Código do agregado
'[Entidade']]],Table8[[Código do agregado '[Entidade']]:[Código do agregado
'[1º Direito']]],8,FALSE),".",Table9[[#This Row],[Membro]])))</f>
        <v/>
      </c>
      <c r="C1802" s="278"/>
      <c r="D1802" s="279"/>
      <c r="E1802" s="280" t="str">
        <f ca="1">IF(Table9[[#This Row],[Data de nascimento (aaaa-mm-dd)]]="","",(IF(A1802="","",DATEDIF(D1802,NOW(),"y"))))</f>
        <v/>
      </c>
      <c r="F1802" s="281"/>
      <c r="G1802" s="282"/>
      <c r="H1802" s="283" t="str">
        <f>IF(G1802="","",IF(G1802&gt;(auxiliar!L$2*14),"Sim","Não"))</f>
        <v/>
      </c>
      <c r="I1802" s="384" t="str">
        <f t="shared" si="119"/>
        <v/>
      </c>
      <c r="J1802" s="380" t="str">
        <f>IF(Table9[[#This Row],[Código do agregado
'[Entidade']]]="","",IF(A1802&lt;&gt;A1801,"A",IF(J1801="A","B",IF(J1801="B","C",IF(J1801="C","D",IF(J1801="D","E",IF(J1801="E","F",IF(J1801="F","G",IF(J1801="G","H",IF(J1801="H","I",IF(J1801="I","J",IF(J1801="J","K",IF(J1801="K","L",IF(J1801="L","M",IF(J1801="M","N",IF(J1801="N","O",IF(J1801="O","P",IF(J1801="P","Q"))))))))))))))))))</f>
        <v/>
      </c>
      <c r="K1802" s="284" t="str">
        <f t="shared" si="116"/>
        <v/>
      </c>
      <c r="L1802" s="285" t="str">
        <f t="shared" si="117"/>
        <v/>
      </c>
      <c r="M1802" s="286" t="str">
        <f t="shared" ca="1" si="118"/>
        <v/>
      </c>
      <c r="U1802" s="275"/>
    </row>
    <row r="1803" spans="1:21" x14ac:dyDescent="0.25">
      <c r="A1803" s="276"/>
      <c r="B1803" s="277" t="str">
        <f>IF(Table9[[#This Row],[Código do agregado
'[Entidade']]]="","",(CONCATENATE(VLOOKUP(Table9[[#This Row],[Código do agregado
'[Entidade']]],Table8[[Código do agregado '[Entidade']]:[Código do agregado
'[1º Direito']]],8,FALSE),".",Table9[[#This Row],[Membro]])))</f>
        <v/>
      </c>
      <c r="C1803" s="278"/>
      <c r="D1803" s="279"/>
      <c r="E1803" s="280" t="str">
        <f ca="1">IF(Table9[[#This Row],[Data de nascimento (aaaa-mm-dd)]]="","",(IF(A1803="","",DATEDIF(D1803,NOW(),"y"))))</f>
        <v/>
      </c>
      <c r="F1803" s="281"/>
      <c r="G1803" s="282"/>
      <c r="H1803" s="283" t="str">
        <f>IF(G1803="","",IF(G1803&gt;(auxiliar!L$2*14),"Sim","Não"))</f>
        <v/>
      </c>
      <c r="I1803" s="384" t="str">
        <f t="shared" si="119"/>
        <v/>
      </c>
      <c r="J1803" s="380" t="str">
        <f>IF(Table9[[#This Row],[Código do agregado
'[Entidade']]]="","",IF(A1803&lt;&gt;A1802,"A",IF(J1802="A","B",IF(J1802="B","C",IF(J1802="C","D",IF(J1802="D","E",IF(J1802="E","F",IF(J1802="F","G",IF(J1802="G","H",IF(J1802="H","I",IF(J1802="I","J",IF(J1802="J","K",IF(J1802="K","L",IF(J1802="L","M",IF(J1802="M","N",IF(J1802="N","O",IF(J1802="O","P",IF(J1802="P","Q"))))))))))))))))))</f>
        <v/>
      </c>
      <c r="K1803" s="284" t="str">
        <f t="shared" si="116"/>
        <v/>
      </c>
      <c r="L1803" s="285" t="str">
        <f t="shared" si="117"/>
        <v/>
      </c>
      <c r="M1803" s="286" t="str">
        <f t="shared" ca="1" si="118"/>
        <v/>
      </c>
      <c r="U1803" s="275"/>
    </row>
    <row r="1804" spans="1:21" x14ac:dyDescent="0.25">
      <c r="A1804" s="276"/>
      <c r="B1804" s="277" t="str">
        <f>IF(Table9[[#This Row],[Código do agregado
'[Entidade']]]="","",(CONCATENATE(VLOOKUP(Table9[[#This Row],[Código do agregado
'[Entidade']]],Table8[[Código do agregado '[Entidade']]:[Código do agregado
'[1º Direito']]],8,FALSE),".",Table9[[#This Row],[Membro]])))</f>
        <v/>
      </c>
      <c r="C1804" s="278"/>
      <c r="D1804" s="279"/>
      <c r="E1804" s="280" t="str">
        <f ca="1">IF(Table9[[#This Row],[Data de nascimento (aaaa-mm-dd)]]="","",(IF(A1804="","",DATEDIF(D1804,NOW(),"y"))))</f>
        <v/>
      </c>
      <c r="F1804" s="281"/>
      <c r="G1804" s="282"/>
      <c r="H1804" s="283" t="str">
        <f>IF(G1804="","",IF(G1804&gt;(auxiliar!L$2*14),"Sim","Não"))</f>
        <v/>
      </c>
      <c r="I1804" s="384" t="str">
        <f t="shared" si="119"/>
        <v/>
      </c>
      <c r="J1804" s="380" t="str">
        <f>IF(Table9[[#This Row],[Código do agregado
'[Entidade']]]="","",IF(A1804&lt;&gt;A1803,"A",IF(J1803="A","B",IF(J1803="B","C",IF(J1803="C","D",IF(J1803="D","E",IF(J1803="E","F",IF(J1803="F","G",IF(J1803="G","H",IF(J1803="H","I",IF(J1803="I","J",IF(J1803="J","K",IF(J1803="K","L",IF(J1803="L","M",IF(J1803="M","N",IF(J1803="N","O",IF(J1803="O","P",IF(J1803="P","Q"))))))))))))))))))</f>
        <v/>
      </c>
      <c r="K1804" s="284" t="str">
        <f t="shared" ref="K1804:K1867" si="120">IFERROR(IF(OR(RIGHT(C1804,1)-(11-((9*LEFT(C1804,1)+8*MID(C1804,2,1)+7*MID(C1804,3,1)+6*MID(C1804,4,1)+5*MID(C1804,5,1)+4*MID(C1804,6,1)+3*MID(C1804,7,1)+2*MID(C1804,8,1))-(11*INT((9*LEFT(C1804,1)+8*MID(C1804,2,1)+7*MID(C1804,3,1)+6*MID(C1804,4,1)+5*MID(C1804,5,1)+4*MID(C1804,6,1)+3*MID(C1804,7,1)+2*MID(C1804,8,1))/11))))=0,RIGHT(C1804,1)-(11-((9*LEFT(C1804,1)+8*MID(C1804,2,1)+7*MID(C1804,3,1)+6*MID(C1804,4,1)+5*MID(C1804,5,1)+4*MID(C1804,6,1)+3*MID(C1804,7,1)+2*MID(C1804,8,1))-(11*INT((9*LEFT(C1804,1)+8*MID(C1804,2,1)+7*MID(C1804,3,1)+6*MID(C1804,4,1)+5*MID(C1804,5,1)+4*MID(C1804,6,1)+3*MID(C1804,7,1)+2*MID(C1804,8,1))/11))))=-11,RIGHT(C1804,1)-(11-((9*LEFT(C1804,1)+8*MID(C1804,2,1)+7*MID(C1804,3,1)+6*MID(C1804,4,1)+5*MID(C1804,5,1)+4*MID(C1804,6,1)+3*MID(C1804,7,1)+2*MID(C1804,8,1))-(11*INT((9*LEFT(C1804,1)+8*MID(C1804,2,1)+7*MID(C1804,3,1)+6*MID(C1804,4,1)+5*MID(C1804,5,1)+4*MID(C1804,6,1)+3*MID(C1804,7,1)+2*MID(C1804,8,1))/11))))=-10),"","X"),"")</f>
        <v/>
      </c>
      <c r="L1804" s="285" t="str">
        <f t="shared" ref="L1804:L1867" si="121">IF(RIGHT(B1804,1)="A","",IF(B1804="","",IF(OR(E1804&gt;65,AND(E1804&gt;17,E1804&lt;26)),"Rend","")))</f>
        <v/>
      </c>
      <c r="M1804" s="286" t="str">
        <f t="shared" ref="M1804:M1867" ca="1" si="122">IF(OR(E1804&lt;18,AND(H1804="Não",L1804="Rend")),"Dep","")</f>
        <v/>
      </c>
      <c r="U1804" s="275"/>
    </row>
    <row r="1805" spans="1:21" x14ac:dyDescent="0.25">
      <c r="A1805" s="276"/>
      <c r="B1805" s="277" t="str">
        <f>IF(Table9[[#This Row],[Código do agregado
'[Entidade']]]="","",(CONCATENATE(VLOOKUP(Table9[[#This Row],[Código do agregado
'[Entidade']]],Table8[[Código do agregado '[Entidade']]:[Código do agregado
'[1º Direito']]],8,FALSE),".",Table9[[#This Row],[Membro]])))</f>
        <v/>
      </c>
      <c r="C1805" s="278"/>
      <c r="D1805" s="279"/>
      <c r="E1805" s="280" t="str">
        <f ca="1">IF(Table9[[#This Row],[Data de nascimento (aaaa-mm-dd)]]="","",(IF(A1805="","",DATEDIF(D1805,NOW(),"y"))))</f>
        <v/>
      </c>
      <c r="F1805" s="281"/>
      <c r="G1805" s="282"/>
      <c r="H1805" s="283" t="str">
        <f>IF(G1805="","",IF(G1805&gt;(auxiliar!L$2*14),"Sim","Não"))</f>
        <v/>
      </c>
      <c r="I1805" s="384" t="str">
        <f t="shared" si="119"/>
        <v/>
      </c>
      <c r="J1805" s="380" t="str">
        <f>IF(Table9[[#This Row],[Código do agregado
'[Entidade']]]="","",IF(A1805&lt;&gt;A1804,"A",IF(J1804="A","B",IF(J1804="B","C",IF(J1804="C","D",IF(J1804="D","E",IF(J1804="E","F",IF(J1804="F","G",IF(J1804="G","H",IF(J1804="H","I",IF(J1804="I","J",IF(J1804="J","K",IF(J1804="K","L",IF(J1804="L","M",IF(J1804="M","N",IF(J1804="N","O",IF(J1804="O","P",IF(J1804="P","Q"))))))))))))))))))</f>
        <v/>
      </c>
      <c r="K1805" s="284" t="str">
        <f t="shared" si="120"/>
        <v/>
      </c>
      <c r="L1805" s="285" t="str">
        <f t="shared" si="121"/>
        <v/>
      </c>
      <c r="M1805" s="286" t="str">
        <f t="shared" ca="1" si="122"/>
        <v/>
      </c>
      <c r="U1805" s="275"/>
    </row>
    <row r="1806" spans="1:21" x14ac:dyDescent="0.25">
      <c r="A1806" s="276"/>
      <c r="B1806" s="277" t="str">
        <f>IF(Table9[[#This Row],[Código do agregado
'[Entidade']]]="","",(CONCATENATE(VLOOKUP(Table9[[#This Row],[Código do agregado
'[Entidade']]],Table8[[Código do agregado '[Entidade']]:[Código do agregado
'[1º Direito']]],8,FALSE),".",Table9[[#This Row],[Membro]])))</f>
        <v/>
      </c>
      <c r="C1806" s="278"/>
      <c r="D1806" s="279"/>
      <c r="E1806" s="280" t="str">
        <f ca="1">IF(Table9[[#This Row],[Data de nascimento (aaaa-mm-dd)]]="","",(IF(A1806="","",DATEDIF(D1806,NOW(),"y"))))</f>
        <v/>
      </c>
      <c r="F1806" s="281"/>
      <c r="G1806" s="282"/>
      <c r="H1806" s="283" t="str">
        <f>IF(G1806="","",IF(G1806&gt;(auxiliar!L$2*14),"Sim","Não"))</f>
        <v/>
      </c>
      <c r="I1806" s="384" t="str">
        <f t="shared" si="119"/>
        <v/>
      </c>
      <c r="J1806" s="380" t="str">
        <f>IF(Table9[[#This Row],[Código do agregado
'[Entidade']]]="","",IF(A1806&lt;&gt;A1805,"A",IF(J1805="A","B",IF(J1805="B","C",IF(J1805="C","D",IF(J1805="D","E",IF(J1805="E","F",IF(J1805="F","G",IF(J1805="G","H",IF(J1805="H","I",IF(J1805="I","J",IF(J1805="J","K",IF(J1805="K","L",IF(J1805="L","M",IF(J1805="M","N",IF(J1805="N","O",IF(J1805="O","P",IF(J1805="P","Q"))))))))))))))))))</f>
        <v/>
      </c>
      <c r="K1806" s="284" t="str">
        <f t="shared" si="120"/>
        <v/>
      </c>
      <c r="L1806" s="285" t="str">
        <f t="shared" si="121"/>
        <v/>
      </c>
      <c r="M1806" s="286" t="str">
        <f t="shared" ca="1" si="122"/>
        <v/>
      </c>
      <c r="U1806" s="275"/>
    </row>
    <row r="1807" spans="1:21" x14ac:dyDescent="0.25">
      <c r="A1807" s="276"/>
      <c r="B1807" s="277" t="str">
        <f>IF(Table9[[#This Row],[Código do agregado
'[Entidade']]]="","",(CONCATENATE(VLOOKUP(Table9[[#This Row],[Código do agregado
'[Entidade']]],Table8[[Código do agregado '[Entidade']]:[Código do agregado
'[1º Direito']]],8,FALSE),".",Table9[[#This Row],[Membro]])))</f>
        <v/>
      </c>
      <c r="C1807" s="278"/>
      <c r="D1807" s="279"/>
      <c r="E1807" s="280" t="str">
        <f ca="1">IF(Table9[[#This Row],[Data de nascimento (aaaa-mm-dd)]]="","",(IF(A1807="","",DATEDIF(D1807,NOW(),"y"))))</f>
        <v/>
      </c>
      <c r="F1807" s="281"/>
      <c r="G1807" s="282"/>
      <c r="H1807" s="283" t="str">
        <f>IF(G1807="","",IF(G1807&gt;(auxiliar!L$2*14),"Sim","Não"))</f>
        <v/>
      </c>
      <c r="I1807" s="384" t="str">
        <f t="shared" si="119"/>
        <v/>
      </c>
      <c r="J1807" s="380" t="str">
        <f>IF(Table9[[#This Row],[Código do agregado
'[Entidade']]]="","",IF(A1807&lt;&gt;A1806,"A",IF(J1806="A","B",IF(J1806="B","C",IF(J1806="C","D",IF(J1806="D","E",IF(J1806="E","F",IF(J1806="F","G",IF(J1806="G","H",IF(J1806="H","I",IF(J1806="I","J",IF(J1806="J","K",IF(J1806="K","L",IF(J1806="L","M",IF(J1806="M","N",IF(J1806="N","O",IF(J1806="O","P",IF(J1806="P","Q"))))))))))))))))))</f>
        <v/>
      </c>
      <c r="K1807" s="284" t="str">
        <f t="shared" si="120"/>
        <v/>
      </c>
      <c r="L1807" s="285" t="str">
        <f t="shared" si="121"/>
        <v/>
      </c>
      <c r="M1807" s="286" t="str">
        <f t="shared" ca="1" si="122"/>
        <v/>
      </c>
      <c r="U1807" s="275"/>
    </row>
    <row r="1808" spans="1:21" x14ac:dyDescent="0.25">
      <c r="A1808" s="276"/>
      <c r="B1808" s="277" t="str">
        <f>IF(Table9[[#This Row],[Código do agregado
'[Entidade']]]="","",(CONCATENATE(VLOOKUP(Table9[[#This Row],[Código do agregado
'[Entidade']]],Table8[[Código do agregado '[Entidade']]:[Código do agregado
'[1º Direito']]],8,FALSE),".",Table9[[#This Row],[Membro]])))</f>
        <v/>
      </c>
      <c r="C1808" s="278"/>
      <c r="D1808" s="279"/>
      <c r="E1808" s="280" t="str">
        <f ca="1">IF(Table9[[#This Row],[Data de nascimento (aaaa-mm-dd)]]="","",(IF(A1808="","",DATEDIF(D1808,NOW(),"y"))))</f>
        <v/>
      </c>
      <c r="F1808" s="281"/>
      <c r="G1808" s="282"/>
      <c r="H1808" s="283" t="str">
        <f>IF(G1808="","",IF(G1808&gt;(auxiliar!L$2*14),"Sim","Não"))</f>
        <v/>
      </c>
      <c r="I1808" s="384" t="str">
        <f t="shared" si="119"/>
        <v/>
      </c>
      <c r="J1808" s="380" t="str">
        <f>IF(Table9[[#This Row],[Código do agregado
'[Entidade']]]="","",IF(A1808&lt;&gt;A1807,"A",IF(J1807="A","B",IF(J1807="B","C",IF(J1807="C","D",IF(J1807="D","E",IF(J1807="E","F",IF(J1807="F","G",IF(J1807="G","H",IF(J1807="H","I",IF(J1807="I","J",IF(J1807="J","K",IF(J1807="K","L",IF(J1807="L","M",IF(J1807="M","N",IF(J1807="N","O",IF(J1807="O","P",IF(J1807="P","Q"))))))))))))))))))</f>
        <v/>
      </c>
      <c r="K1808" s="284" t="str">
        <f t="shared" si="120"/>
        <v/>
      </c>
      <c r="L1808" s="285" t="str">
        <f t="shared" si="121"/>
        <v/>
      </c>
      <c r="M1808" s="286" t="str">
        <f t="shared" ca="1" si="122"/>
        <v/>
      </c>
      <c r="U1808" s="275"/>
    </row>
    <row r="1809" spans="1:21" x14ac:dyDescent="0.25">
      <c r="A1809" s="276"/>
      <c r="B1809" s="277" t="str">
        <f>IF(Table9[[#This Row],[Código do agregado
'[Entidade']]]="","",(CONCATENATE(VLOOKUP(Table9[[#This Row],[Código do agregado
'[Entidade']]],Table8[[Código do agregado '[Entidade']]:[Código do agregado
'[1º Direito']]],8,FALSE),".",Table9[[#This Row],[Membro]])))</f>
        <v/>
      </c>
      <c r="C1809" s="278"/>
      <c r="D1809" s="279"/>
      <c r="E1809" s="280" t="str">
        <f ca="1">IF(Table9[[#This Row],[Data de nascimento (aaaa-mm-dd)]]="","",(IF(A1809="","",DATEDIF(D1809,NOW(),"y"))))</f>
        <v/>
      </c>
      <c r="F1809" s="281"/>
      <c r="G1809" s="282"/>
      <c r="H1809" s="283" t="str">
        <f>IF(G1809="","",IF(G1809&gt;(auxiliar!L$2*14),"Sim","Não"))</f>
        <v/>
      </c>
      <c r="I1809" s="384" t="str">
        <f t="shared" si="119"/>
        <v/>
      </c>
      <c r="J1809" s="380" t="str">
        <f>IF(Table9[[#This Row],[Código do agregado
'[Entidade']]]="","",IF(A1809&lt;&gt;A1808,"A",IF(J1808="A","B",IF(J1808="B","C",IF(J1808="C","D",IF(J1808="D","E",IF(J1808="E","F",IF(J1808="F","G",IF(J1808="G","H",IF(J1808="H","I",IF(J1808="I","J",IF(J1808="J","K",IF(J1808="K","L",IF(J1808="L","M",IF(J1808="M","N",IF(J1808="N","O",IF(J1808="O","P",IF(J1808="P","Q"))))))))))))))))))</f>
        <v/>
      </c>
      <c r="K1809" s="284" t="str">
        <f t="shared" si="120"/>
        <v/>
      </c>
      <c r="L1809" s="285" t="str">
        <f t="shared" si="121"/>
        <v/>
      </c>
      <c r="M1809" s="286" t="str">
        <f t="shared" ca="1" si="122"/>
        <v/>
      </c>
      <c r="U1809" s="275"/>
    </row>
    <row r="1810" spans="1:21" x14ac:dyDescent="0.25">
      <c r="A1810" s="276"/>
      <c r="B1810" s="277" t="str">
        <f>IF(Table9[[#This Row],[Código do agregado
'[Entidade']]]="","",(CONCATENATE(VLOOKUP(Table9[[#This Row],[Código do agregado
'[Entidade']]],Table8[[Código do agregado '[Entidade']]:[Código do agregado
'[1º Direito']]],8,FALSE),".",Table9[[#This Row],[Membro]])))</f>
        <v/>
      </c>
      <c r="C1810" s="278"/>
      <c r="D1810" s="279"/>
      <c r="E1810" s="280" t="str">
        <f ca="1">IF(Table9[[#This Row],[Data de nascimento (aaaa-mm-dd)]]="","",(IF(A1810="","",DATEDIF(D1810,NOW(),"y"))))</f>
        <v/>
      </c>
      <c r="F1810" s="281"/>
      <c r="G1810" s="282"/>
      <c r="H1810" s="283" t="str">
        <f>IF(G1810="","",IF(G1810&gt;(auxiliar!L$2*14),"Sim","Não"))</f>
        <v/>
      </c>
      <c r="I1810" s="384" t="str">
        <f t="shared" si="119"/>
        <v/>
      </c>
      <c r="J1810" s="380" t="str">
        <f>IF(Table9[[#This Row],[Código do agregado
'[Entidade']]]="","",IF(A1810&lt;&gt;A1809,"A",IF(J1809="A","B",IF(J1809="B","C",IF(J1809="C","D",IF(J1809="D","E",IF(J1809="E","F",IF(J1809="F","G",IF(J1809="G","H",IF(J1809="H","I",IF(J1809="I","J",IF(J1809="J","K",IF(J1809="K","L",IF(J1809="L","M",IF(J1809="M","N",IF(J1809="N","O",IF(J1809="O","P",IF(J1809="P","Q"))))))))))))))))))</f>
        <v/>
      </c>
      <c r="K1810" s="284" t="str">
        <f t="shared" si="120"/>
        <v/>
      </c>
      <c r="L1810" s="285" t="str">
        <f t="shared" si="121"/>
        <v/>
      </c>
      <c r="M1810" s="286" t="str">
        <f t="shared" ca="1" si="122"/>
        <v/>
      </c>
      <c r="U1810" s="275"/>
    </row>
    <row r="1811" spans="1:21" x14ac:dyDescent="0.25">
      <c r="A1811" s="276"/>
      <c r="B1811" s="277" t="str">
        <f>IF(Table9[[#This Row],[Código do agregado
'[Entidade']]]="","",(CONCATENATE(VLOOKUP(Table9[[#This Row],[Código do agregado
'[Entidade']]],Table8[[Código do agregado '[Entidade']]:[Código do agregado
'[1º Direito']]],8,FALSE),".",Table9[[#This Row],[Membro]])))</f>
        <v/>
      </c>
      <c r="C1811" s="278"/>
      <c r="D1811" s="279"/>
      <c r="E1811" s="280" t="str">
        <f ca="1">IF(Table9[[#This Row],[Data de nascimento (aaaa-mm-dd)]]="","",(IF(A1811="","",DATEDIF(D1811,NOW(),"y"))))</f>
        <v/>
      </c>
      <c r="F1811" s="281"/>
      <c r="G1811" s="282"/>
      <c r="H1811" s="283" t="str">
        <f>IF(G1811="","",IF(G1811&gt;(auxiliar!L$2*14),"Sim","Não"))</f>
        <v/>
      </c>
      <c r="I1811" s="384" t="str">
        <f t="shared" si="119"/>
        <v/>
      </c>
      <c r="J1811" s="380" t="str">
        <f>IF(Table9[[#This Row],[Código do agregado
'[Entidade']]]="","",IF(A1811&lt;&gt;A1810,"A",IF(J1810="A","B",IF(J1810="B","C",IF(J1810="C","D",IF(J1810="D","E",IF(J1810="E","F",IF(J1810="F","G",IF(J1810="G","H",IF(J1810="H","I",IF(J1810="I","J",IF(J1810="J","K",IF(J1810="K","L",IF(J1810="L","M",IF(J1810="M","N",IF(J1810="N","O",IF(J1810="O","P",IF(J1810="P","Q"))))))))))))))))))</f>
        <v/>
      </c>
      <c r="K1811" s="284" t="str">
        <f t="shared" si="120"/>
        <v/>
      </c>
      <c r="L1811" s="285" t="str">
        <f t="shared" si="121"/>
        <v/>
      </c>
      <c r="M1811" s="286" t="str">
        <f t="shared" ca="1" si="122"/>
        <v/>
      </c>
      <c r="U1811" s="275"/>
    </row>
    <row r="1812" spans="1:21" x14ac:dyDescent="0.25">
      <c r="A1812" s="276"/>
      <c r="B1812" s="277" t="str">
        <f>IF(Table9[[#This Row],[Código do agregado
'[Entidade']]]="","",(CONCATENATE(VLOOKUP(Table9[[#This Row],[Código do agregado
'[Entidade']]],Table8[[Código do agregado '[Entidade']]:[Código do agregado
'[1º Direito']]],8,FALSE),".",Table9[[#This Row],[Membro]])))</f>
        <v/>
      </c>
      <c r="C1812" s="278"/>
      <c r="D1812" s="279"/>
      <c r="E1812" s="280" t="str">
        <f ca="1">IF(Table9[[#This Row],[Data de nascimento (aaaa-mm-dd)]]="","",(IF(A1812="","",DATEDIF(D1812,NOW(),"y"))))</f>
        <v/>
      </c>
      <c r="F1812" s="281"/>
      <c r="G1812" s="282"/>
      <c r="H1812" s="283" t="str">
        <f>IF(G1812="","",IF(G1812&gt;(auxiliar!L$2*14),"Sim","Não"))</f>
        <v/>
      </c>
      <c r="I1812" s="384" t="str">
        <f t="shared" si="119"/>
        <v/>
      </c>
      <c r="J1812" s="380" t="str">
        <f>IF(Table9[[#This Row],[Código do agregado
'[Entidade']]]="","",IF(A1812&lt;&gt;A1811,"A",IF(J1811="A","B",IF(J1811="B","C",IF(J1811="C","D",IF(J1811="D","E",IF(J1811="E","F",IF(J1811="F","G",IF(J1811="G","H",IF(J1811="H","I",IF(J1811="I","J",IF(J1811="J","K",IF(J1811="K","L",IF(J1811="L","M",IF(J1811="M","N",IF(J1811="N","O",IF(J1811="O","P",IF(J1811="P","Q"))))))))))))))))))</f>
        <v/>
      </c>
      <c r="K1812" s="284" t="str">
        <f t="shared" si="120"/>
        <v/>
      </c>
      <c r="L1812" s="285" t="str">
        <f t="shared" si="121"/>
        <v/>
      </c>
      <c r="M1812" s="286" t="str">
        <f t="shared" ca="1" si="122"/>
        <v/>
      </c>
      <c r="U1812" s="275"/>
    </row>
    <row r="1813" spans="1:21" x14ac:dyDescent="0.25">
      <c r="A1813" s="276"/>
      <c r="B1813" s="277" t="str">
        <f>IF(Table9[[#This Row],[Código do agregado
'[Entidade']]]="","",(CONCATENATE(VLOOKUP(Table9[[#This Row],[Código do agregado
'[Entidade']]],Table8[[Código do agregado '[Entidade']]:[Código do agregado
'[1º Direito']]],8,FALSE),".",Table9[[#This Row],[Membro]])))</f>
        <v/>
      </c>
      <c r="C1813" s="278"/>
      <c r="D1813" s="279"/>
      <c r="E1813" s="280" t="str">
        <f ca="1">IF(Table9[[#This Row],[Data de nascimento (aaaa-mm-dd)]]="","",(IF(A1813="","",DATEDIF(D1813,NOW(),"y"))))</f>
        <v/>
      </c>
      <c r="F1813" s="281"/>
      <c r="G1813" s="282"/>
      <c r="H1813" s="283" t="str">
        <f>IF(G1813="","",IF(G1813&gt;(auxiliar!L$2*14),"Sim","Não"))</f>
        <v/>
      </c>
      <c r="I1813" s="384" t="str">
        <f t="shared" si="119"/>
        <v/>
      </c>
      <c r="J1813" s="380" t="str">
        <f>IF(Table9[[#This Row],[Código do agregado
'[Entidade']]]="","",IF(A1813&lt;&gt;A1812,"A",IF(J1812="A","B",IF(J1812="B","C",IF(J1812="C","D",IF(J1812="D","E",IF(J1812="E","F",IF(J1812="F","G",IF(J1812="G","H",IF(J1812="H","I",IF(J1812="I","J",IF(J1812="J","K",IF(J1812="K","L",IF(J1812="L","M",IF(J1812="M","N",IF(J1812="N","O",IF(J1812="O","P",IF(J1812="P","Q"))))))))))))))))))</f>
        <v/>
      </c>
      <c r="K1813" s="284" t="str">
        <f t="shared" si="120"/>
        <v/>
      </c>
      <c r="L1813" s="285" t="str">
        <f t="shared" si="121"/>
        <v/>
      </c>
      <c r="M1813" s="286" t="str">
        <f t="shared" ca="1" si="122"/>
        <v/>
      </c>
      <c r="U1813" s="275"/>
    </row>
    <row r="1814" spans="1:21" x14ac:dyDescent="0.25">
      <c r="A1814" s="276"/>
      <c r="B1814" s="277" t="str">
        <f>IF(Table9[[#This Row],[Código do agregado
'[Entidade']]]="","",(CONCATENATE(VLOOKUP(Table9[[#This Row],[Código do agregado
'[Entidade']]],Table8[[Código do agregado '[Entidade']]:[Código do agregado
'[1º Direito']]],8,FALSE),".",Table9[[#This Row],[Membro]])))</f>
        <v/>
      </c>
      <c r="C1814" s="278"/>
      <c r="D1814" s="279"/>
      <c r="E1814" s="280" t="str">
        <f ca="1">IF(Table9[[#This Row],[Data de nascimento (aaaa-mm-dd)]]="","",(IF(A1814="","",DATEDIF(D1814,NOW(),"y"))))</f>
        <v/>
      </c>
      <c r="F1814" s="281"/>
      <c r="G1814" s="282"/>
      <c r="H1814" s="283" t="str">
        <f>IF(G1814="","",IF(G1814&gt;(auxiliar!L$2*14),"Sim","Não"))</f>
        <v/>
      </c>
      <c r="I1814" s="384" t="str">
        <f t="shared" si="119"/>
        <v/>
      </c>
      <c r="J1814" s="380" t="str">
        <f>IF(Table9[[#This Row],[Código do agregado
'[Entidade']]]="","",IF(A1814&lt;&gt;A1813,"A",IF(J1813="A","B",IF(J1813="B","C",IF(J1813="C","D",IF(J1813="D","E",IF(J1813="E","F",IF(J1813="F","G",IF(J1813="G","H",IF(J1813="H","I",IF(J1813="I","J",IF(J1813="J","K",IF(J1813="K","L",IF(J1813="L","M",IF(J1813="M","N",IF(J1813="N","O",IF(J1813="O","P",IF(J1813="P","Q"))))))))))))))))))</f>
        <v/>
      </c>
      <c r="K1814" s="284" t="str">
        <f t="shared" si="120"/>
        <v/>
      </c>
      <c r="L1814" s="285" t="str">
        <f t="shared" si="121"/>
        <v/>
      </c>
      <c r="M1814" s="286" t="str">
        <f t="shared" ca="1" si="122"/>
        <v/>
      </c>
      <c r="U1814" s="275"/>
    </row>
    <row r="1815" spans="1:21" x14ac:dyDescent="0.25">
      <c r="A1815" s="276"/>
      <c r="B1815" s="277" t="str">
        <f>IF(Table9[[#This Row],[Código do agregado
'[Entidade']]]="","",(CONCATENATE(VLOOKUP(Table9[[#This Row],[Código do agregado
'[Entidade']]],Table8[[Código do agregado '[Entidade']]:[Código do agregado
'[1º Direito']]],8,FALSE),".",Table9[[#This Row],[Membro]])))</f>
        <v/>
      </c>
      <c r="C1815" s="278"/>
      <c r="D1815" s="279"/>
      <c r="E1815" s="280" t="str">
        <f ca="1">IF(Table9[[#This Row],[Data de nascimento (aaaa-mm-dd)]]="","",(IF(A1815="","",DATEDIF(D1815,NOW(),"y"))))</f>
        <v/>
      </c>
      <c r="F1815" s="281"/>
      <c r="G1815" s="282"/>
      <c r="H1815" s="283" t="str">
        <f>IF(G1815="","",IF(G1815&gt;(auxiliar!L$2*14),"Sim","Não"))</f>
        <v/>
      </c>
      <c r="I1815" s="384" t="str">
        <f t="shared" si="119"/>
        <v/>
      </c>
      <c r="J1815" s="380" t="str">
        <f>IF(Table9[[#This Row],[Código do agregado
'[Entidade']]]="","",IF(A1815&lt;&gt;A1814,"A",IF(J1814="A","B",IF(J1814="B","C",IF(J1814="C","D",IF(J1814="D","E",IF(J1814="E","F",IF(J1814="F","G",IF(J1814="G","H",IF(J1814="H","I",IF(J1814="I","J",IF(J1814="J","K",IF(J1814="K","L",IF(J1814="L","M",IF(J1814="M","N",IF(J1814="N","O",IF(J1814="O","P",IF(J1814="P","Q"))))))))))))))))))</f>
        <v/>
      </c>
      <c r="K1815" s="284" t="str">
        <f t="shared" si="120"/>
        <v/>
      </c>
      <c r="L1815" s="285" t="str">
        <f t="shared" si="121"/>
        <v/>
      </c>
      <c r="M1815" s="286" t="str">
        <f t="shared" ca="1" si="122"/>
        <v/>
      </c>
      <c r="U1815" s="275"/>
    </row>
    <row r="1816" spans="1:21" x14ac:dyDescent="0.25">
      <c r="A1816" s="276"/>
      <c r="B1816" s="277" t="str">
        <f>IF(Table9[[#This Row],[Código do agregado
'[Entidade']]]="","",(CONCATENATE(VLOOKUP(Table9[[#This Row],[Código do agregado
'[Entidade']]],Table8[[Código do agregado '[Entidade']]:[Código do agregado
'[1º Direito']]],8,FALSE),".",Table9[[#This Row],[Membro]])))</f>
        <v/>
      </c>
      <c r="C1816" s="278"/>
      <c r="D1816" s="279"/>
      <c r="E1816" s="280" t="str">
        <f ca="1">IF(Table9[[#This Row],[Data de nascimento (aaaa-mm-dd)]]="","",(IF(A1816="","",DATEDIF(D1816,NOW(),"y"))))</f>
        <v/>
      </c>
      <c r="F1816" s="281"/>
      <c r="G1816" s="282"/>
      <c r="H1816" s="283" t="str">
        <f>IF(G1816="","",IF(G1816&gt;(auxiliar!L$2*14),"Sim","Não"))</f>
        <v/>
      </c>
      <c r="I1816" s="384" t="str">
        <f t="shared" si="119"/>
        <v/>
      </c>
      <c r="J1816" s="380" t="str">
        <f>IF(Table9[[#This Row],[Código do agregado
'[Entidade']]]="","",IF(A1816&lt;&gt;A1815,"A",IF(J1815="A","B",IF(J1815="B","C",IF(J1815="C","D",IF(J1815="D","E",IF(J1815="E","F",IF(J1815="F","G",IF(J1815="G","H",IF(J1815="H","I",IF(J1815="I","J",IF(J1815="J","K",IF(J1815="K","L",IF(J1815="L","M",IF(J1815="M","N",IF(J1815="N","O",IF(J1815="O","P",IF(J1815="P","Q"))))))))))))))))))</f>
        <v/>
      </c>
      <c r="K1816" s="284" t="str">
        <f t="shared" si="120"/>
        <v/>
      </c>
      <c r="L1816" s="285" t="str">
        <f t="shared" si="121"/>
        <v/>
      </c>
      <c r="M1816" s="286" t="str">
        <f t="shared" ca="1" si="122"/>
        <v/>
      </c>
      <c r="U1816" s="275"/>
    </row>
    <row r="1817" spans="1:21" x14ac:dyDescent="0.25">
      <c r="A1817" s="276"/>
      <c r="B1817" s="277" t="str">
        <f>IF(Table9[[#This Row],[Código do agregado
'[Entidade']]]="","",(CONCATENATE(VLOOKUP(Table9[[#This Row],[Código do agregado
'[Entidade']]],Table8[[Código do agregado '[Entidade']]:[Código do agregado
'[1º Direito']]],8,FALSE),".",Table9[[#This Row],[Membro]])))</f>
        <v/>
      </c>
      <c r="C1817" s="278"/>
      <c r="D1817" s="279"/>
      <c r="E1817" s="280" t="str">
        <f ca="1">IF(Table9[[#This Row],[Data de nascimento (aaaa-mm-dd)]]="","",(IF(A1817="","",DATEDIF(D1817,NOW(),"y"))))</f>
        <v/>
      </c>
      <c r="F1817" s="281"/>
      <c r="G1817" s="282"/>
      <c r="H1817" s="283" t="str">
        <f>IF(G1817="","",IF(G1817&gt;(auxiliar!L$2*14),"Sim","Não"))</f>
        <v/>
      </c>
      <c r="I1817" s="384" t="str">
        <f t="shared" si="119"/>
        <v/>
      </c>
      <c r="J1817" s="380" t="str">
        <f>IF(Table9[[#This Row],[Código do agregado
'[Entidade']]]="","",IF(A1817&lt;&gt;A1816,"A",IF(J1816="A","B",IF(J1816="B","C",IF(J1816="C","D",IF(J1816="D","E",IF(J1816="E","F",IF(J1816="F","G",IF(J1816="G","H",IF(J1816="H","I",IF(J1816="I","J",IF(J1816="J","K",IF(J1816="K","L",IF(J1816="L","M",IF(J1816="M","N",IF(J1816="N","O",IF(J1816="O","P",IF(J1816="P","Q"))))))))))))))))))</f>
        <v/>
      </c>
      <c r="K1817" s="284" t="str">
        <f t="shared" si="120"/>
        <v/>
      </c>
      <c r="L1817" s="285" t="str">
        <f t="shared" si="121"/>
        <v/>
      </c>
      <c r="M1817" s="286" t="str">
        <f t="shared" ca="1" si="122"/>
        <v/>
      </c>
      <c r="U1817" s="275"/>
    </row>
    <row r="1818" spans="1:21" x14ac:dyDescent="0.25">
      <c r="A1818" s="276"/>
      <c r="B1818" s="277" t="str">
        <f>IF(Table9[[#This Row],[Código do agregado
'[Entidade']]]="","",(CONCATENATE(VLOOKUP(Table9[[#This Row],[Código do agregado
'[Entidade']]],Table8[[Código do agregado '[Entidade']]:[Código do agregado
'[1º Direito']]],8,FALSE),".",Table9[[#This Row],[Membro]])))</f>
        <v/>
      </c>
      <c r="C1818" s="278"/>
      <c r="D1818" s="279"/>
      <c r="E1818" s="280" t="str">
        <f ca="1">IF(Table9[[#This Row],[Data de nascimento (aaaa-mm-dd)]]="","",(IF(A1818="","",DATEDIF(D1818,NOW(),"y"))))</f>
        <v/>
      </c>
      <c r="F1818" s="281"/>
      <c r="G1818" s="282"/>
      <c r="H1818" s="283" t="str">
        <f>IF(G1818="","",IF(G1818&gt;(auxiliar!L$2*14),"Sim","Não"))</f>
        <v/>
      </c>
      <c r="I1818" s="384" t="str">
        <f t="shared" si="119"/>
        <v/>
      </c>
      <c r="J1818" s="380" t="str">
        <f>IF(Table9[[#This Row],[Código do agregado
'[Entidade']]]="","",IF(A1818&lt;&gt;A1817,"A",IF(J1817="A","B",IF(J1817="B","C",IF(J1817="C","D",IF(J1817="D","E",IF(J1817="E","F",IF(J1817="F","G",IF(J1817="G","H",IF(J1817="H","I",IF(J1817="I","J",IF(J1817="J","K",IF(J1817="K","L",IF(J1817="L","M",IF(J1817="M","N",IF(J1817="N","O",IF(J1817="O","P",IF(J1817="P","Q"))))))))))))))))))</f>
        <v/>
      </c>
      <c r="K1818" s="284" t="str">
        <f t="shared" si="120"/>
        <v/>
      </c>
      <c r="L1818" s="285" t="str">
        <f t="shared" si="121"/>
        <v/>
      </c>
      <c r="M1818" s="286" t="str">
        <f t="shared" ca="1" si="122"/>
        <v/>
      </c>
      <c r="U1818" s="275"/>
    </row>
    <row r="1819" spans="1:21" x14ac:dyDescent="0.25">
      <c r="A1819" s="276"/>
      <c r="B1819" s="277" t="str">
        <f>IF(Table9[[#This Row],[Código do agregado
'[Entidade']]]="","",(CONCATENATE(VLOOKUP(Table9[[#This Row],[Código do agregado
'[Entidade']]],Table8[[Código do agregado '[Entidade']]:[Código do agregado
'[1º Direito']]],8,FALSE),".",Table9[[#This Row],[Membro]])))</f>
        <v/>
      </c>
      <c r="C1819" s="278"/>
      <c r="D1819" s="279"/>
      <c r="E1819" s="280" t="str">
        <f ca="1">IF(Table9[[#This Row],[Data de nascimento (aaaa-mm-dd)]]="","",(IF(A1819="","",DATEDIF(D1819,NOW(),"y"))))</f>
        <v/>
      </c>
      <c r="F1819" s="281"/>
      <c r="G1819" s="282"/>
      <c r="H1819" s="283" t="str">
        <f>IF(G1819="","",IF(G1819&gt;(auxiliar!L$2*14),"Sim","Não"))</f>
        <v/>
      </c>
      <c r="I1819" s="384" t="str">
        <f t="shared" si="119"/>
        <v/>
      </c>
      <c r="J1819" s="380" t="str">
        <f>IF(Table9[[#This Row],[Código do agregado
'[Entidade']]]="","",IF(A1819&lt;&gt;A1818,"A",IF(J1818="A","B",IF(J1818="B","C",IF(J1818="C","D",IF(J1818="D","E",IF(J1818="E","F",IF(J1818="F","G",IF(J1818="G","H",IF(J1818="H","I",IF(J1818="I","J",IF(J1818="J","K",IF(J1818="K","L",IF(J1818="L","M",IF(J1818="M","N",IF(J1818="N","O",IF(J1818="O","P",IF(J1818="P","Q"))))))))))))))))))</f>
        <v/>
      </c>
      <c r="K1819" s="284" t="str">
        <f t="shared" si="120"/>
        <v/>
      </c>
      <c r="L1819" s="285" t="str">
        <f t="shared" si="121"/>
        <v/>
      </c>
      <c r="M1819" s="286" t="str">
        <f t="shared" ca="1" si="122"/>
        <v/>
      </c>
      <c r="U1819" s="275"/>
    </row>
    <row r="1820" spans="1:21" x14ac:dyDescent="0.25">
      <c r="A1820" s="276"/>
      <c r="B1820" s="277" t="str">
        <f>IF(Table9[[#This Row],[Código do agregado
'[Entidade']]]="","",(CONCATENATE(VLOOKUP(Table9[[#This Row],[Código do agregado
'[Entidade']]],Table8[[Código do agregado '[Entidade']]:[Código do agregado
'[1º Direito']]],8,FALSE),".",Table9[[#This Row],[Membro]])))</f>
        <v/>
      </c>
      <c r="C1820" s="278"/>
      <c r="D1820" s="279"/>
      <c r="E1820" s="280" t="str">
        <f ca="1">IF(Table9[[#This Row],[Data de nascimento (aaaa-mm-dd)]]="","",(IF(A1820="","",DATEDIF(D1820,NOW(),"y"))))</f>
        <v/>
      </c>
      <c r="F1820" s="281"/>
      <c r="G1820" s="282"/>
      <c r="H1820" s="283" t="str">
        <f>IF(G1820="","",IF(G1820&gt;(auxiliar!L$2*14),"Sim","Não"))</f>
        <v/>
      </c>
      <c r="I1820" s="384" t="str">
        <f t="shared" si="119"/>
        <v/>
      </c>
      <c r="J1820" s="380" t="str">
        <f>IF(Table9[[#This Row],[Código do agregado
'[Entidade']]]="","",IF(A1820&lt;&gt;A1819,"A",IF(J1819="A","B",IF(J1819="B","C",IF(J1819="C","D",IF(J1819="D","E",IF(J1819="E","F",IF(J1819="F","G",IF(J1819="G","H",IF(J1819="H","I",IF(J1819="I","J",IF(J1819="J","K",IF(J1819="K","L",IF(J1819="L","M",IF(J1819="M","N",IF(J1819="N","O",IF(J1819="O","P",IF(J1819="P","Q"))))))))))))))))))</f>
        <v/>
      </c>
      <c r="K1820" s="284" t="str">
        <f t="shared" si="120"/>
        <v/>
      </c>
      <c r="L1820" s="285" t="str">
        <f t="shared" si="121"/>
        <v/>
      </c>
      <c r="M1820" s="286" t="str">
        <f t="shared" ca="1" si="122"/>
        <v/>
      </c>
      <c r="U1820" s="275"/>
    </row>
    <row r="1821" spans="1:21" x14ac:dyDescent="0.25">
      <c r="A1821" s="276"/>
      <c r="B1821" s="277" t="str">
        <f>IF(Table9[[#This Row],[Código do agregado
'[Entidade']]]="","",(CONCATENATE(VLOOKUP(Table9[[#This Row],[Código do agregado
'[Entidade']]],Table8[[Código do agregado '[Entidade']]:[Código do agregado
'[1º Direito']]],8,FALSE),".",Table9[[#This Row],[Membro]])))</f>
        <v/>
      </c>
      <c r="C1821" s="278"/>
      <c r="D1821" s="279"/>
      <c r="E1821" s="280" t="str">
        <f ca="1">IF(Table9[[#This Row],[Data de nascimento (aaaa-mm-dd)]]="","",(IF(A1821="","",DATEDIF(D1821,NOW(),"y"))))</f>
        <v/>
      </c>
      <c r="F1821" s="281"/>
      <c r="G1821" s="282"/>
      <c r="H1821" s="283" t="str">
        <f>IF(G1821="","",IF(G1821&gt;(auxiliar!L$2*14),"Sim","Não"))</f>
        <v/>
      </c>
      <c r="I1821" s="384" t="str">
        <f t="shared" si="119"/>
        <v/>
      </c>
      <c r="J1821" s="380" t="str">
        <f>IF(Table9[[#This Row],[Código do agregado
'[Entidade']]]="","",IF(A1821&lt;&gt;A1820,"A",IF(J1820="A","B",IF(J1820="B","C",IF(J1820="C","D",IF(J1820="D","E",IF(J1820="E","F",IF(J1820="F","G",IF(J1820="G","H",IF(J1820="H","I",IF(J1820="I","J",IF(J1820="J","K",IF(J1820="K","L",IF(J1820="L","M",IF(J1820="M","N",IF(J1820="N","O",IF(J1820="O","P",IF(J1820="P","Q"))))))))))))))))))</f>
        <v/>
      </c>
      <c r="K1821" s="284" t="str">
        <f t="shared" si="120"/>
        <v/>
      </c>
      <c r="L1821" s="285" t="str">
        <f t="shared" si="121"/>
        <v/>
      </c>
      <c r="M1821" s="286" t="str">
        <f t="shared" ca="1" si="122"/>
        <v/>
      </c>
      <c r="U1821" s="275"/>
    </row>
    <row r="1822" spans="1:21" x14ac:dyDescent="0.25">
      <c r="A1822" s="276"/>
      <c r="B1822" s="277" t="str">
        <f>IF(Table9[[#This Row],[Código do agregado
'[Entidade']]]="","",(CONCATENATE(VLOOKUP(Table9[[#This Row],[Código do agregado
'[Entidade']]],Table8[[Código do agregado '[Entidade']]:[Código do agregado
'[1º Direito']]],8,FALSE),".",Table9[[#This Row],[Membro]])))</f>
        <v/>
      </c>
      <c r="C1822" s="278"/>
      <c r="D1822" s="279"/>
      <c r="E1822" s="280" t="str">
        <f ca="1">IF(Table9[[#This Row],[Data de nascimento (aaaa-mm-dd)]]="","",(IF(A1822="","",DATEDIF(D1822,NOW(),"y"))))</f>
        <v/>
      </c>
      <c r="F1822" s="281"/>
      <c r="G1822" s="282"/>
      <c r="H1822" s="283" t="str">
        <f>IF(G1822="","",IF(G1822&gt;(auxiliar!L$2*14),"Sim","Não"))</f>
        <v/>
      </c>
      <c r="I1822" s="384" t="str">
        <f t="shared" si="119"/>
        <v/>
      </c>
      <c r="J1822" s="380" t="str">
        <f>IF(Table9[[#This Row],[Código do agregado
'[Entidade']]]="","",IF(A1822&lt;&gt;A1821,"A",IF(J1821="A","B",IF(J1821="B","C",IF(J1821="C","D",IF(J1821="D","E",IF(J1821="E","F",IF(J1821="F","G",IF(J1821="G","H",IF(J1821="H","I",IF(J1821="I","J",IF(J1821="J","K",IF(J1821="K","L",IF(J1821="L","M",IF(J1821="M","N",IF(J1821="N","O",IF(J1821="O","P",IF(J1821="P","Q"))))))))))))))))))</f>
        <v/>
      </c>
      <c r="K1822" s="284" t="str">
        <f t="shared" si="120"/>
        <v/>
      </c>
      <c r="L1822" s="285" t="str">
        <f t="shared" si="121"/>
        <v/>
      </c>
      <c r="M1822" s="286" t="str">
        <f t="shared" ca="1" si="122"/>
        <v/>
      </c>
      <c r="U1822" s="275"/>
    </row>
    <row r="1823" spans="1:21" x14ac:dyDescent="0.25">
      <c r="A1823" s="276"/>
      <c r="B1823" s="277" t="str">
        <f>IF(Table9[[#This Row],[Código do agregado
'[Entidade']]]="","",(CONCATENATE(VLOOKUP(Table9[[#This Row],[Código do agregado
'[Entidade']]],Table8[[Código do agregado '[Entidade']]:[Código do agregado
'[1º Direito']]],8,FALSE),".",Table9[[#This Row],[Membro]])))</f>
        <v/>
      </c>
      <c r="C1823" s="278"/>
      <c r="D1823" s="279"/>
      <c r="E1823" s="280" t="str">
        <f ca="1">IF(Table9[[#This Row],[Data de nascimento (aaaa-mm-dd)]]="","",(IF(A1823="","",DATEDIF(D1823,NOW(),"y"))))</f>
        <v/>
      </c>
      <c r="F1823" s="281"/>
      <c r="G1823" s="282"/>
      <c r="H1823" s="283" t="str">
        <f>IF(G1823="","",IF(G1823&gt;(auxiliar!L$2*14),"Sim","Não"))</f>
        <v/>
      </c>
      <c r="I1823" s="384" t="str">
        <f t="shared" si="119"/>
        <v/>
      </c>
      <c r="J1823" s="380" t="str">
        <f>IF(Table9[[#This Row],[Código do agregado
'[Entidade']]]="","",IF(A1823&lt;&gt;A1822,"A",IF(J1822="A","B",IF(J1822="B","C",IF(J1822="C","D",IF(J1822="D","E",IF(J1822="E","F",IF(J1822="F","G",IF(J1822="G","H",IF(J1822="H","I",IF(J1822="I","J",IF(J1822="J","K",IF(J1822="K","L",IF(J1822="L","M",IF(J1822="M","N",IF(J1822="N","O",IF(J1822="O","P",IF(J1822="P","Q"))))))))))))))))))</f>
        <v/>
      </c>
      <c r="K1823" s="284" t="str">
        <f t="shared" si="120"/>
        <v/>
      </c>
      <c r="L1823" s="285" t="str">
        <f t="shared" si="121"/>
        <v/>
      </c>
      <c r="M1823" s="286" t="str">
        <f t="shared" ca="1" si="122"/>
        <v/>
      </c>
      <c r="U1823" s="275"/>
    </row>
    <row r="1824" spans="1:21" x14ac:dyDescent="0.25">
      <c r="A1824" s="276"/>
      <c r="B1824" s="277" t="str">
        <f>IF(Table9[[#This Row],[Código do agregado
'[Entidade']]]="","",(CONCATENATE(VLOOKUP(Table9[[#This Row],[Código do agregado
'[Entidade']]],Table8[[Código do agregado '[Entidade']]:[Código do agregado
'[1º Direito']]],8,FALSE),".",Table9[[#This Row],[Membro]])))</f>
        <v/>
      </c>
      <c r="C1824" s="278"/>
      <c r="D1824" s="279"/>
      <c r="E1824" s="280" t="str">
        <f ca="1">IF(Table9[[#This Row],[Data de nascimento (aaaa-mm-dd)]]="","",(IF(A1824="","",DATEDIF(D1824,NOW(),"y"))))</f>
        <v/>
      </c>
      <c r="F1824" s="281"/>
      <c r="G1824" s="282"/>
      <c r="H1824" s="283" t="str">
        <f>IF(G1824="","",IF(G1824&gt;(auxiliar!L$2*14),"Sim","Não"))</f>
        <v/>
      </c>
      <c r="I1824" s="384" t="str">
        <f t="shared" si="119"/>
        <v/>
      </c>
      <c r="J1824" s="380" t="str">
        <f>IF(Table9[[#This Row],[Código do agregado
'[Entidade']]]="","",IF(A1824&lt;&gt;A1823,"A",IF(J1823="A","B",IF(J1823="B","C",IF(J1823="C","D",IF(J1823="D","E",IF(J1823="E","F",IF(J1823="F","G",IF(J1823="G","H",IF(J1823="H","I",IF(J1823="I","J",IF(J1823="J","K",IF(J1823="K","L",IF(J1823="L","M",IF(J1823="M","N",IF(J1823="N","O",IF(J1823="O","P",IF(J1823="P","Q"))))))))))))))))))</f>
        <v/>
      </c>
      <c r="K1824" s="284" t="str">
        <f t="shared" si="120"/>
        <v/>
      </c>
      <c r="L1824" s="285" t="str">
        <f t="shared" si="121"/>
        <v/>
      </c>
      <c r="M1824" s="286" t="str">
        <f t="shared" ca="1" si="122"/>
        <v/>
      </c>
      <c r="U1824" s="275"/>
    </row>
    <row r="1825" spans="1:21" x14ac:dyDescent="0.25">
      <c r="A1825" s="276"/>
      <c r="B1825" s="277" t="str">
        <f>IF(Table9[[#This Row],[Código do agregado
'[Entidade']]]="","",(CONCATENATE(VLOOKUP(Table9[[#This Row],[Código do agregado
'[Entidade']]],Table8[[Código do agregado '[Entidade']]:[Código do agregado
'[1º Direito']]],8,FALSE),".",Table9[[#This Row],[Membro]])))</f>
        <v/>
      </c>
      <c r="C1825" s="278"/>
      <c r="D1825" s="279"/>
      <c r="E1825" s="280" t="str">
        <f ca="1">IF(Table9[[#This Row],[Data de nascimento (aaaa-mm-dd)]]="","",(IF(A1825="","",DATEDIF(D1825,NOW(),"y"))))</f>
        <v/>
      </c>
      <c r="F1825" s="281"/>
      <c r="G1825" s="282"/>
      <c r="H1825" s="283" t="str">
        <f>IF(G1825="","",IF(G1825&gt;(auxiliar!L$2*14),"Sim","Não"))</f>
        <v/>
      </c>
      <c r="I1825" s="384" t="str">
        <f t="shared" si="119"/>
        <v/>
      </c>
      <c r="J1825" s="380" t="str">
        <f>IF(Table9[[#This Row],[Código do agregado
'[Entidade']]]="","",IF(A1825&lt;&gt;A1824,"A",IF(J1824="A","B",IF(J1824="B","C",IF(J1824="C","D",IF(J1824="D","E",IF(J1824="E","F",IF(J1824="F","G",IF(J1824="G","H",IF(J1824="H","I",IF(J1824="I","J",IF(J1824="J","K",IF(J1824="K","L",IF(J1824="L","M",IF(J1824="M","N",IF(J1824="N","O",IF(J1824="O","P",IF(J1824="P","Q"))))))))))))))))))</f>
        <v/>
      </c>
      <c r="K1825" s="284" t="str">
        <f t="shared" si="120"/>
        <v/>
      </c>
      <c r="L1825" s="285" t="str">
        <f t="shared" si="121"/>
        <v/>
      </c>
      <c r="M1825" s="286" t="str">
        <f t="shared" ca="1" si="122"/>
        <v/>
      </c>
      <c r="U1825" s="275"/>
    </row>
    <row r="1826" spans="1:21" x14ac:dyDescent="0.25">
      <c r="A1826" s="276"/>
      <c r="B1826" s="277" t="str">
        <f>IF(Table9[[#This Row],[Código do agregado
'[Entidade']]]="","",(CONCATENATE(VLOOKUP(Table9[[#This Row],[Código do agregado
'[Entidade']]],Table8[[Código do agregado '[Entidade']]:[Código do agregado
'[1º Direito']]],8,FALSE),".",Table9[[#This Row],[Membro]])))</f>
        <v/>
      </c>
      <c r="C1826" s="278"/>
      <c r="D1826" s="279"/>
      <c r="E1826" s="280" t="str">
        <f ca="1">IF(Table9[[#This Row],[Data de nascimento (aaaa-mm-dd)]]="","",(IF(A1826="","",DATEDIF(D1826,NOW(),"y"))))</f>
        <v/>
      </c>
      <c r="F1826" s="281"/>
      <c r="G1826" s="282"/>
      <c r="H1826" s="283" t="str">
        <f>IF(G1826="","",IF(G1826&gt;(auxiliar!L$2*14),"Sim","Não"))</f>
        <v/>
      </c>
      <c r="I1826" s="384" t="str">
        <f t="shared" si="119"/>
        <v/>
      </c>
      <c r="J1826" s="380" t="str">
        <f>IF(Table9[[#This Row],[Código do agregado
'[Entidade']]]="","",IF(A1826&lt;&gt;A1825,"A",IF(J1825="A","B",IF(J1825="B","C",IF(J1825="C","D",IF(J1825="D","E",IF(J1825="E","F",IF(J1825="F","G",IF(J1825="G","H",IF(J1825="H","I",IF(J1825="I","J",IF(J1825="J","K",IF(J1825="K","L",IF(J1825="L","M",IF(J1825="M","N",IF(J1825="N","O",IF(J1825="O","P",IF(J1825="P","Q"))))))))))))))))))</f>
        <v/>
      </c>
      <c r="K1826" s="284" t="str">
        <f t="shared" si="120"/>
        <v/>
      </c>
      <c r="L1826" s="285" t="str">
        <f t="shared" si="121"/>
        <v/>
      </c>
      <c r="M1826" s="286" t="str">
        <f t="shared" ca="1" si="122"/>
        <v/>
      </c>
      <c r="U1826" s="275"/>
    </row>
    <row r="1827" spans="1:21" x14ac:dyDescent="0.25">
      <c r="A1827" s="276"/>
      <c r="B1827" s="277" t="str">
        <f>IF(Table9[[#This Row],[Código do agregado
'[Entidade']]]="","",(CONCATENATE(VLOOKUP(Table9[[#This Row],[Código do agregado
'[Entidade']]],Table8[[Código do agregado '[Entidade']]:[Código do agregado
'[1º Direito']]],8,FALSE),".",Table9[[#This Row],[Membro]])))</f>
        <v/>
      </c>
      <c r="C1827" s="278"/>
      <c r="D1827" s="279"/>
      <c r="E1827" s="280" t="str">
        <f ca="1">IF(Table9[[#This Row],[Data de nascimento (aaaa-mm-dd)]]="","",(IF(A1827="","",DATEDIF(D1827,NOW(),"y"))))</f>
        <v/>
      </c>
      <c r="F1827" s="281"/>
      <c r="G1827" s="282"/>
      <c r="H1827" s="283" t="str">
        <f>IF(G1827="","",IF(G1827&gt;(auxiliar!L$2*14),"Sim","Não"))</f>
        <v/>
      </c>
      <c r="I1827" s="384" t="str">
        <f t="shared" si="119"/>
        <v/>
      </c>
      <c r="J1827" s="380" t="str">
        <f>IF(Table9[[#This Row],[Código do agregado
'[Entidade']]]="","",IF(A1827&lt;&gt;A1826,"A",IF(J1826="A","B",IF(J1826="B","C",IF(J1826="C","D",IF(J1826="D","E",IF(J1826="E","F",IF(J1826="F","G",IF(J1826="G","H",IF(J1826="H","I",IF(J1826="I","J",IF(J1826="J","K",IF(J1826="K","L",IF(J1826="L","M",IF(J1826="M","N",IF(J1826="N","O",IF(J1826="O","P",IF(J1826="P","Q"))))))))))))))))))</f>
        <v/>
      </c>
      <c r="K1827" s="284" t="str">
        <f t="shared" si="120"/>
        <v/>
      </c>
      <c r="L1827" s="285" t="str">
        <f t="shared" si="121"/>
        <v/>
      </c>
      <c r="M1827" s="286" t="str">
        <f t="shared" ca="1" si="122"/>
        <v/>
      </c>
      <c r="U1827" s="275"/>
    </row>
    <row r="1828" spans="1:21" x14ac:dyDescent="0.25">
      <c r="A1828" s="276"/>
      <c r="B1828" s="277" t="str">
        <f>IF(Table9[[#This Row],[Código do agregado
'[Entidade']]]="","",(CONCATENATE(VLOOKUP(Table9[[#This Row],[Código do agregado
'[Entidade']]],Table8[[Código do agregado '[Entidade']]:[Código do agregado
'[1º Direito']]],8,FALSE),".",Table9[[#This Row],[Membro]])))</f>
        <v/>
      </c>
      <c r="C1828" s="278"/>
      <c r="D1828" s="279"/>
      <c r="E1828" s="280" t="str">
        <f ca="1">IF(Table9[[#This Row],[Data de nascimento (aaaa-mm-dd)]]="","",(IF(A1828="","",DATEDIF(D1828,NOW(),"y"))))</f>
        <v/>
      </c>
      <c r="F1828" s="281"/>
      <c r="G1828" s="282"/>
      <c r="H1828" s="283" t="str">
        <f>IF(G1828="","",IF(G1828&gt;(auxiliar!L$2*14),"Sim","Não"))</f>
        <v/>
      </c>
      <c r="I1828" s="384" t="str">
        <f t="shared" si="119"/>
        <v/>
      </c>
      <c r="J1828" s="380" t="str">
        <f>IF(Table9[[#This Row],[Código do agregado
'[Entidade']]]="","",IF(A1828&lt;&gt;A1827,"A",IF(J1827="A","B",IF(J1827="B","C",IF(J1827="C","D",IF(J1827="D","E",IF(J1827="E","F",IF(J1827="F","G",IF(J1827="G","H",IF(J1827="H","I",IF(J1827="I","J",IF(J1827="J","K",IF(J1827="K","L",IF(J1827="L","M",IF(J1827="M","N",IF(J1827="N","O",IF(J1827="O","P",IF(J1827="P","Q"))))))))))))))))))</f>
        <v/>
      </c>
      <c r="K1828" s="284" t="str">
        <f t="shared" si="120"/>
        <v/>
      </c>
      <c r="L1828" s="285" t="str">
        <f t="shared" si="121"/>
        <v/>
      </c>
      <c r="M1828" s="286" t="str">
        <f t="shared" ca="1" si="122"/>
        <v/>
      </c>
      <c r="U1828" s="275"/>
    </row>
    <row r="1829" spans="1:21" x14ac:dyDescent="0.25">
      <c r="A1829" s="276"/>
      <c r="B1829" s="277" t="str">
        <f>IF(Table9[[#This Row],[Código do agregado
'[Entidade']]]="","",(CONCATENATE(VLOOKUP(Table9[[#This Row],[Código do agregado
'[Entidade']]],Table8[[Código do agregado '[Entidade']]:[Código do agregado
'[1º Direito']]],8,FALSE),".",Table9[[#This Row],[Membro]])))</f>
        <v/>
      </c>
      <c r="C1829" s="278"/>
      <c r="D1829" s="279"/>
      <c r="E1829" s="280" t="str">
        <f ca="1">IF(Table9[[#This Row],[Data de nascimento (aaaa-mm-dd)]]="","",(IF(A1829="","",DATEDIF(D1829,NOW(),"y"))))</f>
        <v/>
      </c>
      <c r="F1829" s="281"/>
      <c r="G1829" s="282"/>
      <c r="H1829" s="283" t="str">
        <f>IF(G1829="","",IF(G1829&gt;(auxiliar!L$2*14),"Sim","Não"))</f>
        <v/>
      </c>
      <c r="I1829" s="384" t="str">
        <f t="shared" si="119"/>
        <v/>
      </c>
      <c r="J1829" s="380" t="str">
        <f>IF(Table9[[#This Row],[Código do agregado
'[Entidade']]]="","",IF(A1829&lt;&gt;A1828,"A",IF(J1828="A","B",IF(J1828="B","C",IF(J1828="C","D",IF(J1828="D","E",IF(J1828="E","F",IF(J1828="F","G",IF(J1828="G","H",IF(J1828="H","I",IF(J1828="I","J",IF(J1828="J","K",IF(J1828="K","L",IF(J1828="L","M",IF(J1828="M","N",IF(J1828="N","O",IF(J1828="O","P",IF(J1828="P","Q"))))))))))))))))))</f>
        <v/>
      </c>
      <c r="K1829" s="284" t="str">
        <f t="shared" si="120"/>
        <v/>
      </c>
      <c r="L1829" s="285" t="str">
        <f t="shared" si="121"/>
        <v/>
      </c>
      <c r="M1829" s="286" t="str">
        <f t="shared" ca="1" si="122"/>
        <v/>
      </c>
      <c r="U1829" s="275"/>
    </row>
    <row r="1830" spans="1:21" x14ac:dyDescent="0.25">
      <c r="A1830" s="276"/>
      <c r="B1830" s="277" t="str">
        <f>IF(Table9[[#This Row],[Código do agregado
'[Entidade']]]="","",(CONCATENATE(VLOOKUP(Table9[[#This Row],[Código do agregado
'[Entidade']]],Table8[[Código do agregado '[Entidade']]:[Código do agregado
'[1º Direito']]],8,FALSE),".",Table9[[#This Row],[Membro]])))</f>
        <v/>
      </c>
      <c r="C1830" s="278"/>
      <c r="D1830" s="279"/>
      <c r="E1830" s="280" t="str">
        <f ca="1">IF(Table9[[#This Row],[Data de nascimento (aaaa-mm-dd)]]="","",(IF(A1830="","",DATEDIF(D1830,NOW(),"y"))))</f>
        <v/>
      </c>
      <c r="F1830" s="281"/>
      <c r="G1830" s="282"/>
      <c r="H1830" s="283" t="str">
        <f>IF(G1830="","",IF(G1830&gt;(auxiliar!L$2*14),"Sim","Não"))</f>
        <v/>
      </c>
      <c r="I1830" s="384" t="str">
        <f t="shared" si="119"/>
        <v/>
      </c>
      <c r="J1830" s="380" t="str">
        <f>IF(Table9[[#This Row],[Código do agregado
'[Entidade']]]="","",IF(A1830&lt;&gt;A1829,"A",IF(J1829="A","B",IF(J1829="B","C",IF(J1829="C","D",IF(J1829="D","E",IF(J1829="E","F",IF(J1829="F","G",IF(J1829="G","H",IF(J1829="H","I",IF(J1829="I","J",IF(J1829="J","K",IF(J1829="K","L",IF(J1829="L","M",IF(J1829="M","N",IF(J1829="N","O",IF(J1829="O","P",IF(J1829="P","Q"))))))))))))))))))</f>
        <v/>
      </c>
      <c r="K1830" s="284" t="str">
        <f t="shared" si="120"/>
        <v/>
      </c>
      <c r="L1830" s="285" t="str">
        <f t="shared" si="121"/>
        <v/>
      </c>
      <c r="M1830" s="286" t="str">
        <f t="shared" ca="1" si="122"/>
        <v/>
      </c>
      <c r="U1830" s="275"/>
    </row>
    <row r="1831" spans="1:21" x14ac:dyDescent="0.25">
      <c r="A1831" s="276"/>
      <c r="B1831" s="277" t="str">
        <f>IF(Table9[[#This Row],[Código do agregado
'[Entidade']]]="","",(CONCATENATE(VLOOKUP(Table9[[#This Row],[Código do agregado
'[Entidade']]],Table8[[Código do agregado '[Entidade']]:[Código do agregado
'[1º Direito']]],8,FALSE),".",Table9[[#This Row],[Membro]])))</f>
        <v/>
      </c>
      <c r="C1831" s="278"/>
      <c r="D1831" s="279"/>
      <c r="E1831" s="280" t="str">
        <f ca="1">IF(Table9[[#This Row],[Data de nascimento (aaaa-mm-dd)]]="","",(IF(A1831="","",DATEDIF(D1831,NOW(),"y"))))</f>
        <v/>
      </c>
      <c r="F1831" s="281"/>
      <c r="G1831" s="282"/>
      <c r="H1831" s="283" t="str">
        <f>IF(G1831="","",IF(G1831&gt;(auxiliar!L$2*14),"Sim","Não"))</f>
        <v/>
      </c>
      <c r="I1831" s="384" t="str">
        <f t="shared" si="119"/>
        <v/>
      </c>
      <c r="J1831" s="380" t="str">
        <f>IF(Table9[[#This Row],[Código do agregado
'[Entidade']]]="","",IF(A1831&lt;&gt;A1830,"A",IF(J1830="A","B",IF(J1830="B","C",IF(J1830="C","D",IF(J1830="D","E",IF(J1830="E","F",IF(J1830="F","G",IF(J1830="G","H",IF(J1830="H","I",IF(J1830="I","J",IF(J1830="J","K",IF(J1830="K","L",IF(J1830="L","M",IF(J1830="M","N",IF(J1830="N","O",IF(J1830="O","P",IF(J1830="P","Q"))))))))))))))))))</f>
        <v/>
      </c>
      <c r="K1831" s="284" t="str">
        <f t="shared" si="120"/>
        <v/>
      </c>
      <c r="L1831" s="285" t="str">
        <f t="shared" si="121"/>
        <v/>
      </c>
      <c r="M1831" s="286" t="str">
        <f t="shared" ca="1" si="122"/>
        <v/>
      </c>
      <c r="U1831" s="275"/>
    </row>
    <row r="1832" spans="1:21" x14ac:dyDescent="0.25">
      <c r="A1832" s="276"/>
      <c r="B1832" s="277" t="str">
        <f>IF(Table9[[#This Row],[Código do agregado
'[Entidade']]]="","",(CONCATENATE(VLOOKUP(Table9[[#This Row],[Código do agregado
'[Entidade']]],Table8[[Código do agregado '[Entidade']]:[Código do agregado
'[1º Direito']]],8,FALSE),".",Table9[[#This Row],[Membro]])))</f>
        <v/>
      </c>
      <c r="C1832" s="278"/>
      <c r="D1832" s="279"/>
      <c r="E1832" s="280" t="str">
        <f ca="1">IF(Table9[[#This Row],[Data de nascimento (aaaa-mm-dd)]]="","",(IF(A1832="","",DATEDIF(D1832,NOW(),"y"))))</f>
        <v/>
      </c>
      <c r="F1832" s="281"/>
      <c r="G1832" s="282"/>
      <c r="H1832" s="283" t="str">
        <f>IF(G1832="","",IF(G1832&gt;(auxiliar!L$2*14),"Sim","Não"))</f>
        <v/>
      </c>
      <c r="I1832" s="384" t="str">
        <f t="shared" si="119"/>
        <v/>
      </c>
      <c r="J1832" s="380" t="str">
        <f>IF(Table9[[#This Row],[Código do agregado
'[Entidade']]]="","",IF(A1832&lt;&gt;A1831,"A",IF(J1831="A","B",IF(J1831="B","C",IF(J1831="C","D",IF(J1831="D","E",IF(J1831="E","F",IF(J1831="F","G",IF(J1831="G","H",IF(J1831="H","I",IF(J1831="I","J",IF(J1831="J","K",IF(J1831="K","L",IF(J1831="L","M",IF(J1831="M","N",IF(J1831="N","O",IF(J1831="O","P",IF(J1831="P","Q"))))))))))))))))))</f>
        <v/>
      </c>
      <c r="K1832" s="284" t="str">
        <f t="shared" si="120"/>
        <v/>
      </c>
      <c r="L1832" s="285" t="str">
        <f t="shared" si="121"/>
        <v/>
      </c>
      <c r="M1832" s="286" t="str">
        <f t="shared" ca="1" si="122"/>
        <v/>
      </c>
      <c r="U1832" s="275"/>
    </row>
    <row r="1833" spans="1:21" x14ac:dyDescent="0.25">
      <c r="A1833" s="276"/>
      <c r="B1833" s="277" t="str">
        <f>IF(Table9[[#This Row],[Código do agregado
'[Entidade']]]="","",(CONCATENATE(VLOOKUP(Table9[[#This Row],[Código do agregado
'[Entidade']]],Table8[[Código do agregado '[Entidade']]:[Código do agregado
'[1º Direito']]],8,FALSE),".",Table9[[#This Row],[Membro]])))</f>
        <v/>
      </c>
      <c r="C1833" s="278"/>
      <c r="D1833" s="279"/>
      <c r="E1833" s="280" t="str">
        <f ca="1">IF(Table9[[#This Row],[Data de nascimento (aaaa-mm-dd)]]="","",(IF(A1833="","",DATEDIF(D1833,NOW(),"y"))))</f>
        <v/>
      </c>
      <c r="F1833" s="281"/>
      <c r="G1833" s="282"/>
      <c r="H1833" s="283" t="str">
        <f>IF(G1833="","",IF(G1833&gt;(auxiliar!L$2*14),"Sim","Não"))</f>
        <v/>
      </c>
      <c r="I1833" s="384" t="str">
        <f t="shared" si="119"/>
        <v/>
      </c>
      <c r="J1833" s="380" t="str">
        <f>IF(Table9[[#This Row],[Código do agregado
'[Entidade']]]="","",IF(A1833&lt;&gt;A1832,"A",IF(J1832="A","B",IF(J1832="B","C",IF(J1832="C","D",IF(J1832="D","E",IF(J1832="E","F",IF(J1832="F","G",IF(J1832="G","H",IF(J1832="H","I",IF(J1832="I","J",IF(J1832="J","K",IF(J1832="K","L",IF(J1832="L","M",IF(J1832="M","N",IF(J1832="N","O",IF(J1832="O","P",IF(J1832="P","Q"))))))))))))))))))</f>
        <v/>
      </c>
      <c r="K1833" s="284" t="str">
        <f t="shared" si="120"/>
        <v/>
      </c>
      <c r="L1833" s="285" t="str">
        <f t="shared" si="121"/>
        <v/>
      </c>
      <c r="M1833" s="286" t="str">
        <f t="shared" ca="1" si="122"/>
        <v/>
      </c>
      <c r="U1833" s="275"/>
    </row>
    <row r="1834" spans="1:21" x14ac:dyDescent="0.25">
      <c r="A1834" s="276"/>
      <c r="B1834" s="277" t="str">
        <f>IF(Table9[[#This Row],[Código do agregado
'[Entidade']]]="","",(CONCATENATE(VLOOKUP(Table9[[#This Row],[Código do agregado
'[Entidade']]],Table8[[Código do agregado '[Entidade']]:[Código do agregado
'[1º Direito']]],8,FALSE),".",Table9[[#This Row],[Membro]])))</f>
        <v/>
      </c>
      <c r="C1834" s="278"/>
      <c r="D1834" s="279"/>
      <c r="E1834" s="280" t="str">
        <f ca="1">IF(Table9[[#This Row],[Data de nascimento (aaaa-mm-dd)]]="","",(IF(A1834="","",DATEDIF(D1834,NOW(),"y"))))</f>
        <v/>
      </c>
      <c r="F1834" s="281"/>
      <c r="G1834" s="282"/>
      <c r="H1834" s="283" t="str">
        <f>IF(G1834="","",IF(G1834&gt;(auxiliar!L$2*14),"Sim","Não"))</f>
        <v/>
      </c>
      <c r="I1834" s="384" t="str">
        <f t="shared" si="119"/>
        <v/>
      </c>
      <c r="J1834" s="380" t="str">
        <f>IF(Table9[[#This Row],[Código do agregado
'[Entidade']]]="","",IF(A1834&lt;&gt;A1833,"A",IF(J1833="A","B",IF(J1833="B","C",IF(J1833="C","D",IF(J1833="D","E",IF(J1833="E","F",IF(J1833="F","G",IF(J1833="G","H",IF(J1833="H","I",IF(J1833="I","J",IF(J1833="J","K",IF(J1833="K","L",IF(J1833="L","M",IF(J1833="M","N",IF(J1833="N","O",IF(J1833="O","P",IF(J1833="P","Q"))))))))))))))))))</f>
        <v/>
      </c>
      <c r="K1834" s="284" t="str">
        <f t="shared" si="120"/>
        <v/>
      </c>
      <c r="L1834" s="285" t="str">
        <f t="shared" si="121"/>
        <v/>
      </c>
      <c r="M1834" s="286" t="str">
        <f t="shared" ca="1" si="122"/>
        <v/>
      </c>
      <c r="U1834" s="275"/>
    </row>
    <row r="1835" spans="1:21" x14ac:dyDescent="0.25">
      <c r="A1835" s="276"/>
      <c r="B1835" s="277" t="str">
        <f>IF(Table9[[#This Row],[Código do agregado
'[Entidade']]]="","",(CONCATENATE(VLOOKUP(Table9[[#This Row],[Código do agregado
'[Entidade']]],Table8[[Código do agregado '[Entidade']]:[Código do agregado
'[1º Direito']]],8,FALSE),".",Table9[[#This Row],[Membro]])))</f>
        <v/>
      </c>
      <c r="C1835" s="278"/>
      <c r="D1835" s="279"/>
      <c r="E1835" s="280" t="str">
        <f ca="1">IF(Table9[[#This Row],[Data de nascimento (aaaa-mm-dd)]]="","",(IF(A1835="","",DATEDIF(D1835,NOW(),"y"))))</f>
        <v/>
      </c>
      <c r="F1835" s="281"/>
      <c r="G1835" s="282"/>
      <c r="H1835" s="283" t="str">
        <f>IF(G1835="","",IF(G1835&gt;(auxiliar!L$2*14),"Sim","Não"))</f>
        <v/>
      </c>
      <c r="I1835" s="384" t="str">
        <f t="shared" si="119"/>
        <v/>
      </c>
      <c r="J1835" s="380" t="str">
        <f>IF(Table9[[#This Row],[Código do agregado
'[Entidade']]]="","",IF(A1835&lt;&gt;A1834,"A",IF(J1834="A","B",IF(J1834="B","C",IF(J1834="C","D",IF(J1834="D","E",IF(J1834="E","F",IF(J1834="F","G",IF(J1834="G","H",IF(J1834="H","I",IF(J1834="I","J",IF(J1834="J","K",IF(J1834="K","L",IF(J1834="L","M",IF(J1834="M","N",IF(J1834="N","O",IF(J1834="O","P",IF(J1834="P","Q"))))))))))))))))))</f>
        <v/>
      </c>
      <c r="K1835" s="284" t="str">
        <f t="shared" si="120"/>
        <v/>
      </c>
      <c r="L1835" s="285" t="str">
        <f t="shared" si="121"/>
        <v/>
      </c>
      <c r="M1835" s="286" t="str">
        <f t="shared" ca="1" si="122"/>
        <v/>
      </c>
      <c r="U1835" s="275"/>
    </row>
    <row r="1836" spans="1:21" x14ac:dyDescent="0.25">
      <c r="A1836" s="276"/>
      <c r="B1836" s="277" t="str">
        <f>IF(Table9[[#This Row],[Código do agregado
'[Entidade']]]="","",(CONCATENATE(VLOOKUP(Table9[[#This Row],[Código do agregado
'[Entidade']]],Table8[[Código do agregado '[Entidade']]:[Código do agregado
'[1º Direito']]],8,FALSE),".",Table9[[#This Row],[Membro]])))</f>
        <v/>
      </c>
      <c r="C1836" s="278"/>
      <c r="D1836" s="279"/>
      <c r="E1836" s="280" t="str">
        <f ca="1">IF(Table9[[#This Row],[Data de nascimento (aaaa-mm-dd)]]="","",(IF(A1836="","",DATEDIF(D1836,NOW(),"y"))))</f>
        <v/>
      </c>
      <c r="F1836" s="281"/>
      <c r="G1836" s="282"/>
      <c r="H1836" s="283" t="str">
        <f>IF(G1836="","",IF(G1836&gt;(auxiliar!L$2*14),"Sim","Não"))</f>
        <v/>
      </c>
      <c r="I1836" s="384" t="str">
        <f t="shared" si="119"/>
        <v/>
      </c>
      <c r="J1836" s="380" t="str">
        <f>IF(Table9[[#This Row],[Código do agregado
'[Entidade']]]="","",IF(A1836&lt;&gt;A1835,"A",IF(J1835="A","B",IF(J1835="B","C",IF(J1835="C","D",IF(J1835="D","E",IF(J1835="E","F",IF(J1835="F","G",IF(J1835="G","H",IF(J1835="H","I",IF(J1835="I","J",IF(J1835="J","K",IF(J1835="K","L",IF(J1835="L","M",IF(J1835="M","N",IF(J1835="N","O",IF(J1835="O","P",IF(J1835="P","Q"))))))))))))))))))</f>
        <v/>
      </c>
      <c r="K1836" s="284" t="str">
        <f t="shared" si="120"/>
        <v/>
      </c>
      <c r="L1836" s="285" t="str">
        <f t="shared" si="121"/>
        <v/>
      </c>
      <c r="M1836" s="286" t="str">
        <f t="shared" ca="1" si="122"/>
        <v/>
      </c>
      <c r="U1836" s="275"/>
    </row>
    <row r="1837" spans="1:21" x14ac:dyDescent="0.25">
      <c r="A1837" s="276"/>
      <c r="B1837" s="277" t="str">
        <f>IF(Table9[[#This Row],[Código do agregado
'[Entidade']]]="","",(CONCATENATE(VLOOKUP(Table9[[#This Row],[Código do agregado
'[Entidade']]],Table8[[Código do agregado '[Entidade']]:[Código do agregado
'[1º Direito']]],8,FALSE),".",Table9[[#This Row],[Membro]])))</f>
        <v/>
      </c>
      <c r="C1837" s="278"/>
      <c r="D1837" s="279"/>
      <c r="E1837" s="280" t="str">
        <f ca="1">IF(Table9[[#This Row],[Data de nascimento (aaaa-mm-dd)]]="","",(IF(A1837="","",DATEDIF(D1837,NOW(),"y"))))</f>
        <v/>
      </c>
      <c r="F1837" s="281"/>
      <c r="G1837" s="282"/>
      <c r="H1837" s="283" t="str">
        <f>IF(G1837="","",IF(G1837&gt;(auxiliar!L$2*14),"Sim","Não"))</f>
        <v/>
      </c>
      <c r="I1837" s="384" t="str">
        <f t="shared" si="119"/>
        <v/>
      </c>
      <c r="J1837" s="380" t="str">
        <f>IF(Table9[[#This Row],[Código do agregado
'[Entidade']]]="","",IF(A1837&lt;&gt;A1836,"A",IF(J1836="A","B",IF(J1836="B","C",IF(J1836="C","D",IF(J1836="D","E",IF(J1836="E","F",IF(J1836="F","G",IF(J1836="G","H",IF(J1836="H","I",IF(J1836="I","J",IF(J1836="J","K",IF(J1836="K","L",IF(J1836="L","M",IF(J1836="M","N",IF(J1836="N","O",IF(J1836="O","P",IF(J1836="P","Q"))))))))))))))))))</f>
        <v/>
      </c>
      <c r="K1837" s="284" t="str">
        <f t="shared" si="120"/>
        <v/>
      </c>
      <c r="L1837" s="285" t="str">
        <f t="shared" si="121"/>
        <v/>
      </c>
      <c r="M1837" s="286" t="str">
        <f t="shared" ca="1" si="122"/>
        <v/>
      </c>
      <c r="U1837" s="275"/>
    </row>
    <row r="1838" spans="1:21" x14ac:dyDescent="0.25">
      <c r="A1838" s="276"/>
      <c r="B1838" s="277" t="str">
        <f>IF(Table9[[#This Row],[Código do agregado
'[Entidade']]]="","",(CONCATENATE(VLOOKUP(Table9[[#This Row],[Código do agregado
'[Entidade']]],Table8[[Código do agregado '[Entidade']]:[Código do agregado
'[1º Direito']]],8,FALSE),".",Table9[[#This Row],[Membro]])))</f>
        <v/>
      </c>
      <c r="C1838" s="278"/>
      <c r="D1838" s="279"/>
      <c r="E1838" s="280" t="str">
        <f ca="1">IF(Table9[[#This Row],[Data de nascimento (aaaa-mm-dd)]]="","",(IF(A1838="","",DATEDIF(D1838,NOW(),"y"))))</f>
        <v/>
      </c>
      <c r="F1838" s="281"/>
      <c r="G1838" s="282"/>
      <c r="H1838" s="283" t="str">
        <f>IF(G1838="","",IF(G1838&gt;(auxiliar!L$2*14),"Sim","Não"))</f>
        <v/>
      </c>
      <c r="I1838" s="384" t="str">
        <f t="shared" si="119"/>
        <v/>
      </c>
      <c r="J1838" s="380" t="str">
        <f>IF(Table9[[#This Row],[Código do agregado
'[Entidade']]]="","",IF(A1838&lt;&gt;A1837,"A",IF(J1837="A","B",IF(J1837="B","C",IF(J1837="C","D",IF(J1837="D","E",IF(J1837="E","F",IF(J1837="F","G",IF(J1837="G","H",IF(J1837="H","I",IF(J1837="I","J",IF(J1837="J","K",IF(J1837="K","L",IF(J1837="L","M",IF(J1837="M","N",IF(J1837="N","O",IF(J1837="O","P",IF(J1837="P","Q"))))))))))))))))))</f>
        <v/>
      </c>
      <c r="K1838" s="284" t="str">
        <f t="shared" si="120"/>
        <v/>
      </c>
      <c r="L1838" s="285" t="str">
        <f t="shared" si="121"/>
        <v/>
      </c>
      <c r="M1838" s="286" t="str">
        <f t="shared" ca="1" si="122"/>
        <v/>
      </c>
      <c r="U1838" s="275"/>
    </row>
    <row r="1839" spans="1:21" x14ac:dyDescent="0.25">
      <c r="A1839" s="276"/>
      <c r="B1839" s="277" t="str">
        <f>IF(Table9[[#This Row],[Código do agregado
'[Entidade']]]="","",(CONCATENATE(VLOOKUP(Table9[[#This Row],[Código do agregado
'[Entidade']]],Table8[[Código do agregado '[Entidade']]:[Código do agregado
'[1º Direito']]],8,FALSE),".",Table9[[#This Row],[Membro]])))</f>
        <v/>
      </c>
      <c r="C1839" s="278"/>
      <c r="D1839" s="279"/>
      <c r="E1839" s="280" t="str">
        <f ca="1">IF(Table9[[#This Row],[Data de nascimento (aaaa-mm-dd)]]="","",(IF(A1839="","",DATEDIF(D1839,NOW(),"y"))))</f>
        <v/>
      </c>
      <c r="F1839" s="281"/>
      <c r="G1839" s="282"/>
      <c r="H1839" s="283" t="str">
        <f>IF(G1839="","",IF(G1839&gt;(auxiliar!L$2*14),"Sim","Não"))</f>
        <v/>
      </c>
      <c r="I1839" s="384" t="str">
        <f t="shared" si="119"/>
        <v/>
      </c>
      <c r="J1839" s="380" t="str">
        <f>IF(Table9[[#This Row],[Código do agregado
'[Entidade']]]="","",IF(A1839&lt;&gt;A1838,"A",IF(J1838="A","B",IF(J1838="B","C",IF(J1838="C","D",IF(J1838="D","E",IF(J1838="E","F",IF(J1838="F","G",IF(J1838="G","H",IF(J1838="H","I",IF(J1838="I","J",IF(J1838="J","K",IF(J1838="K","L",IF(J1838="L","M",IF(J1838="M","N",IF(J1838="N","O",IF(J1838="O","P",IF(J1838="P","Q"))))))))))))))))))</f>
        <v/>
      </c>
      <c r="K1839" s="284" t="str">
        <f t="shared" si="120"/>
        <v/>
      </c>
      <c r="L1839" s="285" t="str">
        <f t="shared" si="121"/>
        <v/>
      </c>
      <c r="M1839" s="286" t="str">
        <f t="shared" ca="1" si="122"/>
        <v/>
      </c>
      <c r="U1839" s="275"/>
    </row>
    <row r="1840" spans="1:21" x14ac:dyDescent="0.25">
      <c r="A1840" s="276"/>
      <c r="B1840" s="277" t="str">
        <f>IF(Table9[[#This Row],[Código do agregado
'[Entidade']]]="","",(CONCATENATE(VLOOKUP(Table9[[#This Row],[Código do agregado
'[Entidade']]],Table8[[Código do agregado '[Entidade']]:[Código do agregado
'[1º Direito']]],8,FALSE),".",Table9[[#This Row],[Membro]])))</f>
        <v/>
      </c>
      <c r="C1840" s="278"/>
      <c r="D1840" s="279"/>
      <c r="E1840" s="280" t="str">
        <f ca="1">IF(Table9[[#This Row],[Data de nascimento (aaaa-mm-dd)]]="","",(IF(A1840="","",DATEDIF(D1840,NOW(),"y"))))</f>
        <v/>
      </c>
      <c r="F1840" s="281"/>
      <c r="G1840" s="282"/>
      <c r="H1840" s="283" t="str">
        <f>IF(G1840="","",IF(G1840&gt;(auxiliar!L$2*14),"Sim","Não"))</f>
        <v/>
      </c>
      <c r="I1840" s="384" t="str">
        <f t="shared" si="119"/>
        <v/>
      </c>
      <c r="J1840" s="380" t="str">
        <f>IF(Table9[[#This Row],[Código do agregado
'[Entidade']]]="","",IF(A1840&lt;&gt;A1839,"A",IF(J1839="A","B",IF(J1839="B","C",IF(J1839="C","D",IF(J1839="D","E",IF(J1839="E","F",IF(J1839="F","G",IF(J1839="G","H",IF(J1839="H","I",IF(J1839="I","J",IF(J1839="J","K",IF(J1839="K","L",IF(J1839="L","M",IF(J1839="M","N",IF(J1839="N","O",IF(J1839="O","P",IF(J1839="P","Q"))))))))))))))))))</f>
        <v/>
      </c>
      <c r="K1840" s="284" t="str">
        <f t="shared" si="120"/>
        <v/>
      </c>
      <c r="L1840" s="285" t="str">
        <f t="shared" si="121"/>
        <v/>
      </c>
      <c r="M1840" s="286" t="str">
        <f t="shared" ca="1" si="122"/>
        <v/>
      </c>
      <c r="U1840" s="275"/>
    </row>
    <row r="1841" spans="1:21" x14ac:dyDescent="0.25">
      <c r="A1841" s="276"/>
      <c r="B1841" s="277" t="str">
        <f>IF(Table9[[#This Row],[Código do agregado
'[Entidade']]]="","",(CONCATENATE(VLOOKUP(Table9[[#This Row],[Código do agregado
'[Entidade']]],Table8[[Código do agregado '[Entidade']]:[Código do agregado
'[1º Direito']]],8,FALSE),".",Table9[[#This Row],[Membro]])))</f>
        <v/>
      </c>
      <c r="C1841" s="278"/>
      <c r="D1841" s="279"/>
      <c r="E1841" s="280" t="str">
        <f ca="1">IF(Table9[[#This Row],[Data de nascimento (aaaa-mm-dd)]]="","",(IF(A1841="","",DATEDIF(D1841,NOW(),"y"))))</f>
        <v/>
      </c>
      <c r="F1841" s="281"/>
      <c r="G1841" s="282"/>
      <c r="H1841" s="283" t="str">
        <f>IF(G1841="","",IF(G1841&gt;(auxiliar!L$2*14),"Sim","Não"))</f>
        <v/>
      </c>
      <c r="I1841" s="384" t="str">
        <f t="shared" si="119"/>
        <v/>
      </c>
      <c r="J1841" s="380" t="str">
        <f>IF(Table9[[#This Row],[Código do agregado
'[Entidade']]]="","",IF(A1841&lt;&gt;A1840,"A",IF(J1840="A","B",IF(J1840="B","C",IF(J1840="C","D",IF(J1840="D","E",IF(J1840="E","F",IF(J1840="F","G",IF(J1840="G","H",IF(J1840="H","I",IF(J1840="I","J",IF(J1840="J","K",IF(J1840="K","L",IF(J1840="L","M",IF(J1840="M","N",IF(J1840="N","O",IF(J1840="O","P",IF(J1840="P","Q"))))))))))))))))))</f>
        <v/>
      </c>
      <c r="K1841" s="284" t="str">
        <f t="shared" si="120"/>
        <v/>
      </c>
      <c r="L1841" s="285" t="str">
        <f t="shared" si="121"/>
        <v/>
      </c>
      <c r="M1841" s="286" t="str">
        <f t="shared" ca="1" si="122"/>
        <v/>
      </c>
      <c r="U1841" s="275"/>
    </row>
    <row r="1842" spans="1:21" x14ac:dyDescent="0.25">
      <c r="A1842" s="276"/>
      <c r="B1842" s="277" t="str">
        <f>IF(Table9[[#This Row],[Código do agregado
'[Entidade']]]="","",(CONCATENATE(VLOOKUP(Table9[[#This Row],[Código do agregado
'[Entidade']]],Table8[[Código do agregado '[Entidade']]:[Código do agregado
'[1º Direito']]],8,FALSE),".",Table9[[#This Row],[Membro]])))</f>
        <v/>
      </c>
      <c r="C1842" s="278"/>
      <c r="D1842" s="279"/>
      <c r="E1842" s="280" t="str">
        <f ca="1">IF(Table9[[#This Row],[Data de nascimento (aaaa-mm-dd)]]="","",(IF(A1842="","",DATEDIF(D1842,NOW(),"y"))))</f>
        <v/>
      </c>
      <c r="F1842" s="281"/>
      <c r="G1842" s="282"/>
      <c r="H1842" s="283" t="str">
        <f>IF(G1842="","",IF(G1842&gt;(auxiliar!L$2*14),"Sim","Não"))</f>
        <v/>
      </c>
      <c r="I1842" s="384" t="str">
        <f t="shared" si="119"/>
        <v/>
      </c>
      <c r="J1842" s="380" t="str">
        <f>IF(Table9[[#This Row],[Código do agregado
'[Entidade']]]="","",IF(A1842&lt;&gt;A1841,"A",IF(J1841="A","B",IF(J1841="B","C",IF(J1841="C","D",IF(J1841="D","E",IF(J1841="E","F",IF(J1841="F","G",IF(J1841="G","H",IF(J1841="H","I",IF(J1841="I","J",IF(J1841="J","K",IF(J1841="K","L",IF(J1841="L","M",IF(J1841="M","N",IF(J1841="N","O",IF(J1841="O","P",IF(J1841="P","Q"))))))))))))))))))</f>
        <v/>
      </c>
      <c r="K1842" s="284" t="str">
        <f t="shared" si="120"/>
        <v/>
      </c>
      <c r="L1842" s="285" t="str">
        <f t="shared" si="121"/>
        <v/>
      </c>
      <c r="M1842" s="286" t="str">
        <f t="shared" ca="1" si="122"/>
        <v/>
      </c>
      <c r="U1842" s="275"/>
    </row>
    <row r="1843" spans="1:21" x14ac:dyDescent="0.25">
      <c r="A1843" s="276"/>
      <c r="B1843" s="277" t="str">
        <f>IF(Table9[[#This Row],[Código do agregado
'[Entidade']]]="","",(CONCATENATE(VLOOKUP(Table9[[#This Row],[Código do agregado
'[Entidade']]],Table8[[Código do agregado '[Entidade']]:[Código do agregado
'[1º Direito']]],8,FALSE),".",Table9[[#This Row],[Membro]])))</f>
        <v/>
      </c>
      <c r="C1843" s="278"/>
      <c r="D1843" s="279"/>
      <c r="E1843" s="280" t="str">
        <f ca="1">IF(Table9[[#This Row],[Data de nascimento (aaaa-mm-dd)]]="","",(IF(A1843="","",DATEDIF(D1843,NOW(),"y"))))</f>
        <v/>
      </c>
      <c r="F1843" s="281"/>
      <c r="G1843" s="282"/>
      <c r="H1843" s="283" t="str">
        <f>IF(G1843="","",IF(G1843&gt;(auxiliar!L$2*14),"Sim","Não"))</f>
        <v/>
      </c>
      <c r="I1843" s="384" t="str">
        <f t="shared" si="119"/>
        <v/>
      </c>
      <c r="J1843" s="380" t="str">
        <f>IF(Table9[[#This Row],[Código do agregado
'[Entidade']]]="","",IF(A1843&lt;&gt;A1842,"A",IF(J1842="A","B",IF(J1842="B","C",IF(J1842="C","D",IF(J1842="D","E",IF(J1842="E","F",IF(J1842="F","G",IF(J1842="G","H",IF(J1842="H","I",IF(J1842="I","J",IF(J1842="J","K",IF(J1842="K","L",IF(J1842="L","M",IF(J1842="M","N",IF(J1842="N","O",IF(J1842="O","P",IF(J1842="P","Q"))))))))))))))))))</f>
        <v/>
      </c>
      <c r="K1843" s="284" t="str">
        <f t="shared" si="120"/>
        <v/>
      </c>
      <c r="L1843" s="285" t="str">
        <f t="shared" si="121"/>
        <v/>
      </c>
      <c r="M1843" s="286" t="str">
        <f t="shared" ca="1" si="122"/>
        <v/>
      </c>
      <c r="U1843" s="275"/>
    </row>
    <row r="1844" spans="1:21" x14ac:dyDescent="0.25">
      <c r="A1844" s="276"/>
      <c r="B1844" s="277" t="str">
        <f>IF(Table9[[#This Row],[Código do agregado
'[Entidade']]]="","",(CONCATENATE(VLOOKUP(Table9[[#This Row],[Código do agregado
'[Entidade']]],Table8[[Código do agregado '[Entidade']]:[Código do agregado
'[1º Direito']]],8,FALSE),".",Table9[[#This Row],[Membro]])))</f>
        <v/>
      </c>
      <c r="C1844" s="278"/>
      <c r="D1844" s="279"/>
      <c r="E1844" s="280" t="str">
        <f ca="1">IF(Table9[[#This Row],[Data de nascimento (aaaa-mm-dd)]]="","",(IF(A1844="","",DATEDIF(D1844,NOW(),"y"))))</f>
        <v/>
      </c>
      <c r="F1844" s="281"/>
      <c r="G1844" s="282"/>
      <c r="H1844" s="283" t="str">
        <f>IF(G1844="","",IF(G1844&gt;(auxiliar!L$2*14),"Sim","Não"))</f>
        <v/>
      </c>
      <c r="I1844" s="384" t="str">
        <f t="shared" si="119"/>
        <v/>
      </c>
      <c r="J1844" s="380" t="str">
        <f>IF(Table9[[#This Row],[Código do agregado
'[Entidade']]]="","",IF(A1844&lt;&gt;A1843,"A",IF(J1843="A","B",IF(J1843="B","C",IF(J1843="C","D",IF(J1843="D","E",IF(J1843="E","F",IF(J1843="F","G",IF(J1843="G","H",IF(J1843="H","I",IF(J1843="I","J",IF(J1843="J","K",IF(J1843="K","L",IF(J1843="L","M",IF(J1843="M","N",IF(J1843="N","O",IF(J1843="O","P",IF(J1843="P","Q"))))))))))))))))))</f>
        <v/>
      </c>
      <c r="K1844" s="284" t="str">
        <f t="shared" si="120"/>
        <v/>
      </c>
      <c r="L1844" s="285" t="str">
        <f t="shared" si="121"/>
        <v/>
      </c>
      <c r="M1844" s="286" t="str">
        <f t="shared" ca="1" si="122"/>
        <v/>
      </c>
      <c r="U1844" s="275"/>
    </row>
    <row r="1845" spans="1:21" x14ac:dyDescent="0.25">
      <c r="A1845" s="276"/>
      <c r="B1845" s="277" t="str">
        <f>IF(Table9[[#This Row],[Código do agregado
'[Entidade']]]="","",(CONCATENATE(VLOOKUP(Table9[[#This Row],[Código do agregado
'[Entidade']]],Table8[[Código do agregado '[Entidade']]:[Código do agregado
'[1º Direito']]],8,FALSE),".",Table9[[#This Row],[Membro]])))</f>
        <v/>
      </c>
      <c r="C1845" s="278"/>
      <c r="D1845" s="279"/>
      <c r="E1845" s="280" t="str">
        <f ca="1">IF(Table9[[#This Row],[Data de nascimento (aaaa-mm-dd)]]="","",(IF(A1845="","",DATEDIF(D1845,NOW(),"y"))))</f>
        <v/>
      </c>
      <c r="F1845" s="281"/>
      <c r="G1845" s="282"/>
      <c r="H1845" s="283" t="str">
        <f>IF(G1845="","",IF(G1845&gt;(auxiliar!L$2*14),"Sim","Não"))</f>
        <v/>
      </c>
      <c r="I1845" s="384" t="str">
        <f t="shared" si="119"/>
        <v/>
      </c>
      <c r="J1845" s="380" t="str">
        <f>IF(Table9[[#This Row],[Código do agregado
'[Entidade']]]="","",IF(A1845&lt;&gt;A1844,"A",IF(J1844="A","B",IF(J1844="B","C",IF(J1844="C","D",IF(J1844="D","E",IF(J1844="E","F",IF(J1844="F","G",IF(J1844="G","H",IF(J1844="H","I",IF(J1844="I","J",IF(J1844="J","K",IF(J1844="K","L",IF(J1844="L","M",IF(J1844="M","N",IF(J1844="N","O",IF(J1844="O","P",IF(J1844="P","Q"))))))))))))))))))</f>
        <v/>
      </c>
      <c r="K1845" s="284" t="str">
        <f t="shared" si="120"/>
        <v/>
      </c>
      <c r="L1845" s="285" t="str">
        <f t="shared" si="121"/>
        <v/>
      </c>
      <c r="M1845" s="286" t="str">
        <f t="shared" ca="1" si="122"/>
        <v/>
      </c>
      <c r="U1845" s="275"/>
    </row>
    <row r="1846" spans="1:21" x14ac:dyDescent="0.25">
      <c r="A1846" s="276"/>
      <c r="B1846" s="277" t="str">
        <f>IF(Table9[[#This Row],[Código do agregado
'[Entidade']]]="","",(CONCATENATE(VLOOKUP(Table9[[#This Row],[Código do agregado
'[Entidade']]],Table8[[Código do agregado '[Entidade']]:[Código do agregado
'[1º Direito']]],8,FALSE),".",Table9[[#This Row],[Membro]])))</f>
        <v/>
      </c>
      <c r="C1846" s="278"/>
      <c r="D1846" s="279"/>
      <c r="E1846" s="280" t="str">
        <f ca="1">IF(Table9[[#This Row],[Data de nascimento (aaaa-mm-dd)]]="","",(IF(A1846="","",DATEDIF(D1846,NOW(),"y"))))</f>
        <v/>
      </c>
      <c r="F1846" s="281"/>
      <c r="G1846" s="282"/>
      <c r="H1846" s="283" t="str">
        <f>IF(G1846="","",IF(G1846&gt;(auxiliar!L$2*14),"Sim","Não"))</f>
        <v/>
      </c>
      <c r="I1846" s="384" t="str">
        <f t="shared" si="119"/>
        <v/>
      </c>
      <c r="J1846" s="380" t="str">
        <f>IF(Table9[[#This Row],[Código do agregado
'[Entidade']]]="","",IF(A1846&lt;&gt;A1845,"A",IF(J1845="A","B",IF(J1845="B","C",IF(J1845="C","D",IF(J1845="D","E",IF(J1845="E","F",IF(J1845="F","G",IF(J1845="G","H",IF(J1845="H","I",IF(J1845="I","J",IF(J1845="J","K",IF(J1845="K","L",IF(J1845="L","M",IF(J1845="M","N",IF(J1845="N","O",IF(J1845="O","P",IF(J1845="P","Q"))))))))))))))))))</f>
        <v/>
      </c>
      <c r="K1846" s="284" t="str">
        <f t="shared" si="120"/>
        <v/>
      </c>
      <c r="L1846" s="285" t="str">
        <f t="shared" si="121"/>
        <v/>
      </c>
      <c r="M1846" s="286" t="str">
        <f t="shared" ca="1" si="122"/>
        <v/>
      </c>
      <c r="U1846" s="275"/>
    </row>
    <row r="1847" spans="1:21" x14ac:dyDescent="0.25">
      <c r="A1847" s="276"/>
      <c r="B1847" s="277" t="str">
        <f>IF(Table9[[#This Row],[Código do agregado
'[Entidade']]]="","",(CONCATENATE(VLOOKUP(Table9[[#This Row],[Código do agregado
'[Entidade']]],Table8[[Código do agregado '[Entidade']]:[Código do agregado
'[1º Direito']]],8,FALSE),".",Table9[[#This Row],[Membro]])))</f>
        <v/>
      </c>
      <c r="C1847" s="278"/>
      <c r="D1847" s="279"/>
      <c r="E1847" s="280" t="str">
        <f ca="1">IF(Table9[[#This Row],[Data de nascimento (aaaa-mm-dd)]]="","",(IF(A1847="","",DATEDIF(D1847,NOW(),"y"))))</f>
        <v/>
      </c>
      <c r="F1847" s="281"/>
      <c r="G1847" s="282"/>
      <c r="H1847" s="283" t="str">
        <f>IF(G1847="","",IF(G1847&gt;(auxiliar!L$2*14),"Sim","Não"))</f>
        <v/>
      </c>
      <c r="I1847" s="384" t="str">
        <f t="shared" si="119"/>
        <v/>
      </c>
      <c r="J1847" s="380" t="str">
        <f>IF(Table9[[#This Row],[Código do agregado
'[Entidade']]]="","",IF(A1847&lt;&gt;A1846,"A",IF(J1846="A","B",IF(J1846="B","C",IF(J1846="C","D",IF(J1846="D","E",IF(J1846="E","F",IF(J1846="F","G",IF(J1846="G","H",IF(J1846="H","I",IF(J1846="I","J",IF(J1846="J","K",IF(J1846="K","L",IF(J1846="L","M",IF(J1846="M","N",IF(J1846="N","O",IF(J1846="O","P",IF(J1846="P","Q"))))))))))))))))))</f>
        <v/>
      </c>
      <c r="K1847" s="284" t="str">
        <f t="shared" si="120"/>
        <v/>
      </c>
      <c r="L1847" s="285" t="str">
        <f t="shared" si="121"/>
        <v/>
      </c>
      <c r="M1847" s="286" t="str">
        <f t="shared" ca="1" si="122"/>
        <v/>
      </c>
      <c r="U1847" s="275"/>
    </row>
    <row r="1848" spans="1:21" x14ac:dyDescent="0.25">
      <c r="A1848" s="276"/>
      <c r="B1848" s="277" t="str">
        <f>IF(Table9[[#This Row],[Código do agregado
'[Entidade']]]="","",(CONCATENATE(VLOOKUP(Table9[[#This Row],[Código do agregado
'[Entidade']]],Table8[[Código do agregado '[Entidade']]:[Código do agregado
'[1º Direito']]],8,FALSE),".",Table9[[#This Row],[Membro]])))</f>
        <v/>
      </c>
      <c r="C1848" s="278"/>
      <c r="D1848" s="279"/>
      <c r="E1848" s="280" t="str">
        <f ca="1">IF(Table9[[#This Row],[Data de nascimento (aaaa-mm-dd)]]="","",(IF(A1848="","",DATEDIF(D1848,NOW(),"y"))))</f>
        <v/>
      </c>
      <c r="F1848" s="281"/>
      <c r="G1848" s="282"/>
      <c r="H1848" s="283" t="str">
        <f>IF(G1848="","",IF(G1848&gt;(auxiliar!L$2*14),"Sim","Não"))</f>
        <v/>
      </c>
      <c r="I1848" s="384" t="str">
        <f t="shared" si="119"/>
        <v/>
      </c>
      <c r="J1848" s="380" t="str">
        <f>IF(Table9[[#This Row],[Código do agregado
'[Entidade']]]="","",IF(A1848&lt;&gt;A1847,"A",IF(J1847="A","B",IF(J1847="B","C",IF(J1847="C","D",IF(J1847="D","E",IF(J1847="E","F",IF(J1847="F","G",IF(J1847="G","H",IF(J1847="H","I",IF(J1847="I","J",IF(J1847="J","K",IF(J1847="K","L",IF(J1847="L","M",IF(J1847="M","N",IF(J1847="N","O",IF(J1847="O","P",IF(J1847="P","Q"))))))))))))))))))</f>
        <v/>
      </c>
      <c r="K1848" s="284" t="str">
        <f t="shared" si="120"/>
        <v/>
      </c>
      <c r="L1848" s="285" t="str">
        <f t="shared" si="121"/>
        <v/>
      </c>
      <c r="M1848" s="286" t="str">
        <f t="shared" ca="1" si="122"/>
        <v/>
      </c>
      <c r="U1848" s="275"/>
    </row>
    <row r="1849" spans="1:21" x14ac:dyDescent="0.25">
      <c r="A1849" s="276"/>
      <c r="B1849" s="277" t="str">
        <f>IF(Table9[[#This Row],[Código do agregado
'[Entidade']]]="","",(CONCATENATE(VLOOKUP(Table9[[#This Row],[Código do agregado
'[Entidade']]],Table8[[Código do agregado '[Entidade']]:[Código do agregado
'[1º Direito']]],8,FALSE),".",Table9[[#This Row],[Membro]])))</f>
        <v/>
      </c>
      <c r="C1849" s="278"/>
      <c r="D1849" s="279"/>
      <c r="E1849" s="280" t="str">
        <f ca="1">IF(Table9[[#This Row],[Data de nascimento (aaaa-mm-dd)]]="","",(IF(A1849="","",DATEDIF(D1849,NOW(),"y"))))</f>
        <v/>
      </c>
      <c r="F1849" s="281"/>
      <c r="G1849" s="282"/>
      <c r="H1849" s="283" t="str">
        <f>IF(G1849="","",IF(G1849&gt;(auxiliar!L$2*14),"Sim","Não"))</f>
        <v/>
      </c>
      <c r="I1849" s="384" t="str">
        <f t="shared" si="119"/>
        <v/>
      </c>
      <c r="J1849" s="380" t="str">
        <f>IF(Table9[[#This Row],[Código do agregado
'[Entidade']]]="","",IF(A1849&lt;&gt;A1848,"A",IF(J1848="A","B",IF(J1848="B","C",IF(J1848="C","D",IF(J1848="D","E",IF(J1848="E","F",IF(J1848="F","G",IF(J1848="G","H",IF(J1848="H","I",IF(J1848="I","J",IF(J1848="J","K",IF(J1848="K","L",IF(J1848="L","M",IF(J1848="M","N",IF(J1848="N","O",IF(J1848="O","P",IF(J1848="P","Q"))))))))))))))))))</f>
        <v/>
      </c>
      <c r="K1849" s="284" t="str">
        <f t="shared" si="120"/>
        <v/>
      </c>
      <c r="L1849" s="285" t="str">
        <f t="shared" si="121"/>
        <v/>
      </c>
      <c r="M1849" s="286" t="str">
        <f t="shared" ca="1" si="122"/>
        <v/>
      </c>
      <c r="U1849" s="275"/>
    </row>
    <row r="1850" spans="1:21" x14ac:dyDescent="0.25">
      <c r="A1850" s="276"/>
      <c r="B1850" s="277" t="str">
        <f>IF(Table9[[#This Row],[Código do agregado
'[Entidade']]]="","",(CONCATENATE(VLOOKUP(Table9[[#This Row],[Código do agregado
'[Entidade']]],Table8[[Código do agregado '[Entidade']]:[Código do agregado
'[1º Direito']]],8,FALSE),".",Table9[[#This Row],[Membro]])))</f>
        <v/>
      </c>
      <c r="C1850" s="278"/>
      <c r="D1850" s="279"/>
      <c r="E1850" s="280" t="str">
        <f ca="1">IF(Table9[[#This Row],[Data de nascimento (aaaa-mm-dd)]]="","",(IF(A1850="","",DATEDIF(D1850,NOW(),"y"))))</f>
        <v/>
      </c>
      <c r="F1850" s="281"/>
      <c r="G1850" s="282"/>
      <c r="H1850" s="283" t="str">
        <f>IF(G1850="","",IF(G1850&gt;(auxiliar!L$2*14),"Sim","Não"))</f>
        <v/>
      </c>
      <c r="I1850" s="384" t="str">
        <f t="shared" si="119"/>
        <v/>
      </c>
      <c r="J1850" s="380" t="str">
        <f>IF(Table9[[#This Row],[Código do agregado
'[Entidade']]]="","",IF(A1850&lt;&gt;A1849,"A",IF(J1849="A","B",IF(J1849="B","C",IF(J1849="C","D",IF(J1849="D","E",IF(J1849="E","F",IF(J1849="F","G",IF(J1849="G","H",IF(J1849="H","I",IF(J1849="I","J",IF(J1849="J","K",IF(J1849="K","L",IF(J1849="L","M",IF(J1849="M","N",IF(J1849="N","O",IF(J1849="O","P",IF(J1849="P","Q"))))))))))))))))))</f>
        <v/>
      </c>
      <c r="K1850" s="284" t="str">
        <f t="shared" si="120"/>
        <v/>
      </c>
      <c r="L1850" s="285" t="str">
        <f t="shared" si="121"/>
        <v/>
      </c>
      <c r="M1850" s="286" t="str">
        <f t="shared" ca="1" si="122"/>
        <v/>
      </c>
      <c r="U1850" s="275"/>
    </row>
    <row r="1851" spans="1:21" x14ac:dyDescent="0.25">
      <c r="A1851" s="276"/>
      <c r="B1851" s="277" t="str">
        <f>IF(Table9[[#This Row],[Código do agregado
'[Entidade']]]="","",(CONCATENATE(VLOOKUP(Table9[[#This Row],[Código do agregado
'[Entidade']]],Table8[[Código do agregado '[Entidade']]:[Código do agregado
'[1º Direito']]],8,FALSE),".",Table9[[#This Row],[Membro]])))</f>
        <v/>
      </c>
      <c r="C1851" s="278"/>
      <c r="D1851" s="279"/>
      <c r="E1851" s="280" t="str">
        <f ca="1">IF(Table9[[#This Row],[Data de nascimento (aaaa-mm-dd)]]="","",(IF(A1851="","",DATEDIF(D1851,NOW(),"y"))))</f>
        <v/>
      </c>
      <c r="F1851" s="281"/>
      <c r="G1851" s="282"/>
      <c r="H1851" s="283" t="str">
        <f>IF(G1851="","",IF(G1851&gt;(auxiliar!L$2*14),"Sim","Não"))</f>
        <v/>
      </c>
      <c r="I1851" s="384" t="str">
        <f t="shared" si="119"/>
        <v/>
      </c>
      <c r="J1851" s="380" t="str">
        <f>IF(Table9[[#This Row],[Código do agregado
'[Entidade']]]="","",IF(A1851&lt;&gt;A1850,"A",IF(J1850="A","B",IF(J1850="B","C",IF(J1850="C","D",IF(J1850="D","E",IF(J1850="E","F",IF(J1850="F","G",IF(J1850="G","H",IF(J1850="H","I",IF(J1850="I","J",IF(J1850="J","K",IF(J1850="K","L",IF(J1850="L","M",IF(J1850="M","N",IF(J1850="N","O",IF(J1850="O","P",IF(J1850="P","Q"))))))))))))))))))</f>
        <v/>
      </c>
      <c r="K1851" s="284" t="str">
        <f t="shared" si="120"/>
        <v/>
      </c>
      <c r="L1851" s="285" t="str">
        <f t="shared" si="121"/>
        <v/>
      </c>
      <c r="M1851" s="286" t="str">
        <f t="shared" ca="1" si="122"/>
        <v/>
      </c>
      <c r="U1851" s="275"/>
    </row>
    <row r="1852" spans="1:21" x14ac:dyDescent="0.25">
      <c r="A1852" s="276"/>
      <c r="B1852" s="277" t="str">
        <f>IF(Table9[[#This Row],[Código do agregado
'[Entidade']]]="","",(CONCATENATE(VLOOKUP(Table9[[#This Row],[Código do agregado
'[Entidade']]],Table8[[Código do agregado '[Entidade']]:[Código do agregado
'[1º Direito']]],8,FALSE),".",Table9[[#This Row],[Membro]])))</f>
        <v/>
      </c>
      <c r="C1852" s="278"/>
      <c r="D1852" s="279"/>
      <c r="E1852" s="280" t="str">
        <f ca="1">IF(Table9[[#This Row],[Data de nascimento (aaaa-mm-dd)]]="","",(IF(A1852="","",DATEDIF(D1852,NOW(),"y"))))</f>
        <v/>
      </c>
      <c r="F1852" s="281"/>
      <c r="G1852" s="282"/>
      <c r="H1852" s="283" t="str">
        <f>IF(G1852="","",IF(G1852&gt;(auxiliar!L$2*14),"Sim","Não"))</f>
        <v/>
      </c>
      <c r="I1852" s="384" t="str">
        <f t="shared" si="119"/>
        <v/>
      </c>
      <c r="J1852" s="380" t="str">
        <f>IF(Table9[[#This Row],[Código do agregado
'[Entidade']]]="","",IF(A1852&lt;&gt;A1851,"A",IF(J1851="A","B",IF(J1851="B","C",IF(J1851="C","D",IF(J1851="D","E",IF(J1851="E","F",IF(J1851="F","G",IF(J1851="G","H",IF(J1851="H","I",IF(J1851="I","J",IF(J1851="J","K",IF(J1851="K","L",IF(J1851="L","M",IF(J1851="M","N",IF(J1851="N","O",IF(J1851="O","P",IF(J1851="P","Q"))))))))))))))))))</f>
        <v/>
      </c>
      <c r="K1852" s="284" t="str">
        <f t="shared" si="120"/>
        <v/>
      </c>
      <c r="L1852" s="285" t="str">
        <f t="shared" si="121"/>
        <v/>
      </c>
      <c r="M1852" s="286" t="str">
        <f t="shared" ca="1" si="122"/>
        <v/>
      </c>
      <c r="U1852" s="275"/>
    </row>
    <row r="1853" spans="1:21" x14ac:dyDescent="0.25">
      <c r="A1853" s="276"/>
      <c r="B1853" s="277" t="str">
        <f>IF(Table9[[#This Row],[Código do agregado
'[Entidade']]]="","",(CONCATENATE(VLOOKUP(Table9[[#This Row],[Código do agregado
'[Entidade']]],Table8[[Código do agregado '[Entidade']]:[Código do agregado
'[1º Direito']]],8,FALSE),".",Table9[[#This Row],[Membro]])))</f>
        <v/>
      </c>
      <c r="C1853" s="278"/>
      <c r="D1853" s="279"/>
      <c r="E1853" s="280" t="str">
        <f ca="1">IF(Table9[[#This Row],[Data de nascimento (aaaa-mm-dd)]]="","",(IF(A1853="","",DATEDIF(D1853,NOW(),"y"))))</f>
        <v/>
      </c>
      <c r="F1853" s="281"/>
      <c r="G1853" s="282"/>
      <c r="H1853" s="283" t="str">
        <f>IF(G1853="","",IF(G1853&gt;(auxiliar!L$2*14),"Sim","Não"))</f>
        <v/>
      </c>
      <c r="I1853" s="384" t="str">
        <f t="shared" si="119"/>
        <v/>
      </c>
      <c r="J1853" s="380" t="str">
        <f>IF(Table9[[#This Row],[Código do agregado
'[Entidade']]]="","",IF(A1853&lt;&gt;A1852,"A",IF(J1852="A","B",IF(J1852="B","C",IF(J1852="C","D",IF(J1852="D","E",IF(J1852="E","F",IF(J1852="F","G",IF(J1852="G","H",IF(J1852="H","I",IF(J1852="I","J",IF(J1852="J","K",IF(J1852="K","L",IF(J1852="L","M",IF(J1852="M","N",IF(J1852="N","O",IF(J1852="O","P",IF(J1852="P","Q"))))))))))))))))))</f>
        <v/>
      </c>
      <c r="K1853" s="284" t="str">
        <f t="shared" si="120"/>
        <v/>
      </c>
      <c r="L1853" s="285" t="str">
        <f t="shared" si="121"/>
        <v/>
      </c>
      <c r="M1853" s="286" t="str">
        <f t="shared" ca="1" si="122"/>
        <v/>
      </c>
      <c r="U1853" s="275"/>
    </row>
    <row r="1854" spans="1:21" x14ac:dyDescent="0.25">
      <c r="A1854" s="276"/>
      <c r="B1854" s="277" t="str">
        <f>IF(Table9[[#This Row],[Código do agregado
'[Entidade']]]="","",(CONCATENATE(VLOOKUP(Table9[[#This Row],[Código do agregado
'[Entidade']]],Table8[[Código do agregado '[Entidade']]:[Código do agregado
'[1º Direito']]],8,FALSE),".",Table9[[#This Row],[Membro]])))</f>
        <v/>
      </c>
      <c r="C1854" s="278"/>
      <c r="D1854" s="279"/>
      <c r="E1854" s="280" t="str">
        <f ca="1">IF(Table9[[#This Row],[Data de nascimento (aaaa-mm-dd)]]="","",(IF(A1854="","",DATEDIF(D1854,NOW(),"y"))))</f>
        <v/>
      </c>
      <c r="F1854" s="281"/>
      <c r="G1854" s="282"/>
      <c r="H1854" s="283" t="str">
        <f>IF(G1854="","",IF(G1854&gt;(auxiliar!L$2*14),"Sim","Não"))</f>
        <v/>
      </c>
      <c r="I1854" s="384" t="str">
        <f t="shared" si="119"/>
        <v/>
      </c>
      <c r="J1854" s="380" t="str">
        <f>IF(Table9[[#This Row],[Código do agregado
'[Entidade']]]="","",IF(A1854&lt;&gt;A1853,"A",IF(J1853="A","B",IF(J1853="B","C",IF(J1853="C","D",IF(J1853="D","E",IF(J1853="E","F",IF(J1853="F","G",IF(J1853="G","H",IF(J1853="H","I",IF(J1853="I","J",IF(J1853="J","K",IF(J1853="K","L",IF(J1853="L","M",IF(J1853="M","N",IF(J1853="N","O",IF(J1853="O","P",IF(J1853="P","Q"))))))))))))))))))</f>
        <v/>
      </c>
      <c r="K1854" s="284" t="str">
        <f t="shared" si="120"/>
        <v/>
      </c>
      <c r="L1854" s="285" t="str">
        <f t="shared" si="121"/>
        <v/>
      </c>
      <c r="M1854" s="286" t="str">
        <f t="shared" ca="1" si="122"/>
        <v/>
      </c>
      <c r="U1854" s="275"/>
    </row>
    <row r="1855" spans="1:21" x14ac:dyDescent="0.25">
      <c r="A1855" s="276"/>
      <c r="B1855" s="277" t="str">
        <f>IF(Table9[[#This Row],[Código do agregado
'[Entidade']]]="","",(CONCATENATE(VLOOKUP(Table9[[#This Row],[Código do agregado
'[Entidade']]],Table8[[Código do agregado '[Entidade']]:[Código do agregado
'[1º Direito']]],8,FALSE),".",Table9[[#This Row],[Membro]])))</f>
        <v/>
      </c>
      <c r="C1855" s="278"/>
      <c r="D1855" s="279"/>
      <c r="E1855" s="280" t="str">
        <f ca="1">IF(Table9[[#This Row],[Data de nascimento (aaaa-mm-dd)]]="","",(IF(A1855="","",DATEDIF(D1855,NOW(),"y"))))</f>
        <v/>
      </c>
      <c r="F1855" s="281"/>
      <c r="G1855" s="282"/>
      <c r="H1855" s="283" t="str">
        <f>IF(G1855="","",IF(G1855&gt;(auxiliar!L$2*14),"Sim","Não"))</f>
        <v/>
      </c>
      <c r="I1855" s="384" t="str">
        <f t="shared" si="119"/>
        <v/>
      </c>
      <c r="J1855" s="380" t="str">
        <f>IF(Table9[[#This Row],[Código do agregado
'[Entidade']]]="","",IF(A1855&lt;&gt;A1854,"A",IF(J1854="A","B",IF(J1854="B","C",IF(J1854="C","D",IF(J1854="D","E",IF(J1854="E","F",IF(J1854="F","G",IF(J1854="G","H",IF(J1854="H","I",IF(J1854="I","J",IF(J1854="J","K",IF(J1854="K","L",IF(J1854="L","M",IF(J1854="M","N",IF(J1854="N","O",IF(J1854="O","P",IF(J1854="P","Q"))))))))))))))))))</f>
        <v/>
      </c>
      <c r="K1855" s="284" t="str">
        <f t="shared" si="120"/>
        <v/>
      </c>
      <c r="L1855" s="285" t="str">
        <f t="shared" si="121"/>
        <v/>
      </c>
      <c r="M1855" s="286" t="str">
        <f t="shared" ca="1" si="122"/>
        <v/>
      </c>
      <c r="U1855" s="275"/>
    </row>
    <row r="1856" spans="1:21" x14ac:dyDescent="0.25">
      <c r="A1856" s="276"/>
      <c r="B1856" s="277" t="str">
        <f>IF(Table9[[#This Row],[Código do agregado
'[Entidade']]]="","",(CONCATENATE(VLOOKUP(Table9[[#This Row],[Código do agregado
'[Entidade']]],Table8[[Código do agregado '[Entidade']]:[Código do agregado
'[1º Direito']]],8,FALSE),".",Table9[[#This Row],[Membro]])))</f>
        <v/>
      </c>
      <c r="C1856" s="278"/>
      <c r="D1856" s="279"/>
      <c r="E1856" s="280" t="str">
        <f ca="1">IF(Table9[[#This Row],[Data de nascimento (aaaa-mm-dd)]]="","",(IF(A1856="","",DATEDIF(D1856,NOW(),"y"))))</f>
        <v/>
      </c>
      <c r="F1856" s="281"/>
      <c r="G1856" s="282"/>
      <c r="H1856" s="283" t="str">
        <f>IF(G1856="","",IF(G1856&gt;(auxiliar!L$2*14),"Sim","Não"))</f>
        <v/>
      </c>
      <c r="I1856" s="384" t="str">
        <f t="shared" si="119"/>
        <v/>
      </c>
      <c r="J1856" s="380" t="str">
        <f>IF(Table9[[#This Row],[Código do agregado
'[Entidade']]]="","",IF(A1856&lt;&gt;A1855,"A",IF(J1855="A","B",IF(J1855="B","C",IF(J1855="C","D",IF(J1855="D","E",IF(J1855="E","F",IF(J1855="F","G",IF(J1855="G","H",IF(J1855="H","I",IF(J1855="I","J",IF(J1855="J","K",IF(J1855="K","L",IF(J1855="L","M",IF(J1855="M","N",IF(J1855="N","O",IF(J1855="O","P",IF(J1855="P","Q"))))))))))))))))))</f>
        <v/>
      </c>
      <c r="K1856" s="284" t="str">
        <f t="shared" si="120"/>
        <v/>
      </c>
      <c r="L1856" s="285" t="str">
        <f t="shared" si="121"/>
        <v/>
      </c>
      <c r="M1856" s="286" t="str">
        <f t="shared" ca="1" si="122"/>
        <v/>
      </c>
      <c r="U1856" s="275"/>
    </row>
    <row r="1857" spans="1:21" x14ac:dyDescent="0.25">
      <c r="A1857" s="276"/>
      <c r="B1857" s="277" t="str">
        <f>IF(Table9[[#This Row],[Código do agregado
'[Entidade']]]="","",(CONCATENATE(VLOOKUP(Table9[[#This Row],[Código do agregado
'[Entidade']]],Table8[[Código do agregado '[Entidade']]:[Código do agregado
'[1º Direito']]],8,FALSE),".",Table9[[#This Row],[Membro]])))</f>
        <v/>
      </c>
      <c r="C1857" s="278"/>
      <c r="D1857" s="279"/>
      <c r="E1857" s="280" t="str">
        <f ca="1">IF(Table9[[#This Row],[Data de nascimento (aaaa-mm-dd)]]="","",(IF(A1857="","",DATEDIF(D1857,NOW(),"y"))))</f>
        <v/>
      </c>
      <c r="F1857" s="281"/>
      <c r="G1857" s="282"/>
      <c r="H1857" s="283" t="str">
        <f>IF(G1857="","",IF(G1857&gt;(auxiliar!L$2*14),"Sim","Não"))</f>
        <v/>
      </c>
      <c r="I1857" s="384" t="str">
        <f t="shared" si="119"/>
        <v/>
      </c>
      <c r="J1857" s="380" t="str">
        <f>IF(Table9[[#This Row],[Código do agregado
'[Entidade']]]="","",IF(A1857&lt;&gt;A1856,"A",IF(J1856="A","B",IF(J1856="B","C",IF(J1856="C","D",IF(J1856="D","E",IF(J1856="E","F",IF(J1856="F","G",IF(J1856="G","H",IF(J1856="H","I",IF(J1856="I","J",IF(J1856="J","K",IF(J1856="K","L",IF(J1856="L","M",IF(J1856="M","N",IF(J1856="N","O",IF(J1856="O","P",IF(J1856="P","Q"))))))))))))))))))</f>
        <v/>
      </c>
      <c r="K1857" s="284" t="str">
        <f t="shared" si="120"/>
        <v/>
      </c>
      <c r="L1857" s="285" t="str">
        <f t="shared" si="121"/>
        <v/>
      </c>
      <c r="M1857" s="286" t="str">
        <f t="shared" ca="1" si="122"/>
        <v/>
      </c>
      <c r="U1857" s="275"/>
    </row>
    <row r="1858" spans="1:21" x14ac:dyDescent="0.25">
      <c r="A1858" s="276"/>
      <c r="B1858" s="277" t="str">
        <f>IF(Table9[[#This Row],[Código do agregado
'[Entidade']]]="","",(CONCATENATE(VLOOKUP(Table9[[#This Row],[Código do agregado
'[Entidade']]],Table8[[Código do agregado '[Entidade']]:[Código do agregado
'[1º Direito']]],8,FALSE),".",Table9[[#This Row],[Membro]])))</f>
        <v/>
      </c>
      <c r="C1858" s="278"/>
      <c r="D1858" s="279"/>
      <c r="E1858" s="280" t="str">
        <f ca="1">IF(Table9[[#This Row],[Data de nascimento (aaaa-mm-dd)]]="","",(IF(A1858="","",DATEDIF(D1858,NOW(),"y"))))</f>
        <v/>
      </c>
      <c r="F1858" s="281"/>
      <c r="G1858" s="282"/>
      <c r="H1858" s="283" t="str">
        <f>IF(G1858="","",IF(G1858&gt;(auxiliar!L$2*14),"Sim","Não"))</f>
        <v/>
      </c>
      <c r="I1858" s="384" t="str">
        <f t="shared" si="119"/>
        <v/>
      </c>
      <c r="J1858" s="380" t="str">
        <f>IF(Table9[[#This Row],[Código do agregado
'[Entidade']]]="","",IF(A1858&lt;&gt;A1857,"A",IF(J1857="A","B",IF(J1857="B","C",IF(J1857="C","D",IF(J1857="D","E",IF(J1857="E","F",IF(J1857="F","G",IF(J1857="G","H",IF(J1857="H","I",IF(J1857="I","J",IF(J1857="J","K",IF(J1857="K","L",IF(J1857="L","M",IF(J1857="M","N",IF(J1857="N","O",IF(J1857="O","P",IF(J1857="P","Q"))))))))))))))))))</f>
        <v/>
      </c>
      <c r="K1858" s="284" t="str">
        <f t="shared" si="120"/>
        <v/>
      </c>
      <c r="L1858" s="285" t="str">
        <f t="shared" si="121"/>
        <v/>
      </c>
      <c r="M1858" s="286" t="str">
        <f t="shared" ca="1" si="122"/>
        <v/>
      </c>
      <c r="U1858" s="275"/>
    </row>
    <row r="1859" spans="1:21" x14ac:dyDescent="0.25">
      <c r="A1859" s="276"/>
      <c r="B1859" s="277" t="str">
        <f>IF(Table9[[#This Row],[Código do agregado
'[Entidade']]]="","",(CONCATENATE(VLOOKUP(Table9[[#This Row],[Código do agregado
'[Entidade']]],Table8[[Código do agregado '[Entidade']]:[Código do agregado
'[1º Direito']]],8,FALSE),".",Table9[[#This Row],[Membro]])))</f>
        <v/>
      </c>
      <c r="C1859" s="278"/>
      <c r="D1859" s="279"/>
      <c r="E1859" s="280" t="str">
        <f ca="1">IF(Table9[[#This Row],[Data de nascimento (aaaa-mm-dd)]]="","",(IF(A1859="","",DATEDIF(D1859,NOW(),"y"))))</f>
        <v/>
      </c>
      <c r="F1859" s="281"/>
      <c r="G1859" s="282"/>
      <c r="H1859" s="283" t="str">
        <f>IF(G1859="","",IF(G1859&gt;(auxiliar!L$2*14),"Sim","Não"))</f>
        <v/>
      </c>
      <c r="I1859" s="384" t="str">
        <f t="shared" si="119"/>
        <v/>
      </c>
      <c r="J1859" s="380" t="str">
        <f>IF(Table9[[#This Row],[Código do agregado
'[Entidade']]]="","",IF(A1859&lt;&gt;A1858,"A",IF(J1858="A","B",IF(J1858="B","C",IF(J1858="C","D",IF(J1858="D","E",IF(J1858="E","F",IF(J1858="F","G",IF(J1858="G","H",IF(J1858="H","I",IF(J1858="I","J",IF(J1858="J","K",IF(J1858="K","L",IF(J1858="L","M",IF(J1858="M","N",IF(J1858="N","O",IF(J1858="O","P",IF(J1858="P","Q"))))))))))))))))))</f>
        <v/>
      </c>
      <c r="K1859" s="284" t="str">
        <f t="shared" si="120"/>
        <v/>
      </c>
      <c r="L1859" s="285" t="str">
        <f t="shared" si="121"/>
        <v/>
      </c>
      <c r="M1859" s="286" t="str">
        <f t="shared" ca="1" si="122"/>
        <v/>
      </c>
      <c r="U1859" s="275"/>
    </row>
    <row r="1860" spans="1:21" x14ac:dyDescent="0.25">
      <c r="A1860" s="276"/>
      <c r="B1860" s="277" t="str">
        <f>IF(Table9[[#This Row],[Código do agregado
'[Entidade']]]="","",(CONCATENATE(VLOOKUP(Table9[[#This Row],[Código do agregado
'[Entidade']]],Table8[[Código do agregado '[Entidade']]:[Código do agregado
'[1º Direito']]],8,FALSE),".",Table9[[#This Row],[Membro]])))</f>
        <v/>
      </c>
      <c r="C1860" s="278"/>
      <c r="D1860" s="279"/>
      <c r="E1860" s="280" t="str">
        <f ca="1">IF(Table9[[#This Row],[Data de nascimento (aaaa-mm-dd)]]="","",(IF(A1860="","",DATEDIF(D1860,NOW(),"y"))))</f>
        <v/>
      </c>
      <c r="F1860" s="281"/>
      <c r="G1860" s="282"/>
      <c r="H1860" s="283" t="str">
        <f>IF(G1860="","",IF(G1860&gt;(auxiliar!L$2*14),"Sim","Não"))</f>
        <v/>
      </c>
      <c r="I1860" s="384" t="str">
        <f t="shared" si="119"/>
        <v/>
      </c>
      <c r="J1860" s="380" t="str">
        <f>IF(Table9[[#This Row],[Código do agregado
'[Entidade']]]="","",IF(A1860&lt;&gt;A1859,"A",IF(J1859="A","B",IF(J1859="B","C",IF(J1859="C","D",IF(J1859="D","E",IF(J1859="E","F",IF(J1859="F","G",IF(J1859="G","H",IF(J1859="H","I",IF(J1859="I","J",IF(J1859="J","K",IF(J1859="K","L",IF(J1859="L","M",IF(J1859="M","N",IF(J1859="N","O",IF(J1859="O","P",IF(J1859="P","Q"))))))))))))))))))</f>
        <v/>
      </c>
      <c r="K1860" s="284" t="str">
        <f t="shared" si="120"/>
        <v/>
      </c>
      <c r="L1860" s="285" t="str">
        <f t="shared" si="121"/>
        <v/>
      </c>
      <c r="M1860" s="286" t="str">
        <f t="shared" ca="1" si="122"/>
        <v/>
      </c>
      <c r="U1860" s="275"/>
    </row>
    <row r="1861" spans="1:21" x14ac:dyDescent="0.25">
      <c r="A1861" s="276"/>
      <c r="B1861" s="277" t="str">
        <f>IF(Table9[[#This Row],[Código do agregado
'[Entidade']]]="","",(CONCATENATE(VLOOKUP(Table9[[#This Row],[Código do agregado
'[Entidade']]],Table8[[Código do agregado '[Entidade']]:[Código do agregado
'[1º Direito']]],8,FALSE),".",Table9[[#This Row],[Membro]])))</f>
        <v/>
      </c>
      <c r="C1861" s="278"/>
      <c r="D1861" s="279"/>
      <c r="E1861" s="280" t="str">
        <f ca="1">IF(Table9[[#This Row],[Data de nascimento (aaaa-mm-dd)]]="","",(IF(A1861="","",DATEDIF(D1861,NOW(),"y"))))</f>
        <v/>
      </c>
      <c r="F1861" s="281"/>
      <c r="G1861" s="282"/>
      <c r="H1861" s="283" t="str">
        <f>IF(G1861="","",IF(G1861&gt;(auxiliar!L$2*14),"Sim","Não"))</f>
        <v/>
      </c>
      <c r="I1861" s="384" t="str">
        <f t="shared" si="119"/>
        <v/>
      </c>
      <c r="J1861" s="380" t="str">
        <f>IF(Table9[[#This Row],[Código do agregado
'[Entidade']]]="","",IF(A1861&lt;&gt;A1860,"A",IF(J1860="A","B",IF(J1860="B","C",IF(J1860="C","D",IF(J1860="D","E",IF(J1860="E","F",IF(J1860="F","G",IF(J1860="G","H",IF(J1860="H","I",IF(J1860="I","J",IF(J1860="J","K",IF(J1860="K","L",IF(J1860="L","M",IF(J1860="M","N",IF(J1860="N","O",IF(J1860="O","P",IF(J1860="P","Q"))))))))))))))))))</f>
        <v/>
      </c>
      <c r="K1861" s="284" t="str">
        <f t="shared" si="120"/>
        <v/>
      </c>
      <c r="L1861" s="285" t="str">
        <f t="shared" si="121"/>
        <v/>
      </c>
      <c r="M1861" s="286" t="str">
        <f t="shared" ca="1" si="122"/>
        <v/>
      </c>
      <c r="U1861" s="275"/>
    </row>
    <row r="1862" spans="1:21" x14ac:dyDescent="0.25">
      <c r="A1862" s="276"/>
      <c r="B1862" s="277" t="str">
        <f>IF(Table9[[#This Row],[Código do agregado
'[Entidade']]]="","",(CONCATENATE(VLOOKUP(Table9[[#This Row],[Código do agregado
'[Entidade']]],Table8[[Código do agregado '[Entidade']]:[Código do agregado
'[1º Direito']]],8,FALSE),".",Table9[[#This Row],[Membro]])))</f>
        <v/>
      </c>
      <c r="C1862" s="278"/>
      <c r="D1862" s="279"/>
      <c r="E1862" s="280" t="str">
        <f ca="1">IF(Table9[[#This Row],[Data de nascimento (aaaa-mm-dd)]]="","",(IF(A1862="","",DATEDIF(D1862,NOW(),"y"))))</f>
        <v/>
      </c>
      <c r="F1862" s="281"/>
      <c r="G1862" s="282"/>
      <c r="H1862" s="283" t="str">
        <f>IF(G1862="","",IF(G1862&gt;(auxiliar!L$2*14),"Sim","Não"))</f>
        <v/>
      </c>
      <c r="I1862" s="384" t="str">
        <f t="shared" si="119"/>
        <v/>
      </c>
      <c r="J1862" s="380" t="str">
        <f>IF(Table9[[#This Row],[Código do agregado
'[Entidade']]]="","",IF(A1862&lt;&gt;A1861,"A",IF(J1861="A","B",IF(J1861="B","C",IF(J1861="C","D",IF(J1861="D","E",IF(J1861="E","F",IF(J1861="F","G",IF(J1861="G","H",IF(J1861="H","I",IF(J1861="I","J",IF(J1861="J","K",IF(J1861="K","L",IF(J1861="L","M",IF(J1861="M","N",IF(J1861="N","O",IF(J1861="O","P",IF(J1861="P","Q"))))))))))))))))))</f>
        <v/>
      </c>
      <c r="K1862" s="284" t="str">
        <f t="shared" si="120"/>
        <v/>
      </c>
      <c r="L1862" s="285" t="str">
        <f t="shared" si="121"/>
        <v/>
      </c>
      <c r="M1862" s="286" t="str">
        <f t="shared" ca="1" si="122"/>
        <v/>
      </c>
      <c r="U1862" s="275"/>
    </row>
    <row r="1863" spans="1:21" x14ac:dyDescent="0.25">
      <c r="A1863" s="276"/>
      <c r="B1863" s="277" t="str">
        <f>IF(Table9[[#This Row],[Código do agregado
'[Entidade']]]="","",(CONCATENATE(VLOOKUP(Table9[[#This Row],[Código do agregado
'[Entidade']]],Table8[[Código do agregado '[Entidade']]:[Código do agregado
'[1º Direito']]],8,FALSE),".",Table9[[#This Row],[Membro]])))</f>
        <v/>
      </c>
      <c r="C1863" s="278"/>
      <c r="D1863" s="279"/>
      <c r="E1863" s="280" t="str">
        <f ca="1">IF(Table9[[#This Row],[Data de nascimento (aaaa-mm-dd)]]="","",(IF(A1863="","",DATEDIF(D1863,NOW(),"y"))))</f>
        <v/>
      </c>
      <c r="F1863" s="281"/>
      <c r="G1863" s="282"/>
      <c r="H1863" s="283" t="str">
        <f>IF(G1863="","",IF(G1863&gt;(auxiliar!L$2*14),"Sim","Não"))</f>
        <v/>
      </c>
      <c r="I1863" s="384" t="str">
        <f t="shared" ref="I1863:I1926" si="123">IF(AND(A1863&lt;&gt;"",OR(C1863="",D1863="",F1863="",AND(H1863="",L1863="Rend"))),"NÃO","")</f>
        <v/>
      </c>
      <c r="J1863" s="380" t="str">
        <f>IF(Table9[[#This Row],[Código do agregado
'[Entidade']]]="","",IF(A1863&lt;&gt;A1862,"A",IF(J1862="A","B",IF(J1862="B","C",IF(J1862="C","D",IF(J1862="D","E",IF(J1862="E","F",IF(J1862="F","G",IF(J1862="G","H",IF(J1862="H","I",IF(J1862="I","J",IF(J1862="J","K",IF(J1862="K","L",IF(J1862="L","M",IF(J1862="M","N",IF(J1862="N","O",IF(J1862="O","P",IF(J1862="P","Q"))))))))))))))))))</f>
        <v/>
      </c>
      <c r="K1863" s="284" t="str">
        <f t="shared" si="120"/>
        <v/>
      </c>
      <c r="L1863" s="285" t="str">
        <f t="shared" si="121"/>
        <v/>
      </c>
      <c r="M1863" s="286" t="str">
        <f t="shared" ca="1" si="122"/>
        <v/>
      </c>
      <c r="U1863" s="275"/>
    </row>
    <row r="1864" spans="1:21" x14ac:dyDescent="0.25">
      <c r="A1864" s="276"/>
      <c r="B1864" s="277" t="str">
        <f>IF(Table9[[#This Row],[Código do agregado
'[Entidade']]]="","",(CONCATENATE(VLOOKUP(Table9[[#This Row],[Código do agregado
'[Entidade']]],Table8[[Código do agregado '[Entidade']]:[Código do agregado
'[1º Direito']]],8,FALSE),".",Table9[[#This Row],[Membro]])))</f>
        <v/>
      </c>
      <c r="C1864" s="278"/>
      <c r="D1864" s="279"/>
      <c r="E1864" s="280" t="str">
        <f ca="1">IF(Table9[[#This Row],[Data de nascimento (aaaa-mm-dd)]]="","",(IF(A1864="","",DATEDIF(D1864,NOW(),"y"))))</f>
        <v/>
      </c>
      <c r="F1864" s="281"/>
      <c r="G1864" s="282"/>
      <c r="H1864" s="283" t="str">
        <f>IF(G1864="","",IF(G1864&gt;(auxiliar!L$2*14),"Sim","Não"))</f>
        <v/>
      </c>
      <c r="I1864" s="384" t="str">
        <f t="shared" si="123"/>
        <v/>
      </c>
      <c r="J1864" s="380" t="str">
        <f>IF(Table9[[#This Row],[Código do agregado
'[Entidade']]]="","",IF(A1864&lt;&gt;A1863,"A",IF(J1863="A","B",IF(J1863="B","C",IF(J1863="C","D",IF(J1863="D","E",IF(J1863="E","F",IF(J1863="F","G",IF(J1863="G","H",IF(J1863="H","I",IF(J1863="I","J",IF(J1863="J","K",IF(J1863="K","L",IF(J1863="L","M",IF(J1863="M","N",IF(J1863="N","O",IF(J1863="O","P",IF(J1863="P","Q"))))))))))))))))))</f>
        <v/>
      </c>
      <c r="K1864" s="284" t="str">
        <f t="shared" si="120"/>
        <v/>
      </c>
      <c r="L1864" s="285" t="str">
        <f t="shared" si="121"/>
        <v/>
      </c>
      <c r="M1864" s="286" t="str">
        <f t="shared" ca="1" si="122"/>
        <v/>
      </c>
      <c r="U1864" s="275"/>
    </row>
    <row r="1865" spans="1:21" x14ac:dyDescent="0.25">
      <c r="A1865" s="276"/>
      <c r="B1865" s="277" t="str">
        <f>IF(Table9[[#This Row],[Código do agregado
'[Entidade']]]="","",(CONCATENATE(VLOOKUP(Table9[[#This Row],[Código do agregado
'[Entidade']]],Table8[[Código do agregado '[Entidade']]:[Código do agregado
'[1º Direito']]],8,FALSE),".",Table9[[#This Row],[Membro]])))</f>
        <v/>
      </c>
      <c r="C1865" s="278"/>
      <c r="D1865" s="279"/>
      <c r="E1865" s="280" t="str">
        <f ca="1">IF(Table9[[#This Row],[Data de nascimento (aaaa-mm-dd)]]="","",(IF(A1865="","",DATEDIF(D1865,NOW(),"y"))))</f>
        <v/>
      </c>
      <c r="F1865" s="281"/>
      <c r="G1865" s="282"/>
      <c r="H1865" s="283" t="str">
        <f>IF(G1865="","",IF(G1865&gt;(auxiliar!L$2*14),"Sim","Não"))</f>
        <v/>
      </c>
      <c r="I1865" s="384" t="str">
        <f t="shared" si="123"/>
        <v/>
      </c>
      <c r="J1865" s="380" t="str">
        <f>IF(Table9[[#This Row],[Código do agregado
'[Entidade']]]="","",IF(A1865&lt;&gt;A1864,"A",IF(J1864="A","B",IF(J1864="B","C",IF(J1864="C","D",IF(J1864="D","E",IF(J1864="E","F",IF(J1864="F","G",IF(J1864="G","H",IF(J1864="H","I",IF(J1864="I","J",IF(J1864="J","K",IF(J1864="K","L",IF(J1864="L","M",IF(J1864="M","N",IF(J1864="N","O",IF(J1864="O","P",IF(J1864="P","Q"))))))))))))))))))</f>
        <v/>
      </c>
      <c r="K1865" s="284" t="str">
        <f t="shared" si="120"/>
        <v/>
      </c>
      <c r="L1865" s="285" t="str">
        <f t="shared" si="121"/>
        <v/>
      </c>
      <c r="M1865" s="286" t="str">
        <f t="shared" ca="1" si="122"/>
        <v/>
      </c>
      <c r="U1865" s="275"/>
    </row>
    <row r="1866" spans="1:21" x14ac:dyDescent="0.25">
      <c r="A1866" s="276"/>
      <c r="B1866" s="277" t="str">
        <f>IF(Table9[[#This Row],[Código do agregado
'[Entidade']]]="","",(CONCATENATE(VLOOKUP(Table9[[#This Row],[Código do agregado
'[Entidade']]],Table8[[Código do agregado '[Entidade']]:[Código do agregado
'[1º Direito']]],8,FALSE),".",Table9[[#This Row],[Membro]])))</f>
        <v/>
      </c>
      <c r="C1866" s="278"/>
      <c r="D1866" s="279"/>
      <c r="E1866" s="280" t="str">
        <f ca="1">IF(Table9[[#This Row],[Data de nascimento (aaaa-mm-dd)]]="","",(IF(A1866="","",DATEDIF(D1866,NOW(),"y"))))</f>
        <v/>
      </c>
      <c r="F1866" s="281"/>
      <c r="G1866" s="282"/>
      <c r="H1866" s="283" t="str">
        <f>IF(G1866="","",IF(G1866&gt;(auxiliar!L$2*14),"Sim","Não"))</f>
        <v/>
      </c>
      <c r="I1866" s="384" t="str">
        <f t="shared" si="123"/>
        <v/>
      </c>
      <c r="J1866" s="380" t="str">
        <f>IF(Table9[[#This Row],[Código do agregado
'[Entidade']]]="","",IF(A1866&lt;&gt;A1865,"A",IF(J1865="A","B",IF(J1865="B","C",IF(J1865="C","D",IF(J1865="D","E",IF(J1865="E","F",IF(J1865="F","G",IF(J1865="G","H",IF(J1865="H","I",IF(J1865="I","J",IF(J1865="J","K",IF(J1865="K","L",IF(J1865="L","M",IF(J1865="M","N",IF(J1865="N","O",IF(J1865="O","P",IF(J1865="P","Q"))))))))))))))))))</f>
        <v/>
      </c>
      <c r="K1866" s="284" t="str">
        <f t="shared" si="120"/>
        <v/>
      </c>
      <c r="L1866" s="285" t="str">
        <f t="shared" si="121"/>
        <v/>
      </c>
      <c r="M1866" s="286" t="str">
        <f t="shared" ca="1" si="122"/>
        <v/>
      </c>
      <c r="U1866" s="275"/>
    </row>
    <row r="1867" spans="1:21" x14ac:dyDescent="0.25">
      <c r="A1867" s="276"/>
      <c r="B1867" s="277" t="str">
        <f>IF(Table9[[#This Row],[Código do agregado
'[Entidade']]]="","",(CONCATENATE(VLOOKUP(Table9[[#This Row],[Código do agregado
'[Entidade']]],Table8[[Código do agregado '[Entidade']]:[Código do agregado
'[1º Direito']]],8,FALSE),".",Table9[[#This Row],[Membro]])))</f>
        <v/>
      </c>
      <c r="C1867" s="278"/>
      <c r="D1867" s="279"/>
      <c r="E1867" s="280" t="str">
        <f ca="1">IF(Table9[[#This Row],[Data de nascimento (aaaa-mm-dd)]]="","",(IF(A1867="","",DATEDIF(D1867,NOW(),"y"))))</f>
        <v/>
      </c>
      <c r="F1867" s="281"/>
      <c r="G1867" s="282"/>
      <c r="H1867" s="283" t="str">
        <f>IF(G1867="","",IF(G1867&gt;(auxiliar!L$2*14),"Sim","Não"))</f>
        <v/>
      </c>
      <c r="I1867" s="384" t="str">
        <f t="shared" si="123"/>
        <v/>
      </c>
      <c r="J1867" s="380" t="str">
        <f>IF(Table9[[#This Row],[Código do agregado
'[Entidade']]]="","",IF(A1867&lt;&gt;A1866,"A",IF(J1866="A","B",IF(J1866="B","C",IF(J1866="C","D",IF(J1866="D","E",IF(J1866="E","F",IF(J1866="F","G",IF(J1866="G","H",IF(J1866="H","I",IF(J1866="I","J",IF(J1866="J","K",IF(J1866="K","L",IF(J1866="L","M",IF(J1866="M","N",IF(J1866="N","O",IF(J1866="O","P",IF(J1866="P","Q"))))))))))))))))))</f>
        <v/>
      </c>
      <c r="K1867" s="284" t="str">
        <f t="shared" si="120"/>
        <v/>
      </c>
      <c r="L1867" s="285" t="str">
        <f t="shared" si="121"/>
        <v/>
      </c>
      <c r="M1867" s="286" t="str">
        <f t="shared" ca="1" si="122"/>
        <v/>
      </c>
      <c r="U1867" s="275"/>
    </row>
    <row r="1868" spans="1:21" x14ac:dyDescent="0.25">
      <c r="A1868" s="276"/>
      <c r="B1868" s="277" t="str">
        <f>IF(Table9[[#This Row],[Código do agregado
'[Entidade']]]="","",(CONCATENATE(VLOOKUP(Table9[[#This Row],[Código do agregado
'[Entidade']]],Table8[[Código do agregado '[Entidade']]:[Código do agregado
'[1º Direito']]],8,FALSE),".",Table9[[#This Row],[Membro]])))</f>
        <v/>
      </c>
      <c r="C1868" s="278"/>
      <c r="D1868" s="279"/>
      <c r="E1868" s="280" t="str">
        <f ca="1">IF(Table9[[#This Row],[Data de nascimento (aaaa-mm-dd)]]="","",(IF(A1868="","",DATEDIF(D1868,NOW(),"y"))))</f>
        <v/>
      </c>
      <c r="F1868" s="281"/>
      <c r="G1868" s="282"/>
      <c r="H1868" s="283" t="str">
        <f>IF(G1868="","",IF(G1868&gt;(auxiliar!L$2*14),"Sim","Não"))</f>
        <v/>
      </c>
      <c r="I1868" s="384" t="str">
        <f t="shared" si="123"/>
        <v/>
      </c>
      <c r="J1868" s="380" t="str">
        <f>IF(Table9[[#This Row],[Código do agregado
'[Entidade']]]="","",IF(A1868&lt;&gt;A1867,"A",IF(J1867="A","B",IF(J1867="B","C",IF(J1867="C","D",IF(J1867="D","E",IF(J1867="E","F",IF(J1867="F","G",IF(J1867="G","H",IF(J1867="H","I",IF(J1867="I","J",IF(J1867="J","K",IF(J1867="K","L",IF(J1867="L","M",IF(J1867="M","N",IF(J1867="N","O",IF(J1867="O","P",IF(J1867="P","Q"))))))))))))))))))</f>
        <v/>
      </c>
      <c r="K1868" s="284" t="str">
        <f t="shared" ref="K1868:K1931" si="124">IFERROR(IF(OR(RIGHT(C1868,1)-(11-((9*LEFT(C1868,1)+8*MID(C1868,2,1)+7*MID(C1868,3,1)+6*MID(C1868,4,1)+5*MID(C1868,5,1)+4*MID(C1868,6,1)+3*MID(C1868,7,1)+2*MID(C1868,8,1))-(11*INT((9*LEFT(C1868,1)+8*MID(C1868,2,1)+7*MID(C1868,3,1)+6*MID(C1868,4,1)+5*MID(C1868,5,1)+4*MID(C1868,6,1)+3*MID(C1868,7,1)+2*MID(C1868,8,1))/11))))=0,RIGHT(C1868,1)-(11-((9*LEFT(C1868,1)+8*MID(C1868,2,1)+7*MID(C1868,3,1)+6*MID(C1868,4,1)+5*MID(C1868,5,1)+4*MID(C1868,6,1)+3*MID(C1868,7,1)+2*MID(C1868,8,1))-(11*INT((9*LEFT(C1868,1)+8*MID(C1868,2,1)+7*MID(C1868,3,1)+6*MID(C1868,4,1)+5*MID(C1868,5,1)+4*MID(C1868,6,1)+3*MID(C1868,7,1)+2*MID(C1868,8,1))/11))))=-11,RIGHT(C1868,1)-(11-((9*LEFT(C1868,1)+8*MID(C1868,2,1)+7*MID(C1868,3,1)+6*MID(C1868,4,1)+5*MID(C1868,5,1)+4*MID(C1868,6,1)+3*MID(C1868,7,1)+2*MID(C1868,8,1))-(11*INT((9*LEFT(C1868,1)+8*MID(C1868,2,1)+7*MID(C1868,3,1)+6*MID(C1868,4,1)+5*MID(C1868,5,1)+4*MID(C1868,6,1)+3*MID(C1868,7,1)+2*MID(C1868,8,1))/11))))=-10),"","X"),"")</f>
        <v/>
      </c>
      <c r="L1868" s="285" t="str">
        <f t="shared" ref="L1868:L1931" si="125">IF(RIGHT(B1868,1)="A","",IF(B1868="","",IF(OR(E1868&gt;65,AND(E1868&gt;17,E1868&lt;26)),"Rend","")))</f>
        <v/>
      </c>
      <c r="M1868" s="286" t="str">
        <f t="shared" ref="M1868:M1931" ca="1" si="126">IF(OR(E1868&lt;18,AND(H1868="Não",L1868="Rend")),"Dep","")</f>
        <v/>
      </c>
      <c r="U1868" s="275"/>
    </row>
    <row r="1869" spans="1:21" x14ac:dyDescent="0.25">
      <c r="A1869" s="276"/>
      <c r="B1869" s="277" t="str">
        <f>IF(Table9[[#This Row],[Código do agregado
'[Entidade']]]="","",(CONCATENATE(VLOOKUP(Table9[[#This Row],[Código do agregado
'[Entidade']]],Table8[[Código do agregado '[Entidade']]:[Código do agregado
'[1º Direito']]],8,FALSE),".",Table9[[#This Row],[Membro]])))</f>
        <v/>
      </c>
      <c r="C1869" s="278"/>
      <c r="D1869" s="279"/>
      <c r="E1869" s="280" t="str">
        <f ca="1">IF(Table9[[#This Row],[Data de nascimento (aaaa-mm-dd)]]="","",(IF(A1869="","",DATEDIF(D1869,NOW(),"y"))))</f>
        <v/>
      </c>
      <c r="F1869" s="281"/>
      <c r="G1869" s="282"/>
      <c r="H1869" s="283" t="str">
        <f>IF(G1869="","",IF(G1869&gt;(auxiliar!L$2*14),"Sim","Não"))</f>
        <v/>
      </c>
      <c r="I1869" s="384" t="str">
        <f t="shared" si="123"/>
        <v/>
      </c>
      <c r="J1869" s="380" t="str">
        <f>IF(Table9[[#This Row],[Código do agregado
'[Entidade']]]="","",IF(A1869&lt;&gt;A1868,"A",IF(J1868="A","B",IF(J1868="B","C",IF(J1868="C","D",IF(J1868="D","E",IF(J1868="E","F",IF(J1868="F","G",IF(J1868="G","H",IF(J1868="H","I",IF(J1868="I","J",IF(J1868="J","K",IF(J1868="K","L",IF(J1868="L","M",IF(J1868="M","N",IF(J1868="N","O",IF(J1868="O","P",IF(J1868="P","Q"))))))))))))))))))</f>
        <v/>
      </c>
      <c r="K1869" s="284" t="str">
        <f t="shared" si="124"/>
        <v/>
      </c>
      <c r="L1869" s="285" t="str">
        <f t="shared" si="125"/>
        <v/>
      </c>
      <c r="M1869" s="286" t="str">
        <f t="shared" ca="1" si="126"/>
        <v/>
      </c>
      <c r="U1869" s="275"/>
    </row>
    <row r="1870" spans="1:21" x14ac:dyDescent="0.25">
      <c r="A1870" s="276"/>
      <c r="B1870" s="277" t="str">
        <f>IF(Table9[[#This Row],[Código do agregado
'[Entidade']]]="","",(CONCATENATE(VLOOKUP(Table9[[#This Row],[Código do agregado
'[Entidade']]],Table8[[Código do agregado '[Entidade']]:[Código do agregado
'[1º Direito']]],8,FALSE),".",Table9[[#This Row],[Membro]])))</f>
        <v/>
      </c>
      <c r="C1870" s="278"/>
      <c r="D1870" s="279"/>
      <c r="E1870" s="280" t="str">
        <f ca="1">IF(Table9[[#This Row],[Data de nascimento (aaaa-mm-dd)]]="","",(IF(A1870="","",DATEDIF(D1870,NOW(),"y"))))</f>
        <v/>
      </c>
      <c r="F1870" s="281"/>
      <c r="G1870" s="282"/>
      <c r="H1870" s="283" t="str">
        <f>IF(G1870="","",IF(G1870&gt;(auxiliar!L$2*14),"Sim","Não"))</f>
        <v/>
      </c>
      <c r="I1870" s="384" t="str">
        <f t="shared" si="123"/>
        <v/>
      </c>
      <c r="J1870" s="380" t="str">
        <f>IF(Table9[[#This Row],[Código do agregado
'[Entidade']]]="","",IF(A1870&lt;&gt;A1869,"A",IF(J1869="A","B",IF(J1869="B","C",IF(J1869="C","D",IF(J1869="D","E",IF(J1869="E","F",IF(J1869="F","G",IF(J1869="G","H",IF(J1869="H","I",IF(J1869="I","J",IF(J1869="J","K",IF(J1869="K","L",IF(J1869="L","M",IF(J1869="M","N",IF(J1869="N","O",IF(J1869="O","P",IF(J1869="P","Q"))))))))))))))))))</f>
        <v/>
      </c>
      <c r="K1870" s="284" t="str">
        <f t="shared" si="124"/>
        <v/>
      </c>
      <c r="L1870" s="285" t="str">
        <f t="shared" si="125"/>
        <v/>
      </c>
      <c r="M1870" s="286" t="str">
        <f t="shared" ca="1" si="126"/>
        <v/>
      </c>
      <c r="U1870" s="275"/>
    </row>
    <row r="1871" spans="1:21" x14ac:dyDescent="0.25">
      <c r="A1871" s="276"/>
      <c r="B1871" s="277" t="str">
        <f>IF(Table9[[#This Row],[Código do agregado
'[Entidade']]]="","",(CONCATENATE(VLOOKUP(Table9[[#This Row],[Código do agregado
'[Entidade']]],Table8[[Código do agregado '[Entidade']]:[Código do agregado
'[1º Direito']]],8,FALSE),".",Table9[[#This Row],[Membro]])))</f>
        <v/>
      </c>
      <c r="C1871" s="278"/>
      <c r="D1871" s="279"/>
      <c r="E1871" s="280" t="str">
        <f ca="1">IF(Table9[[#This Row],[Data de nascimento (aaaa-mm-dd)]]="","",(IF(A1871="","",DATEDIF(D1871,NOW(),"y"))))</f>
        <v/>
      </c>
      <c r="F1871" s="281"/>
      <c r="G1871" s="282"/>
      <c r="H1871" s="283" t="str">
        <f>IF(G1871="","",IF(G1871&gt;(auxiliar!L$2*14),"Sim","Não"))</f>
        <v/>
      </c>
      <c r="I1871" s="384" t="str">
        <f t="shared" si="123"/>
        <v/>
      </c>
      <c r="J1871" s="380" t="str">
        <f>IF(Table9[[#This Row],[Código do agregado
'[Entidade']]]="","",IF(A1871&lt;&gt;A1870,"A",IF(J1870="A","B",IF(J1870="B","C",IF(J1870="C","D",IF(J1870="D","E",IF(J1870="E","F",IF(J1870="F","G",IF(J1870="G","H",IF(J1870="H","I",IF(J1870="I","J",IF(J1870="J","K",IF(J1870="K","L",IF(J1870="L","M",IF(J1870="M","N",IF(J1870="N","O",IF(J1870="O","P",IF(J1870="P","Q"))))))))))))))))))</f>
        <v/>
      </c>
      <c r="K1871" s="284" t="str">
        <f t="shared" si="124"/>
        <v/>
      </c>
      <c r="L1871" s="285" t="str">
        <f t="shared" si="125"/>
        <v/>
      </c>
      <c r="M1871" s="286" t="str">
        <f t="shared" ca="1" si="126"/>
        <v/>
      </c>
      <c r="U1871" s="275"/>
    </row>
    <row r="1872" spans="1:21" x14ac:dyDescent="0.25">
      <c r="A1872" s="276"/>
      <c r="B1872" s="277" t="str">
        <f>IF(Table9[[#This Row],[Código do agregado
'[Entidade']]]="","",(CONCATENATE(VLOOKUP(Table9[[#This Row],[Código do agregado
'[Entidade']]],Table8[[Código do agregado '[Entidade']]:[Código do agregado
'[1º Direito']]],8,FALSE),".",Table9[[#This Row],[Membro]])))</f>
        <v/>
      </c>
      <c r="C1872" s="278"/>
      <c r="D1872" s="279"/>
      <c r="E1872" s="280" t="str">
        <f ca="1">IF(Table9[[#This Row],[Data de nascimento (aaaa-mm-dd)]]="","",(IF(A1872="","",DATEDIF(D1872,NOW(),"y"))))</f>
        <v/>
      </c>
      <c r="F1872" s="281"/>
      <c r="G1872" s="282"/>
      <c r="H1872" s="283" t="str">
        <f>IF(G1872="","",IF(G1872&gt;(auxiliar!L$2*14),"Sim","Não"))</f>
        <v/>
      </c>
      <c r="I1872" s="384" t="str">
        <f t="shared" si="123"/>
        <v/>
      </c>
      <c r="J1872" s="380" t="str">
        <f>IF(Table9[[#This Row],[Código do agregado
'[Entidade']]]="","",IF(A1872&lt;&gt;A1871,"A",IF(J1871="A","B",IF(J1871="B","C",IF(J1871="C","D",IF(J1871="D","E",IF(J1871="E","F",IF(J1871="F","G",IF(J1871="G","H",IF(J1871="H","I",IF(J1871="I","J",IF(J1871="J","K",IF(J1871="K","L",IF(J1871="L","M",IF(J1871="M","N",IF(J1871="N","O",IF(J1871="O","P",IF(J1871="P","Q"))))))))))))))))))</f>
        <v/>
      </c>
      <c r="K1872" s="284" t="str">
        <f t="shared" si="124"/>
        <v/>
      </c>
      <c r="L1872" s="285" t="str">
        <f t="shared" si="125"/>
        <v/>
      </c>
      <c r="M1872" s="286" t="str">
        <f t="shared" ca="1" si="126"/>
        <v/>
      </c>
      <c r="U1872" s="275"/>
    </row>
    <row r="1873" spans="1:21" x14ac:dyDescent="0.25">
      <c r="A1873" s="276"/>
      <c r="B1873" s="277" t="str">
        <f>IF(Table9[[#This Row],[Código do agregado
'[Entidade']]]="","",(CONCATENATE(VLOOKUP(Table9[[#This Row],[Código do agregado
'[Entidade']]],Table8[[Código do agregado '[Entidade']]:[Código do agregado
'[1º Direito']]],8,FALSE),".",Table9[[#This Row],[Membro]])))</f>
        <v/>
      </c>
      <c r="C1873" s="278"/>
      <c r="D1873" s="279"/>
      <c r="E1873" s="280" t="str">
        <f ca="1">IF(Table9[[#This Row],[Data de nascimento (aaaa-mm-dd)]]="","",(IF(A1873="","",DATEDIF(D1873,NOW(),"y"))))</f>
        <v/>
      </c>
      <c r="F1873" s="281"/>
      <c r="G1873" s="282"/>
      <c r="H1873" s="283" t="str">
        <f>IF(G1873="","",IF(G1873&gt;(auxiliar!L$2*14),"Sim","Não"))</f>
        <v/>
      </c>
      <c r="I1873" s="384" t="str">
        <f t="shared" si="123"/>
        <v/>
      </c>
      <c r="J1873" s="380" t="str">
        <f>IF(Table9[[#This Row],[Código do agregado
'[Entidade']]]="","",IF(A1873&lt;&gt;A1872,"A",IF(J1872="A","B",IF(J1872="B","C",IF(J1872="C","D",IF(J1872="D","E",IF(J1872="E","F",IF(J1872="F","G",IF(J1872="G","H",IF(J1872="H","I",IF(J1872="I","J",IF(J1872="J","K",IF(J1872="K","L",IF(J1872="L","M",IF(J1872="M","N",IF(J1872="N","O",IF(J1872="O","P",IF(J1872="P","Q"))))))))))))))))))</f>
        <v/>
      </c>
      <c r="K1873" s="284" t="str">
        <f t="shared" si="124"/>
        <v/>
      </c>
      <c r="L1873" s="285" t="str">
        <f t="shared" si="125"/>
        <v/>
      </c>
      <c r="M1873" s="286" t="str">
        <f t="shared" ca="1" si="126"/>
        <v/>
      </c>
      <c r="U1873" s="275"/>
    </row>
    <row r="1874" spans="1:21" x14ac:dyDescent="0.25">
      <c r="A1874" s="276"/>
      <c r="B1874" s="277" t="str">
        <f>IF(Table9[[#This Row],[Código do agregado
'[Entidade']]]="","",(CONCATENATE(VLOOKUP(Table9[[#This Row],[Código do agregado
'[Entidade']]],Table8[[Código do agregado '[Entidade']]:[Código do agregado
'[1º Direito']]],8,FALSE),".",Table9[[#This Row],[Membro]])))</f>
        <v/>
      </c>
      <c r="C1874" s="278"/>
      <c r="D1874" s="279"/>
      <c r="E1874" s="280" t="str">
        <f ca="1">IF(Table9[[#This Row],[Data de nascimento (aaaa-mm-dd)]]="","",(IF(A1874="","",DATEDIF(D1874,NOW(),"y"))))</f>
        <v/>
      </c>
      <c r="F1874" s="281"/>
      <c r="G1874" s="282"/>
      <c r="H1874" s="283" t="str">
        <f>IF(G1874="","",IF(G1874&gt;(auxiliar!L$2*14),"Sim","Não"))</f>
        <v/>
      </c>
      <c r="I1874" s="384" t="str">
        <f t="shared" si="123"/>
        <v/>
      </c>
      <c r="J1874" s="380" t="str">
        <f>IF(Table9[[#This Row],[Código do agregado
'[Entidade']]]="","",IF(A1874&lt;&gt;A1873,"A",IF(J1873="A","B",IF(J1873="B","C",IF(J1873="C","D",IF(J1873="D","E",IF(J1873="E","F",IF(J1873="F","G",IF(J1873="G","H",IF(J1873="H","I",IF(J1873="I","J",IF(J1873="J","K",IF(J1873="K","L",IF(J1873="L","M",IF(J1873="M","N",IF(J1873="N","O",IF(J1873="O","P",IF(J1873="P","Q"))))))))))))))))))</f>
        <v/>
      </c>
      <c r="K1874" s="284" t="str">
        <f t="shared" si="124"/>
        <v/>
      </c>
      <c r="L1874" s="285" t="str">
        <f t="shared" si="125"/>
        <v/>
      </c>
      <c r="M1874" s="286" t="str">
        <f t="shared" ca="1" si="126"/>
        <v/>
      </c>
      <c r="U1874" s="275"/>
    </row>
    <row r="1875" spans="1:21" x14ac:dyDescent="0.25">
      <c r="A1875" s="276"/>
      <c r="B1875" s="277" t="str">
        <f>IF(Table9[[#This Row],[Código do agregado
'[Entidade']]]="","",(CONCATENATE(VLOOKUP(Table9[[#This Row],[Código do agregado
'[Entidade']]],Table8[[Código do agregado '[Entidade']]:[Código do agregado
'[1º Direito']]],8,FALSE),".",Table9[[#This Row],[Membro]])))</f>
        <v/>
      </c>
      <c r="C1875" s="278"/>
      <c r="D1875" s="279"/>
      <c r="E1875" s="280" t="str">
        <f ca="1">IF(Table9[[#This Row],[Data de nascimento (aaaa-mm-dd)]]="","",(IF(A1875="","",DATEDIF(D1875,NOW(),"y"))))</f>
        <v/>
      </c>
      <c r="F1875" s="281"/>
      <c r="G1875" s="282"/>
      <c r="H1875" s="283" t="str">
        <f>IF(G1875="","",IF(G1875&gt;(auxiliar!L$2*14),"Sim","Não"))</f>
        <v/>
      </c>
      <c r="I1875" s="384" t="str">
        <f t="shared" si="123"/>
        <v/>
      </c>
      <c r="J1875" s="380" t="str">
        <f>IF(Table9[[#This Row],[Código do agregado
'[Entidade']]]="","",IF(A1875&lt;&gt;A1874,"A",IF(J1874="A","B",IF(J1874="B","C",IF(J1874="C","D",IF(J1874="D","E",IF(J1874="E","F",IF(J1874="F","G",IF(J1874="G","H",IF(J1874="H","I",IF(J1874="I","J",IF(J1874="J","K",IF(J1874="K","L",IF(J1874="L","M",IF(J1874="M","N",IF(J1874="N","O",IF(J1874="O","P",IF(J1874="P","Q"))))))))))))))))))</f>
        <v/>
      </c>
      <c r="K1875" s="284" t="str">
        <f t="shared" si="124"/>
        <v/>
      </c>
      <c r="L1875" s="285" t="str">
        <f t="shared" si="125"/>
        <v/>
      </c>
      <c r="M1875" s="286" t="str">
        <f t="shared" ca="1" si="126"/>
        <v/>
      </c>
      <c r="U1875" s="275"/>
    </row>
    <row r="1876" spans="1:21" x14ac:dyDescent="0.25">
      <c r="A1876" s="276"/>
      <c r="B1876" s="277" t="str">
        <f>IF(Table9[[#This Row],[Código do agregado
'[Entidade']]]="","",(CONCATENATE(VLOOKUP(Table9[[#This Row],[Código do agregado
'[Entidade']]],Table8[[Código do agregado '[Entidade']]:[Código do agregado
'[1º Direito']]],8,FALSE),".",Table9[[#This Row],[Membro]])))</f>
        <v/>
      </c>
      <c r="C1876" s="278"/>
      <c r="D1876" s="279"/>
      <c r="E1876" s="280" t="str">
        <f ca="1">IF(Table9[[#This Row],[Data de nascimento (aaaa-mm-dd)]]="","",(IF(A1876="","",DATEDIF(D1876,NOW(),"y"))))</f>
        <v/>
      </c>
      <c r="F1876" s="281"/>
      <c r="G1876" s="282"/>
      <c r="H1876" s="283" t="str">
        <f>IF(G1876="","",IF(G1876&gt;(auxiliar!L$2*14),"Sim","Não"))</f>
        <v/>
      </c>
      <c r="I1876" s="384" t="str">
        <f t="shared" si="123"/>
        <v/>
      </c>
      <c r="J1876" s="380" t="str">
        <f>IF(Table9[[#This Row],[Código do agregado
'[Entidade']]]="","",IF(A1876&lt;&gt;A1875,"A",IF(J1875="A","B",IF(J1875="B","C",IF(J1875="C","D",IF(J1875="D","E",IF(J1875="E","F",IF(J1875="F","G",IF(J1875="G","H",IF(J1875="H","I",IF(J1875="I","J",IF(J1875="J","K",IF(J1875="K","L",IF(J1875="L","M",IF(J1875="M","N",IF(J1875="N","O",IF(J1875="O","P",IF(J1875="P","Q"))))))))))))))))))</f>
        <v/>
      </c>
      <c r="K1876" s="284" t="str">
        <f t="shared" si="124"/>
        <v/>
      </c>
      <c r="L1876" s="285" t="str">
        <f t="shared" si="125"/>
        <v/>
      </c>
      <c r="M1876" s="286" t="str">
        <f t="shared" ca="1" si="126"/>
        <v/>
      </c>
      <c r="U1876" s="275"/>
    </row>
    <row r="1877" spans="1:21" x14ac:dyDescent="0.25">
      <c r="A1877" s="276"/>
      <c r="B1877" s="277" t="str">
        <f>IF(Table9[[#This Row],[Código do agregado
'[Entidade']]]="","",(CONCATENATE(VLOOKUP(Table9[[#This Row],[Código do agregado
'[Entidade']]],Table8[[Código do agregado '[Entidade']]:[Código do agregado
'[1º Direito']]],8,FALSE),".",Table9[[#This Row],[Membro]])))</f>
        <v/>
      </c>
      <c r="C1877" s="278"/>
      <c r="D1877" s="279"/>
      <c r="E1877" s="280" t="str">
        <f ca="1">IF(Table9[[#This Row],[Data de nascimento (aaaa-mm-dd)]]="","",(IF(A1877="","",DATEDIF(D1877,NOW(),"y"))))</f>
        <v/>
      </c>
      <c r="F1877" s="281"/>
      <c r="G1877" s="282"/>
      <c r="H1877" s="283" t="str">
        <f>IF(G1877="","",IF(G1877&gt;(auxiliar!L$2*14),"Sim","Não"))</f>
        <v/>
      </c>
      <c r="I1877" s="384" t="str">
        <f t="shared" si="123"/>
        <v/>
      </c>
      <c r="J1877" s="380" t="str">
        <f>IF(Table9[[#This Row],[Código do agregado
'[Entidade']]]="","",IF(A1877&lt;&gt;A1876,"A",IF(J1876="A","B",IF(J1876="B","C",IF(J1876="C","D",IF(J1876="D","E",IF(J1876="E","F",IF(J1876="F","G",IF(J1876="G","H",IF(J1876="H","I",IF(J1876="I","J",IF(J1876="J","K",IF(J1876="K","L",IF(J1876="L","M",IF(J1876="M","N",IF(J1876="N","O",IF(J1876="O","P",IF(J1876="P","Q"))))))))))))))))))</f>
        <v/>
      </c>
      <c r="K1877" s="284" t="str">
        <f t="shared" si="124"/>
        <v/>
      </c>
      <c r="L1877" s="285" t="str">
        <f t="shared" si="125"/>
        <v/>
      </c>
      <c r="M1877" s="286" t="str">
        <f t="shared" ca="1" si="126"/>
        <v/>
      </c>
      <c r="U1877" s="275"/>
    </row>
    <row r="1878" spans="1:21" x14ac:dyDescent="0.25">
      <c r="A1878" s="276"/>
      <c r="B1878" s="277" t="str">
        <f>IF(Table9[[#This Row],[Código do agregado
'[Entidade']]]="","",(CONCATENATE(VLOOKUP(Table9[[#This Row],[Código do agregado
'[Entidade']]],Table8[[Código do agregado '[Entidade']]:[Código do agregado
'[1º Direito']]],8,FALSE),".",Table9[[#This Row],[Membro]])))</f>
        <v/>
      </c>
      <c r="C1878" s="278"/>
      <c r="D1878" s="279"/>
      <c r="E1878" s="280" t="str">
        <f ca="1">IF(Table9[[#This Row],[Data de nascimento (aaaa-mm-dd)]]="","",(IF(A1878="","",DATEDIF(D1878,NOW(),"y"))))</f>
        <v/>
      </c>
      <c r="F1878" s="281"/>
      <c r="G1878" s="282"/>
      <c r="H1878" s="283" t="str">
        <f>IF(G1878="","",IF(G1878&gt;(auxiliar!L$2*14),"Sim","Não"))</f>
        <v/>
      </c>
      <c r="I1878" s="384" t="str">
        <f t="shared" si="123"/>
        <v/>
      </c>
      <c r="J1878" s="380" t="str">
        <f>IF(Table9[[#This Row],[Código do agregado
'[Entidade']]]="","",IF(A1878&lt;&gt;A1877,"A",IF(J1877="A","B",IF(J1877="B","C",IF(J1877="C","D",IF(J1877="D","E",IF(J1877="E","F",IF(J1877="F","G",IF(J1877="G","H",IF(J1877="H","I",IF(J1877="I","J",IF(J1877="J","K",IF(J1877="K","L",IF(J1877="L","M",IF(J1877="M","N",IF(J1877="N","O",IF(J1877="O","P",IF(J1877="P","Q"))))))))))))))))))</f>
        <v/>
      </c>
      <c r="K1878" s="284" t="str">
        <f t="shared" si="124"/>
        <v/>
      </c>
      <c r="L1878" s="285" t="str">
        <f t="shared" si="125"/>
        <v/>
      </c>
      <c r="M1878" s="286" t="str">
        <f t="shared" ca="1" si="126"/>
        <v/>
      </c>
      <c r="U1878" s="275"/>
    </row>
    <row r="1879" spans="1:21" x14ac:dyDescent="0.25">
      <c r="A1879" s="276"/>
      <c r="B1879" s="277" t="str">
        <f>IF(Table9[[#This Row],[Código do agregado
'[Entidade']]]="","",(CONCATENATE(VLOOKUP(Table9[[#This Row],[Código do agregado
'[Entidade']]],Table8[[Código do agregado '[Entidade']]:[Código do agregado
'[1º Direito']]],8,FALSE),".",Table9[[#This Row],[Membro]])))</f>
        <v/>
      </c>
      <c r="C1879" s="278"/>
      <c r="D1879" s="279"/>
      <c r="E1879" s="280" t="str">
        <f ca="1">IF(Table9[[#This Row],[Data de nascimento (aaaa-mm-dd)]]="","",(IF(A1879="","",DATEDIF(D1879,NOW(),"y"))))</f>
        <v/>
      </c>
      <c r="F1879" s="281"/>
      <c r="G1879" s="282"/>
      <c r="H1879" s="283" t="str">
        <f>IF(G1879="","",IF(G1879&gt;(auxiliar!L$2*14),"Sim","Não"))</f>
        <v/>
      </c>
      <c r="I1879" s="384" t="str">
        <f t="shared" si="123"/>
        <v/>
      </c>
      <c r="J1879" s="380" t="str">
        <f>IF(Table9[[#This Row],[Código do agregado
'[Entidade']]]="","",IF(A1879&lt;&gt;A1878,"A",IF(J1878="A","B",IF(J1878="B","C",IF(J1878="C","D",IF(J1878="D","E",IF(J1878="E","F",IF(J1878="F","G",IF(J1878="G","H",IF(J1878="H","I",IF(J1878="I","J",IF(J1878="J","K",IF(J1878="K","L",IF(J1878="L","M",IF(J1878="M","N",IF(J1878="N","O",IF(J1878="O","P",IF(J1878="P","Q"))))))))))))))))))</f>
        <v/>
      </c>
      <c r="K1879" s="284" t="str">
        <f t="shared" si="124"/>
        <v/>
      </c>
      <c r="L1879" s="285" t="str">
        <f t="shared" si="125"/>
        <v/>
      </c>
      <c r="M1879" s="286" t="str">
        <f t="shared" ca="1" si="126"/>
        <v/>
      </c>
      <c r="U1879" s="275"/>
    </row>
    <row r="1880" spans="1:21" x14ac:dyDescent="0.25">
      <c r="A1880" s="276"/>
      <c r="B1880" s="277" t="str">
        <f>IF(Table9[[#This Row],[Código do agregado
'[Entidade']]]="","",(CONCATENATE(VLOOKUP(Table9[[#This Row],[Código do agregado
'[Entidade']]],Table8[[Código do agregado '[Entidade']]:[Código do agregado
'[1º Direito']]],8,FALSE),".",Table9[[#This Row],[Membro]])))</f>
        <v/>
      </c>
      <c r="C1880" s="278"/>
      <c r="D1880" s="279"/>
      <c r="E1880" s="280" t="str">
        <f ca="1">IF(Table9[[#This Row],[Data de nascimento (aaaa-mm-dd)]]="","",(IF(A1880="","",DATEDIF(D1880,NOW(),"y"))))</f>
        <v/>
      </c>
      <c r="F1880" s="281"/>
      <c r="G1880" s="282"/>
      <c r="H1880" s="283" t="str">
        <f>IF(G1880="","",IF(G1880&gt;(auxiliar!L$2*14),"Sim","Não"))</f>
        <v/>
      </c>
      <c r="I1880" s="384" t="str">
        <f t="shared" si="123"/>
        <v/>
      </c>
      <c r="J1880" s="380" t="str">
        <f>IF(Table9[[#This Row],[Código do agregado
'[Entidade']]]="","",IF(A1880&lt;&gt;A1879,"A",IF(J1879="A","B",IF(J1879="B","C",IF(J1879="C","D",IF(J1879="D","E",IF(J1879="E","F",IF(J1879="F","G",IF(J1879="G","H",IF(J1879="H","I",IF(J1879="I","J",IF(J1879="J","K",IF(J1879="K","L",IF(J1879="L","M",IF(J1879="M","N",IF(J1879="N","O",IF(J1879="O","P",IF(J1879="P","Q"))))))))))))))))))</f>
        <v/>
      </c>
      <c r="K1880" s="284" t="str">
        <f t="shared" si="124"/>
        <v/>
      </c>
      <c r="L1880" s="285" t="str">
        <f t="shared" si="125"/>
        <v/>
      </c>
      <c r="M1880" s="286" t="str">
        <f t="shared" ca="1" si="126"/>
        <v/>
      </c>
      <c r="U1880" s="275"/>
    </row>
    <row r="1881" spans="1:21" x14ac:dyDescent="0.25">
      <c r="A1881" s="276"/>
      <c r="B1881" s="277" t="str">
        <f>IF(Table9[[#This Row],[Código do agregado
'[Entidade']]]="","",(CONCATENATE(VLOOKUP(Table9[[#This Row],[Código do agregado
'[Entidade']]],Table8[[Código do agregado '[Entidade']]:[Código do agregado
'[1º Direito']]],8,FALSE),".",Table9[[#This Row],[Membro]])))</f>
        <v/>
      </c>
      <c r="C1881" s="278"/>
      <c r="D1881" s="279"/>
      <c r="E1881" s="280" t="str">
        <f ca="1">IF(Table9[[#This Row],[Data de nascimento (aaaa-mm-dd)]]="","",(IF(A1881="","",DATEDIF(D1881,NOW(),"y"))))</f>
        <v/>
      </c>
      <c r="F1881" s="281"/>
      <c r="G1881" s="282"/>
      <c r="H1881" s="283" t="str">
        <f>IF(G1881="","",IF(G1881&gt;(auxiliar!L$2*14),"Sim","Não"))</f>
        <v/>
      </c>
      <c r="I1881" s="384" t="str">
        <f t="shared" si="123"/>
        <v/>
      </c>
      <c r="J1881" s="380" t="str">
        <f>IF(Table9[[#This Row],[Código do agregado
'[Entidade']]]="","",IF(A1881&lt;&gt;A1880,"A",IF(J1880="A","B",IF(J1880="B","C",IF(J1880="C","D",IF(J1880="D","E",IF(J1880="E","F",IF(J1880="F","G",IF(J1880="G","H",IF(J1880="H","I",IF(J1880="I","J",IF(J1880="J","K",IF(J1880="K","L",IF(J1880="L","M",IF(J1880="M","N",IF(J1880="N","O",IF(J1880="O","P",IF(J1880="P","Q"))))))))))))))))))</f>
        <v/>
      </c>
      <c r="K1881" s="284" t="str">
        <f t="shared" si="124"/>
        <v/>
      </c>
      <c r="L1881" s="285" t="str">
        <f t="shared" si="125"/>
        <v/>
      </c>
      <c r="M1881" s="286" t="str">
        <f t="shared" ca="1" si="126"/>
        <v/>
      </c>
      <c r="U1881" s="275"/>
    </row>
    <row r="1882" spans="1:21" x14ac:dyDescent="0.25">
      <c r="A1882" s="276"/>
      <c r="B1882" s="277" t="str">
        <f>IF(Table9[[#This Row],[Código do agregado
'[Entidade']]]="","",(CONCATENATE(VLOOKUP(Table9[[#This Row],[Código do agregado
'[Entidade']]],Table8[[Código do agregado '[Entidade']]:[Código do agregado
'[1º Direito']]],8,FALSE),".",Table9[[#This Row],[Membro]])))</f>
        <v/>
      </c>
      <c r="C1882" s="278"/>
      <c r="D1882" s="279"/>
      <c r="E1882" s="280" t="str">
        <f ca="1">IF(Table9[[#This Row],[Data de nascimento (aaaa-mm-dd)]]="","",(IF(A1882="","",DATEDIF(D1882,NOW(),"y"))))</f>
        <v/>
      </c>
      <c r="F1882" s="281"/>
      <c r="G1882" s="282"/>
      <c r="H1882" s="283" t="str">
        <f>IF(G1882="","",IF(G1882&gt;(auxiliar!L$2*14),"Sim","Não"))</f>
        <v/>
      </c>
      <c r="I1882" s="384" t="str">
        <f t="shared" si="123"/>
        <v/>
      </c>
      <c r="J1882" s="380" t="str">
        <f>IF(Table9[[#This Row],[Código do agregado
'[Entidade']]]="","",IF(A1882&lt;&gt;A1881,"A",IF(J1881="A","B",IF(J1881="B","C",IF(J1881="C","D",IF(J1881="D","E",IF(J1881="E","F",IF(J1881="F","G",IF(J1881="G","H",IF(J1881="H","I",IF(J1881="I","J",IF(J1881="J","K",IF(J1881="K","L",IF(J1881="L","M",IF(J1881="M","N",IF(J1881="N","O",IF(J1881="O","P",IF(J1881="P","Q"))))))))))))))))))</f>
        <v/>
      </c>
      <c r="K1882" s="284" t="str">
        <f t="shared" si="124"/>
        <v/>
      </c>
      <c r="L1882" s="285" t="str">
        <f t="shared" si="125"/>
        <v/>
      </c>
      <c r="M1882" s="286" t="str">
        <f t="shared" ca="1" si="126"/>
        <v/>
      </c>
      <c r="U1882" s="275"/>
    </row>
    <row r="1883" spans="1:21" x14ac:dyDescent="0.25">
      <c r="A1883" s="276"/>
      <c r="B1883" s="277" t="str">
        <f>IF(Table9[[#This Row],[Código do agregado
'[Entidade']]]="","",(CONCATENATE(VLOOKUP(Table9[[#This Row],[Código do agregado
'[Entidade']]],Table8[[Código do agregado '[Entidade']]:[Código do agregado
'[1º Direito']]],8,FALSE),".",Table9[[#This Row],[Membro]])))</f>
        <v/>
      </c>
      <c r="C1883" s="278"/>
      <c r="D1883" s="279"/>
      <c r="E1883" s="280" t="str">
        <f ca="1">IF(Table9[[#This Row],[Data de nascimento (aaaa-mm-dd)]]="","",(IF(A1883="","",DATEDIF(D1883,NOW(),"y"))))</f>
        <v/>
      </c>
      <c r="F1883" s="281"/>
      <c r="G1883" s="282"/>
      <c r="H1883" s="283" t="str">
        <f>IF(G1883="","",IF(G1883&gt;(auxiliar!L$2*14),"Sim","Não"))</f>
        <v/>
      </c>
      <c r="I1883" s="384" t="str">
        <f t="shared" si="123"/>
        <v/>
      </c>
      <c r="J1883" s="380" t="str">
        <f>IF(Table9[[#This Row],[Código do agregado
'[Entidade']]]="","",IF(A1883&lt;&gt;A1882,"A",IF(J1882="A","B",IF(J1882="B","C",IF(J1882="C","D",IF(J1882="D","E",IF(J1882="E","F",IF(J1882="F","G",IF(J1882="G","H",IF(J1882="H","I",IF(J1882="I","J",IF(J1882="J","K",IF(J1882="K","L",IF(J1882="L","M",IF(J1882="M","N",IF(J1882="N","O",IF(J1882="O","P",IF(J1882="P","Q"))))))))))))))))))</f>
        <v/>
      </c>
      <c r="K1883" s="284" t="str">
        <f t="shared" si="124"/>
        <v/>
      </c>
      <c r="L1883" s="285" t="str">
        <f t="shared" si="125"/>
        <v/>
      </c>
      <c r="M1883" s="286" t="str">
        <f t="shared" ca="1" si="126"/>
        <v/>
      </c>
      <c r="U1883" s="275"/>
    </row>
    <row r="1884" spans="1:21" x14ac:dyDescent="0.25">
      <c r="A1884" s="276"/>
      <c r="B1884" s="277" t="str">
        <f>IF(Table9[[#This Row],[Código do agregado
'[Entidade']]]="","",(CONCATENATE(VLOOKUP(Table9[[#This Row],[Código do agregado
'[Entidade']]],Table8[[Código do agregado '[Entidade']]:[Código do agregado
'[1º Direito']]],8,FALSE),".",Table9[[#This Row],[Membro]])))</f>
        <v/>
      </c>
      <c r="C1884" s="278"/>
      <c r="D1884" s="279"/>
      <c r="E1884" s="280" t="str">
        <f ca="1">IF(Table9[[#This Row],[Data de nascimento (aaaa-mm-dd)]]="","",(IF(A1884="","",DATEDIF(D1884,NOW(),"y"))))</f>
        <v/>
      </c>
      <c r="F1884" s="281"/>
      <c r="G1884" s="282"/>
      <c r="H1884" s="283" t="str">
        <f>IF(G1884="","",IF(G1884&gt;(auxiliar!L$2*14),"Sim","Não"))</f>
        <v/>
      </c>
      <c r="I1884" s="384" t="str">
        <f t="shared" si="123"/>
        <v/>
      </c>
      <c r="J1884" s="380" t="str">
        <f>IF(Table9[[#This Row],[Código do agregado
'[Entidade']]]="","",IF(A1884&lt;&gt;A1883,"A",IF(J1883="A","B",IF(J1883="B","C",IF(J1883="C","D",IF(J1883="D","E",IF(J1883="E","F",IF(J1883="F","G",IF(J1883="G","H",IF(J1883="H","I",IF(J1883="I","J",IF(J1883="J","K",IF(J1883="K","L",IF(J1883="L","M",IF(J1883="M","N",IF(J1883="N","O",IF(J1883="O","P",IF(J1883="P","Q"))))))))))))))))))</f>
        <v/>
      </c>
      <c r="K1884" s="284" t="str">
        <f t="shared" si="124"/>
        <v/>
      </c>
      <c r="L1884" s="285" t="str">
        <f t="shared" si="125"/>
        <v/>
      </c>
      <c r="M1884" s="286" t="str">
        <f t="shared" ca="1" si="126"/>
        <v/>
      </c>
      <c r="U1884" s="275"/>
    </row>
    <row r="1885" spans="1:21" x14ac:dyDescent="0.25">
      <c r="A1885" s="276"/>
      <c r="B1885" s="277" t="str">
        <f>IF(Table9[[#This Row],[Código do agregado
'[Entidade']]]="","",(CONCATENATE(VLOOKUP(Table9[[#This Row],[Código do agregado
'[Entidade']]],Table8[[Código do agregado '[Entidade']]:[Código do agregado
'[1º Direito']]],8,FALSE),".",Table9[[#This Row],[Membro]])))</f>
        <v/>
      </c>
      <c r="C1885" s="278"/>
      <c r="D1885" s="279"/>
      <c r="E1885" s="280" t="str">
        <f ca="1">IF(Table9[[#This Row],[Data de nascimento (aaaa-mm-dd)]]="","",(IF(A1885="","",DATEDIF(D1885,NOW(),"y"))))</f>
        <v/>
      </c>
      <c r="F1885" s="281"/>
      <c r="G1885" s="282"/>
      <c r="H1885" s="283" t="str">
        <f>IF(G1885="","",IF(G1885&gt;(auxiliar!L$2*14),"Sim","Não"))</f>
        <v/>
      </c>
      <c r="I1885" s="384" t="str">
        <f t="shared" si="123"/>
        <v/>
      </c>
      <c r="J1885" s="380" t="str">
        <f>IF(Table9[[#This Row],[Código do agregado
'[Entidade']]]="","",IF(A1885&lt;&gt;A1884,"A",IF(J1884="A","B",IF(J1884="B","C",IF(J1884="C","D",IF(J1884="D","E",IF(J1884="E","F",IF(J1884="F","G",IF(J1884="G","H",IF(J1884="H","I",IF(J1884="I","J",IF(J1884="J","K",IF(J1884="K","L",IF(J1884="L","M",IF(J1884="M","N",IF(J1884="N","O",IF(J1884="O","P",IF(J1884="P","Q"))))))))))))))))))</f>
        <v/>
      </c>
      <c r="K1885" s="284" t="str">
        <f t="shared" si="124"/>
        <v/>
      </c>
      <c r="L1885" s="285" t="str">
        <f t="shared" si="125"/>
        <v/>
      </c>
      <c r="M1885" s="286" t="str">
        <f t="shared" ca="1" si="126"/>
        <v/>
      </c>
      <c r="U1885" s="275"/>
    </row>
    <row r="1886" spans="1:21" x14ac:dyDescent="0.25">
      <c r="A1886" s="276"/>
      <c r="B1886" s="277" t="str">
        <f>IF(Table9[[#This Row],[Código do agregado
'[Entidade']]]="","",(CONCATENATE(VLOOKUP(Table9[[#This Row],[Código do agregado
'[Entidade']]],Table8[[Código do agregado '[Entidade']]:[Código do agregado
'[1º Direito']]],8,FALSE),".",Table9[[#This Row],[Membro]])))</f>
        <v/>
      </c>
      <c r="C1886" s="278"/>
      <c r="D1886" s="279"/>
      <c r="E1886" s="280" t="str">
        <f ca="1">IF(Table9[[#This Row],[Data de nascimento (aaaa-mm-dd)]]="","",(IF(A1886="","",DATEDIF(D1886,NOW(),"y"))))</f>
        <v/>
      </c>
      <c r="F1886" s="281"/>
      <c r="G1886" s="282"/>
      <c r="H1886" s="283" t="str">
        <f>IF(G1886="","",IF(G1886&gt;(auxiliar!L$2*14),"Sim","Não"))</f>
        <v/>
      </c>
      <c r="I1886" s="384" t="str">
        <f t="shared" si="123"/>
        <v/>
      </c>
      <c r="J1886" s="380" t="str">
        <f>IF(Table9[[#This Row],[Código do agregado
'[Entidade']]]="","",IF(A1886&lt;&gt;A1885,"A",IF(J1885="A","B",IF(J1885="B","C",IF(J1885="C","D",IF(J1885="D","E",IF(J1885="E","F",IF(J1885="F","G",IF(J1885="G","H",IF(J1885="H","I",IF(J1885="I","J",IF(J1885="J","K",IF(J1885="K","L",IF(J1885="L","M",IF(J1885="M","N",IF(J1885="N","O",IF(J1885="O","P",IF(J1885="P","Q"))))))))))))))))))</f>
        <v/>
      </c>
      <c r="K1886" s="284" t="str">
        <f t="shared" si="124"/>
        <v/>
      </c>
      <c r="L1886" s="285" t="str">
        <f t="shared" si="125"/>
        <v/>
      </c>
      <c r="M1886" s="286" t="str">
        <f t="shared" ca="1" si="126"/>
        <v/>
      </c>
      <c r="U1886" s="275"/>
    </row>
    <row r="1887" spans="1:21" x14ac:dyDescent="0.25">
      <c r="A1887" s="276"/>
      <c r="B1887" s="277" t="str">
        <f>IF(Table9[[#This Row],[Código do agregado
'[Entidade']]]="","",(CONCATENATE(VLOOKUP(Table9[[#This Row],[Código do agregado
'[Entidade']]],Table8[[Código do agregado '[Entidade']]:[Código do agregado
'[1º Direito']]],8,FALSE),".",Table9[[#This Row],[Membro]])))</f>
        <v/>
      </c>
      <c r="C1887" s="278"/>
      <c r="D1887" s="279"/>
      <c r="E1887" s="280" t="str">
        <f ca="1">IF(Table9[[#This Row],[Data de nascimento (aaaa-mm-dd)]]="","",(IF(A1887="","",DATEDIF(D1887,NOW(),"y"))))</f>
        <v/>
      </c>
      <c r="F1887" s="281"/>
      <c r="G1887" s="282"/>
      <c r="H1887" s="283" t="str">
        <f>IF(G1887="","",IF(G1887&gt;(auxiliar!L$2*14),"Sim","Não"))</f>
        <v/>
      </c>
      <c r="I1887" s="384" t="str">
        <f t="shared" si="123"/>
        <v/>
      </c>
      <c r="J1887" s="380" t="str">
        <f>IF(Table9[[#This Row],[Código do agregado
'[Entidade']]]="","",IF(A1887&lt;&gt;A1886,"A",IF(J1886="A","B",IF(J1886="B","C",IF(J1886="C","D",IF(J1886="D","E",IF(J1886="E","F",IF(J1886="F","G",IF(J1886="G","H",IF(J1886="H","I",IF(J1886="I","J",IF(J1886="J","K",IF(J1886="K","L",IF(J1886="L","M",IF(J1886="M","N",IF(J1886="N","O",IF(J1886="O","P",IF(J1886="P","Q"))))))))))))))))))</f>
        <v/>
      </c>
      <c r="K1887" s="284" t="str">
        <f t="shared" si="124"/>
        <v/>
      </c>
      <c r="L1887" s="285" t="str">
        <f t="shared" si="125"/>
        <v/>
      </c>
      <c r="M1887" s="286" t="str">
        <f t="shared" ca="1" si="126"/>
        <v/>
      </c>
      <c r="U1887" s="275"/>
    </row>
    <row r="1888" spans="1:21" x14ac:dyDescent="0.25">
      <c r="A1888" s="276"/>
      <c r="B1888" s="277" t="str">
        <f>IF(Table9[[#This Row],[Código do agregado
'[Entidade']]]="","",(CONCATENATE(VLOOKUP(Table9[[#This Row],[Código do agregado
'[Entidade']]],Table8[[Código do agregado '[Entidade']]:[Código do agregado
'[1º Direito']]],8,FALSE),".",Table9[[#This Row],[Membro]])))</f>
        <v/>
      </c>
      <c r="C1888" s="278"/>
      <c r="D1888" s="279"/>
      <c r="E1888" s="280" t="str">
        <f ca="1">IF(Table9[[#This Row],[Data de nascimento (aaaa-mm-dd)]]="","",(IF(A1888="","",DATEDIF(D1888,NOW(),"y"))))</f>
        <v/>
      </c>
      <c r="F1888" s="281"/>
      <c r="G1888" s="282"/>
      <c r="H1888" s="283" t="str">
        <f>IF(G1888="","",IF(G1888&gt;(auxiliar!L$2*14),"Sim","Não"))</f>
        <v/>
      </c>
      <c r="I1888" s="384" t="str">
        <f t="shared" si="123"/>
        <v/>
      </c>
      <c r="J1888" s="380" t="str">
        <f>IF(Table9[[#This Row],[Código do agregado
'[Entidade']]]="","",IF(A1888&lt;&gt;A1887,"A",IF(J1887="A","B",IF(J1887="B","C",IF(J1887="C","D",IF(J1887="D","E",IF(J1887="E","F",IF(J1887="F","G",IF(J1887="G","H",IF(J1887="H","I",IF(J1887="I","J",IF(J1887="J","K",IF(J1887="K","L",IF(J1887="L","M",IF(J1887="M","N",IF(J1887="N","O",IF(J1887="O","P",IF(J1887="P","Q"))))))))))))))))))</f>
        <v/>
      </c>
      <c r="K1888" s="284" t="str">
        <f t="shared" si="124"/>
        <v/>
      </c>
      <c r="L1888" s="285" t="str">
        <f t="shared" si="125"/>
        <v/>
      </c>
      <c r="M1888" s="286" t="str">
        <f t="shared" ca="1" si="126"/>
        <v/>
      </c>
      <c r="U1888" s="275"/>
    </row>
    <row r="1889" spans="1:21" x14ac:dyDescent="0.25">
      <c r="A1889" s="276"/>
      <c r="B1889" s="277" t="str">
        <f>IF(Table9[[#This Row],[Código do agregado
'[Entidade']]]="","",(CONCATENATE(VLOOKUP(Table9[[#This Row],[Código do agregado
'[Entidade']]],Table8[[Código do agregado '[Entidade']]:[Código do agregado
'[1º Direito']]],8,FALSE),".",Table9[[#This Row],[Membro]])))</f>
        <v/>
      </c>
      <c r="C1889" s="278"/>
      <c r="D1889" s="279"/>
      <c r="E1889" s="280" t="str">
        <f ca="1">IF(Table9[[#This Row],[Data de nascimento (aaaa-mm-dd)]]="","",(IF(A1889="","",DATEDIF(D1889,NOW(),"y"))))</f>
        <v/>
      </c>
      <c r="F1889" s="281"/>
      <c r="G1889" s="282"/>
      <c r="H1889" s="283" t="str">
        <f>IF(G1889="","",IF(G1889&gt;(auxiliar!L$2*14),"Sim","Não"))</f>
        <v/>
      </c>
      <c r="I1889" s="384" t="str">
        <f t="shared" si="123"/>
        <v/>
      </c>
      <c r="J1889" s="380" t="str">
        <f>IF(Table9[[#This Row],[Código do agregado
'[Entidade']]]="","",IF(A1889&lt;&gt;A1888,"A",IF(J1888="A","B",IF(J1888="B","C",IF(J1888="C","D",IF(J1888="D","E",IF(J1888="E","F",IF(J1888="F","G",IF(J1888="G","H",IF(J1888="H","I",IF(J1888="I","J",IF(J1888="J","K",IF(J1888="K","L",IF(J1888="L","M",IF(J1888="M","N",IF(J1888="N","O",IF(J1888="O","P",IF(J1888="P","Q"))))))))))))))))))</f>
        <v/>
      </c>
      <c r="K1889" s="284" t="str">
        <f t="shared" si="124"/>
        <v/>
      </c>
      <c r="L1889" s="285" t="str">
        <f t="shared" si="125"/>
        <v/>
      </c>
      <c r="M1889" s="286" t="str">
        <f t="shared" ca="1" si="126"/>
        <v/>
      </c>
      <c r="U1889" s="275"/>
    </row>
    <row r="1890" spans="1:21" x14ac:dyDescent="0.25">
      <c r="A1890" s="276"/>
      <c r="B1890" s="277" t="str">
        <f>IF(Table9[[#This Row],[Código do agregado
'[Entidade']]]="","",(CONCATENATE(VLOOKUP(Table9[[#This Row],[Código do agregado
'[Entidade']]],Table8[[Código do agregado '[Entidade']]:[Código do agregado
'[1º Direito']]],8,FALSE),".",Table9[[#This Row],[Membro]])))</f>
        <v/>
      </c>
      <c r="C1890" s="278"/>
      <c r="D1890" s="279"/>
      <c r="E1890" s="280" t="str">
        <f ca="1">IF(Table9[[#This Row],[Data de nascimento (aaaa-mm-dd)]]="","",(IF(A1890="","",DATEDIF(D1890,NOW(),"y"))))</f>
        <v/>
      </c>
      <c r="F1890" s="281"/>
      <c r="G1890" s="282"/>
      <c r="H1890" s="283" t="str">
        <f>IF(G1890="","",IF(G1890&gt;(auxiliar!L$2*14),"Sim","Não"))</f>
        <v/>
      </c>
      <c r="I1890" s="384" t="str">
        <f t="shared" si="123"/>
        <v/>
      </c>
      <c r="J1890" s="380" t="str">
        <f>IF(Table9[[#This Row],[Código do agregado
'[Entidade']]]="","",IF(A1890&lt;&gt;A1889,"A",IF(J1889="A","B",IF(J1889="B","C",IF(J1889="C","D",IF(J1889="D","E",IF(J1889="E","F",IF(J1889="F","G",IF(J1889="G","H",IF(J1889="H","I",IF(J1889="I","J",IF(J1889="J","K",IF(J1889="K","L",IF(J1889="L","M",IF(J1889="M","N",IF(J1889="N","O",IF(J1889="O","P",IF(J1889="P","Q"))))))))))))))))))</f>
        <v/>
      </c>
      <c r="K1890" s="284" t="str">
        <f t="shared" si="124"/>
        <v/>
      </c>
      <c r="L1890" s="285" t="str">
        <f t="shared" si="125"/>
        <v/>
      </c>
      <c r="M1890" s="286" t="str">
        <f t="shared" ca="1" si="126"/>
        <v/>
      </c>
      <c r="U1890" s="275"/>
    </row>
    <row r="1891" spans="1:21" x14ac:dyDescent="0.25">
      <c r="A1891" s="276"/>
      <c r="B1891" s="277" t="str">
        <f>IF(Table9[[#This Row],[Código do agregado
'[Entidade']]]="","",(CONCATENATE(VLOOKUP(Table9[[#This Row],[Código do agregado
'[Entidade']]],Table8[[Código do agregado '[Entidade']]:[Código do agregado
'[1º Direito']]],8,FALSE),".",Table9[[#This Row],[Membro]])))</f>
        <v/>
      </c>
      <c r="C1891" s="278"/>
      <c r="D1891" s="279"/>
      <c r="E1891" s="280" t="str">
        <f ca="1">IF(Table9[[#This Row],[Data de nascimento (aaaa-mm-dd)]]="","",(IF(A1891="","",DATEDIF(D1891,NOW(),"y"))))</f>
        <v/>
      </c>
      <c r="F1891" s="281"/>
      <c r="G1891" s="282"/>
      <c r="H1891" s="283" t="str">
        <f>IF(G1891="","",IF(G1891&gt;(auxiliar!L$2*14),"Sim","Não"))</f>
        <v/>
      </c>
      <c r="I1891" s="384" t="str">
        <f t="shared" si="123"/>
        <v/>
      </c>
      <c r="J1891" s="380" t="str">
        <f>IF(Table9[[#This Row],[Código do agregado
'[Entidade']]]="","",IF(A1891&lt;&gt;A1890,"A",IF(J1890="A","B",IF(J1890="B","C",IF(J1890="C","D",IF(J1890="D","E",IF(J1890="E","F",IF(J1890="F","G",IF(J1890="G","H",IF(J1890="H","I",IF(J1890="I","J",IF(J1890="J","K",IF(J1890="K","L",IF(J1890="L","M",IF(J1890="M","N",IF(J1890="N","O",IF(J1890="O","P",IF(J1890="P","Q"))))))))))))))))))</f>
        <v/>
      </c>
      <c r="K1891" s="284" t="str">
        <f t="shared" si="124"/>
        <v/>
      </c>
      <c r="L1891" s="285" t="str">
        <f t="shared" si="125"/>
        <v/>
      </c>
      <c r="M1891" s="286" t="str">
        <f t="shared" ca="1" si="126"/>
        <v/>
      </c>
      <c r="U1891" s="275"/>
    </row>
    <row r="1892" spans="1:21" x14ac:dyDescent="0.25">
      <c r="A1892" s="276"/>
      <c r="B1892" s="277" t="str">
        <f>IF(Table9[[#This Row],[Código do agregado
'[Entidade']]]="","",(CONCATENATE(VLOOKUP(Table9[[#This Row],[Código do agregado
'[Entidade']]],Table8[[Código do agregado '[Entidade']]:[Código do agregado
'[1º Direito']]],8,FALSE),".",Table9[[#This Row],[Membro]])))</f>
        <v/>
      </c>
      <c r="C1892" s="278"/>
      <c r="D1892" s="279"/>
      <c r="E1892" s="280" t="str">
        <f ca="1">IF(Table9[[#This Row],[Data de nascimento (aaaa-mm-dd)]]="","",(IF(A1892="","",DATEDIF(D1892,NOW(),"y"))))</f>
        <v/>
      </c>
      <c r="F1892" s="281"/>
      <c r="G1892" s="282"/>
      <c r="H1892" s="283" t="str">
        <f>IF(G1892="","",IF(G1892&gt;(auxiliar!L$2*14),"Sim","Não"))</f>
        <v/>
      </c>
      <c r="I1892" s="384" t="str">
        <f t="shared" si="123"/>
        <v/>
      </c>
      <c r="J1892" s="380" t="str">
        <f>IF(Table9[[#This Row],[Código do agregado
'[Entidade']]]="","",IF(A1892&lt;&gt;A1891,"A",IF(J1891="A","B",IF(J1891="B","C",IF(J1891="C","D",IF(J1891="D","E",IF(J1891="E","F",IF(J1891="F","G",IF(J1891="G","H",IF(J1891="H","I",IF(J1891="I","J",IF(J1891="J","K",IF(J1891="K","L",IF(J1891="L","M",IF(J1891="M","N",IF(J1891="N","O",IF(J1891="O","P",IF(J1891="P","Q"))))))))))))))))))</f>
        <v/>
      </c>
      <c r="K1892" s="284" t="str">
        <f t="shared" si="124"/>
        <v/>
      </c>
      <c r="L1892" s="285" t="str">
        <f t="shared" si="125"/>
        <v/>
      </c>
      <c r="M1892" s="286" t="str">
        <f t="shared" ca="1" si="126"/>
        <v/>
      </c>
      <c r="U1892" s="275"/>
    </row>
    <row r="1893" spans="1:21" x14ac:dyDescent="0.25">
      <c r="A1893" s="276"/>
      <c r="B1893" s="277" t="str">
        <f>IF(Table9[[#This Row],[Código do agregado
'[Entidade']]]="","",(CONCATENATE(VLOOKUP(Table9[[#This Row],[Código do agregado
'[Entidade']]],Table8[[Código do agregado '[Entidade']]:[Código do agregado
'[1º Direito']]],8,FALSE),".",Table9[[#This Row],[Membro]])))</f>
        <v/>
      </c>
      <c r="C1893" s="278"/>
      <c r="D1893" s="279"/>
      <c r="E1893" s="280" t="str">
        <f ca="1">IF(Table9[[#This Row],[Data de nascimento (aaaa-mm-dd)]]="","",(IF(A1893="","",DATEDIF(D1893,NOW(),"y"))))</f>
        <v/>
      </c>
      <c r="F1893" s="281"/>
      <c r="G1893" s="282"/>
      <c r="H1893" s="283" t="str">
        <f>IF(G1893="","",IF(G1893&gt;(auxiliar!L$2*14),"Sim","Não"))</f>
        <v/>
      </c>
      <c r="I1893" s="384" t="str">
        <f t="shared" si="123"/>
        <v/>
      </c>
      <c r="J1893" s="380" t="str">
        <f>IF(Table9[[#This Row],[Código do agregado
'[Entidade']]]="","",IF(A1893&lt;&gt;A1892,"A",IF(J1892="A","B",IF(J1892="B","C",IF(J1892="C","D",IF(J1892="D","E",IF(J1892="E","F",IF(J1892="F","G",IF(J1892="G","H",IF(J1892="H","I",IF(J1892="I","J",IF(J1892="J","K",IF(J1892="K","L",IF(J1892="L","M",IF(J1892="M","N",IF(J1892="N","O",IF(J1892="O","P",IF(J1892="P","Q"))))))))))))))))))</f>
        <v/>
      </c>
      <c r="K1893" s="284" t="str">
        <f t="shared" si="124"/>
        <v/>
      </c>
      <c r="L1893" s="285" t="str">
        <f t="shared" si="125"/>
        <v/>
      </c>
      <c r="M1893" s="286" t="str">
        <f t="shared" ca="1" si="126"/>
        <v/>
      </c>
      <c r="U1893" s="275"/>
    </row>
    <row r="1894" spans="1:21" x14ac:dyDescent="0.25">
      <c r="A1894" s="276"/>
      <c r="B1894" s="277" t="str">
        <f>IF(Table9[[#This Row],[Código do agregado
'[Entidade']]]="","",(CONCATENATE(VLOOKUP(Table9[[#This Row],[Código do agregado
'[Entidade']]],Table8[[Código do agregado '[Entidade']]:[Código do agregado
'[1º Direito']]],8,FALSE),".",Table9[[#This Row],[Membro]])))</f>
        <v/>
      </c>
      <c r="C1894" s="278"/>
      <c r="D1894" s="279"/>
      <c r="E1894" s="280" t="str">
        <f ca="1">IF(Table9[[#This Row],[Data de nascimento (aaaa-mm-dd)]]="","",(IF(A1894="","",DATEDIF(D1894,NOW(),"y"))))</f>
        <v/>
      </c>
      <c r="F1894" s="281"/>
      <c r="G1894" s="282"/>
      <c r="H1894" s="283" t="str">
        <f>IF(G1894="","",IF(G1894&gt;(auxiliar!L$2*14),"Sim","Não"))</f>
        <v/>
      </c>
      <c r="I1894" s="384" t="str">
        <f t="shared" si="123"/>
        <v/>
      </c>
      <c r="J1894" s="380" t="str">
        <f>IF(Table9[[#This Row],[Código do agregado
'[Entidade']]]="","",IF(A1894&lt;&gt;A1893,"A",IF(J1893="A","B",IF(J1893="B","C",IF(J1893="C","D",IF(J1893="D","E",IF(J1893="E","F",IF(J1893="F","G",IF(J1893="G","H",IF(J1893="H","I",IF(J1893="I","J",IF(J1893="J","K",IF(J1893="K","L",IF(J1893="L","M",IF(J1893="M","N",IF(J1893="N","O",IF(J1893="O","P",IF(J1893="P","Q"))))))))))))))))))</f>
        <v/>
      </c>
      <c r="K1894" s="284" t="str">
        <f t="shared" si="124"/>
        <v/>
      </c>
      <c r="L1894" s="285" t="str">
        <f t="shared" si="125"/>
        <v/>
      </c>
      <c r="M1894" s="286" t="str">
        <f t="shared" ca="1" si="126"/>
        <v/>
      </c>
      <c r="U1894" s="275"/>
    </row>
    <row r="1895" spans="1:21" x14ac:dyDescent="0.25">
      <c r="A1895" s="276"/>
      <c r="B1895" s="277" t="str">
        <f>IF(Table9[[#This Row],[Código do agregado
'[Entidade']]]="","",(CONCATENATE(VLOOKUP(Table9[[#This Row],[Código do agregado
'[Entidade']]],Table8[[Código do agregado '[Entidade']]:[Código do agregado
'[1º Direito']]],8,FALSE),".",Table9[[#This Row],[Membro]])))</f>
        <v/>
      </c>
      <c r="C1895" s="278"/>
      <c r="D1895" s="279"/>
      <c r="E1895" s="280" t="str">
        <f ca="1">IF(Table9[[#This Row],[Data de nascimento (aaaa-mm-dd)]]="","",(IF(A1895="","",DATEDIF(D1895,NOW(),"y"))))</f>
        <v/>
      </c>
      <c r="F1895" s="281"/>
      <c r="G1895" s="282"/>
      <c r="H1895" s="283" t="str">
        <f>IF(G1895="","",IF(G1895&gt;(auxiliar!L$2*14),"Sim","Não"))</f>
        <v/>
      </c>
      <c r="I1895" s="384" t="str">
        <f t="shared" si="123"/>
        <v/>
      </c>
      <c r="J1895" s="380" t="str">
        <f>IF(Table9[[#This Row],[Código do agregado
'[Entidade']]]="","",IF(A1895&lt;&gt;A1894,"A",IF(J1894="A","B",IF(J1894="B","C",IF(J1894="C","D",IF(J1894="D","E",IF(J1894="E","F",IF(J1894="F","G",IF(J1894="G","H",IF(J1894="H","I",IF(J1894="I","J",IF(J1894="J","K",IF(J1894="K","L",IF(J1894="L","M",IF(J1894="M","N",IF(J1894="N","O",IF(J1894="O","P",IF(J1894="P","Q"))))))))))))))))))</f>
        <v/>
      </c>
      <c r="K1895" s="284" t="str">
        <f t="shared" si="124"/>
        <v/>
      </c>
      <c r="L1895" s="285" t="str">
        <f t="shared" si="125"/>
        <v/>
      </c>
      <c r="M1895" s="286" t="str">
        <f t="shared" ca="1" si="126"/>
        <v/>
      </c>
      <c r="U1895" s="275"/>
    </row>
    <row r="1896" spans="1:21" x14ac:dyDescent="0.25">
      <c r="A1896" s="276"/>
      <c r="B1896" s="277" t="str">
        <f>IF(Table9[[#This Row],[Código do agregado
'[Entidade']]]="","",(CONCATENATE(VLOOKUP(Table9[[#This Row],[Código do agregado
'[Entidade']]],Table8[[Código do agregado '[Entidade']]:[Código do agregado
'[1º Direito']]],8,FALSE),".",Table9[[#This Row],[Membro]])))</f>
        <v/>
      </c>
      <c r="C1896" s="278"/>
      <c r="D1896" s="279"/>
      <c r="E1896" s="280" t="str">
        <f ca="1">IF(Table9[[#This Row],[Data de nascimento (aaaa-mm-dd)]]="","",(IF(A1896="","",DATEDIF(D1896,NOW(),"y"))))</f>
        <v/>
      </c>
      <c r="F1896" s="281"/>
      <c r="G1896" s="282"/>
      <c r="H1896" s="283" t="str">
        <f>IF(G1896="","",IF(G1896&gt;(auxiliar!L$2*14),"Sim","Não"))</f>
        <v/>
      </c>
      <c r="I1896" s="384" t="str">
        <f t="shared" si="123"/>
        <v/>
      </c>
      <c r="J1896" s="380" t="str">
        <f>IF(Table9[[#This Row],[Código do agregado
'[Entidade']]]="","",IF(A1896&lt;&gt;A1895,"A",IF(J1895="A","B",IF(J1895="B","C",IF(J1895="C","D",IF(J1895="D","E",IF(J1895="E","F",IF(J1895="F","G",IF(J1895="G","H",IF(J1895="H","I",IF(J1895="I","J",IF(J1895="J","K",IF(J1895="K","L",IF(J1895="L","M",IF(J1895="M","N",IF(J1895="N","O",IF(J1895="O","P",IF(J1895="P","Q"))))))))))))))))))</f>
        <v/>
      </c>
      <c r="K1896" s="284" t="str">
        <f t="shared" si="124"/>
        <v/>
      </c>
      <c r="L1896" s="285" t="str">
        <f t="shared" si="125"/>
        <v/>
      </c>
      <c r="M1896" s="286" t="str">
        <f t="shared" ca="1" si="126"/>
        <v/>
      </c>
      <c r="U1896" s="275"/>
    </row>
    <row r="1897" spans="1:21" x14ac:dyDescent="0.25">
      <c r="A1897" s="276"/>
      <c r="B1897" s="277" t="str">
        <f>IF(Table9[[#This Row],[Código do agregado
'[Entidade']]]="","",(CONCATENATE(VLOOKUP(Table9[[#This Row],[Código do agregado
'[Entidade']]],Table8[[Código do agregado '[Entidade']]:[Código do agregado
'[1º Direito']]],8,FALSE),".",Table9[[#This Row],[Membro]])))</f>
        <v/>
      </c>
      <c r="C1897" s="278"/>
      <c r="D1897" s="279"/>
      <c r="E1897" s="280" t="str">
        <f ca="1">IF(Table9[[#This Row],[Data de nascimento (aaaa-mm-dd)]]="","",(IF(A1897="","",DATEDIF(D1897,NOW(),"y"))))</f>
        <v/>
      </c>
      <c r="F1897" s="281"/>
      <c r="G1897" s="282"/>
      <c r="H1897" s="283" t="str">
        <f>IF(G1897="","",IF(G1897&gt;(auxiliar!L$2*14),"Sim","Não"))</f>
        <v/>
      </c>
      <c r="I1897" s="384" t="str">
        <f t="shared" si="123"/>
        <v/>
      </c>
      <c r="J1897" s="380" t="str">
        <f>IF(Table9[[#This Row],[Código do agregado
'[Entidade']]]="","",IF(A1897&lt;&gt;A1896,"A",IF(J1896="A","B",IF(J1896="B","C",IF(J1896="C","D",IF(J1896="D","E",IF(J1896="E","F",IF(J1896="F","G",IF(J1896="G","H",IF(J1896="H","I",IF(J1896="I","J",IF(J1896="J","K",IF(J1896="K","L",IF(J1896="L","M",IF(J1896="M","N",IF(J1896="N","O",IF(J1896="O","P",IF(J1896="P","Q"))))))))))))))))))</f>
        <v/>
      </c>
      <c r="K1897" s="284" t="str">
        <f t="shared" si="124"/>
        <v/>
      </c>
      <c r="L1897" s="285" t="str">
        <f t="shared" si="125"/>
        <v/>
      </c>
      <c r="M1897" s="286" t="str">
        <f t="shared" ca="1" si="126"/>
        <v/>
      </c>
      <c r="U1897" s="275"/>
    </row>
    <row r="1898" spans="1:21" x14ac:dyDescent="0.25">
      <c r="A1898" s="276"/>
      <c r="B1898" s="277" t="str">
        <f>IF(Table9[[#This Row],[Código do agregado
'[Entidade']]]="","",(CONCATENATE(VLOOKUP(Table9[[#This Row],[Código do agregado
'[Entidade']]],Table8[[Código do agregado '[Entidade']]:[Código do agregado
'[1º Direito']]],8,FALSE),".",Table9[[#This Row],[Membro]])))</f>
        <v/>
      </c>
      <c r="C1898" s="278"/>
      <c r="D1898" s="279"/>
      <c r="E1898" s="280" t="str">
        <f ca="1">IF(Table9[[#This Row],[Data de nascimento (aaaa-mm-dd)]]="","",(IF(A1898="","",DATEDIF(D1898,NOW(),"y"))))</f>
        <v/>
      </c>
      <c r="F1898" s="281"/>
      <c r="G1898" s="282"/>
      <c r="H1898" s="283" t="str">
        <f>IF(G1898="","",IF(G1898&gt;(auxiliar!L$2*14),"Sim","Não"))</f>
        <v/>
      </c>
      <c r="I1898" s="384" t="str">
        <f t="shared" si="123"/>
        <v/>
      </c>
      <c r="J1898" s="380" t="str">
        <f>IF(Table9[[#This Row],[Código do agregado
'[Entidade']]]="","",IF(A1898&lt;&gt;A1897,"A",IF(J1897="A","B",IF(J1897="B","C",IF(J1897="C","D",IF(J1897="D","E",IF(J1897="E","F",IF(J1897="F","G",IF(J1897="G","H",IF(J1897="H","I",IF(J1897="I","J",IF(J1897="J","K",IF(J1897="K","L",IF(J1897="L","M",IF(J1897="M","N",IF(J1897="N","O",IF(J1897="O","P",IF(J1897="P","Q"))))))))))))))))))</f>
        <v/>
      </c>
      <c r="K1898" s="284" t="str">
        <f t="shared" si="124"/>
        <v/>
      </c>
      <c r="L1898" s="285" t="str">
        <f t="shared" si="125"/>
        <v/>
      </c>
      <c r="M1898" s="286" t="str">
        <f t="shared" ca="1" si="126"/>
        <v/>
      </c>
      <c r="U1898" s="275"/>
    </row>
    <row r="1899" spans="1:21" x14ac:dyDescent="0.25">
      <c r="A1899" s="276"/>
      <c r="B1899" s="277" t="str">
        <f>IF(Table9[[#This Row],[Código do agregado
'[Entidade']]]="","",(CONCATENATE(VLOOKUP(Table9[[#This Row],[Código do agregado
'[Entidade']]],Table8[[Código do agregado '[Entidade']]:[Código do agregado
'[1º Direito']]],8,FALSE),".",Table9[[#This Row],[Membro]])))</f>
        <v/>
      </c>
      <c r="C1899" s="278"/>
      <c r="D1899" s="279"/>
      <c r="E1899" s="280" t="str">
        <f ca="1">IF(Table9[[#This Row],[Data de nascimento (aaaa-mm-dd)]]="","",(IF(A1899="","",DATEDIF(D1899,NOW(),"y"))))</f>
        <v/>
      </c>
      <c r="F1899" s="281"/>
      <c r="G1899" s="282"/>
      <c r="H1899" s="283" t="str">
        <f>IF(G1899="","",IF(G1899&gt;(auxiliar!L$2*14),"Sim","Não"))</f>
        <v/>
      </c>
      <c r="I1899" s="384" t="str">
        <f t="shared" si="123"/>
        <v/>
      </c>
      <c r="J1899" s="380" t="str">
        <f>IF(Table9[[#This Row],[Código do agregado
'[Entidade']]]="","",IF(A1899&lt;&gt;A1898,"A",IF(J1898="A","B",IF(J1898="B","C",IF(J1898="C","D",IF(J1898="D","E",IF(J1898="E","F",IF(J1898="F","G",IF(J1898="G","H",IF(J1898="H","I",IF(J1898="I","J",IF(J1898="J","K",IF(J1898="K","L",IF(J1898="L","M",IF(J1898="M","N",IF(J1898="N","O",IF(J1898="O","P",IF(J1898="P","Q"))))))))))))))))))</f>
        <v/>
      </c>
      <c r="K1899" s="284" t="str">
        <f t="shared" si="124"/>
        <v/>
      </c>
      <c r="L1899" s="285" t="str">
        <f t="shared" si="125"/>
        <v/>
      </c>
      <c r="M1899" s="286" t="str">
        <f t="shared" ca="1" si="126"/>
        <v/>
      </c>
      <c r="U1899" s="275"/>
    </row>
    <row r="1900" spans="1:21" x14ac:dyDescent="0.25">
      <c r="A1900" s="276"/>
      <c r="B1900" s="277" t="str">
        <f>IF(Table9[[#This Row],[Código do agregado
'[Entidade']]]="","",(CONCATENATE(VLOOKUP(Table9[[#This Row],[Código do agregado
'[Entidade']]],Table8[[Código do agregado '[Entidade']]:[Código do agregado
'[1º Direito']]],8,FALSE),".",Table9[[#This Row],[Membro]])))</f>
        <v/>
      </c>
      <c r="C1900" s="278"/>
      <c r="D1900" s="279"/>
      <c r="E1900" s="280" t="str">
        <f ca="1">IF(Table9[[#This Row],[Data de nascimento (aaaa-mm-dd)]]="","",(IF(A1900="","",DATEDIF(D1900,NOW(),"y"))))</f>
        <v/>
      </c>
      <c r="F1900" s="281"/>
      <c r="G1900" s="282"/>
      <c r="H1900" s="283" t="str">
        <f>IF(G1900="","",IF(G1900&gt;(auxiliar!L$2*14),"Sim","Não"))</f>
        <v/>
      </c>
      <c r="I1900" s="384" t="str">
        <f t="shared" si="123"/>
        <v/>
      </c>
      <c r="J1900" s="380" t="str">
        <f>IF(Table9[[#This Row],[Código do agregado
'[Entidade']]]="","",IF(A1900&lt;&gt;A1899,"A",IF(J1899="A","B",IF(J1899="B","C",IF(J1899="C","D",IF(J1899="D","E",IF(J1899="E","F",IF(J1899="F","G",IF(J1899="G","H",IF(J1899="H","I",IF(J1899="I","J",IF(J1899="J","K",IF(J1899="K","L",IF(J1899="L","M",IF(J1899="M","N",IF(J1899="N","O",IF(J1899="O","P",IF(J1899="P","Q"))))))))))))))))))</f>
        <v/>
      </c>
      <c r="K1900" s="284" t="str">
        <f t="shared" si="124"/>
        <v/>
      </c>
      <c r="L1900" s="285" t="str">
        <f t="shared" si="125"/>
        <v/>
      </c>
      <c r="M1900" s="286" t="str">
        <f t="shared" ca="1" si="126"/>
        <v/>
      </c>
      <c r="U1900" s="275"/>
    </row>
    <row r="1901" spans="1:21" x14ac:dyDescent="0.25">
      <c r="A1901" s="276"/>
      <c r="B1901" s="277" t="str">
        <f>IF(Table9[[#This Row],[Código do agregado
'[Entidade']]]="","",(CONCATENATE(VLOOKUP(Table9[[#This Row],[Código do agregado
'[Entidade']]],Table8[[Código do agregado '[Entidade']]:[Código do agregado
'[1º Direito']]],8,FALSE),".",Table9[[#This Row],[Membro]])))</f>
        <v/>
      </c>
      <c r="C1901" s="278"/>
      <c r="D1901" s="279"/>
      <c r="E1901" s="280" t="str">
        <f ca="1">IF(Table9[[#This Row],[Data de nascimento (aaaa-mm-dd)]]="","",(IF(A1901="","",DATEDIF(D1901,NOW(),"y"))))</f>
        <v/>
      </c>
      <c r="F1901" s="281"/>
      <c r="G1901" s="282"/>
      <c r="H1901" s="283" t="str">
        <f>IF(G1901="","",IF(G1901&gt;(auxiliar!L$2*14),"Sim","Não"))</f>
        <v/>
      </c>
      <c r="I1901" s="384" t="str">
        <f t="shared" si="123"/>
        <v/>
      </c>
      <c r="J1901" s="380" t="str">
        <f>IF(Table9[[#This Row],[Código do agregado
'[Entidade']]]="","",IF(A1901&lt;&gt;A1900,"A",IF(J1900="A","B",IF(J1900="B","C",IF(J1900="C","D",IF(J1900="D","E",IF(J1900="E","F",IF(J1900="F","G",IF(J1900="G","H",IF(J1900="H","I",IF(J1900="I","J",IF(J1900="J","K",IF(J1900="K","L",IF(J1900="L","M",IF(J1900="M","N",IF(J1900="N","O",IF(J1900="O","P",IF(J1900="P","Q"))))))))))))))))))</f>
        <v/>
      </c>
      <c r="K1901" s="284" t="str">
        <f t="shared" si="124"/>
        <v/>
      </c>
      <c r="L1901" s="285" t="str">
        <f t="shared" si="125"/>
        <v/>
      </c>
      <c r="M1901" s="286" t="str">
        <f t="shared" ca="1" si="126"/>
        <v/>
      </c>
      <c r="U1901" s="275"/>
    </row>
    <row r="1902" spans="1:21" x14ac:dyDescent="0.25">
      <c r="A1902" s="276"/>
      <c r="B1902" s="277" t="str">
        <f>IF(Table9[[#This Row],[Código do agregado
'[Entidade']]]="","",(CONCATENATE(VLOOKUP(Table9[[#This Row],[Código do agregado
'[Entidade']]],Table8[[Código do agregado '[Entidade']]:[Código do agregado
'[1º Direito']]],8,FALSE),".",Table9[[#This Row],[Membro]])))</f>
        <v/>
      </c>
      <c r="C1902" s="278"/>
      <c r="D1902" s="279"/>
      <c r="E1902" s="280" t="str">
        <f ca="1">IF(Table9[[#This Row],[Data de nascimento (aaaa-mm-dd)]]="","",(IF(A1902="","",DATEDIF(D1902,NOW(),"y"))))</f>
        <v/>
      </c>
      <c r="F1902" s="281"/>
      <c r="G1902" s="282"/>
      <c r="H1902" s="283" t="str">
        <f>IF(G1902="","",IF(G1902&gt;(auxiliar!L$2*14),"Sim","Não"))</f>
        <v/>
      </c>
      <c r="I1902" s="384" t="str">
        <f t="shared" si="123"/>
        <v/>
      </c>
      <c r="J1902" s="380" t="str">
        <f>IF(Table9[[#This Row],[Código do agregado
'[Entidade']]]="","",IF(A1902&lt;&gt;A1901,"A",IF(J1901="A","B",IF(J1901="B","C",IF(J1901="C","D",IF(J1901="D","E",IF(J1901="E","F",IF(J1901="F","G",IF(J1901="G","H",IF(J1901="H","I",IF(J1901="I","J",IF(J1901="J","K",IF(J1901="K","L",IF(J1901="L","M",IF(J1901="M","N",IF(J1901="N","O",IF(J1901="O","P",IF(J1901="P","Q"))))))))))))))))))</f>
        <v/>
      </c>
      <c r="K1902" s="284" t="str">
        <f t="shared" si="124"/>
        <v/>
      </c>
      <c r="L1902" s="285" t="str">
        <f t="shared" si="125"/>
        <v/>
      </c>
      <c r="M1902" s="286" t="str">
        <f t="shared" ca="1" si="126"/>
        <v/>
      </c>
      <c r="U1902" s="275"/>
    </row>
    <row r="1903" spans="1:21" x14ac:dyDescent="0.25">
      <c r="A1903" s="276"/>
      <c r="B1903" s="277" t="str">
        <f>IF(Table9[[#This Row],[Código do agregado
'[Entidade']]]="","",(CONCATENATE(VLOOKUP(Table9[[#This Row],[Código do agregado
'[Entidade']]],Table8[[Código do agregado '[Entidade']]:[Código do agregado
'[1º Direito']]],8,FALSE),".",Table9[[#This Row],[Membro]])))</f>
        <v/>
      </c>
      <c r="C1903" s="278"/>
      <c r="D1903" s="279"/>
      <c r="E1903" s="280" t="str">
        <f ca="1">IF(Table9[[#This Row],[Data de nascimento (aaaa-mm-dd)]]="","",(IF(A1903="","",DATEDIF(D1903,NOW(),"y"))))</f>
        <v/>
      </c>
      <c r="F1903" s="281"/>
      <c r="G1903" s="282"/>
      <c r="H1903" s="283" t="str">
        <f>IF(G1903="","",IF(G1903&gt;(auxiliar!L$2*14),"Sim","Não"))</f>
        <v/>
      </c>
      <c r="I1903" s="384" t="str">
        <f t="shared" si="123"/>
        <v/>
      </c>
      <c r="J1903" s="380" t="str">
        <f>IF(Table9[[#This Row],[Código do agregado
'[Entidade']]]="","",IF(A1903&lt;&gt;A1902,"A",IF(J1902="A","B",IF(J1902="B","C",IF(J1902="C","D",IF(J1902="D","E",IF(J1902="E","F",IF(J1902="F","G",IF(J1902="G","H",IF(J1902="H","I",IF(J1902="I","J",IF(J1902="J","K",IF(J1902="K","L",IF(J1902="L","M",IF(J1902="M","N",IF(J1902="N","O",IF(J1902="O","P",IF(J1902="P","Q"))))))))))))))))))</f>
        <v/>
      </c>
      <c r="K1903" s="284" t="str">
        <f t="shared" si="124"/>
        <v/>
      </c>
      <c r="L1903" s="285" t="str">
        <f t="shared" si="125"/>
        <v/>
      </c>
      <c r="M1903" s="286" t="str">
        <f t="shared" ca="1" si="126"/>
        <v/>
      </c>
      <c r="U1903" s="275"/>
    </row>
    <row r="1904" spans="1:21" x14ac:dyDescent="0.25">
      <c r="A1904" s="276"/>
      <c r="B1904" s="277" t="str">
        <f>IF(Table9[[#This Row],[Código do agregado
'[Entidade']]]="","",(CONCATENATE(VLOOKUP(Table9[[#This Row],[Código do agregado
'[Entidade']]],Table8[[Código do agregado '[Entidade']]:[Código do agregado
'[1º Direito']]],8,FALSE),".",Table9[[#This Row],[Membro]])))</f>
        <v/>
      </c>
      <c r="C1904" s="278"/>
      <c r="D1904" s="279"/>
      <c r="E1904" s="280" t="str">
        <f ca="1">IF(Table9[[#This Row],[Data de nascimento (aaaa-mm-dd)]]="","",(IF(A1904="","",DATEDIF(D1904,NOW(),"y"))))</f>
        <v/>
      </c>
      <c r="F1904" s="281"/>
      <c r="G1904" s="282"/>
      <c r="H1904" s="283" t="str">
        <f>IF(G1904="","",IF(G1904&gt;(auxiliar!L$2*14),"Sim","Não"))</f>
        <v/>
      </c>
      <c r="I1904" s="384" t="str">
        <f t="shared" si="123"/>
        <v/>
      </c>
      <c r="J1904" s="380" t="str">
        <f>IF(Table9[[#This Row],[Código do agregado
'[Entidade']]]="","",IF(A1904&lt;&gt;A1903,"A",IF(J1903="A","B",IF(J1903="B","C",IF(J1903="C","D",IF(J1903="D","E",IF(J1903="E","F",IF(J1903="F","G",IF(J1903="G","H",IF(J1903="H","I",IF(J1903="I","J",IF(J1903="J","K",IF(J1903="K","L",IF(J1903="L","M",IF(J1903="M","N",IF(J1903="N","O",IF(J1903="O","P",IF(J1903="P","Q"))))))))))))))))))</f>
        <v/>
      </c>
      <c r="K1904" s="284" t="str">
        <f t="shared" si="124"/>
        <v/>
      </c>
      <c r="L1904" s="285" t="str">
        <f t="shared" si="125"/>
        <v/>
      </c>
      <c r="M1904" s="286" t="str">
        <f t="shared" ca="1" si="126"/>
        <v/>
      </c>
      <c r="U1904" s="275"/>
    </row>
    <row r="1905" spans="1:21" x14ac:dyDescent="0.25">
      <c r="A1905" s="276"/>
      <c r="B1905" s="277" t="str">
        <f>IF(Table9[[#This Row],[Código do agregado
'[Entidade']]]="","",(CONCATENATE(VLOOKUP(Table9[[#This Row],[Código do agregado
'[Entidade']]],Table8[[Código do agregado '[Entidade']]:[Código do agregado
'[1º Direito']]],8,FALSE),".",Table9[[#This Row],[Membro]])))</f>
        <v/>
      </c>
      <c r="C1905" s="278"/>
      <c r="D1905" s="279"/>
      <c r="E1905" s="280" t="str">
        <f ca="1">IF(Table9[[#This Row],[Data de nascimento (aaaa-mm-dd)]]="","",(IF(A1905="","",DATEDIF(D1905,NOW(),"y"))))</f>
        <v/>
      </c>
      <c r="F1905" s="281"/>
      <c r="G1905" s="282"/>
      <c r="H1905" s="283" t="str">
        <f>IF(G1905="","",IF(G1905&gt;(auxiliar!L$2*14),"Sim","Não"))</f>
        <v/>
      </c>
      <c r="I1905" s="384" t="str">
        <f t="shared" si="123"/>
        <v/>
      </c>
      <c r="J1905" s="380" t="str">
        <f>IF(Table9[[#This Row],[Código do agregado
'[Entidade']]]="","",IF(A1905&lt;&gt;A1904,"A",IF(J1904="A","B",IF(J1904="B","C",IF(J1904="C","D",IF(J1904="D","E",IF(J1904="E","F",IF(J1904="F","G",IF(J1904="G","H",IF(J1904="H","I",IF(J1904="I","J",IF(J1904="J","K",IF(J1904="K","L",IF(J1904="L","M",IF(J1904="M","N",IF(J1904="N","O",IF(J1904="O","P",IF(J1904="P","Q"))))))))))))))))))</f>
        <v/>
      </c>
      <c r="K1905" s="284" t="str">
        <f t="shared" si="124"/>
        <v/>
      </c>
      <c r="L1905" s="285" t="str">
        <f t="shared" si="125"/>
        <v/>
      </c>
      <c r="M1905" s="286" t="str">
        <f t="shared" ca="1" si="126"/>
        <v/>
      </c>
      <c r="U1905" s="275"/>
    </row>
    <row r="1906" spans="1:21" x14ac:dyDescent="0.25">
      <c r="A1906" s="276"/>
      <c r="B1906" s="277" t="str">
        <f>IF(Table9[[#This Row],[Código do agregado
'[Entidade']]]="","",(CONCATENATE(VLOOKUP(Table9[[#This Row],[Código do agregado
'[Entidade']]],Table8[[Código do agregado '[Entidade']]:[Código do agregado
'[1º Direito']]],8,FALSE),".",Table9[[#This Row],[Membro]])))</f>
        <v/>
      </c>
      <c r="C1906" s="278"/>
      <c r="D1906" s="279"/>
      <c r="E1906" s="280" t="str">
        <f ca="1">IF(Table9[[#This Row],[Data de nascimento (aaaa-mm-dd)]]="","",(IF(A1906="","",DATEDIF(D1906,NOW(),"y"))))</f>
        <v/>
      </c>
      <c r="F1906" s="281"/>
      <c r="G1906" s="282"/>
      <c r="H1906" s="283" t="str">
        <f>IF(G1906="","",IF(G1906&gt;(auxiliar!L$2*14),"Sim","Não"))</f>
        <v/>
      </c>
      <c r="I1906" s="384" t="str">
        <f t="shared" si="123"/>
        <v/>
      </c>
      <c r="J1906" s="380" t="str">
        <f>IF(Table9[[#This Row],[Código do agregado
'[Entidade']]]="","",IF(A1906&lt;&gt;A1905,"A",IF(J1905="A","B",IF(J1905="B","C",IF(J1905="C","D",IF(J1905="D","E",IF(J1905="E","F",IF(J1905="F","G",IF(J1905="G","H",IF(J1905="H","I",IF(J1905="I","J",IF(J1905="J","K",IF(J1905="K","L",IF(J1905="L","M",IF(J1905="M","N",IF(J1905="N","O",IF(J1905="O","P",IF(J1905="P","Q"))))))))))))))))))</f>
        <v/>
      </c>
      <c r="K1906" s="284" t="str">
        <f t="shared" si="124"/>
        <v/>
      </c>
      <c r="L1906" s="285" t="str">
        <f t="shared" si="125"/>
        <v/>
      </c>
      <c r="M1906" s="286" t="str">
        <f t="shared" ca="1" si="126"/>
        <v/>
      </c>
      <c r="U1906" s="275"/>
    </row>
    <row r="1907" spans="1:21" x14ac:dyDescent="0.25">
      <c r="A1907" s="276"/>
      <c r="B1907" s="277" t="str">
        <f>IF(Table9[[#This Row],[Código do agregado
'[Entidade']]]="","",(CONCATENATE(VLOOKUP(Table9[[#This Row],[Código do agregado
'[Entidade']]],Table8[[Código do agregado '[Entidade']]:[Código do agregado
'[1º Direito']]],8,FALSE),".",Table9[[#This Row],[Membro]])))</f>
        <v/>
      </c>
      <c r="C1907" s="278"/>
      <c r="D1907" s="279"/>
      <c r="E1907" s="280" t="str">
        <f ca="1">IF(Table9[[#This Row],[Data de nascimento (aaaa-mm-dd)]]="","",(IF(A1907="","",DATEDIF(D1907,NOW(),"y"))))</f>
        <v/>
      </c>
      <c r="F1907" s="281"/>
      <c r="G1907" s="282"/>
      <c r="H1907" s="283" t="str">
        <f>IF(G1907="","",IF(G1907&gt;(auxiliar!L$2*14),"Sim","Não"))</f>
        <v/>
      </c>
      <c r="I1907" s="384" t="str">
        <f t="shared" si="123"/>
        <v/>
      </c>
      <c r="J1907" s="380" t="str">
        <f>IF(Table9[[#This Row],[Código do agregado
'[Entidade']]]="","",IF(A1907&lt;&gt;A1906,"A",IF(J1906="A","B",IF(J1906="B","C",IF(J1906="C","D",IF(J1906="D","E",IF(J1906="E","F",IF(J1906="F","G",IF(J1906="G","H",IF(J1906="H","I",IF(J1906="I","J",IF(J1906="J","K",IF(J1906="K","L",IF(J1906="L","M",IF(J1906="M","N",IF(J1906="N","O",IF(J1906="O","P",IF(J1906="P","Q"))))))))))))))))))</f>
        <v/>
      </c>
      <c r="K1907" s="284" t="str">
        <f t="shared" si="124"/>
        <v/>
      </c>
      <c r="L1907" s="285" t="str">
        <f t="shared" si="125"/>
        <v/>
      </c>
      <c r="M1907" s="286" t="str">
        <f t="shared" ca="1" si="126"/>
        <v/>
      </c>
      <c r="U1907" s="275"/>
    </row>
    <row r="1908" spans="1:21" x14ac:dyDescent="0.25">
      <c r="A1908" s="276"/>
      <c r="B1908" s="277" t="str">
        <f>IF(Table9[[#This Row],[Código do agregado
'[Entidade']]]="","",(CONCATENATE(VLOOKUP(Table9[[#This Row],[Código do agregado
'[Entidade']]],Table8[[Código do agregado '[Entidade']]:[Código do agregado
'[1º Direito']]],8,FALSE),".",Table9[[#This Row],[Membro]])))</f>
        <v/>
      </c>
      <c r="C1908" s="278"/>
      <c r="D1908" s="279"/>
      <c r="E1908" s="280" t="str">
        <f ca="1">IF(Table9[[#This Row],[Data de nascimento (aaaa-mm-dd)]]="","",(IF(A1908="","",DATEDIF(D1908,NOW(),"y"))))</f>
        <v/>
      </c>
      <c r="F1908" s="281"/>
      <c r="G1908" s="282"/>
      <c r="H1908" s="283" t="str">
        <f>IF(G1908="","",IF(G1908&gt;(auxiliar!L$2*14),"Sim","Não"))</f>
        <v/>
      </c>
      <c r="I1908" s="384" t="str">
        <f t="shared" si="123"/>
        <v/>
      </c>
      <c r="J1908" s="380" t="str">
        <f>IF(Table9[[#This Row],[Código do agregado
'[Entidade']]]="","",IF(A1908&lt;&gt;A1907,"A",IF(J1907="A","B",IF(J1907="B","C",IF(J1907="C","D",IF(J1907="D","E",IF(J1907="E","F",IF(J1907="F","G",IF(J1907="G","H",IF(J1907="H","I",IF(J1907="I","J",IF(J1907="J","K",IF(J1907="K","L",IF(J1907="L","M",IF(J1907="M","N",IF(J1907="N","O",IF(J1907="O","P",IF(J1907="P","Q"))))))))))))))))))</f>
        <v/>
      </c>
      <c r="K1908" s="284" t="str">
        <f t="shared" si="124"/>
        <v/>
      </c>
      <c r="L1908" s="285" t="str">
        <f t="shared" si="125"/>
        <v/>
      </c>
      <c r="M1908" s="286" t="str">
        <f t="shared" ca="1" si="126"/>
        <v/>
      </c>
      <c r="U1908" s="275"/>
    </row>
    <row r="1909" spans="1:21" x14ac:dyDescent="0.25">
      <c r="A1909" s="276"/>
      <c r="B1909" s="277" t="str">
        <f>IF(Table9[[#This Row],[Código do agregado
'[Entidade']]]="","",(CONCATENATE(VLOOKUP(Table9[[#This Row],[Código do agregado
'[Entidade']]],Table8[[Código do agregado '[Entidade']]:[Código do agregado
'[1º Direito']]],8,FALSE),".",Table9[[#This Row],[Membro]])))</f>
        <v/>
      </c>
      <c r="C1909" s="278"/>
      <c r="D1909" s="279"/>
      <c r="E1909" s="280" t="str">
        <f ca="1">IF(Table9[[#This Row],[Data de nascimento (aaaa-mm-dd)]]="","",(IF(A1909="","",DATEDIF(D1909,NOW(),"y"))))</f>
        <v/>
      </c>
      <c r="F1909" s="281"/>
      <c r="G1909" s="282"/>
      <c r="H1909" s="283" t="str">
        <f>IF(G1909="","",IF(G1909&gt;(auxiliar!L$2*14),"Sim","Não"))</f>
        <v/>
      </c>
      <c r="I1909" s="384" t="str">
        <f t="shared" si="123"/>
        <v/>
      </c>
      <c r="J1909" s="380" t="str">
        <f>IF(Table9[[#This Row],[Código do agregado
'[Entidade']]]="","",IF(A1909&lt;&gt;A1908,"A",IF(J1908="A","B",IF(J1908="B","C",IF(J1908="C","D",IF(J1908="D","E",IF(J1908="E","F",IF(J1908="F","G",IF(J1908="G","H",IF(J1908="H","I",IF(J1908="I","J",IF(J1908="J","K",IF(J1908="K","L",IF(J1908="L","M",IF(J1908="M","N",IF(J1908="N","O",IF(J1908="O","P",IF(J1908="P","Q"))))))))))))))))))</f>
        <v/>
      </c>
      <c r="K1909" s="284" t="str">
        <f t="shared" si="124"/>
        <v/>
      </c>
      <c r="L1909" s="285" t="str">
        <f t="shared" si="125"/>
        <v/>
      </c>
      <c r="M1909" s="286" t="str">
        <f t="shared" ca="1" si="126"/>
        <v/>
      </c>
      <c r="U1909" s="275"/>
    </row>
    <row r="1910" spans="1:21" x14ac:dyDescent="0.25">
      <c r="A1910" s="276"/>
      <c r="B1910" s="277" t="str">
        <f>IF(Table9[[#This Row],[Código do agregado
'[Entidade']]]="","",(CONCATENATE(VLOOKUP(Table9[[#This Row],[Código do agregado
'[Entidade']]],Table8[[Código do agregado '[Entidade']]:[Código do agregado
'[1º Direito']]],8,FALSE),".",Table9[[#This Row],[Membro]])))</f>
        <v/>
      </c>
      <c r="C1910" s="278"/>
      <c r="D1910" s="279"/>
      <c r="E1910" s="280" t="str">
        <f ca="1">IF(Table9[[#This Row],[Data de nascimento (aaaa-mm-dd)]]="","",(IF(A1910="","",DATEDIF(D1910,NOW(),"y"))))</f>
        <v/>
      </c>
      <c r="F1910" s="281"/>
      <c r="G1910" s="282"/>
      <c r="H1910" s="283" t="str">
        <f>IF(G1910="","",IF(G1910&gt;(auxiliar!L$2*14),"Sim","Não"))</f>
        <v/>
      </c>
      <c r="I1910" s="384" t="str">
        <f t="shared" si="123"/>
        <v/>
      </c>
      <c r="J1910" s="380" t="str">
        <f>IF(Table9[[#This Row],[Código do agregado
'[Entidade']]]="","",IF(A1910&lt;&gt;A1909,"A",IF(J1909="A","B",IF(J1909="B","C",IF(J1909="C","D",IF(J1909="D","E",IF(J1909="E","F",IF(J1909="F","G",IF(J1909="G","H",IF(J1909="H","I",IF(J1909="I","J",IF(J1909="J","K",IF(J1909="K","L",IF(J1909="L","M",IF(J1909="M","N",IF(J1909="N","O",IF(J1909="O","P",IF(J1909="P","Q"))))))))))))))))))</f>
        <v/>
      </c>
      <c r="K1910" s="284" t="str">
        <f t="shared" si="124"/>
        <v/>
      </c>
      <c r="L1910" s="285" t="str">
        <f t="shared" si="125"/>
        <v/>
      </c>
      <c r="M1910" s="286" t="str">
        <f t="shared" ca="1" si="126"/>
        <v/>
      </c>
      <c r="U1910" s="275"/>
    </row>
    <row r="1911" spans="1:21" x14ac:dyDescent="0.25">
      <c r="A1911" s="276"/>
      <c r="B1911" s="277" t="str">
        <f>IF(Table9[[#This Row],[Código do agregado
'[Entidade']]]="","",(CONCATENATE(VLOOKUP(Table9[[#This Row],[Código do agregado
'[Entidade']]],Table8[[Código do agregado '[Entidade']]:[Código do agregado
'[1º Direito']]],8,FALSE),".",Table9[[#This Row],[Membro]])))</f>
        <v/>
      </c>
      <c r="C1911" s="278"/>
      <c r="D1911" s="279"/>
      <c r="E1911" s="280" t="str">
        <f ca="1">IF(Table9[[#This Row],[Data de nascimento (aaaa-mm-dd)]]="","",(IF(A1911="","",DATEDIF(D1911,NOW(),"y"))))</f>
        <v/>
      </c>
      <c r="F1911" s="281"/>
      <c r="G1911" s="282"/>
      <c r="H1911" s="283" t="str">
        <f>IF(G1911="","",IF(G1911&gt;(auxiliar!L$2*14),"Sim","Não"))</f>
        <v/>
      </c>
      <c r="I1911" s="384" t="str">
        <f t="shared" si="123"/>
        <v/>
      </c>
      <c r="J1911" s="380" t="str">
        <f>IF(Table9[[#This Row],[Código do agregado
'[Entidade']]]="","",IF(A1911&lt;&gt;A1910,"A",IF(J1910="A","B",IF(J1910="B","C",IF(J1910="C","D",IF(J1910="D","E",IF(J1910="E","F",IF(J1910="F","G",IF(J1910="G","H",IF(J1910="H","I",IF(J1910="I","J",IF(J1910="J","K",IF(J1910="K","L",IF(J1910="L","M",IF(J1910="M","N",IF(J1910="N","O",IF(J1910="O","P",IF(J1910="P","Q"))))))))))))))))))</f>
        <v/>
      </c>
      <c r="K1911" s="284" t="str">
        <f t="shared" si="124"/>
        <v/>
      </c>
      <c r="L1911" s="285" t="str">
        <f t="shared" si="125"/>
        <v/>
      </c>
      <c r="M1911" s="286" t="str">
        <f t="shared" ca="1" si="126"/>
        <v/>
      </c>
      <c r="U1911" s="275"/>
    </row>
    <row r="1912" spans="1:21" x14ac:dyDescent="0.25">
      <c r="A1912" s="276"/>
      <c r="B1912" s="277" t="str">
        <f>IF(Table9[[#This Row],[Código do agregado
'[Entidade']]]="","",(CONCATENATE(VLOOKUP(Table9[[#This Row],[Código do agregado
'[Entidade']]],Table8[[Código do agregado '[Entidade']]:[Código do agregado
'[1º Direito']]],8,FALSE),".",Table9[[#This Row],[Membro]])))</f>
        <v/>
      </c>
      <c r="C1912" s="278"/>
      <c r="D1912" s="279"/>
      <c r="E1912" s="280" t="str">
        <f ca="1">IF(Table9[[#This Row],[Data de nascimento (aaaa-mm-dd)]]="","",(IF(A1912="","",DATEDIF(D1912,NOW(),"y"))))</f>
        <v/>
      </c>
      <c r="F1912" s="281"/>
      <c r="G1912" s="282"/>
      <c r="H1912" s="283" t="str">
        <f>IF(G1912="","",IF(G1912&gt;(auxiliar!L$2*14),"Sim","Não"))</f>
        <v/>
      </c>
      <c r="I1912" s="384" t="str">
        <f t="shared" si="123"/>
        <v/>
      </c>
      <c r="J1912" s="380" t="str">
        <f>IF(Table9[[#This Row],[Código do agregado
'[Entidade']]]="","",IF(A1912&lt;&gt;A1911,"A",IF(J1911="A","B",IF(J1911="B","C",IF(J1911="C","D",IF(J1911="D","E",IF(J1911="E","F",IF(J1911="F","G",IF(J1911="G","H",IF(J1911="H","I",IF(J1911="I","J",IF(J1911="J","K",IF(J1911="K","L",IF(J1911="L","M",IF(J1911="M","N",IF(J1911="N","O",IF(J1911="O","P",IF(J1911="P","Q"))))))))))))))))))</f>
        <v/>
      </c>
      <c r="K1912" s="284" t="str">
        <f t="shared" si="124"/>
        <v/>
      </c>
      <c r="L1912" s="285" t="str">
        <f t="shared" si="125"/>
        <v/>
      </c>
      <c r="M1912" s="286" t="str">
        <f t="shared" ca="1" si="126"/>
        <v/>
      </c>
      <c r="U1912" s="275"/>
    </row>
    <row r="1913" spans="1:21" x14ac:dyDescent="0.25">
      <c r="A1913" s="276"/>
      <c r="B1913" s="277" t="str">
        <f>IF(Table9[[#This Row],[Código do agregado
'[Entidade']]]="","",(CONCATENATE(VLOOKUP(Table9[[#This Row],[Código do agregado
'[Entidade']]],Table8[[Código do agregado '[Entidade']]:[Código do agregado
'[1º Direito']]],8,FALSE),".",Table9[[#This Row],[Membro]])))</f>
        <v/>
      </c>
      <c r="C1913" s="278"/>
      <c r="D1913" s="279"/>
      <c r="E1913" s="280" t="str">
        <f ca="1">IF(Table9[[#This Row],[Data de nascimento (aaaa-mm-dd)]]="","",(IF(A1913="","",DATEDIF(D1913,NOW(),"y"))))</f>
        <v/>
      </c>
      <c r="F1913" s="281"/>
      <c r="G1913" s="282"/>
      <c r="H1913" s="283" t="str">
        <f>IF(G1913="","",IF(G1913&gt;(auxiliar!L$2*14),"Sim","Não"))</f>
        <v/>
      </c>
      <c r="I1913" s="384" t="str">
        <f t="shared" si="123"/>
        <v/>
      </c>
      <c r="J1913" s="380" t="str">
        <f>IF(Table9[[#This Row],[Código do agregado
'[Entidade']]]="","",IF(A1913&lt;&gt;A1912,"A",IF(J1912="A","B",IF(J1912="B","C",IF(J1912="C","D",IF(J1912="D","E",IF(J1912="E","F",IF(J1912="F","G",IF(J1912="G","H",IF(J1912="H","I",IF(J1912="I","J",IF(J1912="J","K",IF(J1912="K","L",IF(J1912="L","M",IF(J1912="M","N",IF(J1912="N","O",IF(J1912="O","P",IF(J1912="P","Q"))))))))))))))))))</f>
        <v/>
      </c>
      <c r="K1913" s="284" t="str">
        <f t="shared" si="124"/>
        <v/>
      </c>
      <c r="L1913" s="285" t="str">
        <f t="shared" si="125"/>
        <v/>
      </c>
      <c r="M1913" s="286" t="str">
        <f t="shared" ca="1" si="126"/>
        <v/>
      </c>
      <c r="U1913" s="275"/>
    </row>
    <row r="1914" spans="1:21" x14ac:dyDescent="0.25">
      <c r="A1914" s="276"/>
      <c r="B1914" s="277" t="str">
        <f>IF(Table9[[#This Row],[Código do agregado
'[Entidade']]]="","",(CONCATENATE(VLOOKUP(Table9[[#This Row],[Código do agregado
'[Entidade']]],Table8[[Código do agregado '[Entidade']]:[Código do agregado
'[1º Direito']]],8,FALSE),".",Table9[[#This Row],[Membro]])))</f>
        <v/>
      </c>
      <c r="C1914" s="278"/>
      <c r="D1914" s="279"/>
      <c r="E1914" s="280" t="str">
        <f ca="1">IF(Table9[[#This Row],[Data de nascimento (aaaa-mm-dd)]]="","",(IF(A1914="","",DATEDIF(D1914,NOW(),"y"))))</f>
        <v/>
      </c>
      <c r="F1914" s="281"/>
      <c r="G1914" s="282"/>
      <c r="H1914" s="283" t="str">
        <f>IF(G1914="","",IF(G1914&gt;(auxiliar!L$2*14),"Sim","Não"))</f>
        <v/>
      </c>
      <c r="I1914" s="384" t="str">
        <f t="shared" si="123"/>
        <v/>
      </c>
      <c r="J1914" s="380" t="str">
        <f>IF(Table9[[#This Row],[Código do agregado
'[Entidade']]]="","",IF(A1914&lt;&gt;A1913,"A",IF(J1913="A","B",IF(J1913="B","C",IF(J1913="C","D",IF(J1913="D","E",IF(J1913="E","F",IF(J1913="F","G",IF(J1913="G","H",IF(J1913="H","I",IF(J1913="I","J",IF(J1913="J","K",IF(J1913="K","L",IF(J1913="L","M",IF(J1913="M","N",IF(J1913="N","O",IF(J1913="O","P",IF(J1913="P","Q"))))))))))))))))))</f>
        <v/>
      </c>
      <c r="K1914" s="284" t="str">
        <f t="shared" si="124"/>
        <v/>
      </c>
      <c r="L1914" s="285" t="str">
        <f t="shared" si="125"/>
        <v/>
      </c>
      <c r="M1914" s="286" t="str">
        <f t="shared" ca="1" si="126"/>
        <v/>
      </c>
      <c r="U1914" s="275"/>
    </row>
    <row r="1915" spans="1:21" x14ac:dyDescent="0.25">
      <c r="A1915" s="276"/>
      <c r="B1915" s="277" t="str">
        <f>IF(Table9[[#This Row],[Código do agregado
'[Entidade']]]="","",(CONCATENATE(VLOOKUP(Table9[[#This Row],[Código do agregado
'[Entidade']]],Table8[[Código do agregado '[Entidade']]:[Código do agregado
'[1º Direito']]],8,FALSE),".",Table9[[#This Row],[Membro]])))</f>
        <v/>
      </c>
      <c r="C1915" s="278"/>
      <c r="D1915" s="279"/>
      <c r="E1915" s="280" t="str">
        <f ca="1">IF(Table9[[#This Row],[Data de nascimento (aaaa-mm-dd)]]="","",(IF(A1915="","",DATEDIF(D1915,NOW(),"y"))))</f>
        <v/>
      </c>
      <c r="F1915" s="281"/>
      <c r="G1915" s="282"/>
      <c r="H1915" s="283" t="str">
        <f>IF(G1915="","",IF(G1915&gt;(auxiliar!L$2*14),"Sim","Não"))</f>
        <v/>
      </c>
      <c r="I1915" s="384" t="str">
        <f t="shared" si="123"/>
        <v/>
      </c>
      <c r="J1915" s="380" t="str">
        <f>IF(Table9[[#This Row],[Código do agregado
'[Entidade']]]="","",IF(A1915&lt;&gt;A1914,"A",IF(J1914="A","B",IF(J1914="B","C",IF(J1914="C","D",IF(J1914="D","E",IF(J1914="E","F",IF(J1914="F","G",IF(J1914="G","H",IF(J1914="H","I",IF(J1914="I","J",IF(J1914="J","K",IF(J1914="K","L",IF(J1914="L","M",IF(J1914="M","N",IF(J1914="N","O",IF(J1914="O","P",IF(J1914="P","Q"))))))))))))))))))</f>
        <v/>
      </c>
      <c r="K1915" s="284" t="str">
        <f t="shared" si="124"/>
        <v/>
      </c>
      <c r="L1915" s="285" t="str">
        <f t="shared" si="125"/>
        <v/>
      </c>
      <c r="M1915" s="286" t="str">
        <f t="shared" ca="1" si="126"/>
        <v/>
      </c>
      <c r="U1915" s="275"/>
    </row>
    <row r="1916" spans="1:21" x14ac:dyDescent="0.25">
      <c r="A1916" s="276"/>
      <c r="B1916" s="277" t="str">
        <f>IF(Table9[[#This Row],[Código do agregado
'[Entidade']]]="","",(CONCATENATE(VLOOKUP(Table9[[#This Row],[Código do agregado
'[Entidade']]],Table8[[Código do agregado '[Entidade']]:[Código do agregado
'[1º Direito']]],8,FALSE),".",Table9[[#This Row],[Membro]])))</f>
        <v/>
      </c>
      <c r="C1916" s="278"/>
      <c r="D1916" s="279"/>
      <c r="E1916" s="280" t="str">
        <f ca="1">IF(Table9[[#This Row],[Data de nascimento (aaaa-mm-dd)]]="","",(IF(A1916="","",DATEDIF(D1916,NOW(),"y"))))</f>
        <v/>
      </c>
      <c r="F1916" s="281"/>
      <c r="G1916" s="282"/>
      <c r="H1916" s="283" t="str">
        <f>IF(G1916="","",IF(G1916&gt;(auxiliar!L$2*14),"Sim","Não"))</f>
        <v/>
      </c>
      <c r="I1916" s="384" t="str">
        <f t="shared" si="123"/>
        <v/>
      </c>
      <c r="J1916" s="380" t="str">
        <f>IF(Table9[[#This Row],[Código do agregado
'[Entidade']]]="","",IF(A1916&lt;&gt;A1915,"A",IF(J1915="A","B",IF(J1915="B","C",IF(J1915="C","D",IF(J1915="D","E",IF(J1915="E","F",IF(J1915="F","G",IF(J1915="G","H",IF(J1915="H","I",IF(J1915="I","J",IF(J1915="J","K",IF(J1915="K","L",IF(J1915="L","M",IF(J1915="M","N",IF(J1915="N","O",IF(J1915="O","P",IF(J1915="P","Q"))))))))))))))))))</f>
        <v/>
      </c>
      <c r="K1916" s="284" t="str">
        <f t="shared" si="124"/>
        <v/>
      </c>
      <c r="L1916" s="285" t="str">
        <f t="shared" si="125"/>
        <v/>
      </c>
      <c r="M1916" s="286" t="str">
        <f t="shared" ca="1" si="126"/>
        <v/>
      </c>
      <c r="U1916" s="275"/>
    </row>
    <row r="1917" spans="1:21" x14ac:dyDescent="0.25">
      <c r="A1917" s="276"/>
      <c r="B1917" s="277" t="str">
        <f>IF(Table9[[#This Row],[Código do agregado
'[Entidade']]]="","",(CONCATENATE(VLOOKUP(Table9[[#This Row],[Código do agregado
'[Entidade']]],Table8[[Código do agregado '[Entidade']]:[Código do agregado
'[1º Direito']]],8,FALSE),".",Table9[[#This Row],[Membro]])))</f>
        <v/>
      </c>
      <c r="C1917" s="278"/>
      <c r="D1917" s="279"/>
      <c r="E1917" s="280" t="str">
        <f ca="1">IF(Table9[[#This Row],[Data de nascimento (aaaa-mm-dd)]]="","",(IF(A1917="","",DATEDIF(D1917,NOW(),"y"))))</f>
        <v/>
      </c>
      <c r="F1917" s="281"/>
      <c r="G1917" s="282"/>
      <c r="H1917" s="283" t="str">
        <f>IF(G1917="","",IF(G1917&gt;(auxiliar!L$2*14),"Sim","Não"))</f>
        <v/>
      </c>
      <c r="I1917" s="384" t="str">
        <f t="shared" si="123"/>
        <v/>
      </c>
      <c r="J1917" s="380" t="str">
        <f>IF(Table9[[#This Row],[Código do agregado
'[Entidade']]]="","",IF(A1917&lt;&gt;A1916,"A",IF(J1916="A","B",IF(J1916="B","C",IF(J1916="C","D",IF(J1916="D","E",IF(J1916="E","F",IF(J1916="F","G",IF(J1916="G","H",IF(J1916="H","I",IF(J1916="I","J",IF(J1916="J","K",IF(J1916="K","L",IF(J1916="L","M",IF(J1916="M","N",IF(J1916="N","O",IF(J1916="O","P",IF(J1916="P","Q"))))))))))))))))))</f>
        <v/>
      </c>
      <c r="K1917" s="284" t="str">
        <f t="shared" si="124"/>
        <v/>
      </c>
      <c r="L1917" s="285" t="str">
        <f t="shared" si="125"/>
        <v/>
      </c>
      <c r="M1917" s="286" t="str">
        <f t="shared" ca="1" si="126"/>
        <v/>
      </c>
      <c r="U1917" s="275"/>
    </row>
    <row r="1918" spans="1:21" x14ac:dyDescent="0.25">
      <c r="A1918" s="276"/>
      <c r="B1918" s="277" t="str">
        <f>IF(Table9[[#This Row],[Código do agregado
'[Entidade']]]="","",(CONCATENATE(VLOOKUP(Table9[[#This Row],[Código do agregado
'[Entidade']]],Table8[[Código do agregado '[Entidade']]:[Código do agregado
'[1º Direito']]],8,FALSE),".",Table9[[#This Row],[Membro]])))</f>
        <v/>
      </c>
      <c r="C1918" s="278"/>
      <c r="D1918" s="279"/>
      <c r="E1918" s="280" t="str">
        <f ca="1">IF(Table9[[#This Row],[Data de nascimento (aaaa-mm-dd)]]="","",(IF(A1918="","",DATEDIF(D1918,NOW(),"y"))))</f>
        <v/>
      </c>
      <c r="F1918" s="281"/>
      <c r="G1918" s="282"/>
      <c r="H1918" s="283" t="str">
        <f>IF(G1918="","",IF(G1918&gt;(auxiliar!L$2*14),"Sim","Não"))</f>
        <v/>
      </c>
      <c r="I1918" s="384" t="str">
        <f t="shared" si="123"/>
        <v/>
      </c>
      <c r="J1918" s="380" t="str">
        <f>IF(Table9[[#This Row],[Código do agregado
'[Entidade']]]="","",IF(A1918&lt;&gt;A1917,"A",IF(J1917="A","B",IF(J1917="B","C",IF(J1917="C","D",IF(J1917="D","E",IF(J1917="E","F",IF(J1917="F","G",IF(J1917="G","H",IF(J1917="H","I",IF(J1917="I","J",IF(J1917="J","K",IF(J1917="K","L",IF(J1917="L","M",IF(J1917="M","N",IF(J1917="N","O",IF(J1917="O","P",IF(J1917="P","Q"))))))))))))))))))</f>
        <v/>
      </c>
      <c r="K1918" s="284" t="str">
        <f t="shared" si="124"/>
        <v/>
      </c>
      <c r="L1918" s="285" t="str">
        <f t="shared" si="125"/>
        <v/>
      </c>
      <c r="M1918" s="286" t="str">
        <f t="shared" ca="1" si="126"/>
        <v/>
      </c>
      <c r="U1918" s="275"/>
    </row>
    <row r="1919" spans="1:21" x14ac:dyDescent="0.25">
      <c r="A1919" s="276"/>
      <c r="B1919" s="277" t="str">
        <f>IF(Table9[[#This Row],[Código do agregado
'[Entidade']]]="","",(CONCATENATE(VLOOKUP(Table9[[#This Row],[Código do agregado
'[Entidade']]],Table8[[Código do agregado '[Entidade']]:[Código do agregado
'[1º Direito']]],8,FALSE),".",Table9[[#This Row],[Membro]])))</f>
        <v/>
      </c>
      <c r="C1919" s="278"/>
      <c r="D1919" s="279"/>
      <c r="E1919" s="280" t="str">
        <f ca="1">IF(Table9[[#This Row],[Data de nascimento (aaaa-mm-dd)]]="","",(IF(A1919="","",DATEDIF(D1919,NOW(),"y"))))</f>
        <v/>
      </c>
      <c r="F1919" s="281"/>
      <c r="G1919" s="282"/>
      <c r="H1919" s="283" t="str">
        <f>IF(G1919="","",IF(G1919&gt;(auxiliar!L$2*14),"Sim","Não"))</f>
        <v/>
      </c>
      <c r="I1919" s="384" t="str">
        <f t="shared" si="123"/>
        <v/>
      </c>
      <c r="J1919" s="380" t="str">
        <f>IF(Table9[[#This Row],[Código do agregado
'[Entidade']]]="","",IF(A1919&lt;&gt;A1918,"A",IF(J1918="A","B",IF(J1918="B","C",IF(J1918="C","D",IF(J1918="D","E",IF(J1918="E","F",IF(J1918="F","G",IF(J1918="G","H",IF(J1918="H","I",IF(J1918="I","J",IF(J1918="J","K",IF(J1918="K","L",IF(J1918="L","M",IF(J1918="M","N",IF(J1918="N","O",IF(J1918="O","P",IF(J1918="P","Q"))))))))))))))))))</f>
        <v/>
      </c>
      <c r="K1919" s="284" t="str">
        <f t="shared" si="124"/>
        <v/>
      </c>
      <c r="L1919" s="285" t="str">
        <f t="shared" si="125"/>
        <v/>
      </c>
      <c r="M1919" s="286" t="str">
        <f t="shared" ca="1" si="126"/>
        <v/>
      </c>
      <c r="U1919" s="275"/>
    </row>
    <row r="1920" spans="1:21" x14ac:dyDescent="0.25">
      <c r="A1920" s="276"/>
      <c r="B1920" s="277" t="str">
        <f>IF(Table9[[#This Row],[Código do agregado
'[Entidade']]]="","",(CONCATENATE(VLOOKUP(Table9[[#This Row],[Código do agregado
'[Entidade']]],Table8[[Código do agregado '[Entidade']]:[Código do agregado
'[1º Direito']]],8,FALSE),".",Table9[[#This Row],[Membro]])))</f>
        <v/>
      </c>
      <c r="C1920" s="278"/>
      <c r="D1920" s="279"/>
      <c r="E1920" s="280" t="str">
        <f ca="1">IF(Table9[[#This Row],[Data de nascimento (aaaa-mm-dd)]]="","",(IF(A1920="","",DATEDIF(D1920,NOW(),"y"))))</f>
        <v/>
      </c>
      <c r="F1920" s="281"/>
      <c r="G1920" s="282"/>
      <c r="H1920" s="283" t="str">
        <f>IF(G1920="","",IF(G1920&gt;(auxiliar!L$2*14),"Sim","Não"))</f>
        <v/>
      </c>
      <c r="I1920" s="384" t="str">
        <f t="shared" si="123"/>
        <v/>
      </c>
      <c r="J1920" s="380" t="str">
        <f>IF(Table9[[#This Row],[Código do agregado
'[Entidade']]]="","",IF(A1920&lt;&gt;A1919,"A",IF(J1919="A","B",IF(J1919="B","C",IF(J1919="C","D",IF(J1919="D","E",IF(J1919="E","F",IF(J1919="F","G",IF(J1919="G","H",IF(J1919="H","I",IF(J1919="I","J",IF(J1919="J","K",IF(J1919="K","L",IF(J1919="L","M",IF(J1919="M","N",IF(J1919="N","O",IF(J1919="O","P",IF(J1919="P","Q"))))))))))))))))))</f>
        <v/>
      </c>
      <c r="K1920" s="284" t="str">
        <f t="shared" si="124"/>
        <v/>
      </c>
      <c r="L1920" s="285" t="str">
        <f t="shared" si="125"/>
        <v/>
      </c>
      <c r="M1920" s="286" t="str">
        <f t="shared" ca="1" si="126"/>
        <v/>
      </c>
      <c r="U1920" s="275"/>
    </row>
    <row r="1921" spans="1:21" x14ac:dyDescent="0.25">
      <c r="A1921" s="276"/>
      <c r="B1921" s="277" t="str">
        <f>IF(Table9[[#This Row],[Código do agregado
'[Entidade']]]="","",(CONCATENATE(VLOOKUP(Table9[[#This Row],[Código do agregado
'[Entidade']]],Table8[[Código do agregado '[Entidade']]:[Código do agregado
'[1º Direito']]],8,FALSE),".",Table9[[#This Row],[Membro]])))</f>
        <v/>
      </c>
      <c r="C1921" s="278"/>
      <c r="D1921" s="279"/>
      <c r="E1921" s="280" t="str">
        <f ca="1">IF(Table9[[#This Row],[Data de nascimento (aaaa-mm-dd)]]="","",(IF(A1921="","",DATEDIF(D1921,NOW(),"y"))))</f>
        <v/>
      </c>
      <c r="F1921" s="281"/>
      <c r="G1921" s="282"/>
      <c r="H1921" s="283" t="str">
        <f>IF(G1921="","",IF(G1921&gt;(auxiliar!L$2*14),"Sim","Não"))</f>
        <v/>
      </c>
      <c r="I1921" s="384" t="str">
        <f t="shared" si="123"/>
        <v/>
      </c>
      <c r="J1921" s="380" t="str">
        <f>IF(Table9[[#This Row],[Código do agregado
'[Entidade']]]="","",IF(A1921&lt;&gt;A1920,"A",IF(J1920="A","B",IF(J1920="B","C",IF(J1920="C","D",IF(J1920="D","E",IF(J1920="E","F",IF(J1920="F","G",IF(J1920="G","H",IF(J1920="H","I",IF(J1920="I","J",IF(J1920="J","K",IF(J1920="K","L",IF(J1920="L","M",IF(J1920="M","N",IF(J1920="N","O",IF(J1920="O","P",IF(J1920="P","Q"))))))))))))))))))</f>
        <v/>
      </c>
      <c r="K1921" s="284" t="str">
        <f t="shared" si="124"/>
        <v/>
      </c>
      <c r="L1921" s="285" t="str">
        <f t="shared" si="125"/>
        <v/>
      </c>
      <c r="M1921" s="286" t="str">
        <f t="shared" ca="1" si="126"/>
        <v/>
      </c>
      <c r="U1921" s="275"/>
    </row>
    <row r="1922" spans="1:21" x14ac:dyDescent="0.25">
      <c r="A1922" s="276"/>
      <c r="B1922" s="277" t="str">
        <f>IF(Table9[[#This Row],[Código do agregado
'[Entidade']]]="","",(CONCATENATE(VLOOKUP(Table9[[#This Row],[Código do agregado
'[Entidade']]],Table8[[Código do agregado '[Entidade']]:[Código do agregado
'[1º Direito']]],8,FALSE),".",Table9[[#This Row],[Membro]])))</f>
        <v/>
      </c>
      <c r="C1922" s="278"/>
      <c r="D1922" s="279"/>
      <c r="E1922" s="280" t="str">
        <f ca="1">IF(Table9[[#This Row],[Data de nascimento (aaaa-mm-dd)]]="","",(IF(A1922="","",DATEDIF(D1922,NOW(),"y"))))</f>
        <v/>
      </c>
      <c r="F1922" s="281"/>
      <c r="G1922" s="282"/>
      <c r="H1922" s="283" t="str">
        <f>IF(G1922="","",IF(G1922&gt;(auxiliar!L$2*14),"Sim","Não"))</f>
        <v/>
      </c>
      <c r="I1922" s="384" t="str">
        <f t="shared" si="123"/>
        <v/>
      </c>
      <c r="J1922" s="380" t="str">
        <f>IF(Table9[[#This Row],[Código do agregado
'[Entidade']]]="","",IF(A1922&lt;&gt;A1921,"A",IF(J1921="A","B",IF(J1921="B","C",IF(J1921="C","D",IF(J1921="D","E",IF(J1921="E","F",IF(J1921="F","G",IF(J1921="G","H",IF(J1921="H","I",IF(J1921="I","J",IF(J1921="J","K",IF(J1921="K","L",IF(J1921="L","M",IF(J1921="M","N",IF(J1921="N","O",IF(J1921="O","P",IF(J1921="P","Q"))))))))))))))))))</f>
        <v/>
      </c>
      <c r="K1922" s="284" t="str">
        <f t="shared" si="124"/>
        <v/>
      </c>
      <c r="L1922" s="285" t="str">
        <f t="shared" si="125"/>
        <v/>
      </c>
      <c r="M1922" s="286" t="str">
        <f t="shared" ca="1" si="126"/>
        <v/>
      </c>
      <c r="U1922" s="275"/>
    </row>
    <row r="1923" spans="1:21" x14ac:dyDescent="0.25">
      <c r="A1923" s="276"/>
      <c r="B1923" s="277" t="str">
        <f>IF(Table9[[#This Row],[Código do agregado
'[Entidade']]]="","",(CONCATENATE(VLOOKUP(Table9[[#This Row],[Código do agregado
'[Entidade']]],Table8[[Código do agregado '[Entidade']]:[Código do agregado
'[1º Direito']]],8,FALSE),".",Table9[[#This Row],[Membro]])))</f>
        <v/>
      </c>
      <c r="C1923" s="278"/>
      <c r="D1923" s="279"/>
      <c r="E1923" s="280" t="str">
        <f ca="1">IF(Table9[[#This Row],[Data de nascimento (aaaa-mm-dd)]]="","",(IF(A1923="","",DATEDIF(D1923,NOW(),"y"))))</f>
        <v/>
      </c>
      <c r="F1923" s="281"/>
      <c r="G1923" s="282"/>
      <c r="H1923" s="283" t="str">
        <f>IF(G1923="","",IF(G1923&gt;(auxiliar!L$2*14),"Sim","Não"))</f>
        <v/>
      </c>
      <c r="I1923" s="384" t="str">
        <f t="shared" si="123"/>
        <v/>
      </c>
      <c r="J1923" s="380" t="str">
        <f>IF(Table9[[#This Row],[Código do agregado
'[Entidade']]]="","",IF(A1923&lt;&gt;A1922,"A",IF(J1922="A","B",IF(J1922="B","C",IF(J1922="C","D",IF(J1922="D","E",IF(J1922="E","F",IF(J1922="F","G",IF(J1922="G","H",IF(J1922="H","I",IF(J1922="I","J",IF(J1922="J","K",IF(J1922="K","L",IF(J1922="L","M",IF(J1922="M","N",IF(J1922="N","O",IF(J1922="O","P",IF(J1922="P","Q"))))))))))))))))))</f>
        <v/>
      </c>
      <c r="K1923" s="284" t="str">
        <f t="shared" si="124"/>
        <v/>
      </c>
      <c r="L1923" s="285" t="str">
        <f t="shared" si="125"/>
        <v/>
      </c>
      <c r="M1923" s="286" t="str">
        <f t="shared" ca="1" si="126"/>
        <v/>
      </c>
      <c r="U1923" s="275"/>
    </row>
    <row r="1924" spans="1:21" x14ac:dyDescent="0.25">
      <c r="A1924" s="276"/>
      <c r="B1924" s="277" t="str">
        <f>IF(Table9[[#This Row],[Código do agregado
'[Entidade']]]="","",(CONCATENATE(VLOOKUP(Table9[[#This Row],[Código do agregado
'[Entidade']]],Table8[[Código do agregado '[Entidade']]:[Código do agregado
'[1º Direito']]],8,FALSE),".",Table9[[#This Row],[Membro]])))</f>
        <v/>
      </c>
      <c r="C1924" s="278"/>
      <c r="D1924" s="279"/>
      <c r="E1924" s="280" t="str">
        <f ca="1">IF(Table9[[#This Row],[Data de nascimento (aaaa-mm-dd)]]="","",(IF(A1924="","",DATEDIF(D1924,NOW(),"y"))))</f>
        <v/>
      </c>
      <c r="F1924" s="281"/>
      <c r="G1924" s="282"/>
      <c r="H1924" s="283" t="str">
        <f>IF(G1924="","",IF(G1924&gt;(auxiliar!L$2*14),"Sim","Não"))</f>
        <v/>
      </c>
      <c r="I1924" s="384" t="str">
        <f t="shared" si="123"/>
        <v/>
      </c>
      <c r="J1924" s="380" t="str">
        <f>IF(Table9[[#This Row],[Código do agregado
'[Entidade']]]="","",IF(A1924&lt;&gt;A1923,"A",IF(J1923="A","B",IF(J1923="B","C",IF(J1923="C","D",IF(J1923="D","E",IF(J1923="E","F",IF(J1923="F","G",IF(J1923="G","H",IF(J1923="H","I",IF(J1923="I","J",IF(J1923="J","K",IF(J1923="K","L",IF(J1923="L","M",IF(J1923="M","N",IF(J1923="N","O",IF(J1923="O","P",IF(J1923="P","Q"))))))))))))))))))</f>
        <v/>
      </c>
      <c r="K1924" s="284" t="str">
        <f t="shared" si="124"/>
        <v/>
      </c>
      <c r="L1924" s="285" t="str">
        <f t="shared" si="125"/>
        <v/>
      </c>
      <c r="M1924" s="286" t="str">
        <f t="shared" ca="1" si="126"/>
        <v/>
      </c>
      <c r="U1924" s="275"/>
    </row>
    <row r="1925" spans="1:21" x14ac:dyDescent="0.25">
      <c r="A1925" s="276"/>
      <c r="B1925" s="277" t="str">
        <f>IF(Table9[[#This Row],[Código do agregado
'[Entidade']]]="","",(CONCATENATE(VLOOKUP(Table9[[#This Row],[Código do agregado
'[Entidade']]],Table8[[Código do agregado '[Entidade']]:[Código do agregado
'[1º Direito']]],8,FALSE),".",Table9[[#This Row],[Membro]])))</f>
        <v/>
      </c>
      <c r="C1925" s="278"/>
      <c r="D1925" s="279"/>
      <c r="E1925" s="280" t="str">
        <f ca="1">IF(Table9[[#This Row],[Data de nascimento (aaaa-mm-dd)]]="","",(IF(A1925="","",DATEDIF(D1925,NOW(),"y"))))</f>
        <v/>
      </c>
      <c r="F1925" s="281"/>
      <c r="G1925" s="282"/>
      <c r="H1925" s="283" t="str">
        <f>IF(G1925="","",IF(G1925&gt;(auxiliar!L$2*14),"Sim","Não"))</f>
        <v/>
      </c>
      <c r="I1925" s="384" t="str">
        <f t="shared" si="123"/>
        <v/>
      </c>
      <c r="J1925" s="380" t="str">
        <f>IF(Table9[[#This Row],[Código do agregado
'[Entidade']]]="","",IF(A1925&lt;&gt;A1924,"A",IF(J1924="A","B",IF(J1924="B","C",IF(J1924="C","D",IF(J1924="D","E",IF(J1924="E","F",IF(J1924="F","G",IF(J1924="G","H",IF(J1924="H","I",IF(J1924="I","J",IF(J1924="J","K",IF(J1924="K","L",IF(J1924="L","M",IF(J1924="M","N",IF(J1924="N","O",IF(J1924="O","P",IF(J1924="P","Q"))))))))))))))))))</f>
        <v/>
      </c>
      <c r="K1925" s="284" t="str">
        <f t="shared" si="124"/>
        <v/>
      </c>
      <c r="L1925" s="285" t="str">
        <f t="shared" si="125"/>
        <v/>
      </c>
      <c r="M1925" s="286" t="str">
        <f t="shared" ca="1" si="126"/>
        <v/>
      </c>
      <c r="U1925" s="275"/>
    </row>
    <row r="1926" spans="1:21" x14ac:dyDescent="0.25">
      <c r="A1926" s="276"/>
      <c r="B1926" s="277" t="str">
        <f>IF(Table9[[#This Row],[Código do agregado
'[Entidade']]]="","",(CONCATENATE(VLOOKUP(Table9[[#This Row],[Código do agregado
'[Entidade']]],Table8[[Código do agregado '[Entidade']]:[Código do agregado
'[1º Direito']]],8,FALSE),".",Table9[[#This Row],[Membro]])))</f>
        <v/>
      </c>
      <c r="C1926" s="278"/>
      <c r="D1926" s="279"/>
      <c r="E1926" s="280" t="str">
        <f ca="1">IF(Table9[[#This Row],[Data de nascimento (aaaa-mm-dd)]]="","",(IF(A1926="","",DATEDIF(D1926,NOW(),"y"))))</f>
        <v/>
      </c>
      <c r="F1926" s="281"/>
      <c r="G1926" s="282"/>
      <c r="H1926" s="283" t="str">
        <f>IF(G1926="","",IF(G1926&gt;(auxiliar!L$2*14),"Sim","Não"))</f>
        <v/>
      </c>
      <c r="I1926" s="384" t="str">
        <f t="shared" si="123"/>
        <v/>
      </c>
      <c r="J1926" s="380" t="str">
        <f>IF(Table9[[#This Row],[Código do agregado
'[Entidade']]]="","",IF(A1926&lt;&gt;A1925,"A",IF(J1925="A","B",IF(J1925="B","C",IF(J1925="C","D",IF(J1925="D","E",IF(J1925="E","F",IF(J1925="F","G",IF(J1925="G","H",IF(J1925="H","I",IF(J1925="I","J",IF(J1925="J","K",IF(J1925="K","L",IF(J1925="L","M",IF(J1925="M","N",IF(J1925="N","O",IF(J1925="O","P",IF(J1925="P","Q"))))))))))))))))))</f>
        <v/>
      </c>
      <c r="K1926" s="284" t="str">
        <f t="shared" si="124"/>
        <v/>
      </c>
      <c r="L1926" s="285" t="str">
        <f t="shared" si="125"/>
        <v/>
      </c>
      <c r="M1926" s="286" t="str">
        <f t="shared" ca="1" si="126"/>
        <v/>
      </c>
      <c r="U1926" s="275"/>
    </row>
    <row r="1927" spans="1:21" x14ac:dyDescent="0.25">
      <c r="A1927" s="276"/>
      <c r="B1927" s="277" t="str">
        <f>IF(Table9[[#This Row],[Código do agregado
'[Entidade']]]="","",(CONCATENATE(VLOOKUP(Table9[[#This Row],[Código do agregado
'[Entidade']]],Table8[[Código do agregado '[Entidade']]:[Código do agregado
'[1º Direito']]],8,FALSE),".",Table9[[#This Row],[Membro]])))</f>
        <v/>
      </c>
      <c r="C1927" s="278"/>
      <c r="D1927" s="279"/>
      <c r="E1927" s="280" t="str">
        <f ca="1">IF(Table9[[#This Row],[Data de nascimento (aaaa-mm-dd)]]="","",(IF(A1927="","",DATEDIF(D1927,NOW(),"y"))))</f>
        <v/>
      </c>
      <c r="F1927" s="281"/>
      <c r="G1927" s="282"/>
      <c r="H1927" s="283" t="str">
        <f>IF(G1927="","",IF(G1927&gt;(auxiliar!L$2*14),"Sim","Não"))</f>
        <v/>
      </c>
      <c r="I1927" s="384" t="str">
        <f t="shared" ref="I1927:I1990" si="127">IF(AND(A1927&lt;&gt;"",OR(C1927="",D1927="",F1927="",AND(H1927="",L1927="Rend"))),"NÃO","")</f>
        <v/>
      </c>
      <c r="J1927" s="380" t="str">
        <f>IF(Table9[[#This Row],[Código do agregado
'[Entidade']]]="","",IF(A1927&lt;&gt;A1926,"A",IF(J1926="A","B",IF(J1926="B","C",IF(J1926="C","D",IF(J1926="D","E",IF(J1926="E","F",IF(J1926="F","G",IF(J1926="G","H",IF(J1926="H","I",IF(J1926="I","J",IF(J1926="J","K",IF(J1926="K","L",IF(J1926="L","M",IF(J1926="M","N",IF(J1926="N","O",IF(J1926="O","P",IF(J1926="P","Q"))))))))))))))))))</f>
        <v/>
      </c>
      <c r="K1927" s="284" t="str">
        <f t="shared" si="124"/>
        <v/>
      </c>
      <c r="L1927" s="285" t="str">
        <f t="shared" si="125"/>
        <v/>
      </c>
      <c r="M1927" s="286" t="str">
        <f t="shared" ca="1" si="126"/>
        <v/>
      </c>
      <c r="U1927" s="275"/>
    </row>
    <row r="1928" spans="1:21" x14ac:dyDescent="0.25">
      <c r="A1928" s="276"/>
      <c r="B1928" s="277" t="str">
        <f>IF(Table9[[#This Row],[Código do agregado
'[Entidade']]]="","",(CONCATENATE(VLOOKUP(Table9[[#This Row],[Código do agregado
'[Entidade']]],Table8[[Código do agregado '[Entidade']]:[Código do agregado
'[1º Direito']]],8,FALSE),".",Table9[[#This Row],[Membro]])))</f>
        <v/>
      </c>
      <c r="C1928" s="278"/>
      <c r="D1928" s="279"/>
      <c r="E1928" s="280" t="str">
        <f ca="1">IF(Table9[[#This Row],[Data de nascimento (aaaa-mm-dd)]]="","",(IF(A1928="","",DATEDIF(D1928,NOW(),"y"))))</f>
        <v/>
      </c>
      <c r="F1928" s="281"/>
      <c r="G1928" s="282"/>
      <c r="H1928" s="283" t="str">
        <f>IF(G1928="","",IF(G1928&gt;(auxiliar!L$2*14),"Sim","Não"))</f>
        <v/>
      </c>
      <c r="I1928" s="384" t="str">
        <f t="shared" si="127"/>
        <v/>
      </c>
      <c r="J1928" s="380" t="str">
        <f>IF(Table9[[#This Row],[Código do agregado
'[Entidade']]]="","",IF(A1928&lt;&gt;A1927,"A",IF(J1927="A","B",IF(J1927="B","C",IF(J1927="C","D",IF(J1927="D","E",IF(J1927="E","F",IF(J1927="F","G",IF(J1927="G","H",IF(J1927="H","I",IF(J1927="I","J",IF(J1927="J","K",IF(J1927="K","L",IF(J1927="L","M",IF(J1927="M","N",IF(J1927="N","O",IF(J1927="O","P",IF(J1927="P","Q"))))))))))))))))))</f>
        <v/>
      </c>
      <c r="K1928" s="284" t="str">
        <f t="shared" si="124"/>
        <v/>
      </c>
      <c r="L1928" s="285" t="str">
        <f t="shared" si="125"/>
        <v/>
      </c>
      <c r="M1928" s="286" t="str">
        <f t="shared" ca="1" si="126"/>
        <v/>
      </c>
      <c r="U1928" s="275"/>
    </row>
    <row r="1929" spans="1:21" x14ac:dyDescent="0.25">
      <c r="A1929" s="276"/>
      <c r="B1929" s="277" t="str">
        <f>IF(Table9[[#This Row],[Código do agregado
'[Entidade']]]="","",(CONCATENATE(VLOOKUP(Table9[[#This Row],[Código do agregado
'[Entidade']]],Table8[[Código do agregado '[Entidade']]:[Código do agregado
'[1º Direito']]],8,FALSE),".",Table9[[#This Row],[Membro]])))</f>
        <v/>
      </c>
      <c r="C1929" s="278"/>
      <c r="D1929" s="279"/>
      <c r="E1929" s="280" t="str">
        <f ca="1">IF(Table9[[#This Row],[Data de nascimento (aaaa-mm-dd)]]="","",(IF(A1929="","",DATEDIF(D1929,NOW(),"y"))))</f>
        <v/>
      </c>
      <c r="F1929" s="281"/>
      <c r="G1929" s="282"/>
      <c r="H1929" s="283" t="str">
        <f>IF(G1929="","",IF(G1929&gt;(auxiliar!L$2*14),"Sim","Não"))</f>
        <v/>
      </c>
      <c r="I1929" s="384" t="str">
        <f t="shared" si="127"/>
        <v/>
      </c>
      <c r="J1929" s="380" t="str">
        <f>IF(Table9[[#This Row],[Código do agregado
'[Entidade']]]="","",IF(A1929&lt;&gt;A1928,"A",IF(J1928="A","B",IF(J1928="B","C",IF(J1928="C","D",IF(J1928="D","E",IF(J1928="E","F",IF(J1928="F","G",IF(J1928="G","H",IF(J1928="H","I",IF(J1928="I","J",IF(J1928="J","K",IF(J1928="K","L",IF(J1928="L","M",IF(J1928="M","N",IF(J1928="N","O",IF(J1928="O","P",IF(J1928="P","Q"))))))))))))))))))</f>
        <v/>
      </c>
      <c r="K1929" s="284" t="str">
        <f t="shared" si="124"/>
        <v/>
      </c>
      <c r="L1929" s="285" t="str">
        <f t="shared" si="125"/>
        <v/>
      </c>
      <c r="M1929" s="286" t="str">
        <f t="shared" ca="1" si="126"/>
        <v/>
      </c>
      <c r="U1929" s="275"/>
    </row>
    <row r="1930" spans="1:21" x14ac:dyDescent="0.25">
      <c r="A1930" s="276"/>
      <c r="B1930" s="277" t="str">
        <f>IF(Table9[[#This Row],[Código do agregado
'[Entidade']]]="","",(CONCATENATE(VLOOKUP(Table9[[#This Row],[Código do agregado
'[Entidade']]],Table8[[Código do agregado '[Entidade']]:[Código do agregado
'[1º Direito']]],8,FALSE),".",Table9[[#This Row],[Membro]])))</f>
        <v/>
      </c>
      <c r="C1930" s="278"/>
      <c r="D1930" s="279"/>
      <c r="E1930" s="280" t="str">
        <f ca="1">IF(Table9[[#This Row],[Data de nascimento (aaaa-mm-dd)]]="","",(IF(A1930="","",DATEDIF(D1930,NOW(),"y"))))</f>
        <v/>
      </c>
      <c r="F1930" s="281"/>
      <c r="G1930" s="282"/>
      <c r="H1930" s="283" t="str">
        <f>IF(G1930="","",IF(G1930&gt;(auxiliar!L$2*14),"Sim","Não"))</f>
        <v/>
      </c>
      <c r="I1930" s="384" t="str">
        <f t="shared" si="127"/>
        <v/>
      </c>
      <c r="J1930" s="380" t="str">
        <f>IF(Table9[[#This Row],[Código do agregado
'[Entidade']]]="","",IF(A1930&lt;&gt;A1929,"A",IF(J1929="A","B",IF(J1929="B","C",IF(J1929="C","D",IF(J1929="D","E",IF(J1929="E","F",IF(J1929="F","G",IF(J1929="G","H",IF(J1929="H","I",IF(J1929="I","J",IF(J1929="J","K",IF(J1929="K","L",IF(J1929="L","M",IF(J1929="M","N",IF(J1929="N","O",IF(J1929="O","P",IF(J1929="P","Q"))))))))))))))))))</f>
        <v/>
      </c>
      <c r="K1930" s="284" t="str">
        <f t="shared" si="124"/>
        <v/>
      </c>
      <c r="L1930" s="285" t="str">
        <f t="shared" si="125"/>
        <v/>
      </c>
      <c r="M1930" s="286" t="str">
        <f t="shared" ca="1" si="126"/>
        <v/>
      </c>
      <c r="U1930" s="275"/>
    </row>
    <row r="1931" spans="1:21" x14ac:dyDescent="0.25">
      <c r="A1931" s="276"/>
      <c r="B1931" s="277" t="str">
        <f>IF(Table9[[#This Row],[Código do agregado
'[Entidade']]]="","",(CONCATENATE(VLOOKUP(Table9[[#This Row],[Código do agregado
'[Entidade']]],Table8[[Código do agregado '[Entidade']]:[Código do agregado
'[1º Direito']]],8,FALSE),".",Table9[[#This Row],[Membro]])))</f>
        <v/>
      </c>
      <c r="C1931" s="278"/>
      <c r="D1931" s="279"/>
      <c r="E1931" s="280" t="str">
        <f ca="1">IF(Table9[[#This Row],[Data de nascimento (aaaa-mm-dd)]]="","",(IF(A1931="","",DATEDIF(D1931,NOW(),"y"))))</f>
        <v/>
      </c>
      <c r="F1931" s="281"/>
      <c r="G1931" s="282"/>
      <c r="H1931" s="283" t="str">
        <f>IF(G1931="","",IF(G1931&gt;(auxiliar!L$2*14),"Sim","Não"))</f>
        <v/>
      </c>
      <c r="I1931" s="384" t="str">
        <f t="shared" si="127"/>
        <v/>
      </c>
      <c r="J1931" s="380" t="str">
        <f>IF(Table9[[#This Row],[Código do agregado
'[Entidade']]]="","",IF(A1931&lt;&gt;A1930,"A",IF(J1930="A","B",IF(J1930="B","C",IF(J1930="C","D",IF(J1930="D","E",IF(J1930="E","F",IF(J1930="F","G",IF(J1930="G","H",IF(J1930="H","I",IF(J1930="I","J",IF(J1930="J","K",IF(J1930="K","L",IF(J1930="L","M",IF(J1930="M","N",IF(J1930="N","O",IF(J1930="O","P",IF(J1930="P","Q"))))))))))))))))))</f>
        <v/>
      </c>
      <c r="K1931" s="284" t="str">
        <f t="shared" si="124"/>
        <v/>
      </c>
      <c r="L1931" s="285" t="str">
        <f t="shared" si="125"/>
        <v/>
      </c>
      <c r="M1931" s="286" t="str">
        <f t="shared" ca="1" si="126"/>
        <v/>
      </c>
      <c r="U1931" s="275"/>
    </row>
    <row r="1932" spans="1:21" x14ac:dyDescent="0.25">
      <c r="A1932" s="276"/>
      <c r="B1932" s="277" t="str">
        <f>IF(Table9[[#This Row],[Código do agregado
'[Entidade']]]="","",(CONCATENATE(VLOOKUP(Table9[[#This Row],[Código do agregado
'[Entidade']]],Table8[[Código do agregado '[Entidade']]:[Código do agregado
'[1º Direito']]],8,FALSE),".",Table9[[#This Row],[Membro]])))</f>
        <v/>
      </c>
      <c r="C1932" s="278"/>
      <c r="D1932" s="279"/>
      <c r="E1932" s="280" t="str">
        <f ca="1">IF(Table9[[#This Row],[Data de nascimento (aaaa-mm-dd)]]="","",(IF(A1932="","",DATEDIF(D1932,NOW(),"y"))))</f>
        <v/>
      </c>
      <c r="F1932" s="281"/>
      <c r="G1932" s="282"/>
      <c r="H1932" s="283" t="str">
        <f>IF(G1932="","",IF(G1932&gt;(auxiliar!L$2*14),"Sim","Não"))</f>
        <v/>
      </c>
      <c r="I1932" s="384" t="str">
        <f t="shared" si="127"/>
        <v/>
      </c>
      <c r="J1932" s="380" t="str">
        <f>IF(Table9[[#This Row],[Código do agregado
'[Entidade']]]="","",IF(A1932&lt;&gt;A1931,"A",IF(J1931="A","B",IF(J1931="B","C",IF(J1931="C","D",IF(J1931="D","E",IF(J1931="E","F",IF(J1931="F","G",IF(J1931="G","H",IF(J1931="H","I",IF(J1931="I","J",IF(J1931="J","K",IF(J1931="K","L",IF(J1931="L","M",IF(J1931="M","N",IF(J1931="N","O",IF(J1931="O","P",IF(J1931="P","Q"))))))))))))))))))</f>
        <v/>
      </c>
      <c r="K1932" s="284" t="str">
        <f t="shared" ref="K1932:K1995" si="128">IFERROR(IF(OR(RIGHT(C1932,1)-(11-((9*LEFT(C1932,1)+8*MID(C1932,2,1)+7*MID(C1932,3,1)+6*MID(C1932,4,1)+5*MID(C1932,5,1)+4*MID(C1932,6,1)+3*MID(C1932,7,1)+2*MID(C1932,8,1))-(11*INT((9*LEFT(C1932,1)+8*MID(C1932,2,1)+7*MID(C1932,3,1)+6*MID(C1932,4,1)+5*MID(C1932,5,1)+4*MID(C1932,6,1)+3*MID(C1932,7,1)+2*MID(C1932,8,1))/11))))=0,RIGHT(C1932,1)-(11-((9*LEFT(C1932,1)+8*MID(C1932,2,1)+7*MID(C1932,3,1)+6*MID(C1932,4,1)+5*MID(C1932,5,1)+4*MID(C1932,6,1)+3*MID(C1932,7,1)+2*MID(C1932,8,1))-(11*INT((9*LEFT(C1932,1)+8*MID(C1932,2,1)+7*MID(C1932,3,1)+6*MID(C1932,4,1)+5*MID(C1932,5,1)+4*MID(C1932,6,1)+3*MID(C1932,7,1)+2*MID(C1932,8,1))/11))))=-11,RIGHT(C1932,1)-(11-((9*LEFT(C1932,1)+8*MID(C1932,2,1)+7*MID(C1932,3,1)+6*MID(C1932,4,1)+5*MID(C1932,5,1)+4*MID(C1932,6,1)+3*MID(C1932,7,1)+2*MID(C1932,8,1))-(11*INT((9*LEFT(C1932,1)+8*MID(C1932,2,1)+7*MID(C1932,3,1)+6*MID(C1932,4,1)+5*MID(C1932,5,1)+4*MID(C1932,6,1)+3*MID(C1932,7,1)+2*MID(C1932,8,1))/11))))=-10),"","X"),"")</f>
        <v/>
      </c>
      <c r="L1932" s="285" t="str">
        <f t="shared" ref="L1932:L1995" si="129">IF(RIGHT(B1932,1)="A","",IF(B1932="","",IF(OR(E1932&gt;65,AND(E1932&gt;17,E1932&lt;26)),"Rend","")))</f>
        <v/>
      </c>
      <c r="M1932" s="286" t="str">
        <f t="shared" ref="M1932:M1995" ca="1" si="130">IF(OR(E1932&lt;18,AND(H1932="Não",L1932="Rend")),"Dep","")</f>
        <v/>
      </c>
      <c r="U1932" s="275"/>
    </row>
    <row r="1933" spans="1:21" x14ac:dyDescent="0.25">
      <c r="A1933" s="276"/>
      <c r="B1933" s="277" t="str">
        <f>IF(Table9[[#This Row],[Código do agregado
'[Entidade']]]="","",(CONCATENATE(VLOOKUP(Table9[[#This Row],[Código do agregado
'[Entidade']]],Table8[[Código do agregado '[Entidade']]:[Código do agregado
'[1º Direito']]],8,FALSE),".",Table9[[#This Row],[Membro]])))</f>
        <v/>
      </c>
      <c r="C1933" s="278"/>
      <c r="D1933" s="279"/>
      <c r="E1933" s="280" t="str">
        <f ca="1">IF(Table9[[#This Row],[Data de nascimento (aaaa-mm-dd)]]="","",(IF(A1933="","",DATEDIF(D1933,NOW(),"y"))))</f>
        <v/>
      </c>
      <c r="F1933" s="281"/>
      <c r="G1933" s="282"/>
      <c r="H1933" s="283" t="str">
        <f>IF(G1933="","",IF(G1933&gt;(auxiliar!L$2*14),"Sim","Não"))</f>
        <v/>
      </c>
      <c r="I1933" s="384" t="str">
        <f t="shared" si="127"/>
        <v/>
      </c>
      <c r="J1933" s="380" t="str">
        <f>IF(Table9[[#This Row],[Código do agregado
'[Entidade']]]="","",IF(A1933&lt;&gt;A1932,"A",IF(J1932="A","B",IF(J1932="B","C",IF(J1932="C","D",IF(J1932="D","E",IF(J1932="E","F",IF(J1932="F","G",IF(J1932="G","H",IF(J1932="H","I",IF(J1932="I","J",IF(J1932="J","K",IF(J1932="K","L",IF(J1932="L","M",IF(J1932="M","N",IF(J1932="N","O",IF(J1932="O","P",IF(J1932="P","Q"))))))))))))))))))</f>
        <v/>
      </c>
      <c r="K1933" s="284" t="str">
        <f t="shared" si="128"/>
        <v/>
      </c>
      <c r="L1933" s="285" t="str">
        <f t="shared" si="129"/>
        <v/>
      </c>
      <c r="M1933" s="286" t="str">
        <f t="shared" ca="1" si="130"/>
        <v/>
      </c>
      <c r="U1933" s="275"/>
    </row>
    <row r="1934" spans="1:21" x14ac:dyDescent="0.25">
      <c r="A1934" s="276"/>
      <c r="B1934" s="277" t="str">
        <f>IF(Table9[[#This Row],[Código do agregado
'[Entidade']]]="","",(CONCATENATE(VLOOKUP(Table9[[#This Row],[Código do agregado
'[Entidade']]],Table8[[Código do agregado '[Entidade']]:[Código do agregado
'[1º Direito']]],8,FALSE),".",Table9[[#This Row],[Membro]])))</f>
        <v/>
      </c>
      <c r="C1934" s="278"/>
      <c r="D1934" s="279"/>
      <c r="E1934" s="280" t="str">
        <f ca="1">IF(Table9[[#This Row],[Data de nascimento (aaaa-mm-dd)]]="","",(IF(A1934="","",DATEDIF(D1934,NOW(),"y"))))</f>
        <v/>
      </c>
      <c r="F1934" s="281"/>
      <c r="G1934" s="282"/>
      <c r="H1934" s="283" t="str">
        <f>IF(G1934="","",IF(G1934&gt;(auxiliar!L$2*14),"Sim","Não"))</f>
        <v/>
      </c>
      <c r="I1934" s="384" t="str">
        <f t="shared" si="127"/>
        <v/>
      </c>
      <c r="J1934" s="380" t="str">
        <f>IF(Table9[[#This Row],[Código do agregado
'[Entidade']]]="","",IF(A1934&lt;&gt;A1933,"A",IF(J1933="A","B",IF(J1933="B","C",IF(J1933="C","D",IF(J1933="D","E",IF(J1933="E","F",IF(J1933="F","G",IF(J1933="G","H",IF(J1933="H","I",IF(J1933="I","J",IF(J1933="J","K",IF(J1933="K","L",IF(J1933="L","M",IF(J1933="M","N",IF(J1933="N","O",IF(J1933="O","P",IF(J1933="P","Q"))))))))))))))))))</f>
        <v/>
      </c>
      <c r="K1934" s="284" t="str">
        <f t="shared" si="128"/>
        <v/>
      </c>
      <c r="L1934" s="285" t="str">
        <f t="shared" si="129"/>
        <v/>
      </c>
      <c r="M1934" s="286" t="str">
        <f t="shared" ca="1" si="130"/>
        <v/>
      </c>
      <c r="U1934" s="275"/>
    </row>
    <row r="1935" spans="1:21" x14ac:dyDescent="0.25">
      <c r="A1935" s="276"/>
      <c r="B1935" s="277" t="str">
        <f>IF(Table9[[#This Row],[Código do agregado
'[Entidade']]]="","",(CONCATENATE(VLOOKUP(Table9[[#This Row],[Código do agregado
'[Entidade']]],Table8[[Código do agregado '[Entidade']]:[Código do agregado
'[1º Direito']]],8,FALSE),".",Table9[[#This Row],[Membro]])))</f>
        <v/>
      </c>
      <c r="C1935" s="278"/>
      <c r="D1935" s="279"/>
      <c r="E1935" s="280" t="str">
        <f ca="1">IF(Table9[[#This Row],[Data de nascimento (aaaa-mm-dd)]]="","",(IF(A1935="","",DATEDIF(D1935,NOW(),"y"))))</f>
        <v/>
      </c>
      <c r="F1935" s="281"/>
      <c r="G1935" s="282"/>
      <c r="H1935" s="283" t="str">
        <f>IF(G1935="","",IF(G1935&gt;(auxiliar!L$2*14),"Sim","Não"))</f>
        <v/>
      </c>
      <c r="I1935" s="384" t="str">
        <f t="shared" si="127"/>
        <v/>
      </c>
      <c r="J1935" s="380" t="str">
        <f>IF(Table9[[#This Row],[Código do agregado
'[Entidade']]]="","",IF(A1935&lt;&gt;A1934,"A",IF(J1934="A","B",IF(J1934="B","C",IF(J1934="C","D",IF(J1934="D","E",IF(J1934="E","F",IF(J1934="F","G",IF(J1934="G","H",IF(J1934="H","I",IF(J1934="I","J",IF(J1934="J","K",IF(J1934="K","L",IF(J1934="L","M",IF(J1934="M","N",IF(J1934="N","O",IF(J1934="O","P",IF(J1934="P","Q"))))))))))))))))))</f>
        <v/>
      </c>
      <c r="K1935" s="284" t="str">
        <f t="shared" si="128"/>
        <v/>
      </c>
      <c r="L1935" s="285" t="str">
        <f t="shared" si="129"/>
        <v/>
      </c>
      <c r="M1935" s="286" t="str">
        <f t="shared" ca="1" si="130"/>
        <v/>
      </c>
      <c r="U1935" s="275"/>
    </row>
    <row r="1936" spans="1:21" x14ac:dyDescent="0.25">
      <c r="A1936" s="276"/>
      <c r="B1936" s="277" t="str">
        <f>IF(Table9[[#This Row],[Código do agregado
'[Entidade']]]="","",(CONCATENATE(VLOOKUP(Table9[[#This Row],[Código do agregado
'[Entidade']]],Table8[[Código do agregado '[Entidade']]:[Código do agregado
'[1º Direito']]],8,FALSE),".",Table9[[#This Row],[Membro]])))</f>
        <v/>
      </c>
      <c r="C1936" s="278"/>
      <c r="D1936" s="279"/>
      <c r="E1936" s="280" t="str">
        <f ca="1">IF(Table9[[#This Row],[Data de nascimento (aaaa-mm-dd)]]="","",(IF(A1936="","",DATEDIF(D1936,NOW(),"y"))))</f>
        <v/>
      </c>
      <c r="F1936" s="281"/>
      <c r="G1936" s="282"/>
      <c r="H1936" s="283" t="str">
        <f>IF(G1936="","",IF(G1936&gt;(auxiliar!L$2*14),"Sim","Não"))</f>
        <v/>
      </c>
      <c r="I1936" s="384" t="str">
        <f t="shared" si="127"/>
        <v/>
      </c>
      <c r="J1936" s="380" t="str">
        <f>IF(Table9[[#This Row],[Código do agregado
'[Entidade']]]="","",IF(A1936&lt;&gt;A1935,"A",IF(J1935="A","B",IF(J1935="B","C",IF(J1935="C","D",IF(J1935="D","E",IF(J1935="E","F",IF(J1935="F","G",IF(J1935="G","H",IF(J1935="H","I",IF(J1935="I","J",IF(J1935="J","K",IF(J1935="K","L",IF(J1935="L","M",IF(J1935="M","N",IF(J1935="N","O",IF(J1935="O","P",IF(J1935="P","Q"))))))))))))))))))</f>
        <v/>
      </c>
      <c r="K1936" s="284" t="str">
        <f t="shared" si="128"/>
        <v/>
      </c>
      <c r="L1936" s="285" t="str">
        <f t="shared" si="129"/>
        <v/>
      </c>
      <c r="M1936" s="286" t="str">
        <f t="shared" ca="1" si="130"/>
        <v/>
      </c>
      <c r="U1936" s="275"/>
    </row>
    <row r="1937" spans="1:21" x14ac:dyDescent="0.25">
      <c r="A1937" s="276"/>
      <c r="B1937" s="277" t="str">
        <f>IF(Table9[[#This Row],[Código do agregado
'[Entidade']]]="","",(CONCATENATE(VLOOKUP(Table9[[#This Row],[Código do agregado
'[Entidade']]],Table8[[Código do agregado '[Entidade']]:[Código do agregado
'[1º Direito']]],8,FALSE),".",Table9[[#This Row],[Membro]])))</f>
        <v/>
      </c>
      <c r="C1937" s="278"/>
      <c r="D1937" s="279"/>
      <c r="E1937" s="280" t="str">
        <f ca="1">IF(Table9[[#This Row],[Data de nascimento (aaaa-mm-dd)]]="","",(IF(A1937="","",DATEDIF(D1937,NOW(),"y"))))</f>
        <v/>
      </c>
      <c r="F1937" s="281"/>
      <c r="G1937" s="282"/>
      <c r="H1937" s="283" t="str">
        <f>IF(G1937="","",IF(G1937&gt;(auxiliar!L$2*14),"Sim","Não"))</f>
        <v/>
      </c>
      <c r="I1937" s="384" t="str">
        <f t="shared" si="127"/>
        <v/>
      </c>
      <c r="J1937" s="380" t="str">
        <f>IF(Table9[[#This Row],[Código do agregado
'[Entidade']]]="","",IF(A1937&lt;&gt;A1936,"A",IF(J1936="A","B",IF(J1936="B","C",IF(J1936="C","D",IF(J1936="D","E",IF(J1936="E","F",IF(J1936="F","G",IF(J1936="G","H",IF(J1936="H","I",IF(J1936="I","J",IF(J1936="J","K",IF(J1936="K","L",IF(J1936="L","M",IF(J1936="M","N",IF(J1936="N","O",IF(J1936="O","P",IF(J1936="P","Q"))))))))))))))))))</f>
        <v/>
      </c>
      <c r="K1937" s="284" t="str">
        <f t="shared" si="128"/>
        <v/>
      </c>
      <c r="L1937" s="285" t="str">
        <f t="shared" si="129"/>
        <v/>
      </c>
      <c r="M1937" s="286" t="str">
        <f t="shared" ca="1" si="130"/>
        <v/>
      </c>
      <c r="U1937" s="275"/>
    </row>
    <row r="1938" spans="1:21" x14ac:dyDescent="0.25">
      <c r="A1938" s="276"/>
      <c r="B1938" s="277" t="str">
        <f>IF(Table9[[#This Row],[Código do agregado
'[Entidade']]]="","",(CONCATENATE(VLOOKUP(Table9[[#This Row],[Código do agregado
'[Entidade']]],Table8[[Código do agregado '[Entidade']]:[Código do agregado
'[1º Direito']]],8,FALSE),".",Table9[[#This Row],[Membro]])))</f>
        <v/>
      </c>
      <c r="C1938" s="278"/>
      <c r="D1938" s="279"/>
      <c r="E1938" s="280" t="str">
        <f ca="1">IF(Table9[[#This Row],[Data de nascimento (aaaa-mm-dd)]]="","",(IF(A1938="","",DATEDIF(D1938,NOW(),"y"))))</f>
        <v/>
      </c>
      <c r="F1938" s="281"/>
      <c r="G1938" s="282"/>
      <c r="H1938" s="283" t="str">
        <f>IF(G1938="","",IF(G1938&gt;(auxiliar!L$2*14),"Sim","Não"))</f>
        <v/>
      </c>
      <c r="I1938" s="384" t="str">
        <f t="shared" si="127"/>
        <v/>
      </c>
      <c r="J1938" s="380" t="str">
        <f>IF(Table9[[#This Row],[Código do agregado
'[Entidade']]]="","",IF(A1938&lt;&gt;A1937,"A",IF(J1937="A","B",IF(J1937="B","C",IF(J1937="C","D",IF(J1937="D","E",IF(J1937="E","F",IF(J1937="F","G",IF(J1937="G","H",IF(J1937="H","I",IF(J1937="I","J",IF(J1937="J","K",IF(J1937="K","L",IF(J1937="L","M",IF(J1937="M","N",IF(J1937="N","O",IF(J1937="O","P",IF(J1937="P","Q"))))))))))))))))))</f>
        <v/>
      </c>
      <c r="K1938" s="284" t="str">
        <f t="shared" si="128"/>
        <v/>
      </c>
      <c r="L1938" s="285" t="str">
        <f t="shared" si="129"/>
        <v/>
      </c>
      <c r="M1938" s="286" t="str">
        <f t="shared" ca="1" si="130"/>
        <v/>
      </c>
      <c r="U1938" s="275"/>
    </row>
    <row r="1939" spans="1:21" x14ac:dyDescent="0.25">
      <c r="A1939" s="276"/>
      <c r="B1939" s="277" t="str">
        <f>IF(Table9[[#This Row],[Código do agregado
'[Entidade']]]="","",(CONCATENATE(VLOOKUP(Table9[[#This Row],[Código do agregado
'[Entidade']]],Table8[[Código do agregado '[Entidade']]:[Código do agregado
'[1º Direito']]],8,FALSE),".",Table9[[#This Row],[Membro]])))</f>
        <v/>
      </c>
      <c r="C1939" s="278"/>
      <c r="D1939" s="279"/>
      <c r="E1939" s="280" t="str">
        <f ca="1">IF(Table9[[#This Row],[Data de nascimento (aaaa-mm-dd)]]="","",(IF(A1939="","",DATEDIF(D1939,NOW(),"y"))))</f>
        <v/>
      </c>
      <c r="F1939" s="281"/>
      <c r="G1939" s="282"/>
      <c r="H1939" s="283" t="str">
        <f>IF(G1939="","",IF(G1939&gt;(auxiliar!L$2*14),"Sim","Não"))</f>
        <v/>
      </c>
      <c r="I1939" s="384" t="str">
        <f t="shared" si="127"/>
        <v/>
      </c>
      <c r="J1939" s="380" t="str">
        <f>IF(Table9[[#This Row],[Código do agregado
'[Entidade']]]="","",IF(A1939&lt;&gt;A1938,"A",IF(J1938="A","B",IF(J1938="B","C",IF(J1938="C","D",IF(J1938="D","E",IF(J1938="E","F",IF(J1938="F","G",IF(J1938="G","H",IF(J1938="H","I",IF(J1938="I","J",IF(J1938="J","K",IF(J1938="K","L",IF(J1938="L","M",IF(J1938="M","N",IF(J1938="N","O",IF(J1938="O","P",IF(J1938="P","Q"))))))))))))))))))</f>
        <v/>
      </c>
      <c r="K1939" s="284" t="str">
        <f t="shared" si="128"/>
        <v/>
      </c>
      <c r="L1939" s="285" t="str">
        <f t="shared" si="129"/>
        <v/>
      </c>
      <c r="M1939" s="286" t="str">
        <f t="shared" ca="1" si="130"/>
        <v/>
      </c>
      <c r="U1939" s="275"/>
    </row>
    <row r="1940" spans="1:21" x14ac:dyDescent="0.25">
      <c r="A1940" s="276"/>
      <c r="B1940" s="277" t="str">
        <f>IF(Table9[[#This Row],[Código do agregado
'[Entidade']]]="","",(CONCATENATE(VLOOKUP(Table9[[#This Row],[Código do agregado
'[Entidade']]],Table8[[Código do agregado '[Entidade']]:[Código do agregado
'[1º Direito']]],8,FALSE),".",Table9[[#This Row],[Membro]])))</f>
        <v/>
      </c>
      <c r="C1940" s="278"/>
      <c r="D1940" s="279"/>
      <c r="E1940" s="280" t="str">
        <f ca="1">IF(Table9[[#This Row],[Data de nascimento (aaaa-mm-dd)]]="","",(IF(A1940="","",DATEDIF(D1940,NOW(),"y"))))</f>
        <v/>
      </c>
      <c r="F1940" s="281"/>
      <c r="G1940" s="282"/>
      <c r="H1940" s="283" t="str">
        <f>IF(G1940="","",IF(G1940&gt;(auxiliar!L$2*14),"Sim","Não"))</f>
        <v/>
      </c>
      <c r="I1940" s="384" t="str">
        <f t="shared" si="127"/>
        <v/>
      </c>
      <c r="J1940" s="380" t="str">
        <f>IF(Table9[[#This Row],[Código do agregado
'[Entidade']]]="","",IF(A1940&lt;&gt;A1939,"A",IF(J1939="A","B",IF(J1939="B","C",IF(J1939="C","D",IF(J1939="D","E",IF(J1939="E","F",IF(J1939="F","G",IF(J1939="G","H",IF(J1939="H","I",IF(J1939="I","J",IF(J1939="J","K",IF(J1939="K","L",IF(J1939="L","M",IF(J1939="M","N",IF(J1939="N","O",IF(J1939="O","P",IF(J1939="P","Q"))))))))))))))))))</f>
        <v/>
      </c>
      <c r="K1940" s="284" t="str">
        <f t="shared" si="128"/>
        <v/>
      </c>
      <c r="L1940" s="285" t="str">
        <f t="shared" si="129"/>
        <v/>
      </c>
      <c r="M1940" s="286" t="str">
        <f t="shared" ca="1" si="130"/>
        <v/>
      </c>
      <c r="U1940" s="275"/>
    </row>
    <row r="1941" spans="1:21" x14ac:dyDescent="0.25">
      <c r="A1941" s="276"/>
      <c r="B1941" s="277" t="str">
        <f>IF(Table9[[#This Row],[Código do agregado
'[Entidade']]]="","",(CONCATENATE(VLOOKUP(Table9[[#This Row],[Código do agregado
'[Entidade']]],Table8[[Código do agregado '[Entidade']]:[Código do agregado
'[1º Direito']]],8,FALSE),".",Table9[[#This Row],[Membro]])))</f>
        <v/>
      </c>
      <c r="C1941" s="278"/>
      <c r="D1941" s="279"/>
      <c r="E1941" s="280" t="str">
        <f ca="1">IF(Table9[[#This Row],[Data de nascimento (aaaa-mm-dd)]]="","",(IF(A1941="","",DATEDIF(D1941,NOW(),"y"))))</f>
        <v/>
      </c>
      <c r="F1941" s="281"/>
      <c r="G1941" s="282"/>
      <c r="H1941" s="283" t="str">
        <f>IF(G1941="","",IF(G1941&gt;(auxiliar!L$2*14),"Sim","Não"))</f>
        <v/>
      </c>
      <c r="I1941" s="384" t="str">
        <f t="shared" si="127"/>
        <v/>
      </c>
      <c r="J1941" s="380" t="str">
        <f>IF(Table9[[#This Row],[Código do agregado
'[Entidade']]]="","",IF(A1941&lt;&gt;A1940,"A",IF(J1940="A","B",IF(J1940="B","C",IF(J1940="C","D",IF(J1940="D","E",IF(J1940="E","F",IF(J1940="F","G",IF(J1940="G","H",IF(J1940="H","I",IF(J1940="I","J",IF(J1940="J","K",IF(J1940="K","L",IF(J1940="L","M",IF(J1940="M","N",IF(J1940="N","O",IF(J1940="O","P",IF(J1940="P","Q"))))))))))))))))))</f>
        <v/>
      </c>
      <c r="K1941" s="284" t="str">
        <f t="shared" si="128"/>
        <v/>
      </c>
      <c r="L1941" s="285" t="str">
        <f t="shared" si="129"/>
        <v/>
      </c>
      <c r="M1941" s="286" t="str">
        <f t="shared" ca="1" si="130"/>
        <v/>
      </c>
      <c r="U1941" s="275"/>
    </row>
    <row r="1942" spans="1:21" x14ac:dyDescent="0.25">
      <c r="A1942" s="276"/>
      <c r="B1942" s="277" t="str">
        <f>IF(Table9[[#This Row],[Código do agregado
'[Entidade']]]="","",(CONCATENATE(VLOOKUP(Table9[[#This Row],[Código do agregado
'[Entidade']]],Table8[[Código do agregado '[Entidade']]:[Código do agregado
'[1º Direito']]],8,FALSE),".",Table9[[#This Row],[Membro]])))</f>
        <v/>
      </c>
      <c r="C1942" s="278"/>
      <c r="D1942" s="279"/>
      <c r="E1942" s="280" t="str">
        <f ca="1">IF(Table9[[#This Row],[Data de nascimento (aaaa-mm-dd)]]="","",(IF(A1942="","",DATEDIF(D1942,NOW(),"y"))))</f>
        <v/>
      </c>
      <c r="F1942" s="281"/>
      <c r="G1942" s="282"/>
      <c r="H1942" s="283" t="str">
        <f>IF(G1942="","",IF(G1942&gt;(auxiliar!L$2*14),"Sim","Não"))</f>
        <v/>
      </c>
      <c r="I1942" s="384" t="str">
        <f t="shared" si="127"/>
        <v/>
      </c>
      <c r="J1942" s="380" t="str">
        <f>IF(Table9[[#This Row],[Código do agregado
'[Entidade']]]="","",IF(A1942&lt;&gt;A1941,"A",IF(J1941="A","B",IF(J1941="B","C",IF(J1941="C","D",IF(J1941="D","E",IF(J1941="E","F",IF(J1941="F","G",IF(J1941="G","H",IF(J1941="H","I",IF(J1941="I","J",IF(J1941="J","K",IF(J1941="K","L",IF(J1941="L","M",IF(J1941="M","N",IF(J1941="N","O",IF(J1941="O","P",IF(J1941="P","Q"))))))))))))))))))</f>
        <v/>
      </c>
      <c r="K1942" s="284" t="str">
        <f t="shared" si="128"/>
        <v/>
      </c>
      <c r="L1942" s="285" t="str">
        <f t="shared" si="129"/>
        <v/>
      </c>
      <c r="M1942" s="286" t="str">
        <f t="shared" ca="1" si="130"/>
        <v/>
      </c>
      <c r="U1942" s="275"/>
    </row>
    <row r="1943" spans="1:21" x14ac:dyDescent="0.25">
      <c r="A1943" s="276"/>
      <c r="B1943" s="277" t="str">
        <f>IF(Table9[[#This Row],[Código do agregado
'[Entidade']]]="","",(CONCATENATE(VLOOKUP(Table9[[#This Row],[Código do agregado
'[Entidade']]],Table8[[Código do agregado '[Entidade']]:[Código do agregado
'[1º Direito']]],8,FALSE),".",Table9[[#This Row],[Membro]])))</f>
        <v/>
      </c>
      <c r="C1943" s="278"/>
      <c r="D1943" s="279"/>
      <c r="E1943" s="280" t="str">
        <f ca="1">IF(Table9[[#This Row],[Data de nascimento (aaaa-mm-dd)]]="","",(IF(A1943="","",DATEDIF(D1943,NOW(),"y"))))</f>
        <v/>
      </c>
      <c r="F1943" s="281"/>
      <c r="G1943" s="282"/>
      <c r="H1943" s="283" t="str">
        <f>IF(G1943="","",IF(G1943&gt;(auxiliar!L$2*14),"Sim","Não"))</f>
        <v/>
      </c>
      <c r="I1943" s="384" t="str">
        <f t="shared" si="127"/>
        <v/>
      </c>
      <c r="J1943" s="380" t="str">
        <f>IF(Table9[[#This Row],[Código do agregado
'[Entidade']]]="","",IF(A1943&lt;&gt;A1942,"A",IF(J1942="A","B",IF(J1942="B","C",IF(J1942="C","D",IF(J1942="D","E",IF(J1942="E","F",IF(J1942="F","G",IF(J1942="G","H",IF(J1942="H","I",IF(J1942="I","J",IF(J1942="J","K",IF(J1942="K","L",IF(J1942="L","M",IF(J1942="M","N",IF(J1942="N","O",IF(J1942="O","P",IF(J1942="P","Q"))))))))))))))))))</f>
        <v/>
      </c>
      <c r="K1943" s="284" t="str">
        <f t="shared" si="128"/>
        <v/>
      </c>
      <c r="L1943" s="285" t="str">
        <f t="shared" si="129"/>
        <v/>
      </c>
      <c r="M1943" s="286" t="str">
        <f t="shared" ca="1" si="130"/>
        <v/>
      </c>
      <c r="U1943" s="275"/>
    </row>
    <row r="1944" spans="1:21" x14ac:dyDescent="0.25">
      <c r="A1944" s="276"/>
      <c r="B1944" s="277" t="str">
        <f>IF(Table9[[#This Row],[Código do agregado
'[Entidade']]]="","",(CONCATENATE(VLOOKUP(Table9[[#This Row],[Código do agregado
'[Entidade']]],Table8[[Código do agregado '[Entidade']]:[Código do agregado
'[1º Direito']]],8,FALSE),".",Table9[[#This Row],[Membro]])))</f>
        <v/>
      </c>
      <c r="C1944" s="278"/>
      <c r="D1944" s="279"/>
      <c r="E1944" s="280" t="str">
        <f ca="1">IF(Table9[[#This Row],[Data de nascimento (aaaa-mm-dd)]]="","",(IF(A1944="","",DATEDIF(D1944,NOW(),"y"))))</f>
        <v/>
      </c>
      <c r="F1944" s="281"/>
      <c r="G1944" s="282"/>
      <c r="H1944" s="283" t="str">
        <f>IF(G1944="","",IF(G1944&gt;(auxiliar!L$2*14),"Sim","Não"))</f>
        <v/>
      </c>
      <c r="I1944" s="384" t="str">
        <f t="shared" si="127"/>
        <v/>
      </c>
      <c r="J1944" s="380" t="str">
        <f>IF(Table9[[#This Row],[Código do agregado
'[Entidade']]]="","",IF(A1944&lt;&gt;A1943,"A",IF(J1943="A","B",IF(J1943="B","C",IF(J1943="C","D",IF(J1943="D","E",IF(J1943="E","F",IF(J1943="F","G",IF(J1943="G","H",IF(J1943="H","I",IF(J1943="I","J",IF(J1943="J","K",IF(J1943="K","L",IF(J1943="L","M",IF(J1943="M","N",IF(J1943="N","O",IF(J1943="O","P",IF(J1943="P","Q"))))))))))))))))))</f>
        <v/>
      </c>
      <c r="K1944" s="284" t="str">
        <f t="shared" si="128"/>
        <v/>
      </c>
      <c r="L1944" s="285" t="str">
        <f t="shared" si="129"/>
        <v/>
      </c>
      <c r="M1944" s="286" t="str">
        <f t="shared" ca="1" si="130"/>
        <v/>
      </c>
      <c r="U1944" s="275"/>
    </row>
    <row r="1945" spans="1:21" x14ac:dyDescent="0.25">
      <c r="A1945" s="276"/>
      <c r="B1945" s="277" t="str">
        <f>IF(Table9[[#This Row],[Código do agregado
'[Entidade']]]="","",(CONCATENATE(VLOOKUP(Table9[[#This Row],[Código do agregado
'[Entidade']]],Table8[[Código do agregado '[Entidade']]:[Código do agregado
'[1º Direito']]],8,FALSE),".",Table9[[#This Row],[Membro]])))</f>
        <v/>
      </c>
      <c r="C1945" s="278"/>
      <c r="D1945" s="279"/>
      <c r="E1945" s="280" t="str">
        <f ca="1">IF(Table9[[#This Row],[Data de nascimento (aaaa-mm-dd)]]="","",(IF(A1945="","",DATEDIF(D1945,NOW(),"y"))))</f>
        <v/>
      </c>
      <c r="F1945" s="281"/>
      <c r="G1945" s="282"/>
      <c r="H1945" s="283" t="str">
        <f>IF(G1945="","",IF(G1945&gt;(auxiliar!L$2*14),"Sim","Não"))</f>
        <v/>
      </c>
      <c r="I1945" s="384" t="str">
        <f t="shared" si="127"/>
        <v/>
      </c>
      <c r="J1945" s="380" t="str">
        <f>IF(Table9[[#This Row],[Código do agregado
'[Entidade']]]="","",IF(A1945&lt;&gt;A1944,"A",IF(J1944="A","B",IF(J1944="B","C",IF(J1944="C","D",IF(J1944="D","E",IF(J1944="E","F",IF(J1944="F","G",IF(J1944="G","H",IF(J1944="H","I",IF(J1944="I","J",IF(J1944="J","K",IF(J1944="K","L",IF(J1944="L","M",IF(J1944="M","N",IF(J1944="N","O",IF(J1944="O","P",IF(J1944="P","Q"))))))))))))))))))</f>
        <v/>
      </c>
      <c r="K1945" s="284" t="str">
        <f t="shared" si="128"/>
        <v/>
      </c>
      <c r="L1945" s="285" t="str">
        <f t="shared" si="129"/>
        <v/>
      </c>
      <c r="M1945" s="286" t="str">
        <f t="shared" ca="1" si="130"/>
        <v/>
      </c>
      <c r="U1945" s="275"/>
    </row>
    <row r="1946" spans="1:21" x14ac:dyDescent="0.25">
      <c r="A1946" s="276"/>
      <c r="B1946" s="277" t="str">
        <f>IF(Table9[[#This Row],[Código do agregado
'[Entidade']]]="","",(CONCATENATE(VLOOKUP(Table9[[#This Row],[Código do agregado
'[Entidade']]],Table8[[Código do agregado '[Entidade']]:[Código do agregado
'[1º Direito']]],8,FALSE),".",Table9[[#This Row],[Membro]])))</f>
        <v/>
      </c>
      <c r="C1946" s="278"/>
      <c r="D1946" s="279"/>
      <c r="E1946" s="280" t="str">
        <f ca="1">IF(Table9[[#This Row],[Data de nascimento (aaaa-mm-dd)]]="","",(IF(A1946="","",DATEDIF(D1946,NOW(),"y"))))</f>
        <v/>
      </c>
      <c r="F1946" s="281"/>
      <c r="G1946" s="282"/>
      <c r="H1946" s="283" t="str">
        <f>IF(G1946="","",IF(G1946&gt;(auxiliar!L$2*14),"Sim","Não"))</f>
        <v/>
      </c>
      <c r="I1946" s="384" t="str">
        <f t="shared" si="127"/>
        <v/>
      </c>
      <c r="J1946" s="380" t="str">
        <f>IF(Table9[[#This Row],[Código do agregado
'[Entidade']]]="","",IF(A1946&lt;&gt;A1945,"A",IF(J1945="A","B",IF(J1945="B","C",IF(J1945="C","D",IF(J1945="D","E",IF(J1945="E","F",IF(J1945="F","G",IF(J1945="G","H",IF(J1945="H","I",IF(J1945="I","J",IF(J1945="J","K",IF(J1945="K","L",IF(J1945="L","M",IF(J1945="M","N",IF(J1945="N","O",IF(J1945="O","P",IF(J1945="P","Q"))))))))))))))))))</f>
        <v/>
      </c>
      <c r="K1946" s="284" t="str">
        <f t="shared" si="128"/>
        <v/>
      </c>
      <c r="L1946" s="285" t="str">
        <f t="shared" si="129"/>
        <v/>
      </c>
      <c r="M1946" s="286" t="str">
        <f t="shared" ca="1" si="130"/>
        <v/>
      </c>
      <c r="U1946" s="275"/>
    </row>
    <row r="1947" spans="1:21" x14ac:dyDescent="0.25">
      <c r="A1947" s="276"/>
      <c r="B1947" s="277" t="str">
        <f>IF(Table9[[#This Row],[Código do agregado
'[Entidade']]]="","",(CONCATENATE(VLOOKUP(Table9[[#This Row],[Código do agregado
'[Entidade']]],Table8[[Código do agregado '[Entidade']]:[Código do agregado
'[1º Direito']]],8,FALSE),".",Table9[[#This Row],[Membro]])))</f>
        <v/>
      </c>
      <c r="C1947" s="278"/>
      <c r="D1947" s="279"/>
      <c r="E1947" s="280" t="str">
        <f ca="1">IF(Table9[[#This Row],[Data de nascimento (aaaa-mm-dd)]]="","",(IF(A1947="","",DATEDIF(D1947,NOW(),"y"))))</f>
        <v/>
      </c>
      <c r="F1947" s="281"/>
      <c r="G1947" s="282"/>
      <c r="H1947" s="283" t="str">
        <f>IF(G1947="","",IF(G1947&gt;(auxiliar!L$2*14),"Sim","Não"))</f>
        <v/>
      </c>
      <c r="I1947" s="384" t="str">
        <f t="shared" si="127"/>
        <v/>
      </c>
      <c r="J1947" s="380" t="str">
        <f>IF(Table9[[#This Row],[Código do agregado
'[Entidade']]]="","",IF(A1947&lt;&gt;A1946,"A",IF(J1946="A","B",IF(J1946="B","C",IF(J1946="C","D",IF(J1946="D","E",IF(J1946="E","F",IF(J1946="F","G",IF(J1946="G","H",IF(J1946="H","I",IF(J1946="I","J",IF(J1946="J","K",IF(J1946="K","L",IF(J1946="L","M",IF(J1946="M","N",IF(J1946="N","O",IF(J1946="O","P",IF(J1946="P","Q"))))))))))))))))))</f>
        <v/>
      </c>
      <c r="K1947" s="284" t="str">
        <f t="shared" si="128"/>
        <v/>
      </c>
      <c r="L1947" s="285" t="str">
        <f t="shared" si="129"/>
        <v/>
      </c>
      <c r="M1947" s="286" t="str">
        <f t="shared" ca="1" si="130"/>
        <v/>
      </c>
      <c r="U1947" s="275"/>
    </row>
    <row r="1948" spans="1:21" x14ac:dyDescent="0.25">
      <c r="A1948" s="276"/>
      <c r="B1948" s="277" t="str">
        <f>IF(Table9[[#This Row],[Código do agregado
'[Entidade']]]="","",(CONCATENATE(VLOOKUP(Table9[[#This Row],[Código do agregado
'[Entidade']]],Table8[[Código do agregado '[Entidade']]:[Código do agregado
'[1º Direito']]],8,FALSE),".",Table9[[#This Row],[Membro]])))</f>
        <v/>
      </c>
      <c r="C1948" s="278"/>
      <c r="D1948" s="279"/>
      <c r="E1948" s="280" t="str">
        <f ca="1">IF(Table9[[#This Row],[Data de nascimento (aaaa-mm-dd)]]="","",(IF(A1948="","",DATEDIF(D1948,NOW(),"y"))))</f>
        <v/>
      </c>
      <c r="F1948" s="281"/>
      <c r="G1948" s="282"/>
      <c r="H1948" s="283" t="str">
        <f>IF(G1948="","",IF(G1948&gt;(auxiliar!L$2*14),"Sim","Não"))</f>
        <v/>
      </c>
      <c r="I1948" s="384" t="str">
        <f t="shared" si="127"/>
        <v/>
      </c>
      <c r="J1948" s="380" t="str">
        <f>IF(Table9[[#This Row],[Código do agregado
'[Entidade']]]="","",IF(A1948&lt;&gt;A1947,"A",IF(J1947="A","B",IF(J1947="B","C",IF(J1947="C","D",IF(J1947="D","E",IF(J1947="E","F",IF(J1947="F","G",IF(J1947="G","H",IF(J1947="H","I",IF(J1947="I","J",IF(J1947="J","K",IF(J1947="K","L",IF(J1947="L","M",IF(J1947="M","N",IF(J1947="N","O",IF(J1947="O","P",IF(J1947="P","Q"))))))))))))))))))</f>
        <v/>
      </c>
      <c r="K1948" s="284" t="str">
        <f t="shared" si="128"/>
        <v/>
      </c>
      <c r="L1948" s="285" t="str">
        <f t="shared" si="129"/>
        <v/>
      </c>
      <c r="M1948" s="286" t="str">
        <f t="shared" ca="1" si="130"/>
        <v/>
      </c>
      <c r="U1948" s="275"/>
    </row>
    <row r="1949" spans="1:21" x14ac:dyDescent="0.25">
      <c r="A1949" s="276"/>
      <c r="B1949" s="277" t="str">
        <f>IF(Table9[[#This Row],[Código do agregado
'[Entidade']]]="","",(CONCATENATE(VLOOKUP(Table9[[#This Row],[Código do agregado
'[Entidade']]],Table8[[Código do agregado '[Entidade']]:[Código do agregado
'[1º Direito']]],8,FALSE),".",Table9[[#This Row],[Membro]])))</f>
        <v/>
      </c>
      <c r="C1949" s="278"/>
      <c r="D1949" s="279"/>
      <c r="E1949" s="280" t="str">
        <f ca="1">IF(Table9[[#This Row],[Data de nascimento (aaaa-mm-dd)]]="","",(IF(A1949="","",DATEDIF(D1949,NOW(),"y"))))</f>
        <v/>
      </c>
      <c r="F1949" s="281"/>
      <c r="G1949" s="282"/>
      <c r="H1949" s="283" t="str">
        <f>IF(G1949="","",IF(G1949&gt;(auxiliar!L$2*14),"Sim","Não"))</f>
        <v/>
      </c>
      <c r="I1949" s="384" t="str">
        <f t="shared" si="127"/>
        <v/>
      </c>
      <c r="J1949" s="380" t="str">
        <f>IF(Table9[[#This Row],[Código do agregado
'[Entidade']]]="","",IF(A1949&lt;&gt;A1948,"A",IF(J1948="A","B",IF(J1948="B","C",IF(J1948="C","D",IF(J1948="D","E",IF(J1948="E","F",IF(J1948="F","G",IF(J1948="G","H",IF(J1948="H","I",IF(J1948="I","J",IF(J1948="J","K",IF(J1948="K","L",IF(J1948="L","M",IF(J1948="M","N",IF(J1948="N","O",IF(J1948="O","P",IF(J1948="P","Q"))))))))))))))))))</f>
        <v/>
      </c>
      <c r="K1949" s="284" t="str">
        <f t="shared" si="128"/>
        <v/>
      </c>
      <c r="L1949" s="285" t="str">
        <f t="shared" si="129"/>
        <v/>
      </c>
      <c r="M1949" s="286" t="str">
        <f t="shared" ca="1" si="130"/>
        <v/>
      </c>
      <c r="U1949" s="275"/>
    </row>
    <row r="1950" spans="1:21" x14ac:dyDescent="0.25">
      <c r="A1950" s="276"/>
      <c r="B1950" s="277" t="str">
        <f>IF(Table9[[#This Row],[Código do agregado
'[Entidade']]]="","",(CONCATENATE(VLOOKUP(Table9[[#This Row],[Código do agregado
'[Entidade']]],Table8[[Código do agregado '[Entidade']]:[Código do agregado
'[1º Direito']]],8,FALSE),".",Table9[[#This Row],[Membro]])))</f>
        <v/>
      </c>
      <c r="C1950" s="278"/>
      <c r="D1950" s="279"/>
      <c r="E1950" s="280" t="str">
        <f ca="1">IF(Table9[[#This Row],[Data de nascimento (aaaa-mm-dd)]]="","",(IF(A1950="","",DATEDIF(D1950,NOW(),"y"))))</f>
        <v/>
      </c>
      <c r="F1950" s="281"/>
      <c r="G1950" s="282"/>
      <c r="H1950" s="283" t="str">
        <f>IF(G1950="","",IF(G1950&gt;(auxiliar!L$2*14),"Sim","Não"))</f>
        <v/>
      </c>
      <c r="I1950" s="384" t="str">
        <f t="shared" si="127"/>
        <v/>
      </c>
      <c r="J1950" s="380" t="str">
        <f>IF(Table9[[#This Row],[Código do agregado
'[Entidade']]]="","",IF(A1950&lt;&gt;A1949,"A",IF(J1949="A","B",IF(J1949="B","C",IF(J1949="C","D",IF(J1949="D","E",IF(J1949="E","F",IF(J1949="F","G",IF(J1949="G","H",IF(J1949="H","I",IF(J1949="I","J",IF(J1949="J","K",IF(J1949="K","L",IF(J1949="L","M",IF(J1949="M","N",IF(J1949="N","O",IF(J1949="O","P",IF(J1949="P","Q"))))))))))))))))))</f>
        <v/>
      </c>
      <c r="K1950" s="284" t="str">
        <f t="shared" si="128"/>
        <v/>
      </c>
      <c r="L1950" s="285" t="str">
        <f t="shared" si="129"/>
        <v/>
      </c>
      <c r="M1950" s="286" t="str">
        <f t="shared" ca="1" si="130"/>
        <v/>
      </c>
      <c r="U1950" s="275"/>
    </row>
    <row r="1951" spans="1:21" x14ac:dyDescent="0.25">
      <c r="A1951" s="276"/>
      <c r="B1951" s="277" t="str">
        <f>IF(Table9[[#This Row],[Código do agregado
'[Entidade']]]="","",(CONCATENATE(VLOOKUP(Table9[[#This Row],[Código do agregado
'[Entidade']]],Table8[[Código do agregado '[Entidade']]:[Código do agregado
'[1º Direito']]],8,FALSE),".",Table9[[#This Row],[Membro]])))</f>
        <v/>
      </c>
      <c r="C1951" s="278"/>
      <c r="D1951" s="279"/>
      <c r="E1951" s="280" t="str">
        <f ca="1">IF(Table9[[#This Row],[Data de nascimento (aaaa-mm-dd)]]="","",(IF(A1951="","",DATEDIF(D1951,NOW(),"y"))))</f>
        <v/>
      </c>
      <c r="F1951" s="281"/>
      <c r="G1951" s="282"/>
      <c r="H1951" s="283" t="str">
        <f>IF(G1951="","",IF(G1951&gt;(auxiliar!L$2*14),"Sim","Não"))</f>
        <v/>
      </c>
      <c r="I1951" s="384" t="str">
        <f t="shared" si="127"/>
        <v/>
      </c>
      <c r="J1951" s="380" t="str">
        <f>IF(Table9[[#This Row],[Código do agregado
'[Entidade']]]="","",IF(A1951&lt;&gt;A1950,"A",IF(J1950="A","B",IF(J1950="B","C",IF(J1950="C","D",IF(J1950="D","E",IF(J1950="E","F",IF(J1950="F","G",IF(J1950="G","H",IF(J1950="H","I",IF(J1950="I","J",IF(J1950="J","K",IF(J1950="K","L",IF(J1950="L","M",IF(J1950="M","N",IF(J1950="N","O",IF(J1950="O","P",IF(J1950="P","Q"))))))))))))))))))</f>
        <v/>
      </c>
      <c r="K1951" s="284" t="str">
        <f t="shared" si="128"/>
        <v/>
      </c>
      <c r="L1951" s="285" t="str">
        <f t="shared" si="129"/>
        <v/>
      </c>
      <c r="M1951" s="286" t="str">
        <f t="shared" ca="1" si="130"/>
        <v/>
      </c>
      <c r="U1951" s="275"/>
    </row>
    <row r="1952" spans="1:21" x14ac:dyDescent="0.25">
      <c r="A1952" s="276"/>
      <c r="B1952" s="277" t="str">
        <f>IF(Table9[[#This Row],[Código do agregado
'[Entidade']]]="","",(CONCATENATE(VLOOKUP(Table9[[#This Row],[Código do agregado
'[Entidade']]],Table8[[Código do agregado '[Entidade']]:[Código do agregado
'[1º Direito']]],8,FALSE),".",Table9[[#This Row],[Membro]])))</f>
        <v/>
      </c>
      <c r="C1952" s="278"/>
      <c r="D1952" s="279"/>
      <c r="E1952" s="280" t="str">
        <f ca="1">IF(Table9[[#This Row],[Data de nascimento (aaaa-mm-dd)]]="","",(IF(A1952="","",DATEDIF(D1952,NOW(),"y"))))</f>
        <v/>
      </c>
      <c r="F1952" s="281"/>
      <c r="G1952" s="282"/>
      <c r="H1952" s="283" t="str">
        <f>IF(G1952="","",IF(G1952&gt;(auxiliar!L$2*14),"Sim","Não"))</f>
        <v/>
      </c>
      <c r="I1952" s="384" t="str">
        <f t="shared" si="127"/>
        <v/>
      </c>
      <c r="J1952" s="380" t="str">
        <f>IF(Table9[[#This Row],[Código do agregado
'[Entidade']]]="","",IF(A1952&lt;&gt;A1951,"A",IF(J1951="A","B",IF(J1951="B","C",IF(J1951="C","D",IF(J1951="D","E",IF(J1951="E","F",IF(J1951="F","G",IF(J1951="G","H",IF(J1951="H","I",IF(J1951="I","J",IF(J1951="J","K",IF(J1951="K","L",IF(J1951="L","M",IF(J1951="M","N",IF(J1951="N","O",IF(J1951="O","P",IF(J1951="P","Q"))))))))))))))))))</f>
        <v/>
      </c>
      <c r="K1952" s="284" t="str">
        <f t="shared" si="128"/>
        <v/>
      </c>
      <c r="L1952" s="285" t="str">
        <f t="shared" si="129"/>
        <v/>
      </c>
      <c r="M1952" s="286" t="str">
        <f t="shared" ca="1" si="130"/>
        <v/>
      </c>
      <c r="U1952" s="275"/>
    </row>
    <row r="1953" spans="1:21" x14ac:dyDescent="0.25">
      <c r="A1953" s="276"/>
      <c r="B1953" s="277" t="str">
        <f>IF(Table9[[#This Row],[Código do agregado
'[Entidade']]]="","",(CONCATENATE(VLOOKUP(Table9[[#This Row],[Código do agregado
'[Entidade']]],Table8[[Código do agregado '[Entidade']]:[Código do agregado
'[1º Direito']]],8,FALSE),".",Table9[[#This Row],[Membro]])))</f>
        <v/>
      </c>
      <c r="C1953" s="278"/>
      <c r="D1953" s="279"/>
      <c r="E1953" s="280" t="str">
        <f ca="1">IF(Table9[[#This Row],[Data de nascimento (aaaa-mm-dd)]]="","",(IF(A1953="","",DATEDIF(D1953,NOW(),"y"))))</f>
        <v/>
      </c>
      <c r="F1953" s="281"/>
      <c r="G1953" s="282"/>
      <c r="H1953" s="283" t="str">
        <f>IF(G1953="","",IF(G1953&gt;(auxiliar!L$2*14),"Sim","Não"))</f>
        <v/>
      </c>
      <c r="I1953" s="384" t="str">
        <f t="shared" si="127"/>
        <v/>
      </c>
      <c r="J1953" s="380" t="str">
        <f>IF(Table9[[#This Row],[Código do agregado
'[Entidade']]]="","",IF(A1953&lt;&gt;A1952,"A",IF(J1952="A","B",IF(J1952="B","C",IF(J1952="C","D",IF(J1952="D","E",IF(J1952="E","F",IF(J1952="F","G",IF(J1952="G","H",IF(J1952="H","I",IF(J1952="I","J",IF(J1952="J","K",IF(J1952="K","L",IF(J1952="L","M",IF(J1952="M","N",IF(J1952="N","O",IF(J1952="O","P",IF(J1952="P","Q"))))))))))))))))))</f>
        <v/>
      </c>
      <c r="K1953" s="284" t="str">
        <f t="shared" si="128"/>
        <v/>
      </c>
      <c r="L1953" s="285" t="str">
        <f t="shared" si="129"/>
        <v/>
      </c>
      <c r="M1953" s="286" t="str">
        <f t="shared" ca="1" si="130"/>
        <v/>
      </c>
      <c r="U1953" s="275"/>
    </row>
    <row r="1954" spans="1:21" x14ac:dyDescent="0.25">
      <c r="A1954" s="276"/>
      <c r="B1954" s="277" t="str">
        <f>IF(Table9[[#This Row],[Código do agregado
'[Entidade']]]="","",(CONCATENATE(VLOOKUP(Table9[[#This Row],[Código do agregado
'[Entidade']]],Table8[[Código do agregado '[Entidade']]:[Código do agregado
'[1º Direito']]],8,FALSE),".",Table9[[#This Row],[Membro]])))</f>
        <v/>
      </c>
      <c r="C1954" s="278"/>
      <c r="D1954" s="279"/>
      <c r="E1954" s="280" t="str">
        <f ca="1">IF(Table9[[#This Row],[Data de nascimento (aaaa-mm-dd)]]="","",(IF(A1954="","",DATEDIF(D1954,NOW(),"y"))))</f>
        <v/>
      </c>
      <c r="F1954" s="281"/>
      <c r="G1954" s="282"/>
      <c r="H1954" s="283" t="str">
        <f>IF(G1954="","",IF(G1954&gt;(auxiliar!L$2*14),"Sim","Não"))</f>
        <v/>
      </c>
      <c r="I1954" s="384" t="str">
        <f t="shared" si="127"/>
        <v/>
      </c>
      <c r="J1954" s="380" t="str">
        <f>IF(Table9[[#This Row],[Código do agregado
'[Entidade']]]="","",IF(A1954&lt;&gt;A1953,"A",IF(J1953="A","B",IF(J1953="B","C",IF(J1953="C","D",IF(J1953="D","E",IF(J1953="E","F",IF(J1953="F","G",IF(J1953="G","H",IF(J1953="H","I",IF(J1953="I","J",IF(J1953="J","K",IF(J1953="K","L",IF(J1953="L","M",IF(J1953="M","N",IF(J1953="N","O",IF(J1953="O","P",IF(J1953="P","Q"))))))))))))))))))</f>
        <v/>
      </c>
      <c r="K1954" s="284" t="str">
        <f t="shared" si="128"/>
        <v/>
      </c>
      <c r="L1954" s="285" t="str">
        <f t="shared" si="129"/>
        <v/>
      </c>
      <c r="M1954" s="286" t="str">
        <f t="shared" ca="1" si="130"/>
        <v/>
      </c>
      <c r="U1954" s="275"/>
    </row>
    <row r="1955" spans="1:21" x14ac:dyDescent="0.25">
      <c r="A1955" s="276"/>
      <c r="B1955" s="277" t="str">
        <f>IF(Table9[[#This Row],[Código do agregado
'[Entidade']]]="","",(CONCATENATE(VLOOKUP(Table9[[#This Row],[Código do agregado
'[Entidade']]],Table8[[Código do agregado '[Entidade']]:[Código do agregado
'[1º Direito']]],8,FALSE),".",Table9[[#This Row],[Membro]])))</f>
        <v/>
      </c>
      <c r="C1955" s="278"/>
      <c r="D1955" s="279"/>
      <c r="E1955" s="280" t="str">
        <f ca="1">IF(Table9[[#This Row],[Data de nascimento (aaaa-mm-dd)]]="","",(IF(A1955="","",DATEDIF(D1955,NOW(),"y"))))</f>
        <v/>
      </c>
      <c r="F1955" s="281"/>
      <c r="G1955" s="282"/>
      <c r="H1955" s="283" t="str">
        <f>IF(G1955="","",IF(G1955&gt;(auxiliar!L$2*14),"Sim","Não"))</f>
        <v/>
      </c>
      <c r="I1955" s="384" t="str">
        <f t="shared" si="127"/>
        <v/>
      </c>
      <c r="J1955" s="380" t="str">
        <f>IF(Table9[[#This Row],[Código do agregado
'[Entidade']]]="","",IF(A1955&lt;&gt;A1954,"A",IF(J1954="A","B",IF(J1954="B","C",IF(J1954="C","D",IF(J1954="D","E",IF(J1954="E","F",IF(J1954="F","G",IF(J1954="G","H",IF(J1954="H","I",IF(J1954="I","J",IF(J1954="J","K",IF(J1954="K","L",IF(J1954="L","M",IF(J1954="M","N",IF(J1954="N","O",IF(J1954="O","P",IF(J1954="P","Q"))))))))))))))))))</f>
        <v/>
      </c>
      <c r="K1955" s="284" t="str">
        <f t="shared" si="128"/>
        <v/>
      </c>
      <c r="L1955" s="285" t="str">
        <f t="shared" si="129"/>
        <v/>
      </c>
      <c r="M1955" s="286" t="str">
        <f t="shared" ca="1" si="130"/>
        <v/>
      </c>
      <c r="U1955" s="275"/>
    </row>
    <row r="1956" spans="1:21" x14ac:dyDescent="0.25">
      <c r="A1956" s="276"/>
      <c r="B1956" s="277" t="str">
        <f>IF(Table9[[#This Row],[Código do agregado
'[Entidade']]]="","",(CONCATENATE(VLOOKUP(Table9[[#This Row],[Código do agregado
'[Entidade']]],Table8[[Código do agregado '[Entidade']]:[Código do agregado
'[1º Direito']]],8,FALSE),".",Table9[[#This Row],[Membro]])))</f>
        <v/>
      </c>
      <c r="C1956" s="278"/>
      <c r="D1956" s="279"/>
      <c r="E1956" s="280" t="str">
        <f ca="1">IF(Table9[[#This Row],[Data de nascimento (aaaa-mm-dd)]]="","",(IF(A1956="","",DATEDIF(D1956,NOW(),"y"))))</f>
        <v/>
      </c>
      <c r="F1956" s="281"/>
      <c r="G1956" s="282"/>
      <c r="H1956" s="283" t="str">
        <f>IF(G1956="","",IF(G1956&gt;(auxiliar!L$2*14),"Sim","Não"))</f>
        <v/>
      </c>
      <c r="I1956" s="384" t="str">
        <f t="shared" si="127"/>
        <v/>
      </c>
      <c r="J1956" s="380" t="str">
        <f>IF(Table9[[#This Row],[Código do agregado
'[Entidade']]]="","",IF(A1956&lt;&gt;A1955,"A",IF(J1955="A","B",IF(J1955="B","C",IF(J1955="C","D",IF(J1955="D","E",IF(J1955="E","F",IF(J1955="F","G",IF(J1955="G","H",IF(J1955="H","I",IF(J1955="I","J",IF(J1955="J","K",IF(J1955="K","L",IF(J1955="L","M",IF(J1955="M","N",IF(J1955="N","O",IF(J1955="O","P",IF(J1955="P","Q"))))))))))))))))))</f>
        <v/>
      </c>
      <c r="K1956" s="284" t="str">
        <f t="shared" si="128"/>
        <v/>
      </c>
      <c r="L1956" s="285" t="str">
        <f t="shared" si="129"/>
        <v/>
      </c>
      <c r="M1956" s="286" t="str">
        <f t="shared" ca="1" si="130"/>
        <v/>
      </c>
      <c r="U1956" s="275"/>
    </row>
    <row r="1957" spans="1:21" x14ac:dyDescent="0.25">
      <c r="A1957" s="276"/>
      <c r="B1957" s="277" t="str">
        <f>IF(Table9[[#This Row],[Código do agregado
'[Entidade']]]="","",(CONCATENATE(VLOOKUP(Table9[[#This Row],[Código do agregado
'[Entidade']]],Table8[[Código do agregado '[Entidade']]:[Código do agregado
'[1º Direito']]],8,FALSE),".",Table9[[#This Row],[Membro]])))</f>
        <v/>
      </c>
      <c r="C1957" s="278"/>
      <c r="D1957" s="279"/>
      <c r="E1957" s="280" t="str">
        <f ca="1">IF(Table9[[#This Row],[Data de nascimento (aaaa-mm-dd)]]="","",(IF(A1957="","",DATEDIF(D1957,NOW(),"y"))))</f>
        <v/>
      </c>
      <c r="F1957" s="281"/>
      <c r="G1957" s="282"/>
      <c r="H1957" s="283" t="str">
        <f>IF(G1957="","",IF(G1957&gt;(auxiliar!L$2*14),"Sim","Não"))</f>
        <v/>
      </c>
      <c r="I1957" s="384" t="str">
        <f t="shared" si="127"/>
        <v/>
      </c>
      <c r="J1957" s="380" t="str">
        <f>IF(Table9[[#This Row],[Código do agregado
'[Entidade']]]="","",IF(A1957&lt;&gt;A1956,"A",IF(J1956="A","B",IF(J1956="B","C",IF(J1956="C","D",IF(J1956="D","E",IF(J1956="E","F",IF(J1956="F","G",IF(J1956="G","H",IF(J1956="H","I",IF(J1956="I","J",IF(J1956="J","K",IF(J1956="K","L",IF(J1956="L","M",IF(J1956="M","N",IF(J1956="N","O",IF(J1956="O","P",IF(J1956="P","Q"))))))))))))))))))</f>
        <v/>
      </c>
      <c r="K1957" s="284" t="str">
        <f t="shared" si="128"/>
        <v/>
      </c>
      <c r="L1957" s="285" t="str">
        <f t="shared" si="129"/>
        <v/>
      </c>
      <c r="M1957" s="286" t="str">
        <f t="shared" ca="1" si="130"/>
        <v/>
      </c>
      <c r="U1957" s="275"/>
    </row>
    <row r="1958" spans="1:21" x14ac:dyDescent="0.25">
      <c r="A1958" s="276"/>
      <c r="B1958" s="277" t="str">
        <f>IF(Table9[[#This Row],[Código do agregado
'[Entidade']]]="","",(CONCATENATE(VLOOKUP(Table9[[#This Row],[Código do agregado
'[Entidade']]],Table8[[Código do agregado '[Entidade']]:[Código do agregado
'[1º Direito']]],8,FALSE),".",Table9[[#This Row],[Membro]])))</f>
        <v/>
      </c>
      <c r="C1958" s="278"/>
      <c r="D1958" s="279"/>
      <c r="E1958" s="280" t="str">
        <f ca="1">IF(Table9[[#This Row],[Data de nascimento (aaaa-mm-dd)]]="","",(IF(A1958="","",DATEDIF(D1958,NOW(),"y"))))</f>
        <v/>
      </c>
      <c r="F1958" s="281"/>
      <c r="G1958" s="282"/>
      <c r="H1958" s="283" t="str">
        <f>IF(G1958="","",IF(G1958&gt;(auxiliar!L$2*14),"Sim","Não"))</f>
        <v/>
      </c>
      <c r="I1958" s="384" t="str">
        <f t="shared" si="127"/>
        <v/>
      </c>
      <c r="J1958" s="380" t="str">
        <f>IF(Table9[[#This Row],[Código do agregado
'[Entidade']]]="","",IF(A1958&lt;&gt;A1957,"A",IF(J1957="A","B",IF(J1957="B","C",IF(J1957="C","D",IF(J1957="D","E",IF(J1957="E","F",IF(J1957="F","G",IF(J1957="G","H",IF(J1957="H","I",IF(J1957="I","J",IF(J1957="J","K",IF(J1957="K","L",IF(J1957="L","M",IF(J1957="M","N",IF(J1957="N","O",IF(J1957="O","P",IF(J1957="P","Q"))))))))))))))))))</f>
        <v/>
      </c>
      <c r="K1958" s="284" t="str">
        <f t="shared" si="128"/>
        <v/>
      </c>
      <c r="L1958" s="285" t="str">
        <f t="shared" si="129"/>
        <v/>
      </c>
      <c r="M1958" s="286" t="str">
        <f t="shared" ca="1" si="130"/>
        <v/>
      </c>
      <c r="U1958" s="275"/>
    </row>
    <row r="1959" spans="1:21" x14ac:dyDescent="0.25">
      <c r="A1959" s="276"/>
      <c r="B1959" s="277" t="str">
        <f>IF(Table9[[#This Row],[Código do agregado
'[Entidade']]]="","",(CONCATENATE(VLOOKUP(Table9[[#This Row],[Código do agregado
'[Entidade']]],Table8[[Código do agregado '[Entidade']]:[Código do agregado
'[1º Direito']]],8,FALSE),".",Table9[[#This Row],[Membro]])))</f>
        <v/>
      </c>
      <c r="C1959" s="278"/>
      <c r="D1959" s="279"/>
      <c r="E1959" s="280" t="str">
        <f ca="1">IF(Table9[[#This Row],[Data de nascimento (aaaa-mm-dd)]]="","",(IF(A1959="","",DATEDIF(D1959,NOW(),"y"))))</f>
        <v/>
      </c>
      <c r="F1959" s="281"/>
      <c r="G1959" s="282"/>
      <c r="H1959" s="283" t="str">
        <f>IF(G1959="","",IF(G1959&gt;(auxiliar!L$2*14),"Sim","Não"))</f>
        <v/>
      </c>
      <c r="I1959" s="384" t="str">
        <f t="shared" si="127"/>
        <v/>
      </c>
      <c r="J1959" s="380" t="str">
        <f>IF(Table9[[#This Row],[Código do agregado
'[Entidade']]]="","",IF(A1959&lt;&gt;A1958,"A",IF(J1958="A","B",IF(J1958="B","C",IF(J1958="C","D",IF(J1958="D","E",IF(J1958="E","F",IF(J1958="F","G",IF(J1958="G","H",IF(J1958="H","I",IF(J1958="I","J",IF(J1958="J","K",IF(J1958="K","L",IF(J1958="L","M",IF(J1958="M","N",IF(J1958="N","O",IF(J1958="O","P",IF(J1958="P","Q"))))))))))))))))))</f>
        <v/>
      </c>
      <c r="K1959" s="284" t="str">
        <f t="shared" si="128"/>
        <v/>
      </c>
      <c r="L1959" s="285" t="str">
        <f t="shared" si="129"/>
        <v/>
      </c>
      <c r="M1959" s="286" t="str">
        <f t="shared" ca="1" si="130"/>
        <v/>
      </c>
      <c r="U1959" s="275"/>
    </row>
    <row r="1960" spans="1:21" x14ac:dyDescent="0.25">
      <c r="A1960" s="276"/>
      <c r="B1960" s="277" t="str">
        <f>IF(Table9[[#This Row],[Código do agregado
'[Entidade']]]="","",(CONCATENATE(VLOOKUP(Table9[[#This Row],[Código do agregado
'[Entidade']]],Table8[[Código do agregado '[Entidade']]:[Código do agregado
'[1º Direito']]],8,FALSE),".",Table9[[#This Row],[Membro]])))</f>
        <v/>
      </c>
      <c r="C1960" s="278"/>
      <c r="D1960" s="279"/>
      <c r="E1960" s="280" t="str">
        <f ca="1">IF(Table9[[#This Row],[Data de nascimento (aaaa-mm-dd)]]="","",(IF(A1960="","",DATEDIF(D1960,NOW(),"y"))))</f>
        <v/>
      </c>
      <c r="F1960" s="281"/>
      <c r="G1960" s="282"/>
      <c r="H1960" s="283" t="str">
        <f>IF(G1960="","",IF(G1960&gt;(auxiliar!L$2*14),"Sim","Não"))</f>
        <v/>
      </c>
      <c r="I1960" s="384" t="str">
        <f t="shared" si="127"/>
        <v/>
      </c>
      <c r="J1960" s="380" t="str">
        <f>IF(Table9[[#This Row],[Código do agregado
'[Entidade']]]="","",IF(A1960&lt;&gt;A1959,"A",IF(J1959="A","B",IF(J1959="B","C",IF(J1959="C","D",IF(J1959="D","E",IF(J1959="E","F",IF(J1959="F","G",IF(J1959="G","H",IF(J1959="H","I",IF(J1959="I","J",IF(J1959="J","K",IF(J1959="K","L",IF(J1959="L","M",IF(J1959="M","N",IF(J1959="N","O",IF(J1959="O","P",IF(J1959="P","Q"))))))))))))))))))</f>
        <v/>
      </c>
      <c r="K1960" s="284" t="str">
        <f t="shared" si="128"/>
        <v/>
      </c>
      <c r="L1960" s="285" t="str">
        <f t="shared" si="129"/>
        <v/>
      </c>
      <c r="M1960" s="286" t="str">
        <f t="shared" ca="1" si="130"/>
        <v/>
      </c>
      <c r="U1960" s="275"/>
    </row>
    <row r="1961" spans="1:21" x14ac:dyDescent="0.25">
      <c r="A1961" s="276"/>
      <c r="B1961" s="277" t="str">
        <f>IF(Table9[[#This Row],[Código do agregado
'[Entidade']]]="","",(CONCATENATE(VLOOKUP(Table9[[#This Row],[Código do agregado
'[Entidade']]],Table8[[Código do agregado '[Entidade']]:[Código do agregado
'[1º Direito']]],8,FALSE),".",Table9[[#This Row],[Membro]])))</f>
        <v/>
      </c>
      <c r="C1961" s="278"/>
      <c r="D1961" s="279"/>
      <c r="E1961" s="280" t="str">
        <f ca="1">IF(Table9[[#This Row],[Data de nascimento (aaaa-mm-dd)]]="","",(IF(A1961="","",DATEDIF(D1961,NOW(),"y"))))</f>
        <v/>
      </c>
      <c r="F1961" s="281"/>
      <c r="G1961" s="282"/>
      <c r="H1961" s="283" t="str">
        <f>IF(G1961="","",IF(G1961&gt;(auxiliar!L$2*14),"Sim","Não"))</f>
        <v/>
      </c>
      <c r="I1961" s="384" t="str">
        <f t="shared" si="127"/>
        <v/>
      </c>
      <c r="J1961" s="380" t="str">
        <f>IF(Table9[[#This Row],[Código do agregado
'[Entidade']]]="","",IF(A1961&lt;&gt;A1960,"A",IF(J1960="A","B",IF(J1960="B","C",IF(J1960="C","D",IF(J1960="D","E",IF(J1960="E","F",IF(J1960="F","G",IF(J1960="G","H",IF(J1960="H","I",IF(J1960="I","J",IF(J1960="J","K",IF(J1960="K","L",IF(J1960="L","M",IF(J1960="M","N",IF(J1960="N","O",IF(J1960="O","P",IF(J1960="P","Q"))))))))))))))))))</f>
        <v/>
      </c>
      <c r="K1961" s="284" t="str">
        <f t="shared" si="128"/>
        <v/>
      </c>
      <c r="L1961" s="285" t="str">
        <f t="shared" si="129"/>
        <v/>
      </c>
      <c r="M1961" s="286" t="str">
        <f t="shared" ca="1" si="130"/>
        <v/>
      </c>
      <c r="U1961" s="275"/>
    </row>
    <row r="1962" spans="1:21" x14ac:dyDescent="0.25">
      <c r="A1962" s="276"/>
      <c r="B1962" s="277" t="str">
        <f>IF(Table9[[#This Row],[Código do agregado
'[Entidade']]]="","",(CONCATENATE(VLOOKUP(Table9[[#This Row],[Código do agregado
'[Entidade']]],Table8[[Código do agregado '[Entidade']]:[Código do agregado
'[1º Direito']]],8,FALSE),".",Table9[[#This Row],[Membro]])))</f>
        <v/>
      </c>
      <c r="C1962" s="278"/>
      <c r="D1962" s="279"/>
      <c r="E1962" s="280" t="str">
        <f ca="1">IF(Table9[[#This Row],[Data de nascimento (aaaa-mm-dd)]]="","",(IF(A1962="","",DATEDIF(D1962,NOW(),"y"))))</f>
        <v/>
      </c>
      <c r="F1962" s="281"/>
      <c r="G1962" s="282"/>
      <c r="H1962" s="283" t="str">
        <f>IF(G1962="","",IF(G1962&gt;(auxiliar!L$2*14),"Sim","Não"))</f>
        <v/>
      </c>
      <c r="I1962" s="384" t="str">
        <f t="shared" si="127"/>
        <v/>
      </c>
      <c r="J1962" s="380" t="str">
        <f>IF(Table9[[#This Row],[Código do agregado
'[Entidade']]]="","",IF(A1962&lt;&gt;A1961,"A",IF(J1961="A","B",IF(J1961="B","C",IF(J1961="C","D",IF(J1961="D","E",IF(J1961="E","F",IF(J1961="F","G",IF(J1961="G","H",IF(J1961="H","I",IF(J1961="I","J",IF(J1961="J","K",IF(J1961="K","L",IF(J1961="L","M",IF(J1961="M","N",IF(J1961="N","O",IF(J1961="O","P",IF(J1961="P","Q"))))))))))))))))))</f>
        <v/>
      </c>
      <c r="K1962" s="284" t="str">
        <f t="shared" si="128"/>
        <v/>
      </c>
      <c r="L1962" s="285" t="str">
        <f t="shared" si="129"/>
        <v/>
      </c>
      <c r="M1962" s="286" t="str">
        <f t="shared" ca="1" si="130"/>
        <v/>
      </c>
      <c r="U1962" s="275"/>
    </row>
    <row r="1963" spans="1:21" x14ac:dyDescent="0.25">
      <c r="A1963" s="276"/>
      <c r="B1963" s="277" t="str">
        <f>IF(Table9[[#This Row],[Código do agregado
'[Entidade']]]="","",(CONCATENATE(VLOOKUP(Table9[[#This Row],[Código do agregado
'[Entidade']]],Table8[[Código do agregado '[Entidade']]:[Código do agregado
'[1º Direito']]],8,FALSE),".",Table9[[#This Row],[Membro]])))</f>
        <v/>
      </c>
      <c r="C1963" s="278"/>
      <c r="D1963" s="279"/>
      <c r="E1963" s="280" t="str">
        <f ca="1">IF(Table9[[#This Row],[Data de nascimento (aaaa-mm-dd)]]="","",(IF(A1963="","",DATEDIF(D1963,NOW(),"y"))))</f>
        <v/>
      </c>
      <c r="F1963" s="281"/>
      <c r="G1963" s="282"/>
      <c r="H1963" s="283" t="str">
        <f>IF(G1963="","",IF(G1963&gt;(auxiliar!L$2*14),"Sim","Não"))</f>
        <v/>
      </c>
      <c r="I1963" s="384" t="str">
        <f t="shared" si="127"/>
        <v/>
      </c>
      <c r="J1963" s="380" t="str">
        <f>IF(Table9[[#This Row],[Código do agregado
'[Entidade']]]="","",IF(A1963&lt;&gt;A1962,"A",IF(J1962="A","B",IF(J1962="B","C",IF(J1962="C","D",IF(J1962="D","E",IF(J1962="E","F",IF(J1962="F","G",IF(J1962="G","H",IF(J1962="H","I",IF(J1962="I","J",IF(J1962="J","K",IF(J1962="K","L",IF(J1962="L","M",IF(J1962="M","N",IF(J1962="N","O",IF(J1962="O","P",IF(J1962="P","Q"))))))))))))))))))</f>
        <v/>
      </c>
      <c r="K1963" s="284" t="str">
        <f t="shared" si="128"/>
        <v/>
      </c>
      <c r="L1963" s="285" t="str">
        <f t="shared" si="129"/>
        <v/>
      </c>
      <c r="M1963" s="286" t="str">
        <f t="shared" ca="1" si="130"/>
        <v/>
      </c>
      <c r="U1963" s="275"/>
    </row>
    <row r="1964" spans="1:21" x14ac:dyDescent="0.25">
      <c r="A1964" s="276"/>
      <c r="B1964" s="277" t="str">
        <f>IF(Table9[[#This Row],[Código do agregado
'[Entidade']]]="","",(CONCATENATE(VLOOKUP(Table9[[#This Row],[Código do agregado
'[Entidade']]],Table8[[Código do agregado '[Entidade']]:[Código do agregado
'[1º Direito']]],8,FALSE),".",Table9[[#This Row],[Membro]])))</f>
        <v/>
      </c>
      <c r="C1964" s="278"/>
      <c r="D1964" s="279"/>
      <c r="E1964" s="280" t="str">
        <f ca="1">IF(Table9[[#This Row],[Data de nascimento (aaaa-mm-dd)]]="","",(IF(A1964="","",DATEDIF(D1964,NOW(),"y"))))</f>
        <v/>
      </c>
      <c r="F1964" s="281"/>
      <c r="G1964" s="282"/>
      <c r="H1964" s="283" t="str">
        <f>IF(G1964="","",IF(G1964&gt;(auxiliar!L$2*14),"Sim","Não"))</f>
        <v/>
      </c>
      <c r="I1964" s="384" t="str">
        <f t="shared" si="127"/>
        <v/>
      </c>
      <c r="J1964" s="380" t="str">
        <f>IF(Table9[[#This Row],[Código do agregado
'[Entidade']]]="","",IF(A1964&lt;&gt;A1963,"A",IF(J1963="A","B",IF(J1963="B","C",IF(J1963="C","D",IF(J1963="D","E",IF(J1963="E","F",IF(J1963="F","G",IF(J1963="G","H",IF(J1963="H","I",IF(J1963="I","J",IF(J1963="J","K",IF(J1963="K","L",IF(J1963="L","M",IF(J1963="M","N",IF(J1963="N","O",IF(J1963="O","P",IF(J1963="P","Q"))))))))))))))))))</f>
        <v/>
      </c>
      <c r="K1964" s="284" t="str">
        <f t="shared" si="128"/>
        <v/>
      </c>
      <c r="L1964" s="285" t="str">
        <f t="shared" si="129"/>
        <v/>
      </c>
      <c r="M1964" s="286" t="str">
        <f t="shared" ca="1" si="130"/>
        <v/>
      </c>
      <c r="U1964" s="275"/>
    </row>
    <row r="1965" spans="1:21" x14ac:dyDescent="0.25">
      <c r="A1965" s="276"/>
      <c r="B1965" s="277" t="str">
        <f>IF(Table9[[#This Row],[Código do agregado
'[Entidade']]]="","",(CONCATENATE(VLOOKUP(Table9[[#This Row],[Código do agregado
'[Entidade']]],Table8[[Código do agregado '[Entidade']]:[Código do agregado
'[1º Direito']]],8,FALSE),".",Table9[[#This Row],[Membro]])))</f>
        <v/>
      </c>
      <c r="C1965" s="278"/>
      <c r="D1965" s="279"/>
      <c r="E1965" s="280" t="str">
        <f ca="1">IF(Table9[[#This Row],[Data de nascimento (aaaa-mm-dd)]]="","",(IF(A1965="","",DATEDIF(D1965,NOW(),"y"))))</f>
        <v/>
      </c>
      <c r="F1965" s="281"/>
      <c r="G1965" s="282"/>
      <c r="H1965" s="283" t="str">
        <f>IF(G1965="","",IF(G1965&gt;(auxiliar!L$2*14),"Sim","Não"))</f>
        <v/>
      </c>
      <c r="I1965" s="384" t="str">
        <f t="shared" si="127"/>
        <v/>
      </c>
      <c r="J1965" s="380" t="str">
        <f>IF(Table9[[#This Row],[Código do agregado
'[Entidade']]]="","",IF(A1965&lt;&gt;A1964,"A",IF(J1964="A","B",IF(J1964="B","C",IF(J1964="C","D",IF(J1964="D","E",IF(J1964="E","F",IF(J1964="F","G",IF(J1964="G","H",IF(J1964="H","I",IF(J1964="I","J",IF(J1964="J","K",IF(J1964="K","L",IF(J1964="L","M",IF(J1964="M","N",IF(J1964="N","O",IF(J1964="O","P",IF(J1964="P","Q"))))))))))))))))))</f>
        <v/>
      </c>
      <c r="K1965" s="284" t="str">
        <f t="shared" si="128"/>
        <v/>
      </c>
      <c r="L1965" s="285" t="str">
        <f t="shared" si="129"/>
        <v/>
      </c>
      <c r="M1965" s="286" t="str">
        <f t="shared" ca="1" si="130"/>
        <v/>
      </c>
      <c r="U1965" s="275"/>
    </row>
    <row r="1966" spans="1:21" x14ac:dyDescent="0.25">
      <c r="A1966" s="276"/>
      <c r="B1966" s="277" t="str">
        <f>IF(Table9[[#This Row],[Código do agregado
'[Entidade']]]="","",(CONCATENATE(VLOOKUP(Table9[[#This Row],[Código do agregado
'[Entidade']]],Table8[[Código do agregado '[Entidade']]:[Código do agregado
'[1º Direito']]],8,FALSE),".",Table9[[#This Row],[Membro]])))</f>
        <v/>
      </c>
      <c r="C1966" s="278"/>
      <c r="D1966" s="279"/>
      <c r="E1966" s="280" t="str">
        <f ca="1">IF(Table9[[#This Row],[Data de nascimento (aaaa-mm-dd)]]="","",(IF(A1966="","",DATEDIF(D1966,NOW(),"y"))))</f>
        <v/>
      </c>
      <c r="F1966" s="281"/>
      <c r="G1966" s="282"/>
      <c r="H1966" s="283" t="str">
        <f>IF(G1966="","",IF(G1966&gt;(auxiliar!L$2*14),"Sim","Não"))</f>
        <v/>
      </c>
      <c r="I1966" s="384" t="str">
        <f t="shared" si="127"/>
        <v/>
      </c>
      <c r="J1966" s="380" t="str">
        <f>IF(Table9[[#This Row],[Código do agregado
'[Entidade']]]="","",IF(A1966&lt;&gt;A1965,"A",IF(J1965="A","B",IF(J1965="B","C",IF(J1965="C","D",IF(J1965="D","E",IF(J1965="E","F",IF(J1965="F","G",IF(J1965="G","H",IF(J1965="H","I",IF(J1965="I","J",IF(J1965="J","K",IF(J1965="K","L",IF(J1965="L","M",IF(J1965="M","N",IF(J1965="N","O",IF(J1965="O","P",IF(J1965="P","Q"))))))))))))))))))</f>
        <v/>
      </c>
      <c r="K1966" s="284" t="str">
        <f t="shared" si="128"/>
        <v/>
      </c>
      <c r="L1966" s="285" t="str">
        <f t="shared" si="129"/>
        <v/>
      </c>
      <c r="M1966" s="286" t="str">
        <f t="shared" ca="1" si="130"/>
        <v/>
      </c>
      <c r="U1966" s="275"/>
    </row>
    <row r="1967" spans="1:21" x14ac:dyDescent="0.25">
      <c r="A1967" s="276"/>
      <c r="B1967" s="277" t="str">
        <f>IF(Table9[[#This Row],[Código do agregado
'[Entidade']]]="","",(CONCATENATE(VLOOKUP(Table9[[#This Row],[Código do agregado
'[Entidade']]],Table8[[Código do agregado '[Entidade']]:[Código do agregado
'[1º Direito']]],8,FALSE),".",Table9[[#This Row],[Membro]])))</f>
        <v/>
      </c>
      <c r="C1967" s="278"/>
      <c r="D1967" s="279"/>
      <c r="E1967" s="280" t="str">
        <f ca="1">IF(Table9[[#This Row],[Data de nascimento (aaaa-mm-dd)]]="","",(IF(A1967="","",DATEDIF(D1967,NOW(),"y"))))</f>
        <v/>
      </c>
      <c r="F1967" s="281"/>
      <c r="G1967" s="282"/>
      <c r="H1967" s="283" t="str">
        <f>IF(G1967="","",IF(G1967&gt;(auxiliar!L$2*14),"Sim","Não"))</f>
        <v/>
      </c>
      <c r="I1967" s="384" t="str">
        <f t="shared" si="127"/>
        <v/>
      </c>
      <c r="J1967" s="380" t="str">
        <f>IF(Table9[[#This Row],[Código do agregado
'[Entidade']]]="","",IF(A1967&lt;&gt;A1966,"A",IF(J1966="A","B",IF(J1966="B","C",IF(J1966="C","D",IF(J1966="D","E",IF(J1966="E","F",IF(J1966="F","G",IF(J1966="G","H",IF(J1966="H","I",IF(J1966="I","J",IF(J1966="J","K",IF(J1966="K","L",IF(J1966="L","M",IF(J1966="M","N",IF(J1966="N","O",IF(J1966="O","P",IF(J1966="P","Q"))))))))))))))))))</f>
        <v/>
      </c>
      <c r="K1967" s="284" t="str">
        <f t="shared" si="128"/>
        <v/>
      </c>
      <c r="L1967" s="285" t="str">
        <f t="shared" si="129"/>
        <v/>
      </c>
      <c r="M1967" s="286" t="str">
        <f t="shared" ca="1" si="130"/>
        <v/>
      </c>
      <c r="U1967" s="275"/>
    </row>
    <row r="1968" spans="1:21" x14ac:dyDescent="0.25">
      <c r="A1968" s="276"/>
      <c r="B1968" s="277" t="str">
        <f>IF(Table9[[#This Row],[Código do agregado
'[Entidade']]]="","",(CONCATENATE(VLOOKUP(Table9[[#This Row],[Código do agregado
'[Entidade']]],Table8[[Código do agregado '[Entidade']]:[Código do agregado
'[1º Direito']]],8,FALSE),".",Table9[[#This Row],[Membro]])))</f>
        <v/>
      </c>
      <c r="C1968" s="278"/>
      <c r="D1968" s="279"/>
      <c r="E1968" s="280" t="str">
        <f ca="1">IF(Table9[[#This Row],[Data de nascimento (aaaa-mm-dd)]]="","",(IF(A1968="","",DATEDIF(D1968,NOW(),"y"))))</f>
        <v/>
      </c>
      <c r="F1968" s="281"/>
      <c r="G1968" s="282"/>
      <c r="H1968" s="283" t="str">
        <f>IF(G1968="","",IF(G1968&gt;(auxiliar!L$2*14),"Sim","Não"))</f>
        <v/>
      </c>
      <c r="I1968" s="384" t="str">
        <f t="shared" si="127"/>
        <v/>
      </c>
      <c r="J1968" s="380" t="str">
        <f>IF(Table9[[#This Row],[Código do agregado
'[Entidade']]]="","",IF(A1968&lt;&gt;A1967,"A",IF(J1967="A","B",IF(J1967="B","C",IF(J1967="C","D",IF(J1967="D","E",IF(J1967="E","F",IF(J1967="F","G",IF(J1967="G","H",IF(J1967="H","I",IF(J1967="I","J",IF(J1967="J","K",IF(J1967="K","L",IF(J1967="L","M",IF(J1967="M","N",IF(J1967="N","O",IF(J1967="O","P",IF(J1967="P","Q"))))))))))))))))))</f>
        <v/>
      </c>
      <c r="K1968" s="284" t="str">
        <f t="shared" si="128"/>
        <v/>
      </c>
      <c r="L1968" s="285" t="str">
        <f t="shared" si="129"/>
        <v/>
      </c>
      <c r="M1968" s="286" t="str">
        <f t="shared" ca="1" si="130"/>
        <v/>
      </c>
      <c r="U1968" s="275"/>
    </row>
    <row r="1969" spans="1:21" x14ac:dyDescent="0.25">
      <c r="A1969" s="276"/>
      <c r="B1969" s="277" t="str">
        <f>IF(Table9[[#This Row],[Código do agregado
'[Entidade']]]="","",(CONCATENATE(VLOOKUP(Table9[[#This Row],[Código do agregado
'[Entidade']]],Table8[[Código do agregado '[Entidade']]:[Código do agregado
'[1º Direito']]],8,FALSE),".",Table9[[#This Row],[Membro]])))</f>
        <v/>
      </c>
      <c r="C1969" s="278"/>
      <c r="D1969" s="279"/>
      <c r="E1969" s="280" t="str">
        <f ca="1">IF(Table9[[#This Row],[Data de nascimento (aaaa-mm-dd)]]="","",(IF(A1969="","",DATEDIF(D1969,NOW(),"y"))))</f>
        <v/>
      </c>
      <c r="F1969" s="281"/>
      <c r="G1969" s="282"/>
      <c r="H1969" s="283" t="str">
        <f>IF(G1969="","",IF(G1969&gt;(auxiliar!L$2*14),"Sim","Não"))</f>
        <v/>
      </c>
      <c r="I1969" s="384" t="str">
        <f t="shared" si="127"/>
        <v/>
      </c>
      <c r="J1969" s="380" t="str">
        <f>IF(Table9[[#This Row],[Código do agregado
'[Entidade']]]="","",IF(A1969&lt;&gt;A1968,"A",IF(J1968="A","B",IF(J1968="B","C",IF(J1968="C","D",IF(J1968="D","E",IF(J1968="E","F",IF(J1968="F","G",IF(J1968="G","H",IF(J1968="H","I",IF(J1968="I","J",IF(J1968="J","K",IF(J1968="K","L",IF(J1968="L","M",IF(J1968="M","N",IF(J1968="N","O",IF(J1968="O","P",IF(J1968="P","Q"))))))))))))))))))</f>
        <v/>
      </c>
      <c r="K1969" s="284" t="str">
        <f t="shared" si="128"/>
        <v/>
      </c>
      <c r="L1969" s="285" t="str">
        <f t="shared" si="129"/>
        <v/>
      </c>
      <c r="M1969" s="286" t="str">
        <f t="shared" ca="1" si="130"/>
        <v/>
      </c>
      <c r="U1969" s="275"/>
    </row>
    <row r="1970" spans="1:21" x14ac:dyDescent="0.25">
      <c r="A1970" s="276"/>
      <c r="B1970" s="277" t="str">
        <f>IF(Table9[[#This Row],[Código do agregado
'[Entidade']]]="","",(CONCATENATE(VLOOKUP(Table9[[#This Row],[Código do agregado
'[Entidade']]],Table8[[Código do agregado '[Entidade']]:[Código do agregado
'[1º Direito']]],8,FALSE),".",Table9[[#This Row],[Membro]])))</f>
        <v/>
      </c>
      <c r="C1970" s="278"/>
      <c r="D1970" s="279"/>
      <c r="E1970" s="280" t="str">
        <f ca="1">IF(Table9[[#This Row],[Data de nascimento (aaaa-mm-dd)]]="","",(IF(A1970="","",DATEDIF(D1970,NOW(),"y"))))</f>
        <v/>
      </c>
      <c r="F1970" s="281"/>
      <c r="G1970" s="282"/>
      <c r="H1970" s="283" t="str">
        <f>IF(G1970="","",IF(G1970&gt;(auxiliar!L$2*14),"Sim","Não"))</f>
        <v/>
      </c>
      <c r="I1970" s="384" t="str">
        <f t="shared" si="127"/>
        <v/>
      </c>
      <c r="J1970" s="380" t="str">
        <f>IF(Table9[[#This Row],[Código do agregado
'[Entidade']]]="","",IF(A1970&lt;&gt;A1969,"A",IF(J1969="A","B",IF(J1969="B","C",IF(J1969="C","D",IF(J1969="D","E",IF(J1969="E","F",IF(J1969="F","G",IF(J1969="G","H",IF(J1969="H","I",IF(J1969="I","J",IF(J1969="J","K",IF(J1969="K","L",IF(J1969="L","M",IF(J1969="M","N",IF(J1969="N","O",IF(J1969="O","P",IF(J1969="P","Q"))))))))))))))))))</f>
        <v/>
      </c>
      <c r="K1970" s="284" t="str">
        <f t="shared" si="128"/>
        <v/>
      </c>
      <c r="L1970" s="285" t="str">
        <f t="shared" si="129"/>
        <v/>
      </c>
      <c r="M1970" s="286" t="str">
        <f t="shared" ca="1" si="130"/>
        <v/>
      </c>
      <c r="U1970" s="275"/>
    </row>
    <row r="1971" spans="1:21" x14ac:dyDescent="0.25">
      <c r="A1971" s="276"/>
      <c r="B1971" s="277" t="str">
        <f>IF(Table9[[#This Row],[Código do agregado
'[Entidade']]]="","",(CONCATENATE(VLOOKUP(Table9[[#This Row],[Código do agregado
'[Entidade']]],Table8[[Código do agregado '[Entidade']]:[Código do agregado
'[1º Direito']]],8,FALSE),".",Table9[[#This Row],[Membro]])))</f>
        <v/>
      </c>
      <c r="C1971" s="278"/>
      <c r="D1971" s="279"/>
      <c r="E1971" s="280" t="str">
        <f ca="1">IF(Table9[[#This Row],[Data de nascimento (aaaa-mm-dd)]]="","",(IF(A1971="","",DATEDIF(D1971,NOW(),"y"))))</f>
        <v/>
      </c>
      <c r="F1971" s="281"/>
      <c r="G1971" s="282"/>
      <c r="H1971" s="283" t="str">
        <f>IF(G1971="","",IF(G1971&gt;(auxiliar!L$2*14),"Sim","Não"))</f>
        <v/>
      </c>
      <c r="I1971" s="384" t="str">
        <f t="shared" si="127"/>
        <v/>
      </c>
      <c r="J1971" s="380" t="str">
        <f>IF(Table9[[#This Row],[Código do agregado
'[Entidade']]]="","",IF(A1971&lt;&gt;A1970,"A",IF(J1970="A","B",IF(J1970="B","C",IF(J1970="C","D",IF(J1970="D","E",IF(J1970="E","F",IF(J1970="F","G",IF(J1970="G","H",IF(J1970="H","I",IF(J1970="I","J",IF(J1970="J","K",IF(J1970="K","L",IF(J1970="L","M",IF(J1970="M","N",IF(J1970="N","O",IF(J1970="O","P",IF(J1970="P","Q"))))))))))))))))))</f>
        <v/>
      </c>
      <c r="K1971" s="284" t="str">
        <f t="shared" si="128"/>
        <v/>
      </c>
      <c r="L1971" s="285" t="str">
        <f t="shared" si="129"/>
        <v/>
      </c>
      <c r="M1971" s="286" t="str">
        <f t="shared" ca="1" si="130"/>
        <v/>
      </c>
      <c r="U1971" s="275"/>
    </row>
    <row r="1972" spans="1:21" x14ac:dyDescent="0.25">
      <c r="A1972" s="276"/>
      <c r="B1972" s="277" t="str">
        <f>IF(Table9[[#This Row],[Código do agregado
'[Entidade']]]="","",(CONCATENATE(VLOOKUP(Table9[[#This Row],[Código do agregado
'[Entidade']]],Table8[[Código do agregado '[Entidade']]:[Código do agregado
'[1º Direito']]],8,FALSE),".",Table9[[#This Row],[Membro]])))</f>
        <v/>
      </c>
      <c r="C1972" s="278"/>
      <c r="D1972" s="279"/>
      <c r="E1972" s="280" t="str">
        <f ca="1">IF(Table9[[#This Row],[Data de nascimento (aaaa-mm-dd)]]="","",(IF(A1972="","",DATEDIF(D1972,NOW(),"y"))))</f>
        <v/>
      </c>
      <c r="F1972" s="281"/>
      <c r="G1972" s="282"/>
      <c r="H1972" s="283" t="str">
        <f>IF(G1972="","",IF(G1972&gt;(auxiliar!L$2*14),"Sim","Não"))</f>
        <v/>
      </c>
      <c r="I1972" s="384" t="str">
        <f t="shared" si="127"/>
        <v/>
      </c>
      <c r="J1972" s="380" t="str">
        <f>IF(Table9[[#This Row],[Código do agregado
'[Entidade']]]="","",IF(A1972&lt;&gt;A1971,"A",IF(J1971="A","B",IF(J1971="B","C",IF(J1971="C","D",IF(J1971="D","E",IF(J1971="E","F",IF(J1971="F","G",IF(J1971="G","H",IF(J1971="H","I",IF(J1971="I","J",IF(J1971="J","K",IF(J1971="K","L",IF(J1971="L","M",IF(J1971="M","N",IF(J1971="N","O",IF(J1971="O","P",IF(J1971="P","Q"))))))))))))))))))</f>
        <v/>
      </c>
      <c r="K1972" s="284" t="str">
        <f t="shared" si="128"/>
        <v/>
      </c>
      <c r="L1972" s="285" t="str">
        <f t="shared" si="129"/>
        <v/>
      </c>
      <c r="M1972" s="286" t="str">
        <f t="shared" ca="1" si="130"/>
        <v/>
      </c>
      <c r="U1972" s="275"/>
    </row>
    <row r="1973" spans="1:21" x14ac:dyDescent="0.25">
      <c r="A1973" s="276"/>
      <c r="B1973" s="277" t="str">
        <f>IF(Table9[[#This Row],[Código do agregado
'[Entidade']]]="","",(CONCATENATE(VLOOKUP(Table9[[#This Row],[Código do agregado
'[Entidade']]],Table8[[Código do agregado '[Entidade']]:[Código do agregado
'[1º Direito']]],8,FALSE),".",Table9[[#This Row],[Membro]])))</f>
        <v/>
      </c>
      <c r="C1973" s="278"/>
      <c r="D1973" s="279"/>
      <c r="E1973" s="280" t="str">
        <f ca="1">IF(Table9[[#This Row],[Data de nascimento (aaaa-mm-dd)]]="","",(IF(A1973="","",DATEDIF(D1973,NOW(),"y"))))</f>
        <v/>
      </c>
      <c r="F1973" s="281"/>
      <c r="G1973" s="282"/>
      <c r="H1973" s="283" t="str">
        <f>IF(G1973="","",IF(G1973&gt;(auxiliar!L$2*14),"Sim","Não"))</f>
        <v/>
      </c>
      <c r="I1973" s="384" t="str">
        <f t="shared" si="127"/>
        <v/>
      </c>
      <c r="J1973" s="380" t="str">
        <f>IF(Table9[[#This Row],[Código do agregado
'[Entidade']]]="","",IF(A1973&lt;&gt;A1972,"A",IF(J1972="A","B",IF(J1972="B","C",IF(J1972="C","D",IF(J1972="D","E",IF(J1972="E","F",IF(J1972="F","G",IF(J1972="G","H",IF(J1972="H","I",IF(J1972="I","J",IF(J1972="J","K",IF(J1972="K","L",IF(J1972="L","M",IF(J1972="M","N",IF(J1972="N","O",IF(J1972="O","P",IF(J1972="P","Q"))))))))))))))))))</f>
        <v/>
      </c>
      <c r="K1973" s="284" t="str">
        <f t="shared" si="128"/>
        <v/>
      </c>
      <c r="L1973" s="285" t="str">
        <f t="shared" si="129"/>
        <v/>
      </c>
      <c r="M1973" s="286" t="str">
        <f t="shared" ca="1" si="130"/>
        <v/>
      </c>
      <c r="U1973" s="275"/>
    </row>
    <row r="1974" spans="1:21" x14ac:dyDescent="0.25">
      <c r="A1974" s="276"/>
      <c r="B1974" s="277" t="str">
        <f>IF(Table9[[#This Row],[Código do agregado
'[Entidade']]]="","",(CONCATENATE(VLOOKUP(Table9[[#This Row],[Código do agregado
'[Entidade']]],Table8[[Código do agregado '[Entidade']]:[Código do agregado
'[1º Direito']]],8,FALSE),".",Table9[[#This Row],[Membro]])))</f>
        <v/>
      </c>
      <c r="C1974" s="278"/>
      <c r="D1974" s="279"/>
      <c r="E1974" s="280" t="str">
        <f ca="1">IF(Table9[[#This Row],[Data de nascimento (aaaa-mm-dd)]]="","",(IF(A1974="","",DATEDIF(D1974,NOW(),"y"))))</f>
        <v/>
      </c>
      <c r="F1974" s="281"/>
      <c r="G1974" s="282"/>
      <c r="H1974" s="283" t="str">
        <f>IF(G1974="","",IF(G1974&gt;(auxiliar!L$2*14),"Sim","Não"))</f>
        <v/>
      </c>
      <c r="I1974" s="384" t="str">
        <f t="shared" si="127"/>
        <v/>
      </c>
      <c r="J1974" s="380" t="str">
        <f>IF(Table9[[#This Row],[Código do agregado
'[Entidade']]]="","",IF(A1974&lt;&gt;A1973,"A",IF(J1973="A","B",IF(J1973="B","C",IF(J1973="C","D",IF(J1973="D","E",IF(J1973="E","F",IF(J1973="F","G",IF(J1973="G","H",IF(J1973="H","I",IF(J1973="I","J",IF(J1973="J","K",IF(J1973="K","L",IF(J1973="L","M",IF(J1973="M","N",IF(J1973="N","O",IF(J1973="O","P",IF(J1973="P","Q"))))))))))))))))))</f>
        <v/>
      </c>
      <c r="K1974" s="284" t="str">
        <f t="shared" si="128"/>
        <v/>
      </c>
      <c r="L1974" s="285" t="str">
        <f t="shared" si="129"/>
        <v/>
      </c>
      <c r="M1974" s="286" t="str">
        <f t="shared" ca="1" si="130"/>
        <v/>
      </c>
      <c r="U1974" s="275"/>
    </row>
    <row r="1975" spans="1:21" x14ac:dyDescent="0.25">
      <c r="A1975" s="276"/>
      <c r="B1975" s="277" t="str">
        <f>IF(Table9[[#This Row],[Código do agregado
'[Entidade']]]="","",(CONCATENATE(VLOOKUP(Table9[[#This Row],[Código do agregado
'[Entidade']]],Table8[[Código do agregado '[Entidade']]:[Código do agregado
'[1º Direito']]],8,FALSE),".",Table9[[#This Row],[Membro]])))</f>
        <v/>
      </c>
      <c r="C1975" s="278"/>
      <c r="D1975" s="279"/>
      <c r="E1975" s="280" t="str">
        <f ca="1">IF(Table9[[#This Row],[Data de nascimento (aaaa-mm-dd)]]="","",(IF(A1975="","",DATEDIF(D1975,NOW(),"y"))))</f>
        <v/>
      </c>
      <c r="F1975" s="281"/>
      <c r="G1975" s="282"/>
      <c r="H1975" s="283" t="str">
        <f>IF(G1975="","",IF(G1975&gt;(auxiliar!L$2*14),"Sim","Não"))</f>
        <v/>
      </c>
      <c r="I1975" s="384" t="str">
        <f t="shared" si="127"/>
        <v/>
      </c>
      <c r="J1975" s="380" t="str">
        <f>IF(Table9[[#This Row],[Código do agregado
'[Entidade']]]="","",IF(A1975&lt;&gt;A1974,"A",IF(J1974="A","B",IF(J1974="B","C",IF(J1974="C","D",IF(J1974="D","E",IF(J1974="E","F",IF(J1974="F","G",IF(J1974="G","H",IF(J1974="H","I",IF(J1974="I","J",IF(J1974="J","K",IF(J1974="K","L",IF(J1974="L","M",IF(J1974="M","N",IF(J1974="N","O",IF(J1974="O","P",IF(J1974="P","Q"))))))))))))))))))</f>
        <v/>
      </c>
      <c r="K1975" s="284" t="str">
        <f t="shared" si="128"/>
        <v/>
      </c>
      <c r="L1975" s="285" t="str">
        <f t="shared" si="129"/>
        <v/>
      </c>
      <c r="M1975" s="286" t="str">
        <f t="shared" ca="1" si="130"/>
        <v/>
      </c>
      <c r="U1975" s="275"/>
    </row>
    <row r="1976" spans="1:21" x14ac:dyDescent="0.25">
      <c r="A1976" s="276"/>
      <c r="B1976" s="277" t="str">
        <f>IF(Table9[[#This Row],[Código do agregado
'[Entidade']]]="","",(CONCATENATE(VLOOKUP(Table9[[#This Row],[Código do agregado
'[Entidade']]],Table8[[Código do agregado '[Entidade']]:[Código do agregado
'[1º Direito']]],8,FALSE),".",Table9[[#This Row],[Membro]])))</f>
        <v/>
      </c>
      <c r="C1976" s="278"/>
      <c r="D1976" s="279"/>
      <c r="E1976" s="280" t="str">
        <f ca="1">IF(Table9[[#This Row],[Data de nascimento (aaaa-mm-dd)]]="","",(IF(A1976="","",DATEDIF(D1976,NOW(),"y"))))</f>
        <v/>
      </c>
      <c r="F1976" s="281"/>
      <c r="G1976" s="282"/>
      <c r="H1976" s="283" t="str">
        <f>IF(G1976="","",IF(G1976&gt;(auxiliar!L$2*14),"Sim","Não"))</f>
        <v/>
      </c>
      <c r="I1976" s="384" t="str">
        <f t="shared" si="127"/>
        <v/>
      </c>
      <c r="J1976" s="380" t="str">
        <f>IF(Table9[[#This Row],[Código do agregado
'[Entidade']]]="","",IF(A1976&lt;&gt;A1975,"A",IF(J1975="A","B",IF(J1975="B","C",IF(J1975="C","D",IF(J1975="D","E",IF(J1975="E","F",IF(J1975="F","G",IF(J1975="G","H",IF(J1975="H","I",IF(J1975="I","J",IF(J1975="J","K",IF(J1975="K","L",IF(J1975="L","M",IF(J1975="M","N",IF(J1975="N","O",IF(J1975="O","P",IF(J1975="P","Q"))))))))))))))))))</f>
        <v/>
      </c>
      <c r="K1976" s="284" t="str">
        <f t="shared" si="128"/>
        <v/>
      </c>
      <c r="L1976" s="285" t="str">
        <f t="shared" si="129"/>
        <v/>
      </c>
      <c r="M1976" s="286" t="str">
        <f t="shared" ca="1" si="130"/>
        <v/>
      </c>
      <c r="U1976" s="275"/>
    </row>
    <row r="1977" spans="1:21" x14ac:dyDescent="0.25">
      <c r="A1977" s="276"/>
      <c r="B1977" s="277" t="str">
        <f>IF(Table9[[#This Row],[Código do agregado
'[Entidade']]]="","",(CONCATENATE(VLOOKUP(Table9[[#This Row],[Código do agregado
'[Entidade']]],Table8[[Código do agregado '[Entidade']]:[Código do agregado
'[1º Direito']]],8,FALSE),".",Table9[[#This Row],[Membro]])))</f>
        <v/>
      </c>
      <c r="C1977" s="278"/>
      <c r="D1977" s="279"/>
      <c r="E1977" s="280" t="str">
        <f ca="1">IF(Table9[[#This Row],[Data de nascimento (aaaa-mm-dd)]]="","",(IF(A1977="","",DATEDIF(D1977,NOW(),"y"))))</f>
        <v/>
      </c>
      <c r="F1977" s="281"/>
      <c r="G1977" s="282"/>
      <c r="H1977" s="283" t="str">
        <f>IF(G1977="","",IF(G1977&gt;(auxiliar!L$2*14),"Sim","Não"))</f>
        <v/>
      </c>
      <c r="I1977" s="384" t="str">
        <f t="shared" si="127"/>
        <v/>
      </c>
      <c r="J1977" s="380" t="str">
        <f>IF(Table9[[#This Row],[Código do agregado
'[Entidade']]]="","",IF(A1977&lt;&gt;A1976,"A",IF(J1976="A","B",IF(J1976="B","C",IF(J1976="C","D",IF(J1976="D","E",IF(J1976="E","F",IF(J1976="F","G",IF(J1976="G","H",IF(J1976="H","I",IF(J1976="I","J",IF(J1976="J","K",IF(J1976="K","L",IF(J1976="L","M",IF(J1976="M","N",IF(J1976="N","O",IF(J1976="O","P",IF(J1976="P","Q"))))))))))))))))))</f>
        <v/>
      </c>
      <c r="K1977" s="284" t="str">
        <f t="shared" si="128"/>
        <v/>
      </c>
      <c r="L1977" s="285" t="str">
        <f t="shared" si="129"/>
        <v/>
      </c>
      <c r="M1977" s="286" t="str">
        <f t="shared" ca="1" si="130"/>
        <v/>
      </c>
      <c r="U1977" s="275"/>
    </row>
    <row r="1978" spans="1:21" x14ac:dyDescent="0.25">
      <c r="A1978" s="276"/>
      <c r="B1978" s="277" t="str">
        <f>IF(Table9[[#This Row],[Código do agregado
'[Entidade']]]="","",(CONCATENATE(VLOOKUP(Table9[[#This Row],[Código do agregado
'[Entidade']]],Table8[[Código do agregado '[Entidade']]:[Código do agregado
'[1º Direito']]],8,FALSE),".",Table9[[#This Row],[Membro]])))</f>
        <v/>
      </c>
      <c r="C1978" s="278"/>
      <c r="D1978" s="279"/>
      <c r="E1978" s="280" t="str">
        <f ca="1">IF(Table9[[#This Row],[Data de nascimento (aaaa-mm-dd)]]="","",(IF(A1978="","",DATEDIF(D1978,NOW(),"y"))))</f>
        <v/>
      </c>
      <c r="F1978" s="281"/>
      <c r="G1978" s="282"/>
      <c r="H1978" s="283" t="str">
        <f>IF(G1978="","",IF(G1978&gt;(auxiliar!L$2*14),"Sim","Não"))</f>
        <v/>
      </c>
      <c r="I1978" s="384" t="str">
        <f t="shared" si="127"/>
        <v/>
      </c>
      <c r="J1978" s="380" t="str">
        <f>IF(Table9[[#This Row],[Código do agregado
'[Entidade']]]="","",IF(A1978&lt;&gt;A1977,"A",IF(J1977="A","B",IF(J1977="B","C",IF(J1977="C","D",IF(J1977="D","E",IF(J1977="E","F",IF(J1977="F","G",IF(J1977="G","H",IF(J1977="H","I",IF(J1977="I","J",IF(J1977="J","K",IF(J1977="K","L",IF(J1977="L","M",IF(J1977="M","N",IF(J1977="N","O",IF(J1977="O","P",IF(J1977="P","Q"))))))))))))))))))</f>
        <v/>
      </c>
      <c r="K1978" s="284" t="str">
        <f t="shared" si="128"/>
        <v/>
      </c>
      <c r="L1978" s="285" t="str">
        <f t="shared" si="129"/>
        <v/>
      </c>
      <c r="M1978" s="286" t="str">
        <f t="shared" ca="1" si="130"/>
        <v/>
      </c>
      <c r="U1978" s="275"/>
    </row>
    <row r="1979" spans="1:21" x14ac:dyDescent="0.25">
      <c r="A1979" s="276"/>
      <c r="B1979" s="277" t="str">
        <f>IF(Table9[[#This Row],[Código do agregado
'[Entidade']]]="","",(CONCATENATE(VLOOKUP(Table9[[#This Row],[Código do agregado
'[Entidade']]],Table8[[Código do agregado '[Entidade']]:[Código do agregado
'[1º Direito']]],8,FALSE),".",Table9[[#This Row],[Membro]])))</f>
        <v/>
      </c>
      <c r="C1979" s="278"/>
      <c r="D1979" s="279"/>
      <c r="E1979" s="280" t="str">
        <f ca="1">IF(Table9[[#This Row],[Data de nascimento (aaaa-mm-dd)]]="","",(IF(A1979="","",DATEDIF(D1979,NOW(),"y"))))</f>
        <v/>
      </c>
      <c r="F1979" s="281"/>
      <c r="G1979" s="282"/>
      <c r="H1979" s="283" t="str">
        <f>IF(G1979="","",IF(G1979&gt;(auxiliar!L$2*14),"Sim","Não"))</f>
        <v/>
      </c>
      <c r="I1979" s="384" t="str">
        <f t="shared" si="127"/>
        <v/>
      </c>
      <c r="J1979" s="380" t="str">
        <f>IF(Table9[[#This Row],[Código do agregado
'[Entidade']]]="","",IF(A1979&lt;&gt;A1978,"A",IF(J1978="A","B",IF(J1978="B","C",IF(J1978="C","D",IF(J1978="D","E",IF(J1978="E","F",IF(J1978="F","G",IF(J1978="G","H",IF(J1978="H","I",IF(J1978="I","J",IF(J1978="J","K",IF(J1978="K","L",IF(J1978="L","M",IF(J1978="M","N",IF(J1978="N","O",IF(J1978="O","P",IF(J1978="P","Q"))))))))))))))))))</f>
        <v/>
      </c>
      <c r="K1979" s="284" t="str">
        <f t="shared" si="128"/>
        <v/>
      </c>
      <c r="L1979" s="285" t="str">
        <f t="shared" si="129"/>
        <v/>
      </c>
      <c r="M1979" s="286" t="str">
        <f t="shared" ca="1" si="130"/>
        <v/>
      </c>
      <c r="U1979" s="275"/>
    </row>
    <row r="1980" spans="1:21" x14ac:dyDescent="0.25">
      <c r="A1980" s="276"/>
      <c r="B1980" s="277" t="str">
        <f>IF(Table9[[#This Row],[Código do agregado
'[Entidade']]]="","",(CONCATENATE(VLOOKUP(Table9[[#This Row],[Código do agregado
'[Entidade']]],Table8[[Código do agregado '[Entidade']]:[Código do agregado
'[1º Direito']]],8,FALSE),".",Table9[[#This Row],[Membro]])))</f>
        <v/>
      </c>
      <c r="C1980" s="278"/>
      <c r="D1980" s="279"/>
      <c r="E1980" s="280" t="str">
        <f ca="1">IF(Table9[[#This Row],[Data de nascimento (aaaa-mm-dd)]]="","",(IF(A1980="","",DATEDIF(D1980,NOW(),"y"))))</f>
        <v/>
      </c>
      <c r="F1980" s="281"/>
      <c r="G1980" s="282"/>
      <c r="H1980" s="283" t="str">
        <f>IF(G1980="","",IF(G1980&gt;(auxiliar!L$2*14),"Sim","Não"))</f>
        <v/>
      </c>
      <c r="I1980" s="384" t="str">
        <f t="shared" si="127"/>
        <v/>
      </c>
      <c r="J1980" s="380" t="str">
        <f>IF(Table9[[#This Row],[Código do agregado
'[Entidade']]]="","",IF(A1980&lt;&gt;A1979,"A",IF(J1979="A","B",IF(J1979="B","C",IF(J1979="C","D",IF(J1979="D","E",IF(J1979="E","F",IF(J1979="F","G",IF(J1979="G","H",IF(J1979="H","I",IF(J1979="I","J",IF(J1979="J","K",IF(J1979="K","L",IF(J1979="L","M",IF(J1979="M","N",IF(J1979="N","O",IF(J1979="O","P",IF(J1979="P","Q"))))))))))))))))))</f>
        <v/>
      </c>
      <c r="K1980" s="284" t="str">
        <f t="shared" si="128"/>
        <v/>
      </c>
      <c r="L1980" s="285" t="str">
        <f t="shared" si="129"/>
        <v/>
      </c>
      <c r="M1980" s="286" t="str">
        <f t="shared" ca="1" si="130"/>
        <v/>
      </c>
      <c r="U1980" s="275"/>
    </row>
    <row r="1981" spans="1:21" x14ac:dyDescent="0.25">
      <c r="A1981" s="276"/>
      <c r="B1981" s="277" t="str">
        <f>IF(Table9[[#This Row],[Código do agregado
'[Entidade']]]="","",(CONCATENATE(VLOOKUP(Table9[[#This Row],[Código do agregado
'[Entidade']]],Table8[[Código do agregado '[Entidade']]:[Código do agregado
'[1º Direito']]],8,FALSE),".",Table9[[#This Row],[Membro]])))</f>
        <v/>
      </c>
      <c r="C1981" s="278"/>
      <c r="D1981" s="279"/>
      <c r="E1981" s="280" t="str">
        <f ca="1">IF(Table9[[#This Row],[Data de nascimento (aaaa-mm-dd)]]="","",(IF(A1981="","",DATEDIF(D1981,NOW(),"y"))))</f>
        <v/>
      </c>
      <c r="F1981" s="281"/>
      <c r="G1981" s="282"/>
      <c r="H1981" s="283" t="str">
        <f>IF(G1981="","",IF(G1981&gt;(auxiliar!L$2*14),"Sim","Não"))</f>
        <v/>
      </c>
      <c r="I1981" s="384" t="str">
        <f t="shared" si="127"/>
        <v/>
      </c>
      <c r="J1981" s="380" t="str">
        <f>IF(Table9[[#This Row],[Código do agregado
'[Entidade']]]="","",IF(A1981&lt;&gt;A1980,"A",IF(J1980="A","B",IF(J1980="B","C",IF(J1980="C","D",IF(J1980="D","E",IF(J1980="E","F",IF(J1980="F","G",IF(J1980="G","H",IF(J1980="H","I",IF(J1980="I","J",IF(J1980="J","K",IF(J1980="K","L",IF(J1980="L","M",IF(J1980="M","N",IF(J1980="N","O",IF(J1980="O","P",IF(J1980="P","Q"))))))))))))))))))</f>
        <v/>
      </c>
      <c r="K1981" s="284" t="str">
        <f t="shared" si="128"/>
        <v/>
      </c>
      <c r="L1981" s="285" t="str">
        <f t="shared" si="129"/>
        <v/>
      </c>
      <c r="M1981" s="286" t="str">
        <f t="shared" ca="1" si="130"/>
        <v/>
      </c>
      <c r="U1981" s="275"/>
    </row>
    <row r="1982" spans="1:21" x14ac:dyDescent="0.25">
      <c r="A1982" s="276"/>
      <c r="B1982" s="277" t="str">
        <f>IF(Table9[[#This Row],[Código do agregado
'[Entidade']]]="","",(CONCATENATE(VLOOKUP(Table9[[#This Row],[Código do agregado
'[Entidade']]],Table8[[Código do agregado '[Entidade']]:[Código do agregado
'[1º Direito']]],8,FALSE),".",Table9[[#This Row],[Membro]])))</f>
        <v/>
      </c>
      <c r="C1982" s="278"/>
      <c r="D1982" s="279"/>
      <c r="E1982" s="280" t="str">
        <f ca="1">IF(Table9[[#This Row],[Data de nascimento (aaaa-mm-dd)]]="","",(IF(A1982="","",DATEDIF(D1982,NOW(),"y"))))</f>
        <v/>
      </c>
      <c r="F1982" s="281"/>
      <c r="G1982" s="282"/>
      <c r="H1982" s="283" t="str">
        <f>IF(G1982="","",IF(G1982&gt;(auxiliar!L$2*14),"Sim","Não"))</f>
        <v/>
      </c>
      <c r="I1982" s="384" t="str">
        <f t="shared" si="127"/>
        <v/>
      </c>
      <c r="J1982" s="380" t="str">
        <f>IF(Table9[[#This Row],[Código do agregado
'[Entidade']]]="","",IF(A1982&lt;&gt;A1981,"A",IF(J1981="A","B",IF(J1981="B","C",IF(J1981="C","D",IF(J1981="D","E",IF(J1981="E","F",IF(J1981="F","G",IF(J1981="G","H",IF(J1981="H","I",IF(J1981="I","J",IF(J1981="J","K",IF(J1981="K","L",IF(J1981="L","M",IF(J1981="M","N",IF(J1981="N","O",IF(J1981="O","P",IF(J1981="P","Q"))))))))))))))))))</f>
        <v/>
      </c>
      <c r="K1982" s="284" t="str">
        <f t="shared" si="128"/>
        <v/>
      </c>
      <c r="L1982" s="285" t="str">
        <f t="shared" si="129"/>
        <v/>
      </c>
      <c r="M1982" s="286" t="str">
        <f t="shared" ca="1" si="130"/>
        <v/>
      </c>
      <c r="U1982" s="275"/>
    </row>
    <row r="1983" spans="1:21" x14ac:dyDescent="0.25">
      <c r="A1983" s="276"/>
      <c r="B1983" s="277" t="str">
        <f>IF(Table9[[#This Row],[Código do agregado
'[Entidade']]]="","",(CONCATENATE(VLOOKUP(Table9[[#This Row],[Código do agregado
'[Entidade']]],Table8[[Código do agregado '[Entidade']]:[Código do agregado
'[1º Direito']]],8,FALSE),".",Table9[[#This Row],[Membro]])))</f>
        <v/>
      </c>
      <c r="C1983" s="278"/>
      <c r="D1983" s="279"/>
      <c r="E1983" s="280" t="str">
        <f ca="1">IF(Table9[[#This Row],[Data de nascimento (aaaa-mm-dd)]]="","",(IF(A1983="","",DATEDIF(D1983,NOW(),"y"))))</f>
        <v/>
      </c>
      <c r="F1983" s="281"/>
      <c r="G1983" s="282"/>
      <c r="H1983" s="283" t="str">
        <f>IF(G1983="","",IF(G1983&gt;(auxiliar!L$2*14),"Sim","Não"))</f>
        <v/>
      </c>
      <c r="I1983" s="384" t="str">
        <f t="shared" si="127"/>
        <v/>
      </c>
      <c r="J1983" s="380" t="str">
        <f>IF(Table9[[#This Row],[Código do agregado
'[Entidade']]]="","",IF(A1983&lt;&gt;A1982,"A",IF(J1982="A","B",IF(J1982="B","C",IF(J1982="C","D",IF(J1982="D","E",IF(J1982="E","F",IF(J1982="F","G",IF(J1982="G","H",IF(J1982="H","I",IF(J1982="I","J",IF(J1982="J","K",IF(J1982="K","L",IF(J1982="L","M",IF(J1982="M","N",IF(J1982="N","O",IF(J1982="O","P",IF(J1982="P","Q"))))))))))))))))))</f>
        <v/>
      </c>
      <c r="K1983" s="284" t="str">
        <f t="shared" si="128"/>
        <v/>
      </c>
      <c r="L1983" s="285" t="str">
        <f t="shared" si="129"/>
        <v/>
      </c>
      <c r="M1983" s="286" t="str">
        <f t="shared" ca="1" si="130"/>
        <v/>
      </c>
      <c r="U1983" s="275"/>
    </row>
    <row r="1984" spans="1:21" x14ac:dyDescent="0.25">
      <c r="A1984" s="276"/>
      <c r="B1984" s="277" t="str">
        <f>IF(Table9[[#This Row],[Código do agregado
'[Entidade']]]="","",(CONCATENATE(VLOOKUP(Table9[[#This Row],[Código do agregado
'[Entidade']]],Table8[[Código do agregado '[Entidade']]:[Código do agregado
'[1º Direito']]],8,FALSE),".",Table9[[#This Row],[Membro]])))</f>
        <v/>
      </c>
      <c r="C1984" s="278"/>
      <c r="D1984" s="279"/>
      <c r="E1984" s="280" t="str">
        <f ca="1">IF(Table9[[#This Row],[Data de nascimento (aaaa-mm-dd)]]="","",(IF(A1984="","",DATEDIF(D1984,NOW(),"y"))))</f>
        <v/>
      </c>
      <c r="F1984" s="281"/>
      <c r="G1984" s="282"/>
      <c r="H1984" s="283" t="str">
        <f>IF(G1984="","",IF(G1984&gt;(auxiliar!L$2*14),"Sim","Não"))</f>
        <v/>
      </c>
      <c r="I1984" s="384" t="str">
        <f t="shared" si="127"/>
        <v/>
      </c>
      <c r="J1984" s="380" t="str">
        <f>IF(Table9[[#This Row],[Código do agregado
'[Entidade']]]="","",IF(A1984&lt;&gt;A1983,"A",IF(J1983="A","B",IF(J1983="B","C",IF(J1983="C","D",IF(J1983="D","E",IF(J1983="E","F",IF(J1983="F","G",IF(J1983="G","H",IF(J1983="H","I",IF(J1983="I","J",IF(J1983="J","K",IF(J1983="K","L",IF(J1983="L","M",IF(J1983="M","N",IF(J1983="N","O",IF(J1983="O","P",IF(J1983="P","Q"))))))))))))))))))</f>
        <v/>
      </c>
      <c r="K1984" s="284" t="str">
        <f t="shared" si="128"/>
        <v/>
      </c>
      <c r="L1984" s="285" t="str">
        <f t="shared" si="129"/>
        <v/>
      </c>
      <c r="M1984" s="286" t="str">
        <f t="shared" ca="1" si="130"/>
        <v/>
      </c>
      <c r="U1984" s="275"/>
    </row>
    <row r="1985" spans="1:21" x14ac:dyDescent="0.25">
      <c r="A1985" s="276"/>
      <c r="B1985" s="277" t="str">
        <f>IF(Table9[[#This Row],[Código do agregado
'[Entidade']]]="","",(CONCATENATE(VLOOKUP(Table9[[#This Row],[Código do agregado
'[Entidade']]],Table8[[Código do agregado '[Entidade']]:[Código do agregado
'[1º Direito']]],8,FALSE),".",Table9[[#This Row],[Membro]])))</f>
        <v/>
      </c>
      <c r="C1985" s="278"/>
      <c r="D1985" s="279"/>
      <c r="E1985" s="280" t="str">
        <f ca="1">IF(Table9[[#This Row],[Data de nascimento (aaaa-mm-dd)]]="","",(IF(A1985="","",DATEDIF(D1985,NOW(),"y"))))</f>
        <v/>
      </c>
      <c r="F1985" s="281"/>
      <c r="G1985" s="282"/>
      <c r="H1985" s="283" t="str">
        <f>IF(G1985="","",IF(G1985&gt;(auxiliar!L$2*14),"Sim","Não"))</f>
        <v/>
      </c>
      <c r="I1985" s="384" t="str">
        <f t="shared" si="127"/>
        <v/>
      </c>
      <c r="J1985" s="380" t="str">
        <f>IF(Table9[[#This Row],[Código do agregado
'[Entidade']]]="","",IF(A1985&lt;&gt;A1984,"A",IF(J1984="A","B",IF(J1984="B","C",IF(J1984="C","D",IF(J1984="D","E",IF(J1984="E","F",IF(J1984="F","G",IF(J1984="G","H",IF(J1984="H","I",IF(J1984="I","J",IF(J1984="J","K",IF(J1984="K","L",IF(J1984="L","M",IF(J1984="M","N",IF(J1984="N","O",IF(J1984="O","P",IF(J1984="P","Q"))))))))))))))))))</f>
        <v/>
      </c>
      <c r="K1985" s="284" t="str">
        <f t="shared" si="128"/>
        <v/>
      </c>
      <c r="L1985" s="285" t="str">
        <f t="shared" si="129"/>
        <v/>
      </c>
      <c r="M1985" s="286" t="str">
        <f t="shared" ca="1" si="130"/>
        <v/>
      </c>
      <c r="U1985" s="275"/>
    </row>
    <row r="1986" spans="1:21" x14ac:dyDescent="0.25">
      <c r="A1986" s="276"/>
      <c r="B1986" s="277" t="str">
        <f>IF(Table9[[#This Row],[Código do agregado
'[Entidade']]]="","",(CONCATENATE(VLOOKUP(Table9[[#This Row],[Código do agregado
'[Entidade']]],Table8[[Código do agregado '[Entidade']]:[Código do agregado
'[1º Direito']]],8,FALSE),".",Table9[[#This Row],[Membro]])))</f>
        <v/>
      </c>
      <c r="C1986" s="278"/>
      <c r="D1986" s="279"/>
      <c r="E1986" s="280" t="str">
        <f ca="1">IF(Table9[[#This Row],[Data de nascimento (aaaa-mm-dd)]]="","",(IF(A1986="","",DATEDIF(D1986,NOW(),"y"))))</f>
        <v/>
      </c>
      <c r="F1986" s="281"/>
      <c r="G1986" s="282"/>
      <c r="H1986" s="283" t="str">
        <f>IF(G1986="","",IF(G1986&gt;(auxiliar!L$2*14),"Sim","Não"))</f>
        <v/>
      </c>
      <c r="I1986" s="384" t="str">
        <f t="shared" si="127"/>
        <v/>
      </c>
      <c r="J1986" s="380" t="str">
        <f>IF(Table9[[#This Row],[Código do agregado
'[Entidade']]]="","",IF(A1986&lt;&gt;A1985,"A",IF(J1985="A","B",IF(J1985="B","C",IF(J1985="C","D",IF(J1985="D","E",IF(J1985="E","F",IF(J1985="F","G",IF(J1985="G","H",IF(J1985="H","I",IF(J1985="I","J",IF(J1985="J","K",IF(J1985="K","L",IF(J1985="L","M",IF(J1985="M","N",IF(J1985="N","O",IF(J1985="O","P",IF(J1985="P","Q"))))))))))))))))))</f>
        <v/>
      </c>
      <c r="K1986" s="284" t="str">
        <f t="shared" si="128"/>
        <v/>
      </c>
      <c r="L1986" s="285" t="str">
        <f t="shared" si="129"/>
        <v/>
      </c>
      <c r="M1986" s="286" t="str">
        <f t="shared" ca="1" si="130"/>
        <v/>
      </c>
      <c r="U1986" s="275"/>
    </row>
    <row r="1987" spans="1:21" x14ac:dyDescent="0.25">
      <c r="A1987" s="276"/>
      <c r="B1987" s="277" t="str">
        <f>IF(Table9[[#This Row],[Código do agregado
'[Entidade']]]="","",(CONCATENATE(VLOOKUP(Table9[[#This Row],[Código do agregado
'[Entidade']]],Table8[[Código do agregado '[Entidade']]:[Código do agregado
'[1º Direito']]],8,FALSE),".",Table9[[#This Row],[Membro]])))</f>
        <v/>
      </c>
      <c r="C1987" s="278"/>
      <c r="D1987" s="279"/>
      <c r="E1987" s="280" t="str">
        <f ca="1">IF(Table9[[#This Row],[Data de nascimento (aaaa-mm-dd)]]="","",(IF(A1987="","",DATEDIF(D1987,NOW(),"y"))))</f>
        <v/>
      </c>
      <c r="F1987" s="281"/>
      <c r="G1987" s="282"/>
      <c r="H1987" s="283" t="str">
        <f>IF(G1987="","",IF(G1987&gt;(auxiliar!L$2*14),"Sim","Não"))</f>
        <v/>
      </c>
      <c r="I1987" s="384" t="str">
        <f t="shared" si="127"/>
        <v/>
      </c>
      <c r="J1987" s="380" t="str">
        <f>IF(Table9[[#This Row],[Código do agregado
'[Entidade']]]="","",IF(A1987&lt;&gt;A1986,"A",IF(J1986="A","B",IF(J1986="B","C",IF(J1986="C","D",IF(J1986="D","E",IF(J1986="E","F",IF(J1986="F","G",IF(J1986="G","H",IF(J1986="H","I",IF(J1986="I","J",IF(J1986="J","K",IF(J1986="K","L",IF(J1986="L","M",IF(J1986="M","N",IF(J1986="N","O",IF(J1986="O","P",IF(J1986="P","Q"))))))))))))))))))</f>
        <v/>
      </c>
      <c r="K1987" s="284" t="str">
        <f t="shared" si="128"/>
        <v/>
      </c>
      <c r="L1987" s="285" t="str">
        <f t="shared" si="129"/>
        <v/>
      </c>
      <c r="M1987" s="286" t="str">
        <f t="shared" ca="1" si="130"/>
        <v/>
      </c>
      <c r="U1987" s="275"/>
    </row>
    <row r="1988" spans="1:21" x14ac:dyDescent="0.25">
      <c r="A1988" s="276"/>
      <c r="B1988" s="277" t="str">
        <f>IF(Table9[[#This Row],[Código do agregado
'[Entidade']]]="","",(CONCATENATE(VLOOKUP(Table9[[#This Row],[Código do agregado
'[Entidade']]],Table8[[Código do agregado '[Entidade']]:[Código do agregado
'[1º Direito']]],8,FALSE),".",Table9[[#This Row],[Membro]])))</f>
        <v/>
      </c>
      <c r="C1988" s="278"/>
      <c r="D1988" s="279"/>
      <c r="E1988" s="280" t="str">
        <f ca="1">IF(Table9[[#This Row],[Data de nascimento (aaaa-mm-dd)]]="","",(IF(A1988="","",DATEDIF(D1988,NOW(),"y"))))</f>
        <v/>
      </c>
      <c r="F1988" s="281"/>
      <c r="G1988" s="282"/>
      <c r="H1988" s="283" t="str">
        <f>IF(G1988="","",IF(G1988&gt;(auxiliar!L$2*14),"Sim","Não"))</f>
        <v/>
      </c>
      <c r="I1988" s="384" t="str">
        <f t="shared" si="127"/>
        <v/>
      </c>
      <c r="J1988" s="380" t="str">
        <f>IF(Table9[[#This Row],[Código do agregado
'[Entidade']]]="","",IF(A1988&lt;&gt;A1987,"A",IF(J1987="A","B",IF(J1987="B","C",IF(J1987="C","D",IF(J1987="D","E",IF(J1987="E","F",IF(J1987="F","G",IF(J1987="G","H",IF(J1987="H","I",IF(J1987="I","J",IF(J1987="J","K",IF(J1987="K","L",IF(J1987="L","M",IF(J1987="M","N",IF(J1987="N","O",IF(J1987="O","P",IF(J1987="P","Q"))))))))))))))))))</f>
        <v/>
      </c>
      <c r="K1988" s="284" t="str">
        <f t="shared" si="128"/>
        <v/>
      </c>
      <c r="L1988" s="285" t="str">
        <f t="shared" si="129"/>
        <v/>
      </c>
      <c r="M1988" s="286" t="str">
        <f t="shared" ca="1" si="130"/>
        <v/>
      </c>
      <c r="U1988" s="275"/>
    </row>
    <row r="1989" spans="1:21" x14ac:dyDescent="0.25">
      <c r="A1989" s="276"/>
      <c r="B1989" s="277" t="str">
        <f>IF(Table9[[#This Row],[Código do agregado
'[Entidade']]]="","",(CONCATENATE(VLOOKUP(Table9[[#This Row],[Código do agregado
'[Entidade']]],Table8[[Código do agregado '[Entidade']]:[Código do agregado
'[1º Direito']]],8,FALSE),".",Table9[[#This Row],[Membro]])))</f>
        <v/>
      </c>
      <c r="C1989" s="278"/>
      <c r="D1989" s="279"/>
      <c r="E1989" s="280" t="str">
        <f ca="1">IF(Table9[[#This Row],[Data de nascimento (aaaa-mm-dd)]]="","",(IF(A1989="","",DATEDIF(D1989,NOW(),"y"))))</f>
        <v/>
      </c>
      <c r="F1989" s="281"/>
      <c r="G1989" s="282"/>
      <c r="H1989" s="283" t="str">
        <f>IF(G1989="","",IF(G1989&gt;(auxiliar!L$2*14),"Sim","Não"))</f>
        <v/>
      </c>
      <c r="I1989" s="384" t="str">
        <f t="shared" si="127"/>
        <v/>
      </c>
      <c r="J1989" s="380" t="str">
        <f>IF(Table9[[#This Row],[Código do agregado
'[Entidade']]]="","",IF(A1989&lt;&gt;A1988,"A",IF(J1988="A","B",IF(J1988="B","C",IF(J1988="C","D",IF(J1988="D","E",IF(J1988="E","F",IF(J1988="F","G",IF(J1988="G","H",IF(J1988="H","I",IF(J1988="I","J",IF(J1988="J","K",IF(J1988="K","L",IF(J1988="L","M",IF(J1988="M","N",IF(J1988="N","O",IF(J1988="O","P",IF(J1988="P","Q"))))))))))))))))))</f>
        <v/>
      </c>
      <c r="K1989" s="284" t="str">
        <f t="shared" si="128"/>
        <v/>
      </c>
      <c r="L1989" s="285" t="str">
        <f t="shared" si="129"/>
        <v/>
      </c>
      <c r="M1989" s="286" t="str">
        <f t="shared" ca="1" si="130"/>
        <v/>
      </c>
      <c r="U1989" s="275"/>
    </row>
    <row r="1990" spans="1:21" x14ac:dyDescent="0.25">
      <c r="A1990" s="276"/>
      <c r="B1990" s="277" t="str">
        <f>IF(Table9[[#This Row],[Código do agregado
'[Entidade']]]="","",(CONCATENATE(VLOOKUP(Table9[[#This Row],[Código do agregado
'[Entidade']]],Table8[[Código do agregado '[Entidade']]:[Código do agregado
'[1º Direito']]],8,FALSE),".",Table9[[#This Row],[Membro]])))</f>
        <v/>
      </c>
      <c r="C1990" s="278"/>
      <c r="D1990" s="279"/>
      <c r="E1990" s="280" t="str">
        <f ca="1">IF(Table9[[#This Row],[Data de nascimento (aaaa-mm-dd)]]="","",(IF(A1990="","",DATEDIF(D1990,NOW(),"y"))))</f>
        <v/>
      </c>
      <c r="F1990" s="281"/>
      <c r="G1990" s="282"/>
      <c r="H1990" s="283" t="str">
        <f>IF(G1990="","",IF(G1990&gt;(auxiliar!L$2*14),"Sim","Não"))</f>
        <v/>
      </c>
      <c r="I1990" s="384" t="str">
        <f t="shared" si="127"/>
        <v/>
      </c>
      <c r="J1990" s="380" t="str">
        <f>IF(Table9[[#This Row],[Código do agregado
'[Entidade']]]="","",IF(A1990&lt;&gt;A1989,"A",IF(J1989="A","B",IF(J1989="B","C",IF(J1989="C","D",IF(J1989="D","E",IF(J1989="E","F",IF(J1989="F","G",IF(J1989="G","H",IF(J1989="H","I",IF(J1989="I","J",IF(J1989="J","K",IF(J1989="K","L",IF(J1989="L","M",IF(J1989="M","N",IF(J1989="N","O",IF(J1989="O","P",IF(J1989="P","Q"))))))))))))))))))</f>
        <v/>
      </c>
      <c r="K1990" s="284" t="str">
        <f t="shared" si="128"/>
        <v/>
      </c>
      <c r="L1990" s="285" t="str">
        <f t="shared" si="129"/>
        <v/>
      </c>
      <c r="M1990" s="286" t="str">
        <f t="shared" ca="1" si="130"/>
        <v/>
      </c>
      <c r="U1990" s="275"/>
    </row>
    <row r="1991" spans="1:21" x14ac:dyDescent="0.25">
      <c r="A1991" s="276"/>
      <c r="B1991" s="277" t="str">
        <f>IF(Table9[[#This Row],[Código do agregado
'[Entidade']]]="","",(CONCATENATE(VLOOKUP(Table9[[#This Row],[Código do agregado
'[Entidade']]],Table8[[Código do agregado '[Entidade']]:[Código do agregado
'[1º Direito']]],8,FALSE),".",Table9[[#This Row],[Membro]])))</f>
        <v/>
      </c>
      <c r="C1991" s="278"/>
      <c r="D1991" s="279"/>
      <c r="E1991" s="280" t="str">
        <f ca="1">IF(Table9[[#This Row],[Data de nascimento (aaaa-mm-dd)]]="","",(IF(A1991="","",DATEDIF(D1991,NOW(),"y"))))</f>
        <v/>
      </c>
      <c r="F1991" s="281"/>
      <c r="G1991" s="282"/>
      <c r="H1991" s="283" t="str">
        <f>IF(G1991="","",IF(G1991&gt;(auxiliar!L$2*14),"Sim","Não"))</f>
        <v/>
      </c>
      <c r="I1991" s="384" t="str">
        <f t="shared" ref="I1991:I2054" si="131">IF(AND(A1991&lt;&gt;"",OR(C1991="",D1991="",F1991="",AND(H1991="",L1991="Rend"))),"NÃO","")</f>
        <v/>
      </c>
      <c r="J1991" s="380" t="str">
        <f>IF(Table9[[#This Row],[Código do agregado
'[Entidade']]]="","",IF(A1991&lt;&gt;A1990,"A",IF(J1990="A","B",IF(J1990="B","C",IF(J1990="C","D",IF(J1990="D","E",IF(J1990="E","F",IF(J1990="F","G",IF(J1990="G","H",IF(J1990="H","I",IF(J1990="I","J",IF(J1990="J","K",IF(J1990="K","L",IF(J1990="L","M",IF(J1990="M","N",IF(J1990="N","O",IF(J1990="O","P",IF(J1990="P","Q"))))))))))))))))))</f>
        <v/>
      </c>
      <c r="K1991" s="284" t="str">
        <f t="shared" si="128"/>
        <v/>
      </c>
      <c r="L1991" s="285" t="str">
        <f t="shared" si="129"/>
        <v/>
      </c>
      <c r="M1991" s="286" t="str">
        <f t="shared" ca="1" si="130"/>
        <v/>
      </c>
      <c r="U1991" s="275"/>
    </row>
    <row r="1992" spans="1:21" x14ac:dyDescent="0.25">
      <c r="A1992" s="276"/>
      <c r="B1992" s="277" t="str">
        <f>IF(Table9[[#This Row],[Código do agregado
'[Entidade']]]="","",(CONCATENATE(VLOOKUP(Table9[[#This Row],[Código do agregado
'[Entidade']]],Table8[[Código do agregado '[Entidade']]:[Código do agregado
'[1º Direito']]],8,FALSE),".",Table9[[#This Row],[Membro]])))</f>
        <v/>
      </c>
      <c r="C1992" s="278"/>
      <c r="D1992" s="279"/>
      <c r="E1992" s="280" t="str">
        <f ca="1">IF(Table9[[#This Row],[Data de nascimento (aaaa-mm-dd)]]="","",(IF(A1992="","",DATEDIF(D1992,NOW(),"y"))))</f>
        <v/>
      </c>
      <c r="F1992" s="281"/>
      <c r="G1992" s="282"/>
      <c r="H1992" s="283" t="str">
        <f>IF(G1992="","",IF(G1992&gt;(auxiliar!L$2*14),"Sim","Não"))</f>
        <v/>
      </c>
      <c r="I1992" s="384" t="str">
        <f t="shared" si="131"/>
        <v/>
      </c>
      <c r="J1992" s="380" t="str">
        <f>IF(Table9[[#This Row],[Código do agregado
'[Entidade']]]="","",IF(A1992&lt;&gt;A1991,"A",IF(J1991="A","B",IF(J1991="B","C",IF(J1991="C","D",IF(J1991="D","E",IF(J1991="E","F",IF(J1991="F","G",IF(J1991="G","H",IF(J1991="H","I",IF(J1991="I","J",IF(J1991="J","K",IF(J1991="K","L",IF(J1991="L","M",IF(J1991="M","N",IF(J1991="N","O",IF(J1991="O","P",IF(J1991="P","Q"))))))))))))))))))</f>
        <v/>
      </c>
      <c r="K1992" s="284" t="str">
        <f t="shared" si="128"/>
        <v/>
      </c>
      <c r="L1992" s="285" t="str">
        <f t="shared" si="129"/>
        <v/>
      </c>
      <c r="M1992" s="286" t="str">
        <f t="shared" ca="1" si="130"/>
        <v/>
      </c>
      <c r="U1992" s="275"/>
    </row>
    <row r="1993" spans="1:21" x14ac:dyDescent="0.25">
      <c r="A1993" s="276"/>
      <c r="B1993" s="277" t="str">
        <f>IF(Table9[[#This Row],[Código do agregado
'[Entidade']]]="","",(CONCATENATE(VLOOKUP(Table9[[#This Row],[Código do agregado
'[Entidade']]],Table8[[Código do agregado '[Entidade']]:[Código do agregado
'[1º Direito']]],8,FALSE),".",Table9[[#This Row],[Membro]])))</f>
        <v/>
      </c>
      <c r="C1993" s="278"/>
      <c r="D1993" s="279"/>
      <c r="E1993" s="280" t="str">
        <f ca="1">IF(Table9[[#This Row],[Data de nascimento (aaaa-mm-dd)]]="","",(IF(A1993="","",DATEDIF(D1993,NOW(),"y"))))</f>
        <v/>
      </c>
      <c r="F1993" s="281"/>
      <c r="G1993" s="282"/>
      <c r="H1993" s="283" t="str">
        <f>IF(G1993="","",IF(G1993&gt;(auxiliar!L$2*14),"Sim","Não"))</f>
        <v/>
      </c>
      <c r="I1993" s="384" t="str">
        <f t="shared" si="131"/>
        <v/>
      </c>
      <c r="J1993" s="380" t="str">
        <f>IF(Table9[[#This Row],[Código do agregado
'[Entidade']]]="","",IF(A1993&lt;&gt;A1992,"A",IF(J1992="A","B",IF(J1992="B","C",IF(J1992="C","D",IF(J1992="D","E",IF(J1992="E","F",IF(J1992="F","G",IF(J1992="G","H",IF(J1992="H","I",IF(J1992="I","J",IF(J1992="J","K",IF(J1992="K","L",IF(J1992="L","M",IF(J1992="M","N",IF(J1992="N","O",IF(J1992="O","P",IF(J1992="P","Q"))))))))))))))))))</f>
        <v/>
      </c>
      <c r="K1993" s="284" t="str">
        <f t="shared" si="128"/>
        <v/>
      </c>
      <c r="L1993" s="285" t="str">
        <f t="shared" si="129"/>
        <v/>
      </c>
      <c r="M1993" s="286" t="str">
        <f t="shared" ca="1" si="130"/>
        <v/>
      </c>
      <c r="U1993" s="275"/>
    </row>
    <row r="1994" spans="1:21" x14ac:dyDescent="0.25">
      <c r="A1994" s="276"/>
      <c r="B1994" s="277" t="str">
        <f>IF(Table9[[#This Row],[Código do agregado
'[Entidade']]]="","",(CONCATENATE(VLOOKUP(Table9[[#This Row],[Código do agregado
'[Entidade']]],Table8[[Código do agregado '[Entidade']]:[Código do agregado
'[1º Direito']]],8,FALSE),".",Table9[[#This Row],[Membro]])))</f>
        <v/>
      </c>
      <c r="C1994" s="278"/>
      <c r="D1994" s="279"/>
      <c r="E1994" s="280" t="str">
        <f ca="1">IF(Table9[[#This Row],[Data de nascimento (aaaa-mm-dd)]]="","",(IF(A1994="","",DATEDIF(D1994,NOW(),"y"))))</f>
        <v/>
      </c>
      <c r="F1994" s="281"/>
      <c r="G1994" s="282"/>
      <c r="H1994" s="283" t="str">
        <f>IF(G1994="","",IF(G1994&gt;(auxiliar!L$2*14),"Sim","Não"))</f>
        <v/>
      </c>
      <c r="I1994" s="384" t="str">
        <f t="shared" si="131"/>
        <v/>
      </c>
      <c r="J1994" s="380" t="str">
        <f>IF(Table9[[#This Row],[Código do agregado
'[Entidade']]]="","",IF(A1994&lt;&gt;A1993,"A",IF(J1993="A","B",IF(J1993="B","C",IF(J1993="C","D",IF(J1993="D","E",IF(J1993="E","F",IF(J1993="F","G",IF(J1993="G","H",IF(J1993="H","I",IF(J1993="I","J",IF(J1993="J","K",IF(J1993="K","L",IF(J1993="L","M",IF(J1993="M","N",IF(J1993="N","O",IF(J1993="O","P",IF(J1993="P","Q"))))))))))))))))))</f>
        <v/>
      </c>
      <c r="K1994" s="284" t="str">
        <f t="shared" si="128"/>
        <v/>
      </c>
      <c r="L1994" s="285" t="str">
        <f t="shared" si="129"/>
        <v/>
      </c>
      <c r="M1994" s="286" t="str">
        <f t="shared" ca="1" si="130"/>
        <v/>
      </c>
      <c r="U1994" s="275"/>
    </row>
    <row r="1995" spans="1:21" x14ac:dyDescent="0.25">
      <c r="A1995" s="276"/>
      <c r="B1995" s="277" t="str">
        <f>IF(Table9[[#This Row],[Código do agregado
'[Entidade']]]="","",(CONCATENATE(VLOOKUP(Table9[[#This Row],[Código do agregado
'[Entidade']]],Table8[[Código do agregado '[Entidade']]:[Código do agregado
'[1º Direito']]],8,FALSE),".",Table9[[#This Row],[Membro]])))</f>
        <v/>
      </c>
      <c r="C1995" s="278"/>
      <c r="D1995" s="279"/>
      <c r="E1995" s="280" t="str">
        <f ca="1">IF(Table9[[#This Row],[Data de nascimento (aaaa-mm-dd)]]="","",(IF(A1995="","",DATEDIF(D1995,NOW(),"y"))))</f>
        <v/>
      </c>
      <c r="F1995" s="281"/>
      <c r="G1995" s="282"/>
      <c r="H1995" s="283" t="str">
        <f>IF(G1995="","",IF(G1995&gt;(auxiliar!L$2*14),"Sim","Não"))</f>
        <v/>
      </c>
      <c r="I1995" s="384" t="str">
        <f t="shared" si="131"/>
        <v/>
      </c>
      <c r="J1995" s="380" t="str">
        <f>IF(Table9[[#This Row],[Código do agregado
'[Entidade']]]="","",IF(A1995&lt;&gt;A1994,"A",IF(J1994="A","B",IF(J1994="B","C",IF(J1994="C","D",IF(J1994="D","E",IF(J1994="E","F",IF(J1994="F","G",IF(J1994="G","H",IF(J1994="H","I",IF(J1994="I","J",IF(J1994="J","K",IF(J1994="K","L",IF(J1994="L","M",IF(J1994="M","N",IF(J1994="N","O",IF(J1994="O","P",IF(J1994="P","Q"))))))))))))))))))</f>
        <v/>
      </c>
      <c r="K1995" s="284" t="str">
        <f t="shared" si="128"/>
        <v/>
      </c>
      <c r="L1995" s="285" t="str">
        <f t="shared" si="129"/>
        <v/>
      </c>
      <c r="M1995" s="286" t="str">
        <f t="shared" ca="1" si="130"/>
        <v/>
      </c>
      <c r="U1995" s="275"/>
    </row>
    <row r="1996" spans="1:21" x14ac:dyDescent="0.25">
      <c r="A1996" s="276"/>
      <c r="B1996" s="277" t="str">
        <f>IF(Table9[[#This Row],[Código do agregado
'[Entidade']]]="","",(CONCATENATE(VLOOKUP(Table9[[#This Row],[Código do agregado
'[Entidade']]],Table8[[Código do agregado '[Entidade']]:[Código do agregado
'[1º Direito']]],8,FALSE),".",Table9[[#This Row],[Membro]])))</f>
        <v/>
      </c>
      <c r="C1996" s="278"/>
      <c r="D1996" s="279"/>
      <c r="E1996" s="280" t="str">
        <f ca="1">IF(Table9[[#This Row],[Data de nascimento (aaaa-mm-dd)]]="","",(IF(A1996="","",DATEDIF(D1996,NOW(),"y"))))</f>
        <v/>
      </c>
      <c r="F1996" s="281"/>
      <c r="G1996" s="282"/>
      <c r="H1996" s="283" t="str">
        <f>IF(G1996="","",IF(G1996&gt;(auxiliar!L$2*14),"Sim","Não"))</f>
        <v/>
      </c>
      <c r="I1996" s="384" t="str">
        <f t="shared" si="131"/>
        <v/>
      </c>
      <c r="J1996" s="380" t="str">
        <f>IF(Table9[[#This Row],[Código do agregado
'[Entidade']]]="","",IF(A1996&lt;&gt;A1995,"A",IF(J1995="A","B",IF(J1995="B","C",IF(J1995="C","D",IF(J1995="D","E",IF(J1995="E","F",IF(J1995="F","G",IF(J1995="G","H",IF(J1995="H","I",IF(J1995="I","J",IF(J1995="J","K",IF(J1995="K","L",IF(J1995="L","M",IF(J1995="M","N",IF(J1995="N","O",IF(J1995="O","P",IF(J1995="P","Q"))))))))))))))))))</f>
        <v/>
      </c>
      <c r="K1996" s="284" t="str">
        <f t="shared" ref="K1996:K2059" si="132">IFERROR(IF(OR(RIGHT(C1996,1)-(11-((9*LEFT(C1996,1)+8*MID(C1996,2,1)+7*MID(C1996,3,1)+6*MID(C1996,4,1)+5*MID(C1996,5,1)+4*MID(C1996,6,1)+3*MID(C1996,7,1)+2*MID(C1996,8,1))-(11*INT((9*LEFT(C1996,1)+8*MID(C1996,2,1)+7*MID(C1996,3,1)+6*MID(C1996,4,1)+5*MID(C1996,5,1)+4*MID(C1996,6,1)+3*MID(C1996,7,1)+2*MID(C1996,8,1))/11))))=0,RIGHT(C1996,1)-(11-((9*LEFT(C1996,1)+8*MID(C1996,2,1)+7*MID(C1996,3,1)+6*MID(C1996,4,1)+5*MID(C1996,5,1)+4*MID(C1996,6,1)+3*MID(C1996,7,1)+2*MID(C1996,8,1))-(11*INT((9*LEFT(C1996,1)+8*MID(C1996,2,1)+7*MID(C1996,3,1)+6*MID(C1996,4,1)+5*MID(C1996,5,1)+4*MID(C1996,6,1)+3*MID(C1996,7,1)+2*MID(C1996,8,1))/11))))=-11,RIGHT(C1996,1)-(11-((9*LEFT(C1996,1)+8*MID(C1996,2,1)+7*MID(C1996,3,1)+6*MID(C1996,4,1)+5*MID(C1996,5,1)+4*MID(C1996,6,1)+3*MID(C1996,7,1)+2*MID(C1996,8,1))-(11*INT((9*LEFT(C1996,1)+8*MID(C1996,2,1)+7*MID(C1996,3,1)+6*MID(C1996,4,1)+5*MID(C1996,5,1)+4*MID(C1996,6,1)+3*MID(C1996,7,1)+2*MID(C1996,8,1))/11))))=-10),"","X"),"")</f>
        <v/>
      </c>
      <c r="L1996" s="285" t="str">
        <f t="shared" ref="L1996:L2059" si="133">IF(RIGHT(B1996,1)="A","",IF(B1996="","",IF(OR(E1996&gt;65,AND(E1996&gt;17,E1996&lt;26)),"Rend","")))</f>
        <v/>
      </c>
      <c r="M1996" s="286" t="str">
        <f t="shared" ref="M1996:M2059" ca="1" si="134">IF(OR(E1996&lt;18,AND(H1996="Não",L1996="Rend")),"Dep","")</f>
        <v/>
      </c>
      <c r="U1996" s="275"/>
    </row>
    <row r="1997" spans="1:21" x14ac:dyDescent="0.25">
      <c r="A1997" s="276"/>
      <c r="B1997" s="277" t="str">
        <f>IF(Table9[[#This Row],[Código do agregado
'[Entidade']]]="","",(CONCATENATE(VLOOKUP(Table9[[#This Row],[Código do agregado
'[Entidade']]],Table8[[Código do agregado '[Entidade']]:[Código do agregado
'[1º Direito']]],8,FALSE),".",Table9[[#This Row],[Membro]])))</f>
        <v/>
      </c>
      <c r="C1997" s="278"/>
      <c r="D1997" s="279"/>
      <c r="E1997" s="280" t="str">
        <f ca="1">IF(Table9[[#This Row],[Data de nascimento (aaaa-mm-dd)]]="","",(IF(A1997="","",DATEDIF(D1997,NOW(),"y"))))</f>
        <v/>
      </c>
      <c r="F1997" s="281"/>
      <c r="G1997" s="282"/>
      <c r="H1997" s="283" t="str">
        <f>IF(G1997="","",IF(G1997&gt;(auxiliar!L$2*14),"Sim","Não"))</f>
        <v/>
      </c>
      <c r="I1997" s="384" t="str">
        <f t="shared" si="131"/>
        <v/>
      </c>
      <c r="J1997" s="380" t="str">
        <f>IF(Table9[[#This Row],[Código do agregado
'[Entidade']]]="","",IF(A1997&lt;&gt;A1996,"A",IF(J1996="A","B",IF(J1996="B","C",IF(J1996="C","D",IF(J1996="D","E",IF(J1996="E","F",IF(J1996="F","G",IF(J1996="G","H",IF(J1996="H","I",IF(J1996="I","J",IF(J1996="J","K",IF(J1996="K","L",IF(J1996="L","M",IF(J1996="M","N",IF(J1996="N","O",IF(J1996="O","P",IF(J1996="P","Q"))))))))))))))))))</f>
        <v/>
      </c>
      <c r="K1997" s="284" t="str">
        <f t="shared" si="132"/>
        <v/>
      </c>
      <c r="L1997" s="285" t="str">
        <f t="shared" si="133"/>
        <v/>
      </c>
      <c r="M1997" s="286" t="str">
        <f t="shared" ca="1" si="134"/>
        <v/>
      </c>
      <c r="U1997" s="275"/>
    </row>
    <row r="1998" spans="1:21" x14ac:dyDescent="0.25">
      <c r="A1998" s="276"/>
      <c r="B1998" s="277" t="str">
        <f>IF(Table9[[#This Row],[Código do agregado
'[Entidade']]]="","",(CONCATENATE(VLOOKUP(Table9[[#This Row],[Código do agregado
'[Entidade']]],Table8[[Código do agregado '[Entidade']]:[Código do agregado
'[1º Direito']]],8,FALSE),".",Table9[[#This Row],[Membro]])))</f>
        <v/>
      </c>
      <c r="C1998" s="278"/>
      <c r="D1998" s="279"/>
      <c r="E1998" s="280" t="str">
        <f ca="1">IF(Table9[[#This Row],[Data de nascimento (aaaa-mm-dd)]]="","",(IF(A1998="","",DATEDIF(D1998,NOW(),"y"))))</f>
        <v/>
      </c>
      <c r="F1998" s="281"/>
      <c r="G1998" s="282"/>
      <c r="H1998" s="283" t="str">
        <f>IF(G1998="","",IF(G1998&gt;(auxiliar!L$2*14),"Sim","Não"))</f>
        <v/>
      </c>
      <c r="I1998" s="384" t="str">
        <f t="shared" si="131"/>
        <v/>
      </c>
      <c r="J1998" s="380" t="str">
        <f>IF(Table9[[#This Row],[Código do agregado
'[Entidade']]]="","",IF(A1998&lt;&gt;A1997,"A",IF(J1997="A","B",IF(J1997="B","C",IF(J1997="C","D",IF(J1997="D","E",IF(J1997="E","F",IF(J1997="F","G",IF(J1997="G","H",IF(J1997="H","I",IF(J1997="I","J",IF(J1997="J","K",IF(J1997="K","L",IF(J1997="L","M",IF(J1997="M","N",IF(J1997="N","O",IF(J1997="O","P",IF(J1997="P","Q"))))))))))))))))))</f>
        <v/>
      </c>
      <c r="K1998" s="284" t="str">
        <f t="shared" si="132"/>
        <v/>
      </c>
      <c r="L1998" s="285" t="str">
        <f t="shared" si="133"/>
        <v/>
      </c>
      <c r="M1998" s="286" t="str">
        <f t="shared" ca="1" si="134"/>
        <v/>
      </c>
      <c r="U1998" s="275"/>
    </row>
    <row r="1999" spans="1:21" x14ac:dyDescent="0.25">
      <c r="A1999" s="276"/>
      <c r="B1999" s="277" t="str">
        <f>IF(Table9[[#This Row],[Código do agregado
'[Entidade']]]="","",(CONCATENATE(VLOOKUP(Table9[[#This Row],[Código do agregado
'[Entidade']]],Table8[[Código do agregado '[Entidade']]:[Código do agregado
'[1º Direito']]],8,FALSE),".",Table9[[#This Row],[Membro]])))</f>
        <v/>
      </c>
      <c r="C1999" s="278"/>
      <c r="D1999" s="279"/>
      <c r="E1999" s="280" t="str">
        <f ca="1">IF(Table9[[#This Row],[Data de nascimento (aaaa-mm-dd)]]="","",(IF(A1999="","",DATEDIF(D1999,NOW(),"y"))))</f>
        <v/>
      </c>
      <c r="F1999" s="281"/>
      <c r="G1999" s="282"/>
      <c r="H1999" s="283" t="str">
        <f>IF(G1999="","",IF(G1999&gt;(auxiliar!L$2*14),"Sim","Não"))</f>
        <v/>
      </c>
      <c r="I1999" s="384" t="str">
        <f t="shared" si="131"/>
        <v/>
      </c>
      <c r="J1999" s="380" t="str">
        <f>IF(Table9[[#This Row],[Código do agregado
'[Entidade']]]="","",IF(A1999&lt;&gt;A1998,"A",IF(J1998="A","B",IF(J1998="B","C",IF(J1998="C","D",IF(J1998="D","E",IF(J1998="E","F",IF(J1998="F","G",IF(J1998="G","H",IF(J1998="H","I",IF(J1998="I","J",IF(J1998="J","K",IF(J1998="K","L",IF(J1998="L","M",IF(J1998="M","N",IF(J1998="N","O",IF(J1998="O","P",IF(J1998="P","Q"))))))))))))))))))</f>
        <v/>
      </c>
      <c r="K1999" s="284" t="str">
        <f t="shared" si="132"/>
        <v/>
      </c>
      <c r="L1999" s="285" t="str">
        <f t="shared" si="133"/>
        <v/>
      </c>
      <c r="M1999" s="286" t="str">
        <f t="shared" ca="1" si="134"/>
        <v/>
      </c>
      <c r="U1999" s="275"/>
    </row>
    <row r="2000" spans="1:21" x14ac:dyDescent="0.25">
      <c r="A2000" s="276"/>
      <c r="B2000" s="277" t="str">
        <f>IF(Table9[[#This Row],[Código do agregado
'[Entidade']]]="","",(CONCATENATE(VLOOKUP(Table9[[#This Row],[Código do agregado
'[Entidade']]],Table8[[Código do agregado '[Entidade']]:[Código do agregado
'[1º Direito']]],8,FALSE),".",Table9[[#This Row],[Membro]])))</f>
        <v/>
      </c>
      <c r="C2000" s="278"/>
      <c r="D2000" s="279"/>
      <c r="E2000" s="280" t="str">
        <f ca="1">IF(Table9[[#This Row],[Data de nascimento (aaaa-mm-dd)]]="","",(IF(A2000="","",DATEDIF(D2000,NOW(),"y"))))</f>
        <v/>
      </c>
      <c r="F2000" s="281"/>
      <c r="G2000" s="282"/>
      <c r="H2000" s="283" t="str">
        <f>IF(G2000="","",IF(G2000&gt;(auxiliar!L$2*14),"Sim","Não"))</f>
        <v/>
      </c>
      <c r="I2000" s="384" t="str">
        <f t="shared" si="131"/>
        <v/>
      </c>
      <c r="J2000" s="380" t="str">
        <f>IF(Table9[[#This Row],[Código do agregado
'[Entidade']]]="","",IF(A2000&lt;&gt;A1999,"A",IF(J1999="A","B",IF(J1999="B","C",IF(J1999="C","D",IF(J1999="D","E",IF(J1999="E","F",IF(J1999="F","G",IF(J1999="G","H",IF(J1999="H","I",IF(J1999="I","J",IF(J1999="J","K",IF(J1999="K","L",IF(J1999="L","M",IF(J1999="M","N",IF(J1999="N","O",IF(J1999="O","P",IF(J1999="P","Q"))))))))))))))))))</f>
        <v/>
      </c>
      <c r="K2000" s="284" t="str">
        <f t="shared" si="132"/>
        <v/>
      </c>
      <c r="L2000" s="285" t="str">
        <f t="shared" si="133"/>
        <v/>
      </c>
      <c r="M2000" s="286" t="str">
        <f t="shared" ca="1" si="134"/>
        <v/>
      </c>
      <c r="U2000" s="275"/>
    </row>
    <row r="2001" spans="1:21" x14ac:dyDescent="0.25">
      <c r="A2001" s="276"/>
      <c r="B2001" s="277" t="str">
        <f>IF(Table9[[#This Row],[Código do agregado
'[Entidade']]]="","",(CONCATENATE(VLOOKUP(Table9[[#This Row],[Código do agregado
'[Entidade']]],Table8[[Código do agregado '[Entidade']]:[Código do agregado
'[1º Direito']]],8,FALSE),".",Table9[[#This Row],[Membro]])))</f>
        <v/>
      </c>
      <c r="C2001" s="278"/>
      <c r="D2001" s="279"/>
      <c r="E2001" s="280" t="str">
        <f ca="1">IF(Table9[[#This Row],[Data de nascimento (aaaa-mm-dd)]]="","",(IF(A2001="","",DATEDIF(D2001,NOW(),"y"))))</f>
        <v/>
      </c>
      <c r="F2001" s="281"/>
      <c r="G2001" s="282"/>
      <c r="H2001" s="283" t="str">
        <f>IF(G2001="","",IF(G2001&gt;(auxiliar!L$2*14),"Sim","Não"))</f>
        <v/>
      </c>
      <c r="I2001" s="384" t="str">
        <f t="shared" si="131"/>
        <v/>
      </c>
      <c r="J2001" s="380" t="str">
        <f>IF(Table9[[#This Row],[Código do agregado
'[Entidade']]]="","",IF(A2001&lt;&gt;A2000,"A",IF(J2000="A","B",IF(J2000="B","C",IF(J2000="C","D",IF(J2000="D","E",IF(J2000="E","F",IF(J2000="F","G",IF(J2000="G","H",IF(J2000="H","I",IF(J2000="I","J",IF(J2000="J","K",IF(J2000="K","L",IF(J2000="L","M",IF(J2000="M","N",IF(J2000="N","O",IF(J2000="O","P",IF(J2000="P","Q"))))))))))))))))))</f>
        <v/>
      </c>
      <c r="K2001" s="284" t="str">
        <f t="shared" si="132"/>
        <v/>
      </c>
      <c r="L2001" s="285" t="str">
        <f t="shared" si="133"/>
        <v/>
      </c>
      <c r="M2001" s="286" t="str">
        <f t="shared" ca="1" si="134"/>
        <v/>
      </c>
      <c r="U2001" s="275"/>
    </row>
    <row r="2002" spans="1:21" x14ac:dyDescent="0.25">
      <c r="A2002" s="276"/>
      <c r="B2002" s="277" t="str">
        <f>IF(Table9[[#This Row],[Código do agregado
'[Entidade']]]="","",(CONCATENATE(VLOOKUP(Table9[[#This Row],[Código do agregado
'[Entidade']]],Table8[[Código do agregado '[Entidade']]:[Código do agregado
'[1º Direito']]],8,FALSE),".",Table9[[#This Row],[Membro]])))</f>
        <v/>
      </c>
      <c r="C2002" s="278"/>
      <c r="D2002" s="279"/>
      <c r="E2002" s="280" t="str">
        <f ca="1">IF(Table9[[#This Row],[Data de nascimento (aaaa-mm-dd)]]="","",(IF(A2002="","",DATEDIF(D2002,NOW(),"y"))))</f>
        <v/>
      </c>
      <c r="F2002" s="281"/>
      <c r="G2002" s="282"/>
      <c r="H2002" s="283" t="str">
        <f>IF(G2002="","",IF(G2002&gt;(auxiliar!L$2*14),"Sim","Não"))</f>
        <v/>
      </c>
      <c r="I2002" s="384" t="str">
        <f t="shared" si="131"/>
        <v/>
      </c>
      <c r="J2002" s="380" t="str">
        <f>IF(Table9[[#This Row],[Código do agregado
'[Entidade']]]="","",IF(A2002&lt;&gt;A2001,"A",IF(J2001="A","B",IF(J2001="B","C",IF(J2001="C","D",IF(J2001="D","E",IF(J2001="E","F",IF(J2001="F","G",IF(J2001="G","H",IF(J2001="H","I",IF(J2001="I","J",IF(J2001="J","K",IF(J2001="K","L",IF(J2001="L","M",IF(J2001="M","N",IF(J2001="N","O",IF(J2001="O","P",IF(J2001="P","Q"))))))))))))))))))</f>
        <v/>
      </c>
      <c r="K2002" s="284" t="str">
        <f t="shared" si="132"/>
        <v/>
      </c>
      <c r="L2002" s="285" t="str">
        <f t="shared" si="133"/>
        <v/>
      </c>
      <c r="M2002" s="286" t="str">
        <f t="shared" ca="1" si="134"/>
        <v/>
      </c>
      <c r="U2002" s="275"/>
    </row>
    <row r="2003" spans="1:21" x14ac:dyDescent="0.25">
      <c r="A2003" s="276"/>
      <c r="B2003" s="277" t="str">
        <f>IF(Table9[[#This Row],[Código do agregado
'[Entidade']]]="","",(CONCATENATE(VLOOKUP(Table9[[#This Row],[Código do agregado
'[Entidade']]],Table8[[Código do agregado '[Entidade']]:[Código do agregado
'[1º Direito']]],8,FALSE),".",Table9[[#This Row],[Membro]])))</f>
        <v/>
      </c>
      <c r="C2003" s="278"/>
      <c r="D2003" s="279"/>
      <c r="E2003" s="280" t="str">
        <f ca="1">IF(Table9[[#This Row],[Data de nascimento (aaaa-mm-dd)]]="","",(IF(A2003="","",DATEDIF(D2003,NOW(),"y"))))</f>
        <v/>
      </c>
      <c r="F2003" s="281"/>
      <c r="G2003" s="282"/>
      <c r="H2003" s="283" t="str">
        <f>IF(G2003="","",IF(G2003&gt;(auxiliar!L$2*14),"Sim","Não"))</f>
        <v/>
      </c>
      <c r="I2003" s="384" t="str">
        <f t="shared" si="131"/>
        <v/>
      </c>
      <c r="J2003" s="380" t="str">
        <f>IF(Table9[[#This Row],[Código do agregado
'[Entidade']]]="","",IF(A2003&lt;&gt;A2002,"A",IF(J2002="A","B",IF(J2002="B","C",IF(J2002="C","D",IF(J2002="D","E",IF(J2002="E","F",IF(J2002="F","G",IF(J2002="G","H",IF(J2002="H","I",IF(J2002="I","J",IF(J2002="J","K",IF(J2002="K","L",IF(J2002="L","M",IF(J2002="M","N",IF(J2002="N","O",IF(J2002="O","P",IF(J2002="P","Q"))))))))))))))))))</f>
        <v/>
      </c>
      <c r="K2003" s="284" t="str">
        <f t="shared" si="132"/>
        <v/>
      </c>
      <c r="L2003" s="285" t="str">
        <f t="shared" si="133"/>
        <v/>
      </c>
      <c r="M2003" s="286" t="str">
        <f t="shared" ca="1" si="134"/>
        <v/>
      </c>
      <c r="U2003" s="275"/>
    </row>
    <row r="2004" spans="1:21" x14ac:dyDescent="0.25">
      <c r="A2004" s="276"/>
      <c r="B2004" s="277" t="str">
        <f>IF(Table9[[#This Row],[Código do agregado
'[Entidade']]]="","",(CONCATENATE(VLOOKUP(Table9[[#This Row],[Código do agregado
'[Entidade']]],Table8[[Código do agregado '[Entidade']]:[Código do agregado
'[1º Direito']]],8,FALSE),".",Table9[[#This Row],[Membro]])))</f>
        <v/>
      </c>
      <c r="C2004" s="278"/>
      <c r="D2004" s="279"/>
      <c r="E2004" s="280" t="str">
        <f ca="1">IF(Table9[[#This Row],[Data de nascimento (aaaa-mm-dd)]]="","",(IF(A2004="","",DATEDIF(D2004,NOW(),"y"))))</f>
        <v/>
      </c>
      <c r="F2004" s="281"/>
      <c r="G2004" s="282"/>
      <c r="H2004" s="283" t="str">
        <f>IF(G2004="","",IF(G2004&gt;(auxiliar!L$2*14),"Sim","Não"))</f>
        <v/>
      </c>
      <c r="I2004" s="384" t="str">
        <f t="shared" si="131"/>
        <v/>
      </c>
      <c r="J2004" s="380" t="str">
        <f>IF(Table9[[#This Row],[Código do agregado
'[Entidade']]]="","",IF(A2004&lt;&gt;A2003,"A",IF(J2003="A","B",IF(J2003="B","C",IF(J2003="C","D",IF(J2003="D","E",IF(J2003="E","F",IF(J2003="F","G",IF(J2003="G","H",IF(J2003="H","I",IF(J2003="I","J",IF(J2003="J","K",IF(J2003="K","L",IF(J2003="L","M",IF(J2003="M","N",IF(J2003="N","O",IF(J2003="O","P",IF(J2003="P","Q"))))))))))))))))))</f>
        <v/>
      </c>
      <c r="K2004" s="284" t="str">
        <f t="shared" si="132"/>
        <v/>
      </c>
      <c r="L2004" s="285" t="str">
        <f t="shared" si="133"/>
        <v/>
      </c>
      <c r="M2004" s="286" t="str">
        <f t="shared" ca="1" si="134"/>
        <v/>
      </c>
      <c r="U2004" s="275"/>
    </row>
    <row r="2005" spans="1:21" x14ac:dyDescent="0.25">
      <c r="A2005" s="276"/>
      <c r="B2005" s="277" t="str">
        <f>IF(Table9[[#This Row],[Código do agregado
'[Entidade']]]="","",(CONCATENATE(VLOOKUP(Table9[[#This Row],[Código do agregado
'[Entidade']]],Table8[[Código do agregado '[Entidade']]:[Código do agregado
'[1º Direito']]],8,FALSE),".",Table9[[#This Row],[Membro]])))</f>
        <v/>
      </c>
      <c r="C2005" s="278"/>
      <c r="D2005" s="279"/>
      <c r="E2005" s="280" t="str">
        <f ca="1">IF(Table9[[#This Row],[Data de nascimento (aaaa-mm-dd)]]="","",(IF(A2005="","",DATEDIF(D2005,NOW(),"y"))))</f>
        <v/>
      </c>
      <c r="F2005" s="281"/>
      <c r="G2005" s="282"/>
      <c r="H2005" s="283" t="str">
        <f>IF(G2005="","",IF(G2005&gt;(auxiliar!L$2*14),"Sim","Não"))</f>
        <v/>
      </c>
      <c r="I2005" s="384" t="str">
        <f t="shared" si="131"/>
        <v/>
      </c>
      <c r="J2005" s="380" t="str">
        <f>IF(Table9[[#This Row],[Código do agregado
'[Entidade']]]="","",IF(A2005&lt;&gt;A2004,"A",IF(J2004="A","B",IF(J2004="B","C",IF(J2004="C","D",IF(J2004="D","E",IF(J2004="E","F",IF(J2004="F","G",IF(J2004="G","H",IF(J2004="H","I",IF(J2004="I","J",IF(J2004="J","K",IF(J2004="K","L",IF(J2004="L","M",IF(J2004="M","N",IF(J2004="N","O",IF(J2004="O","P",IF(J2004="P","Q"))))))))))))))))))</f>
        <v/>
      </c>
      <c r="K2005" s="284" t="str">
        <f t="shared" si="132"/>
        <v/>
      </c>
      <c r="L2005" s="285" t="str">
        <f t="shared" si="133"/>
        <v/>
      </c>
      <c r="M2005" s="286" t="str">
        <f t="shared" ca="1" si="134"/>
        <v/>
      </c>
      <c r="U2005" s="275"/>
    </row>
    <row r="2006" spans="1:21" x14ac:dyDescent="0.25">
      <c r="A2006" s="276"/>
      <c r="B2006" s="277" t="str">
        <f>IF(Table9[[#This Row],[Código do agregado
'[Entidade']]]="","",(CONCATENATE(VLOOKUP(Table9[[#This Row],[Código do agregado
'[Entidade']]],Table8[[Código do agregado '[Entidade']]:[Código do agregado
'[1º Direito']]],8,FALSE),".",Table9[[#This Row],[Membro]])))</f>
        <v/>
      </c>
      <c r="C2006" s="278"/>
      <c r="D2006" s="279"/>
      <c r="E2006" s="280" t="str">
        <f ca="1">IF(Table9[[#This Row],[Data de nascimento (aaaa-mm-dd)]]="","",(IF(A2006="","",DATEDIF(D2006,NOW(),"y"))))</f>
        <v/>
      </c>
      <c r="F2006" s="281"/>
      <c r="G2006" s="282"/>
      <c r="H2006" s="283" t="str">
        <f>IF(G2006="","",IF(G2006&gt;(auxiliar!L$2*14),"Sim","Não"))</f>
        <v/>
      </c>
      <c r="I2006" s="384" t="str">
        <f t="shared" si="131"/>
        <v/>
      </c>
      <c r="J2006" s="380" t="str">
        <f>IF(Table9[[#This Row],[Código do agregado
'[Entidade']]]="","",IF(A2006&lt;&gt;A2005,"A",IF(J2005="A","B",IF(J2005="B","C",IF(J2005="C","D",IF(J2005="D","E",IF(J2005="E","F",IF(J2005="F","G",IF(J2005="G","H",IF(J2005="H","I",IF(J2005="I","J",IF(J2005="J","K",IF(J2005="K","L",IF(J2005="L","M",IF(J2005="M","N",IF(J2005="N","O",IF(J2005="O","P",IF(J2005="P","Q"))))))))))))))))))</f>
        <v/>
      </c>
      <c r="K2006" s="284" t="str">
        <f t="shared" si="132"/>
        <v/>
      </c>
      <c r="L2006" s="285" t="str">
        <f t="shared" si="133"/>
        <v/>
      </c>
      <c r="M2006" s="286" t="str">
        <f t="shared" ca="1" si="134"/>
        <v/>
      </c>
      <c r="U2006" s="275"/>
    </row>
    <row r="2007" spans="1:21" x14ac:dyDescent="0.25">
      <c r="A2007" s="276"/>
      <c r="B2007" s="277" t="str">
        <f>IF(Table9[[#This Row],[Código do agregado
'[Entidade']]]="","",(CONCATENATE(VLOOKUP(Table9[[#This Row],[Código do agregado
'[Entidade']]],Table8[[Código do agregado '[Entidade']]:[Código do agregado
'[1º Direito']]],8,FALSE),".",Table9[[#This Row],[Membro]])))</f>
        <v/>
      </c>
      <c r="C2007" s="278"/>
      <c r="D2007" s="279"/>
      <c r="E2007" s="280" t="str">
        <f ca="1">IF(Table9[[#This Row],[Data de nascimento (aaaa-mm-dd)]]="","",(IF(A2007="","",DATEDIF(D2007,NOW(),"y"))))</f>
        <v/>
      </c>
      <c r="F2007" s="281"/>
      <c r="G2007" s="282"/>
      <c r="H2007" s="283" t="str">
        <f>IF(G2007="","",IF(G2007&gt;(auxiliar!L$2*14),"Sim","Não"))</f>
        <v/>
      </c>
      <c r="I2007" s="384" t="str">
        <f t="shared" si="131"/>
        <v/>
      </c>
      <c r="J2007" s="380" t="str">
        <f>IF(Table9[[#This Row],[Código do agregado
'[Entidade']]]="","",IF(A2007&lt;&gt;A2006,"A",IF(J2006="A","B",IF(J2006="B","C",IF(J2006="C","D",IF(J2006="D","E",IF(J2006="E","F",IF(J2006="F","G",IF(J2006="G","H",IF(J2006="H","I",IF(J2006="I","J",IF(J2006="J","K",IF(J2006="K","L",IF(J2006="L","M",IF(J2006="M","N",IF(J2006="N","O",IF(J2006="O","P",IF(J2006="P","Q"))))))))))))))))))</f>
        <v/>
      </c>
      <c r="K2007" s="284" t="str">
        <f t="shared" si="132"/>
        <v/>
      </c>
      <c r="L2007" s="285" t="str">
        <f t="shared" si="133"/>
        <v/>
      </c>
      <c r="M2007" s="286" t="str">
        <f t="shared" ca="1" si="134"/>
        <v/>
      </c>
      <c r="U2007" s="275"/>
    </row>
    <row r="2008" spans="1:21" x14ac:dyDescent="0.25">
      <c r="A2008" s="276"/>
      <c r="B2008" s="277" t="str">
        <f>IF(Table9[[#This Row],[Código do agregado
'[Entidade']]]="","",(CONCATENATE(VLOOKUP(Table9[[#This Row],[Código do agregado
'[Entidade']]],Table8[[Código do agregado '[Entidade']]:[Código do agregado
'[1º Direito']]],8,FALSE),".",Table9[[#This Row],[Membro]])))</f>
        <v/>
      </c>
      <c r="C2008" s="278"/>
      <c r="D2008" s="279"/>
      <c r="E2008" s="280" t="str">
        <f ca="1">IF(Table9[[#This Row],[Data de nascimento (aaaa-mm-dd)]]="","",(IF(A2008="","",DATEDIF(D2008,NOW(),"y"))))</f>
        <v/>
      </c>
      <c r="F2008" s="281"/>
      <c r="G2008" s="282"/>
      <c r="H2008" s="283" t="str">
        <f>IF(G2008="","",IF(G2008&gt;(auxiliar!L$2*14),"Sim","Não"))</f>
        <v/>
      </c>
      <c r="I2008" s="384" t="str">
        <f t="shared" si="131"/>
        <v/>
      </c>
      <c r="J2008" s="380" t="str">
        <f>IF(Table9[[#This Row],[Código do agregado
'[Entidade']]]="","",IF(A2008&lt;&gt;A2007,"A",IF(J2007="A","B",IF(J2007="B","C",IF(J2007="C","D",IF(J2007="D","E",IF(J2007="E","F",IF(J2007="F","G",IF(J2007="G","H",IF(J2007="H","I",IF(J2007="I","J",IF(J2007="J","K",IF(J2007="K","L",IF(J2007="L","M",IF(J2007="M","N",IF(J2007="N","O",IF(J2007="O","P",IF(J2007="P","Q"))))))))))))))))))</f>
        <v/>
      </c>
      <c r="K2008" s="284" t="str">
        <f t="shared" si="132"/>
        <v/>
      </c>
      <c r="L2008" s="285" t="str">
        <f t="shared" si="133"/>
        <v/>
      </c>
      <c r="M2008" s="286" t="str">
        <f t="shared" ca="1" si="134"/>
        <v/>
      </c>
      <c r="U2008" s="275"/>
    </row>
    <row r="2009" spans="1:21" x14ac:dyDescent="0.25">
      <c r="A2009" s="276"/>
      <c r="B2009" s="277" t="str">
        <f>IF(Table9[[#This Row],[Código do agregado
'[Entidade']]]="","",(CONCATENATE(VLOOKUP(Table9[[#This Row],[Código do agregado
'[Entidade']]],Table8[[Código do agregado '[Entidade']]:[Código do agregado
'[1º Direito']]],8,FALSE),".",Table9[[#This Row],[Membro]])))</f>
        <v/>
      </c>
      <c r="C2009" s="278"/>
      <c r="D2009" s="279"/>
      <c r="E2009" s="280" t="str">
        <f ca="1">IF(Table9[[#This Row],[Data de nascimento (aaaa-mm-dd)]]="","",(IF(A2009="","",DATEDIF(D2009,NOW(),"y"))))</f>
        <v/>
      </c>
      <c r="F2009" s="281"/>
      <c r="G2009" s="282"/>
      <c r="H2009" s="283" t="str">
        <f>IF(G2009="","",IF(G2009&gt;(auxiliar!L$2*14),"Sim","Não"))</f>
        <v/>
      </c>
      <c r="I2009" s="384" t="str">
        <f t="shared" si="131"/>
        <v/>
      </c>
      <c r="J2009" s="380" t="str">
        <f>IF(Table9[[#This Row],[Código do agregado
'[Entidade']]]="","",IF(A2009&lt;&gt;A2008,"A",IF(J2008="A","B",IF(J2008="B","C",IF(J2008="C","D",IF(J2008="D","E",IF(J2008="E","F",IF(J2008="F","G",IF(J2008="G","H",IF(J2008="H","I",IF(J2008="I","J",IF(J2008="J","K",IF(J2008="K","L",IF(J2008="L","M",IF(J2008="M","N",IF(J2008="N","O",IF(J2008="O","P",IF(J2008="P","Q"))))))))))))))))))</f>
        <v/>
      </c>
      <c r="K2009" s="284" t="str">
        <f t="shared" si="132"/>
        <v/>
      </c>
      <c r="L2009" s="285" t="str">
        <f t="shared" si="133"/>
        <v/>
      </c>
      <c r="M2009" s="286" t="str">
        <f t="shared" ca="1" si="134"/>
        <v/>
      </c>
      <c r="U2009" s="275"/>
    </row>
    <row r="2010" spans="1:21" x14ac:dyDescent="0.25">
      <c r="A2010" s="276"/>
      <c r="B2010" s="277" t="str">
        <f>IF(Table9[[#This Row],[Código do agregado
'[Entidade']]]="","",(CONCATENATE(VLOOKUP(Table9[[#This Row],[Código do agregado
'[Entidade']]],Table8[[Código do agregado '[Entidade']]:[Código do agregado
'[1º Direito']]],8,FALSE),".",Table9[[#This Row],[Membro]])))</f>
        <v/>
      </c>
      <c r="C2010" s="278"/>
      <c r="D2010" s="279"/>
      <c r="E2010" s="280" t="str">
        <f ca="1">IF(Table9[[#This Row],[Data de nascimento (aaaa-mm-dd)]]="","",(IF(A2010="","",DATEDIF(D2010,NOW(),"y"))))</f>
        <v/>
      </c>
      <c r="F2010" s="281"/>
      <c r="G2010" s="282"/>
      <c r="H2010" s="283" t="str">
        <f>IF(G2010="","",IF(G2010&gt;(auxiliar!L$2*14),"Sim","Não"))</f>
        <v/>
      </c>
      <c r="I2010" s="384" t="str">
        <f t="shared" si="131"/>
        <v/>
      </c>
      <c r="J2010" s="380" t="str">
        <f>IF(Table9[[#This Row],[Código do agregado
'[Entidade']]]="","",IF(A2010&lt;&gt;A2009,"A",IF(J2009="A","B",IF(J2009="B","C",IF(J2009="C","D",IF(J2009="D","E",IF(J2009="E","F",IF(J2009="F","G",IF(J2009="G","H",IF(J2009="H","I",IF(J2009="I","J",IF(J2009="J","K",IF(J2009="K","L",IF(J2009="L","M",IF(J2009="M","N",IF(J2009="N","O",IF(J2009="O","P",IF(J2009="P","Q"))))))))))))))))))</f>
        <v/>
      </c>
      <c r="K2010" s="284" t="str">
        <f t="shared" si="132"/>
        <v/>
      </c>
      <c r="L2010" s="285" t="str">
        <f t="shared" si="133"/>
        <v/>
      </c>
      <c r="M2010" s="286" t="str">
        <f t="shared" ca="1" si="134"/>
        <v/>
      </c>
      <c r="U2010" s="275"/>
    </row>
    <row r="2011" spans="1:21" x14ac:dyDescent="0.25">
      <c r="A2011" s="276"/>
      <c r="B2011" s="277" t="str">
        <f>IF(Table9[[#This Row],[Código do agregado
'[Entidade']]]="","",(CONCATENATE(VLOOKUP(Table9[[#This Row],[Código do agregado
'[Entidade']]],Table8[[Código do agregado '[Entidade']]:[Código do agregado
'[1º Direito']]],8,FALSE),".",Table9[[#This Row],[Membro]])))</f>
        <v/>
      </c>
      <c r="C2011" s="278"/>
      <c r="D2011" s="279"/>
      <c r="E2011" s="280" t="str">
        <f ca="1">IF(Table9[[#This Row],[Data de nascimento (aaaa-mm-dd)]]="","",(IF(A2011="","",DATEDIF(D2011,NOW(),"y"))))</f>
        <v/>
      </c>
      <c r="F2011" s="281"/>
      <c r="G2011" s="282"/>
      <c r="H2011" s="283" t="str">
        <f>IF(G2011="","",IF(G2011&gt;(auxiliar!L$2*14),"Sim","Não"))</f>
        <v/>
      </c>
      <c r="I2011" s="384" t="str">
        <f t="shared" si="131"/>
        <v/>
      </c>
      <c r="J2011" s="380" t="str">
        <f>IF(Table9[[#This Row],[Código do agregado
'[Entidade']]]="","",IF(A2011&lt;&gt;A2010,"A",IF(J2010="A","B",IF(J2010="B","C",IF(J2010="C","D",IF(J2010="D","E",IF(J2010="E","F",IF(J2010="F","G",IF(J2010="G","H",IF(J2010="H","I",IF(J2010="I","J",IF(J2010="J","K",IF(J2010="K","L",IF(J2010="L","M",IF(J2010="M","N",IF(J2010="N","O",IF(J2010="O","P",IF(J2010="P","Q"))))))))))))))))))</f>
        <v/>
      </c>
      <c r="K2011" s="284" t="str">
        <f t="shared" si="132"/>
        <v/>
      </c>
      <c r="L2011" s="285" t="str">
        <f t="shared" si="133"/>
        <v/>
      </c>
      <c r="M2011" s="286" t="str">
        <f t="shared" ca="1" si="134"/>
        <v/>
      </c>
      <c r="U2011" s="275"/>
    </row>
    <row r="2012" spans="1:21" x14ac:dyDescent="0.25">
      <c r="A2012" s="276"/>
      <c r="B2012" s="277" t="str">
        <f>IF(Table9[[#This Row],[Código do agregado
'[Entidade']]]="","",(CONCATENATE(VLOOKUP(Table9[[#This Row],[Código do agregado
'[Entidade']]],Table8[[Código do agregado '[Entidade']]:[Código do agregado
'[1º Direito']]],8,FALSE),".",Table9[[#This Row],[Membro]])))</f>
        <v/>
      </c>
      <c r="C2012" s="278"/>
      <c r="D2012" s="279"/>
      <c r="E2012" s="280" t="str">
        <f ca="1">IF(Table9[[#This Row],[Data de nascimento (aaaa-mm-dd)]]="","",(IF(A2012="","",DATEDIF(D2012,NOW(),"y"))))</f>
        <v/>
      </c>
      <c r="F2012" s="281"/>
      <c r="G2012" s="282"/>
      <c r="H2012" s="283" t="str">
        <f>IF(G2012="","",IF(G2012&gt;(auxiliar!L$2*14),"Sim","Não"))</f>
        <v/>
      </c>
      <c r="I2012" s="384" t="str">
        <f t="shared" si="131"/>
        <v/>
      </c>
      <c r="J2012" s="380" t="str">
        <f>IF(Table9[[#This Row],[Código do agregado
'[Entidade']]]="","",IF(A2012&lt;&gt;A2011,"A",IF(J2011="A","B",IF(J2011="B","C",IF(J2011="C","D",IF(J2011="D","E",IF(J2011="E","F",IF(J2011="F","G",IF(J2011="G","H",IF(J2011="H","I",IF(J2011="I","J",IF(J2011="J","K",IF(J2011="K","L",IF(J2011="L","M",IF(J2011="M","N",IF(J2011="N","O",IF(J2011="O","P",IF(J2011="P","Q"))))))))))))))))))</f>
        <v/>
      </c>
      <c r="K2012" s="284" t="str">
        <f t="shared" si="132"/>
        <v/>
      </c>
      <c r="L2012" s="285" t="str">
        <f t="shared" si="133"/>
        <v/>
      </c>
      <c r="M2012" s="286" t="str">
        <f t="shared" ca="1" si="134"/>
        <v/>
      </c>
      <c r="U2012" s="275"/>
    </row>
    <row r="2013" spans="1:21" x14ac:dyDescent="0.25">
      <c r="A2013" s="276"/>
      <c r="B2013" s="277" t="str">
        <f>IF(Table9[[#This Row],[Código do agregado
'[Entidade']]]="","",(CONCATENATE(VLOOKUP(Table9[[#This Row],[Código do agregado
'[Entidade']]],Table8[[Código do agregado '[Entidade']]:[Código do agregado
'[1º Direito']]],8,FALSE),".",Table9[[#This Row],[Membro]])))</f>
        <v/>
      </c>
      <c r="C2013" s="278"/>
      <c r="D2013" s="279"/>
      <c r="E2013" s="280" t="str">
        <f ca="1">IF(Table9[[#This Row],[Data de nascimento (aaaa-mm-dd)]]="","",(IF(A2013="","",DATEDIF(D2013,NOW(),"y"))))</f>
        <v/>
      </c>
      <c r="F2013" s="281"/>
      <c r="G2013" s="282"/>
      <c r="H2013" s="283" t="str">
        <f>IF(G2013="","",IF(G2013&gt;(auxiliar!L$2*14),"Sim","Não"))</f>
        <v/>
      </c>
      <c r="I2013" s="384" t="str">
        <f t="shared" si="131"/>
        <v/>
      </c>
      <c r="J2013" s="380" t="str">
        <f>IF(Table9[[#This Row],[Código do agregado
'[Entidade']]]="","",IF(A2013&lt;&gt;A2012,"A",IF(J2012="A","B",IF(J2012="B","C",IF(J2012="C","D",IF(J2012="D","E",IF(J2012="E","F",IF(J2012="F","G",IF(J2012="G","H",IF(J2012="H","I",IF(J2012="I","J",IF(J2012="J","K",IF(J2012="K","L",IF(J2012="L","M",IF(J2012="M","N",IF(J2012="N","O",IF(J2012="O","P",IF(J2012="P","Q"))))))))))))))))))</f>
        <v/>
      </c>
      <c r="K2013" s="284" t="str">
        <f t="shared" si="132"/>
        <v/>
      </c>
      <c r="L2013" s="285" t="str">
        <f t="shared" si="133"/>
        <v/>
      </c>
      <c r="M2013" s="286" t="str">
        <f t="shared" ca="1" si="134"/>
        <v/>
      </c>
      <c r="U2013" s="275"/>
    </row>
    <row r="2014" spans="1:21" x14ac:dyDescent="0.25">
      <c r="A2014" s="276"/>
      <c r="B2014" s="277" t="str">
        <f>IF(Table9[[#This Row],[Código do agregado
'[Entidade']]]="","",(CONCATENATE(VLOOKUP(Table9[[#This Row],[Código do agregado
'[Entidade']]],Table8[[Código do agregado '[Entidade']]:[Código do agregado
'[1º Direito']]],8,FALSE),".",Table9[[#This Row],[Membro]])))</f>
        <v/>
      </c>
      <c r="C2014" s="278"/>
      <c r="D2014" s="279"/>
      <c r="E2014" s="280" t="str">
        <f ca="1">IF(Table9[[#This Row],[Data de nascimento (aaaa-mm-dd)]]="","",(IF(A2014="","",DATEDIF(D2014,NOW(),"y"))))</f>
        <v/>
      </c>
      <c r="F2014" s="281"/>
      <c r="G2014" s="282"/>
      <c r="H2014" s="283" t="str">
        <f>IF(G2014="","",IF(G2014&gt;(auxiliar!L$2*14),"Sim","Não"))</f>
        <v/>
      </c>
      <c r="I2014" s="384" t="str">
        <f t="shared" si="131"/>
        <v/>
      </c>
      <c r="J2014" s="380" t="str">
        <f>IF(Table9[[#This Row],[Código do agregado
'[Entidade']]]="","",IF(A2014&lt;&gt;A2013,"A",IF(J2013="A","B",IF(J2013="B","C",IF(J2013="C","D",IF(J2013="D","E",IF(J2013="E","F",IF(J2013="F","G",IF(J2013="G","H",IF(J2013="H","I",IF(J2013="I","J",IF(J2013="J","K",IF(J2013="K","L",IF(J2013="L","M",IF(J2013="M","N",IF(J2013="N","O",IF(J2013="O","P",IF(J2013="P","Q"))))))))))))))))))</f>
        <v/>
      </c>
      <c r="K2014" s="284" t="str">
        <f t="shared" si="132"/>
        <v/>
      </c>
      <c r="L2014" s="285" t="str">
        <f t="shared" si="133"/>
        <v/>
      </c>
      <c r="M2014" s="286" t="str">
        <f t="shared" ca="1" si="134"/>
        <v/>
      </c>
      <c r="U2014" s="275"/>
    </row>
    <row r="2015" spans="1:21" x14ac:dyDescent="0.25">
      <c r="A2015" s="276"/>
      <c r="B2015" s="277" t="str">
        <f>IF(Table9[[#This Row],[Código do agregado
'[Entidade']]]="","",(CONCATENATE(VLOOKUP(Table9[[#This Row],[Código do agregado
'[Entidade']]],Table8[[Código do agregado '[Entidade']]:[Código do agregado
'[1º Direito']]],8,FALSE),".",Table9[[#This Row],[Membro]])))</f>
        <v/>
      </c>
      <c r="C2015" s="278"/>
      <c r="D2015" s="279"/>
      <c r="E2015" s="280" t="str">
        <f ca="1">IF(Table9[[#This Row],[Data de nascimento (aaaa-mm-dd)]]="","",(IF(A2015="","",DATEDIF(D2015,NOW(),"y"))))</f>
        <v/>
      </c>
      <c r="F2015" s="281"/>
      <c r="G2015" s="282"/>
      <c r="H2015" s="283" t="str">
        <f>IF(G2015="","",IF(G2015&gt;(auxiliar!L$2*14),"Sim","Não"))</f>
        <v/>
      </c>
      <c r="I2015" s="384" t="str">
        <f t="shared" si="131"/>
        <v/>
      </c>
      <c r="J2015" s="380" t="str">
        <f>IF(Table9[[#This Row],[Código do agregado
'[Entidade']]]="","",IF(A2015&lt;&gt;A2014,"A",IF(J2014="A","B",IF(J2014="B","C",IF(J2014="C","D",IF(J2014="D","E",IF(J2014="E","F",IF(J2014="F","G",IF(J2014="G","H",IF(J2014="H","I",IF(J2014="I","J",IF(J2014="J","K",IF(J2014="K","L",IF(J2014="L","M",IF(J2014="M","N",IF(J2014="N","O",IF(J2014="O","P",IF(J2014="P","Q"))))))))))))))))))</f>
        <v/>
      </c>
      <c r="K2015" s="284" t="str">
        <f t="shared" si="132"/>
        <v/>
      </c>
      <c r="L2015" s="285" t="str">
        <f t="shared" si="133"/>
        <v/>
      </c>
      <c r="M2015" s="286" t="str">
        <f t="shared" ca="1" si="134"/>
        <v/>
      </c>
      <c r="U2015" s="275"/>
    </row>
    <row r="2016" spans="1:21" x14ac:dyDescent="0.25">
      <c r="A2016" s="276"/>
      <c r="B2016" s="277" t="str">
        <f>IF(Table9[[#This Row],[Código do agregado
'[Entidade']]]="","",(CONCATENATE(VLOOKUP(Table9[[#This Row],[Código do agregado
'[Entidade']]],Table8[[Código do agregado '[Entidade']]:[Código do agregado
'[1º Direito']]],8,FALSE),".",Table9[[#This Row],[Membro]])))</f>
        <v/>
      </c>
      <c r="C2016" s="278"/>
      <c r="D2016" s="279"/>
      <c r="E2016" s="280" t="str">
        <f ca="1">IF(Table9[[#This Row],[Data de nascimento (aaaa-mm-dd)]]="","",(IF(A2016="","",DATEDIF(D2016,NOW(),"y"))))</f>
        <v/>
      </c>
      <c r="F2016" s="281"/>
      <c r="G2016" s="282"/>
      <c r="H2016" s="283" t="str">
        <f>IF(G2016="","",IF(G2016&gt;(auxiliar!L$2*14),"Sim","Não"))</f>
        <v/>
      </c>
      <c r="I2016" s="384" t="str">
        <f t="shared" si="131"/>
        <v/>
      </c>
      <c r="J2016" s="380" t="str">
        <f>IF(Table9[[#This Row],[Código do agregado
'[Entidade']]]="","",IF(A2016&lt;&gt;A2015,"A",IF(J2015="A","B",IF(J2015="B","C",IF(J2015="C","D",IF(J2015="D","E",IF(J2015="E","F",IF(J2015="F","G",IF(J2015="G","H",IF(J2015="H","I",IF(J2015="I","J",IF(J2015="J","K",IF(J2015="K","L",IF(J2015="L","M",IF(J2015="M","N",IF(J2015="N","O",IF(J2015="O","P",IF(J2015="P","Q"))))))))))))))))))</f>
        <v/>
      </c>
      <c r="K2016" s="284" t="str">
        <f t="shared" si="132"/>
        <v/>
      </c>
      <c r="L2016" s="285" t="str">
        <f t="shared" si="133"/>
        <v/>
      </c>
      <c r="M2016" s="286" t="str">
        <f t="shared" ca="1" si="134"/>
        <v/>
      </c>
      <c r="U2016" s="275"/>
    </row>
    <row r="2017" spans="1:21" x14ac:dyDescent="0.25">
      <c r="A2017" s="276"/>
      <c r="B2017" s="277" t="str">
        <f>IF(Table9[[#This Row],[Código do agregado
'[Entidade']]]="","",(CONCATENATE(VLOOKUP(Table9[[#This Row],[Código do agregado
'[Entidade']]],Table8[[Código do agregado '[Entidade']]:[Código do agregado
'[1º Direito']]],8,FALSE),".",Table9[[#This Row],[Membro]])))</f>
        <v/>
      </c>
      <c r="C2017" s="278"/>
      <c r="D2017" s="279"/>
      <c r="E2017" s="280" t="str">
        <f ca="1">IF(Table9[[#This Row],[Data de nascimento (aaaa-mm-dd)]]="","",(IF(A2017="","",DATEDIF(D2017,NOW(),"y"))))</f>
        <v/>
      </c>
      <c r="F2017" s="281"/>
      <c r="G2017" s="282"/>
      <c r="H2017" s="283" t="str">
        <f>IF(G2017="","",IF(G2017&gt;(auxiliar!L$2*14),"Sim","Não"))</f>
        <v/>
      </c>
      <c r="I2017" s="384" t="str">
        <f t="shared" si="131"/>
        <v/>
      </c>
      <c r="J2017" s="380" t="str">
        <f>IF(Table9[[#This Row],[Código do agregado
'[Entidade']]]="","",IF(A2017&lt;&gt;A2016,"A",IF(J2016="A","B",IF(J2016="B","C",IF(J2016="C","D",IF(J2016="D","E",IF(J2016="E","F",IF(J2016="F","G",IF(J2016="G","H",IF(J2016="H","I",IF(J2016="I","J",IF(J2016="J","K",IF(J2016="K","L",IF(J2016="L","M",IF(J2016="M","N",IF(J2016="N","O",IF(J2016="O","P",IF(J2016="P","Q"))))))))))))))))))</f>
        <v/>
      </c>
      <c r="K2017" s="284" t="str">
        <f t="shared" si="132"/>
        <v/>
      </c>
      <c r="L2017" s="285" t="str">
        <f t="shared" si="133"/>
        <v/>
      </c>
      <c r="M2017" s="286" t="str">
        <f t="shared" ca="1" si="134"/>
        <v/>
      </c>
      <c r="U2017" s="275"/>
    </row>
    <row r="2018" spans="1:21" x14ac:dyDescent="0.25">
      <c r="A2018" s="276"/>
      <c r="B2018" s="277" t="str">
        <f>IF(Table9[[#This Row],[Código do agregado
'[Entidade']]]="","",(CONCATENATE(VLOOKUP(Table9[[#This Row],[Código do agregado
'[Entidade']]],Table8[[Código do agregado '[Entidade']]:[Código do agregado
'[1º Direito']]],8,FALSE),".",Table9[[#This Row],[Membro]])))</f>
        <v/>
      </c>
      <c r="C2018" s="278"/>
      <c r="D2018" s="279"/>
      <c r="E2018" s="280" t="str">
        <f ca="1">IF(Table9[[#This Row],[Data de nascimento (aaaa-mm-dd)]]="","",(IF(A2018="","",DATEDIF(D2018,NOW(),"y"))))</f>
        <v/>
      </c>
      <c r="F2018" s="281"/>
      <c r="G2018" s="282"/>
      <c r="H2018" s="283" t="str">
        <f>IF(G2018="","",IF(G2018&gt;(auxiliar!L$2*14),"Sim","Não"))</f>
        <v/>
      </c>
      <c r="I2018" s="384" t="str">
        <f t="shared" si="131"/>
        <v/>
      </c>
      <c r="J2018" s="380" t="str">
        <f>IF(Table9[[#This Row],[Código do agregado
'[Entidade']]]="","",IF(A2018&lt;&gt;A2017,"A",IF(J2017="A","B",IF(J2017="B","C",IF(J2017="C","D",IF(J2017="D","E",IF(J2017="E","F",IF(J2017="F","G",IF(J2017="G","H",IF(J2017="H","I",IF(J2017="I","J",IF(J2017="J","K",IF(J2017="K","L",IF(J2017="L","M",IF(J2017="M","N",IF(J2017="N","O",IF(J2017="O","P",IF(J2017="P","Q"))))))))))))))))))</f>
        <v/>
      </c>
      <c r="K2018" s="284" t="str">
        <f t="shared" si="132"/>
        <v/>
      </c>
      <c r="L2018" s="285" t="str">
        <f t="shared" si="133"/>
        <v/>
      </c>
      <c r="M2018" s="286" t="str">
        <f t="shared" ca="1" si="134"/>
        <v/>
      </c>
      <c r="U2018" s="275"/>
    </row>
    <row r="2019" spans="1:21" x14ac:dyDescent="0.25">
      <c r="A2019" s="276"/>
      <c r="B2019" s="277" t="str">
        <f>IF(Table9[[#This Row],[Código do agregado
'[Entidade']]]="","",(CONCATENATE(VLOOKUP(Table9[[#This Row],[Código do agregado
'[Entidade']]],Table8[[Código do agregado '[Entidade']]:[Código do agregado
'[1º Direito']]],8,FALSE),".",Table9[[#This Row],[Membro]])))</f>
        <v/>
      </c>
      <c r="C2019" s="278"/>
      <c r="D2019" s="279"/>
      <c r="E2019" s="280" t="str">
        <f ca="1">IF(Table9[[#This Row],[Data de nascimento (aaaa-mm-dd)]]="","",(IF(A2019="","",DATEDIF(D2019,NOW(),"y"))))</f>
        <v/>
      </c>
      <c r="F2019" s="281"/>
      <c r="G2019" s="282"/>
      <c r="H2019" s="283" t="str">
        <f>IF(G2019="","",IF(G2019&gt;(auxiliar!L$2*14),"Sim","Não"))</f>
        <v/>
      </c>
      <c r="I2019" s="384" t="str">
        <f t="shared" si="131"/>
        <v/>
      </c>
      <c r="J2019" s="380" t="str">
        <f>IF(Table9[[#This Row],[Código do agregado
'[Entidade']]]="","",IF(A2019&lt;&gt;A2018,"A",IF(J2018="A","B",IF(J2018="B","C",IF(J2018="C","D",IF(J2018="D","E",IF(J2018="E","F",IF(J2018="F","G",IF(J2018="G","H",IF(J2018="H","I",IF(J2018="I","J",IF(J2018="J","K",IF(J2018="K","L",IF(J2018="L","M",IF(J2018="M","N",IF(J2018="N","O",IF(J2018="O","P",IF(J2018="P","Q"))))))))))))))))))</f>
        <v/>
      </c>
      <c r="K2019" s="284" t="str">
        <f t="shared" si="132"/>
        <v/>
      </c>
      <c r="L2019" s="285" t="str">
        <f t="shared" si="133"/>
        <v/>
      </c>
      <c r="M2019" s="286" t="str">
        <f t="shared" ca="1" si="134"/>
        <v/>
      </c>
      <c r="U2019" s="275"/>
    </row>
    <row r="2020" spans="1:21" x14ac:dyDescent="0.25">
      <c r="A2020" s="276"/>
      <c r="B2020" s="277" t="str">
        <f>IF(Table9[[#This Row],[Código do agregado
'[Entidade']]]="","",(CONCATENATE(VLOOKUP(Table9[[#This Row],[Código do agregado
'[Entidade']]],Table8[[Código do agregado '[Entidade']]:[Código do agregado
'[1º Direito']]],8,FALSE),".",Table9[[#This Row],[Membro]])))</f>
        <v/>
      </c>
      <c r="C2020" s="278"/>
      <c r="D2020" s="279"/>
      <c r="E2020" s="280" t="str">
        <f ca="1">IF(Table9[[#This Row],[Data de nascimento (aaaa-mm-dd)]]="","",(IF(A2020="","",DATEDIF(D2020,NOW(),"y"))))</f>
        <v/>
      </c>
      <c r="F2020" s="281"/>
      <c r="G2020" s="282"/>
      <c r="H2020" s="283" t="str">
        <f>IF(G2020="","",IF(G2020&gt;(auxiliar!L$2*14),"Sim","Não"))</f>
        <v/>
      </c>
      <c r="I2020" s="384" t="str">
        <f t="shared" si="131"/>
        <v/>
      </c>
      <c r="J2020" s="380" t="str">
        <f>IF(Table9[[#This Row],[Código do agregado
'[Entidade']]]="","",IF(A2020&lt;&gt;A2019,"A",IF(J2019="A","B",IF(J2019="B","C",IF(J2019="C","D",IF(J2019="D","E",IF(J2019="E","F",IF(J2019="F","G",IF(J2019="G","H",IF(J2019="H","I",IF(J2019="I","J",IF(J2019="J","K",IF(J2019="K","L",IF(J2019="L","M",IF(J2019="M","N",IF(J2019="N","O",IF(J2019="O","P",IF(J2019="P","Q"))))))))))))))))))</f>
        <v/>
      </c>
      <c r="K2020" s="284" t="str">
        <f t="shared" si="132"/>
        <v/>
      </c>
      <c r="L2020" s="285" t="str">
        <f t="shared" si="133"/>
        <v/>
      </c>
      <c r="M2020" s="286" t="str">
        <f t="shared" ca="1" si="134"/>
        <v/>
      </c>
      <c r="U2020" s="275"/>
    </row>
    <row r="2021" spans="1:21" x14ac:dyDescent="0.25">
      <c r="A2021" s="276"/>
      <c r="B2021" s="277" t="str">
        <f>IF(Table9[[#This Row],[Código do agregado
'[Entidade']]]="","",(CONCATENATE(VLOOKUP(Table9[[#This Row],[Código do agregado
'[Entidade']]],Table8[[Código do agregado '[Entidade']]:[Código do agregado
'[1º Direito']]],8,FALSE),".",Table9[[#This Row],[Membro]])))</f>
        <v/>
      </c>
      <c r="C2021" s="278"/>
      <c r="D2021" s="279"/>
      <c r="E2021" s="280" t="str">
        <f ca="1">IF(Table9[[#This Row],[Data de nascimento (aaaa-mm-dd)]]="","",(IF(A2021="","",DATEDIF(D2021,NOW(),"y"))))</f>
        <v/>
      </c>
      <c r="F2021" s="281"/>
      <c r="G2021" s="282"/>
      <c r="H2021" s="283" t="str">
        <f>IF(G2021="","",IF(G2021&gt;(auxiliar!L$2*14),"Sim","Não"))</f>
        <v/>
      </c>
      <c r="I2021" s="384" t="str">
        <f t="shared" si="131"/>
        <v/>
      </c>
      <c r="J2021" s="380" t="str">
        <f>IF(Table9[[#This Row],[Código do agregado
'[Entidade']]]="","",IF(A2021&lt;&gt;A2020,"A",IF(J2020="A","B",IF(J2020="B","C",IF(J2020="C","D",IF(J2020="D","E",IF(J2020="E","F",IF(J2020="F","G",IF(J2020="G","H",IF(J2020="H","I",IF(J2020="I","J",IF(J2020="J","K",IF(J2020="K","L",IF(J2020="L","M",IF(J2020="M","N",IF(J2020="N","O",IF(J2020="O","P",IF(J2020="P","Q"))))))))))))))))))</f>
        <v/>
      </c>
      <c r="K2021" s="284" t="str">
        <f t="shared" si="132"/>
        <v/>
      </c>
      <c r="L2021" s="285" t="str">
        <f t="shared" si="133"/>
        <v/>
      </c>
      <c r="M2021" s="286" t="str">
        <f t="shared" ca="1" si="134"/>
        <v/>
      </c>
      <c r="U2021" s="275"/>
    </row>
    <row r="2022" spans="1:21" x14ac:dyDescent="0.25">
      <c r="A2022" s="276"/>
      <c r="B2022" s="277" t="str">
        <f>IF(Table9[[#This Row],[Código do agregado
'[Entidade']]]="","",(CONCATENATE(VLOOKUP(Table9[[#This Row],[Código do agregado
'[Entidade']]],Table8[[Código do agregado '[Entidade']]:[Código do agregado
'[1º Direito']]],8,FALSE),".",Table9[[#This Row],[Membro]])))</f>
        <v/>
      </c>
      <c r="C2022" s="278"/>
      <c r="D2022" s="279"/>
      <c r="E2022" s="280" t="str">
        <f ca="1">IF(Table9[[#This Row],[Data de nascimento (aaaa-mm-dd)]]="","",(IF(A2022="","",DATEDIF(D2022,NOW(),"y"))))</f>
        <v/>
      </c>
      <c r="F2022" s="281"/>
      <c r="G2022" s="282"/>
      <c r="H2022" s="283" t="str">
        <f>IF(G2022="","",IF(G2022&gt;(auxiliar!L$2*14),"Sim","Não"))</f>
        <v/>
      </c>
      <c r="I2022" s="384" t="str">
        <f t="shared" si="131"/>
        <v/>
      </c>
      <c r="J2022" s="380" t="str">
        <f>IF(Table9[[#This Row],[Código do agregado
'[Entidade']]]="","",IF(A2022&lt;&gt;A2021,"A",IF(J2021="A","B",IF(J2021="B","C",IF(J2021="C","D",IF(J2021="D","E",IF(J2021="E","F",IF(J2021="F","G",IF(J2021="G","H",IF(J2021="H","I",IF(J2021="I","J",IF(J2021="J","K",IF(J2021="K","L",IF(J2021="L","M",IF(J2021="M","N",IF(J2021="N","O",IF(J2021="O","P",IF(J2021="P","Q"))))))))))))))))))</f>
        <v/>
      </c>
      <c r="K2022" s="284" t="str">
        <f t="shared" si="132"/>
        <v/>
      </c>
      <c r="L2022" s="285" t="str">
        <f t="shared" si="133"/>
        <v/>
      </c>
      <c r="M2022" s="286" t="str">
        <f t="shared" ca="1" si="134"/>
        <v/>
      </c>
      <c r="U2022" s="275"/>
    </row>
    <row r="2023" spans="1:21" x14ac:dyDescent="0.25">
      <c r="A2023" s="276"/>
      <c r="B2023" s="277" t="str">
        <f>IF(Table9[[#This Row],[Código do agregado
'[Entidade']]]="","",(CONCATENATE(VLOOKUP(Table9[[#This Row],[Código do agregado
'[Entidade']]],Table8[[Código do agregado '[Entidade']]:[Código do agregado
'[1º Direito']]],8,FALSE),".",Table9[[#This Row],[Membro]])))</f>
        <v/>
      </c>
      <c r="C2023" s="278"/>
      <c r="D2023" s="279"/>
      <c r="E2023" s="280" t="str">
        <f ca="1">IF(Table9[[#This Row],[Data de nascimento (aaaa-mm-dd)]]="","",(IF(A2023="","",DATEDIF(D2023,NOW(),"y"))))</f>
        <v/>
      </c>
      <c r="F2023" s="281"/>
      <c r="G2023" s="282"/>
      <c r="H2023" s="283" t="str">
        <f>IF(G2023="","",IF(G2023&gt;(auxiliar!L$2*14),"Sim","Não"))</f>
        <v/>
      </c>
      <c r="I2023" s="384" t="str">
        <f t="shared" si="131"/>
        <v/>
      </c>
      <c r="J2023" s="380" t="str">
        <f>IF(Table9[[#This Row],[Código do agregado
'[Entidade']]]="","",IF(A2023&lt;&gt;A2022,"A",IF(J2022="A","B",IF(J2022="B","C",IF(J2022="C","D",IF(J2022="D","E",IF(J2022="E","F",IF(J2022="F","G",IF(J2022="G","H",IF(J2022="H","I",IF(J2022="I","J",IF(J2022="J","K",IF(J2022="K","L",IF(J2022="L","M",IF(J2022="M","N",IF(J2022="N","O",IF(J2022="O","P",IF(J2022="P","Q"))))))))))))))))))</f>
        <v/>
      </c>
      <c r="K2023" s="284" t="str">
        <f t="shared" si="132"/>
        <v/>
      </c>
      <c r="L2023" s="285" t="str">
        <f t="shared" si="133"/>
        <v/>
      </c>
      <c r="M2023" s="286" t="str">
        <f t="shared" ca="1" si="134"/>
        <v/>
      </c>
      <c r="U2023" s="275"/>
    </row>
    <row r="2024" spans="1:21" x14ac:dyDescent="0.25">
      <c r="A2024" s="276"/>
      <c r="B2024" s="277" t="str">
        <f>IF(Table9[[#This Row],[Código do agregado
'[Entidade']]]="","",(CONCATENATE(VLOOKUP(Table9[[#This Row],[Código do agregado
'[Entidade']]],Table8[[Código do agregado '[Entidade']]:[Código do agregado
'[1º Direito']]],8,FALSE),".",Table9[[#This Row],[Membro]])))</f>
        <v/>
      </c>
      <c r="C2024" s="278"/>
      <c r="D2024" s="279"/>
      <c r="E2024" s="280" t="str">
        <f ca="1">IF(Table9[[#This Row],[Data de nascimento (aaaa-mm-dd)]]="","",(IF(A2024="","",DATEDIF(D2024,NOW(),"y"))))</f>
        <v/>
      </c>
      <c r="F2024" s="281"/>
      <c r="G2024" s="282"/>
      <c r="H2024" s="283" t="str">
        <f>IF(G2024="","",IF(G2024&gt;(auxiliar!L$2*14),"Sim","Não"))</f>
        <v/>
      </c>
      <c r="I2024" s="384" t="str">
        <f t="shared" si="131"/>
        <v/>
      </c>
      <c r="J2024" s="380" t="str">
        <f>IF(Table9[[#This Row],[Código do agregado
'[Entidade']]]="","",IF(A2024&lt;&gt;A2023,"A",IF(J2023="A","B",IF(J2023="B","C",IF(J2023="C","D",IF(J2023="D","E",IF(J2023="E","F",IF(J2023="F","G",IF(J2023="G","H",IF(J2023="H","I",IF(J2023="I","J",IF(J2023="J","K",IF(J2023="K","L",IF(J2023="L","M",IF(J2023="M","N",IF(J2023="N","O",IF(J2023="O","P",IF(J2023="P","Q"))))))))))))))))))</f>
        <v/>
      </c>
      <c r="K2024" s="284" t="str">
        <f t="shared" si="132"/>
        <v/>
      </c>
      <c r="L2024" s="285" t="str">
        <f t="shared" si="133"/>
        <v/>
      </c>
      <c r="M2024" s="286" t="str">
        <f t="shared" ca="1" si="134"/>
        <v/>
      </c>
      <c r="U2024" s="275"/>
    </row>
    <row r="2025" spans="1:21" x14ac:dyDescent="0.25">
      <c r="A2025" s="276"/>
      <c r="B2025" s="277" t="str">
        <f>IF(Table9[[#This Row],[Código do agregado
'[Entidade']]]="","",(CONCATENATE(VLOOKUP(Table9[[#This Row],[Código do agregado
'[Entidade']]],Table8[[Código do agregado '[Entidade']]:[Código do agregado
'[1º Direito']]],8,FALSE),".",Table9[[#This Row],[Membro]])))</f>
        <v/>
      </c>
      <c r="C2025" s="278"/>
      <c r="D2025" s="279"/>
      <c r="E2025" s="280" t="str">
        <f ca="1">IF(Table9[[#This Row],[Data de nascimento (aaaa-mm-dd)]]="","",(IF(A2025="","",DATEDIF(D2025,NOW(),"y"))))</f>
        <v/>
      </c>
      <c r="F2025" s="281"/>
      <c r="G2025" s="282"/>
      <c r="H2025" s="283" t="str">
        <f>IF(G2025="","",IF(G2025&gt;(auxiliar!L$2*14),"Sim","Não"))</f>
        <v/>
      </c>
      <c r="I2025" s="384" t="str">
        <f t="shared" si="131"/>
        <v/>
      </c>
      <c r="J2025" s="380" t="str">
        <f>IF(Table9[[#This Row],[Código do agregado
'[Entidade']]]="","",IF(A2025&lt;&gt;A2024,"A",IF(J2024="A","B",IF(J2024="B","C",IF(J2024="C","D",IF(J2024="D","E",IF(J2024="E","F",IF(J2024="F","G",IF(J2024="G","H",IF(J2024="H","I",IF(J2024="I","J",IF(J2024="J","K",IF(J2024="K","L",IF(J2024="L","M",IF(J2024="M","N",IF(J2024="N","O",IF(J2024="O","P",IF(J2024="P","Q"))))))))))))))))))</f>
        <v/>
      </c>
      <c r="K2025" s="284" t="str">
        <f t="shared" si="132"/>
        <v/>
      </c>
      <c r="L2025" s="285" t="str">
        <f t="shared" si="133"/>
        <v/>
      </c>
      <c r="M2025" s="286" t="str">
        <f t="shared" ca="1" si="134"/>
        <v/>
      </c>
      <c r="U2025" s="275"/>
    </row>
    <row r="2026" spans="1:21" x14ac:dyDescent="0.25">
      <c r="A2026" s="276"/>
      <c r="B2026" s="277" t="str">
        <f>IF(Table9[[#This Row],[Código do agregado
'[Entidade']]]="","",(CONCATENATE(VLOOKUP(Table9[[#This Row],[Código do agregado
'[Entidade']]],Table8[[Código do agregado '[Entidade']]:[Código do agregado
'[1º Direito']]],8,FALSE),".",Table9[[#This Row],[Membro]])))</f>
        <v/>
      </c>
      <c r="C2026" s="278"/>
      <c r="D2026" s="279"/>
      <c r="E2026" s="280" t="str">
        <f ca="1">IF(Table9[[#This Row],[Data de nascimento (aaaa-mm-dd)]]="","",(IF(A2026="","",DATEDIF(D2026,NOW(),"y"))))</f>
        <v/>
      </c>
      <c r="F2026" s="281"/>
      <c r="G2026" s="282"/>
      <c r="H2026" s="283" t="str">
        <f>IF(G2026="","",IF(G2026&gt;(auxiliar!L$2*14),"Sim","Não"))</f>
        <v/>
      </c>
      <c r="I2026" s="384" t="str">
        <f t="shared" si="131"/>
        <v/>
      </c>
      <c r="J2026" s="380" t="str">
        <f>IF(Table9[[#This Row],[Código do agregado
'[Entidade']]]="","",IF(A2026&lt;&gt;A2025,"A",IF(J2025="A","B",IF(J2025="B","C",IF(J2025="C","D",IF(J2025="D","E",IF(J2025="E","F",IF(J2025="F","G",IF(J2025="G","H",IF(J2025="H","I",IF(J2025="I","J",IF(J2025="J","K",IF(J2025="K","L",IF(J2025="L","M",IF(J2025="M","N",IF(J2025="N","O",IF(J2025="O","P",IF(J2025="P","Q"))))))))))))))))))</f>
        <v/>
      </c>
      <c r="K2026" s="284" t="str">
        <f t="shared" si="132"/>
        <v/>
      </c>
      <c r="L2026" s="285" t="str">
        <f t="shared" si="133"/>
        <v/>
      </c>
      <c r="M2026" s="286" t="str">
        <f t="shared" ca="1" si="134"/>
        <v/>
      </c>
      <c r="U2026" s="275"/>
    </row>
    <row r="2027" spans="1:21" x14ac:dyDescent="0.25">
      <c r="A2027" s="276"/>
      <c r="B2027" s="277" t="str">
        <f>IF(Table9[[#This Row],[Código do agregado
'[Entidade']]]="","",(CONCATENATE(VLOOKUP(Table9[[#This Row],[Código do agregado
'[Entidade']]],Table8[[Código do agregado '[Entidade']]:[Código do agregado
'[1º Direito']]],8,FALSE),".",Table9[[#This Row],[Membro]])))</f>
        <v/>
      </c>
      <c r="C2027" s="278"/>
      <c r="D2027" s="279"/>
      <c r="E2027" s="280" t="str">
        <f ca="1">IF(Table9[[#This Row],[Data de nascimento (aaaa-mm-dd)]]="","",(IF(A2027="","",DATEDIF(D2027,NOW(),"y"))))</f>
        <v/>
      </c>
      <c r="F2027" s="281"/>
      <c r="G2027" s="282"/>
      <c r="H2027" s="283" t="str">
        <f>IF(G2027="","",IF(G2027&gt;(auxiliar!L$2*14),"Sim","Não"))</f>
        <v/>
      </c>
      <c r="I2027" s="384" t="str">
        <f t="shared" si="131"/>
        <v/>
      </c>
      <c r="J2027" s="380" t="str">
        <f>IF(Table9[[#This Row],[Código do agregado
'[Entidade']]]="","",IF(A2027&lt;&gt;A2026,"A",IF(J2026="A","B",IF(J2026="B","C",IF(J2026="C","D",IF(J2026="D","E",IF(J2026="E","F",IF(J2026="F","G",IF(J2026="G","H",IF(J2026="H","I",IF(J2026="I","J",IF(J2026="J","K",IF(J2026="K","L",IF(J2026="L","M",IF(J2026="M","N",IF(J2026="N","O",IF(J2026="O","P",IF(J2026="P","Q"))))))))))))))))))</f>
        <v/>
      </c>
      <c r="K2027" s="284" t="str">
        <f t="shared" si="132"/>
        <v/>
      </c>
      <c r="L2027" s="285" t="str">
        <f t="shared" si="133"/>
        <v/>
      </c>
      <c r="M2027" s="286" t="str">
        <f t="shared" ca="1" si="134"/>
        <v/>
      </c>
      <c r="U2027" s="275"/>
    </row>
    <row r="2028" spans="1:21" x14ac:dyDescent="0.25">
      <c r="A2028" s="276"/>
      <c r="B2028" s="277" t="str">
        <f>IF(Table9[[#This Row],[Código do agregado
'[Entidade']]]="","",(CONCATENATE(VLOOKUP(Table9[[#This Row],[Código do agregado
'[Entidade']]],Table8[[Código do agregado '[Entidade']]:[Código do agregado
'[1º Direito']]],8,FALSE),".",Table9[[#This Row],[Membro]])))</f>
        <v/>
      </c>
      <c r="C2028" s="278"/>
      <c r="D2028" s="279"/>
      <c r="E2028" s="280" t="str">
        <f ca="1">IF(Table9[[#This Row],[Data de nascimento (aaaa-mm-dd)]]="","",(IF(A2028="","",DATEDIF(D2028,NOW(),"y"))))</f>
        <v/>
      </c>
      <c r="F2028" s="281"/>
      <c r="G2028" s="282"/>
      <c r="H2028" s="283" t="str">
        <f>IF(G2028="","",IF(G2028&gt;(auxiliar!L$2*14),"Sim","Não"))</f>
        <v/>
      </c>
      <c r="I2028" s="384" t="str">
        <f t="shared" si="131"/>
        <v/>
      </c>
      <c r="J2028" s="380" t="str">
        <f>IF(Table9[[#This Row],[Código do agregado
'[Entidade']]]="","",IF(A2028&lt;&gt;A2027,"A",IF(J2027="A","B",IF(J2027="B","C",IF(J2027="C","D",IF(J2027="D","E",IF(J2027="E","F",IF(J2027="F","G",IF(J2027="G","H",IF(J2027="H","I",IF(J2027="I","J",IF(J2027="J","K",IF(J2027="K","L",IF(J2027="L","M",IF(J2027="M","N",IF(J2027="N","O",IF(J2027="O","P",IF(J2027="P","Q"))))))))))))))))))</f>
        <v/>
      </c>
      <c r="K2028" s="284" t="str">
        <f t="shared" si="132"/>
        <v/>
      </c>
      <c r="L2028" s="285" t="str">
        <f t="shared" si="133"/>
        <v/>
      </c>
      <c r="M2028" s="286" t="str">
        <f t="shared" ca="1" si="134"/>
        <v/>
      </c>
      <c r="U2028" s="275"/>
    </row>
    <row r="2029" spans="1:21" x14ac:dyDescent="0.25">
      <c r="A2029" s="276"/>
      <c r="B2029" s="277" t="str">
        <f>IF(Table9[[#This Row],[Código do agregado
'[Entidade']]]="","",(CONCATENATE(VLOOKUP(Table9[[#This Row],[Código do agregado
'[Entidade']]],Table8[[Código do agregado '[Entidade']]:[Código do agregado
'[1º Direito']]],8,FALSE),".",Table9[[#This Row],[Membro]])))</f>
        <v/>
      </c>
      <c r="C2029" s="278"/>
      <c r="D2029" s="279"/>
      <c r="E2029" s="280" t="str">
        <f ca="1">IF(Table9[[#This Row],[Data de nascimento (aaaa-mm-dd)]]="","",(IF(A2029="","",DATEDIF(D2029,NOW(),"y"))))</f>
        <v/>
      </c>
      <c r="F2029" s="281"/>
      <c r="G2029" s="282"/>
      <c r="H2029" s="283" t="str">
        <f>IF(G2029="","",IF(G2029&gt;(auxiliar!L$2*14),"Sim","Não"))</f>
        <v/>
      </c>
      <c r="I2029" s="384" t="str">
        <f t="shared" si="131"/>
        <v/>
      </c>
      <c r="J2029" s="380" t="str">
        <f>IF(Table9[[#This Row],[Código do agregado
'[Entidade']]]="","",IF(A2029&lt;&gt;A2028,"A",IF(J2028="A","B",IF(J2028="B","C",IF(J2028="C","D",IF(J2028="D","E",IF(J2028="E","F",IF(J2028="F","G",IF(J2028="G","H",IF(J2028="H","I",IF(J2028="I","J",IF(J2028="J","K",IF(J2028="K","L",IF(J2028="L","M",IF(J2028="M","N",IF(J2028="N","O",IF(J2028="O","P",IF(J2028="P","Q"))))))))))))))))))</f>
        <v/>
      </c>
      <c r="K2029" s="284" t="str">
        <f t="shared" si="132"/>
        <v/>
      </c>
      <c r="L2029" s="285" t="str">
        <f t="shared" si="133"/>
        <v/>
      </c>
      <c r="M2029" s="286" t="str">
        <f t="shared" ca="1" si="134"/>
        <v/>
      </c>
      <c r="U2029" s="275"/>
    </row>
    <row r="2030" spans="1:21" x14ac:dyDescent="0.25">
      <c r="A2030" s="276"/>
      <c r="B2030" s="277" t="str">
        <f>IF(Table9[[#This Row],[Código do agregado
'[Entidade']]]="","",(CONCATENATE(VLOOKUP(Table9[[#This Row],[Código do agregado
'[Entidade']]],Table8[[Código do agregado '[Entidade']]:[Código do agregado
'[1º Direito']]],8,FALSE),".",Table9[[#This Row],[Membro]])))</f>
        <v/>
      </c>
      <c r="C2030" s="278"/>
      <c r="D2030" s="279"/>
      <c r="E2030" s="280" t="str">
        <f ca="1">IF(Table9[[#This Row],[Data de nascimento (aaaa-mm-dd)]]="","",(IF(A2030="","",DATEDIF(D2030,NOW(),"y"))))</f>
        <v/>
      </c>
      <c r="F2030" s="281"/>
      <c r="G2030" s="282"/>
      <c r="H2030" s="283" t="str">
        <f>IF(G2030="","",IF(G2030&gt;(auxiliar!L$2*14),"Sim","Não"))</f>
        <v/>
      </c>
      <c r="I2030" s="384" t="str">
        <f t="shared" si="131"/>
        <v/>
      </c>
      <c r="J2030" s="380" t="str">
        <f>IF(Table9[[#This Row],[Código do agregado
'[Entidade']]]="","",IF(A2030&lt;&gt;A2029,"A",IF(J2029="A","B",IF(J2029="B","C",IF(J2029="C","D",IF(J2029="D","E",IF(J2029="E","F",IF(J2029="F","G",IF(J2029="G","H",IF(J2029="H","I",IF(J2029="I","J",IF(J2029="J","K",IF(J2029="K","L",IF(J2029="L","M",IF(J2029="M","N",IF(J2029="N","O",IF(J2029="O","P",IF(J2029="P","Q"))))))))))))))))))</f>
        <v/>
      </c>
      <c r="K2030" s="284" t="str">
        <f t="shared" si="132"/>
        <v/>
      </c>
      <c r="L2030" s="285" t="str">
        <f t="shared" si="133"/>
        <v/>
      </c>
      <c r="M2030" s="286" t="str">
        <f t="shared" ca="1" si="134"/>
        <v/>
      </c>
      <c r="U2030" s="275"/>
    </row>
    <row r="2031" spans="1:21" x14ac:dyDescent="0.25">
      <c r="A2031" s="276"/>
      <c r="B2031" s="277" t="str">
        <f>IF(Table9[[#This Row],[Código do agregado
'[Entidade']]]="","",(CONCATENATE(VLOOKUP(Table9[[#This Row],[Código do agregado
'[Entidade']]],Table8[[Código do agregado '[Entidade']]:[Código do agregado
'[1º Direito']]],8,FALSE),".",Table9[[#This Row],[Membro]])))</f>
        <v/>
      </c>
      <c r="C2031" s="278"/>
      <c r="D2031" s="279"/>
      <c r="E2031" s="280" t="str">
        <f ca="1">IF(Table9[[#This Row],[Data de nascimento (aaaa-mm-dd)]]="","",(IF(A2031="","",DATEDIF(D2031,NOW(),"y"))))</f>
        <v/>
      </c>
      <c r="F2031" s="281"/>
      <c r="G2031" s="282"/>
      <c r="H2031" s="283" t="str">
        <f>IF(G2031="","",IF(G2031&gt;(auxiliar!L$2*14),"Sim","Não"))</f>
        <v/>
      </c>
      <c r="I2031" s="384" t="str">
        <f t="shared" si="131"/>
        <v/>
      </c>
      <c r="J2031" s="380" t="str">
        <f>IF(Table9[[#This Row],[Código do agregado
'[Entidade']]]="","",IF(A2031&lt;&gt;A2030,"A",IF(J2030="A","B",IF(J2030="B","C",IF(J2030="C","D",IF(J2030="D","E",IF(J2030="E","F",IF(J2030="F","G",IF(J2030="G","H",IF(J2030="H","I",IF(J2030="I","J",IF(J2030="J","K",IF(J2030="K","L",IF(J2030="L","M",IF(J2030="M","N",IF(J2030="N","O",IF(J2030="O","P",IF(J2030="P","Q"))))))))))))))))))</f>
        <v/>
      </c>
      <c r="K2031" s="284" t="str">
        <f t="shared" si="132"/>
        <v/>
      </c>
      <c r="L2031" s="285" t="str">
        <f t="shared" si="133"/>
        <v/>
      </c>
      <c r="M2031" s="286" t="str">
        <f t="shared" ca="1" si="134"/>
        <v/>
      </c>
      <c r="U2031" s="275"/>
    </row>
    <row r="2032" spans="1:21" x14ac:dyDescent="0.25">
      <c r="A2032" s="276"/>
      <c r="B2032" s="277" t="str">
        <f>IF(Table9[[#This Row],[Código do agregado
'[Entidade']]]="","",(CONCATENATE(VLOOKUP(Table9[[#This Row],[Código do agregado
'[Entidade']]],Table8[[Código do agregado '[Entidade']]:[Código do agregado
'[1º Direito']]],8,FALSE),".",Table9[[#This Row],[Membro]])))</f>
        <v/>
      </c>
      <c r="C2032" s="278"/>
      <c r="D2032" s="279"/>
      <c r="E2032" s="280" t="str">
        <f ca="1">IF(Table9[[#This Row],[Data de nascimento (aaaa-mm-dd)]]="","",(IF(A2032="","",DATEDIF(D2032,NOW(),"y"))))</f>
        <v/>
      </c>
      <c r="F2032" s="281"/>
      <c r="G2032" s="282"/>
      <c r="H2032" s="283" t="str">
        <f>IF(G2032="","",IF(G2032&gt;(auxiliar!L$2*14),"Sim","Não"))</f>
        <v/>
      </c>
      <c r="I2032" s="384" t="str">
        <f t="shared" si="131"/>
        <v/>
      </c>
      <c r="J2032" s="380" t="str">
        <f>IF(Table9[[#This Row],[Código do agregado
'[Entidade']]]="","",IF(A2032&lt;&gt;A2031,"A",IF(J2031="A","B",IF(J2031="B","C",IF(J2031="C","D",IF(J2031="D","E",IF(J2031="E","F",IF(J2031="F","G",IF(J2031="G","H",IF(J2031="H","I",IF(J2031="I","J",IF(J2031="J","K",IF(J2031="K","L",IF(J2031="L","M",IF(J2031="M","N",IF(J2031="N","O",IF(J2031="O","P",IF(J2031="P","Q"))))))))))))))))))</f>
        <v/>
      </c>
      <c r="K2032" s="284" t="str">
        <f t="shared" si="132"/>
        <v/>
      </c>
      <c r="L2032" s="285" t="str">
        <f t="shared" si="133"/>
        <v/>
      </c>
      <c r="M2032" s="286" t="str">
        <f t="shared" ca="1" si="134"/>
        <v/>
      </c>
      <c r="U2032" s="275"/>
    </row>
    <row r="2033" spans="1:21" x14ac:dyDescent="0.25">
      <c r="A2033" s="276"/>
      <c r="B2033" s="277" t="str">
        <f>IF(Table9[[#This Row],[Código do agregado
'[Entidade']]]="","",(CONCATENATE(VLOOKUP(Table9[[#This Row],[Código do agregado
'[Entidade']]],Table8[[Código do agregado '[Entidade']]:[Código do agregado
'[1º Direito']]],8,FALSE),".",Table9[[#This Row],[Membro]])))</f>
        <v/>
      </c>
      <c r="C2033" s="278"/>
      <c r="D2033" s="279"/>
      <c r="E2033" s="280" t="str">
        <f ca="1">IF(Table9[[#This Row],[Data de nascimento (aaaa-mm-dd)]]="","",(IF(A2033="","",DATEDIF(D2033,NOW(),"y"))))</f>
        <v/>
      </c>
      <c r="F2033" s="281"/>
      <c r="G2033" s="282"/>
      <c r="H2033" s="283" t="str">
        <f>IF(G2033="","",IF(G2033&gt;(auxiliar!L$2*14),"Sim","Não"))</f>
        <v/>
      </c>
      <c r="I2033" s="384" t="str">
        <f t="shared" si="131"/>
        <v/>
      </c>
      <c r="J2033" s="380" t="str">
        <f>IF(Table9[[#This Row],[Código do agregado
'[Entidade']]]="","",IF(A2033&lt;&gt;A2032,"A",IF(J2032="A","B",IF(J2032="B","C",IF(J2032="C","D",IF(J2032="D","E",IF(J2032="E","F",IF(J2032="F","G",IF(J2032="G","H",IF(J2032="H","I",IF(J2032="I","J",IF(J2032="J","K",IF(J2032="K","L",IF(J2032="L","M",IF(J2032="M","N",IF(J2032="N","O",IF(J2032="O","P",IF(J2032="P","Q"))))))))))))))))))</f>
        <v/>
      </c>
      <c r="K2033" s="284" t="str">
        <f t="shared" si="132"/>
        <v/>
      </c>
      <c r="L2033" s="285" t="str">
        <f t="shared" si="133"/>
        <v/>
      </c>
      <c r="M2033" s="286" t="str">
        <f t="shared" ca="1" si="134"/>
        <v/>
      </c>
      <c r="U2033" s="275"/>
    </row>
    <row r="2034" spans="1:21" x14ac:dyDescent="0.25">
      <c r="A2034" s="276"/>
      <c r="B2034" s="277" t="str">
        <f>IF(Table9[[#This Row],[Código do agregado
'[Entidade']]]="","",(CONCATENATE(VLOOKUP(Table9[[#This Row],[Código do agregado
'[Entidade']]],Table8[[Código do agregado '[Entidade']]:[Código do agregado
'[1º Direito']]],8,FALSE),".",Table9[[#This Row],[Membro]])))</f>
        <v/>
      </c>
      <c r="C2034" s="278"/>
      <c r="D2034" s="279"/>
      <c r="E2034" s="280" t="str">
        <f ca="1">IF(Table9[[#This Row],[Data de nascimento (aaaa-mm-dd)]]="","",(IF(A2034="","",DATEDIF(D2034,NOW(),"y"))))</f>
        <v/>
      </c>
      <c r="F2034" s="281"/>
      <c r="G2034" s="282"/>
      <c r="H2034" s="283" t="str">
        <f>IF(G2034="","",IF(G2034&gt;(auxiliar!L$2*14),"Sim","Não"))</f>
        <v/>
      </c>
      <c r="I2034" s="384" t="str">
        <f t="shared" si="131"/>
        <v/>
      </c>
      <c r="J2034" s="380" t="str">
        <f>IF(Table9[[#This Row],[Código do agregado
'[Entidade']]]="","",IF(A2034&lt;&gt;A2033,"A",IF(J2033="A","B",IF(J2033="B","C",IF(J2033="C","D",IF(J2033="D","E",IF(J2033="E","F",IF(J2033="F","G",IF(J2033="G","H",IF(J2033="H","I",IF(J2033="I","J",IF(J2033="J","K",IF(J2033="K","L",IF(J2033="L","M",IF(J2033="M","N",IF(J2033="N","O",IF(J2033="O","P",IF(J2033="P","Q"))))))))))))))))))</f>
        <v/>
      </c>
      <c r="K2034" s="284" t="str">
        <f t="shared" si="132"/>
        <v/>
      </c>
      <c r="L2034" s="285" t="str">
        <f t="shared" si="133"/>
        <v/>
      </c>
      <c r="M2034" s="286" t="str">
        <f t="shared" ca="1" si="134"/>
        <v/>
      </c>
      <c r="U2034" s="275"/>
    </row>
    <row r="2035" spans="1:21" x14ac:dyDescent="0.25">
      <c r="A2035" s="276"/>
      <c r="B2035" s="277" t="str">
        <f>IF(Table9[[#This Row],[Código do agregado
'[Entidade']]]="","",(CONCATENATE(VLOOKUP(Table9[[#This Row],[Código do agregado
'[Entidade']]],Table8[[Código do agregado '[Entidade']]:[Código do agregado
'[1º Direito']]],8,FALSE),".",Table9[[#This Row],[Membro]])))</f>
        <v/>
      </c>
      <c r="C2035" s="278"/>
      <c r="D2035" s="279"/>
      <c r="E2035" s="280" t="str">
        <f ca="1">IF(Table9[[#This Row],[Data de nascimento (aaaa-mm-dd)]]="","",(IF(A2035="","",DATEDIF(D2035,NOW(),"y"))))</f>
        <v/>
      </c>
      <c r="F2035" s="281"/>
      <c r="G2035" s="282"/>
      <c r="H2035" s="283" t="str">
        <f>IF(G2035="","",IF(G2035&gt;(auxiliar!L$2*14),"Sim","Não"))</f>
        <v/>
      </c>
      <c r="I2035" s="384" t="str">
        <f t="shared" si="131"/>
        <v/>
      </c>
      <c r="J2035" s="380" t="str">
        <f>IF(Table9[[#This Row],[Código do agregado
'[Entidade']]]="","",IF(A2035&lt;&gt;A2034,"A",IF(J2034="A","B",IF(J2034="B","C",IF(J2034="C","D",IF(J2034="D","E",IF(J2034="E","F",IF(J2034="F","G",IF(J2034="G","H",IF(J2034="H","I",IF(J2034="I","J",IF(J2034="J","K",IF(J2034="K","L",IF(J2034="L","M",IF(J2034="M","N",IF(J2034="N","O",IF(J2034="O","P",IF(J2034="P","Q"))))))))))))))))))</f>
        <v/>
      </c>
      <c r="K2035" s="284" t="str">
        <f t="shared" si="132"/>
        <v/>
      </c>
      <c r="L2035" s="285" t="str">
        <f t="shared" si="133"/>
        <v/>
      </c>
      <c r="M2035" s="286" t="str">
        <f t="shared" ca="1" si="134"/>
        <v/>
      </c>
      <c r="U2035" s="275"/>
    </row>
    <row r="2036" spans="1:21" x14ac:dyDescent="0.25">
      <c r="A2036" s="276"/>
      <c r="B2036" s="277" t="str">
        <f>IF(Table9[[#This Row],[Código do agregado
'[Entidade']]]="","",(CONCATENATE(VLOOKUP(Table9[[#This Row],[Código do agregado
'[Entidade']]],Table8[[Código do agregado '[Entidade']]:[Código do agregado
'[1º Direito']]],8,FALSE),".",Table9[[#This Row],[Membro]])))</f>
        <v/>
      </c>
      <c r="C2036" s="278"/>
      <c r="D2036" s="279"/>
      <c r="E2036" s="280" t="str">
        <f ca="1">IF(Table9[[#This Row],[Data de nascimento (aaaa-mm-dd)]]="","",(IF(A2036="","",DATEDIF(D2036,NOW(),"y"))))</f>
        <v/>
      </c>
      <c r="F2036" s="281"/>
      <c r="G2036" s="282"/>
      <c r="H2036" s="283" t="str">
        <f>IF(G2036="","",IF(G2036&gt;(auxiliar!L$2*14),"Sim","Não"))</f>
        <v/>
      </c>
      <c r="I2036" s="384" t="str">
        <f t="shared" si="131"/>
        <v/>
      </c>
      <c r="J2036" s="380" t="str">
        <f>IF(Table9[[#This Row],[Código do agregado
'[Entidade']]]="","",IF(A2036&lt;&gt;A2035,"A",IF(J2035="A","B",IF(J2035="B","C",IF(J2035="C","D",IF(J2035="D","E",IF(J2035="E","F",IF(J2035="F","G",IF(J2035="G","H",IF(J2035="H","I",IF(J2035="I","J",IF(J2035="J","K",IF(J2035="K","L",IF(J2035="L","M",IF(J2035="M","N",IF(J2035="N","O",IF(J2035="O","P",IF(J2035="P","Q"))))))))))))))))))</f>
        <v/>
      </c>
      <c r="K2036" s="284" t="str">
        <f t="shared" si="132"/>
        <v/>
      </c>
      <c r="L2036" s="285" t="str">
        <f t="shared" si="133"/>
        <v/>
      </c>
      <c r="M2036" s="286" t="str">
        <f t="shared" ca="1" si="134"/>
        <v/>
      </c>
      <c r="U2036" s="275"/>
    </row>
    <row r="2037" spans="1:21" x14ac:dyDescent="0.25">
      <c r="A2037" s="276"/>
      <c r="B2037" s="277" t="str">
        <f>IF(Table9[[#This Row],[Código do agregado
'[Entidade']]]="","",(CONCATENATE(VLOOKUP(Table9[[#This Row],[Código do agregado
'[Entidade']]],Table8[[Código do agregado '[Entidade']]:[Código do agregado
'[1º Direito']]],8,FALSE),".",Table9[[#This Row],[Membro]])))</f>
        <v/>
      </c>
      <c r="C2037" s="278"/>
      <c r="D2037" s="279"/>
      <c r="E2037" s="280" t="str">
        <f ca="1">IF(Table9[[#This Row],[Data de nascimento (aaaa-mm-dd)]]="","",(IF(A2037="","",DATEDIF(D2037,NOW(),"y"))))</f>
        <v/>
      </c>
      <c r="F2037" s="281"/>
      <c r="G2037" s="282"/>
      <c r="H2037" s="283" t="str">
        <f>IF(G2037="","",IF(G2037&gt;(auxiliar!L$2*14),"Sim","Não"))</f>
        <v/>
      </c>
      <c r="I2037" s="384" t="str">
        <f t="shared" si="131"/>
        <v/>
      </c>
      <c r="J2037" s="380" t="str">
        <f>IF(Table9[[#This Row],[Código do agregado
'[Entidade']]]="","",IF(A2037&lt;&gt;A2036,"A",IF(J2036="A","B",IF(J2036="B","C",IF(J2036="C","D",IF(J2036="D","E",IF(J2036="E","F",IF(J2036="F","G",IF(J2036="G","H",IF(J2036="H","I",IF(J2036="I","J",IF(J2036="J","K",IF(J2036="K","L",IF(J2036="L","M",IF(J2036="M","N",IF(J2036="N","O",IF(J2036="O","P",IF(J2036="P","Q"))))))))))))))))))</f>
        <v/>
      </c>
      <c r="K2037" s="284" t="str">
        <f t="shared" si="132"/>
        <v/>
      </c>
      <c r="L2037" s="285" t="str">
        <f t="shared" si="133"/>
        <v/>
      </c>
      <c r="M2037" s="286" t="str">
        <f t="shared" ca="1" si="134"/>
        <v/>
      </c>
      <c r="U2037" s="275"/>
    </row>
    <row r="2038" spans="1:21" x14ac:dyDescent="0.25">
      <c r="A2038" s="276"/>
      <c r="B2038" s="277" t="str">
        <f>IF(Table9[[#This Row],[Código do agregado
'[Entidade']]]="","",(CONCATENATE(VLOOKUP(Table9[[#This Row],[Código do agregado
'[Entidade']]],Table8[[Código do agregado '[Entidade']]:[Código do agregado
'[1º Direito']]],8,FALSE),".",Table9[[#This Row],[Membro]])))</f>
        <v/>
      </c>
      <c r="C2038" s="278"/>
      <c r="D2038" s="279"/>
      <c r="E2038" s="280" t="str">
        <f ca="1">IF(Table9[[#This Row],[Data de nascimento (aaaa-mm-dd)]]="","",(IF(A2038="","",DATEDIF(D2038,NOW(),"y"))))</f>
        <v/>
      </c>
      <c r="F2038" s="281"/>
      <c r="G2038" s="282"/>
      <c r="H2038" s="283" t="str">
        <f>IF(G2038="","",IF(G2038&gt;(auxiliar!L$2*14),"Sim","Não"))</f>
        <v/>
      </c>
      <c r="I2038" s="384" t="str">
        <f t="shared" si="131"/>
        <v/>
      </c>
      <c r="J2038" s="380" t="str">
        <f>IF(Table9[[#This Row],[Código do agregado
'[Entidade']]]="","",IF(A2038&lt;&gt;A2037,"A",IF(J2037="A","B",IF(J2037="B","C",IF(J2037="C","D",IF(J2037="D","E",IF(J2037="E","F",IF(J2037="F","G",IF(J2037="G","H",IF(J2037="H","I",IF(J2037="I","J",IF(J2037="J","K",IF(J2037="K","L",IF(J2037="L","M",IF(J2037="M","N",IF(J2037="N","O",IF(J2037="O","P",IF(J2037="P","Q"))))))))))))))))))</f>
        <v/>
      </c>
      <c r="K2038" s="284" t="str">
        <f t="shared" si="132"/>
        <v/>
      </c>
      <c r="L2038" s="285" t="str">
        <f t="shared" si="133"/>
        <v/>
      </c>
      <c r="M2038" s="286" t="str">
        <f t="shared" ca="1" si="134"/>
        <v/>
      </c>
      <c r="U2038" s="275"/>
    </row>
    <row r="2039" spans="1:21" x14ac:dyDescent="0.25">
      <c r="A2039" s="276"/>
      <c r="B2039" s="277" t="str">
        <f>IF(Table9[[#This Row],[Código do agregado
'[Entidade']]]="","",(CONCATENATE(VLOOKUP(Table9[[#This Row],[Código do agregado
'[Entidade']]],Table8[[Código do agregado '[Entidade']]:[Código do agregado
'[1º Direito']]],8,FALSE),".",Table9[[#This Row],[Membro]])))</f>
        <v/>
      </c>
      <c r="C2039" s="278"/>
      <c r="D2039" s="279"/>
      <c r="E2039" s="280" t="str">
        <f ca="1">IF(Table9[[#This Row],[Data de nascimento (aaaa-mm-dd)]]="","",(IF(A2039="","",DATEDIF(D2039,NOW(),"y"))))</f>
        <v/>
      </c>
      <c r="F2039" s="281"/>
      <c r="G2039" s="282"/>
      <c r="H2039" s="283" t="str">
        <f>IF(G2039="","",IF(G2039&gt;(auxiliar!L$2*14),"Sim","Não"))</f>
        <v/>
      </c>
      <c r="I2039" s="384" t="str">
        <f t="shared" si="131"/>
        <v/>
      </c>
      <c r="J2039" s="380" t="str">
        <f>IF(Table9[[#This Row],[Código do agregado
'[Entidade']]]="","",IF(A2039&lt;&gt;A2038,"A",IF(J2038="A","B",IF(J2038="B","C",IF(J2038="C","D",IF(J2038="D","E",IF(J2038="E","F",IF(J2038="F","G",IF(J2038="G","H",IF(J2038="H","I",IF(J2038="I","J",IF(J2038="J","K",IF(J2038="K","L",IF(J2038="L","M",IF(J2038="M","N",IF(J2038="N","O",IF(J2038="O","P",IF(J2038="P","Q"))))))))))))))))))</f>
        <v/>
      </c>
      <c r="K2039" s="284" t="str">
        <f t="shared" si="132"/>
        <v/>
      </c>
      <c r="L2039" s="285" t="str">
        <f t="shared" si="133"/>
        <v/>
      </c>
      <c r="M2039" s="286" t="str">
        <f t="shared" ca="1" si="134"/>
        <v/>
      </c>
      <c r="U2039" s="275"/>
    </row>
    <row r="2040" spans="1:21" x14ac:dyDescent="0.25">
      <c r="A2040" s="276"/>
      <c r="B2040" s="277" t="str">
        <f>IF(Table9[[#This Row],[Código do agregado
'[Entidade']]]="","",(CONCATENATE(VLOOKUP(Table9[[#This Row],[Código do agregado
'[Entidade']]],Table8[[Código do agregado '[Entidade']]:[Código do agregado
'[1º Direito']]],8,FALSE),".",Table9[[#This Row],[Membro]])))</f>
        <v/>
      </c>
      <c r="C2040" s="278"/>
      <c r="D2040" s="279"/>
      <c r="E2040" s="280" t="str">
        <f ca="1">IF(Table9[[#This Row],[Data de nascimento (aaaa-mm-dd)]]="","",(IF(A2040="","",DATEDIF(D2040,NOW(),"y"))))</f>
        <v/>
      </c>
      <c r="F2040" s="281"/>
      <c r="G2040" s="282"/>
      <c r="H2040" s="283" t="str">
        <f>IF(G2040="","",IF(G2040&gt;(auxiliar!L$2*14),"Sim","Não"))</f>
        <v/>
      </c>
      <c r="I2040" s="384" t="str">
        <f t="shared" si="131"/>
        <v/>
      </c>
      <c r="J2040" s="380" t="str">
        <f>IF(Table9[[#This Row],[Código do agregado
'[Entidade']]]="","",IF(A2040&lt;&gt;A2039,"A",IF(J2039="A","B",IF(J2039="B","C",IF(J2039="C","D",IF(J2039="D","E",IF(J2039="E","F",IF(J2039="F","G",IF(J2039="G","H",IF(J2039="H","I",IF(J2039="I","J",IF(J2039="J","K",IF(J2039="K","L",IF(J2039="L","M",IF(J2039="M","N",IF(J2039="N","O",IF(J2039="O","P",IF(J2039="P","Q"))))))))))))))))))</f>
        <v/>
      </c>
      <c r="K2040" s="284" t="str">
        <f t="shared" si="132"/>
        <v/>
      </c>
      <c r="L2040" s="285" t="str">
        <f t="shared" si="133"/>
        <v/>
      </c>
      <c r="M2040" s="286" t="str">
        <f t="shared" ca="1" si="134"/>
        <v/>
      </c>
      <c r="U2040" s="275"/>
    </row>
    <row r="2041" spans="1:21" x14ac:dyDescent="0.25">
      <c r="A2041" s="276"/>
      <c r="B2041" s="277" t="str">
        <f>IF(Table9[[#This Row],[Código do agregado
'[Entidade']]]="","",(CONCATENATE(VLOOKUP(Table9[[#This Row],[Código do agregado
'[Entidade']]],Table8[[Código do agregado '[Entidade']]:[Código do agregado
'[1º Direito']]],8,FALSE),".",Table9[[#This Row],[Membro]])))</f>
        <v/>
      </c>
      <c r="C2041" s="278"/>
      <c r="D2041" s="279"/>
      <c r="E2041" s="280" t="str">
        <f ca="1">IF(Table9[[#This Row],[Data de nascimento (aaaa-mm-dd)]]="","",(IF(A2041="","",DATEDIF(D2041,NOW(),"y"))))</f>
        <v/>
      </c>
      <c r="F2041" s="281"/>
      <c r="G2041" s="282"/>
      <c r="H2041" s="283" t="str">
        <f>IF(G2041="","",IF(G2041&gt;(auxiliar!L$2*14),"Sim","Não"))</f>
        <v/>
      </c>
      <c r="I2041" s="384" t="str">
        <f t="shared" si="131"/>
        <v/>
      </c>
      <c r="J2041" s="380" t="str">
        <f>IF(Table9[[#This Row],[Código do agregado
'[Entidade']]]="","",IF(A2041&lt;&gt;A2040,"A",IF(J2040="A","B",IF(J2040="B","C",IF(J2040="C","D",IF(J2040="D","E",IF(J2040="E","F",IF(J2040="F","G",IF(J2040="G","H",IF(J2040="H","I",IF(J2040="I","J",IF(J2040="J","K",IF(J2040="K","L",IF(J2040="L","M",IF(J2040="M","N",IF(J2040="N","O",IF(J2040="O","P",IF(J2040="P","Q"))))))))))))))))))</f>
        <v/>
      </c>
      <c r="K2041" s="284" t="str">
        <f t="shared" si="132"/>
        <v/>
      </c>
      <c r="L2041" s="285" t="str">
        <f t="shared" si="133"/>
        <v/>
      </c>
      <c r="M2041" s="286" t="str">
        <f t="shared" ca="1" si="134"/>
        <v/>
      </c>
      <c r="U2041" s="275"/>
    </row>
    <row r="2042" spans="1:21" x14ac:dyDescent="0.25">
      <c r="A2042" s="276"/>
      <c r="B2042" s="277" t="str">
        <f>IF(Table9[[#This Row],[Código do agregado
'[Entidade']]]="","",(CONCATENATE(VLOOKUP(Table9[[#This Row],[Código do agregado
'[Entidade']]],Table8[[Código do agregado '[Entidade']]:[Código do agregado
'[1º Direito']]],8,FALSE),".",Table9[[#This Row],[Membro]])))</f>
        <v/>
      </c>
      <c r="C2042" s="278"/>
      <c r="D2042" s="279"/>
      <c r="E2042" s="280" t="str">
        <f ca="1">IF(Table9[[#This Row],[Data de nascimento (aaaa-mm-dd)]]="","",(IF(A2042="","",DATEDIF(D2042,NOW(),"y"))))</f>
        <v/>
      </c>
      <c r="F2042" s="281"/>
      <c r="G2042" s="282"/>
      <c r="H2042" s="283" t="str">
        <f>IF(G2042="","",IF(G2042&gt;(auxiliar!L$2*14),"Sim","Não"))</f>
        <v/>
      </c>
      <c r="I2042" s="384" t="str">
        <f t="shared" si="131"/>
        <v/>
      </c>
      <c r="J2042" s="380" t="str">
        <f>IF(Table9[[#This Row],[Código do agregado
'[Entidade']]]="","",IF(A2042&lt;&gt;A2041,"A",IF(J2041="A","B",IF(J2041="B","C",IF(J2041="C","D",IF(J2041="D","E",IF(J2041="E","F",IF(J2041="F","G",IF(J2041="G","H",IF(J2041="H","I",IF(J2041="I","J",IF(J2041="J","K",IF(J2041="K","L",IF(J2041="L","M",IF(J2041="M","N",IF(J2041="N","O",IF(J2041="O","P",IF(J2041="P","Q"))))))))))))))))))</f>
        <v/>
      </c>
      <c r="K2042" s="284" t="str">
        <f t="shared" si="132"/>
        <v/>
      </c>
      <c r="L2042" s="285" t="str">
        <f t="shared" si="133"/>
        <v/>
      </c>
      <c r="M2042" s="286" t="str">
        <f t="shared" ca="1" si="134"/>
        <v/>
      </c>
      <c r="U2042" s="275"/>
    </row>
    <row r="2043" spans="1:21" x14ac:dyDescent="0.25">
      <c r="A2043" s="276"/>
      <c r="B2043" s="277" t="str">
        <f>IF(Table9[[#This Row],[Código do agregado
'[Entidade']]]="","",(CONCATENATE(VLOOKUP(Table9[[#This Row],[Código do agregado
'[Entidade']]],Table8[[Código do agregado '[Entidade']]:[Código do agregado
'[1º Direito']]],8,FALSE),".",Table9[[#This Row],[Membro]])))</f>
        <v/>
      </c>
      <c r="C2043" s="278"/>
      <c r="D2043" s="279"/>
      <c r="E2043" s="280" t="str">
        <f ca="1">IF(Table9[[#This Row],[Data de nascimento (aaaa-mm-dd)]]="","",(IF(A2043="","",DATEDIF(D2043,NOW(),"y"))))</f>
        <v/>
      </c>
      <c r="F2043" s="281"/>
      <c r="G2043" s="282"/>
      <c r="H2043" s="283" t="str">
        <f>IF(G2043="","",IF(G2043&gt;(auxiliar!L$2*14),"Sim","Não"))</f>
        <v/>
      </c>
      <c r="I2043" s="384" t="str">
        <f t="shared" si="131"/>
        <v/>
      </c>
      <c r="J2043" s="380" t="str">
        <f>IF(Table9[[#This Row],[Código do agregado
'[Entidade']]]="","",IF(A2043&lt;&gt;A2042,"A",IF(J2042="A","B",IF(J2042="B","C",IF(J2042="C","D",IF(J2042="D","E",IF(J2042="E","F",IF(J2042="F","G",IF(J2042="G","H",IF(J2042="H","I",IF(J2042="I","J",IF(J2042="J","K",IF(J2042="K","L",IF(J2042="L","M",IF(J2042="M","N",IF(J2042="N","O",IF(J2042="O","P",IF(J2042="P","Q"))))))))))))))))))</f>
        <v/>
      </c>
      <c r="K2043" s="284" t="str">
        <f t="shared" si="132"/>
        <v/>
      </c>
      <c r="L2043" s="285" t="str">
        <f t="shared" si="133"/>
        <v/>
      </c>
      <c r="M2043" s="286" t="str">
        <f t="shared" ca="1" si="134"/>
        <v/>
      </c>
      <c r="U2043" s="275"/>
    </row>
    <row r="2044" spans="1:21" x14ac:dyDescent="0.25">
      <c r="A2044" s="276"/>
      <c r="B2044" s="277" t="str">
        <f>IF(Table9[[#This Row],[Código do agregado
'[Entidade']]]="","",(CONCATENATE(VLOOKUP(Table9[[#This Row],[Código do agregado
'[Entidade']]],Table8[[Código do agregado '[Entidade']]:[Código do agregado
'[1º Direito']]],8,FALSE),".",Table9[[#This Row],[Membro]])))</f>
        <v/>
      </c>
      <c r="C2044" s="278"/>
      <c r="D2044" s="279"/>
      <c r="E2044" s="280" t="str">
        <f ca="1">IF(Table9[[#This Row],[Data de nascimento (aaaa-mm-dd)]]="","",(IF(A2044="","",DATEDIF(D2044,NOW(),"y"))))</f>
        <v/>
      </c>
      <c r="F2044" s="281"/>
      <c r="G2044" s="282"/>
      <c r="H2044" s="283" t="str">
        <f>IF(G2044="","",IF(G2044&gt;(auxiliar!L$2*14),"Sim","Não"))</f>
        <v/>
      </c>
      <c r="I2044" s="384" t="str">
        <f t="shared" si="131"/>
        <v/>
      </c>
      <c r="J2044" s="380" t="str">
        <f>IF(Table9[[#This Row],[Código do agregado
'[Entidade']]]="","",IF(A2044&lt;&gt;A2043,"A",IF(J2043="A","B",IF(J2043="B","C",IF(J2043="C","D",IF(J2043="D","E",IF(J2043="E","F",IF(J2043="F","G",IF(J2043="G","H",IF(J2043="H","I",IF(J2043="I","J",IF(J2043="J","K",IF(J2043="K","L",IF(J2043="L","M",IF(J2043="M","N",IF(J2043="N","O",IF(J2043="O","P",IF(J2043="P","Q"))))))))))))))))))</f>
        <v/>
      </c>
      <c r="K2044" s="284" t="str">
        <f t="shared" si="132"/>
        <v/>
      </c>
      <c r="L2044" s="285" t="str">
        <f t="shared" si="133"/>
        <v/>
      </c>
      <c r="M2044" s="286" t="str">
        <f t="shared" ca="1" si="134"/>
        <v/>
      </c>
      <c r="U2044" s="275"/>
    </row>
    <row r="2045" spans="1:21" x14ac:dyDescent="0.25">
      <c r="A2045" s="276"/>
      <c r="B2045" s="277" t="str">
        <f>IF(Table9[[#This Row],[Código do agregado
'[Entidade']]]="","",(CONCATENATE(VLOOKUP(Table9[[#This Row],[Código do agregado
'[Entidade']]],Table8[[Código do agregado '[Entidade']]:[Código do agregado
'[1º Direito']]],8,FALSE),".",Table9[[#This Row],[Membro]])))</f>
        <v/>
      </c>
      <c r="C2045" s="278"/>
      <c r="D2045" s="279"/>
      <c r="E2045" s="280" t="str">
        <f ca="1">IF(Table9[[#This Row],[Data de nascimento (aaaa-mm-dd)]]="","",(IF(A2045="","",DATEDIF(D2045,NOW(),"y"))))</f>
        <v/>
      </c>
      <c r="F2045" s="281"/>
      <c r="G2045" s="282"/>
      <c r="H2045" s="283" t="str">
        <f>IF(G2045="","",IF(G2045&gt;(auxiliar!L$2*14),"Sim","Não"))</f>
        <v/>
      </c>
      <c r="I2045" s="384" t="str">
        <f t="shared" si="131"/>
        <v/>
      </c>
      <c r="J2045" s="380" t="str">
        <f>IF(Table9[[#This Row],[Código do agregado
'[Entidade']]]="","",IF(A2045&lt;&gt;A2044,"A",IF(J2044="A","B",IF(J2044="B","C",IF(J2044="C","D",IF(J2044="D","E",IF(J2044="E","F",IF(J2044="F","G",IF(J2044="G","H",IF(J2044="H","I",IF(J2044="I","J",IF(J2044="J","K",IF(J2044="K","L",IF(J2044="L","M",IF(J2044="M","N",IF(J2044="N","O",IF(J2044="O","P",IF(J2044="P","Q"))))))))))))))))))</f>
        <v/>
      </c>
      <c r="K2045" s="284" t="str">
        <f t="shared" si="132"/>
        <v/>
      </c>
      <c r="L2045" s="285" t="str">
        <f t="shared" si="133"/>
        <v/>
      </c>
      <c r="M2045" s="286" t="str">
        <f t="shared" ca="1" si="134"/>
        <v/>
      </c>
      <c r="U2045" s="275"/>
    </row>
    <row r="2046" spans="1:21" x14ac:dyDescent="0.25">
      <c r="A2046" s="276"/>
      <c r="B2046" s="277" t="str">
        <f>IF(Table9[[#This Row],[Código do agregado
'[Entidade']]]="","",(CONCATENATE(VLOOKUP(Table9[[#This Row],[Código do agregado
'[Entidade']]],Table8[[Código do agregado '[Entidade']]:[Código do agregado
'[1º Direito']]],8,FALSE),".",Table9[[#This Row],[Membro]])))</f>
        <v/>
      </c>
      <c r="C2046" s="278"/>
      <c r="D2046" s="279"/>
      <c r="E2046" s="280" t="str">
        <f ca="1">IF(Table9[[#This Row],[Data de nascimento (aaaa-mm-dd)]]="","",(IF(A2046="","",DATEDIF(D2046,NOW(),"y"))))</f>
        <v/>
      </c>
      <c r="F2046" s="281"/>
      <c r="G2046" s="282"/>
      <c r="H2046" s="283" t="str">
        <f>IF(G2046="","",IF(G2046&gt;(auxiliar!L$2*14),"Sim","Não"))</f>
        <v/>
      </c>
      <c r="I2046" s="384" t="str">
        <f t="shared" si="131"/>
        <v/>
      </c>
      <c r="J2046" s="380" t="str">
        <f>IF(Table9[[#This Row],[Código do agregado
'[Entidade']]]="","",IF(A2046&lt;&gt;A2045,"A",IF(J2045="A","B",IF(J2045="B","C",IF(J2045="C","D",IF(J2045="D","E",IF(J2045="E","F",IF(J2045="F","G",IF(J2045="G","H",IF(J2045="H","I",IF(J2045="I","J",IF(J2045="J","K",IF(J2045="K","L",IF(J2045="L","M",IF(J2045="M","N",IF(J2045="N","O",IF(J2045="O","P",IF(J2045="P","Q"))))))))))))))))))</f>
        <v/>
      </c>
      <c r="K2046" s="284" t="str">
        <f t="shared" si="132"/>
        <v/>
      </c>
      <c r="L2046" s="285" t="str">
        <f t="shared" si="133"/>
        <v/>
      </c>
      <c r="M2046" s="286" t="str">
        <f t="shared" ca="1" si="134"/>
        <v/>
      </c>
      <c r="U2046" s="275"/>
    </row>
    <row r="2047" spans="1:21" x14ac:dyDescent="0.25">
      <c r="A2047" s="276"/>
      <c r="B2047" s="277" t="str">
        <f>IF(Table9[[#This Row],[Código do agregado
'[Entidade']]]="","",(CONCATENATE(VLOOKUP(Table9[[#This Row],[Código do agregado
'[Entidade']]],Table8[[Código do agregado '[Entidade']]:[Código do agregado
'[1º Direito']]],8,FALSE),".",Table9[[#This Row],[Membro]])))</f>
        <v/>
      </c>
      <c r="C2047" s="278"/>
      <c r="D2047" s="279"/>
      <c r="E2047" s="280" t="str">
        <f ca="1">IF(Table9[[#This Row],[Data de nascimento (aaaa-mm-dd)]]="","",(IF(A2047="","",DATEDIF(D2047,NOW(),"y"))))</f>
        <v/>
      </c>
      <c r="F2047" s="281"/>
      <c r="G2047" s="282"/>
      <c r="H2047" s="283" t="str">
        <f>IF(G2047="","",IF(G2047&gt;(auxiliar!L$2*14),"Sim","Não"))</f>
        <v/>
      </c>
      <c r="I2047" s="384" t="str">
        <f t="shared" si="131"/>
        <v/>
      </c>
      <c r="J2047" s="380" t="str">
        <f>IF(Table9[[#This Row],[Código do agregado
'[Entidade']]]="","",IF(A2047&lt;&gt;A2046,"A",IF(J2046="A","B",IF(J2046="B","C",IF(J2046="C","D",IF(J2046="D","E",IF(J2046="E","F",IF(J2046="F","G",IF(J2046="G","H",IF(J2046="H","I",IF(J2046="I","J",IF(J2046="J","K",IF(J2046="K","L",IF(J2046="L","M",IF(J2046="M","N",IF(J2046="N","O",IF(J2046="O","P",IF(J2046="P","Q"))))))))))))))))))</f>
        <v/>
      </c>
      <c r="K2047" s="284" t="str">
        <f t="shared" si="132"/>
        <v/>
      </c>
      <c r="L2047" s="285" t="str">
        <f t="shared" si="133"/>
        <v/>
      </c>
      <c r="M2047" s="286" t="str">
        <f t="shared" ca="1" si="134"/>
        <v/>
      </c>
      <c r="U2047" s="275"/>
    </row>
    <row r="2048" spans="1:21" x14ac:dyDescent="0.25">
      <c r="A2048" s="276"/>
      <c r="B2048" s="277" t="str">
        <f>IF(Table9[[#This Row],[Código do agregado
'[Entidade']]]="","",(CONCATENATE(VLOOKUP(Table9[[#This Row],[Código do agregado
'[Entidade']]],Table8[[Código do agregado '[Entidade']]:[Código do agregado
'[1º Direito']]],8,FALSE),".",Table9[[#This Row],[Membro]])))</f>
        <v/>
      </c>
      <c r="C2048" s="278"/>
      <c r="D2048" s="279"/>
      <c r="E2048" s="280" t="str">
        <f ca="1">IF(Table9[[#This Row],[Data de nascimento (aaaa-mm-dd)]]="","",(IF(A2048="","",DATEDIF(D2048,NOW(),"y"))))</f>
        <v/>
      </c>
      <c r="F2048" s="281"/>
      <c r="G2048" s="282"/>
      <c r="H2048" s="283" t="str">
        <f>IF(G2048="","",IF(G2048&gt;(auxiliar!L$2*14),"Sim","Não"))</f>
        <v/>
      </c>
      <c r="I2048" s="384" t="str">
        <f t="shared" si="131"/>
        <v/>
      </c>
      <c r="J2048" s="380" t="str">
        <f>IF(Table9[[#This Row],[Código do agregado
'[Entidade']]]="","",IF(A2048&lt;&gt;A2047,"A",IF(J2047="A","B",IF(J2047="B","C",IF(J2047="C","D",IF(J2047="D","E",IF(J2047="E","F",IF(J2047="F","G",IF(J2047="G","H",IF(J2047="H","I",IF(J2047="I","J",IF(J2047="J","K",IF(J2047="K","L",IF(J2047="L","M",IF(J2047="M","N",IF(J2047="N","O",IF(J2047="O","P",IF(J2047="P","Q"))))))))))))))))))</f>
        <v/>
      </c>
      <c r="K2048" s="284" t="str">
        <f t="shared" si="132"/>
        <v/>
      </c>
      <c r="L2048" s="285" t="str">
        <f t="shared" si="133"/>
        <v/>
      </c>
      <c r="M2048" s="286" t="str">
        <f t="shared" ca="1" si="134"/>
        <v/>
      </c>
      <c r="U2048" s="275"/>
    </row>
    <row r="2049" spans="1:21" x14ac:dyDescent="0.25">
      <c r="A2049" s="276"/>
      <c r="B2049" s="277" t="str">
        <f>IF(Table9[[#This Row],[Código do agregado
'[Entidade']]]="","",(CONCATENATE(VLOOKUP(Table9[[#This Row],[Código do agregado
'[Entidade']]],Table8[[Código do agregado '[Entidade']]:[Código do agregado
'[1º Direito']]],8,FALSE),".",Table9[[#This Row],[Membro]])))</f>
        <v/>
      </c>
      <c r="C2049" s="278"/>
      <c r="D2049" s="279"/>
      <c r="E2049" s="280" t="str">
        <f ca="1">IF(Table9[[#This Row],[Data de nascimento (aaaa-mm-dd)]]="","",(IF(A2049="","",DATEDIF(D2049,NOW(),"y"))))</f>
        <v/>
      </c>
      <c r="F2049" s="281"/>
      <c r="G2049" s="282"/>
      <c r="H2049" s="283" t="str">
        <f>IF(G2049="","",IF(G2049&gt;(auxiliar!L$2*14),"Sim","Não"))</f>
        <v/>
      </c>
      <c r="I2049" s="384" t="str">
        <f t="shared" si="131"/>
        <v/>
      </c>
      <c r="J2049" s="380" t="str">
        <f>IF(Table9[[#This Row],[Código do agregado
'[Entidade']]]="","",IF(A2049&lt;&gt;A2048,"A",IF(J2048="A","B",IF(J2048="B","C",IF(J2048="C","D",IF(J2048="D","E",IF(J2048="E","F",IF(J2048="F","G",IF(J2048="G","H",IF(J2048="H","I",IF(J2048="I","J",IF(J2048="J","K",IF(J2048="K","L",IF(J2048="L","M",IF(J2048="M","N",IF(J2048="N","O",IF(J2048="O","P",IF(J2048="P","Q"))))))))))))))))))</f>
        <v/>
      </c>
      <c r="K2049" s="284" t="str">
        <f t="shared" si="132"/>
        <v/>
      </c>
      <c r="L2049" s="285" t="str">
        <f t="shared" si="133"/>
        <v/>
      </c>
      <c r="M2049" s="286" t="str">
        <f t="shared" ca="1" si="134"/>
        <v/>
      </c>
      <c r="U2049" s="275"/>
    </row>
    <row r="2050" spans="1:21" x14ac:dyDescent="0.25">
      <c r="A2050" s="276"/>
      <c r="B2050" s="277" t="str">
        <f>IF(Table9[[#This Row],[Código do agregado
'[Entidade']]]="","",(CONCATENATE(VLOOKUP(Table9[[#This Row],[Código do agregado
'[Entidade']]],Table8[[Código do agregado '[Entidade']]:[Código do agregado
'[1º Direito']]],8,FALSE),".",Table9[[#This Row],[Membro]])))</f>
        <v/>
      </c>
      <c r="C2050" s="278"/>
      <c r="D2050" s="279"/>
      <c r="E2050" s="280" t="str">
        <f ca="1">IF(Table9[[#This Row],[Data de nascimento (aaaa-mm-dd)]]="","",(IF(A2050="","",DATEDIF(D2050,NOW(),"y"))))</f>
        <v/>
      </c>
      <c r="F2050" s="281"/>
      <c r="G2050" s="282"/>
      <c r="H2050" s="283" t="str">
        <f>IF(G2050="","",IF(G2050&gt;(auxiliar!L$2*14),"Sim","Não"))</f>
        <v/>
      </c>
      <c r="I2050" s="384" t="str">
        <f t="shared" si="131"/>
        <v/>
      </c>
      <c r="J2050" s="380" t="str">
        <f>IF(Table9[[#This Row],[Código do agregado
'[Entidade']]]="","",IF(A2050&lt;&gt;A2049,"A",IF(J2049="A","B",IF(J2049="B","C",IF(J2049="C","D",IF(J2049="D","E",IF(J2049="E","F",IF(J2049="F","G",IF(J2049="G","H",IF(J2049="H","I",IF(J2049="I","J",IF(J2049="J","K",IF(J2049="K","L",IF(J2049="L","M",IF(J2049="M","N",IF(J2049="N","O",IF(J2049="O","P",IF(J2049="P","Q"))))))))))))))))))</f>
        <v/>
      </c>
      <c r="K2050" s="284" t="str">
        <f t="shared" si="132"/>
        <v/>
      </c>
      <c r="L2050" s="285" t="str">
        <f t="shared" si="133"/>
        <v/>
      </c>
      <c r="M2050" s="286" t="str">
        <f t="shared" ca="1" si="134"/>
        <v/>
      </c>
      <c r="U2050" s="275"/>
    </row>
    <row r="2051" spans="1:21" x14ac:dyDescent="0.25">
      <c r="A2051" s="276"/>
      <c r="B2051" s="277" t="str">
        <f>IF(Table9[[#This Row],[Código do agregado
'[Entidade']]]="","",(CONCATENATE(VLOOKUP(Table9[[#This Row],[Código do agregado
'[Entidade']]],Table8[[Código do agregado '[Entidade']]:[Código do agregado
'[1º Direito']]],8,FALSE),".",Table9[[#This Row],[Membro]])))</f>
        <v/>
      </c>
      <c r="C2051" s="278"/>
      <c r="D2051" s="279"/>
      <c r="E2051" s="280" t="str">
        <f ca="1">IF(Table9[[#This Row],[Data de nascimento (aaaa-mm-dd)]]="","",(IF(A2051="","",DATEDIF(D2051,NOW(),"y"))))</f>
        <v/>
      </c>
      <c r="F2051" s="281"/>
      <c r="G2051" s="282"/>
      <c r="H2051" s="283" t="str">
        <f>IF(G2051="","",IF(G2051&gt;(auxiliar!L$2*14),"Sim","Não"))</f>
        <v/>
      </c>
      <c r="I2051" s="384" t="str">
        <f t="shared" si="131"/>
        <v/>
      </c>
      <c r="J2051" s="380" t="str">
        <f>IF(Table9[[#This Row],[Código do agregado
'[Entidade']]]="","",IF(A2051&lt;&gt;A2050,"A",IF(J2050="A","B",IF(J2050="B","C",IF(J2050="C","D",IF(J2050="D","E",IF(J2050="E","F",IF(J2050="F","G",IF(J2050="G","H",IF(J2050="H","I",IF(J2050="I","J",IF(J2050="J","K",IF(J2050="K","L",IF(J2050="L","M",IF(J2050="M","N",IF(J2050="N","O",IF(J2050="O","P",IF(J2050="P","Q"))))))))))))))))))</f>
        <v/>
      </c>
      <c r="K2051" s="284" t="str">
        <f t="shared" si="132"/>
        <v/>
      </c>
      <c r="L2051" s="285" t="str">
        <f t="shared" si="133"/>
        <v/>
      </c>
      <c r="M2051" s="286" t="str">
        <f t="shared" ca="1" si="134"/>
        <v/>
      </c>
      <c r="U2051" s="275"/>
    </row>
    <row r="2052" spans="1:21" x14ac:dyDescent="0.25">
      <c r="A2052" s="276"/>
      <c r="B2052" s="277" t="str">
        <f>IF(Table9[[#This Row],[Código do agregado
'[Entidade']]]="","",(CONCATENATE(VLOOKUP(Table9[[#This Row],[Código do agregado
'[Entidade']]],Table8[[Código do agregado '[Entidade']]:[Código do agregado
'[1º Direito']]],8,FALSE),".",Table9[[#This Row],[Membro]])))</f>
        <v/>
      </c>
      <c r="C2052" s="278"/>
      <c r="D2052" s="279"/>
      <c r="E2052" s="280" t="str">
        <f ca="1">IF(Table9[[#This Row],[Data de nascimento (aaaa-mm-dd)]]="","",(IF(A2052="","",DATEDIF(D2052,NOW(),"y"))))</f>
        <v/>
      </c>
      <c r="F2052" s="281"/>
      <c r="G2052" s="282"/>
      <c r="H2052" s="283" t="str">
        <f>IF(G2052="","",IF(G2052&gt;(auxiliar!L$2*14),"Sim","Não"))</f>
        <v/>
      </c>
      <c r="I2052" s="384" t="str">
        <f t="shared" si="131"/>
        <v/>
      </c>
      <c r="J2052" s="380" t="str">
        <f>IF(Table9[[#This Row],[Código do agregado
'[Entidade']]]="","",IF(A2052&lt;&gt;A2051,"A",IF(J2051="A","B",IF(J2051="B","C",IF(J2051="C","D",IF(J2051="D","E",IF(J2051="E","F",IF(J2051="F","G",IF(J2051="G","H",IF(J2051="H","I",IF(J2051="I","J",IF(J2051="J","K",IF(J2051="K","L",IF(J2051="L","M",IF(J2051="M","N",IF(J2051="N","O",IF(J2051="O","P",IF(J2051="P","Q"))))))))))))))))))</f>
        <v/>
      </c>
      <c r="K2052" s="284" t="str">
        <f t="shared" si="132"/>
        <v/>
      </c>
      <c r="L2052" s="285" t="str">
        <f t="shared" si="133"/>
        <v/>
      </c>
      <c r="M2052" s="286" t="str">
        <f t="shared" ca="1" si="134"/>
        <v/>
      </c>
      <c r="U2052" s="275"/>
    </row>
    <row r="2053" spans="1:21" x14ac:dyDescent="0.25">
      <c r="A2053" s="276"/>
      <c r="B2053" s="277" t="str">
        <f>IF(Table9[[#This Row],[Código do agregado
'[Entidade']]]="","",(CONCATENATE(VLOOKUP(Table9[[#This Row],[Código do agregado
'[Entidade']]],Table8[[Código do agregado '[Entidade']]:[Código do agregado
'[1º Direito']]],8,FALSE),".",Table9[[#This Row],[Membro]])))</f>
        <v/>
      </c>
      <c r="C2053" s="278"/>
      <c r="D2053" s="279"/>
      <c r="E2053" s="280" t="str">
        <f ca="1">IF(Table9[[#This Row],[Data de nascimento (aaaa-mm-dd)]]="","",(IF(A2053="","",DATEDIF(D2053,NOW(),"y"))))</f>
        <v/>
      </c>
      <c r="F2053" s="281"/>
      <c r="G2053" s="282"/>
      <c r="H2053" s="283" t="str">
        <f>IF(G2053="","",IF(G2053&gt;(auxiliar!L$2*14),"Sim","Não"))</f>
        <v/>
      </c>
      <c r="I2053" s="384" t="str">
        <f t="shared" si="131"/>
        <v/>
      </c>
      <c r="J2053" s="380" t="str">
        <f>IF(Table9[[#This Row],[Código do agregado
'[Entidade']]]="","",IF(A2053&lt;&gt;A2052,"A",IF(J2052="A","B",IF(J2052="B","C",IF(J2052="C","D",IF(J2052="D","E",IF(J2052="E","F",IF(J2052="F","G",IF(J2052="G","H",IF(J2052="H","I",IF(J2052="I","J",IF(J2052="J","K",IF(J2052="K","L",IF(J2052="L","M",IF(J2052="M","N",IF(J2052="N","O",IF(J2052="O","P",IF(J2052="P","Q"))))))))))))))))))</f>
        <v/>
      </c>
      <c r="K2053" s="284" t="str">
        <f t="shared" si="132"/>
        <v/>
      </c>
      <c r="L2053" s="285" t="str">
        <f t="shared" si="133"/>
        <v/>
      </c>
      <c r="M2053" s="286" t="str">
        <f t="shared" ca="1" si="134"/>
        <v/>
      </c>
      <c r="U2053" s="275"/>
    </row>
    <row r="2054" spans="1:21" x14ac:dyDescent="0.25">
      <c r="A2054" s="276"/>
      <c r="B2054" s="277" t="str">
        <f>IF(Table9[[#This Row],[Código do agregado
'[Entidade']]]="","",(CONCATENATE(VLOOKUP(Table9[[#This Row],[Código do agregado
'[Entidade']]],Table8[[Código do agregado '[Entidade']]:[Código do agregado
'[1º Direito']]],8,FALSE),".",Table9[[#This Row],[Membro]])))</f>
        <v/>
      </c>
      <c r="C2054" s="278"/>
      <c r="D2054" s="279"/>
      <c r="E2054" s="280" t="str">
        <f ca="1">IF(Table9[[#This Row],[Data de nascimento (aaaa-mm-dd)]]="","",(IF(A2054="","",DATEDIF(D2054,NOW(),"y"))))</f>
        <v/>
      </c>
      <c r="F2054" s="281"/>
      <c r="G2054" s="282"/>
      <c r="H2054" s="283" t="str">
        <f>IF(G2054="","",IF(G2054&gt;(auxiliar!L$2*14),"Sim","Não"))</f>
        <v/>
      </c>
      <c r="I2054" s="384" t="str">
        <f t="shared" si="131"/>
        <v/>
      </c>
      <c r="J2054" s="380" t="str">
        <f>IF(Table9[[#This Row],[Código do agregado
'[Entidade']]]="","",IF(A2054&lt;&gt;A2053,"A",IF(J2053="A","B",IF(J2053="B","C",IF(J2053="C","D",IF(J2053="D","E",IF(J2053="E","F",IF(J2053="F","G",IF(J2053="G","H",IF(J2053="H","I",IF(J2053="I","J",IF(J2053="J","K",IF(J2053="K","L",IF(J2053="L","M",IF(J2053="M","N",IF(J2053="N","O",IF(J2053="O","P",IF(J2053="P","Q"))))))))))))))))))</f>
        <v/>
      </c>
      <c r="K2054" s="284" t="str">
        <f t="shared" si="132"/>
        <v/>
      </c>
      <c r="L2054" s="285" t="str">
        <f t="shared" si="133"/>
        <v/>
      </c>
      <c r="M2054" s="286" t="str">
        <f t="shared" ca="1" si="134"/>
        <v/>
      </c>
      <c r="U2054" s="275"/>
    </row>
    <row r="2055" spans="1:21" x14ac:dyDescent="0.25">
      <c r="A2055" s="276"/>
      <c r="B2055" s="277" t="str">
        <f>IF(Table9[[#This Row],[Código do agregado
'[Entidade']]]="","",(CONCATENATE(VLOOKUP(Table9[[#This Row],[Código do agregado
'[Entidade']]],Table8[[Código do agregado '[Entidade']]:[Código do agregado
'[1º Direito']]],8,FALSE),".",Table9[[#This Row],[Membro]])))</f>
        <v/>
      </c>
      <c r="C2055" s="278"/>
      <c r="D2055" s="279"/>
      <c r="E2055" s="280" t="str">
        <f ca="1">IF(Table9[[#This Row],[Data de nascimento (aaaa-mm-dd)]]="","",(IF(A2055="","",DATEDIF(D2055,NOW(),"y"))))</f>
        <v/>
      </c>
      <c r="F2055" s="281"/>
      <c r="G2055" s="282"/>
      <c r="H2055" s="283" t="str">
        <f>IF(G2055="","",IF(G2055&gt;(auxiliar!L$2*14),"Sim","Não"))</f>
        <v/>
      </c>
      <c r="I2055" s="384" t="str">
        <f t="shared" ref="I2055:I2118" si="135">IF(AND(A2055&lt;&gt;"",OR(C2055="",D2055="",F2055="",AND(H2055="",L2055="Rend"))),"NÃO","")</f>
        <v/>
      </c>
      <c r="J2055" s="380" t="str">
        <f>IF(Table9[[#This Row],[Código do agregado
'[Entidade']]]="","",IF(A2055&lt;&gt;A2054,"A",IF(J2054="A","B",IF(J2054="B","C",IF(J2054="C","D",IF(J2054="D","E",IF(J2054="E","F",IF(J2054="F","G",IF(J2054="G","H",IF(J2054="H","I",IF(J2054="I","J",IF(J2054="J","K",IF(J2054="K","L",IF(J2054="L","M",IF(J2054="M","N",IF(J2054="N","O",IF(J2054="O","P",IF(J2054="P","Q"))))))))))))))))))</f>
        <v/>
      </c>
      <c r="K2055" s="284" t="str">
        <f t="shared" si="132"/>
        <v/>
      </c>
      <c r="L2055" s="285" t="str">
        <f t="shared" si="133"/>
        <v/>
      </c>
      <c r="M2055" s="286" t="str">
        <f t="shared" ca="1" si="134"/>
        <v/>
      </c>
      <c r="U2055" s="275"/>
    </row>
    <row r="2056" spans="1:21" x14ac:dyDescent="0.25">
      <c r="A2056" s="276"/>
      <c r="B2056" s="277" t="str">
        <f>IF(Table9[[#This Row],[Código do agregado
'[Entidade']]]="","",(CONCATENATE(VLOOKUP(Table9[[#This Row],[Código do agregado
'[Entidade']]],Table8[[Código do agregado '[Entidade']]:[Código do agregado
'[1º Direito']]],8,FALSE),".",Table9[[#This Row],[Membro]])))</f>
        <v/>
      </c>
      <c r="C2056" s="278"/>
      <c r="D2056" s="279"/>
      <c r="E2056" s="280" t="str">
        <f ca="1">IF(Table9[[#This Row],[Data de nascimento (aaaa-mm-dd)]]="","",(IF(A2056="","",DATEDIF(D2056,NOW(),"y"))))</f>
        <v/>
      </c>
      <c r="F2056" s="281"/>
      <c r="G2056" s="282"/>
      <c r="H2056" s="283" t="str">
        <f>IF(G2056="","",IF(G2056&gt;(auxiliar!L$2*14),"Sim","Não"))</f>
        <v/>
      </c>
      <c r="I2056" s="384" t="str">
        <f t="shared" si="135"/>
        <v/>
      </c>
      <c r="J2056" s="380" t="str">
        <f>IF(Table9[[#This Row],[Código do agregado
'[Entidade']]]="","",IF(A2056&lt;&gt;A2055,"A",IF(J2055="A","B",IF(J2055="B","C",IF(J2055="C","D",IF(J2055="D","E",IF(J2055="E","F",IF(J2055="F","G",IF(J2055="G","H",IF(J2055="H","I",IF(J2055="I","J",IF(J2055="J","K",IF(J2055="K","L",IF(J2055="L","M",IF(J2055="M","N",IF(J2055="N","O",IF(J2055="O","P",IF(J2055="P","Q"))))))))))))))))))</f>
        <v/>
      </c>
      <c r="K2056" s="284" t="str">
        <f t="shared" si="132"/>
        <v/>
      </c>
      <c r="L2056" s="285" t="str">
        <f t="shared" si="133"/>
        <v/>
      </c>
      <c r="M2056" s="286" t="str">
        <f t="shared" ca="1" si="134"/>
        <v/>
      </c>
      <c r="U2056" s="275"/>
    </row>
    <row r="2057" spans="1:21" x14ac:dyDescent="0.25">
      <c r="A2057" s="276"/>
      <c r="B2057" s="277" t="str">
        <f>IF(Table9[[#This Row],[Código do agregado
'[Entidade']]]="","",(CONCATENATE(VLOOKUP(Table9[[#This Row],[Código do agregado
'[Entidade']]],Table8[[Código do agregado '[Entidade']]:[Código do agregado
'[1º Direito']]],8,FALSE),".",Table9[[#This Row],[Membro]])))</f>
        <v/>
      </c>
      <c r="C2057" s="278"/>
      <c r="D2057" s="279"/>
      <c r="E2057" s="280" t="str">
        <f ca="1">IF(Table9[[#This Row],[Data de nascimento (aaaa-mm-dd)]]="","",(IF(A2057="","",DATEDIF(D2057,NOW(),"y"))))</f>
        <v/>
      </c>
      <c r="F2057" s="281"/>
      <c r="G2057" s="282"/>
      <c r="H2057" s="283" t="str">
        <f>IF(G2057="","",IF(G2057&gt;(auxiliar!L$2*14),"Sim","Não"))</f>
        <v/>
      </c>
      <c r="I2057" s="384" t="str">
        <f t="shared" si="135"/>
        <v/>
      </c>
      <c r="J2057" s="380" t="str">
        <f>IF(Table9[[#This Row],[Código do agregado
'[Entidade']]]="","",IF(A2057&lt;&gt;A2056,"A",IF(J2056="A","B",IF(J2056="B","C",IF(J2056="C","D",IF(J2056="D","E",IF(J2056="E","F",IF(J2056="F","G",IF(J2056="G","H",IF(J2056="H","I",IF(J2056="I","J",IF(J2056="J","K",IF(J2056="K","L",IF(J2056="L","M",IF(J2056="M","N",IF(J2056="N","O",IF(J2056="O","P",IF(J2056="P","Q"))))))))))))))))))</f>
        <v/>
      </c>
      <c r="K2057" s="284" t="str">
        <f t="shared" si="132"/>
        <v/>
      </c>
      <c r="L2057" s="285" t="str">
        <f t="shared" si="133"/>
        <v/>
      </c>
      <c r="M2057" s="286" t="str">
        <f t="shared" ca="1" si="134"/>
        <v/>
      </c>
      <c r="U2057" s="275"/>
    </row>
    <row r="2058" spans="1:21" x14ac:dyDescent="0.25">
      <c r="A2058" s="276"/>
      <c r="B2058" s="277" t="str">
        <f>IF(Table9[[#This Row],[Código do agregado
'[Entidade']]]="","",(CONCATENATE(VLOOKUP(Table9[[#This Row],[Código do agregado
'[Entidade']]],Table8[[Código do agregado '[Entidade']]:[Código do agregado
'[1º Direito']]],8,FALSE),".",Table9[[#This Row],[Membro]])))</f>
        <v/>
      </c>
      <c r="C2058" s="278"/>
      <c r="D2058" s="279"/>
      <c r="E2058" s="280" t="str">
        <f ca="1">IF(Table9[[#This Row],[Data de nascimento (aaaa-mm-dd)]]="","",(IF(A2058="","",DATEDIF(D2058,NOW(),"y"))))</f>
        <v/>
      </c>
      <c r="F2058" s="281"/>
      <c r="G2058" s="282"/>
      <c r="H2058" s="283" t="str">
        <f>IF(G2058="","",IF(G2058&gt;(auxiliar!L$2*14),"Sim","Não"))</f>
        <v/>
      </c>
      <c r="I2058" s="384" t="str">
        <f t="shared" si="135"/>
        <v/>
      </c>
      <c r="J2058" s="380" t="str">
        <f>IF(Table9[[#This Row],[Código do agregado
'[Entidade']]]="","",IF(A2058&lt;&gt;A2057,"A",IF(J2057="A","B",IF(J2057="B","C",IF(J2057="C","D",IF(J2057="D","E",IF(J2057="E","F",IF(J2057="F","G",IF(J2057="G","H",IF(J2057="H","I",IF(J2057="I","J",IF(J2057="J","K",IF(J2057="K","L",IF(J2057="L","M",IF(J2057="M","N",IF(J2057="N","O",IF(J2057="O","P",IF(J2057="P","Q"))))))))))))))))))</f>
        <v/>
      </c>
      <c r="K2058" s="284" t="str">
        <f t="shared" si="132"/>
        <v/>
      </c>
      <c r="L2058" s="285" t="str">
        <f t="shared" si="133"/>
        <v/>
      </c>
      <c r="M2058" s="286" t="str">
        <f t="shared" ca="1" si="134"/>
        <v/>
      </c>
      <c r="U2058" s="275"/>
    </row>
    <row r="2059" spans="1:21" x14ac:dyDescent="0.25">
      <c r="A2059" s="276"/>
      <c r="B2059" s="277" t="str">
        <f>IF(Table9[[#This Row],[Código do agregado
'[Entidade']]]="","",(CONCATENATE(VLOOKUP(Table9[[#This Row],[Código do agregado
'[Entidade']]],Table8[[Código do agregado '[Entidade']]:[Código do agregado
'[1º Direito']]],8,FALSE),".",Table9[[#This Row],[Membro]])))</f>
        <v/>
      </c>
      <c r="C2059" s="278"/>
      <c r="D2059" s="279"/>
      <c r="E2059" s="280" t="str">
        <f ca="1">IF(Table9[[#This Row],[Data de nascimento (aaaa-mm-dd)]]="","",(IF(A2059="","",DATEDIF(D2059,NOW(),"y"))))</f>
        <v/>
      </c>
      <c r="F2059" s="281"/>
      <c r="G2059" s="282"/>
      <c r="H2059" s="283" t="str">
        <f>IF(G2059="","",IF(G2059&gt;(auxiliar!L$2*14),"Sim","Não"))</f>
        <v/>
      </c>
      <c r="I2059" s="384" t="str">
        <f t="shared" si="135"/>
        <v/>
      </c>
      <c r="J2059" s="380" t="str">
        <f>IF(Table9[[#This Row],[Código do agregado
'[Entidade']]]="","",IF(A2059&lt;&gt;A2058,"A",IF(J2058="A","B",IF(J2058="B","C",IF(J2058="C","D",IF(J2058="D","E",IF(J2058="E","F",IF(J2058="F","G",IF(J2058="G","H",IF(J2058="H","I",IF(J2058="I","J",IF(J2058="J","K",IF(J2058="K","L",IF(J2058="L","M",IF(J2058="M","N",IF(J2058="N","O",IF(J2058="O","P",IF(J2058="P","Q"))))))))))))))))))</f>
        <v/>
      </c>
      <c r="K2059" s="284" t="str">
        <f t="shared" si="132"/>
        <v/>
      </c>
      <c r="L2059" s="285" t="str">
        <f t="shared" si="133"/>
        <v/>
      </c>
      <c r="M2059" s="286" t="str">
        <f t="shared" ca="1" si="134"/>
        <v/>
      </c>
      <c r="U2059" s="275"/>
    </row>
    <row r="2060" spans="1:21" x14ac:dyDescent="0.25">
      <c r="A2060" s="276"/>
      <c r="B2060" s="277" t="str">
        <f>IF(Table9[[#This Row],[Código do agregado
'[Entidade']]]="","",(CONCATENATE(VLOOKUP(Table9[[#This Row],[Código do agregado
'[Entidade']]],Table8[[Código do agregado '[Entidade']]:[Código do agregado
'[1º Direito']]],8,FALSE),".",Table9[[#This Row],[Membro]])))</f>
        <v/>
      </c>
      <c r="C2060" s="278"/>
      <c r="D2060" s="279"/>
      <c r="E2060" s="280" t="str">
        <f ca="1">IF(Table9[[#This Row],[Data de nascimento (aaaa-mm-dd)]]="","",(IF(A2060="","",DATEDIF(D2060,NOW(),"y"))))</f>
        <v/>
      </c>
      <c r="F2060" s="281"/>
      <c r="G2060" s="282"/>
      <c r="H2060" s="283" t="str">
        <f>IF(G2060="","",IF(G2060&gt;(auxiliar!L$2*14),"Sim","Não"))</f>
        <v/>
      </c>
      <c r="I2060" s="384" t="str">
        <f t="shared" si="135"/>
        <v/>
      </c>
      <c r="J2060" s="380" t="str">
        <f>IF(Table9[[#This Row],[Código do agregado
'[Entidade']]]="","",IF(A2060&lt;&gt;A2059,"A",IF(J2059="A","B",IF(J2059="B","C",IF(J2059="C","D",IF(J2059="D","E",IF(J2059="E","F",IF(J2059="F","G",IF(J2059="G","H",IF(J2059="H","I",IF(J2059="I","J",IF(J2059="J","K",IF(J2059="K","L",IF(J2059="L","M",IF(J2059="M","N",IF(J2059="N","O",IF(J2059="O","P",IF(J2059="P","Q"))))))))))))))))))</f>
        <v/>
      </c>
      <c r="K2060" s="284" t="str">
        <f t="shared" ref="K2060:K2100" si="136">IFERROR(IF(OR(RIGHT(C2060,1)-(11-((9*LEFT(C2060,1)+8*MID(C2060,2,1)+7*MID(C2060,3,1)+6*MID(C2060,4,1)+5*MID(C2060,5,1)+4*MID(C2060,6,1)+3*MID(C2060,7,1)+2*MID(C2060,8,1))-(11*INT((9*LEFT(C2060,1)+8*MID(C2060,2,1)+7*MID(C2060,3,1)+6*MID(C2060,4,1)+5*MID(C2060,5,1)+4*MID(C2060,6,1)+3*MID(C2060,7,1)+2*MID(C2060,8,1))/11))))=0,RIGHT(C2060,1)-(11-((9*LEFT(C2060,1)+8*MID(C2060,2,1)+7*MID(C2060,3,1)+6*MID(C2060,4,1)+5*MID(C2060,5,1)+4*MID(C2060,6,1)+3*MID(C2060,7,1)+2*MID(C2060,8,1))-(11*INT((9*LEFT(C2060,1)+8*MID(C2060,2,1)+7*MID(C2060,3,1)+6*MID(C2060,4,1)+5*MID(C2060,5,1)+4*MID(C2060,6,1)+3*MID(C2060,7,1)+2*MID(C2060,8,1))/11))))=-11,RIGHT(C2060,1)-(11-((9*LEFT(C2060,1)+8*MID(C2060,2,1)+7*MID(C2060,3,1)+6*MID(C2060,4,1)+5*MID(C2060,5,1)+4*MID(C2060,6,1)+3*MID(C2060,7,1)+2*MID(C2060,8,1))-(11*INT((9*LEFT(C2060,1)+8*MID(C2060,2,1)+7*MID(C2060,3,1)+6*MID(C2060,4,1)+5*MID(C2060,5,1)+4*MID(C2060,6,1)+3*MID(C2060,7,1)+2*MID(C2060,8,1))/11))))=-10),"","X"),"")</f>
        <v/>
      </c>
      <c r="L2060" s="285" t="str">
        <f t="shared" ref="L2060:L2100" si="137">IF(RIGHT(B2060,1)="A","",IF(B2060="","",IF(OR(E2060&gt;65,AND(E2060&gt;17,E2060&lt;26)),"Rend","")))</f>
        <v/>
      </c>
      <c r="M2060" s="286" t="str">
        <f t="shared" ref="M2060:M2100" ca="1" si="138">IF(OR(E2060&lt;18,AND(H2060="Não",L2060="Rend")),"Dep","")</f>
        <v/>
      </c>
      <c r="U2060" s="275"/>
    </row>
    <row r="2061" spans="1:21" x14ac:dyDescent="0.25">
      <c r="A2061" s="276"/>
      <c r="B2061" s="277" t="str">
        <f>IF(Table9[[#This Row],[Código do agregado
'[Entidade']]]="","",(CONCATENATE(VLOOKUP(Table9[[#This Row],[Código do agregado
'[Entidade']]],Table8[[Código do agregado '[Entidade']]:[Código do agregado
'[1º Direito']]],8,FALSE),".",Table9[[#This Row],[Membro]])))</f>
        <v/>
      </c>
      <c r="C2061" s="278"/>
      <c r="D2061" s="279"/>
      <c r="E2061" s="280" t="str">
        <f ca="1">IF(Table9[[#This Row],[Data de nascimento (aaaa-mm-dd)]]="","",(IF(A2061="","",DATEDIF(D2061,NOW(),"y"))))</f>
        <v/>
      </c>
      <c r="F2061" s="281"/>
      <c r="G2061" s="282"/>
      <c r="H2061" s="283" t="str">
        <f>IF(G2061="","",IF(G2061&gt;(auxiliar!L$2*14),"Sim","Não"))</f>
        <v/>
      </c>
      <c r="I2061" s="384" t="str">
        <f t="shared" si="135"/>
        <v/>
      </c>
      <c r="J2061" s="380" t="str">
        <f>IF(Table9[[#This Row],[Código do agregado
'[Entidade']]]="","",IF(A2061&lt;&gt;A2060,"A",IF(J2060="A","B",IF(J2060="B","C",IF(J2060="C","D",IF(J2060="D","E",IF(J2060="E","F",IF(J2060="F","G",IF(J2060="G","H",IF(J2060="H","I",IF(J2060="I","J",IF(J2060="J","K",IF(J2060="K","L",IF(J2060="L","M",IF(J2060="M","N",IF(J2060="N","O",IF(J2060="O","P",IF(J2060="P","Q"))))))))))))))))))</f>
        <v/>
      </c>
      <c r="K2061" s="284" t="str">
        <f t="shared" si="136"/>
        <v/>
      </c>
      <c r="L2061" s="285" t="str">
        <f t="shared" si="137"/>
        <v/>
      </c>
      <c r="M2061" s="286" t="str">
        <f t="shared" ca="1" si="138"/>
        <v/>
      </c>
      <c r="U2061" s="275"/>
    </row>
    <row r="2062" spans="1:21" x14ac:dyDescent="0.25">
      <c r="A2062" s="276"/>
      <c r="B2062" s="277" t="str">
        <f>IF(Table9[[#This Row],[Código do agregado
'[Entidade']]]="","",(CONCATENATE(VLOOKUP(Table9[[#This Row],[Código do agregado
'[Entidade']]],Table8[[Código do agregado '[Entidade']]:[Código do agregado
'[1º Direito']]],8,FALSE),".",Table9[[#This Row],[Membro]])))</f>
        <v/>
      </c>
      <c r="C2062" s="278"/>
      <c r="D2062" s="279"/>
      <c r="E2062" s="280" t="str">
        <f ca="1">IF(Table9[[#This Row],[Data de nascimento (aaaa-mm-dd)]]="","",(IF(A2062="","",DATEDIF(D2062,NOW(),"y"))))</f>
        <v/>
      </c>
      <c r="F2062" s="281"/>
      <c r="G2062" s="282"/>
      <c r="H2062" s="283" t="str">
        <f>IF(G2062="","",IF(G2062&gt;(auxiliar!L$2*14),"Sim","Não"))</f>
        <v/>
      </c>
      <c r="I2062" s="384" t="str">
        <f t="shared" si="135"/>
        <v/>
      </c>
      <c r="J2062" s="380" t="str">
        <f>IF(Table9[[#This Row],[Código do agregado
'[Entidade']]]="","",IF(A2062&lt;&gt;A2061,"A",IF(J2061="A","B",IF(J2061="B","C",IF(J2061="C","D",IF(J2061="D","E",IF(J2061="E","F",IF(J2061="F","G",IF(J2061="G","H",IF(J2061="H","I",IF(J2061="I","J",IF(J2061="J","K",IF(J2061="K","L",IF(J2061="L","M",IF(J2061="M","N",IF(J2061="N","O",IF(J2061="O","P",IF(J2061="P","Q"))))))))))))))))))</f>
        <v/>
      </c>
      <c r="K2062" s="284" t="str">
        <f t="shared" si="136"/>
        <v/>
      </c>
      <c r="L2062" s="285" t="str">
        <f t="shared" si="137"/>
        <v/>
      </c>
      <c r="M2062" s="286" t="str">
        <f t="shared" ca="1" si="138"/>
        <v/>
      </c>
      <c r="U2062" s="275"/>
    </row>
    <row r="2063" spans="1:21" x14ac:dyDescent="0.25">
      <c r="A2063" s="276"/>
      <c r="B2063" s="277" t="str">
        <f>IF(Table9[[#This Row],[Código do agregado
'[Entidade']]]="","",(CONCATENATE(VLOOKUP(Table9[[#This Row],[Código do agregado
'[Entidade']]],Table8[[Código do agregado '[Entidade']]:[Código do agregado
'[1º Direito']]],8,FALSE),".",Table9[[#This Row],[Membro]])))</f>
        <v/>
      </c>
      <c r="C2063" s="278"/>
      <c r="D2063" s="279"/>
      <c r="E2063" s="280" t="str">
        <f ca="1">IF(Table9[[#This Row],[Data de nascimento (aaaa-mm-dd)]]="","",(IF(A2063="","",DATEDIF(D2063,NOW(),"y"))))</f>
        <v/>
      </c>
      <c r="F2063" s="281"/>
      <c r="G2063" s="282"/>
      <c r="H2063" s="283" t="str">
        <f>IF(G2063="","",IF(G2063&gt;(auxiliar!L$2*14),"Sim","Não"))</f>
        <v/>
      </c>
      <c r="I2063" s="384" t="str">
        <f t="shared" si="135"/>
        <v/>
      </c>
      <c r="J2063" s="380" t="str">
        <f>IF(Table9[[#This Row],[Código do agregado
'[Entidade']]]="","",IF(A2063&lt;&gt;A2062,"A",IF(J2062="A","B",IF(J2062="B","C",IF(J2062="C","D",IF(J2062="D","E",IF(J2062="E","F",IF(J2062="F","G",IF(J2062="G","H",IF(J2062="H","I",IF(J2062="I","J",IF(J2062="J","K",IF(J2062="K","L",IF(J2062="L","M",IF(J2062="M","N",IF(J2062="N","O",IF(J2062="O","P",IF(J2062="P","Q"))))))))))))))))))</f>
        <v/>
      </c>
      <c r="K2063" s="284" t="str">
        <f t="shared" si="136"/>
        <v/>
      </c>
      <c r="L2063" s="285" t="str">
        <f t="shared" si="137"/>
        <v/>
      </c>
      <c r="M2063" s="286" t="str">
        <f t="shared" ca="1" si="138"/>
        <v/>
      </c>
      <c r="U2063" s="275"/>
    </row>
    <row r="2064" spans="1:21" x14ac:dyDescent="0.25">
      <c r="A2064" s="276"/>
      <c r="B2064" s="277" t="str">
        <f>IF(Table9[[#This Row],[Código do agregado
'[Entidade']]]="","",(CONCATENATE(VLOOKUP(Table9[[#This Row],[Código do agregado
'[Entidade']]],Table8[[Código do agregado '[Entidade']]:[Código do agregado
'[1º Direito']]],8,FALSE),".",Table9[[#This Row],[Membro]])))</f>
        <v/>
      </c>
      <c r="C2064" s="278"/>
      <c r="D2064" s="279"/>
      <c r="E2064" s="280" t="str">
        <f ca="1">IF(Table9[[#This Row],[Data de nascimento (aaaa-mm-dd)]]="","",(IF(A2064="","",DATEDIF(D2064,NOW(),"y"))))</f>
        <v/>
      </c>
      <c r="F2064" s="281"/>
      <c r="G2064" s="282"/>
      <c r="H2064" s="283" t="str">
        <f>IF(G2064="","",IF(G2064&gt;(auxiliar!L$2*14),"Sim","Não"))</f>
        <v/>
      </c>
      <c r="I2064" s="384" t="str">
        <f t="shared" si="135"/>
        <v/>
      </c>
      <c r="J2064" s="380" t="str">
        <f>IF(Table9[[#This Row],[Código do agregado
'[Entidade']]]="","",IF(A2064&lt;&gt;A2063,"A",IF(J2063="A","B",IF(J2063="B","C",IF(J2063="C","D",IF(J2063="D","E",IF(J2063="E","F",IF(J2063="F","G",IF(J2063="G","H",IF(J2063="H","I",IF(J2063="I","J",IF(J2063="J","K",IF(J2063="K","L",IF(J2063="L","M",IF(J2063="M","N",IF(J2063="N","O",IF(J2063="O","P",IF(J2063="P","Q"))))))))))))))))))</f>
        <v/>
      </c>
      <c r="K2064" s="284" t="str">
        <f t="shared" si="136"/>
        <v/>
      </c>
      <c r="L2064" s="285" t="str">
        <f t="shared" si="137"/>
        <v/>
      </c>
      <c r="M2064" s="286" t="str">
        <f t="shared" ca="1" si="138"/>
        <v/>
      </c>
      <c r="U2064" s="275"/>
    </row>
    <row r="2065" spans="1:21" x14ac:dyDescent="0.25">
      <c r="A2065" s="276"/>
      <c r="B2065" s="277" t="str">
        <f>IF(Table9[[#This Row],[Código do agregado
'[Entidade']]]="","",(CONCATENATE(VLOOKUP(Table9[[#This Row],[Código do agregado
'[Entidade']]],Table8[[Código do agregado '[Entidade']]:[Código do agregado
'[1º Direito']]],8,FALSE),".",Table9[[#This Row],[Membro]])))</f>
        <v/>
      </c>
      <c r="C2065" s="278"/>
      <c r="D2065" s="279"/>
      <c r="E2065" s="280" t="str">
        <f ca="1">IF(Table9[[#This Row],[Data de nascimento (aaaa-mm-dd)]]="","",(IF(A2065="","",DATEDIF(D2065,NOW(),"y"))))</f>
        <v/>
      </c>
      <c r="F2065" s="281"/>
      <c r="G2065" s="282"/>
      <c r="H2065" s="283" t="str">
        <f>IF(G2065="","",IF(G2065&gt;(auxiliar!L$2*14),"Sim","Não"))</f>
        <v/>
      </c>
      <c r="I2065" s="384" t="str">
        <f t="shared" si="135"/>
        <v/>
      </c>
      <c r="J2065" s="380" t="str">
        <f>IF(Table9[[#This Row],[Código do agregado
'[Entidade']]]="","",IF(A2065&lt;&gt;A2064,"A",IF(J2064="A","B",IF(J2064="B","C",IF(J2064="C","D",IF(J2064="D","E",IF(J2064="E","F",IF(J2064="F","G",IF(J2064="G","H",IF(J2064="H","I",IF(J2064="I","J",IF(J2064="J","K",IF(J2064="K","L",IF(J2064="L","M",IF(J2064="M","N",IF(J2064="N","O",IF(J2064="O","P",IF(J2064="P","Q"))))))))))))))))))</f>
        <v/>
      </c>
      <c r="K2065" s="284" t="str">
        <f t="shared" si="136"/>
        <v/>
      </c>
      <c r="L2065" s="285" t="str">
        <f t="shared" si="137"/>
        <v/>
      </c>
      <c r="M2065" s="286" t="str">
        <f t="shared" ca="1" si="138"/>
        <v/>
      </c>
      <c r="U2065" s="275"/>
    </row>
    <row r="2066" spans="1:21" x14ac:dyDescent="0.25">
      <c r="A2066" s="276"/>
      <c r="B2066" s="277" t="str">
        <f>IF(Table9[[#This Row],[Código do agregado
'[Entidade']]]="","",(CONCATENATE(VLOOKUP(Table9[[#This Row],[Código do agregado
'[Entidade']]],Table8[[Código do agregado '[Entidade']]:[Código do agregado
'[1º Direito']]],8,FALSE),".",Table9[[#This Row],[Membro]])))</f>
        <v/>
      </c>
      <c r="C2066" s="278"/>
      <c r="D2066" s="279"/>
      <c r="E2066" s="280" t="str">
        <f ca="1">IF(Table9[[#This Row],[Data de nascimento (aaaa-mm-dd)]]="","",(IF(A2066="","",DATEDIF(D2066,NOW(),"y"))))</f>
        <v/>
      </c>
      <c r="F2066" s="281"/>
      <c r="G2066" s="282"/>
      <c r="H2066" s="283" t="str">
        <f>IF(G2066="","",IF(G2066&gt;(auxiliar!L$2*14),"Sim","Não"))</f>
        <v/>
      </c>
      <c r="I2066" s="384" t="str">
        <f t="shared" si="135"/>
        <v/>
      </c>
      <c r="J2066" s="380" t="str">
        <f>IF(Table9[[#This Row],[Código do agregado
'[Entidade']]]="","",IF(A2066&lt;&gt;A2065,"A",IF(J2065="A","B",IF(J2065="B","C",IF(J2065="C","D",IF(J2065="D","E",IF(J2065="E","F",IF(J2065="F","G",IF(J2065="G","H",IF(J2065="H","I",IF(J2065="I","J",IF(J2065="J","K",IF(J2065="K","L",IF(J2065="L","M",IF(J2065="M","N",IF(J2065="N","O",IF(J2065="O","P",IF(J2065="P","Q"))))))))))))))))))</f>
        <v/>
      </c>
      <c r="K2066" s="284" t="str">
        <f t="shared" si="136"/>
        <v/>
      </c>
      <c r="L2066" s="285" t="str">
        <f t="shared" si="137"/>
        <v/>
      </c>
      <c r="M2066" s="286" t="str">
        <f t="shared" ca="1" si="138"/>
        <v/>
      </c>
      <c r="U2066" s="275"/>
    </row>
    <row r="2067" spans="1:21" x14ac:dyDescent="0.25">
      <c r="A2067" s="276"/>
      <c r="B2067" s="277" t="str">
        <f>IF(Table9[[#This Row],[Código do agregado
'[Entidade']]]="","",(CONCATENATE(VLOOKUP(Table9[[#This Row],[Código do agregado
'[Entidade']]],Table8[[Código do agregado '[Entidade']]:[Código do agregado
'[1º Direito']]],8,FALSE),".",Table9[[#This Row],[Membro]])))</f>
        <v/>
      </c>
      <c r="C2067" s="278"/>
      <c r="D2067" s="279"/>
      <c r="E2067" s="280" t="str">
        <f ca="1">IF(Table9[[#This Row],[Data de nascimento (aaaa-mm-dd)]]="","",(IF(A2067="","",DATEDIF(D2067,NOW(),"y"))))</f>
        <v/>
      </c>
      <c r="F2067" s="281"/>
      <c r="G2067" s="282"/>
      <c r="H2067" s="283" t="str">
        <f>IF(G2067="","",IF(G2067&gt;(auxiliar!L$2*14),"Sim","Não"))</f>
        <v/>
      </c>
      <c r="I2067" s="384" t="str">
        <f t="shared" si="135"/>
        <v/>
      </c>
      <c r="J2067" s="380" t="str">
        <f>IF(Table9[[#This Row],[Código do agregado
'[Entidade']]]="","",IF(A2067&lt;&gt;A2066,"A",IF(J2066="A","B",IF(J2066="B","C",IF(J2066="C","D",IF(J2066="D","E",IF(J2066="E","F",IF(J2066="F","G",IF(J2066="G","H",IF(J2066="H","I",IF(J2066="I","J",IF(J2066="J","K",IF(J2066="K","L",IF(J2066="L","M",IF(J2066="M","N",IF(J2066="N","O",IF(J2066="O","P",IF(J2066="P","Q"))))))))))))))))))</f>
        <v/>
      </c>
      <c r="K2067" s="284" t="str">
        <f t="shared" si="136"/>
        <v/>
      </c>
      <c r="L2067" s="285" t="str">
        <f t="shared" si="137"/>
        <v/>
      </c>
      <c r="M2067" s="286" t="str">
        <f t="shared" ca="1" si="138"/>
        <v/>
      </c>
      <c r="U2067" s="275"/>
    </row>
    <row r="2068" spans="1:21" x14ac:dyDescent="0.25">
      <c r="A2068" s="276"/>
      <c r="B2068" s="277" t="str">
        <f>IF(Table9[[#This Row],[Código do agregado
'[Entidade']]]="","",(CONCATENATE(VLOOKUP(Table9[[#This Row],[Código do agregado
'[Entidade']]],Table8[[Código do agregado '[Entidade']]:[Código do agregado
'[1º Direito']]],8,FALSE),".",Table9[[#This Row],[Membro]])))</f>
        <v/>
      </c>
      <c r="C2068" s="278"/>
      <c r="D2068" s="279"/>
      <c r="E2068" s="280" t="str">
        <f ca="1">IF(Table9[[#This Row],[Data de nascimento (aaaa-mm-dd)]]="","",(IF(A2068="","",DATEDIF(D2068,NOW(),"y"))))</f>
        <v/>
      </c>
      <c r="F2068" s="281"/>
      <c r="G2068" s="282"/>
      <c r="H2068" s="283" t="str">
        <f>IF(G2068="","",IF(G2068&gt;(auxiliar!L$2*14),"Sim","Não"))</f>
        <v/>
      </c>
      <c r="I2068" s="384" t="str">
        <f t="shared" si="135"/>
        <v/>
      </c>
      <c r="J2068" s="380" t="str">
        <f>IF(Table9[[#This Row],[Código do agregado
'[Entidade']]]="","",IF(A2068&lt;&gt;A2067,"A",IF(J2067="A","B",IF(J2067="B","C",IF(J2067="C","D",IF(J2067="D","E",IF(J2067="E","F",IF(J2067="F","G",IF(J2067="G","H",IF(J2067="H","I",IF(J2067="I","J",IF(J2067="J","K",IF(J2067="K","L",IF(J2067="L","M",IF(J2067="M","N",IF(J2067="N","O",IF(J2067="O","P",IF(J2067="P","Q"))))))))))))))))))</f>
        <v/>
      </c>
      <c r="K2068" s="284" t="str">
        <f t="shared" si="136"/>
        <v/>
      </c>
      <c r="L2068" s="285" t="str">
        <f t="shared" si="137"/>
        <v/>
      </c>
      <c r="M2068" s="286" t="str">
        <f t="shared" ca="1" si="138"/>
        <v/>
      </c>
      <c r="U2068" s="275"/>
    </row>
    <row r="2069" spans="1:21" x14ac:dyDescent="0.25">
      <c r="A2069" s="276"/>
      <c r="B2069" s="277" t="str">
        <f>IF(Table9[[#This Row],[Código do agregado
'[Entidade']]]="","",(CONCATENATE(VLOOKUP(Table9[[#This Row],[Código do agregado
'[Entidade']]],Table8[[Código do agregado '[Entidade']]:[Código do agregado
'[1º Direito']]],8,FALSE),".",Table9[[#This Row],[Membro]])))</f>
        <v/>
      </c>
      <c r="C2069" s="278"/>
      <c r="D2069" s="279"/>
      <c r="E2069" s="280" t="str">
        <f ca="1">IF(Table9[[#This Row],[Data de nascimento (aaaa-mm-dd)]]="","",(IF(A2069="","",DATEDIF(D2069,NOW(),"y"))))</f>
        <v/>
      </c>
      <c r="F2069" s="281"/>
      <c r="G2069" s="282"/>
      <c r="H2069" s="283" t="str">
        <f>IF(G2069="","",IF(G2069&gt;(auxiliar!L$2*14),"Sim","Não"))</f>
        <v/>
      </c>
      <c r="I2069" s="384" t="str">
        <f t="shared" si="135"/>
        <v/>
      </c>
      <c r="J2069" s="380" t="str">
        <f>IF(Table9[[#This Row],[Código do agregado
'[Entidade']]]="","",IF(A2069&lt;&gt;A2068,"A",IF(J2068="A","B",IF(J2068="B","C",IF(J2068="C","D",IF(J2068="D","E",IF(J2068="E","F",IF(J2068="F","G",IF(J2068="G","H",IF(J2068="H","I",IF(J2068="I","J",IF(J2068="J","K",IF(J2068="K","L",IF(J2068="L","M",IF(J2068="M","N",IF(J2068="N","O",IF(J2068="O","P",IF(J2068="P","Q"))))))))))))))))))</f>
        <v/>
      </c>
      <c r="K2069" s="284" t="str">
        <f t="shared" si="136"/>
        <v/>
      </c>
      <c r="L2069" s="285" t="str">
        <f t="shared" si="137"/>
        <v/>
      </c>
      <c r="M2069" s="286" t="str">
        <f t="shared" ca="1" si="138"/>
        <v/>
      </c>
      <c r="U2069" s="275"/>
    </row>
    <row r="2070" spans="1:21" x14ac:dyDescent="0.25">
      <c r="A2070" s="276"/>
      <c r="B2070" s="277" t="str">
        <f>IF(Table9[[#This Row],[Código do agregado
'[Entidade']]]="","",(CONCATENATE(VLOOKUP(Table9[[#This Row],[Código do agregado
'[Entidade']]],Table8[[Código do agregado '[Entidade']]:[Código do agregado
'[1º Direito']]],8,FALSE),".",Table9[[#This Row],[Membro]])))</f>
        <v/>
      </c>
      <c r="C2070" s="278"/>
      <c r="D2070" s="279"/>
      <c r="E2070" s="280" t="str">
        <f ca="1">IF(Table9[[#This Row],[Data de nascimento (aaaa-mm-dd)]]="","",(IF(A2070="","",DATEDIF(D2070,NOW(),"y"))))</f>
        <v/>
      </c>
      <c r="F2070" s="281"/>
      <c r="G2070" s="282"/>
      <c r="H2070" s="283" t="str">
        <f>IF(G2070="","",IF(G2070&gt;(auxiliar!L$2*14),"Sim","Não"))</f>
        <v/>
      </c>
      <c r="I2070" s="384" t="str">
        <f t="shared" si="135"/>
        <v/>
      </c>
      <c r="J2070" s="380" t="str">
        <f>IF(Table9[[#This Row],[Código do agregado
'[Entidade']]]="","",IF(A2070&lt;&gt;A2069,"A",IF(J2069="A","B",IF(J2069="B","C",IF(J2069="C","D",IF(J2069="D","E",IF(J2069="E","F",IF(J2069="F","G",IF(J2069="G","H",IF(J2069="H","I",IF(J2069="I","J",IF(J2069="J","K",IF(J2069="K","L",IF(J2069="L","M",IF(J2069="M","N",IF(J2069="N","O",IF(J2069="O","P",IF(J2069="P","Q"))))))))))))))))))</f>
        <v/>
      </c>
      <c r="K2070" s="284" t="str">
        <f t="shared" si="136"/>
        <v/>
      </c>
      <c r="L2070" s="285" t="str">
        <f t="shared" si="137"/>
        <v/>
      </c>
      <c r="M2070" s="286" t="str">
        <f t="shared" ca="1" si="138"/>
        <v/>
      </c>
      <c r="U2070" s="275"/>
    </row>
    <row r="2071" spans="1:21" x14ac:dyDescent="0.25">
      <c r="A2071" s="276"/>
      <c r="B2071" s="277" t="str">
        <f>IF(Table9[[#This Row],[Código do agregado
'[Entidade']]]="","",(CONCATENATE(VLOOKUP(Table9[[#This Row],[Código do agregado
'[Entidade']]],Table8[[Código do agregado '[Entidade']]:[Código do agregado
'[1º Direito']]],8,FALSE),".",Table9[[#This Row],[Membro]])))</f>
        <v/>
      </c>
      <c r="C2071" s="278"/>
      <c r="D2071" s="279"/>
      <c r="E2071" s="280" t="str">
        <f ca="1">IF(Table9[[#This Row],[Data de nascimento (aaaa-mm-dd)]]="","",(IF(A2071="","",DATEDIF(D2071,NOW(),"y"))))</f>
        <v/>
      </c>
      <c r="F2071" s="281"/>
      <c r="G2071" s="282"/>
      <c r="H2071" s="283" t="str">
        <f>IF(G2071="","",IF(G2071&gt;(auxiliar!L$2*14),"Sim","Não"))</f>
        <v/>
      </c>
      <c r="I2071" s="384" t="str">
        <f t="shared" si="135"/>
        <v/>
      </c>
      <c r="J2071" s="380" t="str">
        <f>IF(Table9[[#This Row],[Código do agregado
'[Entidade']]]="","",IF(A2071&lt;&gt;A2070,"A",IF(J2070="A","B",IF(J2070="B","C",IF(J2070="C","D",IF(J2070="D","E",IF(J2070="E","F",IF(J2070="F","G",IF(J2070="G","H",IF(J2070="H","I",IF(J2070="I","J",IF(J2070="J","K",IF(J2070="K","L",IF(J2070="L","M",IF(J2070="M","N",IF(J2070="N","O",IF(J2070="O","P",IF(J2070="P","Q"))))))))))))))))))</f>
        <v/>
      </c>
      <c r="K2071" s="284" t="str">
        <f t="shared" si="136"/>
        <v/>
      </c>
      <c r="L2071" s="285" t="str">
        <f t="shared" si="137"/>
        <v/>
      </c>
      <c r="M2071" s="286" t="str">
        <f t="shared" ca="1" si="138"/>
        <v/>
      </c>
      <c r="U2071" s="275"/>
    </row>
    <row r="2072" spans="1:21" x14ac:dyDescent="0.25">
      <c r="A2072" s="276"/>
      <c r="B2072" s="277" t="str">
        <f>IF(Table9[[#This Row],[Código do agregado
'[Entidade']]]="","",(CONCATENATE(VLOOKUP(Table9[[#This Row],[Código do agregado
'[Entidade']]],Table8[[Código do agregado '[Entidade']]:[Código do agregado
'[1º Direito']]],8,FALSE),".",Table9[[#This Row],[Membro]])))</f>
        <v/>
      </c>
      <c r="C2072" s="278"/>
      <c r="D2072" s="279"/>
      <c r="E2072" s="280" t="str">
        <f ca="1">IF(Table9[[#This Row],[Data de nascimento (aaaa-mm-dd)]]="","",(IF(A2072="","",DATEDIF(D2072,NOW(),"y"))))</f>
        <v/>
      </c>
      <c r="F2072" s="281"/>
      <c r="G2072" s="282"/>
      <c r="H2072" s="283" t="str">
        <f>IF(G2072="","",IF(G2072&gt;(auxiliar!L$2*14),"Sim","Não"))</f>
        <v/>
      </c>
      <c r="I2072" s="384" t="str">
        <f t="shared" si="135"/>
        <v/>
      </c>
      <c r="J2072" s="380" t="str">
        <f>IF(Table9[[#This Row],[Código do agregado
'[Entidade']]]="","",IF(A2072&lt;&gt;A2071,"A",IF(J2071="A","B",IF(J2071="B","C",IF(J2071="C","D",IF(J2071="D","E",IF(J2071="E","F",IF(J2071="F","G",IF(J2071="G","H",IF(J2071="H","I",IF(J2071="I","J",IF(J2071="J","K",IF(J2071="K","L",IF(J2071="L","M",IF(J2071="M","N",IF(J2071="N","O",IF(J2071="O","P",IF(J2071="P","Q"))))))))))))))))))</f>
        <v/>
      </c>
      <c r="K2072" s="284" t="str">
        <f t="shared" si="136"/>
        <v/>
      </c>
      <c r="L2072" s="285" t="str">
        <f t="shared" si="137"/>
        <v/>
      </c>
      <c r="M2072" s="286" t="str">
        <f t="shared" ca="1" si="138"/>
        <v/>
      </c>
      <c r="U2072" s="275"/>
    </row>
    <row r="2073" spans="1:21" x14ac:dyDescent="0.25">
      <c r="A2073" s="276"/>
      <c r="B2073" s="277" t="str">
        <f>IF(Table9[[#This Row],[Código do agregado
'[Entidade']]]="","",(CONCATENATE(VLOOKUP(Table9[[#This Row],[Código do agregado
'[Entidade']]],Table8[[Código do agregado '[Entidade']]:[Código do agregado
'[1º Direito']]],8,FALSE),".",Table9[[#This Row],[Membro]])))</f>
        <v/>
      </c>
      <c r="C2073" s="278"/>
      <c r="D2073" s="279"/>
      <c r="E2073" s="280" t="str">
        <f ca="1">IF(Table9[[#This Row],[Data de nascimento (aaaa-mm-dd)]]="","",(IF(A2073="","",DATEDIF(D2073,NOW(),"y"))))</f>
        <v/>
      </c>
      <c r="F2073" s="281"/>
      <c r="G2073" s="282"/>
      <c r="H2073" s="283" t="str">
        <f>IF(G2073="","",IF(G2073&gt;(auxiliar!L$2*14),"Sim","Não"))</f>
        <v/>
      </c>
      <c r="I2073" s="384" t="str">
        <f t="shared" si="135"/>
        <v/>
      </c>
      <c r="J2073" s="380" t="str">
        <f>IF(Table9[[#This Row],[Código do agregado
'[Entidade']]]="","",IF(A2073&lt;&gt;A2072,"A",IF(J2072="A","B",IF(J2072="B","C",IF(J2072="C","D",IF(J2072="D","E",IF(J2072="E","F",IF(J2072="F","G",IF(J2072="G","H",IF(J2072="H","I",IF(J2072="I","J",IF(J2072="J","K",IF(J2072="K","L",IF(J2072="L","M",IF(J2072="M","N",IF(J2072="N","O",IF(J2072="O","P",IF(J2072="P","Q"))))))))))))))))))</f>
        <v/>
      </c>
      <c r="K2073" s="284" t="str">
        <f t="shared" si="136"/>
        <v/>
      </c>
      <c r="L2073" s="285" t="str">
        <f t="shared" si="137"/>
        <v/>
      </c>
      <c r="M2073" s="286" t="str">
        <f t="shared" ca="1" si="138"/>
        <v/>
      </c>
      <c r="U2073" s="275"/>
    </row>
    <row r="2074" spans="1:21" x14ac:dyDescent="0.25">
      <c r="A2074" s="276"/>
      <c r="B2074" s="277" t="str">
        <f>IF(Table9[[#This Row],[Código do agregado
'[Entidade']]]="","",(CONCATENATE(VLOOKUP(Table9[[#This Row],[Código do agregado
'[Entidade']]],Table8[[Código do agregado '[Entidade']]:[Código do agregado
'[1º Direito']]],8,FALSE),".",Table9[[#This Row],[Membro]])))</f>
        <v/>
      </c>
      <c r="C2074" s="278"/>
      <c r="D2074" s="279"/>
      <c r="E2074" s="280" t="str">
        <f ca="1">IF(Table9[[#This Row],[Data de nascimento (aaaa-mm-dd)]]="","",(IF(A2074="","",DATEDIF(D2074,NOW(),"y"))))</f>
        <v/>
      </c>
      <c r="F2074" s="281"/>
      <c r="G2074" s="282"/>
      <c r="H2074" s="283" t="str">
        <f>IF(G2074="","",IF(G2074&gt;(auxiliar!L$2*14),"Sim","Não"))</f>
        <v/>
      </c>
      <c r="I2074" s="384" t="str">
        <f t="shared" si="135"/>
        <v/>
      </c>
      <c r="J2074" s="380" t="str">
        <f>IF(Table9[[#This Row],[Código do agregado
'[Entidade']]]="","",IF(A2074&lt;&gt;A2073,"A",IF(J2073="A","B",IF(J2073="B","C",IF(J2073="C","D",IF(J2073="D","E",IF(J2073="E","F",IF(J2073="F","G",IF(J2073="G","H",IF(J2073="H","I",IF(J2073="I","J",IF(J2073="J","K",IF(J2073="K","L",IF(J2073="L","M",IF(J2073="M","N",IF(J2073="N","O",IF(J2073="O","P",IF(J2073="P","Q"))))))))))))))))))</f>
        <v/>
      </c>
      <c r="K2074" s="284" t="str">
        <f t="shared" si="136"/>
        <v/>
      </c>
      <c r="L2074" s="285" t="str">
        <f t="shared" si="137"/>
        <v/>
      </c>
      <c r="M2074" s="286" t="str">
        <f t="shared" ca="1" si="138"/>
        <v/>
      </c>
      <c r="U2074" s="275"/>
    </row>
    <row r="2075" spans="1:21" x14ac:dyDescent="0.25">
      <c r="A2075" s="276"/>
      <c r="B2075" s="277" t="str">
        <f>IF(Table9[[#This Row],[Código do agregado
'[Entidade']]]="","",(CONCATENATE(VLOOKUP(Table9[[#This Row],[Código do agregado
'[Entidade']]],Table8[[Código do agregado '[Entidade']]:[Código do agregado
'[1º Direito']]],8,FALSE),".",Table9[[#This Row],[Membro]])))</f>
        <v/>
      </c>
      <c r="C2075" s="278"/>
      <c r="D2075" s="279"/>
      <c r="E2075" s="280" t="str">
        <f ca="1">IF(Table9[[#This Row],[Data de nascimento (aaaa-mm-dd)]]="","",(IF(A2075="","",DATEDIF(D2075,NOW(),"y"))))</f>
        <v/>
      </c>
      <c r="F2075" s="281"/>
      <c r="G2075" s="282"/>
      <c r="H2075" s="283" t="str">
        <f>IF(G2075="","",IF(G2075&gt;(auxiliar!L$2*14),"Sim","Não"))</f>
        <v/>
      </c>
      <c r="I2075" s="384" t="str">
        <f t="shared" si="135"/>
        <v/>
      </c>
      <c r="J2075" s="380" t="str">
        <f>IF(Table9[[#This Row],[Código do agregado
'[Entidade']]]="","",IF(A2075&lt;&gt;A2074,"A",IF(J2074="A","B",IF(J2074="B","C",IF(J2074="C","D",IF(J2074="D","E",IF(J2074="E","F",IF(J2074="F","G",IF(J2074="G","H",IF(J2074="H","I",IF(J2074="I","J",IF(J2074="J","K",IF(J2074="K","L",IF(J2074="L","M",IF(J2074="M","N",IF(J2074="N","O",IF(J2074="O","P",IF(J2074="P","Q"))))))))))))))))))</f>
        <v/>
      </c>
      <c r="K2075" s="284" t="str">
        <f t="shared" si="136"/>
        <v/>
      </c>
      <c r="L2075" s="285" t="str">
        <f t="shared" si="137"/>
        <v/>
      </c>
      <c r="M2075" s="286" t="str">
        <f t="shared" ca="1" si="138"/>
        <v/>
      </c>
      <c r="U2075" s="275"/>
    </row>
    <row r="2076" spans="1:21" x14ac:dyDescent="0.25">
      <c r="A2076" s="276"/>
      <c r="B2076" s="277" t="str">
        <f>IF(Table9[[#This Row],[Código do agregado
'[Entidade']]]="","",(CONCATENATE(VLOOKUP(Table9[[#This Row],[Código do agregado
'[Entidade']]],Table8[[Código do agregado '[Entidade']]:[Código do agregado
'[1º Direito']]],8,FALSE),".",Table9[[#This Row],[Membro]])))</f>
        <v/>
      </c>
      <c r="C2076" s="278"/>
      <c r="D2076" s="279"/>
      <c r="E2076" s="280" t="str">
        <f ca="1">IF(Table9[[#This Row],[Data de nascimento (aaaa-mm-dd)]]="","",(IF(A2076="","",DATEDIF(D2076,NOW(),"y"))))</f>
        <v/>
      </c>
      <c r="F2076" s="281"/>
      <c r="G2076" s="282"/>
      <c r="H2076" s="283" t="str">
        <f>IF(G2076="","",IF(G2076&gt;(auxiliar!L$2*14),"Sim","Não"))</f>
        <v/>
      </c>
      <c r="I2076" s="384" t="str">
        <f t="shared" si="135"/>
        <v/>
      </c>
      <c r="J2076" s="380" t="str">
        <f>IF(Table9[[#This Row],[Código do agregado
'[Entidade']]]="","",IF(A2076&lt;&gt;A2075,"A",IF(J2075="A","B",IF(J2075="B","C",IF(J2075="C","D",IF(J2075="D","E",IF(J2075="E","F",IF(J2075="F","G",IF(J2075="G","H",IF(J2075="H","I",IF(J2075="I","J",IF(J2075="J","K",IF(J2075="K","L",IF(J2075="L","M",IF(J2075="M","N",IF(J2075="N","O",IF(J2075="O","P",IF(J2075="P","Q"))))))))))))))))))</f>
        <v/>
      </c>
      <c r="K2076" s="284" t="str">
        <f t="shared" si="136"/>
        <v/>
      </c>
      <c r="L2076" s="285" t="str">
        <f t="shared" si="137"/>
        <v/>
      </c>
      <c r="M2076" s="286" t="str">
        <f t="shared" ca="1" si="138"/>
        <v/>
      </c>
      <c r="U2076" s="275"/>
    </row>
    <row r="2077" spans="1:21" x14ac:dyDescent="0.25">
      <c r="A2077" s="276"/>
      <c r="B2077" s="277" t="str">
        <f>IF(Table9[[#This Row],[Código do agregado
'[Entidade']]]="","",(CONCATENATE(VLOOKUP(Table9[[#This Row],[Código do agregado
'[Entidade']]],Table8[[Código do agregado '[Entidade']]:[Código do agregado
'[1º Direito']]],8,FALSE),".",Table9[[#This Row],[Membro]])))</f>
        <v/>
      </c>
      <c r="C2077" s="278"/>
      <c r="D2077" s="279"/>
      <c r="E2077" s="280" t="str">
        <f ca="1">IF(Table9[[#This Row],[Data de nascimento (aaaa-mm-dd)]]="","",(IF(A2077="","",DATEDIF(D2077,NOW(),"y"))))</f>
        <v/>
      </c>
      <c r="F2077" s="281"/>
      <c r="G2077" s="282"/>
      <c r="H2077" s="283" t="str">
        <f>IF(G2077="","",IF(G2077&gt;(auxiliar!L$2*14),"Sim","Não"))</f>
        <v/>
      </c>
      <c r="I2077" s="384" t="str">
        <f t="shared" si="135"/>
        <v/>
      </c>
      <c r="J2077" s="380" t="str">
        <f>IF(Table9[[#This Row],[Código do agregado
'[Entidade']]]="","",IF(A2077&lt;&gt;A2076,"A",IF(J2076="A","B",IF(J2076="B","C",IF(J2076="C","D",IF(J2076="D","E",IF(J2076="E","F",IF(J2076="F","G",IF(J2076="G","H",IF(J2076="H","I",IF(J2076="I","J",IF(J2076="J","K",IF(J2076="K","L",IF(J2076="L","M",IF(J2076="M","N",IF(J2076="N","O",IF(J2076="O","P",IF(J2076="P","Q"))))))))))))))))))</f>
        <v/>
      </c>
      <c r="K2077" s="284" t="str">
        <f t="shared" si="136"/>
        <v/>
      </c>
      <c r="L2077" s="285" t="str">
        <f t="shared" si="137"/>
        <v/>
      </c>
      <c r="M2077" s="286" t="str">
        <f t="shared" ca="1" si="138"/>
        <v/>
      </c>
      <c r="U2077" s="275"/>
    </row>
    <row r="2078" spans="1:21" x14ac:dyDescent="0.25">
      <c r="A2078" s="276"/>
      <c r="B2078" s="277" t="str">
        <f>IF(Table9[[#This Row],[Código do agregado
'[Entidade']]]="","",(CONCATENATE(VLOOKUP(Table9[[#This Row],[Código do agregado
'[Entidade']]],Table8[[Código do agregado '[Entidade']]:[Código do agregado
'[1º Direito']]],8,FALSE),".",Table9[[#This Row],[Membro]])))</f>
        <v/>
      </c>
      <c r="C2078" s="278"/>
      <c r="D2078" s="279"/>
      <c r="E2078" s="280" t="str">
        <f ca="1">IF(Table9[[#This Row],[Data de nascimento (aaaa-mm-dd)]]="","",(IF(A2078="","",DATEDIF(D2078,NOW(),"y"))))</f>
        <v/>
      </c>
      <c r="F2078" s="281"/>
      <c r="G2078" s="282"/>
      <c r="H2078" s="283" t="str">
        <f>IF(G2078="","",IF(G2078&gt;(auxiliar!L$2*14),"Sim","Não"))</f>
        <v/>
      </c>
      <c r="I2078" s="384" t="str">
        <f t="shared" si="135"/>
        <v/>
      </c>
      <c r="J2078" s="380" t="str">
        <f>IF(Table9[[#This Row],[Código do agregado
'[Entidade']]]="","",IF(A2078&lt;&gt;A2077,"A",IF(J2077="A","B",IF(J2077="B","C",IF(J2077="C","D",IF(J2077="D","E",IF(J2077="E","F",IF(J2077="F","G",IF(J2077="G","H",IF(J2077="H","I",IF(J2077="I","J",IF(J2077="J","K",IF(J2077="K","L",IF(J2077="L","M",IF(J2077="M","N",IF(J2077="N","O",IF(J2077="O","P",IF(J2077="P","Q"))))))))))))))))))</f>
        <v/>
      </c>
      <c r="K2078" s="284" t="str">
        <f t="shared" si="136"/>
        <v/>
      </c>
      <c r="L2078" s="285" t="str">
        <f t="shared" si="137"/>
        <v/>
      </c>
      <c r="M2078" s="286" t="str">
        <f t="shared" ca="1" si="138"/>
        <v/>
      </c>
      <c r="U2078" s="275"/>
    </row>
    <row r="2079" spans="1:21" x14ac:dyDescent="0.25">
      <c r="A2079" s="276"/>
      <c r="B2079" s="277" t="str">
        <f>IF(Table9[[#This Row],[Código do agregado
'[Entidade']]]="","",(CONCATENATE(VLOOKUP(Table9[[#This Row],[Código do agregado
'[Entidade']]],Table8[[Código do agregado '[Entidade']]:[Código do agregado
'[1º Direito']]],8,FALSE),".",Table9[[#This Row],[Membro]])))</f>
        <v/>
      </c>
      <c r="C2079" s="278"/>
      <c r="D2079" s="279"/>
      <c r="E2079" s="280" t="str">
        <f ca="1">IF(Table9[[#This Row],[Data de nascimento (aaaa-mm-dd)]]="","",(IF(A2079="","",DATEDIF(D2079,NOW(),"y"))))</f>
        <v/>
      </c>
      <c r="F2079" s="281"/>
      <c r="G2079" s="282"/>
      <c r="H2079" s="283" t="str">
        <f>IF(G2079="","",IF(G2079&gt;(auxiliar!L$2*14),"Sim","Não"))</f>
        <v/>
      </c>
      <c r="I2079" s="384" t="str">
        <f t="shared" si="135"/>
        <v/>
      </c>
      <c r="J2079" s="380" t="str">
        <f>IF(Table9[[#This Row],[Código do agregado
'[Entidade']]]="","",IF(A2079&lt;&gt;A2078,"A",IF(J2078="A","B",IF(J2078="B","C",IF(J2078="C","D",IF(J2078="D","E",IF(J2078="E","F",IF(J2078="F","G",IF(J2078="G","H",IF(J2078="H","I",IF(J2078="I","J",IF(J2078="J","K",IF(J2078="K","L",IF(J2078="L","M",IF(J2078="M","N",IF(J2078="N","O",IF(J2078="O","P",IF(J2078="P","Q"))))))))))))))))))</f>
        <v/>
      </c>
      <c r="K2079" s="284" t="str">
        <f t="shared" si="136"/>
        <v/>
      </c>
      <c r="L2079" s="285" t="str">
        <f t="shared" si="137"/>
        <v/>
      </c>
      <c r="M2079" s="286" t="str">
        <f t="shared" ca="1" si="138"/>
        <v/>
      </c>
      <c r="U2079" s="275"/>
    </row>
    <row r="2080" spans="1:21" x14ac:dyDescent="0.25">
      <c r="A2080" s="276"/>
      <c r="B2080" s="277" t="str">
        <f>IF(Table9[[#This Row],[Código do agregado
'[Entidade']]]="","",(CONCATENATE(VLOOKUP(Table9[[#This Row],[Código do agregado
'[Entidade']]],Table8[[Código do agregado '[Entidade']]:[Código do agregado
'[1º Direito']]],8,FALSE),".",Table9[[#This Row],[Membro]])))</f>
        <v/>
      </c>
      <c r="C2080" s="278"/>
      <c r="D2080" s="279"/>
      <c r="E2080" s="280" t="str">
        <f ca="1">IF(Table9[[#This Row],[Data de nascimento (aaaa-mm-dd)]]="","",(IF(A2080="","",DATEDIF(D2080,NOW(),"y"))))</f>
        <v/>
      </c>
      <c r="F2080" s="281"/>
      <c r="G2080" s="282"/>
      <c r="H2080" s="283" t="str">
        <f>IF(G2080="","",IF(G2080&gt;(auxiliar!L$2*14),"Sim","Não"))</f>
        <v/>
      </c>
      <c r="I2080" s="384" t="str">
        <f t="shared" si="135"/>
        <v/>
      </c>
      <c r="J2080" s="380" t="str">
        <f>IF(Table9[[#This Row],[Código do agregado
'[Entidade']]]="","",IF(A2080&lt;&gt;A2079,"A",IF(J2079="A","B",IF(J2079="B","C",IF(J2079="C","D",IF(J2079="D","E",IF(J2079="E","F",IF(J2079="F","G",IF(J2079="G","H",IF(J2079="H","I",IF(J2079="I","J",IF(J2079="J","K",IF(J2079="K","L",IF(J2079="L","M",IF(J2079="M","N",IF(J2079="N","O",IF(J2079="O","P",IF(J2079="P","Q"))))))))))))))))))</f>
        <v/>
      </c>
      <c r="K2080" s="284" t="str">
        <f t="shared" si="136"/>
        <v/>
      </c>
      <c r="L2080" s="285" t="str">
        <f t="shared" si="137"/>
        <v/>
      </c>
      <c r="M2080" s="286" t="str">
        <f t="shared" ca="1" si="138"/>
        <v/>
      </c>
      <c r="U2080" s="275"/>
    </row>
    <row r="2081" spans="1:21" x14ac:dyDescent="0.25">
      <c r="A2081" s="276"/>
      <c r="B2081" s="277" t="str">
        <f>IF(Table9[[#This Row],[Código do agregado
'[Entidade']]]="","",(CONCATENATE(VLOOKUP(Table9[[#This Row],[Código do agregado
'[Entidade']]],Table8[[Código do agregado '[Entidade']]:[Código do agregado
'[1º Direito']]],8,FALSE),".",Table9[[#This Row],[Membro]])))</f>
        <v/>
      </c>
      <c r="C2081" s="278"/>
      <c r="D2081" s="279"/>
      <c r="E2081" s="280" t="str">
        <f ca="1">IF(Table9[[#This Row],[Data de nascimento (aaaa-mm-dd)]]="","",(IF(A2081="","",DATEDIF(D2081,NOW(),"y"))))</f>
        <v/>
      </c>
      <c r="F2081" s="281"/>
      <c r="G2081" s="282"/>
      <c r="H2081" s="283" t="str">
        <f>IF(G2081="","",IF(G2081&gt;(auxiliar!L$2*14),"Sim","Não"))</f>
        <v/>
      </c>
      <c r="I2081" s="384" t="str">
        <f t="shared" si="135"/>
        <v/>
      </c>
      <c r="J2081" s="380" t="str">
        <f>IF(Table9[[#This Row],[Código do agregado
'[Entidade']]]="","",IF(A2081&lt;&gt;A2080,"A",IF(J2080="A","B",IF(J2080="B","C",IF(J2080="C","D",IF(J2080="D","E",IF(J2080="E","F",IF(J2080="F","G",IF(J2080="G","H",IF(J2080="H","I",IF(J2080="I","J",IF(J2080="J","K",IF(J2080="K","L",IF(J2080="L","M",IF(J2080="M","N",IF(J2080="N","O",IF(J2080="O","P",IF(J2080="P","Q"))))))))))))))))))</f>
        <v/>
      </c>
      <c r="K2081" s="284" t="str">
        <f t="shared" si="136"/>
        <v/>
      </c>
      <c r="L2081" s="285" t="str">
        <f t="shared" si="137"/>
        <v/>
      </c>
      <c r="M2081" s="286" t="str">
        <f t="shared" ca="1" si="138"/>
        <v/>
      </c>
      <c r="U2081" s="275"/>
    </row>
    <row r="2082" spans="1:21" x14ac:dyDescent="0.25">
      <c r="A2082" s="276"/>
      <c r="B2082" s="277" t="str">
        <f>IF(Table9[[#This Row],[Código do agregado
'[Entidade']]]="","",(CONCATENATE(VLOOKUP(Table9[[#This Row],[Código do agregado
'[Entidade']]],Table8[[Código do agregado '[Entidade']]:[Código do agregado
'[1º Direito']]],8,FALSE),".",Table9[[#This Row],[Membro]])))</f>
        <v/>
      </c>
      <c r="C2082" s="278"/>
      <c r="D2082" s="279"/>
      <c r="E2082" s="280" t="str">
        <f ca="1">IF(Table9[[#This Row],[Data de nascimento (aaaa-mm-dd)]]="","",(IF(A2082="","",DATEDIF(D2082,NOW(),"y"))))</f>
        <v/>
      </c>
      <c r="F2082" s="281"/>
      <c r="G2082" s="282"/>
      <c r="H2082" s="283" t="str">
        <f>IF(G2082="","",IF(G2082&gt;(auxiliar!L$2*14),"Sim","Não"))</f>
        <v/>
      </c>
      <c r="I2082" s="384" t="str">
        <f t="shared" si="135"/>
        <v/>
      </c>
      <c r="J2082" s="380" t="str">
        <f>IF(Table9[[#This Row],[Código do agregado
'[Entidade']]]="","",IF(A2082&lt;&gt;A2081,"A",IF(J2081="A","B",IF(J2081="B","C",IF(J2081="C","D",IF(J2081="D","E",IF(J2081="E","F",IF(J2081="F","G",IF(J2081="G","H",IF(J2081="H","I",IF(J2081="I","J",IF(J2081="J","K",IF(J2081="K","L",IF(J2081="L","M",IF(J2081="M","N",IF(J2081="N","O",IF(J2081="O","P",IF(J2081="P","Q"))))))))))))))))))</f>
        <v/>
      </c>
      <c r="K2082" s="284" t="str">
        <f t="shared" si="136"/>
        <v/>
      </c>
      <c r="L2082" s="285" t="str">
        <f t="shared" si="137"/>
        <v/>
      </c>
      <c r="M2082" s="286" t="str">
        <f t="shared" ca="1" si="138"/>
        <v/>
      </c>
      <c r="U2082" s="275"/>
    </row>
    <row r="2083" spans="1:21" x14ac:dyDescent="0.25">
      <c r="A2083" s="276"/>
      <c r="B2083" s="277" t="str">
        <f>IF(Table9[[#This Row],[Código do agregado
'[Entidade']]]="","",(CONCATENATE(VLOOKUP(Table9[[#This Row],[Código do agregado
'[Entidade']]],Table8[[Código do agregado '[Entidade']]:[Código do agregado
'[1º Direito']]],8,FALSE),".",Table9[[#This Row],[Membro]])))</f>
        <v/>
      </c>
      <c r="C2083" s="278"/>
      <c r="D2083" s="279"/>
      <c r="E2083" s="280" t="str">
        <f ca="1">IF(Table9[[#This Row],[Data de nascimento (aaaa-mm-dd)]]="","",(IF(A2083="","",DATEDIF(D2083,NOW(),"y"))))</f>
        <v/>
      </c>
      <c r="F2083" s="281"/>
      <c r="G2083" s="282"/>
      <c r="H2083" s="283" t="str">
        <f>IF(G2083="","",IF(G2083&gt;(auxiliar!L$2*14),"Sim","Não"))</f>
        <v/>
      </c>
      <c r="I2083" s="384" t="str">
        <f t="shared" si="135"/>
        <v/>
      </c>
      <c r="J2083" s="380" t="str">
        <f>IF(Table9[[#This Row],[Código do agregado
'[Entidade']]]="","",IF(A2083&lt;&gt;A2082,"A",IF(J2082="A","B",IF(J2082="B","C",IF(J2082="C","D",IF(J2082="D","E",IF(J2082="E","F",IF(J2082="F","G",IF(J2082="G","H",IF(J2082="H","I",IF(J2082="I","J",IF(J2082="J","K",IF(J2082="K","L",IF(J2082="L","M",IF(J2082="M","N",IF(J2082="N","O",IF(J2082="O","P",IF(J2082="P","Q"))))))))))))))))))</f>
        <v/>
      </c>
      <c r="K2083" s="284" t="str">
        <f t="shared" si="136"/>
        <v/>
      </c>
      <c r="L2083" s="285" t="str">
        <f t="shared" si="137"/>
        <v/>
      </c>
      <c r="M2083" s="286" t="str">
        <f t="shared" ca="1" si="138"/>
        <v/>
      </c>
      <c r="U2083" s="275"/>
    </row>
    <row r="2084" spans="1:21" x14ac:dyDescent="0.25">
      <c r="A2084" s="276"/>
      <c r="B2084" s="277" t="str">
        <f>IF(Table9[[#This Row],[Código do agregado
'[Entidade']]]="","",(CONCATENATE(VLOOKUP(Table9[[#This Row],[Código do agregado
'[Entidade']]],Table8[[Código do agregado '[Entidade']]:[Código do agregado
'[1º Direito']]],8,FALSE),".",Table9[[#This Row],[Membro]])))</f>
        <v/>
      </c>
      <c r="C2084" s="278"/>
      <c r="D2084" s="279"/>
      <c r="E2084" s="280" t="str">
        <f ca="1">IF(Table9[[#This Row],[Data de nascimento (aaaa-mm-dd)]]="","",(IF(A2084="","",DATEDIF(D2084,NOW(),"y"))))</f>
        <v/>
      </c>
      <c r="F2084" s="281"/>
      <c r="G2084" s="282"/>
      <c r="H2084" s="283" t="str">
        <f>IF(G2084="","",IF(G2084&gt;(auxiliar!L$2*14),"Sim","Não"))</f>
        <v/>
      </c>
      <c r="I2084" s="384" t="str">
        <f t="shared" si="135"/>
        <v/>
      </c>
      <c r="J2084" s="380" t="str">
        <f>IF(Table9[[#This Row],[Código do agregado
'[Entidade']]]="","",IF(A2084&lt;&gt;A2083,"A",IF(J2083="A","B",IF(J2083="B","C",IF(J2083="C","D",IF(J2083="D","E",IF(J2083="E","F",IF(J2083="F","G",IF(J2083="G","H",IF(J2083="H","I",IF(J2083="I","J",IF(J2083="J","K",IF(J2083="K","L",IF(J2083="L","M",IF(J2083="M","N",IF(J2083="N","O",IF(J2083="O","P",IF(J2083="P","Q"))))))))))))))))))</f>
        <v/>
      </c>
      <c r="K2084" s="284" t="str">
        <f t="shared" si="136"/>
        <v/>
      </c>
      <c r="L2084" s="285" t="str">
        <f t="shared" si="137"/>
        <v/>
      </c>
      <c r="M2084" s="286" t="str">
        <f t="shared" ca="1" si="138"/>
        <v/>
      </c>
      <c r="U2084" s="275"/>
    </row>
    <row r="2085" spans="1:21" x14ac:dyDescent="0.25">
      <c r="A2085" s="276"/>
      <c r="B2085" s="277" t="str">
        <f>IF(Table9[[#This Row],[Código do agregado
'[Entidade']]]="","",(CONCATENATE(VLOOKUP(Table9[[#This Row],[Código do agregado
'[Entidade']]],Table8[[Código do agregado '[Entidade']]:[Código do agregado
'[1º Direito']]],8,FALSE),".",Table9[[#This Row],[Membro]])))</f>
        <v/>
      </c>
      <c r="C2085" s="278"/>
      <c r="D2085" s="279"/>
      <c r="E2085" s="280" t="str">
        <f ca="1">IF(Table9[[#This Row],[Data de nascimento (aaaa-mm-dd)]]="","",(IF(A2085="","",DATEDIF(D2085,NOW(),"y"))))</f>
        <v/>
      </c>
      <c r="F2085" s="281"/>
      <c r="G2085" s="282"/>
      <c r="H2085" s="283" t="str">
        <f>IF(G2085="","",IF(G2085&gt;(auxiliar!L$2*14),"Sim","Não"))</f>
        <v/>
      </c>
      <c r="I2085" s="384" t="str">
        <f t="shared" si="135"/>
        <v/>
      </c>
      <c r="J2085" s="380" t="str">
        <f>IF(Table9[[#This Row],[Código do agregado
'[Entidade']]]="","",IF(A2085&lt;&gt;A2084,"A",IF(J2084="A","B",IF(J2084="B","C",IF(J2084="C","D",IF(J2084="D","E",IF(J2084="E","F",IF(J2084="F","G",IF(J2084="G","H",IF(J2084="H","I",IF(J2084="I","J",IF(J2084="J","K",IF(J2084="K","L",IF(J2084="L","M",IF(J2084="M","N",IF(J2084="N","O",IF(J2084="O","P",IF(J2084="P","Q"))))))))))))))))))</f>
        <v/>
      </c>
      <c r="K2085" s="284" t="str">
        <f t="shared" si="136"/>
        <v/>
      </c>
      <c r="L2085" s="285" t="str">
        <f t="shared" si="137"/>
        <v/>
      </c>
      <c r="M2085" s="286" t="str">
        <f t="shared" ca="1" si="138"/>
        <v/>
      </c>
      <c r="U2085" s="275"/>
    </row>
    <row r="2086" spans="1:21" x14ac:dyDescent="0.25">
      <c r="A2086" s="276"/>
      <c r="B2086" s="277" t="str">
        <f>IF(Table9[[#This Row],[Código do agregado
'[Entidade']]]="","",(CONCATENATE(VLOOKUP(Table9[[#This Row],[Código do agregado
'[Entidade']]],Table8[[Código do agregado '[Entidade']]:[Código do agregado
'[1º Direito']]],8,FALSE),".",Table9[[#This Row],[Membro]])))</f>
        <v/>
      </c>
      <c r="C2086" s="278"/>
      <c r="D2086" s="279"/>
      <c r="E2086" s="280" t="str">
        <f ca="1">IF(Table9[[#This Row],[Data de nascimento (aaaa-mm-dd)]]="","",(IF(A2086="","",DATEDIF(D2086,NOW(),"y"))))</f>
        <v/>
      </c>
      <c r="F2086" s="281"/>
      <c r="G2086" s="282"/>
      <c r="H2086" s="283" t="str">
        <f>IF(G2086="","",IF(G2086&gt;(auxiliar!L$2*14),"Sim","Não"))</f>
        <v/>
      </c>
      <c r="I2086" s="384" t="str">
        <f t="shared" si="135"/>
        <v/>
      </c>
      <c r="J2086" s="380" t="str">
        <f>IF(Table9[[#This Row],[Código do agregado
'[Entidade']]]="","",IF(A2086&lt;&gt;A2085,"A",IF(J2085="A","B",IF(J2085="B","C",IF(J2085="C","D",IF(J2085="D","E",IF(J2085="E","F",IF(J2085="F","G",IF(J2085="G","H",IF(J2085="H","I",IF(J2085="I","J",IF(J2085="J","K",IF(J2085="K","L",IF(J2085="L","M",IF(J2085="M","N",IF(J2085="N","O",IF(J2085="O","P",IF(J2085="P","Q"))))))))))))))))))</f>
        <v/>
      </c>
      <c r="K2086" s="284" t="str">
        <f t="shared" si="136"/>
        <v/>
      </c>
      <c r="L2086" s="285" t="str">
        <f t="shared" si="137"/>
        <v/>
      </c>
      <c r="M2086" s="286" t="str">
        <f t="shared" ca="1" si="138"/>
        <v/>
      </c>
      <c r="U2086" s="275"/>
    </row>
    <row r="2087" spans="1:21" x14ac:dyDescent="0.25">
      <c r="A2087" s="276"/>
      <c r="B2087" s="277" t="str">
        <f>IF(Table9[[#This Row],[Código do agregado
'[Entidade']]]="","",(CONCATENATE(VLOOKUP(Table9[[#This Row],[Código do agregado
'[Entidade']]],Table8[[Código do agregado '[Entidade']]:[Código do agregado
'[1º Direito']]],8,FALSE),".",Table9[[#This Row],[Membro]])))</f>
        <v/>
      </c>
      <c r="C2087" s="278"/>
      <c r="D2087" s="279"/>
      <c r="E2087" s="280" t="str">
        <f ca="1">IF(Table9[[#This Row],[Data de nascimento (aaaa-mm-dd)]]="","",(IF(A2087="","",DATEDIF(D2087,NOW(),"y"))))</f>
        <v/>
      </c>
      <c r="F2087" s="281"/>
      <c r="G2087" s="282"/>
      <c r="H2087" s="283" t="str">
        <f>IF(G2087="","",IF(G2087&gt;(auxiliar!L$2*14),"Sim","Não"))</f>
        <v/>
      </c>
      <c r="I2087" s="384" t="str">
        <f t="shared" si="135"/>
        <v/>
      </c>
      <c r="J2087" s="380" t="str">
        <f>IF(Table9[[#This Row],[Código do agregado
'[Entidade']]]="","",IF(A2087&lt;&gt;A2086,"A",IF(J2086="A","B",IF(J2086="B","C",IF(J2086="C","D",IF(J2086="D","E",IF(J2086="E","F",IF(J2086="F","G",IF(J2086="G","H",IF(J2086="H","I",IF(J2086="I","J",IF(J2086="J","K",IF(J2086="K","L",IF(J2086="L","M",IF(J2086="M","N",IF(J2086="N","O",IF(J2086="O","P",IF(J2086="P","Q"))))))))))))))))))</f>
        <v/>
      </c>
      <c r="K2087" s="284" t="str">
        <f t="shared" si="136"/>
        <v/>
      </c>
      <c r="L2087" s="285" t="str">
        <f t="shared" si="137"/>
        <v/>
      </c>
      <c r="M2087" s="286" t="str">
        <f t="shared" ca="1" si="138"/>
        <v/>
      </c>
      <c r="U2087" s="275"/>
    </row>
    <row r="2088" spans="1:21" x14ac:dyDescent="0.25">
      <c r="A2088" s="276"/>
      <c r="B2088" s="277" t="str">
        <f>IF(Table9[[#This Row],[Código do agregado
'[Entidade']]]="","",(CONCATENATE(VLOOKUP(Table9[[#This Row],[Código do agregado
'[Entidade']]],Table8[[Código do agregado '[Entidade']]:[Código do agregado
'[1º Direito']]],8,FALSE),".",Table9[[#This Row],[Membro]])))</f>
        <v/>
      </c>
      <c r="C2088" s="278"/>
      <c r="D2088" s="279"/>
      <c r="E2088" s="280" t="str">
        <f ca="1">IF(Table9[[#This Row],[Data de nascimento (aaaa-mm-dd)]]="","",(IF(A2088="","",DATEDIF(D2088,NOW(),"y"))))</f>
        <v/>
      </c>
      <c r="F2088" s="281"/>
      <c r="G2088" s="282"/>
      <c r="H2088" s="283" t="str">
        <f>IF(G2088="","",IF(G2088&gt;(auxiliar!L$2*14),"Sim","Não"))</f>
        <v/>
      </c>
      <c r="I2088" s="384" t="str">
        <f t="shared" si="135"/>
        <v/>
      </c>
      <c r="J2088" s="380" t="str">
        <f>IF(Table9[[#This Row],[Código do agregado
'[Entidade']]]="","",IF(A2088&lt;&gt;A2087,"A",IF(J2087="A","B",IF(J2087="B","C",IF(J2087="C","D",IF(J2087="D","E",IF(J2087="E","F",IF(J2087="F","G",IF(J2087="G","H",IF(J2087="H","I",IF(J2087="I","J",IF(J2087="J","K",IF(J2087="K","L",IF(J2087="L","M",IF(J2087="M","N",IF(J2087="N","O",IF(J2087="O","P",IF(J2087="P","Q"))))))))))))))))))</f>
        <v/>
      </c>
      <c r="K2088" s="284" t="str">
        <f t="shared" si="136"/>
        <v/>
      </c>
      <c r="L2088" s="285" t="str">
        <f t="shared" si="137"/>
        <v/>
      </c>
      <c r="M2088" s="286" t="str">
        <f t="shared" ca="1" si="138"/>
        <v/>
      </c>
      <c r="U2088" s="275"/>
    </row>
    <row r="2089" spans="1:21" x14ac:dyDescent="0.25">
      <c r="A2089" s="276"/>
      <c r="B2089" s="277" t="str">
        <f>IF(Table9[[#This Row],[Código do agregado
'[Entidade']]]="","",(CONCATENATE(VLOOKUP(Table9[[#This Row],[Código do agregado
'[Entidade']]],Table8[[Código do agregado '[Entidade']]:[Código do agregado
'[1º Direito']]],8,FALSE),".",Table9[[#This Row],[Membro]])))</f>
        <v/>
      </c>
      <c r="C2089" s="278"/>
      <c r="D2089" s="279"/>
      <c r="E2089" s="280" t="str">
        <f ca="1">IF(Table9[[#This Row],[Data de nascimento (aaaa-mm-dd)]]="","",(IF(A2089="","",DATEDIF(D2089,NOW(),"y"))))</f>
        <v/>
      </c>
      <c r="F2089" s="281"/>
      <c r="G2089" s="282"/>
      <c r="H2089" s="283" t="str">
        <f>IF(G2089="","",IF(G2089&gt;(auxiliar!L$2*14),"Sim","Não"))</f>
        <v/>
      </c>
      <c r="I2089" s="384" t="str">
        <f t="shared" si="135"/>
        <v/>
      </c>
      <c r="J2089" s="380" t="str">
        <f>IF(Table9[[#This Row],[Código do agregado
'[Entidade']]]="","",IF(A2089&lt;&gt;A2088,"A",IF(J2088="A","B",IF(J2088="B","C",IF(J2088="C","D",IF(J2088="D","E",IF(J2088="E","F",IF(J2088="F","G",IF(J2088="G","H",IF(J2088="H","I",IF(J2088="I","J",IF(J2088="J","K",IF(J2088="K","L",IF(J2088="L","M",IF(J2088="M","N",IF(J2088="N","O",IF(J2088="O","P",IF(J2088="P","Q"))))))))))))))))))</f>
        <v/>
      </c>
      <c r="K2089" s="284" t="str">
        <f t="shared" si="136"/>
        <v/>
      </c>
      <c r="L2089" s="285" t="str">
        <f t="shared" si="137"/>
        <v/>
      </c>
      <c r="M2089" s="286" t="str">
        <f t="shared" ca="1" si="138"/>
        <v/>
      </c>
      <c r="U2089" s="275"/>
    </row>
    <row r="2090" spans="1:21" x14ac:dyDescent="0.25">
      <c r="A2090" s="276"/>
      <c r="B2090" s="277" t="str">
        <f>IF(Table9[[#This Row],[Código do agregado
'[Entidade']]]="","",(CONCATENATE(VLOOKUP(Table9[[#This Row],[Código do agregado
'[Entidade']]],Table8[[Código do agregado '[Entidade']]:[Código do agregado
'[1º Direito']]],8,FALSE),".",Table9[[#This Row],[Membro]])))</f>
        <v/>
      </c>
      <c r="C2090" s="278"/>
      <c r="D2090" s="279"/>
      <c r="E2090" s="280" t="str">
        <f ca="1">IF(Table9[[#This Row],[Data de nascimento (aaaa-mm-dd)]]="","",(IF(A2090="","",DATEDIF(D2090,NOW(),"y"))))</f>
        <v/>
      </c>
      <c r="F2090" s="281"/>
      <c r="G2090" s="282"/>
      <c r="H2090" s="283" t="str">
        <f>IF(G2090="","",IF(G2090&gt;(auxiliar!L$2*14),"Sim","Não"))</f>
        <v/>
      </c>
      <c r="I2090" s="384" t="str">
        <f t="shared" si="135"/>
        <v/>
      </c>
      <c r="J2090" s="380" t="str">
        <f>IF(Table9[[#This Row],[Código do agregado
'[Entidade']]]="","",IF(A2090&lt;&gt;A2089,"A",IF(J2089="A","B",IF(J2089="B","C",IF(J2089="C","D",IF(J2089="D","E",IF(J2089="E","F",IF(J2089="F","G",IF(J2089="G","H",IF(J2089="H","I",IF(J2089="I","J",IF(J2089="J","K",IF(J2089="K","L",IF(J2089="L","M",IF(J2089="M","N",IF(J2089="N","O",IF(J2089="O","P",IF(J2089="P","Q"))))))))))))))))))</f>
        <v/>
      </c>
      <c r="K2090" s="284" t="str">
        <f t="shared" si="136"/>
        <v/>
      </c>
      <c r="L2090" s="285" t="str">
        <f t="shared" si="137"/>
        <v/>
      </c>
      <c r="M2090" s="286" t="str">
        <f t="shared" ca="1" si="138"/>
        <v/>
      </c>
      <c r="U2090" s="275"/>
    </row>
    <row r="2091" spans="1:21" x14ac:dyDescent="0.25">
      <c r="A2091" s="276"/>
      <c r="B2091" s="277" t="str">
        <f>IF(Table9[[#This Row],[Código do agregado
'[Entidade']]]="","",(CONCATENATE(VLOOKUP(Table9[[#This Row],[Código do agregado
'[Entidade']]],Table8[[Código do agregado '[Entidade']]:[Código do agregado
'[1º Direito']]],8,FALSE),".",Table9[[#This Row],[Membro]])))</f>
        <v/>
      </c>
      <c r="C2091" s="278"/>
      <c r="D2091" s="279"/>
      <c r="E2091" s="280" t="str">
        <f ca="1">IF(Table9[[#This Row],[Data de nascimento (aaaa-mm-dd)]]="","",(IF(A2091="","",DATEDIF(D2091,NOW(),"y"))))</f>
        <v/>
      </c>
      <c r="F2091" s="281"/>
      <c r="G2091" s="282"/>
      <c r="H2091" s="283" t="str">
        <f>IF(G2091="","",IF(G2091&gt;(auxiliar!L$2*14),"Sim","Não"))</f>
        <v/>
      </c>
      <c r="I2091" s="384" t="str">
        <f t="shared" si="135"/>
        <v/>
      </c>
      <c r="J2091" s="380" t="str">
        <f>IF(Table9[[#This Row],[Código do agregado
'[Entidade']]]="","",IF(A2091&lt;&gt;A2090,"A",IF(J2090="A","B",IF(J2090="B","C",IF(J2090="C","D",IF(J2090="D","E",IF(J2090="E","F",IF(J2090="F","G",IF(J2090="G","H",IF(J2090="H","I",IF(J2090="I","J",IF(J2090="J","K",IF(J2090="K","L",IF(J2090="L","M",IF(J2090="M","N",IF(J2090="N","O",IF(J2090="O","P",IF(J2090="P","Q"))))))))))))))))))</f>
        <v/>
      </c>
      <c r="K2091" s="284" t="str">
        <f t="shared" si="136"/>
        <v/>
      </c>
      <c r="L2091" s="285" t="str">
        <f t="shared" si="137"/>
        <v/>
      </c>
      <c r="M2091" s="286" t="str">
        <f t="shared" ca="1" si="138"/>
        <v/>
      </c>
      <c r="U2091" s="275"/>
    </row>
    <row r="2092" spans="1:21" x14ac:dyDescent="0.25">
      <c r="A2092" s="276"/>
      <c r="B2092" s="277" t="str">
        <f>IF(Table9[[#This Row],[Código do agregado
'[Entidade']]]="","",(CONCATENATE(VLOOKUP(Table9[[#This Row],[Código do agregado
'[Entidade']]],Table8[[Código do agregado '[Entidade']]:[Código do agregado
'[1º Direito']]],8,FALSE),".",Table9[[#This Row],[Membro]])))</f>
        <v/>
      </c>
      <c r="C2092" s="278"/>
      <c r="D2092" s="279"/>
      <c r="E2092" s="280" t="str">
        <f ca="1">IF(Table9[[#This Row],[Data de nascimento (aaaa-mm-dd)]]="","",(IF(A2092="","",DATEDIF(D2092,NOW(),"y"))))</f>
        <v/>
      </c>
      <c r="F2092" s="281"/>
      <c r="G2092" s="282"/>
      <c r="H2092" s="283" t="str">
        <f>IF(G2092="","",IF(G2092&gt;(auxiliar!L$2*14),"Sim","Não"))</f>
        <v/>
      </c>
      <c r="I2092" s="384" t="str">
        <f t="shared" si="135"/>
        <v/>
      </c>
      <c r="J2092" s="380" t="str">
        <f>IF(Table9[[#This Row],[Código do agregado
'[Entidade']]]="","",IF(A2092&lt;&gt;A2091,"A",IF(J2091="A","B",IF(J2091="B","C",IF(J2091="C","D",IF(J2091="D","E",IF(J2091="E","F",IF(J2091="F","G",IF(J2091="G","H",IF(J2091="H","I",IF(J2091="I","J",IF(J2091="J","K",IF(J2091="K","L",IF(J2091="L","M",IF(J2091="M","N",IF(J2091="N","O",IF(J2091="O","P",IF(J2091="P","Q"))))))))))))))))))</f>
        <v/>
      </c>
      <c r="K2092" s="284" t="str">
        <f t="shared" si="136"/>
        <v/>
      </c>
      <c r="L2092" s="285" t="str">
        <f t="shared" si="137"/>
        <v/>
      </c>
      <c r="M2092" s="286" t="str">
        <f t="shared" ca="1" si="138"/>
        <v/>
      </c>
      <c r="U2092" s="275"/>
    </row>
    <row r="2093" spans="1:21" x14ac:dyDescent="0.25">
      <c r="A2093" s="276"/>
      <c r="B2093" s="277" t="str">
        <f>IF(Table9[[#This Row],[Código do agregado
'[Entidade']]]="","",(CONCATENATE(VLOOKUP(Table9[[#This Row],[Código do agregado
'[Entidade']]],Table8[[Código do agregado '[Entidade']]:[Código do agregado
'[1º Direito']]],8,FALSE),".",Table9[[#This Row],[Membro]])))</f>
        <v/>
      </c>
      <c r="C2093" s="278"/>
      <c r="D2093" s="279"/>
      <c r="E2093" s="280" t="str">
        <f ca="1">IF(Table9[[#This Row],[Data de nascimento (aaaa-mm-dd)]]="","",(IF(A2093="","",DATEDIF(D2093,NOW(),"y"))))</f>
        <v/>
      </c>
      <c r="F2093" s="281"/>
      <c r="G2093" s="282"/>
      <c r="H2093" s="283" t="str">
        <f>IF(G2093="","",IF(G2093&gt;(auxiliar!L$2*14),"Sim","Não"))</f>
        <v/>
      </c>
      <c r="I2093" s="384" t="str">
        <f t="shared" si="135"/>
        <v/>
      </c>
      <c r="J2093" s="380" t="str">
        <f>IF(Table9[[#This Row],[Código do agregado
'[Entidade']]]="","",IF(A2093&lt;&gt;A2092,"A",IF(J2092="A","B",IF(J2092="B","C",IF(J2092="C","D",IF(J2092="D","E",IF(J2092="E","F",IF(J2092="F","G",IF(J2092="G","H",IF(J2092="H","I",IF(J2092="I","J",IF(J2092="J","K",IF(J2092="K","L",IF(J2092="L","M",IF(J2092="M","N",IF(J2092="N","O",IF(J2092="O","P",IF(J2092="P","Q"))))))))))))))))))</f>
        <v/>
      </c>
      <c r="K2093" s="284" t="str">
        <f t="shared" si="136"/>
        <v/>
      </c>
      <c r="L2093" s="285" t="str">
        <f t="shared" si="137"/>
        <v/>
      </c>
      <c r="M2093" s="286" t="str">
        <f t="shared" ca="1" si="138"/>
        <v/>
      </c>
      <c r="U2093" s="275"/>
    </row>
    <row r="2094" spans="1:21" x14ac:dyDescent="0.25">
      <c r="A2094" s="276"/>
      <c r="B2094" s="277" t="str">
        <f>IF(Table9[[#This Row],[Código do agregado
'[Entidade']]]="","",(CONCATENATE(VLOOKUP(Table9[[#This Row],[Código do agregado
'[Entidade']]],Table8[[Código do agregado '[Entidade']]:[Código do agregado
'[1º Direito']]],8,FALSE),".",Table9[[#This Row],[Membro]])))</f>
        <v/>
      </c>
      <c r="C2094" s="278"/>
      <c r="D2094" s="279"/>
      <c r="E2094" s="280" t="str">
        <f ca="1">IF(Table9[[#This Row],[Data de nascimento (aaaa-mm-dd)]]="","",(IF(A2094="","",DATEDIF(D2094,NOW(),"y"))))</f>
        <v/>
      </c>
      <c r="F2094" s="281"/>
      <c r="G2094" s="282"/>
      <c r="H2094" s="283" t="str">
        <f>IF(G2094="","",IF(G2094&gt;(auxiliar!L$2*14),"Sim","Não"))</f>
        <v/>
      </c>
      <c r="I2094" s="384" t="str">
        <f t="shared" si="135"/>
        <v/>
      </c>
      <c r="J2094" s="380" t="str">
        <f>IF(Table9[[#This Row],[Código do agregado
'[Entidade']]]="","",IF(A2094&lt;&gt;A2093,"A",IF(J2093="A","B",IF(J2093="B","C",IF(J2093="C","D",IF(J2093="D","E",IF(J2093="E","F",IF(J2093="F","G",IF(J2093="G","H",IF(J2093="H","I",IF(J2093="I","J",IF(J2093="J","K",IF(J2093="K","L",IF(J2093="L","M",IF(J2093="M","N",IF(J2093="N","O",IF(J2093="O","P",IF(J2093="P","Q"))))))))))))))))))</f>
        <v/>
      </c>
      <c r="K2094" s="284" t="str">
        <f t="shared" si="136"/>
        <v/>
      </c>
      <c r="L2094" s="285" t="str">
        <f t="shared" si="137"/>
        <v/>
      </c>
      <c r="M2094" s="286" t="str">
        <f t="shared" ca="1" si="138"/>
        <v/>
      </c>
      <c r="U2094" s="275"/>
    </row>
    <row r="2095" spans="1:21" x14ac:dyDescent="0.25">
      <c r="A2095" s="276"/>
      <c r="B2095" s="277" t="str">
        <f>IF(Table9[[#This Row],[Código do agregado
'[Entidade']]]="","",(CONCATENATE(VLOOKUP(Table9[[#This Row],[Código do agregado
'[Entidade']]],Table8[[Código do agregado '[Entidade']]:[Código do agregado
'[1º Direito']]],8,FALSE),".",Table9[[#This Row],[Membro]])))</f>
        <v/>
      </c>
      <c r="C2095" s="278"/>
      <c r="D2095" s="279"/>
      <c r="E2095" s="280" t="str">
        <f ca="1">IF(Table9[[#This Row],[Data de nascimento (aaaa-mm-dd)]]="","",(IF(A2095="","",DATEDIF(D2095,NOW(),"y"))))</f>
        <v/>
      </c>
      <c r="F2095" s="281"/>
      <c r="G2095" s="282"/>
      <c r="H2095" s="283" t="str">
        <f>IF(G2095="","",IF(G2095&gt;(auxiliar!L$2*14),"Sim","Não"))</f>
        <v/>
      </c>
      <c r="I2095" s="384" t="str">
        <f t="shared" si="135"/>
        <v/>
      </c>
      <c r="J2095" s="380" t="str">
        <f>IF(Table9[[#This Row],[Código do agregado
'[Entidade']]]="","",IF(A2095&lt;&gt;A2094,"A",IF(J2094="A","B",IF(J2094="B","C",IF(J2094="C","D",IF(J2094="D","E",IF(J2094="E","F",IF(J2094="F","G",IF(J2094="G","H",IF(J2094="H","I",IF(J2094="I","J",IF(J2094="J","K",IF(J2094="K","L",IF(J2094="L","M",IF(J2094="M","N",IF(J2094="N","O",IF(J2094="O","P",IF(J2094="P","Q"))))))))))))))))))</f>
        <v/>
      </c>
      <c r="K2095" s="284" t="str">
        <f t="shared" si="136"/>
        <v/>
      </c>
      <c r="L2095" s="285" t="str">
        <f t="shared" si="137"/>
        <v/>
      </c>
      <c r="M2095" s="286" t="str">
        <f t="shared" ca="1" si="138"/>
        <v/>
      </c>
      <c r="U2095" s="275"/>
    </row>
    <row r="2096" spans="1:21" x14ac:dyDescent="0.25">
      <c r="A2096" s="276"/>
      <c r="B2096" s="277" t="str">
        <f>IF(Table9[[#This Row],[Código do agregado
'[Entidade']]]="","",(CONCATENATE(VLOOKUP(Table9[[#This Row],[Código do agregado
'[Entidade']]],Table8[[Código do agregado '[Entidade']]:[Código do agregado
'[1º Direito']]],8,FALSE),".",Table9[[#This Row],[Membro]])))</f>
        <v/>
      </c>
      <c r="C2096" s="278"/>
      <c r="D2096" s="279"/>
      <c r="E2096" s="280" t="str">
        <f ca="1">IF(Table9[[#This Row],[Data de nascimento (aaaa-mm-dd)]]="","",(IF(A2096="","",DATEDIF(D2096,NOW(),"y"))))</f>
        <v/>
      </c>
      <c r="F2096" s="281"/>
      <c r="G2096" s="282"/>
      <c r="H2096" s="283" t="str">
        <f>IF(G2096="","",IF(G2096&gt;(auxiliar!L$2*14),"Sim","Não"))</f>
        <v/>
      </c>
      <c r="I2096" s="384" t="str">
        <f t="shared" si="135"/>
        <v/>
      </c>
      <c r="J2096" s="380" t="str">
        <f>IF(Table9[[#This Row],[Código do agregado
'[Entidade']]]="","",IF(A2096&lt;&gt;A2095,"A",IF(J2095="A","B",IF(J2095="B","C",IF(J2095="C","D",IF(J2095="D","E",IF(J2095="E","F",IF(J2095="F","G",IF(J2095="G","H",IF(J2095="H","I",IF(J2095="I","J",IF(J2095="J","K",IF(J2095="K","L",IF(J2095="L","M",IF(J2095="M","N",IF(J2095="N","O",IF(J2095="O","P",IF(J2095="P","Q"))))))))))))))))))</f>
        <v/>
      </c>
      <c r="K2096" s="284" t="str">
        <f t="shared" si="136"/>
        <v/>
      </c>
      <c r="L2096" s="285" t="str">
        <f t="shared" si="137"/>
        <v/>
      </c>
      <c r="M2096" s="286" t="str">
        <f t="shared" ca="1" si="138"/>
        <v/>
      </c>
      <c r="U2096" s="275"/>
    </row>
    <row r="2097" spans="1:21" x14ac:dyDescent="0.25">
      <c r="A2097" s="276"/>
      <c r="B2097" s="277" t="str">
        <f>IF(Table9[[#This Row],[Código do agregado
'[Entidade']]]="","",(CONCATENATE(VLOOKUP(Table9[[#This Row],[Código do agregado
'[Entidade']]],Table8[[Código do agregado '[Entidade']]:[Código do agregado
'[1º Direito']]],8,FALSE),".",Table9[[#This Row],[Membro]])))</f>
        <v/>
      </c>
      <c r="C2097" s="278"/>
      <c r="D2097" s="279"/>
      <c r="E2097" s="280" t="str">
        <f ca="1">IF(Table9[[#This Row],[Data de nascimento (aaaa-mm-dd)]]="","",(IF(A2097="","",DATEDIF(D2097,NOW(),"y"))))</f>
        <v/>
      </c>
      <c r="F2097" s="281"/>
      <c r="G2097" s="282"/>
      <c r="H2097" s="283" t="str">
        <f>IF(G2097="","",IF(G2097&gt;(auxiliar!L$2*14),"Sim","Não"))</f>
        <v/>
      </c>
      <c r="I2097" s="384" t="str">
        <f t="shared" si="135"/>
        <v/>
      </c>
      <c r="J2097" s="380" t="str">
        <f>IF(Table9[[#This Row],[Código do agregado
'[Entidade']]]="","",IF(A2097&lt;&gt;A2096,"A",IF(J2096="A","B",IF(J2096="B","C",IF(J2096="C","D",IF(J2096="D","E",IF(J2096="E","F",IF(J2096="F","G",IF(J2096="G","H",IF(J2096="H","I",IF(J2096="I","J",IF(J2096="J","K",IF(J2096="K","L",IF(J2096="L","M",IF(J2096="M","N",IF(J2096="N","O",IF(J2096="O","P",IF(J2096="P","Q"))))))))))))))))))</f>
        <v/>
      </c>
      <c r="K2097" s="284" t="str">
        <f t="shared" si="136"/>
        <v/>
      </c>
      <c r="L2097" s="285" t="str">
        <f t="shared" si="137"/>
        <v/>
      </c>
      <c r="M2097" s="286" t="str">
        <f t="shared" ca="1" si="138"/>
        <v/>
      </c>
      <c r="U2097" s="275"/>
    </row>
    <row r="2098" spans="1:21" x14ac:dyDescent="0.25">
      <c r="A2098" s="276"/>
      <c r="B2098" s="277" t="str">
        <f>IF(Table9[[#This Row],[Código do agregado
'[Entidade']]]="","",(CONCATENATE(VLOOKUP(Table9[[#This Row],[Código do agregado
'[Entidade']]],Table8[[Código do agregado '[Entidade']]:[Código do agregado
'[1º Direito']]],8,FALSE),".",Table9[[#This Row],[Membro]])))</f>
        <v/>
      </c>
      <c r="C2098" s="278"/>
      <c r="D2098" s="279"/>
      <c r="E2098" s="280" t="str">
        <f ca="1">IF(Table9[[#This Row],[Data de nascimento (aaaa-mm-dd)]]="","",(IF(A2098="","",DATEDIF(D2098,NOW(),"y"))))</f>
        <v/>
      </c>
      <c r="F2098" s="281"/>
      <c r="G2098" s="282"/>
      <c r="H2098" s="283" t="str">
        <f>IF(G2098="","",IF(G2098&gt;(auxiliar!L$2*14),"Sim","Não"))</f>
        <v/>
      </c>
      <c r="I2098" s="384" t="str">
        <f t="shared" si="135"/>
        <v/>
      </c>
      <c r="J2098" s="380" t="str">
        <f>IF(Table9[[#This Row],[Código do agregado
'[Entidade']]]="","",IF(A2098&lt;&gt;A2097,"A",IF(J2097="A","B",IF(J2097="B","C",IF(J2097="C","D",IF(J2097="D","E",IF(J2097="E","F",IF(J2097="F","G",IF(J2097="G","H",IF(J2097="H","I",IF(J2097="I","J",IF(J2097="J","K",IF(J2097="K","L",IF(J2097="L","M",IF(J2097="M","N",IF(J2097="N","O",IF(J2097="O","P",IF(J2097="P","Q"))))))))))))))))))</f>
        <v/>
      </c>
      <c r="K2098" s="284" t="str">
        <f t="shared" si="136"/>
        <v/>
      </c>
      <c r="L2098" s="285" t="str">
        <f t="shared" si="137"/>
        <v/>
      </c>
      <c r="M2098" s="286" t="str">
        <f t="shared" ca="1" si="138"/>
        <v/>
      </c>
      <c r="U2098" s="275"/>
    </row>
    <row r="2099" spans="1:21" x14ac:dyDescent="0.25">
      <c r="A2099" s="276"/>
      <c r="B2099" s="277" t="str">
        <f>IF(Table9[[#This Row],[Código do agregado
'[Entidade']]]="","",(CONCATENATE(VLOOKUP(Table9[[#This Row],[Código do agregado
'[Entidade']]],Table8[[Código do agregado '[Entidade']]:[Código do agregado
'[1º Direito']]],8,FALSE),".",Table9[[#This Row],[Membro]])))</f>
        <v/>
      </c>
      <c r="C2099" s="278"/>
      <c r="D2099" s="279"/>
      <c r="E2099" s="280" t="str">
        <f ca="1">IF(Table9[[#This Row],[Data de nascimento (aaaa-mm-dd)]]="","",(IF(A2099="","",DATEDIF(D2099,NOW(),"y"))))</f>
        <v/>
      </c>
      <c r="F2099" s="281"/>
      <c r="G2099" s="282"/>
      <c r="H2099" s="283" t="str">
        <f>IF(G2099="","",IF(G2099&gt;(auxiliar!L$2*14),"Sim","Não"))</f>
        <v/>
      </c>
      <c r="I2099" s="384" t="str">
        <f t="shared" si="135"/>
        <v/>
      </c>
      <c r="J2099" s="380" t="str">
        <f>IF(Table9[[#This Row],[Código do agregado
'[Entidade']]]="","",IF(A2099&lt;&gt;A2098,"A",IF(J2098="A","B",IF(J2098="B","C",IF(J2098="C","D",IF(J2098="D","E",IF(J2098="E","F",IF(J2098="F","G",IF(J2098="G","H",IF(J2098="H","I",IF(J2098="I","J",IF(J2098="J","K",IF(J2098="K","L",IF(J2098="L","M",IF(J2098="M","N",IF(J2098="N","O",IF(J2098="O","P",IF(J2098="P","Q"))))))))))))))))))</f>
        <v/>
      </c>
      <c r="K2099" s="284" t="str">
        <f t="shared" si="136"/>
        <v/>
      </c>
      <c r="L2099" s="285" t="str">
        <f t="shared" si="137"/>
        <v/>
      </c>
      <c r="M2099" s="286" t="str">
        <f t="shared" ca="1" si="138"/>
        <v/>
      </c>
      <c r="U2099" s="275"/>
    </row>
    <row r="2100" spans="1:21" x14ac:dyDescent="0.25">
      <c r="A2100" s="276"/>
      <c r="B2100" s="277" t="str">
        <f>IF(Table9[[#This Row],[Código do agregado
'[Entidade']]]="","",(CONCATENATE(VLOOKUP(Table9[[#This Row],[Código do agregado
'[Entidade']]],Table8[[Código do agregado '[Entidade']]:[Código do agregado
'[1º Direito']]],8,FALSE),".",Table9[[#This Row],[Membro]])))</f>
        <v/>
      </c>
      <c r="C2100" s="278"/>
      <c r="D2100" s="279"/>
      <c r="E2100" s="280" t="str">
        <f ca="1">IF(Table9[[#This Row],[Data de nascimento (aaaa-mm-dd)]]="","",(IF(A2100="","",DATEDIF(D2100,NOW(),"y"))))</f>
        <v/>
      </c>
      <c r="F2100" s="281"/>
      <c r="G2100" s="282"/>
      <c r="H2100" s="283" t="str">
        <f>IF(G2100="","",IF(G2100&gt;(auxiliar!L$2*14),"Sim","Não"))</f>
        <v/>
      </c>
      <c r="I2100" s="384" t="str">
        <f t="shared" si="135"/>
        <v/>
      </c>
      <c r="J2100" s="380" t="str">
        <f>IF(Table9[[#This Row],[Código do agregado
'[Entidade']]]="","",IF(A2100&lt;&gt;A2099,"A",IF(J2099="A","B",IF(J2099="B","C",IF(J2099="C","D",IF(J2099="D","E",IF(J2099="E","F",IF(J2099="F","G",IF(J2099="G","H",IF(J2099="H","I",IF(J2099="I","J",IF(J2099="J","K",IF(J2099="K","L",IF(J2099="L","M",IF(J2099="M","N",IF(J2099="N","O",IF(J2099="O","P",IF(J2099="P","Q"))))))))))))))))))</f>
        <v/>
      </c>
      <c r="K2100" s="284" t="str">
        <f t="shared" si="136"/>
        <v/>
      </c>
      <c r="L2100" s="285" t="str">
        <f t="shared" si="137"/>
        <v/>
      </c>
      <c r="M2100" s="286" t="str">
        <f t="shared" ca="1" si="138"/>
        <v/>
      </c>
      <c r="U2100" s="275"/>
    </row>
    <row r="2101" spans="1:21" x14ac:dyDescent="0.25">
      <c r="A2101" s="276"/>
      <c r="B2101" s="277" t="str">
        <f>IF(Table9[[#This Row],[Código do agregado
'[Entidade']]]="","",(CONCATENATE(VLOOKUP(Table9[[#This Row],[Código do agregado
'[Entidade']]],Table8[[Código do agregado '[Entidade']]:[Código do agregado
'[1º Direito']]],8,FALSE),".",Table9[[#This Row],[Membro]])))</f>
        <v/>
      </c>
      <c r="C2101" s="278"/>
      <c r="D2101" s="279"/>
      <c r="E2101" s="280" t="str">
        <f ca="1">IF(Table9[[#This Row],[Data de nascimento (aaaa-mm-dd)]]="","",(IF(A2101="","",DATEDIF(D2101,NOW(),"y"))))</f>
        <v/>
      </c>
      <c r="F2101" s="281"/>
      <c r="G2101" s="282"/>
      <c r="H2101" s="283" t="str">
        <f>IF(G2101="","",IF(G2101&gt;(auxiliar!L$2*14),"Sim","Não"))</f>
        <v/>
      </c>
      <c r="I2101" s="384" t="str">
        <f t="shared" si="135"/>
        <v/>
      </c>
      <c r="J2101" s="380" t="str">
        <f>IF(Table9[[#This Row],[Código do agregado
'[Entidade']]]="","",IF(A2101&lt;&gt;A2100,"A",IF(J2100="A","B",IF(J2100="B","C",IF(J2100="C","D",IF(J2100="D","E",IF(J2100="E","F",IF(J2100="F","G",IF(J2100="G","H",IF(J2100="H","I",IF(J2100="I","J",IF(J2100="J","K",IF(J2100="K","L",IF(J2100="L","M",IF(J2100="M","N",IF(J2100="N","O",IF(J2100="O","P",IF(J2100="P","Q"))))))))))))))))))</f>
        <v/>
      </c>
      <c r="K2101" s="284" t="str">
        <f t="shared" si="72"/>
        <v/>
      </c>
      <c r="L2101" s="285" t="str">
        <f t="shared" si="73"/>
        <v/>
      </c>
      <c r="M2101" s="286" t="str">
        <f t="shared" ca="1" si="74"/>
        <v/>
      </c>
      <c r="U2101" s="275"/>
    </row>
    <row r="2102" spans="1:21" x14ac:dyDescent="0.25">
      <c r="A2102" s="276"/>
      <c r="B2102" s="277" t="str">
        <f>IF(Table9[[#This Row],[Código do agregado
'[Entidade']]]="","",(CONCATENATE(VLOOKUP(Table9[[#This Row],[Código do agregado
'[Entidade']]],Table8[[Código do agregado '[Entidade']]:[Código do agregado
'[1º Direito']]],8,FALSE),".",Table9[[#This Row],[Membro]])))</f>
        <v/>
      </c>
      <c r="C2102" s="278"/>
      <c r="D2102" s="279"/>
      <c r="E2102" s="280" t="str">
        <f ca="1">IF(Table9[[#This Row],[Data de nascimento (aaaa-mm-dd)]]="","",(IF(A2102="","",DATEDIF(D2102,NOW(),"y"))))</f>
        <v/>
      </c>
      <c r="F2102" s="281"/>
      <c r="G2102" s="282"/>
      <c r="H2102" s="283" t="str">
        <f>IF(G2102="","",IF(G2102&gt;(auxiliar!L$2*14),"Sim","Não"))</f>
        <v/>
      </c>
      <c r="I2102" s="384" t="str">
        <f t="shared" si="135"/>
        <v/>
      </c>
      <c r="J2102" s="380" t="str">
        <f>IF(Table9[[#This Row],[Código do agregado
'[Entidade']]]="","",IF(A2102&lt;&gt;A2101,"A",IF(J2101="A","B",IF(J2101="B","C",IF(J2101="C","D",IF(J2101="D","E",IF(J2101="E","F",IF(J2101="F","G",IF(J2101="G","H",IF(J2101="H","I",IF(J2101="I","J",IF(J2101="J","K",IF(J2101="K","L",IF(J2101="L","M",IF(J2101="M","N",IF(J2101="N","O",IF(J2101="O","P",IF(J2101="P","Q"))))))))))))))))))</f>
        <v/>
      </c>
      <c r="K2102" s="284" t="str">
        <f t="shared" si="72"/>
        <v/>
      </c>
      <c r="L2102" s="285" t="str">
        <f t="shared" si="73"/>
        <v/>
      </c>
      <c r="M2102" s="286" t="str">
        <f t="shared" ca="1" si="74"/>
        <v/>
      </c>
      <c r="U2102" s="275"/>
    </row>
    <row r="2103" spans="1:21" x14ac:dyDescent="0.25">
      <c r="A2103" s="276"/>
      <c r="B2103" s="277" t="str">
        <f>IF(Table9[[#This Row],[Código do agregado
'[Entidade']]]="","",(CONCATENATE(VLOOKUP(Table9[[#This Row],[Código do agregado
'[Entidade']]],Table8[[Código do agregado '[Entidade']]:[Código do agregado
'[1º Direito']]],8,FALSE),".",Table9[[#This Row],[Membro]])))</f>
        <v/>
      </c>
      <c r="C2103" s="278"/>
      <c r="D2103" s="279"/>
      <c r="E2103" s="280" t="str">
        <f ca="1">IF(Table9[[#This Row],[Data de nascimento (aaaa-mm-dd)]]="","",(IF(A2103="","",DATEDIF(D2103,NOW(),"y"))))</f>
        <v/>
      </c>
      <c r="F2103" s="281"/>
      <c r="G2103" s="282"/>
      <c r="H2103" s="283" t="str">
        <f>IF(G2103="","",IF(G2103&gt;(auxiliar!L$2*14),"Sim","Não"))</f>
        <v/>
      </c>
      <c r="I2103" s="384" t="str">
        <f t="shared" si="135"/>
        <v/>
      </c>
      <c r="J2103" s="380" t="str">
        <f>IF(Table9[[#This Row],[Código do agregado
'[Entidade']]]="","",IF(A2103&lt;&gt;A2102,"A",IF(J2102="A","B",IF(J2102="B","C",IF(J2102="C","D",IF(J2102="D","E",IF(J2102="E","F",IF(J2102="F","G",IF(J2102="G","H",IF(J2102="H","I",IF(J2102="I","J",IF(J2102="J","K",IF(J2102="K","L",IF(J2102="L","M",IF(J2102="M","N",IF(J2102="N","O",IF(J2102="O","P",IF(J2102="P","Q"))))))))))))))))))</f>
        <v/>
      </c>
      <c r="K2103" s="284" t="str">
        <f t="shared" si="72"/>
        <v/>
      </c>
      <c r="L2103" s="285" t="str">
        <f t="shared" si="73"/>
        <v/>
      </c>
      <c r="M2103" s="286" t="str">
        <f t="shared" ca="1" si="74"/>
        <v/>
      </c>
      <c r="U2103" s="275"/>
    </row>
    <row r="2104" spans="1:21" x14ac:dyDescent="0.25">
      <c r="A2104" s="276"/>
      <c r="B2104" s="277" t="str">
        <f>IF(Table9[[#This Row],[Código do agregado
'[Entidade']]]="","",(CONCATENATE(VLOOKUP(Table9[[#This Row],[Código do agregado
'[Entidade']]],Table8[[Código do agregado '[Entidade']]:[Código do agregado
'[1º Direito']]],8,FALSE),".",Table9[[#This Row],[Membro]])))</f>
        <v/>
      </c>
      <c r="C2104" s="278"/>
      <c r="D2104" s="279"/>
      <c r="E2104" s="280" t="str">
        <f ca="1">IF(Table9[[#This Row],[Data de nascimento (aaaa-mm-dd)]]="","",(IF(A2104="","",DATEDIF(D2104,NOW(),"y"))))</f>
        <v/>
      </c>
      <c r="F2104" s="281"/>
      <c r="G2104" s="282"/>
      <c r="H2104" s="283" t="str">
        <f>IF(G2104="","",IF(G2104&gt;(auxiliar!L$2*14),"Sim","Não"))</f>
        <v/>
      </c>
      <c r="I2104" s="384" t="str">
        <f t="shared" si="135"/>
        <v/>
      </c>
      <c r="J2104" s="380" t="str">
        <f>IF(Table9[[#This Row],[Código do agregado
'[Entidade']]]="","",IF(A2104&lt;&gt;A2103,"A",IF(J2103="A","B",IF(J2103="B","C",IF(J2103="C","D",IF(J2103="D","E",IF(J2103="E","F",IF(J2103="F","G",IF(J2103="G","H",IF(J2103="H","I",IF(J2103="I","J",IF(J2103="J","K",IF(J2103="K","L",IF(J2103="L","M",IF(J2103="M","N",IF(J2103="N","O",IF(J2103="O","P",IF(J2103="P","Q"))))))))))))))))))</f>
        <v/>
      </c>
      <c r="K2104" s="284" t="str">
        <f t="shared" si="72"/>
        <v/>
      </c>
      <c r="L2104" s="285" t="str">
        <f t="shared" si="73"/>
        <v/>
      </c>
      <c r="M2104" s="286" t="str">
        <f t="shared" ca="1" si="74"/>
        <v/>
      </c>
      <c r="U2104" s="275"/>
    </row>
    <row r="2105" spans="1:21" x14ac:dyDescent="0.25">
      <c r="A2105" s="276"/>
      <c r="B2105" s="277" t="str">
        <f>IF(Table9[[#This Row],[Código do agregado
'[Entidade']]]="","",(CONCATENATE(VLOOKUP(Table9[[#This Row],[Código do agregado
'[Entidade']]],Table8[[Código do agregado '[Entidade']]:[Código do agregado
'[1º Direito']]],8,FALSE),".",Table9[[#This Row],[Membro]])))</f>
        <v/>
      </c>
      <c r="C2105" s="278"/>
      <c r="D2105" s="279"/>
      <c r="E2105" s="280" t="str">
        <f ca="1">IF(Table9[[#This Row],[Data de nascimento (aaaa-mm-dd)]]="","",(IF(A2105="","",DATEDIF(D2105,NOW(),"y"))))</f>
        <v/>
      </c>
      <c r="F2105" s="281"/>
      <c r="G2105" s="282"/>
      <c r="H2105" s="283" t="str">
        <f>IF(G2105="","",IF(G2105&gt;(auxiliar!L$2*14),"Sim","Não"))</f>
        <v/>
      </c>
      <c r="I2105" s="384" t="str">
        <f t="shared" si="135"/>
        <v/>
      </c>
      <c r="J2105" s="380" t="str">
        <f>IF(Table9[[#This Row],[Código do agregado
'[Entidade']]]="","",IF(A2105&lt;&gt;A2104,"A",IF(J2104="A","B",IF(J2104="B","C",IF(J2104="C","D",IF(J2104="D","E",IF(J2104="E","F",IF(J2104="F","G",IF(J2104="G","H",IF(J2104="H","I",IF(J2104="I","J",IF(J2104="J","K",IF(J2104="K","L",IF(J2104="L","M",IF(J2104="M","N",IF(J2104="N","O",IF(J2104="O","P",IF(J2104="P","Q"))))))))))))))))))</f>
        <v/>
      </c>
      <c r="K2105" s="284" t="str">
        <f t="shared" si="72"/>
        <v/>
      </c>
      <c r="L2105" s="285" t="str">
        <f t="shared" si="73"/>
        <v/>
      </c>
      <c r="M2105" s="286" t="str">
        <f t="shared" ca="1" si="74"/>
        <v/>
      </c>
      <c r="U2105" s="275"/>
    </row>
    <row r="2106" spans="1:21" x14ac:dyDescent="0.25">
      <c r="A2106" s="276"/>
      <c r="B2106" s="277" t="str">
        <f>IF(Table9[[#This Row],[Código do agregado
'[Entidade']]]="","",(CONCATENATE(VLOOKUP(Table9[[#This Row],[Código do agregado
'[Entidade']]],Table8[[Código do agregado '[Entidade']]:[Código do agregado
'[1º Direito']]],8,FALSE),".",Table9[[#This Row],[Membro]])))</f>
        <v/>
      </c>
      <c r="C2106" s="278"/>
      <c r="D2106" s="279"/>
      <c r="E2106" s="280" t="str">
        <f ca="1">IF(Table9[[#This Row],[Data de nascimento (aaaa-mm-dd)]]="","",(IF(A2106="","",DATEDIF(D2106,NOW(),"y"))))</f>
        <v/>
      </c>
      <c r="F2106" s="281"/>
      <c r="G2106" s="282"/>
      <c r="H2106" s="283" t="str">
        <f>IF(G2106="","",IF(G2106&gt;(auxiliar!L$2*14),"Sim","Não"))</f>
        <v/>
      </c>
      <c r="I2106" s="384" t="str">
        <f t="shared" si="135"/>
        <v/>
      </c>
      <c r="J2106" s="380" t="str">
        <f>IF(Table9[[#This Row],[Código do agregado
'[Entidade']]]="","",IF(A2106&lt;&gt;A2105,"A",IF(J2105="A","B",IF(J2105="B","C",IF(J2105="C","D",IF(J2105="D","E",IF(J2105="E","F",IF(J2105="F","G",IF(J2105="G","H",IF(J2105="H","I",IF(J2105="I","J",IF(J2105="J","K",IF(J2105="K","L",IF(J2105="L","M",IF(J2105="M","N",IF(J2105="N","O",IF(J2105="O","P",IF(J2105="P","Q"))))))))))))))))))</f>
        <v/>
      </c>
      <c r="K2106" s="284" t="str">
        <f t="shared" si="72"/>
        <v/>
      </c>
      <c r="L2106" s="285" t="str">
        <f t="shared" si="73"/>
        <v/>
      </c>
      <c r="M2106" s="286" t="str">
        <f t="shared" ca="1" si="74"/>
        <v/>
      </c>
      <c r="U2106" s="275"/>
    </row>
    <row r="2107" spans="1:21" x14ac:dyDescent="0.25">
      <c r="A2107" s="276"/>
      <c r="B2107" s="277" t="str">
        <f>IF(Table9[[#This Row],[Código do agregado
'[Entidade']]]="","",(CONCATENATE(VLOOKUP(Table9[[#This Row],[Código do agregado
'[Entidade']]],Table8[[Código do agregado '[Entidade']]:[Código do agregado
'[1º Direito']]],8,FALSE),".",Table9[[#This Row],[Membro]])))</f>
        <v/>
      </c>
      <c r="C2107" s="278"/>
      <c r="D2107" s="279"/>
      <c r="E2107" s="280" t="str">
        <f ca="1">IF(Table9[[#This Row],[Data de nascimento (aaaa-mm-dd)]]="","",(IF(A2107="","",DATEDIF(D2107,NOW(),"y"))))</f>
        <v/>
      </c>
      <c r="F2107" s="281"/>
      <c r="G2107" s="282"/>
      <c r="H2107" s="283" t="str">
        <f>IF(G2107="","",IF(G2107&gt;(auxiliar!L$2*14),"Sim","Não"))</f>
        <v/>
      </c>
      <c r="I2107" s="384" t="str">
        <f t="shared" si="135"/>
        <v/>
      </c>
      <c r="J2107" s="380" t="str">
        <f>IF(Table9[[#This Row],[Código do agregado
'[Entidade']]]="","",IF(A2107&lt;&gt;A2106,"A",IF(J2106="A","B",IF(J2106="B","C",IF(J2106="C","D",IF(J2106="D","E",IF(J2106="E","F",IF(J2106="F","G",IF(J2106="G","H",IF(J2106="H","I",IF(J2106="I","J",IF(J2106="J","K",IF(J2106="K","L",IF(J2106="L","M",IF(J2106="M","N",IF(J2106="N","O",IF(J2106="O","P",IF(J2106="P","Q"))))))))))))))))))</f>
        <v/>
      </c>
      <c r="K2107" s="284" t="str">
        <f t="shared" si="72"/>
        <v/>
      </c>
      <c r="L2107" s="285" t="str">
        <f t="shared" si="73"/>
        <v/>
      </c>
      <c r="M2107" s="286" t="str">
        <f t="shared" ca="1" si="74"/>
        <v/>
      </c>
      <c r="U2107" s="275"/>
    </row>
    <row r="2108" spans="1:21" x14ac:dyDescent="0.25">
      <c r="A2108" s="276"/>
      <c r="B2108" s="277" t="str">
        <f>IF(Table9[[#This Row],[Código do agregado
'[Entidade']]]="","",(CONCATENATE(VLOOKUP(Table9[[#This Row],[Código do agregado
'[Entidade']]],Table8[[Código do agregado '[Entidade']]:[Código do agregado
'[1º Direito']]],8,FALSE),".",Table9[[#This Row],[Membro]])))</f>
        <v/>
      </c>
      <c r="C2108" s="278"/>
      <c r="D2108" s="279"/>
      <c r="E2108" s="280" t="str">
        <f ca="1">IF(Table9[[#This Row],[Data de nascimento (aaaa-mm-dd)]]="","",(IF(A2108="","",DATEDIF(D2108,NOW(),"y"))))</f>
        <v/>
      </c>
      <c r="F2108" s="281"/>
      <c r="G2108" s="282"/>
      <c r="H2108" s="283" t="str">
        <f>IF(G2108="","",IF(G2108&gt;(auxiliar!L$2*14),"Sim","Não"))</f>
        <v/>
      </c>
      <c r="I2108" s="384" t="str">
        <f t="shared" si="135"/>
        <v/>
      </c>
      <c r="J2108" s="380" t="str">
        <f>IF(Table9[[#This Row],[Código do agregado
'[Entidade']]]="","",IF(A2108&lt;&gt;A2107,"A",IF(J2107="A","B",IF(J2107="B","C",IF(J2107="C","D",IF(J2107="D","E",IF(J2107="E","F",IF(J2107="F","G",IF(J2107="G","H",IF(J2107="H","I",IF(J2107="I","J",IF(J2107="J","K",IF(J2107="K","L",IF(J2107="L","M",IF(J2107="M","N",IF(J2107="N","O",IF(J2107="O","P",IF(J2107="P","Q"))))))))))))))))))</f>
        <v/>
      </c>
      <c r="K2108" s="284" t="str">
        <f t="shared" ref="K2108:K2171" si="139">IFERROR(IF(OR(RIGHT(C2108,1)-(11-((9*LEFT(C2108,1)+8*MID(C2108,2,1)+7*MID(C2108,3,1)+6*MID(C2108,4,1)+5*MID(C2108,5,1)+4*MID(C2108,6,1)+3*MID(C2108,7,1)+2*MID(C2108,8,1))-(11*INT((9*LEFT(C2108,1)+8*MID(C2108,2,1)+7*MID(C2108,3,1)+6*MID(C2108,4,1)+5*MID(C2108,5,1)+4*MID(C2108,6,1)+3*MID(C2108,7,1)+2*MID(C2108,8,1))/11))))=0,RIGHT(C2108,1)-(11-((9*LEFT(C2108,1)+8*MID(C2108,2,1)+7*MID(C2108,3,1)+6*MID(C2108,4,1)+5*MID(C2108,5,1)+4*MID(C2108,6,1)+3*MID(C2108,7,1)+2*MID(C2108,8,1))-(11*INT((9*LEFT(C2108,1)+8*MID(C2108,2,1)+7*MID(C2108,3,1)+6*MID(C2108,4,1)+5*MID(C2108,5,1)+4*MID(C2108,6,1)+3*MID(C2108,7,1)+2*MID(C2108,8,1))/11))))=-11,RIGHT(C2108,1)-(11-((9*LEFT(C2108,1)+8*MID(C2108,2,1)+7*MID(C2108,3,1)+6*MID(C2108,4,1)+5*MID(C2108,5,1)+4*MID(C2108,6,1)+3*MID(C2108,7,1)+2*MID(C2108,8,1))-(11*INT((9*LEFT(C2108,1)+8*MID(C2108,2,1)+7*MID(C2108,3,1)+6*MID(C2108,4,1)+5*MID(C2108,5,1)+4*MID(C2108,6,1)+3*MID(C2108,7,1)+2*MID(C2108,8,1))/11))))=-10),"","X"),"")</f>
        <v/>
      </c>
      <c r="L2108" s="285" t="str">
        <f t="shared" ref="L2108:L2171" si="140">IF(RIGHT(B2108,1)="A","",IF(B2108="","",IF(OR(E2108&gt;65,AND(E2108&gt;17,E2108&lt;26)),"Rend","")))</f>
        <v/>
      </c>
      <c r="M2108" s="286" t="str">
        <f t="shared" ref="M2108:M2171" ca="1" si="141">IF(OR(E2108&lt;18,AND(H2108="Não",L2108="Rend")),"Dep","")</f>
        <v/>
      </c>
      <c r="U2108" s="275"/>
    </row>
    <row r="2109" spans="1:21" x14ac:dyDescent="0.25">
      <c r="A2109" s="276"/>
      <c r="B2109" s="277" t="str">
        <f>IF(Table9[[#This Row],[Código do agregado
'[Entidade']]]="","",(CONCATENATE(VLOOKUP(Table9[[#This Row],[Código do agregado
'[Entidade']]],Table8[[Código do agregado '[Entidade']]:[Código do agregado
'[1º Direito']]],8,FALSE),".",Table9[[#This Row],[Membro]])))</f>
        <v/>
      </c>
      <c r="C2109" s="278"/>
      <c r="D2109" s="279"/>
      <c r="E2109" s="280" t="str">
        <f ca="1">IF(Table9[[#This Row],[Data de nascimento (aaaa-mm-dd)]]="","",(IF(A2109="","",DATEDIF(D2109,NOW(),"y"))))</f>
        <v/>
      </c>
      <c r="F2109" s="281"/>
      <c r="G2109" s="282"/>
      <c r="H2109" s="283" t="str">
        <f>IF(G2109="","",IF(G2109&gt;(auxiliar!L$2*14),"Sim","Não"))</f>
        <v/>
      </c>
      <c r="I2109" s="384" t="str">
        <f t="shared" si="135"/>
        <v/>
      </c>
      <c r="J2109" s="380" t="str">
        <f>IF(Table9[[#This Row],[Código do agregado
'[Entidade']]]="","",IF(A2109&lt;&gt;A2108,"A",IF(J2108="A","B",IF(J2108="B","C",IF(J2108="C","D",IF(J2108="D","E",IF(J2108="E","F",IF(J2108="F","G",IF(J2108="G","H",IF(J2108="H","I",IF(J2108="I","J",IF(J2108="J","K",IF(J2108="K","L",IF(J2108="L","M",IF(J2108="M","N",IF(J2108="N","O",IF(J2108="O","P",IF(J2108="P","Q"))))))))))))))))))</f>
        <v/>
      </c>
      <c r="K2109" s="284" t="str">
        <f t="shared" si="139"/>
        <v/>
      </c>
      <c r="L2109" s="285" t="str">
        <f t="shared" si="140"/>
        <v/>
      </c>
      <c r="M2109" s="286" t="str">
        <f t="shared" ca="1" si="141"/>
        <v/>
      </c>
      <c r="U2109" s="275"/>
    </row>
    <row r="2110" spans="1:21" x14ac:dyDescent="0.25">
      <c r="A2110" s="276"/>
      <c r="B2110" s="277" t="str">
        <f>IF(Table9[[#This Row],[Código do agregado
'[Entidade']]]="","",(CONCATENATE(VLOOKUP(Table9[[#This Row],[Código do agregado
'[Entidade']]],Table8[[Código do agregado '[Entidade']]:[Código do agregado
'[1º Direito']]],8,FALSE),".",Table9[[#This Row],[Membro]])))</f>
        <v/>
      </c>
      <c r="C2110" s="278"/>
      <c r="D2110" s="279"/>
      <c r="E2110" s="280" t="str">
        <f ca="1">IF(Table9[[#This Row],[Data de nascimento (aaaa-mm-dd)]]="","",(IF(A2110="","",DATEDIF(D2110,NOW(),"y"))))</f>
        <v/>
      </c>
      <c r="F2110" s="281"/>
      <c r="G2110" s="282"/>
      <c r="H2110" s="283" t="str">
        <f>IF(G2110="","",IF(G2110&gt;(auxiliar!L$2*14),"Sim","Não"))</f>
        <v/>
      </c>
      <c r="I2110" s="384" t="str">
        <f t="shared" si="135"/>
        <v/>
      </c>
      <c r="J2110" s="380" t="str">
        <f>IF(Table9[[#This Row],[Código do agregado
'[Entidade']]]="","",IF(A2110&lt;&gt;A2109,"A",IF(J2109="A","B",IF(J2109="B","C",IF(J2109="C","D",IF(J2109="D","E",IF(J2109="E","F",IF(J2109="F","G",IF(J2109="G","H",IF(J2109="H","I",IF(J2109="I","J",IF(J2109="J","K",IF(J2109="K","L",IF(J2109="L","M",IF(J2109="M","N",IF(J2109="N","O",IF(J2109="O","P",IF(J2109="P","Q"))))))))))))))))))</f>
        <v/>
      </c>
      <c r="K2110" s="284" t="str">
        <f t="shared" si="139"/>
        <v/>
      </c>
      <c r="L2110" s="285" t="str">
        <f t="shared" si="140"/>
        <v/>
      </c>
      <c r="M2110" s="286" t="str">
        <f t="shared" ca="1" si="141"/>
        <v/>
      </c>
      <c r="U2110" s="275"/>
    </row>
    <row r="2111" spans="1:21" x14ac:dyDescent="0.25">
      <c r="A2111" s="276"/>
      <c r="B2111" s="277" t="str">
        <f>IF(Table9[[#This Row],[Código do agregado
'[Entidade']]]="","",(CONCATENATE(VLOOKUP(Table9[[#This Row],[Código do agregado
'[Entidade']]],Table8[[Código do agregado '[Entidade']]:[Código do agregado
'[1º Direito']]],8,FALSE),".",Table9[[#This Row],[Membro]])))</f>
        <v/>
      </c>
      <c r="C2111" s="278"/>
      <c r="D2111" s="279"/>
      <c r="E2111" s="280" t="str">
        <f ca="1">IF(Table9[[#This Row],[Data de nascimento (aaaa-mm-dd)]]="","",(IF(A2111="","",DATEDIF(D2111,NOW(),"y"))))</f>
        <v/>
      </c>
      <c r="F2111" s="281"/>
      <c r="G2111" s="282"/>
      <c r="H2111" s="283" t="str">
        <f>IF(G2111="","",IF(G2111&gt;(auxiliar!L$2*14),"Sim","Não"))</f>
        <v/>
      </c>
      <c r="I2111" s="384" t="str">
        <f t="shared" si="135"/>
        <v/>
      </c>
      <c r="J2111" s="380" t="str">
        <f>IF(Table9[[#This Row],[Código do agregado
'[Entidade']]]="","",IF(A2111&lt;&gt;A2110,"A",IF(J2110="A","B",IF(J2110="B","C",IF(J2110="C","D",IF(J2110="D","E",IF(J2110="E","F",IF(J2110="F","G",IF(J2110="G","H",IF(J2110="H","I",IF(J2110="I","J",IF(J2110="J","K",IF(J2110="K","L",IF(J2110="L","M",IF(J2110="M","N",IF(J2110="N","O",IF(J2110="O","P",IF(J2110="P","Q"))))))))))))))))))</f>
        <v/>
      </c>
      <c r="K2111" s="284" t="str">
        <f t="shared" si="139"/>
        <v/>
      </c>
      <c r="L2111" s="285" t="str">
        <f t="shared" si="140"/>
        <v/>
      </c>
      <c r="M2111" s="286" t="str">
        <f t="shared" ca="1" si="141"/>
        <v/>
      </c>
      <c r="U2111" s="275"/>
    </row>
    <row r="2112" spans="1:21" x14ac:dyDescent="0.25">
      <c r="A2112" s="276"/>
      <c r="B2112" s="277" t="str">
        <f>IF(Table9[[#This Row],[Código do agregado
'[Entidade']]]="","",(CONCATENATE(VLOOKUP(Table9[[#This Row],[Código do agregado
'[Entidade']]],Table8[[Código do agregado '[Entidade']]:[Código do agregado
'[1º Direito']]],8,FALSE),".",Table9[[#This Row],[Membro]])))</f>
        <v/>
      </c>
      <c r="C2112" s="278"/>
      <c r="D2112" s="279"/>
      <c r="E2112" s="280" t="str">
        <f ca="1">IF(Table9[[#This Row],[Data de nascimento (aaaa-mm-dd)]]="","",(IF(A2112="","",DATEDIF(D2112,NOW(),"y"))))</f>
        <v/>
      </c>
      <c r="F2112" s="281"/>
      <c r="G2112" s="282"/>
      <c r="H2112" s="283" t="str">
        <f>IF(G2112="","",IF(G2112&gt;(auxiliar!L$2*14),"Sim","Não"))</f>
        <v/>
      </c>
      <c r="I2112" s="384" t="str">
        <f t="shared" si="135"/>
        <v/>
      </c>
      <c r="J2112" s="380" t="str">
        <f>IF(Table9[[#This Row],[Código do agregado
'[Entidade']]]="","",IF(A2112&lt;&gt;A2111,"A",IF(J2111="A","B",IF(J2111="B","C",IF(J2111="C","D",IF(J2111="D","E",IF(J2111="E","F",IF(J2111="F","G",IF(J2111="G","H",IF(J2111="H","I",IF(J2111="I","J",IF(J2111="J","K",IF(J2111="K","L",IF(J2111="L","M",IF(J2111="M","N",IF(J2111="N","O",IF(J2111="O","P",IF(J2111="P","Q"))))))))))))))))))</f>
        <v/>
      </c>
      <c r="K2112" s="284" t="str">
        <f t="shared" si="139"/>
        <v/>
      </c>
      <c r="L2112" s="285" t="str">
        <f t="shared" si="140"/>
        <v/>
      </c>
      <c r="M2112" s="286" t="str">
        <f t="shared" ca="1" si="141"/>
        <v/>
      </c>
      <c r="U2112" s="275"/>
    </row>
    <row r="2113" spans="1:21" x14ac:dyDescent="0.25">
      <c r="A2113" s="276"/>
      <c r="B2113" s="277" t="str">
        <f>IF(Table9[[#This Row],[Código do agregado
'[Entidade']]]="","",(CONCATENATE(VLOOKUP(Table9[[#This Row],[Código do agregado
'[Entidade']]],Table8[[Código do agregado '[Entidade']]:[Código do agregado
'[1º Direito']]],8,FALSE),".",Table9[[#This Row],[Membro]])))</f>
        <v/>
      </c>
      <c r="C2113" s="278"/>
      <c r="D2113" s="279"/>
      <c r="E2113" s="280" t="str">
        <f ca="1">IF(Table9[[#This Row],[Data de nascimento (aaaa-mm-dd)]]="","",(IF(A2113="","",DATEDIF(D2113,NOW(),"y"))))</f>
        <v/>
      </c>
      <c r="F2113" s="281"/>
      <c r="G2113" s="282"/>
      <c r="H2113" s="283" t="str">
        <f>IF(G2113="","",IF(G2113&gt;(auxiliar!L$2*14),"Sim","Não"))</f>
        <v/>
      </c>
      <c r="I2113" s="384" t="str">
        <f t="shared" si="135"/>
        <v/>
      </c>
      <c r="J2113" s="380" t="str">
        <f>IF(Table9[[#This Row],[Código do agregado
'[Entidade']]]="","",IF(A2113&lt;&gt;A2112,"A",IF(J2112="A","B",IF(J2112="B","C",IF(J2112="C","D",IF(J2112="D","E",IF(J2112="E","F",IF(J2112="F","G",IF(J2112="G","H",IF(J2112="H","I",IF(J2112="I","J",IF(J2112="J","K",IF(J2112="K","L",IF(J2112="L","M",IF(J2112="M","N",IF(J2112="N","O",IF(J2112="O","P",IF(J2112="P","Q"))))))))))))))))))</f>
        <v/>
      </c>
      <c r="K2113" s="284" t="str">
        <f t="shared" si="139"/>
        <v/>
      </c>
      <c r="L2113" s="285" t="str">
        <f t="shared" si="140"/>
        <v/>
      </c>
      <c r="M2113" s="286" t="str">
        <f t="shared" ca="1" si="141"/>
        <v/>
      </c>
      <c r="U2113" s="275"/>
    </row>
    <row r="2114" spans="1:21" x14ac:dyDescent="0.25">
      <c r="A2114" s="276"/>
      <c r="B2114" s="277" t="str">
        <f>IF(Table9[[#This Row],[Código do agregado
'[Entidade']]]="","",(CONCATENATE(VLOOKUP(Table9[[#This Row],[Código do agregado
'[Entidade']]],Table8[[Código do agregado '[Entidade']]:[Código do agregado
'[1º Direito']]],8,FALSE),".",Table9[[#This Row],[Membro]])))</f>
        <v/>
      </c>
      <c r="C2114" s="278"/>
      <c r="D2114" s="279"/>
      <c r="E2114" s="280" t="str">
        <f ca="1">IF(Table9[[#This Row],[Data de nascimento (aaaa-mm-dd)]]="","",(IF(A2114="","",DATEDIF(D2114,NOW(),"y"))))</f>
        <v/>
      </c>
      <c r="F2114" s="281"/>
      <c r="G2114" s="282"/>
      <c r="H2114" s="283" t="str">
        <f>IF(G2114="","",IF(G2114&gt;(auxiliar!L$2*14),"Sim","Não"))</f>
        <v/>
      </c>
      <c r="I2114" s="384" t="str">
        <f t="shared" si="135"/>
        <v/>
      </c>
      <c r="J2114" s="380" t="str">
        <f>IF(Table9[[#This Row],[Código do agregado
'[Entidade']]]="","",IF(A2114&lt;&gt;A2113,"A",IF(J2113="A","B",IF(J2113="B","C",IF(J2113="C","D",IF(J2113="D","E",IF(J2113="E","F",IF(J2113="F","G",IF(J2113="G","H",IF(J2113="H","I",IF(J2113="I","J",IF(J2113="J","K",IF(J2113="K","L",IF(J2113="L","M",IF(J2113="M","N",IF(J2113="N","O",IF(J2113="O","P",IF(J2113="P","Q"))))))))))))))))))</f>
        <v/>
      </c>
      <c r="K2114" s="284" t="str">
        <f t="shared" si="139"/>
        <v/>
      </c>
      <c r="L2114" s="285" t="str">
        <f t="shared" si="140"/>
        <v/>
      </c>
      <c r="M2114" s="286" t="str">
        <f t="shared" ca="1" si="141"/>
        <v/>
      </c>
      <c r="U2114" s="275"/>
    </row>
    <row r="2115" spans="1:21" x14ac:dyDescent="0.25">
      <c r="A2115" s="276"/>
      <c r="B2115" s="277" t="str">
        <f>IF(Table9[[#This Row],[Código do agregado
'[Entidade']]]="","",(CONCATENATE(VLOOKUP(Table9[[#This Row],[Código do agregado
'[Entidade']]],Table8[[Código do agregado '[Entidade']]:[Código do agregado
'[1º Direito']]],8,FALSE),".",Table9[[#This Row],[Membro]])))</f>
        <v/>
      </c>
      <c r="C2115" s="278"/>
      <c r="D2115" s="279"/>
      <c r="E2115" s="280" t="str">
        <f ca="1">IF(Table9[[#This Row],[Data de nascimento (aaaa-mm-dd)]]="","",(IF(A2115="","",DATEDIF(D2115,NOW(),"y"))))</f>
        <v/>
      </c>
      <c r="F2115" s="281"/>
      <c r="G2115" s="282"/>
      <c r="H2115" s="283" t="str">
        <f>IF(G2115="","",IF(G2115&gt;(auxiliar!L$2*14),"Sim","Não"))</f>
        <v/>
      </c>
      <c r="I2115" s="384" t="str">
        <f t="shared" si="135"/>
        <v/>
      </c>
      <c r="J2115" s="380" t="str">
        <f>IF(Table9[[#This Row],[Código do agregado
'[Entidade']]]="","",IF(A2115&lt;&gt;A2114,"A",IF(J2114="A","B",IF(J2114="B","C",IF(J2114="C","D",IF(J2114="D","E",IF(J2114="E","F",IF(J2114="F","G",IF(J2114="G","H",IF(J2114="H","I",IF(J2114="I","J",IF(J2114="J","K",IF(J2114="K","L",IF(J2114="L","M",IF(J2114="M","N",IF(J2114="N","O",IF(J2114="O","P",IF(J2114="P","Q"))))))))))))))))))</f>
        <v/>
      </c>
      <c r="K2115" s="284" t="str">
        <f t="shared" si="139"/>
        <v/>
      </c>
      <c r="L2115" s="285" t="str">
        <f t="shared" si="140"/>
        <v/>
      </c>
      <c r="M2115" s="286" t="str">
        <f t="shared" ca="1" si="141"/>
        <v/>
      </c>
      <c r="U2115" s="275"/>
    </row>
    <row r="2116" spans="1:21" x14ac:dyDescent="0.25">
      <c r="A2116" s="276"/>
      <c r="B2116" s="277" t="str">
        <f>IF(Table9[[#This Row],[Código do agregado
'[Entidade']]]="","",(CONCATENATE(VLOOKUP(Table9[[#This Row],[Código do agregado
'[Entidade']]],Table8[[Código do agregado '[Entidade']]:[Código do agregado
'[1º Direito']]],8,FALSE),".",Table9[[#This Row],[Membro]])))</f>
        <v/>
      </c>
      <c r="C2116" s="278"/>
      <c r="D2116" s="279"/>
      <c r="E2116" s="280" t="str">
        <f ca="1">IF(Table9[[#This Row],[Data de nascimento (aaaa-mm-dd)]]="","",(IF(A2116="","",DATEDIF(D2116,NOW(),"y"))))</f>
        <v/>
      </c>
      <c r="F2116" s="281"/>
      <c r="G2116" s="282"/>
      <c r="H2116" s="283" t="str">
        <f>IF(G2116="","",IF(G2116&gt;(auxiliar!L$2*14),"Sim","Não"))</f>
        <v/>
      </c>
      <c r="I2116" s="384" t="str">
        <f t="shared" si="135"/>
        <v/>
      </c>
      <c r="J2116" s="380" t="str">
        <f>IF(Table9[[#This Row],[Código do agregado
'[Entidade']]]="","",IF(A2116&lt;&gt;A2115,"A",IF(J2115="A","B",IF(J2115="B","C",IF(J2115="C","D",IF(J2115="D","E",IF(J2115="E","F",IF(J2115="F","G",IF(J2115="G","H",IF(J2115="H","I",IF(J2115="I","J",IF(J2115="J","K",IF(J2115="K","L",IF(J2115="L","M",IF(J2115="M","N",IF(J2115="N","O",IF(J2115="O","P",IF(J2115="P","Q"))))))))))))))))))</f>
        <v/>
      </c>
      <c r="K2116" s="284" t="str">
        <f t="shared" si="139"/>
        <v/>
      </c>
      <c r="L2116" s="285" t="str">
        <f t="shared" si="140"/>
        <v/>
      </c>
      <c r="M2116" s="286" t="str">
        <f t="shared" ca="1" si="141"/>
        <v/>
      </c>
      <c r="U2116" s="275"/>
    </row>
    <row r="2117" spans="1:21" x14ac:dyDescent="0.25">
      <c r="A2117" s="276"/>
      <c r="B2117" s="277" t="str">
        <f>IF(Table9[[#This Row],[Código do agregado
'[Entidade']]]="","",(CONCATENATE(VLOOKUP(Table9[[#This Row],[Código do agregado
'[Entidade']]],Table8[[Código do agregado '[Entidade']]:[Código do agregado
'[1º Direito']]],8,FALSE),".",Table9[[#This Row],[Membro]])))</f>
        <v/>
      </c>
      <c r="C2117" s="278"/>
      <c r="D2117" s="279"/>
      <c r="E2117" s="280" t="str">
        <f ca="1">IF(Table9[[#This Row],[Data de nascimento (aaaa-mm-dd)]]="","",(IF(A2117="","",DATEDIF(D2117,NOW(),"y"))))</f>
        <v/>
      </c>
      <c r="F2117" s="281"/>
      <c r="G2117" s="282"/>
      <c r="H2117" s="283" t="str">
        <f>IF(G2117="","",IF(G2117&gt;(auxiliar!L$2*14),"Sim","Não"))</f>
        <v/>
      </c>
      <c r="I2117" s="384" t="str">
        <f t="shared" si="135"/>
        <v/>
      </c>
      <c r="J2117" s="380" t="str">
        <f>IF(Table9[[#This Row],[Código do agregado
'[Entidade']]]="","",IF(A2117&lt;&gt;A2116,"A",IF(J2116="A","B",IF(J2116="B","C",IF(J2116="C","D",IF(J2116="D","E",IF(J2116="E","F",IF(J2116="F","G",IF(J2116="G","H",IF(J2116="H","I",IF(J2116="I","J",IF(J2116="J","K",IF(J2116="K","L",IF(J2116="L","M",IF(J2116="M","N",IF(J2116="N","O",IF(J2116="O","P",IF(J2116="P","Q"))))))))))))))))))</f>
        <v/>
      </c>
      <c r="K2117" s="284" t="str">
        <f t="shared" si="139"/>
        <v/>
      </c>
      <c r="L2117" s="285" t="str">
        <f t="shared" si="140"/>
        <v/>
      </c>
      <c r="M2117" s="286" t="str">
        <f t="shared" ca="1" si="141"/>
        <v/>
      </c>
      <c r="U2117" s="275"/>
    </row>
    <row r="2118" spans="1:21" x14ac:dyDescent="0.25">
      <c r="A2118" s="276"/>
      <c r="B2118" s="277" t="str">
        <f>IF(Table9[[#This Row],[Código do agregado
'[Entidade']]]="","",(CONCATENATE(VLOOKUP(Table9[[#This Row],[Código do agregado
'[Entidade']]],Table8[[Código do agregado '[Entidade']]:[Código do agregado
'[1º Direito']]],8,FALSE),".",Table9[[#This Row],[Membro]])))</f>
        <v/>
      </c>
      <c r="C2118" s="278"/>
      <c r="D2118" s="279"/>
      <c r="E2118" s="280" t="str">
        <f ca="1">IF(Table9[[#This Row],[Data de nascimento (aaaa-mm-dd)]]="","",(IF(A2118="","",DATEDIF(D2118,NOW(),"y"))))</f>
        <v/>
      </c>
      <c r="F2118" s="281"/>
      <c r="G2118" s="282"/>
      <c r="H2118" s="283" t="str">
        <f>IF(G2118="","",IF(G2118&gt;(auxiliar!L$2*14),"Sim","Não"))</f>
        <v/>
      </c>
      <c r="I2118" s="384" t="str">
        <f t="shared" si="135"/>
        <v/>
      </c>
      <c r="J2118" s="380" t="str">
        <f>IF(Table9[[#This Row],[Código do agregado
'[Entidade']]]="","",IF(A2118&lt;&gt;A2117,"A",IF(J2117="A","B",IF(J2117="B","C",IF(J2117="C","D",IF(J2117="D","E",IF(J2117="E","F",IF(J2117="F","G",IF(J2117="G","H",IF(J2117="H","I",IF(J2117="I","J",IF(J2117="J","K",IF(J2117="K","L",IF(J2117="L","M",IF(J2117="M","N",IF(J2117="N","O",IF(J2117="O","P",IF(J2117="P","Q"))))))))))))))))))</f>
        <v/>
      </c>
      <c r="K2118" s="284" t="str">
        <f t="shared" si="139"/>
        <v/>
      </c>
      <c r="L2118" s="285" t="str">
        <f t="shared" si="140"/>
        <v/>
      </c>
      <c r="M2118" s="286" t="str">
        <f t="shared" ca="1" si="141"/>
        <v/>
      </c>
      <c r="U2118" s="275"/>
    </row>
    <row r="2119" spans="1:21" x14ac:dyDescent="0.25">
      <c r="A2119" s="276"/>
      <c r="B2119" s="277" t="str">
        <f>IF(Table9[[#This Row],[Código do agregado
'[Entidade']]]="","",(CONCATENATE(VLOOKUP(Table9[[#This Row],[Código do agregado
'[Entidade']]],Table8[[Código do agregado '[Entidade']]:[Código do agregado
'[1º Direito']]],8,FALSE),".",Table9[[#This Row],[Membro]])))</f>
        <v/>
      </c>
      <c r="C2119" s="278"/>
      <c r="D2119" s="279"/>
      <c r="E2119" s="280" t="str">
        <f ca="1">IF(Table9[[#This Row],[Data de nascimento (aaaa-mm-dd)]]="","",(IF(A2119="","",DATEDIF(D2119,NOW(),"y"))))</f>
        <v/>
      </c>
      <c r="F2119" s="281"/>
      <c r="G2119" s="282"/>
      <c r="H2119" s="283" t="str">
        <f>IF(G2119="","",IF(G2119&gt;(auxiliar!L$2*14),"Sim","Não"))</f>
        <v/>
      </c>
      <c r="I2119" s="384" t="str">
        <f t="shared" ref="I2119:I2182" si="142">IF(AND(A2119&lt;&gt;"",OR(C2119="",D2119="",F2119="",AND(H2119="",L2119="Rend"))),"NÃO","")</f>
        <v/>
      </c>
      <c r="J2119" s="380" t="str">
        <f>IF(Table9[[#This Row],[Código do agregado
'[Entidade']]]="","",IF(A2119&lt;&gt;A2118,"A",IF(J2118="A","B",IF(J2118="B","C",IF(J2118="C","D",IF(J2118="D","E",IF(J2118="E","F",IF(J2118="F","G",IF(J2118="G","H",IF(J2118="H","I",IF(J2118="I","J",IF(J2118="J","K",IF(J2118="K","L",IF(J2118="L","M",IF(J2118="M","N",IF(J2118="N","O",IF(J2118="O","P",IF(J2118="P","Q"))))))))))))))))))</f>
        <v/>
      </c>
      <c r="K2119" s="284" t="str">
        <f t="shared" si="139"/>
        <v/>
      </c>
      <c r="L2119" s="285" t="str">
        <f t="shared" si="140"/>
        <v/>
      </c>
      <c r="M2119" s="286" t="str">
        <f t="shared" ca="1" si="141"/>
        <v/>
      </c>
      <c r="U2119" s="275"/>
    </row>
    <row r="2120" spans="1:21" x14ac:dyDescent="0.25">
      <c r="A2120" s="276"/>
      <c r="B2120" s="277" t="str">
        <f>IF(Table9[[#This Row],[Código do agregado
'[Entidade']]]="","",(CONCATENATE(VLOOKUP(Table9[[#This Row],[Código do agregado
'[Entidade']]],Table8[[Código do agregado '[Entidade']]:[Código do agregado
'[1º Direito']]],8,FALSE),".",Table9[[#This Row],[Membro]])))</f>
        <v/>
      </c>
      <c r="C2120" s="278"/>
      <c r="D2120" s="279"/>
      <c r="E2120" s="280" t="str">
        <f ca="1">IF(Table9[[#This Row],[Data de nascimento (aaaa-mm-dd)]]="","",(IF(A2120="","",DATEDIF(D2120,NOW(),"y"))))</f>
        <v/>
      </c>
      <c r="F2120" s="281"/>
      <c r="G2120" s="282"/>
      <c r="H2120" s="283" t="str">
        <f>IF(G2120="","",IF(G2120&gt;(auxiliar!L$2*14),"Sim","Não"))</f>
        <v/>
      </c>
      <c r="I2120" s="384" t="str">
        <f t="shared" si="142"/>
        <v/>
      </c>
      <c r="J2120" s="380" t="str">
        <f>IF(Table9[[#This Row],[Código do agregado
'[Entidade']]]="","",IF(A2120&lt;&gt;A2119,"A",IF(J2119="A","B",IF(J2119="B","C",IF(J2119="C","D",IF(J2119="D","E",IF(J2119="E","F",IF(J2119="F","G",IF(J2119="G","H",IF(J2119="H","I",IF(J2119="I","J",IF(J2119="J","K",IF(J2119="K","L",IF(J2119="L","M",IF(J2119="M","N",IF(J2119="N","O",IF(J2119="O","P",IF(J2119="P","Q"))))))))))))))))))</f>
        <v/>
      </c>
      <c r="K2120" s="284" t="str">
        <f t="shared" si="139"/>
        <v/>
      </c>
      <c r="L2120" s="285" t="str">
        <f t="shared" si="140"/>
        <v/>
      </c>
      <c r="M2120" s="286" t="str">
        <f t="shared" ca="1" si="141"/>
        <v/>
      </c>
      <c r="U2120" s="275"/>
    </row>
    <row r="2121" spans="1:21" x14ac:dyDescent="0.25">
      <c r="A2121" s="276"/>
      <c r="B2121" s="277" t="str">
        <f>IF(Table9[[#This Row],[Código do agregado
'[Entidade']]]="","",(CONCATENATE(VLOOKUP(Table9[[#This Row],[Código do agregado
'[Entidade']]],Table8[[Código do agregado '[Entidade']]:[Código do agregado
'[1º Direito']]],8,FALSE),".",Table9[[#This Row],[Membro]])))</f>
        <v/>
      </c>
      <c r="C2121" s="278"/>
      <c r="D2121" s="279"/>
      <c r="E2121" s="280" t="str">
        <f ca="1">IF(Table9[[#This Row],[Data de nascimento (aaaa-mm-dd)]]="","",(IF(A2121="","",DATEDIF(D2121,NOW(),"y"))))</f>
        <v/>
      </c>
      <c r="F2121" s="281"/>
      <c r="G2121" s="282"/>
      <c r="H2121" s="283" t="str">
        <f>IF(G2121="","",IF(G2121&gt;(auxiliar!L$2*14),"Sim","Não"))</f>
        <v/>
      </c>
      <c r="I2121" s="384" t="str">
        <f t="shared" si="142"/>
        <v/>
      </c>
      <c r="J2121" s="380" t="str">
        <f>IF(Table9[[#This Row],[Código do agregado
'[Entidade']]]="","",IF(A2121&lt;&gt;A2120,"A",IF(J2120="A","B",IF(J2120="B","C",IF(J2120="C","D",IF(J2120="D","E",IF(J2120="E","F",IF(J2120="F","G",IF(J2120="G","H",IF(J2120="H","I",IF(J2120="I","J",IF(J2120="J","K",IF(J2120="K","L",IF(J2120="L","M",IF(J2120="M","N",IF(J2120="N","O",IF(J2120="O","P",IF(J2120="P","Q"))))))))))))))))))</f>
        <v/>
      </c>
      <c r="K2121" s="284" t="str">
        <f t="shared" si="139"/>
        <v/>
      </c>
      <c r="L2121" s="285" t="str">
        <f t="shared" si="140"/>
        <v/>
      </c>
      <c r="M2121" s="286" t="str">
        <f t="shared" ca="1" si="141"/>
        <v/>
      </c>
      <c r="U2121" s="275"/>
    </row>
    <row r="2122" spans="1:21" x14ac:dyDescent="0.25">
      <c r="A2122" s="276"/>
      <c r="B2122" s="277" t="str">
        <f>IF(Table9[[#This Row],[Código do agregado
'[Entidade']]]="","",(CONCATENATE(VLOOKUP(Table9[[#This Row],[Código do agregado
'[Entidade']]],Table8[[Código do agregado '[Entidade']]:[Código do agregado
'[1º Direito']]],8,FALSE),".",Table9[[#This Row],[Membro]])))</f>
        <v/>
      </c>
      <c r="C2122" s="278"/>
      <c r="D2122" s="279"/>
      <c r="E2122" s="280" t="str">
        <f ca="1">IF(Table9[[#This Row],[Data de nascimento (aaaa-mm-dd)]]="","",(IF(A2122="","",DATEDIF(D2122,NOW(),"y"))))</f>
        <v/>
      </c>
      <c r="F2122" s="281"/>
      <c r="G2122" s="282"/>
      <c r="H2122" s="283" t="str">
        <f>IF(G2122="","",IF(G2122&gt;(auxiliar!L$2*14),"Sim","Não"))</f>
        <v/>
      </c>
      <c r="I2122" s="384" t="str">
        <f t="shared" si="142"/>
        <v/>
      </c>
      <c r="J2122" s="380" t="str">
        <f>IF(Table9[[#This Row],[Código do agregado
'[Entidade']]]="","",IF(A2122&lt;&gt;A2121,"A",IF(J2121="A","B",IF(J2121="B","C",IF(J2121="C","D",IF(J2121="D","E",IF(J2121="E","F",IF(J2121="F","G",IF(J2121="G","H",IF(J2121="H","I",IF(J2121="I","J",IF(J2121="J","K",IF(J2121="K","L",IF(J2121="L","M",IF(J2121="M","N",IF(J2121="N","O",IF(J2121="O","P",IF(J2121="P","Q"))))))))))))))))))</f>
        <v/>
      </c>
      <c r="K2122" s="284" t="str">
        <f t="shared" si="139"/>
        <v/>
      </c>
      <c r="L2122" s="285" t="str">
        <f t="shared" si="140"/>
        <v/>
      </c>
      <c r="M2122" s="286" t="str">
        <f t="shared" ca="1" si="141"/>
        <v/>
      </c>
      <c r="U2122" s="275"/>
    </row>
    <row r="2123" spans="1:21" x14ac:dyDescent="0.25">
      <c r="A2123" s="276"/>
      <c r="B2123" s="277" t="str">
        <f>IF(Table9[[#This Row],[Código do agregado
'[Entidade']]]="","",(CONCATENATE(VLOOKUP(Table9[[#This Row],[Código do agregado
'[Entidade']]],Table8[[Código do agregado '[Entidade']]:[Código do agregado
'[1º Direito']]],8,FALSE),".",Table9[[#This Row],[Membro]])))</f>
        <v/>
      </c>
      <c r="C2123" s="278"/>
      <c r="D2123" s="279"/>
      <c r="E2123" s="280" t="str">
        <f ca="1">IF(Table9[[#This Row],[Data de nascimento (aaaa-mm-dd)]]="","",(IF(A2123="","",DATEDIF(D2123,NOW(),"y"))))</f>
        <v/>
      </c>
      <c r="F2123" s="281"/>
      <c r="G2123" s="282"/>
      <c r="H2123" s="283" t="str">
        <f>IF(G2123="","",IF(G2123&gt;(auxiliar!L$2*14),"Sim","Não"))</f>
        <v/>
      </c>
      <c r="I2123" s="384" t="str">
        <f t="shared" si="142"/>
        <v/>
      </c>
      <c r="J2123" s="380" t="str">
        <f>IF(Table9[[#This Row],[Código do agregado
'[Entidade']]]="","",IF(A2123&lt;&gt;A2122,"A",IF(J2122="A","B",IF(J2122="B","C",IF(J2122="C","D",IF(J2122="D","E",IF(J2122="E","F",IF(J2122="F","G",IF(J2122="G","H",IF(J2122="H","I",IF(J2122="I","J",IF(J2122="J","K",IF(J2122="K","L",IF(J2122="L","M",IF(J2122="M","N",IF(J2122="N","O",IF(J2122="O","P",IF(J2122="P","Q"))))))))))))))))))</f>
        <v/>
      </c>
      <c r="K2123" s="284" t="str">
        <f t="shared" si="139"/>
        <v/>
      </c>
      <c r="L2123" s="285" t="str">
        <f t="shared" si="140"/>
        <v/>
      </c>
      <c r="M2123" s="286" t="str">
        <f t="shared" ca="1" si="141"/>
        <v/>
      </c>
      <c r="U2123" s="275"/>
    </row>
    <row r="2124" spans="1:21" x14ac:dyDescent="0.25">
      <c r="A2124" s="276"/>
      <c r="B2124" s="277" t="str">
        <f>IF(Table9[[#This Row],[Código do agregado
'[Entidade']]]="","",(CONCATENATE(VLOOKUP(Table9[[#This Row],[Código do agregado
'[Entidade']]],Table8[[Código do agregado '[Entidade']]:[Código do agregado
'[1º Direito']]],8,FALSE),".",Table9[[#This Row],[Membro]])))</f>
        <v/>
      </c>
      <c r="C2124" s="278"/>
      <c r="D2124" s="279"/>
      <c r="E2124" s="280" t="str">
        <f ca="1">IF(Table9[[#This Row],[Data de nascimento (aaaa-mm-dd)]]="","",(IF(A2124="","",DATEDIF(D2124,NOW(),"y"))))</f>
        <v/>
      </c>
      <c r="F2124" s="281"/>
      <c r="G2124" s="282"/>
      <c r="H2124" s="283" t="str">
        <f>IF(G2124="","",IF(G2124&gt;(auxiliar!L$2*14),"Sim","Não"))</f>
        <v/>
      </c>
      <c r="I2124" s="384" t="str">
        <f t="shared" si="142"/>
        <v/>
      </c>
      <c r="J2124" s="380" t="str">
        <f>IF(Table9[[#This Row],[Código do agregado
'[Entidade']]]="","",IF(A2124&lt;&gt;A2123,"A",IF(J2123="A","B",IF(J2123="B","C",IF(J2123="C","D",IF(J2123="D","E",IF(J2123="E","F",IF(J2123="F","G",IF(J2123="G","H",IF(J2123="H","I",IF(J2123="I","J",IF(J2123="J","K",IF(J2123="K","L",IF(J2123="L","M",IF(J2123="M","N",IF(J2123="N","O",IF(J2123="O","P",IF(J2123="P","Q"))))))))))))))))))</f>
        <v/>
      </c>
      <c r="K2124" s="284" t="str">
        <f t="shared" si="139"/>
        <v/>
      </c>
      <c r="L2124" s="285" t="str">
        <f t="shared" si="140"/>
        <v/>
      </c>
      <c r="M2124" s="286" t="str">
        <f t="shared" ca="1" si="141"/>
        <v/>
      </c>
      <c r="U2124" s="275"/>
    </row>
    <row r="2125" spans="1:21" x14ac:dyDescent="0.25">
      <c r="A2125" s="276"/>
      <c r="B2125" s="277" t="str">
        <f>IF(Table9[[#This Row],[Código do agregado
'[Entidade']]]="","",(CONCATENATE(VLOOKUP(Table9[[#This Row],[Código do agregado
'[Entidade']]],Table8[[Código do agregado '[Entidade']]:[Código do agregado
'[1º Direito']]],8,FALSE),".",Table9[[#This Row],[Membro]])))</f>
        <v/>
      </c>
      <c r="C2125" s="278"/>
      <c r="D2125" s="279"/>
      <c r="E2125" s="280" t="str">
        <f ca="1">IF(Table9[[#This Row],[Data de nascimento (aaaa-mm-dd)]]="","",(IF(A2125="","",DATEDIF(D2125,NOW(),"y"))))</f>
        <v/>
      </c>
      <c r="F2125" s="281"/>
      <c r="G2125" s="282"/>
      <c r="H2125" s="283" t="str">
        <f>IF(G2125="","",IF(G2125&gt;(auxiliar!L$2*14),"Sim","Não"))</f>
        <v/>
      </c>
      <c r="I2125" s="384" t="str">
        <f t="shared" si="142"/>
        <v/>
      </c>
      <c r="J2125" s="380" t="str">
        <f>IF(Table9[[#This Row],[Código do agregado
'[Entidade']]]="","",IF(A2125&lt;&gt;A2124,"A",IF(J2124="A","B",IF(J2124="B","C",IF(J2124="C","D",IF(J2124="D","E",IF(J2124="E","F",IF(J2124="F","G",IF(J2124="G","H",IF(J2124="H","I",IF(J2124="I","J",IF(J2124="J","K",IF(J2124="K","L",IF(J2124="L","M",IF(J2124="M","N",IF(J2124="N","O",IF(J2124="O","P",IF(J2124="P","Q"))))))))))))))))))</f>
        <v/>
      </c>
      <c r="K2125" s="284" t="str">
        <f t="shared" si="139"/>
        <v/>
      </c>
      <c r="L2125" s="285" t="str">
        <f t="shared" si="140"/>
        <v/>
      </c>
      <c r="M2125" s="286" t="str">
        <f t="shared" ca="1" si="141"/>
        <v/>
      </c>
      <c r="U2125" s="275"/>
    </row>
    <row r="2126" spans="1:21" x14ac:dyDescent="0.25">
      <c r="A2126" s="276"/>
      <c r="B2126" s="277" t="str">
        <f>IF(Table9[[#This Row],[Código do agregado
'[Entidade']]]="","",(CONCATENATE(VLOOKUP(Table9[[#This Row],[Código do agregado
'[Entidade']]],Table8[[Código do agregado '[Entidade']]:[Código do agregado
'[1º Direito']]],8,FALSE),".",Table9[[#This Row],[Membro]])))</f>
        <v/>
      </c>
      <c r="C2126" s="278"/>
      <c r="D2126" s="279"/>
      <c r="E2126" s="280" t="str">
        <f ca="1">IF(Table9[[#This Row],[Data de nascimento (aaaa-mm-dd)]]="","",(IF(A2126="","",DATEDIF(D2126,NOW(),"y"))))</f>
        <v/>
      </c>
      <c r="F2126" s="281"/>
      <c r="G2126" s="282"/>
      <c r="H2126" s="283" t="str">
        <f>IF(G2126="","",IF(G2126&gt;(auxiliar!L$2*14),"Sim","Não"))</f>
        <v/>
      </c>
      <c r="I2126" s="384" t="str">
        <f t="shared" si="142"/>
        <v/>
      </c>
      <c r="J2126" s="380" t="str">
        <f>IF(Table9[[#This Row],[Código do agregado
'[Entidade']]]="","",IF(A2126&lt;&gt;A2125,"A",IF(J2125="A","B",IF(J2125="B","C",IF(J2125="C","D",IF(J2125="D","E",IF(J2125="E","F",IF(J2125="F","G",IF(J2125="G","H",IF(J2125="H","I",IF(J2125="I","J",IF(J2125="J","K",IF(J2125="K","L",IF(J2125="L","M",IF(J2125="M","N",IF(J2125="N","O",IF(J2125="O","P",IF(J2125="P","Q"))))))))))))))))))</f>
        <v/>
      </c>
      <c r="K2126" s="284" t="str">
        <f t="shared" si="139"/>
        <v/>
      </c>
      <c r="L2126" s="285" t="str">
        <f t="shared" si="140"/>
        <v/>
      </c>
      <c r="M2126" s="286" t="str">
        <f t="shared" ca="1" si="141"/>
        <v/>
      </c>
      <c r="U2126" s="275"/>
    </row>
    <row r="2127" spans="1:21" x14ac:dyDescent="0.25">
      <c r="A2127" s="276"/>
      <c r="B2127" s="277" t="str">
        <f>IF(Table9[[#This Row],[Código do agregado
'[Entidade']]]="","",(CONCATENATE(VLOOKUP(Table9[[#This Row],[Código do agregado
'[Entidade']]],Table8[[Código do agregado '[Entidade']]:[Código do agregado
'[1º Direito']]],8,FALSE),".",Table9[[#This Row],[Membro]])))</f>
        <v/>
      </c>
      <c r="C2127" s="278"/>
      <c r="D2127" s="279"/>
      <c r="E2127" s="280" t="str">
        <f ca="1">IF(Table9[[#This Row],[Data de nascimento (aaaa-mm-dd)]]="","",(IF(A2127="","",DATEDIF(D2127,NOW(),"y"))))</f>
        <v/>
      </c>
      <c r="F2127" s="281"/>
      <c r="G2127" s="282"/>
      <c r="H2127" s="283" t="str">
        <f>IF(G2127="","",IF(G2127&gt;(auxiliar!L$2*14),"Sim","Não"))</f>
        <v/>
      </c>
      <c r="I2127" s="384" t="str">
        <f t="shared" si="142"/>
        <v/>
      </c>
      <c r="J2127" s="380" t="str">
        <f>IF(Table9[[#This Row],[Código do agregado
'[Entidade']]]="","",IF(A2127&lt;&gt;A2126,"A",IF(J2126="A","B",IF(J2126="B","C",IF(J2126="C","D",IF(J2126="D","E",IF(J2126="E","F",IF(J2126="F","G",IF(J2126="G","H",IF(J2126="H","I",IF(J2126="I","J",IF(J2126="J","K",IF(J2126="K","L",IF(J2126="L","M",IF(J2126="M","N",IF(J2126="N","O",IF(J2126="O","P",IF(J2126="P","Q"))))))))))))))))))</f>
        <v/>
      </c>
      <c r="K2127" s="284" t="str">
        <f t="shared" si="139"/>
        <v/>
      </c>
      <c r="L2127" s="285" t="str">
        <f t="shared" si="140"/>
        <v/>
      </c>
      <c r="M2127" s="286" t="str">
        <f t="shared" ca="1" si="141"/>
        <v/>
      </c>
      <c r="U2127" s="275"/>
    </row>
    <row r="2128" spans="1:21" x14ac:dyDescent="0.25">
      <c r="A2128" s="276"/>
      <c r="B2128" s="277" t="str">
        <f>IF(Table9[[#This Row],[Código do agregado
'[Entidade']]]="","",(CONCATENATE(VLOOKUP(Table9[[#This Row],[Código do agregado
'[Entidade']]],Table8[[Código do agregado '[Entidade']]:[Código do agregado
'[1º Direito']]],8,FALSE),".",Table9[[#This Row],[Membro]])))</f>
        <v/>
      </c>
      <c r="C2128" s="278"/>
      <c r="D2128" s="279"/>
      <c r="E2128" s="280" t="str">
        <f ca="1">IF(Table9[[#This Row],[Data de nascimento (aaaa-mm-dd)]]="","",(IF(A2128="","",DATEDIF(D2128,NOW(),"y"))))</f>
        <v/>
      </c>
      <c r="F2128" s="281"/>
      <c r="G2128" s="282"/>
      <c r="H2128" s="283" t="str">
        <f>IF(G2128="","",IF(G2128&gt;(auxiliar!L$2*14),"Sim","Não"))</f>
        <v/>
      </c>
      <c r="I2128" s="384" t="str">
        <f t="shared" si="142"/>
        <v/>
      </c>
      <c r="J2128" s="380" t="str">
        <f>IF(Table9[[#This Row],[Código do agregado
'[Entidade']]]="","",IF(A2128&lt;&gt;A2127,"A",IF(J2127="A","B",IF(J2127="B","C",IF(J2127="C","D",IF(J2127="D","E",IF(J2127="E","F",IF(J2127="F","G",IF(J2127="G","H",IF(J2127="H","I",IF(J2127="I","J",IF(J2127="J","K",IF(J2127="K","L",IF(J2127="L","M",IF(J2127="M","N",IF(J2127="N","O",IF(J2127="O","P",IF(J2127="P","Q"))))))))))))))))))</f>
        <v/>
      </c>
      <c r="K2128" s="284" t="str">
        <f t="shared" si="139"/>
        <v/>
      </c>
      <c r="L2128" s="285" t="str">
        <f t="shared" si="140"/>
        <v/>
      </c>
      <c r="M2128" s="286" t="str">
        <f t="shared" ca="1" si="141"/>
        <v/>
      </c>
      <c r="U2128" s="275"/>
    </row>
    <row r="2129" spans="1:21" x14ac:dyDescent="0.25">
      <c r="A2129" s="276"/>
      <c r="B2129" s="277" t="str">
        <f>IF(Table9[[#This Row],[Código do agregado
'[Entidade']]]="","",(CONCATENATE(VLOOKUP(Table9[[#This Row],[Código do agregado
'[Entidade']]],Table8[[Código do agregado '[Entidade']]:[Código do agregado
'[1º Direito']]],8,FALSE),".",Table9[[#This Row],[Membro]])))</f>
        <v/>
      </c>
      <c r="C2129" s="278"/>
      <c r="D2129" s="279"/>
      <c r="E2129" s="280" t="str">
        <f ca="1">IF(Table9[[#This Row],[Data de nascimento (aaaa-mm-dd)]]="","",(IF(A2129="","",DATEDIF(D2129,NOW(),"y"))))</f>
        <v/>
      </c>
      <c r="F2129" s="281"/>
      <c r="G2129" s="282"/>
      <c r="H2129" s="283" t="str">
        <f>IF(G2129="","",IF(G2129&gt;(auxiliar!L$2*14),"Sim","Não"))</f>
        <v/>
      </c>
      <c r="I2129" s="384" t="str">
        <f t="shared" si="142"/>
        <v/>
      </c>
      <c r="J2129" s="380" t="str">
        <f>IF(Table9[[#This Row],[Código do agregado
'[Entidade']]]="","",IF(A2129&lt;&gt;A2128,"A",IF(J2128="A","B",IF(J2128="B","C",IF(J2128="C","D",IF(J2128="D","E",IF(J2128="E","F",IF(J2128="F","G",IF(J2128="G","H",IF(J2128="H","I",IF(J2128="I","J",IF(J2128="J","K",IF(J2128="K","L",IF(J2128="L","M",IF(J2128="M","N",IF(J2128="N","O",IF(J2128="O","P",IF(J2128="P","Q"))))))))))))))))))</f>
        <v/>
      </c>
      <c r="K2129" s="284" t="str">
        <f t="shared" si="139"/>
        <v/>
      </c>
      <c r="L2129" s="285" t="str">
        <f t="shared" si="140"/>
        <v/>
      </c>
      <c r="M2129" s="286" t="str">
        <f t="shared" ca="1" si="141"/>
        <v/>
      </c>
      <c r="U2129" s="275"/>
    </row>
    <row r="2130" spans="1:21" x14ac:dyDescent="0.25">
      <c r="A2130" s="276"/>
      <c r="B2130" s="277" t="str">
        <f>IF(Table9[[#This Row],[Código do agregado
'[Entidade']]]="","",(CONCATENATE(VLOOKUP(Table9[[#This Row],[Código do agregado
'[Entidade']]],Table8[[Código do agregado '[Entidade']]:[Código do agregado
'[1º Direito']]],8,FALSE),".",Table9[[#This Row],[Membro]])))</f>
        <v/>
      </c>
      <c r="C2130" s="278"/>
      <c r="D2130" s="279"/>
      <c r="E2130" s="280" t="str">
        <f ca="1">IF(Table9[[#This Row],[Data de nascimento (aaaa-mm-dd)]]="","",(IF(A2130="","",DATEDIF(D2130,NOW(),"y"))))</f>
        <v/>
      </c>
      <c r="F2130" s="281"/>
      <c r="G2130" s="282"/>
      <c r="H2130" s="283" t="str">
        <f>IF(G2130="","",IF(G2130&gt;(auxiliar!L$2*14),"Sim","Não"))</f>
        <v/>
      </c>
      <c r="I2130" s="384" t="str">
        <f t="shared" si="142"/>
        <v/>
      </c>
      <c r="J2130" s="380" t="str">
        <f>IF(Table9[[#This Row],[Código do agregado
'[Entidade']]]="","",IF(A2130&lt;&gt;A2129,"A",IF(J2129="A","B",IF(J2129="B","C",IF(J2129="C","D",IF(J2129="D","E",IF(J2129="E","F",IF(J2129="F","G",IF(J2129="G","H",IF(J2129="H","I",IF(J2129="I","J",IF(J2129="J","K",IF(J2129="K","L",IF(J2129="L","M",IF(J2129="M","N",IF(J2129="N","O",IF(J2129="O","P",IF(J2129="P","Q"))))))))))))))))))</f>
        <v/>
      </c>
      <c r="K2130" s="284" t="str">
        <f t="shared" si="139"/>
        <v/>
      </c>
      <c r="L2130" s="285" t="str">
        <f t="shared" si="140"/>
        <v/>
      </c>
      <c r="M2130" s="286" t="str">
        <f t="shared" ca="1" si="141"/>
        <v/>
      </c>
      <c r="U2130" s="275"/>
    </row>
    <row r="2131" spans="1:21" x14ac:dyDescent="0.25">
      <c r="A2131" s="276"/>
      <c r="B2131" s="277" t="str">
        <f>IF(Table9[[#This Row],[Código do agregado
'[Entidade']]]="","",(CONCATENATE(VLOOKUP(Table9[[#This Row],[Código do agregado
'[Entidade']]],Table8[[Código do agregado '[Entidade']]:[Código do agregado
'[1º Direito']]],8,FALSE),".",Table9[[#This Row],[Membro]])))</f>
        <v/>
      </c>
      <c r="C2131" s="278"/>
      <c r="D2131" s="279"/>
      <c r="E2131" s="280" t="str">
        <f ca="1">IF(Table9[[#This Row],[Data de nascimento (aaaa-mm-dd)]]="","",(IF(A2131="","",DATEDIF(D2131,NOW(),"y"))))</f>
        <v/>
      </c>
      <c r="F2131" s="281"/>
      <c r="G2131" s="282"/>
      <c r="H2131" s="283" t="str">
        <f>IF(G2131="","",IF(G2131&gt;(auxiliar!L$2*14),"Sim","Não"))</f>
        <v/>
      </c>
      <c r="I2131" s="384" t="str">
        <f t="shared" si="142"/>
        <v/>
      </c>
      <c r="J2131" s="380" t="str">
        <f>IF(Table9[[#This Row],[Código do agregado
'[Entidade']]]="","",IF(A2131&lt;&gt;A2130,"A",IF(J2130="A","B",IF(J2130="B","C",IF(J2130="C","D",IF(J2130="D","E",IF(J2130="E","F",IF(J2130="F","G",IF(J2130="G","H",IF(J2130="H","I",IF(J2130="I","J",IF(J2130="J","K",IF(J2130="K","L",IF(J2130="L","M",IF(J2130="M","N",IF(J2130="N","O",IF(J2130="O","P",IF(J2130="P","Q"))))))))))))))))))</f>
        <v/>
      </c>
      <c r="K2131" s="284" t="str">
        <f t="shared" si="139"/>
        <v/>
      </c>
      <c r="L2131" s="285" t="str">
        <f t="shared" si="140"/>
        <v/>
      </c>
      <c r="M2131" s="286" t="str">
        <f t="shared" ca="1" si="141"/>
        <v/>
      </c>
      <c r="U2131" s="275"/>
    </row>
    <row r="2132" spans="1:21" x14ac:dyDescent="0.25">
      <c r="A2132" s="276"/>
      <c r="B2132" s="277" t="str">
        <f>IF(Table9[[#This Row],[Código do agregado
'[Entidade']]]="","",(CONCATENATE(VLOOKUP(Table9[[#This Row],[Código do agregado
'[Entidade']]],Table8[[Código do agregado '[Entidade']]:[Código do agregado
'[1º Direito']]],8,FALSE),".",Table9[[#This Row],[Membro]])))</f>
        <v/>
      </c>
      <c r="C2132" s="278"/>
      <c r="D2132" s="279"/>
      <c r="E2132" s="280" t="str">
        <f ca="1">IF(Table9[[#This Row],[Data de nascimento (aaaa-mm-dd)]]="","",(IF(A2132="","",DATEDIF(D2132,NOW(),"y"))))</f>
        <v/>
      </c>
      <c r="F2132" s="281"/>
      <c r="G2132" s="282"/>
      <c r="H2132" s="283" t="str">
        <f>IF(G2132="","",IF(G2132&gt;(auxiliar!L$2*14),"Sim","Não"))</f>
        <v/>
      </c>
      <c r="I2132" s="384" t="str">
        <f t="shared" si="142"/>
        <v/>
      </c>
      <c r="J2132" s="380" t="str">
        <f>IF(Table9[[#This Row],[Código do agregado
'[Entidade']]]="","",IF(A2132&lt;&gt;A2131,"A",IF(J2131="A","B",IF(J2131="B","C",IF(J2131="C","D",IF(J2131="D","E",IF(J2131="E","F",IF(J2131="F","G",IF(J2131="G","H",IF(J2131="H","I",IF(J2131="I","J",IF(J2131="J","K",IF(J2131="K","L",IF(J2131="L","M",IF(J2131="M","N",IF(J2131="N","O",IF(J2131="O","P",IF(J2131="P","Q"))))))))))))))))))</f>
        <v/>
      </c>
      <c r="K2132" s="284" t="str">
        <f t="shared" si="139"/>
        <v/>
      </c>
      <c r="L2132" s="285" t="str">
        <f t="shared" si="140"/>
        <v/>
      </c>
      <c r="M2132" s="286" t="str">
        <f t="shared" ca="1" si="141"/>
        <v/>
      </c>
      <c r="U2132" s="275"/>
    </row>
    <row r="2133" spans="1:21" x14ac:dyDescent="0.25">
      <c r="A2133" s="276"/>
      <c r="B2133" s="277" t="str">
        <f>IF(Table9[[#This Row],[Código do agregado
'[Entidade']]]="","",(CONCATENATE(VLOOKUP(Table9[[#This Row],[Código do agregado
'[Entidade']]],Table8[[Código do agregado '[Entidade']]:[Código do agregado
'[1º Direito']]],8,FALSE),".",Table9[[#This Row],[Membro]])))</f>
        <v/>
      </c>
      <c r="C2133" s="278"/>
      <c r="D2133" s="279"/>
      <c r="E2133" s="280" t="str">
        <f ca="1">IF(Table9[[#This Row],[Data de nascimento (aaaa-mm-dd)]]="","",(IF(A2133="","",DATEDIF(D2133,NOW(),"y"))))</f>
        <v/>
      </c>
      <c r="F2133" s="281"/>
      <c r="G2133" s="282"/>
      <c r="H2133" s="283" t="str">
        <f>IF(G2133="","",IF(G2133&gt;(auxiliar!L$2*14),"Sim","Não"))</f>
        <v/>
      </c>
      <c r="I2133" s="384" t="str">
        <f t="shared" si="142"/>
        <v/>
      </c>
      <c r="J2133" s="380" t="str">
        <f>IF(Table9[[#This Row],[Código do agregado
'[Entidade']]]="","",IF(A2133&lt;&gt;A2132,"A",IF(J2132="A","B",IF(J2132="B","C",IF(J2132="C","D",IF(J2132="D","E",IF(J2132="E","F",IF(J2132="F","G",IF(J2132="G","H",IF(J2132="H","I",IF(J2132="I","J",IF(J2132="J","K",IF(J2132="K","L",IF(J2132="L","M",IF(J2132="M","N",IF(J2132="N","O",IF(J2132="O","P",IF(J2132="P","Q"))))))))))))))))))</f>
        <v/>
      </c>
      <c r="K2133" s="284" t="str">
        <f t="shared" si="139"/>
        <v/>
      </c>
      <c r="L2133" s="285" t="str">
        <f t="shared" si="140"/>
        <v/>
      </c>
      <c r="M2133" s="286" t="str">
        <f t="shared" ca="1" si="141"/>
        <v/>
      </c>
      <c r="U2133" s="275"/>
    </row>
    <row r="2134" spans="1:21" x14ac:dyDescent="0.25">
      <c r="A2134" s="276"/>
      <c r="B2134" s="277" t="str">
        <f>IF(Table9[[#This Row],[Código do agregado
'[Entidade']]]="","",(CONCATENATE(VLOOKUP(Table9[[#This Row],[Código do agregado
'[Entidade']]],Table8[[Código do agregado '[Entidade']]:[Código do agregado
'[1º Direito']]],8,FALSE),".",Table9[[#This Row],[Membro]])))</f>
        <v/>
      </c>
      <c r="C2134" s="278"/>
      <c r="D2134" s="279"/>
      <c r="E2134" s="280" t="str">
        <f ca="1">IF(Table9[[#This Row],[Data de nascimento (aaaa-mm-dd)]]="","",(IF(A2134="","",DATEDIF(D2134,NOW(),"y"))))</f>
        <v/>
      </c>
      <c r="F2134" s="281"/>
      <c r="G2134" s="282"/>
      <c r="H2134" s="283" t="str">
        <f>IF(G2134="","",IF(G2134&gt;(auxiliar!L$2*14),"Sim","Não"))</f>
        <v/>
      </c>
      <c r="I2134" s="384" t="str">
        <f t="shared" si="142"/>
        <v/>
      </c>
      <c r="J2134" s="380" t="str">
        <f>IF(Table9[[#This Row],[Código do agregado
'[Entidade']]]="","",IF(A2134&lt;&gt;A2133,"A",IF(J2133="A","B",IF(J2133="B","C",IF(J2133="C","D",IF(J2133="D","E",IF(J2133="E","F",IF(J2133="F","G",IF(J2133="G","H",IF(J2133="H","I",IF(J2133="I","J",IF(J2133="J","K",IF(J2133="K","L",IF(J2133="L","M",IF(J2133="M","N",IF(J2133="N","O",IF(J2133="O","P",IF(J2133="P","Q"))))))))))))))))))</f>
        <v/>
      </c>
      <c r="K2134" s="284" t="str">
        <f t="shared" si="139"/>
        <v/>
      </c>
      <c r="L2134" s="285" t="str">
        <f t="shared" si="140"/>
        <v/>
      </c>
      <c r="M2134" s="286" t="str">
        <f t="shared" ca="1" si="141"/>
        <v/>
      </c>
      <c r="U2134" s="275"/>
    </row>
    <row r="2135" spans="1:21" x14ac:dyDescent="0.25">
      <c r="A2135" s="276"/>
      <c r="B2135" s="277" t="str">
        <f>IF(Table9[[#This Row],[Código do agregado
'[Entidade']]]="","",(CONCATENATE(VLOOKUP(Table9[[#This Row],[Código do agregado
'[Entidade']]],Table8[[Código do agregado '[Entidade']]:[Código do agregado
'[1º Direito']]],8,FALSE),".",Table9[[#This Row],[Membro]])))</f>
        <v/>
      </c>
      <c r="C2135" s="278"/>
      <c r="D2135" s="279"/>
      <c r="E2135" s="280" t="str">
        <f ca="1">IF(Table9[[#This Row],[Data de nascimento (aaaa-mm-dd)]]="","",(IF(A2135="","",DATEDIF(D2135,NOW(),"y"))))</f>
        <v/>
      </c>
      <c r="F2135" s="281"/>
      <c r="G2135" s="282"/>
      <c r="H2135" s="283" t="str">
        <f>IF(G2135="","",IF(G2135&gt;(auxiliar!L$2*14),"Sim","Não"))</f>
        <v/>
      </c>
      <c r="I2135" s="384" t="str">
        <f t="shared" si="142"/>
        <v/>
      </c>
      <c r="J2135" s="380" t="str">
        <f>IF(Table9[[#This Row],[Código do agregado
'[Entidade']]]="","",IF(A2135&lt;&gt;A2134,"A",IF(J2134="A","B",IF(J2134="B","C",IF(J2134="C","D",IF(J2134="D","E",IF(J2134="E","F",IF(J2134="F","G",IF(J2134="G","H",IF(J2134="H","I",IF(J2134="I","J",IF(J2134="J","K",IF(J2134="K","L",IF(J2134="L","M",IF(J2134="M","N",IF(J2134="N","O",IF(J2134="O","P",IF(J2134="P","Q"))))))))))))))))))</f>
        <v/>
      </c>
      <c r="K2135" s="284" t="str">
        <f t="shared" si="139"/>
        <v/>
      </c>
      <c r="L2135" s="285" t="str">
        <f t="shared" si="140"/>
        <v/>
      </c>
      <c r="M2135" s="286" t="str">
        <f t="shared" ca="1" si="141"/>
        <v/>
      </c>
      <c r="U2135" s="275"/>
    </row>
    <row r="2136" spans="1:21" x14ac:dyDescent="0.25">
      <c r="A2136" s="276"/>
      <c r="B2136" s="277" t="str">
        <f>IF(Table9[[#This Row],[Código do agregado
'[Entidade']]]="","",(CONCATENATE(VLOOKUP(Table9[[#This Row],[Código do agregado
'[Entidade']]],Table8[[Código do agregado '[Entidade']]:[Código do agregado
'[1º Direito']]],8,FALSE),".",Table9[[#This Row],[Membro]])))</f>
        <v/>
      </c>
      <c r="C2136" s="278"/>
      <c r="D2136" s="279"/>
      <c r="E2136" s="280" t="str">
        <f ca="1">IF(Table9[[#This Row],[Data de nascimento (aaaa-mm-dd)]]="","",(IF(A2136="","",DATEDIF(D2136,NOW(),"y"))))</f>
        <v/>
      </c>
      <c r="F2136" s="281"/>
      <c r="G2136" s="282"/>
      <c r="H2136" s="283" t="str">
        <f>IF(G2136="","",IF(G2136&gt;(auxiliar!L$2*14),"Sim","Não"))</f>
        <v/>
      </c>
      <c r="I2136" s="384" t="str">
        <f t="shared" si="142"/>
        <v/>
      </c>
      <c r="J2136" s="380" t="str">
        <f>IF(Table9[[#This Row],[Código do agregado
'[Entidade']]]="","",IF(A2136&lt;&gt;A2135,"A",IF(J2135="A","B",IF(J2135="B","C",IF(J2135="C","D",IF(J2135="D","E",IF(J2135="E","F",IF(J2135="F","G",IF(J2135="G","H",IF(J2135="H","I",IF(J2135="I","J",IF(J2135="J","K",IF(J2135="K","L",IF(J2135="L","M",IF(J2135="M","N",IF(J2135="N","O",IF(J2135="O","P",IF(J2135="P","Q"))))))))))))))))))</f>
        <v/>
      </c>
      <c r="K2136" s="284" t="str">
        <f t="shared" si="139"/>
        <v/>
      </c>
      <c r="L2136" s="285" t="str">
        <f t="shared" si="140"/>
        <v/>
      </c>
      <c r="M2136" s="286" t="str">
        <f t="shared" ca="1" si="141"/>
        <v/>
      </c>
      <c r="U2136" s="275"/>
    </row>
    <row r="2137" spans="1:21" x14ac:dyDescent="0.25">
      <c r="A2137" s="276"/>
      <c r="B2137" s="277" t="str">
        <f>IF(Table9[[#This Row],[Código do agregado
'[Entidade']]]="","",(CONCATENATE(VLOOKUP(Table9[[#This Row],[Código do agregado
'[Entidade']]],Table8[[Código do agregado '[Entidade']]:[Código do agregado
'[1º Direito']]],8,FALSE),".",Table9[[#This Row],[Membro]])))</f>
        <v/>
      </c>
      <c r="C2137" s="278"/>
      <c r="D2137" s="279"/>
      <c r="E2137" s="280" t="str">
        <f ca="1">IF(Table9[[#This Row],[Data de nascimento (aaaa-mm-dd)]]="","",(IF(A2137="","",DATEDIF(D2137,NOW(),"y"))))</f>
        <v/>
      </c>
      <c r="F2137" s="281"/>
      <c r="G2137" s="282"/>
      <c r="H2137" s="283" t="str">
        <f>IF(G2137="","",IF(G2137&gt;(auxiliar!L$2*14),"Sim","Não"))</f>
        <v/>
      </c>
      <c r="I2137" s="384" t="str">
        <f t="shared" si="142"/>
        <v/>
      </c>
      <c r="J2137" s="380" t="str">
        <f>IF(Table9[[#This Row],[Código do agregado
'[Entidade']]]="","",IF(A2137&lt;&gt;A2136,"A",IF(J2136="A","B",IF(J2136="B","C",IF(J2136="C","D",IF(J2136="D","E",IF(J2136="E","F",IF(J2136="F","G",IF(J2136="G","H",IF(J2136="H","I",IF(J2136="I","J",IF(J2136="J","K",IF(J2136="K","L",IF(J2136="L","M",IF(J2136="M","N",IF(J2136="N","O",IF(J2136="O","P",IF(J2136="P","Q"))))))))))))))))))</f>
        <v/>
      </c>
      <c r="K2137" s="284" t="str">
        <f t="shared" si="139"/>
        <v/>
      </c>
      <c r="L2137" s="285" t="str">
        <f t="shared" si="140"/>
        <v/>
      </c>
      <c r="M2137" s="286" t="str">
        <f t="shared" ca="1" si="141"/>
        <v/>
      </c>
      <c r="U2137" s="275"/>
    </row>
    <row r="2138" spans="1:21" x14ac:dyDescent="0.25">
      <c r="A2138" s="276"/>
      <c r="B2138" s="277" t="str">
        <f>IF(Table9[[#This Row],[Código do agregado
'[Entidade']]]="","",(CONCATENATE(VLOOKUP(Table9[[#This Row],[Código do agregado
'[Entidade']]],Table8[[Código do agregado '[Entidade']]:[Código do agregado
'[1º Direito']]],8,FALSE),".",Table9[[#This Row],[Membro]])))</f>
        <v/>
      </c>
      <c r="C2138" s="278"/>
      <c r="D2138" s="279"/>
      <c r="E2138" s="280" t="str">
        <f ca="1">IF(Table9[[#This Row],[Data de nascimento (aaaa-mm-dd)]]="","",(IF(A2138="","",DATEDIF(D2138,NOW(),"y"))))</f>
        <v/>
      </c>
      <c r="F2138" s="281"/>
      <c r="G2138" s="282"/>
      <c r="H2138" s="283" t="str">
        <f>IF(G2138="","",IF(G2138&gt;(auxiliar!L$2*14),"Sim","Não"))</f>
        <v/>
      </c>
      <c r="I2138" s="384" t="str">
        <f t="shared" si="142"/>
        <v/>
      </c>
      <c r="J2138" s="380" t="str">
        <f>IF(Table9[[#This Row],[Código do agregado
'[Entidade']]]="","",IF(A2138&lt;&gt;A2137,"A",IF(J2137="A","B",IF(J2137="B","C",IF(J2137="C","D",IF(J2137="D","E",IF(J2137="E","F",IF(J2137="F","G",IF(J2137="G","H",IF(J2137="H","I",IF(J2137="I","J",IF(J2137="J","K",IF(J2137="K","L",IF(J2137="L","M",IF(J2137="M","N",IF(J2137="N","O",IF(J2137="O","P",IF(J2137="P","Q"))))))))))))))))))</f>
        <v/>
      </c>
      <c r="K2138" s="284" t="str">
        <f t="shared" si="139"/>
        <v/>
      </c>
      <c r="L2138" s="285" t="str">
        <f t="shared" si="140"/>
        <v/>
      </c>
      <c r="M2138" s="286" t="str">
        <f t="shared" ca="1" si="141"/>
        <v/>
      </c>
      <c r="U2138" s="275"/>
    </row>
    <row r="2139" spans="1:21" x14ac:dyDescent="0.25">
      <c r="A2139" s="276"/>
      <c r="B2139" s="277" t="str">
        <f>IF(Table9[[#This Row],[Código do agregado
'[Entidade']]]="","",(CONCATENATE(VLOOKUP(Table9[[#This Row],[Código do agregado
'[Entidade']]],Table8[[Código do agregado '[Entidade']]:[Código do agregado
'[1º Direito']]],8,FALSE),".",Table9[[#This Row],[Membro]])))</f>
        <v/>
      </c>
      <c r="C2139" s="278"/>
      <c r="D2139" s="279"/>
      <c r="E2139" s="280" t="str">
        <f ca="1">IF(Table9[[#This Row],[Data de nascimento (aaaa-mm-dd)]]="","",(IF(A2139="","",DATEDIF(D2139,NOW(),"y"))))</f>
        <v/>
      </c>
      <c r="F2139" s="281"/>
      <c r="G2139" s="282"/>
      <c r="H2139" s="283" t="str">
        <f>IF(G2139="","",IF(G2139&gt;(auxiliar!L$2*14),"Sim","Não"))</f>
        <v/>
      </c>
      <c r="I2139" s="384" t="str">
        <f t="shared" si="142"/>
        <v/>
      </c>
      <c r="J2139" s="380" t="str">
        <f>IF(Table9[[#This Row],[Código do agregado
'[Entidade']]]="","",IF(A2139&lt;&gt;A2138,"A",IF(J2138="A","B",IF(J2138="B","C",IF(J2138="C","D",IF(J2138="D","E",IF(J2138="E","F",IF(J2138="F","G",IF(J2138="G","H",IF(J2138="H","I",IF(J2138="I","J",IF(J2138="J","K",IF(J2138="K","L",IF(J2138="L","M",IF(J2138="M","N",IF(J2138="N","O",IF(J2138="O","P",IF(J2138="P","Q"))))))))))))))))))</f>
        <v/>
      </c>
      <c r="K2139" s="284" t="str">
        <f t="shared" si="139"/>
        <v/>
      </c>
      <c r="L2139" s="285" t="str">
        <f t="shared" si="140"/>
        <v/>
      </c>
      <c r="M2139" s="286" t="str">
        <f t="shared" ca="1" si="141"/>
        <v/>
      </c>
      <c r="U2139" s="275"/>
    </row>
    <row r="2140" spans="1:21" x14ac:dyDescent="0.25">
      <c r="A2140" s="276"/>
      <c r="B2140" s="277" t="str">
        <f>IF(Table9[[#This Row],[Código do agregado
'[Entidade']]]="","",(CONCATENATE(VLOOKUP(Table9[[#This Row],[Código do agregado
'[Entidade']]],Table8[[Código do agregado '[Entidade']]:[Código do agregado
'[1º Direito']]],8,FALSE),".",Table9[[#This Row],[Membro]])))</f>
        <v/>
      </c>
      <c r="C2140" s="278"/>
      <c r="D2140" s="279"/>
      <c r="E2140" s="280" t="str">
        <f ca="1">IF(Table9[[#This Row],[Data de nascimento (aaaa-mm-dd)]]="","",(IF(A2140="","",DATEDIF(D2140,NOW(),"y"))))</f>
        <v/>
      </c>
      <c r="F2140" s="281"/>
      <c r="G2140" s="282"/>
      <c r="H2140" s="283" t="str">
        <f>IF(G2140="","",IF(G2140&gt;(auxiliar!L$2*14),"Sim","Não"))</f>
        <v/>
      </c>
      <c r="I2140" s="384" t="str">
        <f t="shared" si="142"/>
        <v/>
      </c>
      <c r="J2140" s="380" t="str">
        <f>IF(Table9[[#This Row],[Código do agregado
'[Entidade']]]="","",IF(A2140&lt;&gt;A2139,"A",IF(J2139="A","B",IF(J2139="B","C",IF(J2139="C","D",IF(J2139="D","E",IF(J2139="E","F",IF(J2139="F","G",IF(J2139="G","H",IF(J2139="H","I",IF(J2139="I","J",IF(J2139="J","K",IF(J2139="K","L",IF(J2139="L","M",IF(J2139="M","N",IF(J2139="N","O",IF(J2139="O","P",IF(J2139="P","Q"))))))))))))))))))</f>
        <v/>
      </c>
      <c r="K2140" s="284" t="str">
        <f t="shared" si="139"/>
        <v/>
      </c>
      <c r="L2140" s="285" t="str">
        <f t="shared" si="140"/>
        <v/>
      </c>
      <c r="M2140" s="286" t="str">
        <f t="shared" ca="1" si="141"/>
        <v/>
      </c>
      <c r="U2140" s="275"/>
    </row>
    <row r="2141" spans="1:21" x14ac:dyDescent="0.25">
      <c r="A2141" s="276"/>
      <c r="B2141" s="277" t="str">
        <f>IF(Table9[[#This Row],[Código do agregado
'[Entidade']]]="","",(CONCATENATE(VLOOKUP(Table9[[#This Row],[Código do agregado
'[Entidade']]],Table8[[Código do agregado '[Entidade']]:[Código do agregado
'[1º Direito']]],8,FALSE),".",Table9[[#This Row],[Membro]])))</f>
        <v/>
      </c>
      <c r="C2141" s="278"/>
      <c r="D2141" s="279"/>
      <c r="E2141" s="280" t="str">
        <f ca="1">IF(Table9[[#This Row],[Data de nascimento (aaaa-mm-dd)]]="","",(IF(A2141="","",DATEDIF(D2141,NOW(),"y"))))</f>
        <v/>
      </c>
      <c r="F2141" s="281"/>
      <c r="G2141" s="282"/>
      <c r="H2141" s="283" t="str">
        <f>IF(G2141="","",IF(G2141&gt;(auxiliar!L$2*14),"Sim","Não"))</f>
        <v/>
      </c>
      <c r="I2141" s="384" t="str">
        <f t="shared" si="142"/>
        <v/>
      </c>
      <c r="J2141" s="380" t="str">
        <f>IF(Table9[[#This Row],[Código do agregado
'[Entidade']]]="","",IF(A2141&lt;&gt;A2140,"A",IF(J2140="A","B",IF(J2140="B","C",IF(J2140="C","D",IF(J2140="D","E",IF(J2140="E","F",IF(J2140="F","G",IF(J2140="G","H",IF(J2140="H","I",IF(J2140="I","J",IF(J2140="J","K",IF(J2140="K","L",IF(J2140="L","M",IF(J2140="M","N",IF(J2140="N","O",IF(J2140="O","P",IF(J2140="P","Q"))))))))))))))))))</f>
        <v/>
      </c>
      <c r="K2141" s="284" t="str">
        <f t="shared" si="139"/>
        <v/>
      </c>
      <c r="L2141" s="285" t="str">
        <f t="shared" si="140"/>
        <v/>
      </c>
      <c r="M2141" s="286" t="str">
        <f t="shared" ca="1" si="141"/>
        <v/>
      </c>
      <c r="U2141" s="275"/>
    </row>
    <row r="2142" spans="1:21" x14ac:dyDescent="0.25">
      <c r="A2142" s="276"/>
      <c r="B2142" s="277" t="str">
        <f>IF(Table9[[#This Row],[Código do agregado
'[Entidade']]]="","",(CONCATENATE(VLOOKUP(Table9[[#This Row],[Código do agregado
'[Entidade']]],Table8[[Código do agregado '[Entidade']]:[Código do agregado
'[1º Direito']]],8,FALSE),".",Table9[[#This Row],[Membro]])))</f>
        <v/>
      </c>
      <c r="C2142" s="278"/>
      <c r="D2142" s="279"/>
      <c r="E2142" s="280" t="str">
        <f ca="1">IF(Table9[[#This Row],[Data de nascimento (aaaa-mm-dd)]]="","",(IF(A2142="","",DATEDIF(D2142,NOW(),"y"))))</f>
        <v/>
      </c>
      <c r="F2142" s="281"/>
      <c r="G2142" s="282"/>
      <c r="H2142" s="283" t="str">
        <f>IF(G2142="","",IF(G2142&gt;(auxiliar!L$2*14),"Sim","Não"))</f>
        <v/>
      </c>
      <c r="I2142" s="384" t="str">
        <f t="shared" si="142"/>
        <v/>
      </c>
      <c r="J2142" s="380" t="str">
        <f>IF(Table9[[#This Row],[Código do agregado
'[Entidade']]]="","",IF(A2142&lt;&gt;A2141,"A",IF(J2141="A","B",IF(J2141="B","C",IF(J2141="C","D",IF(J2141="D","E",IF(J2141="E","F",IF(J2141="F","G",IF(J2141="G","H",IF(J2141="H","I",IF(J2141="I","J",IF(J2141="J","K",IF(J2141="K","L",IF(J2141="L","M",IF(J2141="M","N",IF(J2141="N","O",IF(J2141="O","P",IF(J2141="P","Q"))))))))))))))))))</f>
        <v/>
      </c>
      <c r="K2142" s="284" t="str">
        <f t="shared" si="139"/>
        <v/>
      </c>
      <c r="L2142" s="285" t="str">
        <f t="shared" si="140"/>
        <v/>
      </c>
      <c r="M2142" s="286" t="str">
        <f t="shared" ca="1" si="141"/>
        <v/>
      </c>
      <c r="U2142" s="275"/>
    </row>
    <row r="2143" spans="1:21" x14ac:dyDescent="0.25">
      <c r="A2143" s="276"/>
      <c r="B2143" s="277" t="str">
        <f>IF(Table9[[#This Row],[Código do agregado
'[Entidade']]]="","",(CONCATENATE(VLOOKUP(Table9[[#This Row],[Código do agregado
'[Entidade']]],Table8[[Código do agregado '[Entidade']]:[Código do agregado
'[1º Direito']]],8,FALSE),".",Table9[[#This Row],[Membro]])))</f>
        <v/>
      </c>
      <c r="C2143" s="278"/>
      <c r="D2143" s="279"/>
      <c r="E2143" s="280" t="str">
        <f ca="1">IF(Table9[[#This Row],[Data de nascimento (aaaa-mm-dd)]]="","",(IF(A2143="","",DATEDIF(D2143,NOW(),"y"))))</f>
        <v/>
      </c>
      <c r="F2143" s="281"/>
      <c r="G2143" s="282"/>
      <c r="H2143" s="283" t="str">
        <f>IF(G2143="","",IF(G2143&gt;(auxiliar!L$2*14),"Sim","Não"))</f>
        <v/>
      </c>
      <c r="I2143" s="384" t="str">
        <f t="shared" si="142"/>
        <v/>
      </c>
      <c r="J2143" s="380" t="str">
        <f>IF(Table9[[#This Row],[Código do agregado
'[Entidade']]]="","",IF(A2143&lt;&gt;A2142,"A",IF(J2142="A","B",IF(J2142="B","C",IF(J2142="C","D",IF(J2142="D","E",IF(J2142="E","F",IF(J2142="F","G",IF(J2142="G","H",IF(J2142="H","I",IF(J2142="I","J",IF(J2142="J","K",IF(J2142="K","L",IF(J2142="L","M",IF(J2142="M","N",IF(J2142="N","O",IF(J2142="O","P",IF(J2142="P","Q"))))))))))))))))))</f>
        <v/>
      </c>
      <c r="K2143" s="284" t="str">
        <f t="shared" si="139"/>
        <v/>
      </c>
      <c r="L2143" s="285" t="str">
        <f t="shared" si="140"/>
        <v/>
      </c>
      <c r="M2143" s="286" t="str">
        <f t="shared" ca="1" si="141"/>
        <v/>
      </c>
      <c r="U2143" s="275"/>
    </row>
    <row r="2144" spans="1:21" x14ac:dyDescent="0.25">
      <c r="A2144" s="276"/>
      <c r="B2144" s="277" t="str">
        <f>IF(Table9[[#This Row],[Código do agregado
'[Entidade']]]="","",(CONCATENATE(VLOOKUP(Table9[[#This Row],[Código do agregado
'[Entidade']]],Table8[[Código do agregado '[Entidade']]:[Código do agregado
'[1º Direito']]],8,FALSE),".",Table9[[#This Row],[Membro]])))</f>
        <v/>
      </c>
      <c r="C2144" s="278"/>
      <c r="D2144" s="279"/>
      <c r="E2144" s="280" t="str">
        <f ca="1">IF(Table9[[#This Row],[Data de nascimento (aaaa-mm-dd)]]="","",(IF(A2144="","",DATEDIF(D2144,NOW(),"y"))))</f>
        <v/>
      </c>
      <c r="F2144" s="281"/>
      <c r="G2144" s="282"/>
      <c r="H2144" s="283" t="str">
        <f>IF(G2144="","",IF(G2144&gt;(auxiliar!L$2*14),"Sim","Não"))</f>
        <v/>
      </c>
      <c r="I2144" s="384" t="str">
        <f t="shared" si="142"/>
        <v/>
      </c>
      <c r="J2144" s="380" t="str">
        <f>IF(Table9[[#This Row],[Código do agregado
'[Entidade']]]="","",IF(A2144&lt;&gt;A2143,"A",IF(J2143="A","B",IF(J2143="B","C",IF(J2143="C","D",IF(J2143="D","E",IF(J2143="E","F",IF(J2143="F","G",IF(J2143="G","H",IF(J2143="H","I",IF(J2143="I","J",IF(J2143="J","K",IF(J2143="K","L",IF(J2143="L","M",IF(J2143="M","N",IF(J2143="N","O",IF(J2143="O","P",IF(J2143="P","Q"))))))))))))))))))</f>
        <v/>
      </c>
      <c r="K2144" s="284" t="str">
        <f t="shared" si="139"/>
        <v/>
      </c>
      <c r="L2144" s="285" t="str">
        <f t="shared" si="140"/>
        <v/>
      </c>
      <c r="M2144" s="286" t="str">
        <f t="shared" ca="1" si="141"/>
        <v/>
      </c>
      <c r="U2144" s="275"/>
    </row>
    <row r="2145" spans="1:21" x14ac:dyDescent="0.25">
      <c r="A2145" s="276"/>
      <c r="B2145" s="277" t="str">
        <f>IF(Table9[[#This Row],[Código do agregado
'[Entidade']]]="","",(CONCATENATE(VLOOKUP(Table9[[#This Row],[Código do agregado
'[Entidade']]],Table8[[Código do agregado '[Entidade']]:[Código do agregado
'[1º Direito']]],8,FALSE),".",Table9[[#This Row],[Membro]])))</f>
        <v/>
      </c>
      <c r="C2145" s="278"/>
      <c r="D2145" s="279"/>
      <c r="E2145" s="280" t="str">
        <f ca="1">IF(Table9[[#This Row],[Data de nascimento (aaaa-mm-dd)]]="","",(IF(A2145="","",DATEDIF(D2145,NOW(),"y"))))</f>
        <v/>
      </c>
      <c r="F2145" s="281"/>
      <c r="G2145" s="282"/>
      <c r="H2145" s="283" t="str">
        <f>IF(G2145="","",IF(G2145&gt;(auxiliar!L$2*14),"Sim","Não"))</f>
        <v/>
      </c>
      <c r="I2145" s="384" t="str">
        <f t="shared" si="142"/>
        <v/>
      </c>
      <c r="J2145" s="380" t="str">
        <f>IF(Table9[[#This Row],[Código do agregado
'[Entidade']]]="","",IF(A2145&lt;&gt;A2144,"A",IF(J2144="A","B",IF(J2144="B","C",IF(J2144="C","D",IF(J2144="D","E",IF(J2144="E","F",IF(J2144="F","G",IF(J2144="G","H",IF(J2144="H","I",IF(J2144="I","J",IF(J2144="J","K",IF(J2144="K","L",IF(J2144="L","M",IF(J2144="M","N",IF(J2144="N","O",IF(J2144="O","P",IF(J2144="P","Q"))))))))))))))))))</f>
        <v/>
      </c>
      <c r="K2145" s="284" t="str">
        <f t="shared" si="139"/>
        <v/>
      </c>
      <c r="L2145" s="285" t="str">
        <f t="shared" si="140"/>
        <v/>
      </c>
      <c r="M2145" s="286" t="str">
        <f t="shared" ca="1" si="141"/>
        <v/>
      </c>
      <c r="U2145" s="275"/>
    </row>
    <row r="2146" spans="1:21" x14ac:dyDescent="0.25">
      <c r="A2146" s="276"/>
      <c r="B2146" s="277" t="str">
        <f>IF(Table9[[#This Row],[Código do agregado
'[Entidade']]]="","",(CONCATENATE(VLOOKUP(Table9[[#This Row],[Código do agregado
'[Entidade']]],Table8[[Código do agregado '[Entidade']]:[Código do agregado
'[1º Direito']]],8,FALSE),".",Table9[[#This Row],[Membro]])))</f>
        <v/>
      </c>
      <c r="C2146" s="278"/>
      <c r="D2146" s="279"/>
      <c r="E2146" s="280" t="str">
        <f ca="1">IF(Table9[[#This Row],[Data de nascimento (aaaa-mm-dd)]]="","",(IF(A2146="","",DATEDIF(D2146,NOW(),"y"))))</f>
        <v/>
      </c>
      <c r="F2146" s="281"/>
      <c r="G2146" s="282"/>
      <c r="H2146" s="283" t="str">
        <f>IF(G2146="","",IF(G2146&gt;(auxiliar!L$2*14),"Sim","Não"))</f>
        <v/>
      </c>
      <c r="I2146" s="384" t="str">
        <f t="shared" si="142"/>
        <v/>
      </c>
      <c r="J2146" s="380" t="str">
        <f>IF(Table9[[#This Row],[Código do agregado
'[Entidade']]]="","",IF(A2146&lt;&gt;A2145,"A",IF(J2145="A","B",IF(J2145="B","C",IF(J2145="C","D",IF(J2145="D","E",IF(J2145="E","F",IF(J2145="F","G",IF(J2145="G","H",IF(J2145="H","I",IF(J2145="I","J",IF(J2145="J","K",IF(J2145="K","L",IF(J2145="L","M",IF(J2145="M","N",IF(J2145="N","O",IF(J2145="O","P",IF(J2145="P","Q"))))))))))))))))))</f>
        <v/>
      </c>
      <c r="K2146" s="284" t="str">
        <f t="shared" si="139"/>
        <v/>
      </c>
      <c r="L2146" s="285" t="str">
        <f t="shared" si="140"/>
        <v/>
      </c>
      <c r="M2146" s="286" t="str">
        <f t="shared" ca="1" si="141"/>
        <v/>
      </c>
      <c r="U2146" s="275"/>
    </row>
    <row r="2147" spans="1:21" x14ac:dyDescent="0.25">
      <c r="A2147" s="276"/>
      <c r="B2147" s="277" t="str">
        <f>IF(Table9[[#This Row],[Código do agregado
'[Entidade']]]="","",(CONCATENATE(VLOOKUP(Table9[[#This Row],[Código do agregado
'[Entidade']]],Table8[[Código do agregado '[Entidade']]:[Código do agregado
'[1º Direito']]],8,FALSE),".",Table9[[#This Row],[Membro]])))</f>
        <v/>
      </c>
      <c r="C2147" s="278"/>
      <c r="D2147" s="279"/>
      <c r="E2147" s="280" t="str">
        <f ca="1">IF(Table9[[#This Row],[Data de nascimento (aaaa-mm-dd)]]="","",(IF(A2147="","",DATEDIF(D2147,NOW(),"y"))))</f>
        <v/>
      </c>
      <c r="F2147" s="281"/>
      <c r="G2147" s="282"/>
      <c r="H2147" s="283" t="str">
        <f>IF(G2147="","",IF(G2147&gt;(auxiliar!L$2*14),"Sim","Não"))</f>
        <v/>
      </c>
      <c r="I2147" s="384" t="str">
        <f t="shared" si="142"/>
        <v/>
      </c>
      <c r="J2147" s="380" t="str">
        <f>IF(Table9[[#This Row],[Código do agregado
'[Entidade']]]="","",IF(A2147&lt;&gt;A2146,"A",IF(J2146="A","B",IF(J2146="B","C",IF(J2146="C","D",IF(J2146="D","E",IF(J2146="E","F",IF(J2146="F","G",IF(J2146="G","H",IF(J2146="H","I",IF(J2146="I","J",IF(J2146="J","K",IF(J2146="K","L",IF(J2146="L","M",IF(J2146="M","N",IF(J2146="N","O",IF(J2146="O","P",IF(J2146="P","Q"))))))))))))))))))</f>
        <v/>
      </c>
      <c r="K2147" s="284" t="str">
        <f t="shared" si="139"/>
        <v/>
      </c>
      <c r="L2147" s="285" t="str">
        <f t="shared" si="140"/>
        <v/>
      </c>
      <c r="M2147" s="286" t="str">
        <f t="shared" ca="1" si="141"/>
        <v/>
      </c>
      <c r="U2147" s="275"/>
    </row>
    <row r="2148" spans="1:21" x14ac:dyDescent="0.25">
      <c r="A2148" s="276"/>
      <c r="B2148" s="277" t="str">
        <f>IF(Table9[[#This Row],[Código do agregado
'[Entidade']]]="","",(CONCATENATE(VLOOKUP(Table9[[#This Row],[Código do agregado
'[Entidade']]],Table8[[Código do agregado '[Entidade']]:[Código do agregado
'[1º Direito']]],8,FALSE),".",Table9[[#This Row],[Membro]])))</f>
        <v/>
      </c>
      <c r="C2148" s="278"/>
      <c r="D2148" s="279"/>
      <c r="E2148" s="280" t="str">
        <f ca="1">IF(Table9[[#This Row],[Data de nascimento (aaaa-mm-dd)]]="","",(IF(A2148="","",DATEDIF(D2148,NOW(),"y"))))</f>
        <v/>
      </c>
      <c r="F2148" s="281"/>
      <c r="G2148" s="282"/>
      <c r="H2148" s="283" t="str">
        <f>IF(G2148="","",IF(G2148&gt;(auxiliar!L$2*14),"Sim","Não"))</f>
        <v/>
      </c>
      <c r="I2148" s="384" t="str">
        <f t="shared" si="142"/>
        <v/>
      </c>
      <c r="J2148" s="380" t="str">
        <f>IF(Table9[[#This Row],[Código do agregado
'[Entidade']]]="","",IF(A2148&lt;&gt;A2147,"A",IF(J2147="A","B",IF(J2147="B","C",IF(J2147="C","D",IF(J2147="D","E",IF(J2147="E","F",IF(J2147="F","G",IF(J2147="G","H",IF(J2147="H","I",IF(J2147="I","J",IF(J2147="J","K",IF(J2147="K","L",IF(J2147="L","M",IF(J2147="M","N",IF(J2147="N","O",IF(J2147="O","P",IF(J2147="P","Q"))))))))))))))))))</f>
        <v/>
      </c>
      <c r="K2148" s="284" t="str">
        <f t="shared" si="139"/>
        <v/>
      </c>
      <c r="L2148" s="285" t="str">
        <f t="shared" si="140"/>
        <v/>
      </c>
      <c r="M2148" s="286" t="str">
        <f t="shared" ca="1" si="141"/>
        <v/>
      </c>
      <c r="U2148" s="275"/>
    </row>
    <row r="2149" spans="1:21" x14ac:dyDescent="0.25">
      <c r="A2149" s="276"/>
      <c r="B2149" s="277" t="str">
        <f>IF(Table9[[#This Row],[Código do agregado
'[Entidade']]]="","",(CONCATENATE(VLOOKUP(Table9[[#This Row],[Código do agregado
'[Entidade']]],Table8[[Código do agregado '[Entidade']]:[Código do agregado
'[1º Direito']]],8,FALSE),".",Table9[[#This Row],[Membro]])))</f>
        <v/>
      </c>
      <c r="C2149" s="278"/>
      <c r="D2149" s="279"/>
      <c r="E2149" s="280" t="str">
        <f ca="1">IF(Table9[[#This Row],[Data de nascimento (aaaa-mm-dd)]]="","",(IF(A2149="","",DATEDIF(D2149,NOW(),"y"))))</f>
        <v/>
      </c>
      <c r="F2149" s="281"/>
      <c r="G2149" s="282"/>
      <c r="H2149" s="283" t="str">
        <f>IF(G2149="","",IF(G2149&gt;(auxiliar!L$2*14),"Sim","Não"))</f>
        <v/>
      </c>
      <c r="I2149" s="384" t="str">
        <f t="shared" si="142"/>
        <v/>
      </c>
      <c r="J2149" s="380" t="str">
        <f>IF(Table9[[#This Row],[Código do agregado
'[Entidade']]]="","",IF(A2149&lt;&gt;A2148,"A",IF(J2148="A","B",IF(J2148="B","C",IF(J2148="C","D",IF(J2148="D","E",IF(J2148="E","F",IF(J2148="F","G",IF(J2148="G","H",IF(J2148="H","I",IF(J2148="I","J",IF(J2148="J","K",IF(J2148="K","L",IF(J2148="L","M",IF(J2148="M","N",IF(J2148="N","O",IF(J2148="O","P",IF(J2148="P","Q"))))))))))))))))))</f>
        <v/>
      </c>
      <c r="K2149" s="284" t="str">
        <f t="shared" si="139"/>
        <v/>
      </c>
      <c r="L2149" s="285" t="str">
        <f t="shared" si="140"/>
        <v/>
      </c>
      <c r="M2149" s="286" t="str">
        <f t="shared" ca="1" si="141"/>
        <v/>
      </c>
      <c r="U2149" s="275"/>
    </row>
    <row r="2150" spans="1:21" x14ac:dyDescent="0.25">
      <c r="A2150" s="276"/>
      <c r="B2150" s="277" t="str">
        <f>IF(Table9[[#This Row],[Código do agregado
'[Entidade']]]="","",(CONCATENATE(VLOOKUP(Table9[[#This Row],[Código do agregado
'[Entidade']]],Table8[[Código do agregado '[Entidade']]:[Código do agregado
'[1º Direito']]],8,FALSE),".",Table9[[#This Row],[Membro]])))</f>
        <v/>
      </c>
      <c r="C2150" s="278"/>
      <c r="D2150" s="279"/>
      <c r="E2150" s="280" t="str">
        <f ca="1">IF(Table9[[#This Row],[Data de nascimento (aaaa-mm-dd)]]="","",(IF(A2150="","",DATEDIF(D2150,NOW(),"y"))))</f>
        <v/>
      </c>
      <c r="F2150" s="281"/>
      <c r="G2150" s="282"/>
      <c r="H2150" s="283" t="str">
        <f>IF(G2150="","",IF(G2150&gt;(auxiliar!L$2*14),"Sim","Não"))</f>
        <v/>
      </c>
      <c r="I2150" s="384" t="str">
        <f t="shared" si="142"/>
        <v/>
      </c>
      <c r="J2150" s="380" t="str">
        <f>IF(Table9[[#This Row],[Código do agregado
'[Entidade']]]="","",IF(A2150&lt;&gt;A2149,"A",IF(J2149="A","B",IF(J2149="B","C",IF(J2149="C","D",IF(J2149="D","E",IF(J2149="E","F",IF(J2149="F","G",IF(J2149="G","H",IF(J2149="H","I",IF(J2149="I","J",IF(J2149="J","K",IF(J2149="K","L",IF(J2149="L","M",IF(J2149="M","N",IF(J2149="N","O",IF(J2149="O","P",IF(J2149="P","Q"))))))))))))))))))</f>
        <v/>
      </c>
      <c r="K2150" s="284" t="str">
        <f t="shared" si="139"/>
        <v/>
      </c>
      <c r="L2150" s="285" t="str">
        <f t="shared" si="140"/>
        <v/>
      </c>
      <c r="M2150" s="286" t="str">
        <f t="shared" ca="1" si="141"/>
        <v/>
      </c>
      <c r="U2150" s="275"/>
    </row>
    <row r="2151" spans="1:21" x14ac:dyDescent="0.25">
      <c r="A2151" s="276"/>
      <c r="B2151" s="277" t="str">
        <f>IF(Table9[[#This Row],[Código do agregado
'[Entidade']]]="","",(CONCATENATE(VLOOKUP(Table9[[#This Row],[Código do agregado
'[Entidade']]],Table8[[Código do agregado '[Entidade']]:[Código do agregado
'[1º Direito']]],8,FALSE),".",Table9[[#This Row],[Membro]])))</f>
        <v/>
      </c>
      <c r="C2151" s="278"/>
      <c r="D2151" s="279"/>
      <c r="E2151" s="280" t="str">
        <f ca="1">IF(Table9[[#This Row],[Data de nascimento (aaaa-mm-dd)]]="","",(IF(A2151="","",DATEDIF(D2151,NOW(),"y"))))</f>
        <v/>
      </c>
      <c r="F2151" s="281"/>
      <c r="G2151" s="282"/>
      <c r="H2151" s="283" t="str">
        <f>IF(G2151="","",IF(G2151&gt;(auxiliar!L$2*14),"Sim","Não"))</f>
        <v/>
      </c>
      <c r="I2151" s="384" t="str">
        <f t="shared" si="142"/>
        <v/>
      </c>
      <c r="J2151" s="380" t="str">
        <f>IF(Table9[[#This Row],[Código do agregado
'[Entidade']]]="","",IF(A2151&lt;&gt;A2150,"A",IF(J2150="A","B",IF(J2150="B","C",IF(J2150="C","D",IF(J2150="D","E",IF(J2150="E","F",IF(J2150="F","G",IF(J2150="G","H",IF(J2150="H","I",IF(J2150="I","J",IF(J2150="J","K",IF(J2150="K","L",IF(J2150="L","M",IF(J2150="M","N",IF(J2150="N","O",IF(J2150="O","P",IF(J2150="P","Q"))))))))))))))))))</f>
        <v/>
      </c>
      <c r="K2151" s="284" t="str">
        <f t="shared" si="139"/>
        <v/>
      </c>
      <c r="L2151" s="285" t="str">
        <f t="shared" si="140"/>
        <v/>
      </c>
      <c r="M2151" s="286" t="str">
        <f t="shared" ca="1" si="141"/>
        <v/>
      </c>
      <c r="U2151" s="275"/>
    </row>
    <row r="2152" spans="1:21" x14ac:dyDescent="0.25">
      <c r="A2152" s="276"/>
      <c r="B2152" s="277" t="str">
        <f>IF(Table9[[#This Row],[Código do agregado
'[Entidade']]]="","",(CONCATENATE(VLOOKUP(Table9[[#This Row],[Código do agregado
'[Entidade']]],Table8[[Código do agregado '[Entidade']]:[Código do agregado
'[1º Direito']]],8,FALSE),".",Table9[[#This Row],[Membro]])))</f>
        <v/>
      </c>
      <c r="C2152" s="278"/>
      <c r="D2152" s="279"/>
      <c r="E2152" s="280" t="str">
        <f ca="1">IF(Table9[[#This Row],[Data de nascimento (aaaa-mm-dd)]]="","",(IF(A2152="","",DATEDIF(D2152,NOW(),"y"))))</f>
        <v/>
      </c>
      <c r="F2152" s="281"/>
      <c r="G2152" s="282"/>
      <c r="H2152" s="283" t="str">
        <f>IF(G2152="","",IF(G2152&gt;(auxiliar!L$2*14),"Sim","Não"))</f>
        <v/>
      </c>
      <c r="I2152" s="384" t="str">
        <f t="shared" si="142"/>
        <v/>
      </c>
      <c r="J2152" s="380" t="str">
        <f>IF(Table9[[#This Row],[Código do agregado
'[Entidade']]]="","",IF(A2152&lt;&gt;A2151,"A",IF(J2151="A","B",IF(J2151="B","C",IF(J2151="C","D",IF(J2151="D","E",IF(J2151="E","F",IF(J2151="F","G",IF(J2151="G","H",IF(J2151="H","I",IF(J2151="I","J",IF(J2151="J","K",IF(J2151="K","L",IF(J2151="L","M",IF(J2151="M","N",IF(J2151="N","O",IF(J2151="O","P",IF(J2151="P","Q"))))))))))))))))))</f>
        <v/>
      </c>
      <c r="K2152" s="284" t="str">
        <f t="shared" si="139"/>
        <v/>
      </c>
      <c r="L2152" s="285" t="str">
        <f t="shared" si="140"/>
        <v/>
      </c>
      <c r="M2152" s="286" t="str">
        <f t="shared" ca="1" si="141"/>
        <v/>
      </c>
      <c r="U2152" s="275"/>
    </row>
    <row r="2153" spans="1:21" x14ac:dyDescent="0.25">
      <c r="A2153" s="276"/>
      <c r="B2153" s="277" t="str">
        <f>IF(Table9[[#This Row],[Código do agregado
'[Entidade']]]="","",(CONCATENATE(VLOOKUP(Table9[[#This Row],[Código do agregado
'[Entidade']]],Table8[[Código do agregado '[Entidade']]:[Código do agregado
'[1º Direito']]],8,FALSE),".",Table9[[#This Row],[Membro]])))</f>
        <v/>
      </c>
      <c r="C2153" s="278"/>
      <c r="D2153" s="279"/>
      <c r="E2153" s="280" t="str">
        <f ca="1">IF(Table9[[#This Row],[Data de nascimento (aaaa-mm-dd)]]="","",(IF(A2153="","",DATEDIF(D2153,NOW(),"y"))))</f>
        <v/>
      </c>
      <c r="F2153" s="281"/>
      <c r="G2153" s="282"/>
      <c r="H2153" s="283" t="str">
        <f>IF(G2153="","",IF(G2153&gt;(auxiliar!L$2*14),"Sim","Não"))</f>
        <v/>
      </c>
      <c r="I2153" s="384" t="str">
        <f t="shared" si="142"/>
        <v/>
      </c>
      <c r="J2153" s="380" t="str">
        <f>IF(Table9[[#This Row],[Código do agregado
'[Entidade']]]="","",IF(A2153&lt;&gt;A2152,"A",IF(J2152="A","B",IF(J2152="B","C",IF(J2152="C","D",IF(J2152="D","E",IF(J2152="E","F",IF(J2152="F","G",IF(J2152="G","H",IF(J2152="H","I",IF(J2152="I","J",IF(J2152="J","K",IF(J2152="K","L",IF(J2152="L","M",IF(J2152="M","N",IF(J2152="N","O",IF(J2152="O","P",IF(J2152="P","Q"))))))))))))))))))</f>
        <v/>
      </c>
      <c r="K2153" s="284" t="str">
        <f t="shared" si="139"/>
        <v/>
      </c>
      <c r="L2153" s="285" t="str">
        <f t="shared" si="140"/>
        <v/>
      </c>
      <c r="M2153" s="286" t="str">
        <f t="shared" ca="1" si="141"/>
        <v/>
      </c>
      <c r="U2153" s="275"/>
    </row>
    <row r="2154" spans="1:21" x14ac:dyDescent="0.25">
      <c r="A2154" s="276"/>
      <c r="B2154" s="277" t="str">
        <f>IF(Table9[[#This Row],[Código do agregado
'[Entidade']]]="","",(CONCATENATE(VLOOKUP(Table9[[#This Row],[Código do agregado
'[Entidade']]],Table8[[Código do agregado '[Entidade']]:[Código do agregado
'[1º Direito']]],8,FALSE),".",Table9[[#This Row],[Membro]])))</f>
        <v/>
      </c>
      <c r="C2154" s="278"/>
      <c r="D2154" s="279"/>
      <c r="E2154" s="280" t="str">
        <f ca="1">IF(Table9[[#This Row],[Data de nascimento (aaaa-mm-dd)]]="","",(IF(A2154="","",DATEDIF(D2154,NOW(),"y"))))</f>
        <v/>
      </c>
      <c r="F2154" s="281"/>
      <c r="G2154" s="282"/>
      <c r="H2154" s="283" t="str">
        <f>IF(G2154="","",IF(G2154&gt;(auxiliar!L$2*14),"Sim","Não"))</f>
        <v/>
      </c>
      <c r="I2154" s="384" t="str">
        <f t="shared" si="142"/>
        <v/>
      </c>
      <c r="J2154" s="380" t="str">
        <f>IF(Table9[[#This Row],[Código do agregado
'[Entidade']]]="","",IF(A2154&lt;&gt;A2153,"A",IF(J2153="A","B",IF(J2153="B","C",IF(J2153="C","D",IF(J2153="D","E",IF(J2153="E","F",IF(J2153="F","G",IF(J2153="G","H",IF(J2153="H","I",IF(J2153="I","J",IF(J2153="J","K",IF(J2153="K","L",IF(J2153="L","M",IF(J2153="M","N",IF(J2153="N","O",IF(J2153="O","P",IF(J2153="P","Q"))))))))))))))))))</f>
        <v/>
      </c>
      <c r="K2154" s="284" t="str">
        <f t="shared" si="139"/>
        <v/>
      </c>
      <c r="L2154" s="285" t="str">
        <f t="shared" si="140"/>
        <v/>
      </c>
      <c r="M2154" s="286" t="str">
        <f t="shared" ca="1" si="141"/>
        <v/>
      </c>
      <c r="U2154" s="275"/>
    </row>
    <row r="2155" spans="1:21" x14ac:dyDescent="0.25">
      <c r="A2155" s="276"/>
      <c r="B2155" s="277" t="str">
        <f>IF(Table9[[#This Row],[Código do agregado
'[Entidade']]]="","",(CONCATENATE(VLOOKUP(Table9[[#This Row],[Código do agregado
'[Entidade']]],Table8[[Código do agregado '[Entidade']]:[Código do agregado
'[1º Direito']]],8,FALSE),".",Table9[[#This Row],[Membro]])))</f>
        <v/>
      </c>
      <c r="C2155" s="278"/>
      <c r="D2155" s="279"/>
      <c r="E2155" s="280" t="str">
        <f ca="1">IF(Table9[[#This Row],[Data de nascimento (aaaa-mm-dd)]]="","",(IF(A2155="","",DATEDIF(D2155,NOW(),"y"))))</f>
        <v/>
      </c>
      <c r="F2155" s="281"/>
      <c r="G2155" s="282"/>
      <c r="H2155" s="283" t="str">
        <f>IF(G2155="","",IF(G2155&gt;(auxiliar!L$2*14),"Sim","Não"))</f>
        <v/>
      </c>
      <c r="I2155" s="384" t="str">
        <f t="shared" si="142"/>
        <v/>
      </c>
      <c r="J2155" s="380" t="str">
        <f>IF(Table9[[#This Row],[Código do agregado
'[Entidade']]]="","",IF(A2155&lt;&gt;A2154,"A",IF(J2154="A","B",IF(J2154="B","C",IF(J2154="C","D",IF(J2154="D","E",IF(J2154="E","F",IF(J2154="F","G",IF(J2154="G","H",IF(J2154="H","I",IF(J2154="I","J",IF(J2154="J","K",IF(J2154="K","L",IF(J2154="L","M",IF(J2154="M","N",IF(J2154="N","O",IF(J2154="O","P",IF(J2154="P","Q"))))))))))))))))))</f>
        <v/>
      </c>
      <c r="K2155" s="284" t="str">
        <f t="shared" si="139"/>
        <v/>
      </c>
      <c r="L2155" s="285" t="str">
        <f t="shared" si="140"/>
        <v/>
      </c>
      <c r="M2155" s="286" t="str">
        <f t="shared" ca="1" si="141"/>
        <v/>
      </c>
      <c r="U2155" s="275"/>
    </row>
    <row r="2156" spans="1:21" x14ac:dyDescent="0.25">
      <c r="A2156" s="276"/>
      <c r="B2156" s="277" t="str">
        <f>IF(Table9[[#This Row],[Código do agregado
'[Entidade']]]="","",(CONCATENATE(VLOOKUP(Table9[[#This Row],[Código do agregado
'[Entidade']]],Table8[[Código do agregado '[Entidade']]:[Código do agregado
'[1º Direito']]],8,FALSE),".",Table9[[#This Row],[Membro]])))</f>
        <v/>
      </c>
      <c r="C2156" s="278"/>
      <c r="D2156" s="279"/>
      <c r="E2156" s="280" t="str">
        <f ca="1">IF(Table9[[#This Row],[Data de nascimento (aaaa-mm-dd)]]="","",(IF(A2156="","",DATEDIF(D2156,NOW(),"y"))))</f>
        <v/>
      </c>
      <c r="F2156" s="281"/>
      <c r="G2156" s="282"/>
      <c r="H2156" s="283" t="str">
        <f>IF(G2156="","",IF(G2156&gt;(auxiliar!L$2*14),"Sim","Não"))</f>
        <v/>
      </c>
      <c r="I2156" s="384" t="str">
        <f t="shared" si="142"/>
        <v/>
      </c>
      <c r="J2156" s="380" t="str">
        <f>IF(Table9[[#This Row],[Código do agregado
'[Entidade']]]="","",IF(A2156&lt;&gt;A2155,"A",IF(J2155="A","B",IF(J2155="B","C",IF(J2155="C","D",IF(J2155="D","E",IF(J2155="E","F",IF(J2155="F","G",IF(J2155="G","H",IF(J2155="H","I",IF(J2155="I","J",IF(J2155="J","K",IF(J2155="K","L",IF(J2155="L","M",IF(J2155="M","N",IF(J2155="N","O",IF(J2155="O","P",IF(J2155="P","Q"))))))))))))))))))</f>
        <v/>
      </c>
      <c r="K2156" s="284" t="str">
        <f t="shared" si="139"/>
        <v/>
      </c>
      <c r="L2156" s="285" t="str">
        <f t="shared" si="140"/>
        <v/>
      </c>
      <c r="M2156" s="286" t="str">
        <f t="shared" ca="1" si="141"/>
        <v/>
      </c>
      <c r="U2156" s="275"/>
    </row>
    <row r="2157" spans="1:21" x14ac:dyDescent="0.25">
      <c r="A2157" s="276"/>
      <c r="B2157" s="277" t="str">
        <f>IF(Table9[[#This Row],[Código do agregado
'[Entidade']]]="","",(CONCATENATE(VLOOKUP(Table9[[#This Row],[Código do agregado
'[Entidade']]],Table8[[Código do agregado '[Entidade']]:[Código do agregado
'[1º Direito']]],8,FALSE),".",Table9[[#This Row],[Membro]])))</f>
        <v/>
      </c>
      <c r="C2157" s="278"/>
      <c r="D2157" s="279"/>
      <c r="E2157" s="280" t="str">
        <f ca="1">IF(Table9[[#This Row],[Data de nascimento (aaaa-mm-dd)]]="","",(IF(A2157="","",DATEDIF(D2157,NOW(),"y"))))</f>
        <v/>
      </c>
      <c r="F2157" s="281"/>
      <c r="G2157" s="282"/>
      <c r="H2157" s="283" t="str">
        <f>IF(G2157="","",IF(G2157&gt;(auxiliar!L$2*14),"Sim","Não"))</f>
        <v/>
      </c>
      <c r="I2157" s="384" t="str">
        <f t="shared" si="142"/>
        <v/>
      </c>
      <c r="J2157" s="380" t="str">
        <f>IF(Table9[[#This Row],[Código do agregado
'[Entidade']]]="","",IF(A2157&lt;&gt;A2156,"A",IF(J2156="A","B",IF(J2156="B","C",IF(J2156="C","D",IF(J2156="D","E",IF(J2156="E","F",IF(J2156="F","G",IF(J2156="G","H",IF(J2156="H","I",IF(J2156="I","J",IF(J2156="J","K",IF(J2156="K","L",IF(J2156="L","M",IF(J2156="M","N",IF(J2156="N","O",IF(J2156="O","P",IF(J2156="P","Q"))))))))))))))))))</f>
        <v/>
      </c>
      <c r="K2157" s="284" t="str">
        <f t="shared" si="139"/>
        <v/>
      </c>
      <c r="L2157" s="285" t="str">
        <f t="shared" si="140"/>
        <v/>
      </c>
      <c r="M2157" s="286" t="str">
        <f t="shared" ca="1" si="141"/>
        <v/>
      </c>
      <c r="U2157" s="275"/>
    </row>
    <row r="2158" spans="1:21" x14ac:dyDescent="0.25">
      <c r="A2158" s="276"/>
      <c r="B2158" s="277" t="str">
        <f>IF(Table9[[#This Row],[Código do agregado
'[Entidade']]]="","",(CONCATENATE(VLOOKUP(Table9[[#This Row],[Código do agregado
'[Entidade']]],Table8[[Código do agregado '[Entidade']]:[Código do agregado
'[1º Direito']]],8,FALSE),".",Table9[[#This Row],[Membro]])))</f>
        <v/>
      </c>
      <c r="C2158" s="278"/>
      <c r="D2158" s="279"/>
      <c r="E2158" s="280" t="str">
        <f ca="1">IF(Table9[[#This Row],[Data de nascimento (aaaa-mm-dd)]]="","",(IF(A2158="","",DATEDIF(D2158,NOW(),"y"))))</f>
        <v/>
      </c>
      <c r="F2158" s="281"/>
      <c r="G2158" s="282"/>
      <c r="H2158" s="283" t="str">
        <f>IF(G2158="","",IF(G2158&gt;(auxiliar!L$2*14),"Sim","Não"))</f>
        <v/>
      </c>
      <c r="I2158" s="384" t="str">
        <f t="shared" si="142"/>
        <v/>
      </c>
      <c r="J2158" s="380" t="str">
        <f>IF(Table9[[#This Row],[Código do agregado
'[Entidade']]]="","",IF(A2158&lt;&gt;A2157,"A",IF(J2157="A","B",IF(J2157="B","C",IF(J2157="C","D",IF(J2157="D","E",IF(J2157="E","F",IF(J2157="F","G",IF(J2157="G","H",IF(J2157="H","I",IF(J2157="I","J",IF(J2157="J","K",IF(J2157="K","L",IF(J2157="L","M",IF(J2157="M","N",IF(J2157="N","O",IF(J2157="O","P",IF(J2157="P","Q"))))))))))))))))))</f>
        <v/>
      </c>
      <c r="K2158" s="284" t="str">
        <f t="shared" si="139"/>
        <v/>
      </c>
      <c r="L2158" s="285" t="str">
        <f t="shared" si="140"/>
        <v/>
      </c>
      <c r="M2158" s="286" t="str">
        <f t="shared" ca="1" si="141"/>
        <v/>
      </c>
      <c r="U2158" s="275"/>
    </row>
    <row r="2159" spans="1:21" x14ac:dyDescent="0.25">
      <c r="A2159" s="276"/>
      <c r="B2159" s="277" t="str">
        <f>IF(Table9[[#This Row],[Código do agregado
'[Entidade']]]="","",(CONCATENATE(VLOOKUP(Table9[[#This Row],[Código do agregado
'[Entidade']]],Table8[[Código do agregado '[Entidade']]:[Código do agregado
'[1º Direito']]],8,FALSE),".",Table9[[#This Row],[Membro]])))</f>
        <v/>
      </c>
      <c r="C2159" s="278"/>
      <c r="D2159" s="279"/>
      <c r="E2159" s="280" t="str">
        <f ca="1">IF(Table9[[#This Row],[Data de nascimento (aaaa-mm-dd)]]="","",(IF(A2159="","",DATEDIF(D2159,NOW(),"y"))))</f>
        <v/>
      </c>
      <c r="F2159" s="281"/>
      <c r="G2159" s="282"/>
      <c r="H2159" s="283" t="str">
        <f>IF(G2159="","",IF(G2159&gt;(auxiliar!L$2*14),"Sim","Não"))</f>
        <v/>
      </c>
      <c r="I2159" s="384" t="str">
        <f t="shared" si="142"/>
        <v/>
      </c>
      <c r="J2159" s="380" t="str">
        <f>IF(Table9[[#This Row],[Código do agregado
'[Entidade']]]="","",IF(A2159&lt;&gt;A2158,"A",IF(J2158="A","B",IF(J2158="B","C",IF(J2158="C","D",IF(J2158="D","E",IF(J2158="E","F",IF(J2158="F","G",IF(J2158="G","H",IF(J2158="H","I",IF(J2158="I","J",IF(J2158="J","K",IF(J2158="K","L",IF(J2158="L","M",IF(J2158="M","N",IF(J2158="N","O",IF(J2158="O","P",IF(J2158="P","Q"))))))))))))))))))</f>
        <v/>
      </c>
      <c r="K2159" s="284" t="str">
        <f t="shared" si="139"/>
        <v/>
      </c>
      <c r="L2159" s="285" t="str">
        <f t="shared" si="140"/>
        <v/>
      </c>
      <c r="M2159" s="286" t="str">
        <f t="shared" ca="1" si="141"/>
        <v/>
      </c>
      <c r="U2159" s="275"/>
    </row>
    <row r="2160" spans="1:21" x14ac:dyDescent="0.25">
      <c r="A2160" s="276"/>
      <c r="B2160" s="277" t="str">
        <f>IF(Table9[[#This Row],[Código do agregado
'[Entidade']]]="","",(CONCATENATE(VLOOKUP(Table9[[#This Row],[Código do agregado
'[Entidade']]],Table8[[Código do agregado '[Entidade']]:[Código do agregado
'[1º Direito']]],8,FALSE),".",Table9[[#This Row],[Membro]])))</f>
        <v/>
      </c>
      <c r="C2160" s="278"/>
      <c r="D2160" s="279"/>
      <c r="E2160" s="280" t="str">
        <f ca="1">IF(Table9[[#This Row],[Data de nascimento (aaaa-mm-dd)]]="","",(IF(A2160="","",DATEDIF(D2160,NOW(),"y"))))</f>
        <v/>
      </c>
      <c r="F2160" s="281"/>
      <c r="G2160" s="282"/>
      <c r="H2160" s="283" t="str">
        <f>IF(G2160="","",IF(G2160&gt;(auxiliar!L$2*14),"Sim","Não"))</f>
        <v/>
      </c>
      <c r="I2160" s="384" t="str">
        <f t="shared" si="142"/>
        <v/>
      </c>
      <c r="J2160" s="380" t="str">
        <f>IF(Table9[[#This Row],[Código do agregado
'[Entidade']]]="","",IF(A2160&lt;&gt;A2159,"A",IF(J2159="A","B",IF(J2159="B","C",IF(J2159="C","D",IF(J2159="D","E",IF(J2159="E","F",IF(J2159="F","G",IF(J2159="G","H",IF(J2159="H","I",IF(J2159="I","J",IF(J2159="J","K",IF(J2159="K","L",IF(J2159="L","M",IF(J2159="M","N",IF(J2159="N","O",IF(J2159="O","P",IF(J2159="P","Q"))))))))))))))))))</f>
        <v/>
      </c>
      <c r="K2160" s="284" t="str">
        <f t="shared" si="139"/>
        <v/>
      </c>
      <c r="L2160" s="285" t="str">
        <f t="shared" si="140"/>
        <v/>
      </c>
      <c r="M2160" s="286" t="str">
        <f t="shared" ca="1" si="141"/>
        <v/>
      </c>
      <c r="U2160" s="275"/>
    </row>
    <row r="2161" spans="1:21" x14ac:dyDescent="0.25">
      <c r="A2161" s="276"/>
      <c r="B2161" s="277" t="str">
        <f>IF(Table9[[#This Row],[Código do agregado
'[Entidade']]]="","",(CONCATENATE(VLOOKUP(Table9[[#This Row],[Código do agregado
'[Entidade']]],Table8[[Código do agregado '[Entidade']]:[Código do agregado
'[1º Direito']]],8,FALSE),".",Table9[[#This Row],[Membro]])))</f>
        <v/>
      </c>
      <c r="C2161" s="278"/>
      <c r="D2161" s="279"/>
      <c r="E2161" s="280" t="str">
        <f ca="1">IF(Table9[[#This Row],[Data de nascimento (aaaa-mm-dd)]]="","",(IF(A2161="","",DATEDIF(D2161,NOW(),"y"))))</f>
        <v/>
      </c>
      <c r="F2161" s="281"/>
      <c r="G2161" s="282"/>
      <c r="H2161" s="283" t="str">
        <f>IF(G2161="","",IF(G2161&gt;(auxiliar!L$2*14),"Sim","Não"))</f>
        <v/>
      </c>
      <c r="I2161" s="384" t="str">
        <f t="shared" si="142"/>
        <v/>
      </c>
      <c r="J2161" s="380" t="str">
        <f>IF(Table9[[#This Row],[Código do agregado
'[Entidade']]]="","",IF(A2161&lt;&gt;A2160,"A",IF(J2160="A","B",IF(J2160="B","C",IF(J2160="C","D",IF(J2160="D","E",IF(J2160="E","F",IF(J2160="F","G",IF(J2160="G","H",IF(J2160="H","I",IF(J2160="I","J",IF(J2160="J","K",IF(J2160="K","L",IF(J2160="L","M",IF(J2160="M","N",IF(J2160="N","O",IF(J2160="O","P",IF(J2160="P","Q"))))))))))))))))))</f>
        <v/>
      </c>
      <c r="K2161" s="284" t="str">
        <f t="shared" si="139"/>
        <v/>
      </c>
      <c r="L2161" s="285" t="str">
        <f t="shared" si="140"/>
        <v/>
      </c>
      <c r="M2161" s="286" t="str">
        <f t="shared" ca="1" si="141"/>
        <v/>
      </c>
      <c r="U2161" s="275"/>
    </row>
    <row r="2162" spans="1:21" x14ac:dyDescent="0.25">
      <c r="A2162" s="276"/>
      <c r="B2162" s="277" t="str">
        <f>IF(Table9[[#This Row],[Código do agregado
'[Entidade']]]="","",(CONCATENATE(VLOOKUP(Table9[[#This Row],[Código do agregado
'[Entidade']]],Table8[[Código do agregado '[Entidade']]:[Código do agregado
'[1º Direito']]],8,FALSE),".",Table9[[#This Row],[Membro]])))</f>
        <v/>
      </c>
      <c r="C2162" s="278"/>
      <c r="D2162" s="279"/>
      <c r="E2162" s="280" t="str">
        <f ca="1">IF(Table9[[#This Row],[Data de nascimento (aaaa-mm-dd)]]="","",(IF(A2162="","",DATEDIF(D2162,NOW(),"y"))))</f>
        <v/>
      </c>
      <c r="F2162" s="281"/>
      <c r="G2162" s="282"/>
      <c r="H2162" s="283" t="str">
        <f>IF(G2162="","",IF(G2162&gt;(auxiliar!L$2*14),"Sim","Não"))</f>
        <v/>
      </c>
      <c r="I2162" s="384" t="str">
        <f t="shared" si="142"/>
        <v/>
      </c>
      <c r="J2162" s="380" t="str">
        <f>IF(Table9[[#This Row],[Código do agregado
'[Entidade']]]="","",IF(A2162&lt;&gt;A2161,"A",IF(J2161="A","B",IF(J2161="B","C",IF(J2161="C","D",IF(J2161="D","E",IF(J2161="E","F",IF(J2161="F","G",IF(J2161="G","H",IF(J2161="H","I",IF(J2161="I","J",IF(J2161="J","K",IF(J2161="K","L",IF(J2161="L","M",IF(J2161="M","N",IF(J2161="N","O",IF(J2161="O","P",IF(J2161="P","Q"))))))))))))))))))</f>
        <v/>
      </c>
      <c r="K2162" s="284" t="str">
        <f t="shared" si="139"/>
        <v/>
      </c>
      <c r="L2162" s="285" t="str">
        <f t="shared" si="140"/>
        <v/>
      </c>
      <c r="M2162" s="286" t="str">
        <f t="shared" ca="1" si="141"/>
        <v/>
      </c>
      <c r="U2162" s="275"/>
    </row>
    <row r="2163" spans="1:21" x14ac:dyDescent="0.25">
      <c r="A2163" s="276"/>
      <c r="B2163" s="277" t="str">
        <f>IF(Table9[[#This Row],[Código do agregado
'[Entidade']]]="","",(CONCATENATE(VLOOKUP(Table9[[#This Row],[Código do agregado
'[Entidade']]],Table8[[Código do agregado '[Entidade']]:[Código do agregado
'[1º Direito']]],8,FALSE),".",Table9[[#This Row],[Membro]])))</f>
        <v/>
      </c>
      <c r="C2163" s="278"/>
      <c r="D2163" s="279"/>
      <c r="E2163" s="280" t="str">
        <f ca="1">IF(Table9[[#This Row],[Data de nascimento (aaaa-mm-dd)]]="","",(IF(A2163="","",DATEDIF(D2163,NOW(),"y"))))</f>
        <v/>
      </c>
      <c r="F2163" s="281"/>
      <c r="G2163" s="282"/>
      <c r="H2163" s="283" t="str">
        <f>IF(G2163="","",IF(G2163&gt;(auxiliar!L$2*14),"Sim","Não"))</f>
        <v/>
      </c>
      <c r="I2163" s="384" t="str">
        <f t="shared" si="142"/>
        <v/>
      </c>
      <c r="J2163" s="380" t="str">
        <f>IF(Table9[[#This Row],[Código do agregado
'[Entidade']]]="","",IF(A2163&lt;&gt;A2162,"A",IF(J2162="A","B",IF(J2162="B","C",IF(J2162="C","D",IF(J2162="D","E",IF(J2162="E","F",IF(J2162="F","G",IF(J2162="G","H",IF(J2162="H","I",IF(J2162="I","J",IF(J2162="J","K",IF(J2162="K","L",IF(J2162="L","M",IF(J2162="M","N",IF(J2162="N","O",IF(J2162="O","P",IF(J2162="P","Q"))))))))))))))))))</f>
        <v/>
      </c>
      <c r="K2163" s="284" t="str">
        <f t="shared" si="139"/>
        <v/>
      </c>
      <c r="L2163" s="285" t="str">
        <f t="shared" si="140"/>
        <v/>
      </c>
      <c r="M2163" s="286" t="str">
        <f t="shared" ca="1" si="141"/>
        <v/>
      </c>
      <c r="U2163" s="275"/>
    </row>
    <row r="2164" spans="1:21" x14ac:dyDescent="0.25">
      <c r="A2164" s="276"/>
      <c r="B2164" s="277" t="str">
        <f>IF(Table9[[#This Row],[Código do agregado
'[Entidade']]]="","",(CONCATENATE(VLOOKUP(Table9[[#This Row],[Código do agregado
'[Entidade']]],Table8[[Código do agregado '[Entidade']]:[Código do agregado
'[1º Direito']]],8,FALSE),".",Table9[[#This Row],[Membro]])))</f>
        <v/>
      </c>
      <c r="C2164" s="278"/>
      <c r="D2164" s="279"/>
      <c r="E2164" s="280" t="str">
        <f ca="1">IF(Table9[[#This Row],[Data de nascimento (aaaa-mm-dd)]]="","",(IF(A2164="","",DATEDIF(D2164,NOW(),"y"))))</f>
        <v/>
      </c>
      <c r="F2164" s="281"/>
      <c r="G2164" s="282"/>
      <c r="H2164" s="283" t="str">
        <f>IF(G2164="","",IF(G2164&gt;(auxiliar!L$2*14),"Sim","Não"))</f>
        <v/>
      </c>
      <c r="I2164" s="384" t="str">
        <f t="shared" si="142"/>
        <v/>
      </c>
      <c r="J2164" s="380" t="str">
        <f>IF(Table9[[#This Row],[Código do agregado
'[Entidade']]]="","",IF(A2164&lt;&gt;A2163,"A",IF(J2163="A","B",IF(J2163="B","C",IF(J2163="C","D",IF(J2163="D","E",IF(J2163="E","F",IF(J2163="F","G",IF(J2163="G","H",IF(J2163="H","I",IF(J2163="I","J",IF(J2163="J","K",IF(J2163="K","L",IF(J2163="L","M",IF(J2163="M","N",IF(J2163="N","O",IF(J2163="O","P",IF(J2163="P","Q"))))))))))))))))))</f>
        <v/>
      </c>
      <c r="K2164" s="284" t="str">
        <f t="shared" si="139"/>
        <v/>
      </c>
      <c r="L2164" s="285" t="str">
        <f t="shared" si="140"/>
        <v/>
      </c>
      <c r="M2164" s="286" t="str">
        <f t="shared" ca="1" si="141"/>
        <v/>
      </c>
      <c r="U2164" s="275"/>
    </row>
    <row r="2165" spans="1:21" x14ac:dyDescent="0.25">
      <c r="A2165" s="276"/>
      <c r="B2165" s="277" t="str">
        <f>IF(Table9[[#This Row],[Código do agregado
'[Entidade']]]="","",(CONCATENATE(VLOOKUP(Table9[[#This Row],[Código do agregado
'[Entidade']]],Table8[[Código do agregado '[Entidade']]:[Código do agregado
'[1º Direito']]],8,FALSE),".",Table9[[#This Row],[Membro]])))</f>
        <v/>
      </c>
      <c r="C2165" s="278"/>
      <c r="D2165" s="279"/>
      <c r="E2165" s="280" t="str">
        <f ca="1">IF(Table9[[#This Row],[Data de nascimento (aaaa-mm-dd)]]="","",(IF(A2165="","",DATEDIF(D2165,NOW(),"y"))))</f>
        <v/>
      </c>
      <c r="F2165" s="281"/>
      <c r="G2165" s="282"/>
      <c r="H2165" s="283" t="str">
        <f>IF(G2165="","",IF(G2165&gt;(auxiliar!L$2*14),"Sim","Não"))</f>
        <v/>
      </c>
      <c r="I2165" s="384" t="str">
        <f t="shared" si="142"/>
        <v/>
      </c>
      <c r="J2165" s="380" t="str">
        <f>IF(Table9[[#This Row],[Código do agregado
'[Entidade']]]="","",IF(A2165&lt;&gt;A2164,"A",IF(J2164="A","B",IF(J2164="B","C",IF(J2164="C","D",IF(J2164="D","E",IF(J2164="E","F",IF(J2164="F","G",IF(J2164="G","H",IF(J2164="H","I",IF(J2164="I","J",IF(J2164="J","K",IF(J2164="K","L",IF(J2164="L","M",IF(J2164="M","N",IF(J2164="N","O",IF(J2164="O","P",IF(J2164="P","Q"))))))))))))))))))</f>
        <v/>
      </c>
      <c r="K2165" s="284" t="str">
        <f t="shared" si="139"/>
        <v/>
      </c>
      <c r="L2165" s="285" t="str">
        <f t="shared" si="140"/>
        <v/>
      </c>
      <c r="M2165" s="286" t="str">
        <f t="shared" ca="1" si="141"/>
        <v/>
      </c>
      <c r="U2165" s="275"/>
    </row>
    <row r="2166" spans="1:21" x14ac:dyDescent="0.25">
      <c r="A2166" s="276"/>
      <c r="B2166" s="277" t="str">
        <f>IF(Table9[[#This Row],[Código do agregado
'[Entidade']]]="","",(CONCATENATE(VLOOKUP(Table9[[#This Row],[Código do agregado
'[Entidade']]],Table8[[Código do agregado '[Entidade']]:[Código do agregado
'[1º Direito']]],8,FALSE),".",Table9[[#This Row],[Membro]])))</f>
        <v/>
      </c>
      <c r="C2166" s="278"/>
      <c r="D2166" s="279"/>
      <c r="E2166" s="280" t="str">
        <f ca="1">IF(Table9[[#This Row],[Data de nascimento (aaaa-mm-dd)]]="","",(IF(A2166="","",DATEDIF(D2166,NOW(),"y"))))</f>
        <v/>
      </c>
      <c r="F2166" s="281"/>
      <c r="G2166" s="282"/>
      <c r="H2166" s="283" t="str">
        <f>IF(G2166="","",IF(G2166&gt;(auxiliar!L$2*14),"Sim","Não"))</f>
        <v/>
      </c>
      <c r="I2166" s="384" t="str">
        <f t="shared" si="142"/>
        <v/>
      </c>
      <c r="J2166" s="380" t="str">
        <f>IF(Table9[[#This Row],[Código do agregado
'[Entidade']]]="","",IF(A2166&lt;&gt;A2165,"A",IF(J2165="A","B",IF(J2165="B","C",IF(J2165="C","D",IF(J2165="D","E",IF(J2165="E","F",IF(J2165="F","G",IF(J2165="G","H",IF(J2165="H","I",IF(J2165="I","J",IF(J2165="J","K",IF(J2165="K","L",IF(J2165="L","M",IF(J2165="M","N",IF(J2165="N","O",IF(J2165="O","P",IF(J2165="P","Q"))))))))))))))))))</f>
        <v/>
      </c>
      <c r="K2166" s="284" t="str">
        <f t="shared" si="139"/>
        <v/>
      </c>
      <c r="L2166" s="285" t="str">
        <f t="shared" si="140"/>
        <v/>
      </c>
      <c r="M2166" s="286" t="str">
        <f t="shared" ca="1" si="141"/>
        <v/>
      </c>
      <c r="U2166" s="275"/>
    </row>
    <row r="2167" spans="1:21" x14ac:dyDescent="0.25">
      <c r="A2167" s="276"/>
      <c r="B2167" s="277" t="str">
        <f>IF(Table9[[#This Row],[Código do agregado
'[Entidade']]]="","",(CONCATENATE(VLOOKUP(Table9[[#This Row],[Código do agregado
'[Entidade']]],Table8[[Código do agregado '[Entidade']]:[Código do agregado
'[1º Direito']]],8,FALSE),".",Table9[[#This Row],[Membro]])))</f>
        <v/>
      </c>
      <c r="C2167" s="278"/>
      <c r="D2167" s="279"/>
      <c r="E2167" s="280" t="str">
        <f ca="1">IF(Table9[[#This Row],[Data de nascimento (aaaa-mm-dd)]]="","",(IF(A2167="","",DATEDIF(D2167,NOW(),"y"))))</f>
        <v/>
      </c>
      <c r="F2167" s="281"/>
      <c r="G2167" s="282"/>
      <c r="H2167" s="283" t="str">
        <f>IF(G2167="","",IF(G2167&gt;(auxiliar!L$2*14),"Sim","Não"))</f>
        <v/>
      </c>
      <c r="I2167" s="384" t="str">
        <f t="shared" si="142"/>
        <v/>
      </c>
      <c r="J2167" s="380" t="str">
        <f>IF(Table9[[#This Row],[Código do agregado
'[Entidade']]]="","",IF(A2167&lt;&gt;A2166,"A",IF(J2166="A","B",IF(J2166="B","C",IF(J2166="C","D",IF(J2166="D","E",IF(J2166="E","F",IF(J2166="F","G",IF(J2166="G","H",IF(J2166="H","I",IF(J2166="I","J",IF(J2166="J","K",IF(J2166="K","L",IF(J2166="L","M",IF(J2166="M","N",IF(J2166="N","O",IF(J2166="O","P",IF(J2166="P","Q"))))))))))))))))))</f>
        <v/>
      </c>
      <c r="K2167" s="284" t="str">
        <f t="shared" si="139"/>
        <v/>
      </c>
      <c r="L2167" s="285" t="str">
        <f t="shared" si="140"/>
        <v/>
      </c>
      <c r="M2167" s="286" t="str">
        <f t="shared" ca="1" si="141"/>
        <v/>
      </c>
      <c r="U2167" s="275"/>
    </row>
    <row r="2168" spans="1:21" x14ac:dyDescent="0.25">
      <c r="A2168" s="276"/>
      <c r="B2168" s="277" t="str">
        <f>IF(Table9[[#This Row],[Código do agregado
'[Entidade']]]="","",(CONCATENATE(VLOOKUP(Table9[[#This Row],[Código do agregado
'[Entidade']]],Table8[[Código do agregado '[Entidade']]:[Código do agregado
'[1º Direito']]],8,FALSE),".",Table9[[#This Row],[Membro]])))</f>
        <v/>
      </c>
      <c r="C2168" s="278"/>
      <c r="D2168" s="279"/>
      <c r="E2168" s="280" t="str">
        <f ca="1">IF(Table9[[#This Row],[Data de nascimento (aaaa-mm-dd)]]="","",(IF(A2168="","",DATEDIF(D2168,NOW(),"y"))))</f>
        <v/>
      </c>
      <c r="F2168" s="281"/>
      <c r="G2168" s="282"/>
      <c r="H2168" s="283" t="str">
        <f>IF(G2168="","",IF(G2168&gt;(auxiliar!L$2*14),"Sim","Não"))</f>
        <v/>
      </c>
      <c r="I2168" s="384" t="str">
        <f t="shared" si="142"/>
        <v/>
      </c>
      <c r="J2168" s="380" t="str">
        <f>IF(Table9[[#This Row],[Código do agregado
'[Entidade']]]="","",IF(A2168&lt;&gt;A2167,"A",IF(J2167="A","B",IF(J2167="B","C",IF(J2167="C","D",IF(J2167="D","E",IF(J2167="E","F",IF(J2167="F","G",IF(J2167="G","H",IF(J2167="H","I",IF(J2167="I","J",IF(J2167="J","K",IF(J2167="K","L",IF(J2167="L","M",IF(J2167="M","N",IF(J2167="N","O",IF(J2167="O","P",IF(J2167="P","Q"))))))))))))))))))</f>
        <v/>
      </c>
      <c r="K2168" s="284" t="str">
        <f t="shared" si="139"/>
        <v/>
      </c>
      <c r="L2168" s="285" t="str">
        <f t="shared" si="140"/>
        <v/>
      </c>
      <c r="M2168" s="286" t="str">
        <f t="shared" ca="1" si="141"/>
        <v/>
      </c>
      <c r="U2168" s="275"/>
    </row>
    <row r="2169" spans="1:21" x14ac:dyDescent="0.25">
      <c r="A2169" s="276"/>
      <c r="B2169" s="277" t="str">
        <f>IF(Table9[[#This Row],[Código do agregado
'[Entidade']]]="","",(CONCATENATE(VLOOKUP(Table9[[#This Row],[Código do agregado
'[Entidade']]],Table8[[Código do agregado '[Entidade']]:[Código do agregado
'[1º Direito']]],8,FALSE),".",Table9[[#This Row],[Membro]])))</f>
        <v/>
      </c>
      <c r="C2169" s="278"/>
      <c r="D2169" s="279"/>
      <c r="E2169" s="280" t="str">
        <f ca="1">IF(Table9[[#This Row],[Data de nascimento (aaaa-mm-dd)]]="","",(IF(A2169="","",DATEDIF(D2169,NOW(),"y"))))</f>
        <v/>
      </c>
      <c r="F2169" s="281"/>
      <c r="G2169" s="282"/>
      <c r="H2169" s="283" t="str">
        <f>IF(G2169="","",IF(G2169&gt;(auxiliar!L$2*14),"Sim","Não"))</f>
        <v/>
      </c>
      <c r="I2169" s="384" t="str">
        <f t="shared" si="142"/>
        <v/>
      </c>
      <c r="J2169" s="380" t="str">
        <f>IF(Table9[[#This Row],[Código do agregado
'[Entidade']]]="","",IF(A2169&lt;&gt;A2168,"A",IF(J2168="A","B",IF(J2168="B","C",IF(J2168="C","D",IF(J2168="D","E",IF(J2168="E","F",IF(J2168="F","G",IF(J2168="G","H",IF(J2168="H","I",IF(J2168="I","J",IF(J2168="J","K",IF(J2168="K","L",IF(J2168="L","M",IF(J2168="M","N",IF(J2168="N","O",IF(J2168="O","P",IF(J2168="P","Q"))))))))))))))))))</f>
        <v/>
      </c>
      <c r="K2169" s="284" t="str">
        <f t="shared" si="139"/>
        <v/>
      </c>
      <c r="L2169" s="285" t="str">
        <f t="shared" si="140"/>
        <v/>
      </c>
      <c r="M2169" s="286" t="str">
        <f t="shared" ca="1" si="141"/>
        <v/>
      </c>
      <c r="U2169" s="275"/>
    </row>
    <row r="2170" spans="1:21" x14ac:dyDescent="0.25">
      <c r="A2170" s="276"/>
      <c r="B2170" s="277" t="str">
        <f>IF(Table9[[#This Row],[Código do agregado
'[Entidade']]]="","",(CONCATENATE(VLOOKUP(Table9[[#This Row],[Código do agregado
'[Entidade']]],Table8[[Código do agregado '[Entidade']]:[Código do agregado
'[1º Direito']]],8,FALSE),".",Table9[[#This Row],[Membro]])))</f>
        <v/>
      </c>
      <c r="C2170" s="278"/>
      <c r="D2170" s="279"/>
      <c r="E2170" s="280" t="str">
        <f ca="1">IF(Table9[[#This Row],[Data de nascimento (aaaa-mm-dd)]]="","",(IF(A2170="","",DATEDIF(D2170,NOW(),"y"))))</f>
        <v/>
      </c>
      <c r="F2170" s="281"/>
      <c r="G2170" s="282"/>
      <c r="H2170" s="283" t="str">
        <f>IF(G2170="","",IF(G2170&gt;(auxiliar!L$2*14),"Sim","Não"))</f>
        <v/>
      </c>
      <c r="I2170" s="384" t="str">
        <f t="shared" si="142"/>
        <v/>
      </c>
      <c r="J2170" s="380" t="str">
        <f>IF(Table9[[#This Row],[Código do agregado
'[Entidade']]]="","",IF(A2170&lt;&gt;A2169,"A",IF(J2169="A","B",IF(J2169="B","C",IF(J2169="C","D",IF(J2169="D","E",IF(J2169="E","F",IF(J2169="F","G",IF(J2169="G","H",IF(J2169="H","I",IF(J2169="I","J",IF(J2169="J","K",IF(J2169="K","L",IF(J2169="L","M",IF(J2169="M","N",IF(J2169="N","O",IF(J2169="O","P",IF(J2169="P","Q"))))))))))))))))))</f>
        <v/>
      </c>
      <c r="K2170" s="284" t="str">
        <f t="shared" si="139"/>
        <v/>
      </c>
      <c r="L2170" s="285" t="str">
        <f t="shared" si="140"/>
        <v/>
      </c>
      <c r="M2170" s="286" t="str">
        <f t="shared" ca="1" si="141"/>
        <v/>
      </c>
      <c r="U2170" s="275"/>
    </row>
    <row r="2171" spans="1:21" x14ac:dyDescent="0.25">
      <c r="A2171" s="276"/>
      <c r="B2171" s="277" t="str">
        <f>IF(Table9[[#This Row],[Código do agregado
'[Entidade']]]="","",(CONCATENATE(VLOOKUP(Table9[[#This Row],[Código do agregado
'[Entidade']]],Table8[[Código do agregado '[Entidade']]:[Código do agregado
'[1º Direito']]],8,FALSE),".",Table9[[#This Row],[Membro]])))</f>
        <v/>
      </c>
      <c r="C2171" s="278"/>
      <c r="D2171" s="279"/>
      <c r="E2171" s="280" t="str">
        <f ca="1">IF(Table9[[#This Row],[Data de nascimento (aaaa-mm-dd)]]="","",(IF(A2171="","",DATEDIF(D2171,NOW(),"y"))))</f>
        <v/>
      </c>
      <c r="F2171" s="281"/>
      <c r="G2171" s="282"/>
      <c r="H2171" s="283" t="str">
        <f>IF(G2171="","",IF(G2171&gt;(auxiliar!L$2*14),"Sim","Não"))</f>
        <v/>
      </c>
      <c r="I2171" s="384" t="str">
        <f t="shared" si="142"/>
        <v/>
      </c>
      <c r="J2171" s="380" t="str">
        <f>IF(Table9[[#This Row],[Código do agregado
'[Entidade']]]="","",IF(A2171&lt;&gt;A2170,"A",IF(J2170="A","B",IF(J2170="B","C",IF(J2170="C","D",IF(J2170="D","E",IF(J2170="E","F",IF(J2170="F","G",IF(J2170="G","H",IF(J2170="H","I",IF(J2170="I","J",IF(J2170="J","K",IF(J2170="K","L",IF(J2170="L","M",IF(J2170="M","N",IF(J2170="N","O",IF(J2170="O","P",IF(J2170="P","Q"))))))))))))))))))</f>
        <v/>
      </c>
      <c r="K2171" s="284" t="str">
        <f t="shared" si="139"/>
        <v/>
      </c>
      <c r="L2171" s="285" t="str">
        <f t="shared" si="140"/>
        <v/>
      </c>
      <c r="M2171" s="286" t="str">
        <f t="shared" ca="1" si="141"/>
        <v/>
      </c>
      <c r="U2171" s="275"/>
    </row>
    <row r="2172" spans="1:21" x14ac:dyDescent="0.25">
      <c r="A2172" s="276"/>
      <c r="B2172" s="277" t="str">
        <f>IF(Table9[[#This Row],[Código do agregado
'[Entidade']]]="","",(CONCATENATE(VLOOKUP(Table9[[#This Row],[Código do agregado
'[Entidade']]],Table8[[Código do agregado '[Entidade']]:[Código do agregado
'[1º Direito']]],8,FALSE),".",Table9[[#This Row],[Membro]])))</f>
        <v/>
      </c>
      <c r="C2172" s="278"/>
      <c r="D2172" s="279"/>
      <c r="E2172" s="280" t="str">
        <f ca="1">IF(Table9[[#This Row],[Data de nascimento (aaaa-mm-dd)]]="","",(IF(A2172="","",DATEDIF(D2172,NOW(),"y"))))</f>
        <v/>
      </c>
      <c r="F2172" s="281"/>
      <c r="G2172" s="282"/>
      <c r="H2172" s="283" t="str">
        <f>IF(G2172="","",IF(G2172&gt;(auxiliar!L$2*14),"Sim","Não"))</f>
        <v/>
      </c>
      <c r="I2172" s="384" t="str">
        <f t="shared" si="142"/>
        <v/>
      </c>
      <c r="J2172" s="380" t="str">
        <f>IF(Table9[[#This Row],[Código do agregado
'[Entidade']]]="","",IF(A2172&lt;&gt;A2171,"A",IF(J2171="A","B",IF(J2171="B","C",IF(J2171="C","D",IF(J2171="D","E",IF(J2171="E","F",IF(J2171="F","G",IF(J2171="G","H",IF(J2171="H","I",IF(J2171="I","J",IF(J2171="J","K",IF(J2171="K","L",IF(J2171="L","M",IF(J2171="M","N",IF(J2171="N","O",IF(J2171="O","P",IF(J2171="P","Q"))))))))))))))))))</f>
        <v/>
      </c>
      <c r="K2172" s="284" t="str">
        <f t="shared" ref="K2172:K2218" si="143">IFERROR(IF(OR(RIGHT(C2172,1)-(11-((9*LEFT(C2172,1)+8*MID(C2172,2,1)+7*MID(C2172,3,1)+6*MID(C2172,4,1)+5*MID(C2172,5,1)+4*MID(C2172,6,1)+3*MID(C2172,7,1)+2*MID(C2172,8,1))-(11*INT((9*LEFT(C2172,1)+8*MID(C2172,2,1)+7*MID(C2172,3,1)+6*MID(C2172,4,1)+5*MID(C2172,5,1)+4*MID(C2172,6,1)+3*MID(C2172,7,1)+2*MID(C2172,8,1))/11))))=0,RIGHT(C2172,1)-(11-((9*LEFT(C2172,1)+8*MID(C2172,2,1)+7*MID(C2172,3,1)+6*MID(C2172,4,1)+5*MID(C2172,5,1)+4*MID(C2172,6,1)+3*MID(C2172,7,1)+2*MID(C2172,8,1))-(11*INT((9*LEFT(C2172,1)+8*MID(C2172,2,1)+7*MID(C2172,3,1)+6*MID(C2172,4,1)+5*MID(C2172,5,1)+4*MID(C2172,6,1)+3*MID(C2172,7,1)+2*MID(C2172,8,1))/11))))=-11,RIGHT(C2172,1)-(11-((9*LEFT(C2172,1)+8*MID(C2172,2,1)+7*MID(C2172,3,1)+6*MID(C2172,4,1)+5*MID(C2172,5,1)+4*MID(C2172,6,1)+3*MID(C2172,7,1)+2*MID(C2172,8,1))-(11*INT((9*LEFT(C2172,1)+8*MID(C2172,2,1)+7*MID(C2172,3,1)+6*MID(C2172,4,1)+5*MID(C2172,5,1)+4*MID(C2172,6,1)+3*MID(C2172,7,1)+2*MID(C2172,8,1))/11))))=-10),"","X"),"")</f>
        <v/>
      </c>
      <c r="L2172" s="285" t="str">
        <f t="shared" ref="L2172:L2218" si="144">IF(RIGHT(B2172,1)="A","",IF(B2172="","",IF(OR(E2172&gt;65,AND(E2172&gt;17,E2172&lt;26)),"Rend","")))</f>
        <v/>
      </c>
      <c r="M2172" s="286" t="str">
        <f t="shared" ref="M2172:M2218" ca="1" si="145">IF(OR(E2172&lt;18,AND(H2172="Não",L2172="Rend")),"Dep","")</f>
        <v/>
      </c>
      <c r="U2172" s="275"/>
    </row>
    <row r="2173" spans="1:21" x14ac:dyDescent="0.25">
      <c r="A2173" s="276"/>
      <c r="B2173" s="277" t="str">
        <f>IF(Table9[[#This Row],[Código do agregado
'[Entidade']]]="","",(CONCATENATE(VLOOKUP(Table9[[#This Row],[Código do agregado
'[Entidade']]],Table8[[Código do agregado '[Entidade']]:[Código do agregado
'[1º Direito']]],8,FALSE),".",Table9[[#This Row],[Membro]])))</f>
        <v/>
      </c>
      <c r="C2173" s="278"/>
      <c r="D2173" s="279"/>
      <c r="E2173" s="280" t="str">
        <f ca="1">IF(Table9[[#This Row],[Data de nascimento (aaaa-mm-dd)]]="","",(IF(A2173="","",DATEDIF(D2173,NOW(),"y"))))</f>
        <v/>
      </c>
      <c r="F2173" s="281"/>
      <c r="G2173" s="282"/>
      <c r="H2173" s="283" t="str">
        <f>IF(G2173="","",IF(G2173&gt;(auxiliar!L$2*14),"Sim","Não"))</f>
        <v/>
      </c>
      <c r="I2173" s="384" t="str">
        <f t="shared" si="142"/>
        <v/>
      </c>
      <c r="J2173" s="380" t="str">
        <f>IF(Table9[[#This Row],[Código do agregado
'[Entidade']]]="","",IF(A2173&lt;&gt;A2172,"A",IF(J2172="A","B",IF(J2172="B","C",IF(J2172="C","D",IF(J2172="D","E",IF(J2172="E","F",IF(J2172="F","G",IF(J2172="G","H",IF(J2172="H","I",IF(J2172="I","J",IF(J2172="J","K",IF(J2172="K","L",IF(J2172="L","M",IF(J2172="M","N",IF(J2172="N","O",IF(J2172="O","P",IF(J2172="P","Q"))))))))))))))))))</f>
        <v/>
      </c>
      <c r="K2173" s="284" t="str">
        <f t="shared" si="143"/>
        <v/>
      </c>
      <c r="L2173" s="285" t="str">
        <f t="shared" si="144"/>
        <v/>
      </c>
      <c r="M2173" s="286" t="str">
        <f t="shared" ca="1" si="145"/>
        <v/>
      </c>
      <c r="U2173" s="275"/>
    </row>
    <row r="2174" spans="1:21" x14ac:dyDescent="0.25">
      <c r="A2174" s="276"/>
      <c r="B2174" s="277" t="str">
        <f>IF(Table9[[#This Row],[Código do agregado
'[Entidade']]]="","",(CONCATENATE(VLOOKUP(Table9[[#This Row],[Código do agregado
'[Entidade']]],Table8[[Código do agregado '[Entidade']]:[Código do agregado
'[1º Direito']]],8,FALSE),".",Table9[[#This Row],[Membro]])))</f>
        <v/>
      </c>
      <c r="C2174" s="278"/>
      <c r="D2174" s="279"/>
      <c r="E2174" s="280" t="str">
        <f ca="1">IF(Table9[[#This Row],[Data de nascimento (aaaa-mm-dd)]]="","",(IF(A2174="","",DATEDIF(D2174,NOW(),"y"))))</f>
        <v/>
      </c>
      <c r="F2174" s="281"/>
      <c r="G2174" s="282"/>
      <c r="H2174" s="283" t="str">
        <f>IF(G2174="","",IF(G2174&gt;(auxiliar!L$2*14),"Sim","Não"))</f>
        <v/>
      </c>
      <c r="I2174" s="384" t="str">
        <f t="shared" si="142"/>
        <v/>
      </c>
      <c r="J2174" s="380" t="str">
        <f>IF(Table9[[#This Row],[Código do agregado
'[Entidade']]]="","",IF(A2174&lt;&gt;A2173,"A",IF(J2173="A","B",IF(J2173="B","C",IF(J2173="C","D",IF(J2173="D","E",IF(J2173="E","F",IF(J2173="F","G",IF(J2173="G","H",IF(J2173="H","I",IF(J2173="I","J",IF(J2173="J","K",IF(J2173="K","L",IF(J2173="L","M",IF(J2173="M","N",IF(J2173="N","O",IF(J2173="O","P",IF(J2173="P","Q"))))))))))))))))))</f>
        <v/>
      </c>
      <c r="K2174" s="284" t="str">
        <f t="shared" si="143"/>
        <v/>
      </c>
      <c r="L2174" s="285" t="str">
        <f t="shared" si="144"/>
        <v/>
      </c>
      <c r="M2174" s="286" t="str">
        <f t="shared" ca="1" si="145"/>
        <v/>
      </c>
      <c r="U2174" s="275"/>
    </row>
    <row r="2175" spans="1:21" x14ac:dyDescent="0.25">
      <c r="A2175" s="276"/>
      <c r="B2175" s="277" t="str">
        <f>IF(Table9[[#This Row],[Código do agregado
'[Entidade']]]="","",(CONCATENATE(VLOOKUP(Table9[[#This Row],[Código do agregado
'[Entidade']]],Table8[[Código do agregado '[Entidade']]:[Código do agregado
'[1º Direito']]],8,FALSE),".",Table9[[#This Row],[Membro]])))</f>
        <v/>
      </c>
      <c r="C2175" s="278"/>
      <c r="D2175" s="279"/>
      <c r="E2175" s="280" t="str">
        <f ca="1">IF(Table9[[#This Row],[Data de nascimento (aaaa-mm-dd)]]="","",(IF(A2175="","",DATEDIF(D2175,NOW(),"y"))))</f>
        <v/>
      </c>
      <c r="F2175" s="281"/>
      <c r="G2175" s="282"/>
      <c r="H2175" s="283" t="str">
        <f>IF(G2175="","",IF(G2175&gt;(auxiliar!L$2*14),"Sim","Não"))</f>
        <v/>
      </c>
      <c r="I2175" s="384" t="str">
        <f t="shared" si="142"/>
        <v/>
      </c>
      <c r="J2175" s="380" t="str">
        <f>IF(Table9[[#This Row],[Código do agregado
'[Entidade']]]="","",IF(A2175&lt;&gt;A2174,"A",IF(J2174="A","B",IF(J2174="B","C",IF(J2174="C","D",IF(J2174="D","E",IF(J2174="E","F",IF(J2174="F","G",IF(J2174="G","H",IF(J2174="H","I",IF(J2174="I","J",IF(J2174="J","K",IF(J2174="K","L",IF(J2174="L","M",IF(J2174="M","N",IF(J2174="N","O",IF(J2174="O","P",IF(J2174="P","Q"))))))))))))))))))</f>
        <v/>
      </c>
      <c r="K2175" s="284" t="str">
        <f t="shared" si="143"/>
        <v/>
      </c>
      <c r="L2175" s="285" t="str">
        <f t="shared" si="144"/>
        <v/>
      </c>
      <c r="M2175" s="286" t="str">
        <f t="shared" ca="1" si="145"/>
        <v/>
      </c>
      <c r="U2175" s="275"/>
    </row>
    <row r="2176" spans="1:21" x14ac:dyDescent="0.25">
      <c r="A2176" s="276"/>
      <c r="B2176" s="277" t="str">
        <f>IF(Table9[[#This Row],[Código do agregado
'[Entidade']]]="","",(CONCATENATE(VLOOKUP(Table9[[#This Row],[Código do agregado
'[Entidade']]],Table8[[Código do agregado '[Entidade']]:[Código do agregado
'[1º Direito']]],8,FALSE),".",Table9[[#This Row],[Membro]])))</f>
        <v/>
      </c>
      <c r="C2176" s="278"/>
      <c r="D2176" s="279"/>
      <c r="E2176" s="280" t="str">
        <f ca="1">IF(Table9[[#This Row],[Data de nascimento (aaaa-mm-dd)]]="","",(IF(A2176="","",DATEDIF(D2176,NOW(),"y"))))</f>
        <v/>
      </c>
      <c r="F2176" s="281"/>
      <c r="G2176" s="282"/>
      <c r="H2176" s="283" t="str">
        <f>IF(G2176="","",IF(G2176&gt;(auxiliar!L$2*14),"Sim","Não"))</f>
        <v/>
      </c>
      <c r="I2176" s="384" t="str">
        <f t="shared" si="142"/>
        <v/>
      </c>
      <c r="J2176" s="380" t="str">
        <f>IF(Table9[[#This Row],[Código do agregado
'[Entidade']]]="","",IF(A2176&lt;&gt;A2175,"A",IF(J2175="A","B",IF(J2175="B","C",IF(J2175="C","D",IF(J2175="D","E",IF(J2175="E","F",IF(J2175="F","G",IF(J2175="G","H",IF(J2175="H","I",IF(J2175="I","J",IF(J2175="J","K",IF(J2175="K","L",IF(J2175="L","M",IF(J2175="M","N",IF(J2175="N","O",IF(J2175="O","P",IF(J2175="P","Q"))))))))))))))))))</f>
        <v/>
      </c>
      <c r="K2176" s="284" t="str">
        <f t="shared" si="143"/>
        <v/>
      </c>
      <c r="L2176" s="285" t="str">
        <f t="shared" si="144"/>
        <v/>
      </c>
      <c r="M2176" s="286" t="str">
        <f t="shared" ca="1" si="145"/>
        <v/>
      </c>
      <c r="U2176" s="275"/>
    </row>
    <row r="2177" spans="1:21" x14ac:dyDescent="0.25">
      <c r="A2177" s="276"/>
      <c r="B2177" s="277" t="str">
        <f>IF(Table9[[#This Row],[Código do agregado
'[Entidade']]]="","",(CONCATENATE(VLOOKUP(Table9[[#This Row],[Código do agregado
'[Entidade']]],Table8[[Código do agregado '[Entidade']]:[Código do agregado
'[1º Direito']]],8,FALSE),".",Table9[[#This Row],[Membro]])))</f>
        <v/>
      </c>
      <c r="C2177" s="278"/>
      <c r="D2177" s="279"/>
      <c r="E2177" s="280" t="str">
        <f ca="1">IF(Table9[[#This Row],[Data de nascimento (aaaa-mm-dd)]]="","",(IF(A2177="","",DATEDIF(D2177,NOW(),"y"))))</f>
        <v/>
      </c>
      <c r="F2177" s="281"/>
      <c r="G2177" s="282"/>
      <c r="H2177" s="283" t="str">
        <f>IF(G2177="","",IF(G2177&gt;(auxiliar!L$2*14),"Sim","Não"))</f>
        <v/>
      </c>
      <c r="I2177" s="384" t="str">
        <f t="shared" si="142"/>
        <v/>
      </c>
      <c r="J2177" s="380" t="str">
        <f>IF(Table9[[#This Row],[Código do agregado
'[Entidade']]]="","",IF(A2177&lt;&gt;A2176,"A",IF(J2176="A","B",IF(J2176="B","C",IF(J2176="C","D",IF(J2176="D","E",IF(J2176="E","F",IF(J2176="F","G",IF(J2176="G","H",IF(J2176="H","I",IF(J2176="I","J",IF(J2176="J","K",IF(J2176="K","L",IF(J2176="L","M",IF(J2176="M","N",IF(J2176="N","O",IF(J2176="O","P",IF(J2176="P","Q"))))))))))))))))))</f>
        <v/>
      </c>
      <c r="K2177" s="284" t="str">
        <f t="shared" si="143"/>
        <v/>
      </c>
      <c r="L2177" s="285" t="str">
        <f t="shared" si="144"/>
        <v/>
      </c>
      <c r="M2177" s="286" t="str">
        <f t="shared" ca="1" si="145"/>
        <v/>
      </c>
      <c r="U2177" s="275"/>
    </row>
    <row r="2178" spans="1:21" x14ac:dyDescent="0.25">
      <c r="A2178" s="276"/>
      <c r="B2178" s="277" t="str">
        <f>IF(Table9[[#This Row],[Código do agregado
'[Entidade']]]="","",(CONCATENATE(VLOOKUP(Table9[[#This Row],[Código do agregado
'[Entidade']]],Table8[[Código do agregado '[Entidade']]:[Código do agregado
'[1º Direito']]],8,FALSE),".",Table9[[#This Row],[Membro]])))</f>
        <v/>
      </c>
      <c r="C2178" s="278"/>
      <c r="D2178" s="279"/>
      <c r="E2178" s="280" t="str">
        <f ca="1">IF(Table9[[#This Row],[Data de nascimento (aaaa-mm-dd)]]="","",(IF(A2178="","",DATEDIF(D2178,NOW(),"y"))))</f>
        <v/>
      </c>
      <c r="F2178" s="281"/>
      <c r="G2178" s="282"/>
      <c r="H2178" s="283" t="str">
        <f>IF(G2178="","",IF(G2178&gt;(auxiliar!L$2*14),"Sim","Não"))</f>
        <v/>
      </c>
      <c r="I2178" s="384" t="str">
        <f t="shared" si="142"/>
        <v/>
      </c>
      <c r="J2178" s="380" t="str">
        <f>IF(Table9[[#This Row],[Código do agregado
'[Entidade']]]="","",IF(A2178&lt;&gt;A2177,"A",IF(J2177="A","B",IF(J2177="B","C",IF(J2177="C","D",IF(J2177="D","E",IF(J2177="E","F",IF(J2177="F","G",IF(J2177="G","H",IF(J2177="H","I",IF(J2177="I","J",IF(J2177="J","K",IF(J2177="K","L",IF(J2177="L","M",IF(J2177="M","N",IF(J2177="N","O",IF(J2177="O","P",IF(J2177="P","Q"))))))))))))))))))</f>
        <v/>
      </c>
      <c r="K2178" s="284" t="str">
        <f t="shared" si="143"/>
        <v/>
      </c>
      <c r="L2178" s="285" t="str">
        <f t="shared" si="144"/>
        <v/>
      </c>
      <c r="M2178" s="286" t="str">
        <f t="shared" ca="1" si="145"/>
        <v/>
      </c>
      <c r="U2178" s="275"/>
    </row>
    <row r="2179" spans="1:21" x14ac:dyDescent="0.25">
      <c r="A2179" s="276"/>
      <c r="B2179" s="277" t="str">
        <f>IF(Table9[[#This Row],[Código do agregado
'[Entidade']]]="","",(CONCATENATE(VLOOKUP(Table9[[#This Row],[Código do agregado
'[Entidade']]],Table8[[Código do agregado '[Entidade']]:[Código do agregado
'[1º Direito']]],8,FALSE),".",Table9[[#This Row],[Membro]])))</f>
        <v/>
      </c>
      <c r="C2179" s="278"/>
      <c r="D2179" s="279"/>
      <c r="E2179" s="280" t="str">
        <f ca="1">IF(Table9[[#This Row],[Data de nascimento (aaaa-mm-dd)]]="","",(IF(A2179="","",DATEDIF(D2179,NOW(),"y"))))</f>
        <v/>
      </c>
      <c r="F2179" s="281"/>
      <c r="G2179" s="282"/>
      <c r="H2179" s="283" t="str">
        <f>IF(G2179="","",IF(G2179&gt;(auxiliar!L$2*14),"Sim","Não"))</f>
        <v/>
      </c>
      <c r="I2179" s="384" t="str">
        <f t="shared" si="142"/>
        <v/>
      </c>
      <c r="J2179" s="380" t="str">
        <f>IF(Table9[[#This Row],[Código do agregado
'[Entidade']]]="","",IF(A2179&lt;&gt;A2178,"A",IF(J2178="A","B",IF(J2178="B","C",IF(J2178="C","D",IF(J2178="D","E",IF(J2178="E","F",IF(J2178="F","G",IF(J2178="G","H",IF(J2178="H","I",IF(J2178="I","J",IF(J2178="J","K",IF(J2178="K","L",IF(J2178="L","M",IF(J2178="M","N",IF(J2178="N","O",IF(J2178="O","P",IF(J2178="P","Q"))))))))))))))))))</f>
        <v/>
      </c>
      <c r="K2179" s="284" t="str">
        <f t="shared" si="143"/>
        <v/>
      </c>
      <c r="L2179" s="285" t="str">
        <f t="shared" si="144"/>
        <v/>
      </c>
      <c r="M2179" s="286" t="str">
        <f t="shared" ca="1" si="145"/>
        <v/>
      </c>
      <c r="U2179" s="275"/>
    </row>
    <row r="2180" spans="1:21" x14ac:dyDescent="0.25">
      <c r="A2180" s="276"/>
      <c r="B2180" s="277" t="str">
        <f>IF(Table9[[#This Row],[Código do agregado
'[Entidade']]]="","",(CONCATENATE(VLOOKUP(Table9[[#This Row],[Código do agregado
'[Entidade']]],Table8[[Código do agregado '[Entidade']]:[Código do agregado
'[1º Direito']]],8,FALSE),".",Table9[[#This Row],[Membro]])))</f>
        <v/>
      </c>
      <c r="C2180" s="278"/>
      <c r="D2180" s="279"/>
      <c r="E2180" s="280" t="str">
        <f ca="1">IF(Table9[[#This Row],[Data de nascimento (aaaa-mm-dd)]]="","",(IF(A2180="","",DATEDIF(D2180,NOW(),"y"))))</f>
        <v/>
      </c>
      <c r="F2180" s="281"/>
      <c r="G2180" s="282"/>
      <c r="H2180" s="283" t="str">
        <f>IF(G2180="","",IF(G2180&gt;(auxiliar!L$2*14),"Sim","Não"))</f>
        <v/>
      </c>
      <c r="I2180" s="384" t="str">
        <f t="shared" si="142"/>
        <v/>
      </c>
      <c r="J2180" s="380" t="str">
        <f>IF(Table9[[#This Row],[Código do agregado
'[Entidade']]]="","",IF(A2180&lt;&gt;A2179,"A",IF(J2179="A","B",IF(J2179="B","C",IF(J2179="C","D",IF(J2179="D","E",IF(J2179="E","F",IF(J2179="F","G",IF(J2179="G","H",IF(J2179="H","I",IF(J2179="I","J",IF(J2179="J","K",IF(J2179="K","L",IF(J2179="L","M",IF(J2179="M","N",IF(J2179="N","O",IF(J2179="O","P",IF(J2179="P","Q"))))))))))))))))))</f>
        <v/>
      </c>
      <c r="K2180" s="284" t="str">
        <f t="shared" si="143"/>
        <v/>
      </c>
      <c r="L2180" s="285" t="str">
        <f t="shared" si="144"/>
        <v/>
      </c>
      <c r="M2180" s="286" t="str">
        <f t="shared" ca="1" si="145"/>
        <v/>
      </c>
      <c r="U2180" s="275"/>
    </row>
    <row r="2181" spans="1:21" x14ac:dyDescent="0.25">
      <c r="A2181" s="276"/>
      <c r="B2181" s="277" t="str">
        <f>IF(Table9[[#This Row],[Código do agregado
'[Entidade']]]="","",(CONCATENATE(VLOOKUP(Table9[[#This Row],[Código do agregado
'[Entidade']]],Table8[[Código do agregado '[Entidade']]:[Código do agregado
'[1º Direito']]],8,FALSE),".",Table9[[#This Row],[Membro]])))</f>
        <v/>
      </c>
      <c r="C2181" s="278"/>
      <c r="D2181" s="279"/>
      <c r="E2181" s="280" t="str">
        <f ca="1">IF(Table9[[#This Row],[Data de nascimento (aaaa-mm-dd)]]="","",(IF(A2181="","",DATEDIF(D2181,NOW(),"y"))))</f>
        <v/>
      </c>
      <c r="F2181" s="281"/>
      <c r="G2181" s="282"/>
      <c r="H2181" s="283" t="str">
        <f>IF(G2181="","",IF(G2181&gt;(auxiliar!L$2*14),"Sim","Não"))</f>
        <v/>
      </c>
      <c r="I2181" s="384" t="str">
        <f t="shared" si="142"/>
        <v/>
      </c>
      <c r="J2181" s="380" t="str">
        <f>IF(Table9[[#This Row],[Código do agregado
'[Entidade']]]="","",IF(A2181&lt;&gt;A2180,"A",IF(J2180="A","B",IF(J2180="B","C",IF(J2180="C","D",IF(J2180="D","E",IF(J2180="E","F",IF(J2180="F","G",IF(J2180="G","H",IF(J2180="H","I",IF(J2180="I","J",IF(J2180="J","K",IF(J2180="K","L",IF(J2180="L","M",IF(J2180="M","N",IF(J2180="N","O",IF(J2180="O","P",IF(J2180="P","Q"))))))))))))))))))</f>
        <v/>
      </c>
      <c r="K2181" s="284" t="str">
        <f t="shared" si="143"/>
        <v/>
      </c>
      <c r="L2181" s="285" t="str">
        <f t="shared" si="144"/>
        <v/>
      </c>
      <c r="M2181" s="286" t="str">
        <f t="shared" ca="1" si="145"/>
        <v/>
      </c>
      <c r="U2181" s="275"/>
    </row>
    <row r="2182" spans="1:21" x14ac:dyDescent="0.25">
      <c r="A2182" s="276"/>
      <c r="B2182" s="277" t="str">
        <f>IF(Table9[[#This Row],[Código do agregado
'[Entidade']]]="","",(CONCATENATE(VLOOKUP(Table9[[#This Row],[Código do agregado
'[Entidade']]],Table8[[Código do agregado '[Entidade']]:[Código do agregado
'[1º Direito']]],8,FALSE),".",Table9[[#This Row],[Membro]])))</f>
        <v/>
      </c>
      <c r="C2182" s="278"/>
      <c r="D2182" s="279"/>
      <c r="E2182" s="280" t="str">
        <f ca="1">IF(Table9[[#This Row],[Data de nascimento (aaaa-mm-dd)]]="","",(IF(A2182="","",DATEDIF(D2182,NOW(),"y"))))</f>
        <v/>
      </c>
      <c r="F2182" s="281"/>
      <c r="G2182" s="282"/>
      <c r="H2182" s="283" t="str">
        <f>IF(G2182="","",IF(G2182&gt;(auxiliar!L$2*14),"Sim","Não"))</f>
        <v/>
      </c>
      <c r="I2182" s="384" t="str">
        <f t="shared" si="142"/>
        <v/>
      </c>
      <c r="J2182" s="380" t="str">
        <f>IF(Table9[[#This Row],[Código do agregado
'[Entidade']]]="","",IF(A2182&lt;&gt;A2181,"A",IF(J2181="A","B",IF(J2181="B","C",IF(J2181="C","D",IF(J2181="D","E",IF(J2181="E","F",IF(J2181="F","G",IF(J2181="G","H",IF(J2181="H","I",IF(J2181="I","J",IF(J2181="J","K",IF(J2181="K","L",IF(J2181="L","M",IF(J2181="M","N",IF(J2181="N","O",IF(J2181="O","P",IF(J2181="P","Q"))))))))))))))))))</f>
        <v/>
      </c>
      <c r="K2182" s="284" t="str">
        <f t="shared" si="143"/>
        <v/>
      </c>
      <c r="L2182" s="285" t="str">
        <f t="shared" si="144"/>
        <v/>
      </c>
      <c r="M2182" s="286" t="str">
        <f t="shared" ca="1" si="145"/>
        <v/>
      </c>
      <c r="U2182" s="275"/>
    </row>
    <row r="2183" spans="1:21" x14ac:dyDescent="0.25">
      <c r="A2183" s="276"/>
      <c r="B2183" s="277" t="str">
        <f>IF(Table9[[#This Row],[Código do agregado
'[Entidade']]]="","",(CONCATENATE(VLOOKUP(Table9[[#This Row],[Código do agregado
'[Entidade']]],Table8[[Código do agregado '[Entidade']]:[Código do agregado
'[1º Direito']]],8,FALSE),".",Table9[[#This Row],[Membro]])))</f>
        <v/>
      </c>
      <c r="C2183" s="278"/>
      <c r="D2183" s="279"/>
      <c r="E2183" s="280" t="str">
        <f ca="1">IF(Table9[[#This Row],[Data de nascimento (aaaa-mm-dd)]]="","",(IF(A2183="","",DATEDIF(D2183,NOW(),"y"))))</f>
        <v/>
      </c>
      <c r="F2183" s="281"/>
      <c r="G2183" s="282"/>
      <c r="H2183" s="283" t="str">
        <f>IF(G2183="","",IF(G2183&gt;(auxiliar!L$2*14),"Sim","Não"))</f>
        <v/>
      </c>
      <c r="I2183" s="384" t="str">
        <f t="shared" ref="I2183:I2246" si="146">IF(AND(A2183&lt;&gt;"",OR(C2183="",D2183="",F2183="",AND(H2183="",L2183="Rend"))),"NÃO","")</f>
        <v/>
      </c>
      <c r="J2183" s="380" t="str">
        <f>IF(Table9[[#This Row],[Código do agregado
'[Entidade']]]="","",IF(A2183&lt;&gt;A2182,"A",IF(J2182="A","B",IF(J2182="B","C",IF(J2182="C","D",IF(J2182="D","E",IF(J2182="E","F",IF(J2182="F","G",IF(J2182="G","H",IF(J2182="H","I",IF(J2182="I","J",IF(J2182="J","K",IF(J2182="K","L",IF(J2182="L","M",IF(J2182="M","N",IF(J2182="N","O",IF(J2182="O","P",IF(J2182="P","Q"))))))))))))))))))</f>
        <v/>
      </c>
      <c r="K2183" s="284" t="str">
        <f t="shared" si="143"/>
        <v/>
      </c>
      <c r="L2183" s="285" t="str">
        <f t="shared" si="144"/>
        <v/>
      </c>
      <c r="M2183" s="286" t="str">
        <f t="shared" ca="1" si="145"/>
        <v/>
      </c>
      <c r="U2183" s="275"/>
    </row>
    <row r="2184" spans="1:21" x14ac:dyDescent="0.25">
      <c r="A2184" s="276"/>
      <c r="B2184" s="277" t="str">
        <f>IF(Table9[[#This Row],[Código do agregado
'[Entidade']]]="","",(CONCATENATE(VLOOKUP(Table9[[#This Row],[Código do agregado
'[Entidade']]],Table8[[Código do agregado '[Entidade']]:[Código do agregado
'[1º Direito']]],8,FALSE),".",Table9[[#This Row],[Membro]])))</f>
        <v/>
      </c>
      <c r="C2184" s="278"/>
      <c r="D2184" s="279"/>
      <c r="E2184" s="280" t="str">
        <f ca="1">IF(Table9[[#This Row],[Data de nascimento (aaaa-mm-dd)]]="","",(IF(A2184="","",DATEDIF(D2184,NOW(),"y"))))</f>
        <v/>
      </c>
      <c r="F2184" s="281"/>
      <c r="G2184" s="282"/>
      <c r="H2184" s="283" t="str">
        <f>IF(G2184="","",IF(G2184&gt;(auxiliar!L$2*14),"Sim","Não"))</f>
        <v/>
      </c>
      <c r="I2184" s="384" t="str">
        <f t="shared" si="146"/>
        <v/>
      </c>
      <c r="J2184" s="380" t="str">
        <f>IF(Table9[[#This Row],[Código do agregado
'[Entidade']]]="","",IF(A2184&lt;&gt;A2183,"A",IF(J2183="A","B",IF(J2183="B","C",IF(J2183="C","D",IF(J2183="D","E",IF(J2183="E","F",IF(J2183="F","G",IF(J2183="G","H",IF(J2183="H","I",IF(J2183="I","J",IF(J2183="J","K",IF(J2183="K","L",IF(J2183="L","M",IF(J2183="M","N",IF(J2183="N","O",IF(J2183="O","P",IF(J2183="P","Q"))))))))))))))))))</f>
        <v/>
      </c>
      <c r="K2184" s="284" t="str">
        <f t="shared" si="143"/>
        <v/>
      </c>
      <c r="L2184" s="285" t="str">
        <f t="shared" si="144"/>
        <v/>
      </c>
      <c r="M2184" s="286" t="str">
        <f t="shared" ca="1" si="145"/>
        <v/>
      </c>
      <c r="U2184" s="275"/>
    </row>
    <row r="2185" spans="1:21" x14ac:dyDescent="0.25">
      <c r="A2185" s="276"/>
      <c r="B2185" s="277" t="str">
        <f>IF(Table9[[#This Row],[Código do agregado
'[Entidade']]]="","",(CONCATENATE(VLOOKUP(Table9[[#This Row],[Código do agregado
'[Entidade']]],Table8[[Código do agregado '[Entidade']]:[Código do agregado
'[1º Direito']]],8,FALSE),".",Table9[[#This Row],[Membro]])))</f>
        <v/>
      </c>
      <c r="C2185" s="278"/>
      <c r="D2185" s="279"/>
      <c r="E2185" s="280" t="str">
        <f ca="1">IF(Table9[[#This Row],[Data de nascimento (aaaa-mm-dd)]]="","",(IF(A2185="","",DATEDIF(D2185,NOW(),"y"))))</f>
        <v/>
      </c>
      <c r="F2185" s="281"/>
      <c r="G2185" s="282"/>
      <c r="H2185" s="283" t="str">
        <f>IF(G2185="","",IF(G2185&gt;(auxiliar!L$2*14),"Sim","Não"))</f>
        <v/>
      </c>
      <c r="I2185" s="384" t="str">
        <f t="shared" si="146"/>
        <v/>
      </c>
      <c r="J2185" s="380" t="str">
        <f>IF(Table9[[#This Row],[Código do agregado
'[Entidade']]]="","",IF(A2185&lt;&gt;A2184,"A",IF(J2184="A","B",IF(J2184="B","C",IF(J2184="C","D",IF(J2184="D","E",IF(J2184="E","F",IF(J2184="F","G",IF(J2184="G","H",IF(J2184="H","I",IF(J2184="I","J",IF(J2184="J","K",IF(J2184="K","L",IF(J2184="L","M",IF(J2184="M","N",IF(J2184="N","O",IF(J2184="O","P",IF(J2184="P","Q"))))))))))))))))))</f>
        <v/>
      </c>
      <c r="K2185" s="284" t="str">
        <f t="shared" si="143"/>
        <v/>
      </c>
      <c r="L2185" s="285" t="str">
        <f t="shared" si="144"/>
        <v/>
      </c>
      <c r="M2185" s="286" t="str">
        <f t="shared" ca="1" si="145"/>
        <v/>
      </c>
      <c r="U2185" s="275"/>
    </row>
    <row r="2186" spans="1:21" x14ac:dyDescent="0.25">
      <c r="A2186" s="276"/>
      <c r="B2186" s="277" t="str">
        <f>IF(Table9[[#This Row],[Código do agregado
'[Entidade']]]="","",(CONCATENATE(VLOOKUP(Table9[[#This Row],[Código do agregado
'[Entidade']]],Table8[[Código do agregado '[Entidade']]:[Código do agregado
'[1º Direito']]],8,FALSE),".",Table9[[#This Row],[Membro]])))</f>
        <v/>
      </c>
      <c r="C2186" s="278"/>
      <c r="D2186" s="279"/>
      <c r="E2186" s="280" t="str">
        <f ca="1">IF(Table9[[#This Row],[Data de nascimento (aaaa-mm-dd)]]="","",(IF(A2186="","",DATEDIF(D2186,NOW(),"y"))))</f>
        <v/>
      </c>
      <c r="F2186" s="281"/>
      <c r="G2186" s="282"/>
      <c r="H2186" s="283" t="str">
        <f>IF(G2186="","",IF(G2186&gt;(auxiliar!L$2*14),"Sim","Não"))</f>
        <v/>
      </c>
      <c r="I2186" s="384" t="str">
        <f t="shared" si="146"/>
        <v/>
      </c>
      <c r="J2186" s="380" t="str">
        <f>IF(Table9[[#This Row],[Código do agregado
'[Entidade']]]="","",IF(A2186&lt;&gt;A2185,"A",IF(J2185="A","B",IF(J2185="B","C",IF(J2185="C","D",IF(J2185="D","E",IF(J2185="E","F",IF(J2185="F","G",IF(J2185="G","H",IF(J2185="H","I",IF(J2185="I","J",IF(J2185="J","K",IF(J2185="K","L",IF(J2185="L","M",IF(J2185="M","N",IF(J2185="N","O",IF(J2185="O","P",IF(J2185="P","Q"))))))))))))))))))</f>
        <v/>
      </c>
      <c r="K2186" s="284" t="str">
        <f t="shared" si="143"/>
        <v/>
      </c>
      <c r="L2186" s="285" t="str">
        <f t="shared" si="144"/>
        <v/>
      </c>
      <c r="M2186" s="286" t="str">
        <f t="shared" ca="1" si="145"/>
        <v/>
      </c>
      <c r="U2186" s="275"/>
    </row>
    <row r="2187" spans="1:21" x14ac:dyDescent="0.25">
      <c r="A2187" s="276"/>
      <c r="B2187" s="277" t="str">
        <f>IF(Table9[[#This Row],[Código do agregado
'[Entidade']]]="","",(CONCATENATE(VLOOKUP(Table9[[#This Row],[Código do agregado
'[Entidade']]],Table8[[Código do agregado '[Entidade']]:[Código do agregado
'[1º Direito']]],8,FALSE),".",Table9[[#This Row],[Membro]])))</f>
        <v/>
      </c>
      <c r="C2187" s="278"/>
      <c r="D2187" s="279"/>
      <c r="E2187" s="280" t="str">
        <f ca="1">IF(Table9[[#This Row],[Data de nascimento (aaaa-mm-dd)]]="","",(IF(A2187="","",DATEDIF(D2187,NOW(),"y"))))</f>
        <v/>
      </c>
      <c r="F2187" s="281"/>
      <c r="G2187" s="282"/>
      <c r="H2187" s="283" t="str">
        <f>IF(G2187="","",IF(G2187&gt;(auxiliar!L$2*14),"Sim","Não"))</f>
        <v/>
      </c>
      <c r="I2187" s="384" t="str">
        <f t="shared" si="146"/>
        <v/>
      </c>
      <c r="J2187" s="380" t="str">
        <f>IF(Table9[[#This Row],[Código do agregado
'[Entidade']]]="","",IF(A2187&lt;&gt;A2186,"A",IF(J2186="A","B",IF(J2186="B","C",IF(J2186="C","D",IF(J2186="D","E",IF(J2186="E","F",IF(J2186="F","G",IF(J2186="G","H",IF(J2186="H","I",IF(J2186="I","J",IF(J2186="J","K",IF(J2186="K","L",IF(J2186="L","M",IF(J2186="M","N",IF(J2186="N","O",IF(J2186="O","P",IF(J2186="P","Q"))))))))))))))))))</f>
        <v/>
      </c>
      <c r="K2187" s="284" t="str">
        <f t="shared" si="143"/>
        <v/>
      </c>
      <c r="L2187" s="285" t="str">
        <f t="shared" si="144"/>
        <v/>
      </c>
      <c r="M2187" s="286" t="str">
        <f t="shared" ca="1" si="145"/>
        <v/>
      </c>
      <c r="U2187" s="275"/>
    </row>
    <row r="2188" spans="1:21" x14ac:dyDescent="0.25">
      <c r="A2188" s="276"/>
      <c r="B2188" s="277" t="str">
        <f>IF(Table9[[#This Row],[Código do agregado
'[Entidade']]]="","",(CONCATENATE(VLOOKUP(Table9[[#This Row],[Código do agregado
'[Entidade']]],Table8[[Código do agregado '[Entidade']]:[Código do agregado
'[1º Direito']]],8,FALSE),".",Table9[[#This Row],[Membro]])))</f>
        <v/>
      </c>
      <c r="C2188" s="278"/>
      <c r="D2188" s="279"/>
      <c r="E2188" s="280" t="str">
        <f ca="1">IF(Table9[[#This Row],[Data de nascimento (aaaa-mm-dd)]]="","",(IF(A2188="","",DATEDIF(D2188,NOW(),"y"))))</f>
        <v/>
      </c>
      <c r="F2188" s="281"/>
      <c r="G2188" s="282"/>
      <c r="H2188" s="283" t="str">
        <f>IF(G2188="","",IF(G2188&gt;(auxiliar!L$2*14),"Sim","Não"))</f>
        <v/>
      </c>
      <c r="I2188" s="384" t="str">
        <f t="shared" si="146"/>
        <v/>
      </c>
      <c r="J2188" s="380" t="str">
        <f>IF(Table9[[#This Row],[Código do agregado
'[Entidade']]]="","",IF(A2188&lt;&gt;A2187,"A",IF(J2187="A","B",IF(J2187="B","C",IF(J2187="C","D",IF(J2187="D","E",IF(J2187="E","F",IF(J2187="F","G",IF(J2187="G","H",IF(J2187="H","I",IF(J2187="I","J",IF(J2187="J","K",IF(J2187="K","L",IF(J2187="L","M",IF(J2187="M","N",IF(J2187="N","O",IF(J2187="O","P",IF(J2187="P","Q"))))))))))))))))))</f>
        <v/>
      </c>
      <c r="K2188" s="284" t="str">
        <f t="shared" si="143"/>
        <v/>
      </c>
      <c r="L2188" s="285" t="str">
        <f t="shared" si="144"/>
        <v/>
      </c>
      <c r="M2188" s="286" t="str">
        <f t="shared" ca="1" si="145"/>
        <v/>
      </c>
      <c r="U2188" s="275"/>
    </row>
    <row r="2189" spans="1:21" x14ac:dyDescent="0.25">
      <c r="A2189" s="276"/>
      <c r="B2189" s="277" t="str">
        <f>IF(Table9[[#This Row],[Código do agregado
'[Entidade']]]="","",(CONCATENATE(VLOOKUP(Table9[[#This Row],[Código do agregado
'[Entidade']]],Table8[[Código do agregado '[Entidade']]:[Código do agregado
'[1º Direito']]],8,FALSE),".",Table9[[#This Row],[Membro]])))</f>
        <v/>
      </c>
      <c r="C2189" s="278"/>
      <c r="D2189" s="279"/>
      <c r="E2189" s="280" t="str">
        <f ca="1">IF(Table9[[#This Row],[Data de nascimento (aaaa-mm-dd)]]="","",(IF(A2189="","",DATEDIF(D2189,NOW(),"y"))))</f>
        <v/>
      </c>
      <c r="F2189" s="281"/>
      <c r="G2189" s="282"/>
      <c r="H2189" s="283" t="str">
        <f>IF(G2189="","",IF(G2189&gt;(auxiliar!L$2*14),"Sim","Não"))</f>
        <v/>
      </c>
      <c r="I2189" s="384" t="str">
        <f t="shared" si="146"/>
        <v/>
      </c>
      <c r="J2189" s="380" t="str">
        <f>IF(Table9[[#This Row],[Código do agregado
'[Entidade']]]="","",IF(A2189&lt;&gt;A2188,"A",IF(J2188="A","B",IF(J2188="B","C",IF(J2188="C","D",IF(J2188="D","E",IF(J2188="E","F",IF(J2188="F","G",IF(J2188="G","H",IF(J2188="H","I",IF(J2188="I","J",IF(J2188="J","K",IF(J2188="K","L",IF(J2188="L","M",IF(J2188="M","N",IF(J2188="N","O",IF(J2188="O","P",IF(J2188="P","Q"))))))))))))))))))</f>
        <v/>
      </c>
      <c r="K2189" s="284" t="str">
        <f t="shared" si="143"/>
        <v/>
      </c>
      <c r="L2189" s="285" t="str">
        <f t="shared" si="144"/>
        <v/>
      </c>
      <c r="M2189" s="286" t="str">
        <f t="shared" ca="1" si="145"/>
        <v/>
      </c>
      <c r="U2189" s="275"/>
    </row>
    <row r="2190" spans="1:21" x14ac:dyDescent="0.25">
      <c r="A2190" s="276"/>
      <c r="B2190" s="277" t="str">
        <f>IF(Table9[[#This Row],[Código do agregado
'[Entidade']]]="","",(CONCATENATE(VLOOKUP(Table9[[#This Row],[Código do agregado
'[Entidade']]],Table8[[Código do agregado '[Entidade']]:[Código do agregado
'[1º Direito']]],8,FALSE),".",Table9[[#This Row],[Membro]])))</f>
        <v/>
      </c>
      <c r="C2190" s="278"/>
      <c r="D2190" s="279"/>
      <c r="E2190" s="280" t="str">
        <f ca="1">IF(Table9[[#This Row],[Data de nascimento (aaaa-mm-dd)]]="","",(IF(A2190="","",DATEDIF(D2190,NOW(),"y"))))</f>
        <v/>
      </c>
      <c r="F2190" s="281"/>
      <c r="G2190" s="282"/>
      <c r="H2190" s="283" t="str">
        <f>IF(G2190="","",IF(G2190&gt;(auxiliar!L$2*14),"Sim","Não"))</f>
        <v/>
      </c>
      <c r="I2190" s="384" t="str">
        <f t="shared" si="146"/>
        <v/>
      </c>
      <c r="J2190" s="380" t="str">
        <f>IF(Table9[[#This Row],[Código do agregado
'[Entidade']]]="","",IF(A2190&lt;&gt;A2189,"A",IF(J2189="A","B",IF(J2189="B","C",IF(J2189="C","D",IF(J2189="D","E",IF(J2189="E","F",IF(J2189="F","G",IF(J2189="G","H",IF(J2189="H","I",IF(J2189="I","J",IF(J2189="J","K",IF(J2189="K","L",IF(J2189="L","M",IF(J2189="M","N",IF(J2189="N","O",IF(J2189="O","P",IF(J2189="P","Q"))))))))))))))))))</f>
        <v/>
      </c>
      <c r="K2190" s="284" t="str">
        <f t="shared" si="143"/>
        <v/>
      </c>
      <c r="L2190" s="285" t="str">
        <f t="shared" si="144"/>
        <v/>
      </c>
      <c r="M2190" s="286" t="str">
        <f t="shared" ca="1" si="145"/>
        <v/>
      </c>
      <c r="U2190" s="275"/>
    </row>
    <row r="2191" spans="1:21" x14ac:dyDescent="0.25">
      <c r="A2191" s="276"/>
      <c r="B2191" s="277" t="str">
        <f>IF(Table9[[#This Row],[Código do agregado
'[Entidade']]]="","",(CONCATENATE(VLOOKUP(Table9[[#This Row],[Código do agregado
'[Entidade']]],Table8[[Código do agregado '[Entidade']]:[Código do agregado
'[1º Direito']]],8,FALSE),".",Table9[[#This Row],[Membro]])))</f>
        <v/>
      </c>
      <c r="C2191" s="278"/>
      <c r="D2191" s="279"/>
      <c r="E2191" s="280" t="str">
        <f ca="1">IF(Table9[[#This Row],[Data de nascimento (aaaa-mm-dd)]]="","",(IF(A2191="","",DATEDIF(D2191,NOW(),"y"))))</f>
        <v/>
      </c>
      <c r="F2191" s="281"/>
      <c r="G2191" s="282"/>
      <c r="H2191" s="283" t="str">
        <f>IF(G2191="","",IF(G2191&gt;(auxiliar!L$2*14),"Sim","Não"))</f>
        <v/>
      </c>
      <c r="I2191" s="384" t="str">
        <f t="shared" si="146"/>
        <v/>
      </c>
      <c r="J2191" s="380" t="str">
        <f>IF(Table9[[#This Row],[Código do agregado
'[Entidade']]]="","",IF(A2191&lt;&gt;A2190,"A",IF(J2190="A","B",IF(J2190="B","C",IF(J2190="C","D",IF(J2190="D","E",IF(J2190="E","F",IF(J2190="F","G",IF(J2190="G","H",IF(J2190="H","I",IF(J2190="I","J",IF(J2190="J","K",IF(J2190="K","L",IF(J2190="L","M",IF(J2190="M","N",IF(J2190="N","O",IF(J2190="O","P",IF(J2190="P","Q"))))))))))))))))))</f>
        <v/>
      </c>
      <c r="K2191" s="284" t="str">
        <f t="shared" si="143"/>
        <v/>
      </c>
      <c r="L2191" s="285" t="str">
        <f t="shared" si="144"/>
        <v/>
      </c>
      <c r="M2191" s="286" t="str">
        <f t="shared" ca="1" si="145"/>
        <v/>
      </c>
      <c r="U2191" s="275"/>
    </row>
    <row r="2192" spans="1:21" x14ac:dyDescent="0.25">
      <c r="A2192" s="276"/>
      <c r="B2192" s="277" t="str">
        <f>IF(Table9[[#This Row],[Código do agregado
'[Entidade']]]="","",(CONCATENATE(VLOOKUP(Table9[[#This Row],[Código do agregado
'[Entidade']]],Table8[[Código do agregado '[Entidade']]:[Código do agregado
'[1º Direito']]],8,FALSE),".",Table9[[#This Row],[Membro]])))</f>
        <v/>
      </c>
      <c r="C2192" s="278"/>
      <c r="D2192" s="279"/>
      <c r="E2192" s="280" t="str">
        <f ca="1">IF(Table9[[#This Row],[Data de nascimento (aaaa-mm-dd)]]="","",(IF(A2192="","",DATEDIF(D2192,NOW(),"y"))))</f>
        <v/>
      </c>
      <c r="F2192" s="281"/>
      <c r="G2192" s="282"/>
      <c r="H2192" s="283" t="str">
        <f>IF(G2192="","",IF(G2192&gt;(auxiliar!L$2*14),"Sim","Não"))</f>
        <v/>
      </c>
      <c r="I2192" s="384" t="str">
        <f t="shared" si="146"/>
        <v/>
      </c>
      <c r="J2192" s="380" t="str">
        <f>IF(Table9[[#This Row],[Código do agregado
'[Entidade']]]="","",IF(A2192&lt;&gt;A2191,"A",IF(J2191="A","B",IF(J2191="B","C",IF(J2191="C","D",IF(J2191="D","E",IF(J2191="E","F",IF(J2191="F","G",IF(J2191="G","H",IF(J2191="H","I",IF(J2191="I","J",IF(J2191="J","K",IF(J2191="K","L",IF(J2191="L","M",IF(J2191="M","N",IF(J2191="N","O",IF(J2191="O","P",IF(J2191="P","Q"))))))))))))))))))</f>
        <v/>
      </c>
      <c r="K2192" s="284" t="str">
        <f t="shared" si="143"/>
        <v/>
      </c>
      <c r="L2192" s="285" t="str">
        <f t="shared" si="144"/>
        <v/>
      </c>
      <c r="M2192" s="286" t="str">
        <f t="shared" ca="1" si="145"/>
        <v/>
      </c>
      <c r="U2192" s="275"/>
    </row>
    <row r="2193" spans="1:21" x14ac:dyDescent="0.25">
      <c r="A2193" s="276"/>
      <c r="B2193" s="277" t="str">
        <f>IF(Table9[[#This Row],[Código do agregado
'[Entidade']]]="","",(CONCATENATE(VLOOKUP(Table9[[#This Row],[Código do agregado
'[Entidade']]],Table8[[Código do agregado '[Entidade']]:[Código do agregado
'[1º Direito']]],8,FALSE),".",Table9[[#This Row],[Membro]])))</f>
        <v/>
      </c>
      <c r="C2193" s="278"/>
      <c r="D2193" s="279"/>
      <c r="E2193" s="280" t="str">
        <f ca="1">IF(Table9[[#This Row],[Data de nascimento (aaaa-mm-dd)]]="","",(IF(A2193="","",DATEDIF(D2193,NOW(),"y"))))</f>
        <v/>
      </c>
      <c r="F2193" s="281"/>
      <c r="G2193" s="282"/>
      <c r="H2193" s="283" t="str">
        <f>IF(G2193="","",IF(G2193&gt;(auxiliar!L$2*14),"Sim","Não"))</f>
        <v/>
      </c>
      <c r="I2193" s="384" t="str">
        <f t="shared" si="146"/>
        <v/>
      </c>
      <c r="J2193" s="380" t="str">
        <f>IF(Table9[[#This Row],[Código do agregado
'[Entidade']]]="","",IF(A2193&lt;&gt;A2192,"A",IF(J2192="A","B",IF(J2192="B","C",IF(J2192="C","D",IF(J2192="D","E",IF(J2192="E","F",IF(J2192="F","G",IF(J2192="G","H",IF(J2192="H","I",IF(J2192="I","J",IF(J2192="J","K",IF(J2192="K","L",IF(J2192="L","M",IF(J2192="M","N",IF(J2192="N","O",IF(J2192="O","P",IF(J2192="P","Q"))))))))))))))))))</f>
        <v/>
      </c>
      <c r="K2193" s="284" t="str">
        <f t="shared" si="143"/>
        <v/>
      </c>
      <c r="L2193" s="285" t="str">
        <f t="shared" si="144"/>
        <v/>
      </c>
      <c r="M2193" s="286" t="str">
        <f t="shared" ca="1" si="145"/>
        <v/>
      </c>
      <c r="U2193" s="275"/>
    </row>
    <row r="2194" spans="1:21" x14ac:dyDescent="0.25">
      <c r="A2194" s="276"/>
      <c r="B2194" s="277" t="str">
        <f>IF(Table9[[#This Row],[Código do agregado
'[Entidade']]]="","",(CONCATENATE(VLOOKUP(Table9[[#This Row],[Código do agregado
'[Entidade']]],Table8[[Código do agregado '[Entidade']]:[Código do agregado
'[1º Direito']]],8,FALSE),".",Table9[[#This Row],[Membro]])))</f>
        <v/>
      </c>
      <c r="C2194" s="278"/>
      <c r="D2194" s="279"/>
      <c r="E2194" s="280" t="str">
        <f ca="1">IF(Table9[[#This Row],[Data de nascimento (aaaa-mm-dd)]]="","",(IF(A2194="","",DATEDIF(D2194,NOW(),"y"))))</f>
        <v/>
      </c>
      <c r="F2194" s="281"/>
      <c r="G2194" s="282"/>
      <c r="H2194" s="283" t="str">
        <f>IF(G2194="","",IF(G2194&gt;(auxiliar!L$2*14),"Sim","Não"))</f>
        <v/>
      </c>
      <c r="I2194" s="384" t="str">
        <f t="shared" si="146"/>
        <v/>
      </c>
      <c r="J2194" s="380" t="str">
        <f>IF(Table9[[#This Row],[Código do agregado
'[Entidade']]]="","",IF(A2194&lt;&gt;A2193,"A",IF(J2193="A","B",IF(J2193="B","C",IF(J2193="C","D",IF(J2193="D","E",IF(J2193="E","F",IF(J2193="F","G",IF(J2193="G","H",IF(J2193="H","I",IF(J2193="I","J",IF(J2193="J","K",IF(J2193="K","L",IF(J2193="L","M",IF(J2193="M","N",IF(J2193="N","O",IF(J2193="O","P",IF(J2193="P","Q"))))))))))))))))))</f>
        <v/>
      </c>
      <c r="K2194" s="284" t="str">
        <f t="shared" si="143"/>
        <v/>
      </c>
      <c r="L2194" s="285" t="str">
        <f t="shared" si="144"/>
        <v/>
      </c>
      <c r="M2194" s="286" t="str">
        <f t="shared" ca="1" si="145"/>
        <v/>
      </c>
      <c r="U2194" s="275"/>
    </row>
    <row r="2195" spans="1:21" x14ac:dyDescent="0.25">
      <c r="A2195" s="276"/>
      <c r="B2195" s="277" t="str">
        <f>IF(Table9[[#This Row],[Código do agregado
'[Entidade']]]="","",(CONCATENATE(VLOOKUP(Table9[[#This Row],[Código do agregado
'[Entidade']]],Table8[[Código do agregado '[Entidade']]:[Código do agregado
'[1º Direito']]],8,FALSE),".",Table9[[#This Row],[Membro]])))</f>
        <v/>
      </c>
      <c r="C2195" s="278"/>
      <c r="D2195" s="279"/>
      <c r="E2195" s="280" t="str">
        <f ca="1">IF(Table9[[#This Row],[Data de nascimento (aaaa-mm-dd)]]="","",(IF(A2195="","",DATEDIF(D2195,NOW(),"y"))))</f>
        <v/>
      </c>
      <c r="F2195" s="281"/>
      <c r="G2195" s="282"/>
      <c r="H2195" s="283" t="str">
        <f>IF(G2195="","",IF(G2195&gt;(auxiliar!L$2*14),"Sim","Não"))</f>
        <v/>
      </c>
      <c r="I2195" s="384" t="str">
        <f t="shared" si="146"/>
        <v/>
      </c>
      <c r="J2195" s="380" t="str">
        <f>IF(Table9[[#This Row],[Código do agregado
'[Entidade']]]="","",IF(A2195&lt;&gt;A2194,"A",IF(J2194="A","B",IF(J2194="B","C",IF(J2194="C","D",IF(J2194="D","E",IF(J2194="E","F",IF(J2194="F","G",IF(J2194="G","H",IF(J2194="H","I",IF(J2194="I","J",IF(J2194="J","K",IF(J2194="K","L",IF(J2194="L","M",IF(J2194="M","N",IF(J2194="N","O",IF(J2194="O","P",IF(J2194="P","Q"))))))))))))))))))</f>
        <v/>
      </c>
      <c r="K2195" s="284" t="str">
        <f t="shared" si="143"/>
        <v/>
      </c>
      <c r="L2195" s="285" t="str">
        <f t="shared" si="144"/>
        <v/>
      </c>
      <c r="M2195" s="286" t="str">
        <f t="shared" ca="1" si="145"/>
        <v/>
      </c>
      <c r="U2195" s="275"/>
    </row>
    <row r="2196" spans="1:21" x14ac:dyDescent="0.25">
      <c r="A2196" s="276"/>
      <c r="B2196" s="277" t="str">
        <f>IF(Table9[[#This Row],[Código do agregado
'[Entidade']]]="","",(CONCATENATE(VLOOKUP(Table9[[#This Row],[Código do agregado
'[Entidade']]],Table8[[Código do agregado '[Entidade']]:[Código do agregado
'[1º Direito']]],8,FALSE),".",Table9[[#This Row],[Membro]])))</f>
        <v/>
      </c>
      <c r="C2196" s="278"/>
      <c r="D2196" s="279"/>
      <c r="E2196" s="280" t="str">
        <f ca="1">IF(Table9[[#This Row],[Data de nascimento (aaaa-mm-dd)]]="","",(IF(A2196="","",DATEDIF(D2196,NOW(),"y"))))</f>
        <v/>
      </c>
      <c r="F2196" s="281"/>
      <c r="G2196" s="282"/>
      <c r="H2196" s="283" t="str">
        <f>IF(G2196="","",IF(G2196&gt;(auxiliar!L$2*14),"Sim","Não"))</f>
        <v/>
      </c>
      <c r="I2196" s="384" t="str">
        <f t="shared" si="146"/>
        <v/>
      </c>
      <c r="J2196" s="380" t="str">
        <f>IF(Table9[[#This Row],[Código do agregado
'[Entidade']]]="","",IF(A2196&lt;&gt;A2195,"A",IF(J2195="A","B",IF(J2195="B","C",IF(J2195="C","D",IF(J2195="D","E",IF(J2195="E","F",IF(J2195="F","G",IF(J2195="G","H",IF(J2195="H","I",IF(J2195="I","J",IF(J2195="J","K",IF(J2195="K","L",IF(J2195="L","M",IF(J2195="M","N",IF(J2195="N","O",IF(J2195="O","P",IF(J2195="P","Q"))))))))))))))))))</f>
        <v/>
      </c>
      <c r="K2196" s="284" t="str">
        <f t="shared" si="143"/>
        <v/>
      </c>
      <c r="L2196" s="285" t="str">
        <f t="shared" si="144"/>
        <v/>
      </c>
      <c r="M2196" s="286" t="str">
        <f t="shared" ca="1" si="145"/>
        <v/>
      </c>
      <c r="U2196" s="275"/>
    </row>
    <row r="2197" spans="1:21" x14ac:dyDescent="0.25">
      <c r="A2197" s="276"/>
      <c r="B2197" s="277" t="str">
        <f>IF(Table9[[#This Row],[Código do agregado
'[Entidade']]]="","",(CONCATENATE(VLOOKUP(Table9[[#This Row],[Código do agregado
'[Entidade']]],Table8[[Código do agregado '[Entidade']]:[Código do agregado
'[1º Direito']]],8,FALSE),".",Table9[[#This Row],[Membro]])))</f>
        <v/>
      </c>
      <c r="C2197" s="278"/>
      <c r="D2197" s="279"/>
      <c r="E2197" s="280" t="str">
        <f ca="1">IF(Table9[[#This Row],[Data de nascimento (aaaa-mm-dd)]]="","",(IF(A2197="","",DATEDIF(D2197,NOW(),"y"))))</f>
        <v/>
      </c>
      <c r="F2197" s="281"/>
      <c r="G2197" s="282"/>
      <c r="H2197" s="283" t="str">
        <f>IF(G2197="","",IF(G2197&gt;(auxiliar!L$2*14),"Sim","Não"))</f>
        <v/>
      </c>
      <c r="I2197" s="384" t="str">
        <f t="shared" si="146"/>
        <v/>
      </c>
      <c r="J2197" s="380" t="str">
        <f>IF(Table9[[#This Row],[Código do agregado
'[Entidade']]]="","",IF(A2197&lt;&gt;A2196,"A",IF(J2196="A","B",IF(J2196="B","C",IF(J2196="C","D",IF(J2196="D","E",IF(J2196="E","F",IF(J2196="F","G",IF(J2196="G","H",IF(J2196="H","I",IF(J2196="I","J",IF(J2196="J","K",IF(J2196="K","L",IF(J2196="L","M",IF(J2196="M","N",IF(J2196="N","O",IF(J2196="O","P",IF(J2196="P","Q"))))))))))))))))))</f>
        <v/>
      </c>
      <c r="K2197" s="284" t="str">
        <f t="shared" si="143"/>
        <v/>
      </c>
      <c r="L2197" s="285" t="str">
        <f t="shared" si="144"/>
        <v/>
      </c>
      <c r="M2197" s="286" t="str">
        <f t="shared" ca="1" si="145"/>
        <v/>
      </c>
      <c r="U2197" s="275"/>
    </row>
    <row r="2198" spans="1:21" x14ac:dyDescent="0.25">
      <c r="A2198" s="276"/>
      <c r="B2198" s="277" t="str">
        <f>IF(Table9[[#This Row],[Código do agregado
'[Entidade']]]="","",(CONCATENATE(VLOOKUP(Table9[[#This Row],[Código do agregado
'[Entidade']]],Table8[[Código do agregado '[Entidade']]:[Código do agregado
'[1º Direito']]],8,FALSE),".",Table9[[#This Row],[Membro]])))</f>
        <v/>
      </c>
      <c r="C2198" s="278"/>
      <c r="D2198" s="279"/>
      <c r="E2198" s="280" t="str">
        <f ca="1">IF(Table9[[#This Row],[Data de nascimento (aaaa-mm-dd)]]="","",(IF(A2198="","",DATEDIF(D2198,NOW(),"y"))))</f>
        <v/>
      </c>
      <c r="F2198" s="281"/>
      <c r="G2198" s="282"/>
      <c r="H2198" s="283" t="str">
        <f>IF(G2198="","",IF(G2198&gt;(auxiliar!L$2*14),"Sim","Não"))</f>
        <v/>
      </c>
      <c r="I2198" s="384" t="str">
        <f t="shared" si="146"/>
        <v/>
      </c>
      <c r="J2198" s="380" t="str">
        <f>IF(Table9[[#This Row],[Código do agregado
'[Entidade']]]="","",IF(A2198&lt;&gt;A2197,"A",IF(J2197="A","B",IF(J2197="B","C",IF(J2197="C","D",IF(J2197="D","E",IF(J2197="E","F",IF(J2197="F","G",IF(J2197="G","H",IF(J2197="H","I",IF(J2197="I","J",IF(J2197="J","K",IF(J2197="K","L",IF(J2197="L","M",IF(J2197="M","N",IF(J2197="N","O",IF(J2197="O","P",IF(J2197="P","Q"))))))))))))))))))</f>
        <v/>
      </c>
      <c r="K2198" s="284" t="str">
        <f t="shared" si="143"/>
        <v/>
      </c>
      <c r="L2198" s="285" t="str">
        <f t="shared" si="144"/>
        <v/>
      </c>
      <c r="M2198" s="286" t="str">
        <f t="shared" ca="1" si="145"/>
        <v/>
      </c>
      <c r="U2198" s="275"/>
    </row>
    <row r="2199" spans="1:21" x14ac:dyDescent="0.25">
      <c r="A2199" s="276"/>
      <c r="B2199" s="277" t="str">
        <f>IF(Table9[[#This Row],[Código do agregado
'[Entidade']]]="","",(CONCATENATE(VLOOKUP(Table9[[#This Row],[Código do agregado
'[Entidade']]],Table8[[Código do agregado '[Entidade']]:[Código do agregado
'[1º Direito']]],8,FALSE),".",Table9[[#This Row],[Membro]])))</f>
        <v/>
      </c>
      <c r="C2199" s="278"/>
      <c r="D2199" s="279"/>
      <c r="E2199" s="280" t="str">
        <f ca="1">IF(Table9[[#This Row],[Data de nascimento (aaaa-mm-dd)]]="","",(IF(A2199="","",DATEDIF(D2199,NOW(),"y"))))</f>
        <v/>
      </c>
      <c r="F2199" s="281"/>
      <c r="G2199" s="282"/>
      <c r="H2199" s="283" t="str">
        <f>IF(G2199="","",IF(G2199&gt;(auxiliar!L$2*14),"Sim","Não"))</f>
        <v/>
      </c>
      <c r="I2199" s="384" t="str">
        <f t="shared" si="146"/>
        <v/>
      </c>
      <c r="J2199" s="380" t="str">
        <f>IF(Table9[[#This Row],[Código do agregado
'[Entidade']]]="","",IF(A2199&lt;&gt;A2198,"A",IF(J2198="A","B",IF(J2198="B","C",IF(J2198="C","D",IF(J2198="D","E",IF(J2198="E","F",IF(J2198="F","G",IF(J2198="G","H",IF(J2198="H","I",IF(J2198="I","J",IF(J2198="J","K",IF(J2198="K","L",IF(J2198="L","M",IF(J2198="M","N",IF(J2198="N","O",IF(J2198="O","P",IF(J2198="P","Q"))))))))))))))))))</f>
        <v/>
      </c>
      <c r="K2199" s="284" t="str">
        <f t="shared" si="143"/>
        <v/>
      </c>
      <c r="L2199" s="285" t="str">
        <f t="shared" si="144"/>
        <v/>
      </c>
      <c r="M2199" s="286" t="str">
        <f t="shared" ca="1" si="145"/>
        <v/>
      </c>
      <c r="U2199" s="275"/>
    </row>
    <row r="2200" spans="1:21" x14ac:dyDescent="0.25">
      <c r="A2200" s="276"/>
      <c r="B2200" s="277" t="str">
        <f>IF(Table9[[#This Row],[Código do agregado
'[Entidade']]]="","",(CONCATENATE(VLOOKUP(Table9[[#This Row],[Código do agregado
'[Entidade']]],Table8[[Código do agregado '[Entidade']]:[Código do agregado
'[1º Direito']]],8,FALSE),".",Table9[[#This Row],[Membro]])))</f>
        <v/>
      </c>
      <c r="C2200" s="278"/>
      <c r="D2200" s="279"/>
      <c r="E2200" s="280" t="str">
        <f ca="1">IF(Table9[[#This Row],[Data de nascimento (aaaa-mm-dd)]]="","",(IF(A2200="","",DATEDIF(D2200,NOW(),"y"))))</f>
        <v/>
      </c>
      <c r="F2200" s="281"/>
      <c r="G2200" s="282"/>
      <c r="H2200" s="283" t="str">
        <f>IF(G2200="","",IF(G2200&gt;(auxiliar!L$2*14),"Sim","Não"))</f>
        <v/>
      </c>
      <c r="I2200" s="384" t="str">
        <f t="shared" si="146"/>
        <v/>
      </c>
      <c r="J2200" s="380" t="str">
        <f>IF(Table9[[#This Row],[Código do agregado
'[Entidade']]]="","",IF(A2200&lt;&gt;A2199,"A",IF(J2199="A","B",IF(J2199="B","C",IF(J2199="C","D",IF(J2199="D","E",IF(J2199="E","F",IF(J2199="F","G",IF(J2199="G","H",IF(J2199="H","I",IF(J2199="I","J",IF(J2199="J","K",IF(J2199="K","L",IF(J2199="L","M",IF(J2199="M","N",IF(J2199="N","O",IF(J2199="O","P",IF(J2199="P","Q"))))))))))))))))))</f>
        <v/>
      </c>
      <c r="K2200" s="284" t="str">
        <f t="shared" si="143"/>
        <v/>
      </c>
      <c r="L2200" s="285" t="str">
        <f t="shared" si="144"/>
        <v/>
      </c>
      <c r="M2200" s="286" t="str">
        <f t="shared" ca="1" si="145"/>
        <v/>
      </c>
      <c r="U2200" s="275"/>
    </row>
    <row r="2201" spans="1:21" x14ac:dyDescent="0.25">
      <c r="A2201" s="276"/>
      <c r="B2201" s="277" t="str">
        <f>IF(Table9[[#This Row],[Código do agregado
'[Entidade']]]="","",(CONCATENATE(VLOOKUP(Table9[[#This Row],[Código do agregado
'[Entidade']]],Table8[[Código do agregado '[Entidade']]:[Código do agregado
'[1º Direito']]],8,FALSE),".",Table9[[#This Row],[Membro]])))</f>
        <v/>
      </c>
      <c r="C2201" s="278"/>
      <c r="D2201" s="279"/>
      <c r="E2201" s="280" t="str">
        <f ca="1">IF(Table9[[#This Row],[Data de nascimento (aaaa-mm-dd)]]="","",(IF(A2201="","",DATEDIF(D2201,NOW(),"y"))))</f>
        <v/>
      </c>
      <c r="F2201" s="281"/>
      <c r="G2201" s="282"/>
      <c r="H2201" s="283" t="str">
        <f>IF(G2201="","",IF(G2201&gt;(auxiliar!L$2*14),"Sim","Não"))</f>
        <v/>
      </c>
      <c r="I2201" s="384" t="str">
        <f t="shared" si="146"/>
        <v/>
      </c>
      <c r="J2201" s="380" t="str">
        <f>IF(Table9[[#This Row],[Código do agregado
'[Entidade']]]="","",IF(A2201&lt;&gt;A2200,"A",IF(J2200="A","B",IF(J2200="B","C",IF(J2200="C","D",IF(J2200="D","E",IF(J2200="E","F",IF(J2200="F","G",IF(J2200="G","H",IF(J2200="H","I",IF(J2200="I","J",IF(J2200="J","K",IF(J2200="K","L",IF(J2200="L","M",IF(J2200="M","N",IF(J2200="N","O",IF(J2200="O","P",IF(J2200="P","Q"))))))))))))))))))</f>
        <v/>
      </c>
      <c r="K2201" s="284" t="str">
        <f t="shared" si="143"/>
        <v/>
      </c>
      <c r="L2201" s="285" t="str">
        <f t="shared" si="144"/>
        <v/>
      </c>
      <c r="M2201" s="286" t="str">
        <f t="shared" ca="1" si="145"/>
        <v/>
      </c>
      <c r="U2201" s="275"/>
    </row>
    <row r="2202" spans="1:21" x14ac:dyDescent="0.25">
      <c r="A2202" s="276"/>
      <c r="B2202" s="277" t="str">
        <f>IF(Table9[[#This Row],[Código do agregado
'[Entidade']]]="","",(CONCATENATE(VLOOKUP(Table9[[#This Row],[Código do agregado
'[Entidade']]],Table8[[Código do agregado '[Entidade']]:[Código do agregado
'[1º Direito']]],8,FALSE),".",Table9[[#This Row],[Membro]])))</f>
        <v/>
      </c>
      <c r="C2202" s="278"/>
      <c r="D2202" s="279"/>
      <c r="E2202" s="280" t="str">
        <f ca="1">IF(Table9[[#This Row],[Data de nascimento (aaaa-mm-dd)]]="","",(IF(A2202="","",DATEDIF(D2202,NOW(),"y"))))</f>
        <v/>
      </c>
      <c r="F2202" s="281"/>
      <c r="G2202" s="282"/>
      <c r="H2202" s="283" t="str">
        <f>IF(G2202="","",IF(G2202&gt;(auxiliar!L$2*14),"Sim","Não"))</f>
        <v/>
      </c>
      <c r="I2202" s="384" t="str">
        <f t="shared" si="146"/>
        <v/>
      </c>
      <c r="J2202" s="380" t="str">
        <f>IF(Table9[[#This Row],[Código do agregado
'[Entidade']]]="","",IF(A2202&lt;&gt;A2201,"A",IF(J2201="A","B",IF(J2201="B","C",IF(J2201="C","D",IF(J2201="D","E",IF(J2201="E","F",IF(J2201="F","G",IF(J2201="G","H",IF(J2201="H","I",IF(J2201="I","J",IF(J2201="J","K",IF(J2201="K","L",IF(J2201="L","M",IF(J2201="M","N",IF(J2201="N","O",IF(J2201="O","P",IF(J2201="P","Q"))))))))))))))))))</f>
        <v/>
      </c>
      <c r="K2202" s="284" t="str">
        <f t="shared" si="143"/>
        <v/>
      </c>
      <c r="L2202" s="285" t="str">
        <f t="shared" si="144"/>
        <v/>
      </c>
      <c r="M2202" s="286" t="str">
        <f t="shared" ca="1" si="145"/>
        <v/>
      </c>
      <c r="U2202" s="275"/>
    </row>
    <row r="2203" spans="1:21" x14ac:dyDescent="0.25">
      <c r="A2203" s="276"/>
      <c r="B2203" s="277" t="str">
        <f>IF(Table9[[#This Row],[Código do agregado
'[Entidade']]]="","",(CONCATENATE(VLOOKUP(Table9[[#This Row],[Código do agregado
'[Entidade']]],Table8[[Código do agregado '[Entidade']]:[Código do agregado
'[1º Direito']]],8,FALSE),".",Table9[[#This Row],[Membro]])))</f>
        <v/>
      </c>
      <c r="C2203" s="278"/>
      <c r="D2203" s="279"/>
      <c r="E2203" s="280" t="str">
        <f ca="1">IF(Table9[[#This Row],[Data de nascimento (aaaa-mm-dd)]]="","",(IF(A2203="","",DATEDIF(D2203,NOW(),"y"))))</f>
        <v/>
      </c>
      <c r="F2203" s="281"/>
      <c r="G2203" s="282"/>
      <c r="H2203" s="283" t="str">
        <f>IF(G2203="","",IF(G2203&gt;(auxiliar!L$2*14),"Sim","Não"))</f>
        <v/>
      </c>
      <c r="I2203" s="384" t="str">
        <f t="shared" si="146"/>
        <v/>
      </c>
      <c r="J2203" s="380" t="str">
        <f>IF(Table9[[#This Row],[Código do agregado
'[Entidade']]]="","",IF(A2203&lt;&gt;A2202,"A",IF(J2202="A","B",IF(J2202="B","C",IF(J2202="C","D",IF(J2202="D","E",IF(J2202="E","F",IF(J2202="F","G",IF(J2202="G","H",IF(J2202="H","I",IF(J2202="I","J",IF(J2202="J","K",IF(J2202="K","L",IF(J2202="L","M",IF(J2202="M","N",IF(J2202="N","O",IF(J2202="O","P",IF(J2202="P","Q"))))))))))))))))))</f>
        <v/>
      </c>
      <c r="K2203" s="284" t="str">
        <f t="shared" si="143"/>
        <v/>
      </c>
      <c r="L2203" s="285" t="str">
        <f t="shared" si="144"/>
        <v/>
      </c>
      <c r="M2203" s="286" t="str">
        <f t="shared" ca="1" si="145"/>
        <v/>
      </c>
      <c r="U2203" s="275"/>
    </row>
    <row r="2204" spans="1:21" x14ac:dyDescent="0.25">
      <c r="A2204" s="276"/>
      <c r="B2204" s="277" t="str">
        <f>IF(Table9[[#This Row],[Código do agregado
'[Entidade']]]="","",(CONCATENATE(VLOOKUP(Table9[[#This Row],[Código do agregado
'[Entidade']]],Table8[[Código do agregado '[Entidade']]:[Código do agregado
'[1º Direito']]],8,FALSE),".",Table9[[#This Row],[Membro]])))</f>
        <v/>
      </c>
      <c r="C2204" s="278"/>
      <c r="D2204" s="279"/>
      <c r="E2204" s="280" t="str">
        <f ca="1">IF(Table9[[#This Row],[Data de nascimento (aaaa-mm-dd)]]="","",(IF(A2204="","",DATEDIF(D2204,NOW(),"y"))))</f>
        <v/>
      </c>
      <c r="F2204" s="281"/>
      <c r="G2204" s="282"/>
      <c r="H2204" s="283" t="str">
        <f>IF(G2204="","",IF(G2204&gt;(auxiliar!L$2*14),"Sim","Não"))</f>
        <v/>
      </c>
      <c r="I2204" s="384" t="str">
        <f t="shared" si="146"/>
        <v/>
      </c>
      <c r="J2204" s="380" t="str">
        <f>IF(Table9[[#This Row],[Código do agregado
'[Entidade']]]="","",IF(A2204&lt;&gt;A2203,"A",IF(J2203="A","B",IF(J2203="B","C",IF(J2203="C","D",IF(J2203="D","E",IF(J2203="E","F",IF(J2203="F","G",IF(J2203="G","H",IF(J2203="H","I",IF(J2203="I","J",IF(J2203="J","K",IF(J2203="K","L",IF(J2203="L","M",IF(J2203="M","N",IF(J2203="N","O",IF(J2203="O","P",IF(J2203="P","Q"))))))))))))))))))</f>
        <v/>
      </c>
      <c r="K2204" s="284" t="str">
        <f t="shared" si="143"/>
        <v/>
      </c>
      <c r="L2204" s="285" t="str">
        <f t="shared" si="144"/>
        <v/>
      </c>
      <c r="M2204" s="286" t="str">
        <f t="shared" ca="1" si="145"/>
        <v/>
      </c>
      <c r="U2204" s="275"/>
    </row>
    <row r="2205" spans="1:21" x14ac:dyDescent="0.25">
      <c r="A2205" s="276"/>
      <c r="B2205" s="277" t="str">
        <f>IF(Table9[[#This Row],[Código do agregado
'[Entidade']]]="","",(CONCATENATE(VLOOKUP(Table9[[#This Row],[Código do agregado
'[Entidade']]],Table8[[Código do agregado '[Entidade']]:[Código do agregado
'[1º Direito']]],8,FALSE),".",Table9[[#This Row],[Membro]])))</f>
        <v/>
      </c>
      <c r="C2205" s="278"/>
      <c r="D2205" s="279"/>
      <c r="E2205" s="280" t="str">
        <f ca="1">IF(Table9[[#This Row],[Data de nascimento (aaaa-mm-dd)]]="","",(IF(A2205="","",DATEDIF(D2205,NOW(),"y"))))</f>
        <v/>
      </c>
      <c r="F2205" s="281"/>
      <c r="G2205" s="282"/>
      <c r="H2205" s="283" t="str">
        <f>IF(G2205="","",IF(G2205&gt;(auxiliar!L$2*14),"Sim","Não"))</f>
        <v/>
      </c>
      <c r="I2205" s="384" t="str">
        <f t="shared" si="146"/>
        <v/>
      </c>
      <c r="J2205" s="380" t="str">
        <f>IF(Table9[[#This Row],[Código do agregado
'[Entidade']]]="","",IF(A2205&lt;&gt;A2204,"A",IF(J2204="A","B",IF(J2204="B","C",IF(J2204="C","D",IF(J2204="D","E",IF(J2204="E","F",IF(J2204="F","G",IF(J2204="G","H",IF(J2204="H","I",IF(J2204="I","J",IF(J2204="J","K",IF(J2204="K","L",IF(J2204="L","M",IF(J2204="M","N",IF(J2204="N","O",IF(J2204="O","P",IF(J2204="P","Q"))))))))))))))))))</f>
        <v/>
      </c>
      <c r="K2205" s="284" t="str">
        <f t="shared" si="143"/>
        <v/>
      </c>
      <c r="L2205" s="285" t="str">
        <f t="shared" si="144"/>
        <v/>
      </c>
      <c r="M2205" s="286" t="str">
        <f t="shared" ca="1" si="145"/>
        <v/>
      </c>
      <c r="U2205" s="275"/>
    </row>
    <row r="2206" spans="1:21" x14ac:dyDescent="0.25">
      <c r="A2206" s="276"/>
      <c r="B2206" s="277" t="str">
        <f>IF(Table9[[#This Row],[Código do agregado
'[Entidade']]]="","",(CONCATENATE(VLOOKUP(Table9[[#This Row],[Código do agregado
'[Entidade']]],Table8[[Código do agregado '[Entidade']]:[Código do agregado
'[1º Direito']]],8,FALSE),".",Table9[[#This Row],[Membro]])))</f>
        <v/>
      </c>
      <c r="C2206" s="278"/>
      <c r="D2206" s="279"/>
      <c r="E2206" s="280" t="str">
        <f ca="1">IF(Table9[[#This Row],[Data de nascimento (aaaa-mm-dd)]]="","",(IF(A2206="","",DATEDIF(D2206,NOW(),"y"))))</f>
        <v/>
      </c>
      <c r="F2206" s="281"/>
      <c r="G2206" s="282"/>
      <c r="H2206" s="283" t="str">
        <f>IF(G2206="","",IF(G2206&gt;(auxiliar!L$2*14),"Sim","Não"))</f>
        <v/>
      </c>
      <c r="I2206" s="384" t="str">
        <f t="shared" si="146"/>
        <v/>
      </c>
      <c r="J2206" s="380" t="str">
        <f>IF(Table9[[#This Row],[Código do agregado
'[Entidade']]]="","",IF(A2206&lt;&gt;A2205,"A",IF(J2205="A","B",IF(J2205="B","C",IF(J2205="C","D",IF(J2205="D","E",IF(J2205="E","F",IF(J2205="F","G",IF(J2205="G","H",IF(J2205="H","I",IF(J2205="I","J",IF(J2205="J","K",IF(J2205="K","L",IF(J2205="L","M",IF(J2205="M","N",IF(J2205="N","O",IF(J2205="O","P",IF(J2205="P","Q"))))))))))))))))))</f>
        <v/>
      </c>
      <c r="K2206" s="284" t="str">
        <f t="shared" si="143"/>
        <v/>
      </c>
      <c r="L2206" s="285" t="str">
        <f t="shared" si="144"/>
        <v/>
      </c>
      <c r="M2206" s="286" t="str">
        <f t="shared" ca="1" si="145"/>
        <v/>
      </c>
      <c r="U2206" s="275"/>
    </row>
    <row r="2207" spans="1:21" x14ac:dyDescent="0.25">
      <c r="A2207" s="276"/>
      <c r="B2207" s="277" t="str">
        <f>IF(Table9[[#This Row],[Código do agregado
'[Entidade']]]="","",(CONCATENATE(VLOOKUP(Table9[[#This Row],[Código do agregado
'[Entidade']]],Table8[[Código do agregado '[Entidade']]:[Código do agregado
'[1º Direito']]],8,FALSE),".",Table9[[#This Row],[Membro]])))</f>
        <v/>
      </c>
      <c r="C2207" s="278"/>
      <c r="D2207" s="279"/>
      <c r="E2207" s="280" t="str">
        <f ca="1">IF(Table9[[#This Row],[Data de nascimento (aaaa-mm-dd)]]="","",(IF(A2207="","",DATEDIF(D2207,NOW(),"y"))))</f>
        <v/>
      </c>
      <c r="F2207" s="281"/>
      <c r="G2207" s="282"/>
      <c r="H2207" s="283" t="str">
        <f>IF(G2207="","",IF(G2207&gt;(auxiliar!L$2*14),"Sim","Não"))</f>
        <v/>
      </c>
      <c r="I2207" s="384" t="str">
        <f t="shared" si="146"/>
        <v/>
      </c>
      <c r="J2207" s="380" t="str">
        <f>IF(Table9[[#This Row],[Código do agregado
'[Entidade']]]="","",IF(A2207&lt;&gt;A2206,"A",IF(J2206="A","B",IF(J2206="B","C",IF(J2206="C","D",IF(J2206="D","E",IF(J2206="E","F",IF(J2206="F","G",IF(J2206="G","H",IF(J2206="H","I",IF(J2206="I","J",IF(J2206="J","K",IF(J2206="K","L",IF(J2206="L","M",IF(J2206="M","N",IF(J2206="N","O",IF(J2206="O","P",IF(J2206="P","Q"))))))))))))))))))</f>
        <v/>
      </c>
      <c r="K2207" s="284" t="str">
        <f t="shared" si="143"/>
        <v/>
      </c>
      <c r="L2207" s="285" t="str">
        <f t="shared" si="144"/>
        <v/>
      </c>
      <c r="M2207" s="286" t="str">
        <f t="shared" ca="1" si="145"/>
        <v/>
      </c>
      <c r="U2207" s="275"/>
    </row>
    <row r="2208" spans="1:21" x14ac:dyDescent="0.25">
      <c r="A2208" s="276"/>
      <c r="B2208" s="277" t="str">
        <f>IF(Table9[[#This Row],[Código do agregado
'[Entidade']]]="","",(CONCATENATE(VLOOKUP(Table9[[#This Row],[Código do agregado
'[Entidade']]],Table8[[Código do agregado '[Entidade']]:[Código do agregado
'[1º Direito']]],8,FALSE),".",Table9[[#This Row],[Membro]])))</f>
        <v/>
      </c>
      <c r="C2208" s="278"/>
      <c r="D2208" s="279"/>
      <c r="E2208" s="280" t="str">
        <f ca="1">IF(Table9[[#This Row],[Data de nascimento (aaaa-mm-dd)]]="","",(IF(A2208="","",DATEDIF(D2208,NOW(),"y"))))</f>
        <v/>
      </c>
      <c r="F2208" s="281"/>
      <c r="G2208" s="282"/>
      <c r="H2208" s="283" t="str">
        <f>IF(G2208="","",IF(G2208&gt;(auxiliar!L$2*14),"Sim","Não"))</f>
        <v/>
      </c>
      <c r="I2208" s="384" t="str">
        <f t="shared" si="146"/>
        <v/>
      </c>
      <c r="J2208" s="380" t="str">
        <f>IF(Table9[[#This Row],[Código do agregado
'[Entidade']]]="","",IF(A2208&lt;&gt;A2207,"A",IF(J2207="A","B",IF(J2207="B","C",IF(J2207="C","D",IF(J2207="D","E",IF(J2207="E","F",IF(J2207="F","G",IF(J2207="G","H",IF(J2207="H","I",IF(J2207="I","J",IF(J2207="J","K",IF(J2207="K","L",IF(J2207="L","M",IF(J2207="M","N",IF(J2207="N","O",IF(J2207="O","P",IF(J2207="P","Q"))))))))))))))))))</f>
        <v/>
      </c>
      <c r="K2208" s="284" t="str">
        <f t="shared" si="143"/>
        <v/>
      </c>
      <c r="L2208" s="285" t="str">
        <f t="shared" si="144"/>
        <v/>
      </c>
      <c r="M2208" s="286" t="str">
        <f t="shared" ca="1" si="145"/>
        <v/>
      </c>
      <c r="U2208" s="275"/>
    </row>
    <row r="2209" spans="1:21" x14ac:dyDescent="0.25">
      <c r="A2209" s="276"/>
      <c r="B2209" s="277" t="str">
        <f>IF(Table9[[#This Row],[Código do agregado
'[Entidade']]]="","",(CONCATENATE(VLOOKUP(Table9[[#This Row],[Código do agregado
'[Entidade']]],Table8[[Código do agregado '[Entidade']]:[Código do agregado
'[1º Direito']]],8,FALSE),".",Table9[[#This Row],[Membro]])))</f>
        <v/>
      </c>
      <c r="C2209" s="278"/>
      <c r="D2209" s="279"/>
      <c r="E2209" s="280" t="str">
        <f ca="1">IF(Table9[[#This Row],[Data de nascimento (aaaa-mm-dd)]]="","",(IF(A2209="","",DATEDIF(D2209,NOW(),"y"))))</f>
        <v/>
      </c>
      <c r="F2209" s="281"/>
      <c r="G2209" s="282"/>
      <c r="H2209" s="283" t="str">
        <f>IF(G2209="","",IF(G2209&gt;(auxiliar!L$2*14),"Sim","Não"))</f>
        <v/>
      </c>
      <c r="I2209" s="384" t="str">
        <f t="shared" si="146"/>
        <v/>
      </c>
      <c r="J2209" s="380" t="str">
        <f>IF(Table9[[#This Row],[Código do agregado
'[Entidade']]]="","",IF(A2209&lt;&gt;A2208,"A",IF(J2208="A","B",IF(J2208="B","C",IF(J2208="C","D",IF(J2208="D","E",IF(J2208="E","F",IF(J2208="F","G",IF(J2208="G","H",IF(J2208="H","I",IF(J2208="I","J",IF(J2208="J","K",IF(J2208="K","L",IF(J2208="L","M",IF(J2208="M","N",IF(J2208="N","O",IF(J2208="O","P",IF(J2208="P","Q"))))))))))))))))))</f>
        <v/>
      </c>
      <c r="K2209" s="284" t="str">
        <f t="shared" si="143"/>
        <v/>
      </c>
      <c r="L2209" s="285" t="str">
        <f t="shared" si="144"/>
        <v/>
      </c>
      <c r="M2209" s="286" t="str">
        <f t="shared" ca="1" si="145"/>
        <v/>
      </c>
      <c r="U2209" s="275"/>
    </row>
    <row r="2210" spans="1:21" x14ac:dyDescent="0.25">
      <c r="A2210" s="276"/>
      <c r="B2210" s="277" t="str">
        <f>IF(Table9[[#This Row],[Código do agregado
'[Entidade']]]="","",(CONCATENATE(VLOOKUP(Table9[[#This Row],[Código do agregado
'[Entidade']]],Table8[[Código do agregado '[Entidade']]:[Código do agregado
'[1º Direito']]],8,FALSE),".",Table9[[#This Row],[Membro]])))</f>
        <v/>
      </c>
      <c r="C2210" s="278"/>
      <c r="D2210" s="279"/>
      <c r="E2210" s="280" t="str">
        <f ca="1">IF(Table9[[#This Row],[Data de nascimento (aaaa-mm-dd)]]="","",(IF(A2210="","",DATEDIF(D2210,NOW(),"y"))))</f>
        <v/>
      </c>
      <c r="F2210" s="281"/>
      <c r="G2210" s="282"/>
      <c r="H2210" s="283" t="str">
        <f>IF(G2210="","",IF(G2210&gt;(auxiliar!L$2*14),"Sim","Não"))</f>
        <v/>
      </c>
      <c r="I2210" s="384" t="str">
        <f t="shared" si="146"/>
        <v/>
      </c>
      <c r="J2210" s="380" t="str">
        <f>IF(Table9[[#This Row],[Código do agregado
'[Entidade']]]="","",IF(A2210&lt;&gt;A2209,"A",IF(J2209="A","B",IF(J2209="B","C",IF(J2209="C","D",IF(J2209="D","E",IF(J2209="E","F",IF(J2209="F","G",IF(J2209="G","H",IF(J2209="H","I",IF(J2209="I","J",IF(J2209="J","K",IF(J2209="K","L",IF(J2209="L","M",IF(J2209="M","N",IF(J2209="N","O",IF(J2209="O","P",IF(J2209="P","Q"))))))))))))))))))</f>
        <v/>
      </c>
      <c r="K2210" s="284" t="str">
        <f t="shared" si="143"/>
        <v/>
      </c>
      <c r="L2210" s="285" t="str">
        <f t="shared" si="144"/>
        <v/>
      </c>
      <c r="M2210" s="286" t="str">
        <f t="shared" ca="1" si="145"/>
        <v/>
      </c>
      <c r="U2210" s="275"/>
    </row>
    <row r="2211" spans="1:21" x14ac:dyDescent="0.25">
      <c r="A2211" s="276"/>
      <c r="B2211" s="277" t="str">
        <f>IF(Table9[[#This Row],[Código do agregado
'[Entidade']]]="","",(CONCATENATE(VLOOKUP(Table9[[#This Row],[Código do agregado
'[Entidade']]],Table8[[Código do agregado '[Entidade']]:[Código do agregado
'[1º Direito']]],8,FALSE),".",Table9[[#This Row],[Membro]])))</f>
        <v/>
      </c>
      <c r="C2211" s="278"/>
      <c r="D2211" s="279"/>
      <c r="E2211" s="280" t="str">
        <f ca="1">IF(Table9[[#This Row],[Data de nascimento (aaaa-mm-dd)]]="","",(IF(A2211="","",DATEDIF(D2211,NOW(),"y"))))</f>
        <v/>
      </c>
      <c r="F2211" s="281"/>
      <c r="G2211" s="282"/>
      <c r="H2211" s="283" t="str">
        <f>IF(G2211="","",IF(G2211&gt;(auxiliar!L$2*14),"Sim","Não"))</f>
        <v/>
      </c>
      <c r="I2211" s="384" t="str">
        <f t="shared" si="146"/>
        <v/>
      </c>
      <c r="J2211" s="380" t="str">
        <f>IF(Table9[[#This Row],[Código do agregado
'[Entidade']]]="","",IF(A2211&lt;&gt;A2210,"A",IF(J2210="A","B",IF(J2210="B","C",IF(J2210="C","D",IF(J2210="D","E",IF(J2210="E","F",IF(J2210="F","G",IF(J2210="G","H",IF(J2210="H","I",IF(J2210="I","J",IF(J2210="J","K",IF(J2210="K","L",IF(J2210="L","M",IF(J2210="M","N",IF(J2210="N","O",IF(J2210="O","P",IF(J2210="P","Q"))))))))))))))))))</f>
        <v/>
      </c>
      <c r="K2211" s="284" t="str">
        <f t="shared" si="143"/>
        <v/>
      </c>
      <c r="L2211" s="285" t="str">
        <f t="shared" si="144"/>
        <v/>
      </c>
      <c r="M2211" s="286" t="str">
        <f t="shared" ca="1" si="145"/>
        <v/>
      </c>
      <c r="U2211" s="275"/>
    </row>
    <row r="2212" spans="1:21" x14ac:dyDescent="0.25">
      <c r="A2212" s="276"/>
      <c r="B2212" s="277" t="str">
        <f>IF(Table9[[#This Row],[Código do agregado
'[Entidade']]]="","",(CONCATENATE(VLOOKUP(Table9[[#This Row],[Código do agregado
'[Entidade']]],Table8[[Código do agregado '[Entidade']]:[Código do agregado
'[1º Direito']]],8,FALSE),".",Table9[[#This Row],[Membro]])))</f>
        <v/>
      </c>
      <c r="C2212" s="278"/>
      <c r="D2212" s="279"/>
      <c r="E2212" s="280" t="str">
        <f ca="1">IF(Table9[[#This Row],[Data de nascimento (aaaa-mm-dd)]]="","",(IF(A2212="","",DATEDIF(D2212,NOW(),"y"))))</f>
        <v/>
      </c>
      <c r="F2212" s="281"/>
      <c r="G2212" s="282"/>
      <c r="H2212" s="283" t="str">
        <f>IF(G2212="","",IF(G2212&gt;(auxiliar!L$2*14),"Sim","Não"))</f>
        <v/>
      </c>
      <c r="I2212" s="384" t="str">
        <f t="shared" si="146"/>
        <v/>
      </c>
      <c r="J2212" s="380" t="str">
        <f>IF(Table9[[#This Row],[Código do agregado
'[Entidade']]]="","",IF(A2212&lt;&gt;A2211,"A",IF(J2211="A","B",IF(J2211="B","C",IF(J2211="C","D",IF(J2211="D","E",IF(J2211="E","F",IF(J2211="F","G",IF(J2211="G","H",IF(J2211="H","I",IF(J2211="I","J",IF(J2211="J","K",IF(J2211="K","L",IF(J2211="L","M",IF(J2211="M","N",IF(J2211="N","O",IF(J2211="O","P",IF(J2211="P","Q"))))))))))))))))))</f>
        <v/>
      </c>
      <c r="K2212" s="284" t="str">
        <f t="shared" si="143"/>
        <v/>
      </c>
      <c r="L2212" s="285" t="str">
        <f t="shared" si="144"/>
        <v/>
      </c>
      <c r="M2212" s="286" t="str">
        <f t="shared" ca="1" si="145"/>
        <v/>
      </c>
      <c r="U2212" s="275"/>
    </row>
    <row r="2213" spans="1:21" x14ac:dyDescent="0.25">
      <c r="A2213" s="276"/>
      <c r="B2213" s="277" t="str">
        <f>IF(Table9[[#This Row],[Código do agregado
'[Entidade']]]="","",(CONCATENATE(VLOOKUP(Table9[[#This Row],[Código do agregado
'[Entidade']]],Table8[[Código do agregado '[Entidade']]:[Código do agregado
'[1º Direito']]],8,FALSE),".",Table9[[#This Row],[Membro]])))</f>
        <v/>
      </c>
      <c r="C2213" s="278"/>
      <c r="D2213" s="279"/>
      <c r="E2213" s="280" t="str">
        <f ca="1">IF(Table9[[#This Row],[Data de nascimento (aaaa-mm-dd)]]="","",(IF(A2213="","",DATEDIF(D2213,NOW(),"y"))))</f>
        <v/>
      </c>
      <c r="F2213" s="281"/>
      <c r="G2213" s="282"/>
      <c r="H2213" s="283" t="str">
        <f>IF(G2213="","",IF(G2213&gt;(auxiliar!L$2*14),"Sim","Não"))</f>
        <v/>
      </c>
      <c r="I2213" s="384" t="str">
        <f t="shared" si="146"/>
        <v/>
      </c>
      <c r="J2213" s="380" t="str">
        <f>IF(Table9[[#This Row],[Código do agregado
'[Entidade']]]="","",IF(A2213&lt;&gt;A2212,"A",IF(J2212="A","B",IF(J2212="B","C",IF(J2212="C","D",IF(J2212="D","E",IF(J2212="E","F",IF(J2212="F","G",IF(J2212="G","H",IF(J2212="H","I",IF(J2212="I","J",IF(J2212="J","K",IF(J2212="K","L",IF(J2212="L","M",IF(J2212="M","N",IF(J2212="N","O",IF(J2212="O","P",IF(J2212="P","Q"))))))))))))))))))</f>
        <v/>
      </c>
      <c r="K2213" s="284" t="str">
        <f t="shared" si="143"/>
        <v/>
      </c>
      <c r="L2213" s="285" t="str">
        <f t="shared" si="144"/>
        <v/>
      </c>
      <c r="M2213" s="286" t="str">
        <f t="shared" ca="1" si="145"/>
        <v/>
      </c>
      <c r="U2213" s="275"/>
    </row>
    <row r="2214" spans="1:21" x14ac:dyDescent="0.25">
      <c r="A2214" s="276"/>
      <c r="B2214" s="277" t="str">
        <f>IF(Table9[[#This Row],[Código do agregado
'[Entidade']]]="","",(CONCATENATE(VLOOKUP(Table9[[#This Row],[Código do agregado
'[Entidade']]],Table8[[Código do agregado '[Entidade']]:[Código do agregado
'[1º Direito']]],8,FALSE),".",Table9[[#This Row],[Membro]])))</f>
        <v/>
      </c>
      <c r="C2214" s="278"/>
      <c r="D2214" s="279"/>
      <c r="E2214" s="280" t="str">
        <f ca="1">IF(Table9[[#This Row],[Data de nascimento (aaaa-mm-dd)]]="","",(IF(A2214="","",DATEDIF(D2214,NOW(),"y"))))</f>
        <v/>
      </c>
      <c r="F2214" s="281"/>
      <c r="G2214" s="282"/>
      <c r="H2214" s="283" t="str">
        <f>IF(G2214="","",IF(G2214&gt;(auxiliar!L$2*14),"Sim","Não"))</f>
        <v/>
      </c>
      <c r="I2214" s="384" t="str">
        <f t="shared" si="146"/>
        <v/>
      </c>
      <c r="J2214" s="380" t="str">
        <f>IF(Table9[[#This Row],[Código do agregado
'[Entidade']]]="","",IF(A2214&lt;&gt;A2213,"A",IF(J2213="A","B",IF(J2213="B","C",IF(J2213="C","D",IF(J2213="D","E",IF(J2213="E","F",IF(J2213="F","G",IF(J2213="G","H",IF(J2213="H","I",IF(J2213="I","J",IF(J2213="J","K",IF(J2213="K","L",IF(J2213="L","M",IF(J2213="M","N",IF(J2213="N","O",IF(J2213="O","P",IF(J2213="P","Q"))))))))))))))))))</f>
        <v/>
      </c>
      <c r="K2214" s="284" t="str">
        <f t="shared" si="143"/>
        <v/>
      </c>
      <c r="L2214" s="285" t="str">
        <f t="shared" si="144"/>
        <v/>
      </c>
      <c r="M2214" s="286" t="str">
        <f t="shared" ca="1" si="145"/>
        <v/>
      </c>
      <c r="U2214" s="275"/>
    </row>
    <row r="2215" spans="1:21" x14ac:dyDescent="0.25">
      <c r="A2215" s="276"/>
      <c r="B2215" s="277" t="str">
        <f>IF(Table9[[#This Row],[Código do agregado
'[Entidade']]]="","",(CONCATENATE(VLOOKUP(Table9[[#This Row],[Código do agregado
'[Entidade']]],Table8[[Código do agregado '[Entidade']]:[Código do agregado
'[1º Direito']]],8,FALSE),".",Table9[[#This Row],[Membro]])))</f>
        <v/>
      </c>
      <c r="C2215" s="278"/>
      <c r="D2215" s="279"/>
      <c r="E2215" s="280" t="str">
        <f ca="1">IF(Table9[[#This Row],[Data de nascimento (aaaa-mm-dd)]]="","",(IF(A2215="","",DATEDIF(D2215,NOW(),"y"))))</f>
        <v/>
      </c>
      <c r="F2215" s="281"/>
      <c r="G2215" s="282"/>
      <c r="H2215" s="283" t="str">
        <f>IF(G2215="","",IF(G2215&gt;(auxiliar!L$2*14),"Sim","Não"))</f>
        <v/>
      </c>
      <c r="I2215" s="384" t="str">
        <f t="shared" si="146"/>
        <v/>
      </c>
      <c r="J2215" s="380" t="str">
        <f>IF(Table9[[#This Row],[Código do agregado
'[Entidade']]]="","",IF(A2215&lt;&gt;A2214,"A",IF(J2214="A","B",IF(J2214="B","C",IF(J2214="C","D",IF(J2214="D","E",IF(J2214="E","F",IF(J2214="F","G",IF(J2214="G","H",IF(J2214="H","I",IF(J2214="I","J",IF(J2214="J","K",IF(J2214="K","L",IF(J2214="L","M",IF(J2214="M","N",IF(J2214="N","O",IF(J2214="O","P",IF(J2214="P","Q"))))))))))))))))))</f>
        <v/>
      </c>
      <c r="K2215" s="284" t="str">
        <f t="shared" si="143"/>
        <v/>
      </c>
      <c r="L2215" s="285" t="str">
        <f t="shared" si="144"/>
        <v/>
      </c>
      <c r="M2215" s="286" t="str">
        <f t="shared" ca="1" si="145"/>
        <v/>
      </c>
      <c r="U2215" s="275"/>
    </row>
    <row r="2216" spans="1:21" x14ac:dyDescent="0.25">
      <c r="A2216" s="276"/>
      <c r="B2216" s="277" t="str">
        <f>IF(Table9[[#This Row],[Código do agregado
'[Entidade']]]="","",(CONCATENATE(VLOOKUP(Table9[[#This Row],[Código do agregado
'[Entidade']]],Table8[[Código do agregado '[Entidade']]:[Código do agregado
'[1º Direito']]],8,FALSE),".",Table9[[#This Row],[Membro]])))</f>
        <v/>
      </c>
      <c r="C2216" s="278"/>
      <c r="D2216" s="279"/>
      <c r="E2216" s="280" t="str">
        <f ca="1">IF(Table9[[#This Row],[Data de nascimento (aaaa-mm-dd)]]="","",(IF(A2216="","",DATEDIF(D2216,NOW(),"y"))))</f>
        <v/>
      </c>
      <c r="F2216" s="281"/>
      <c r="G2216" s="282"/>
      <c r="H2216" s="283" t="str">
        <f>IF(G2216="","",IF(G2216&gt;(auxiliar!L$2*14),"Sim","Não"))</f>
        <v/>
      </c>
      <c r="I2216" s="384" t="str">
        <f t="shared" si="146"/>
        <v/>
      </c>
      <c r="J2216" s="380" t="str">
        <f>IF(Table9[[#This Row],[Código do agregado
'[Entidade']]]="","",IF(A2216&lt;&gt;A2215,"A",IF(J2215="A","B",IF(J2215="B","C",IF(J2215="C","D",IF(J2215="D","E",IF(J2215="E","F",IF(J2215="F","G",IF(J2215="G","H",IF(J2215="H","I",IF(J2215="I","J",IF(J2215="J","K",IF(J2215="K","L",IF(J2215="L","M",IF(J2215="M","N",IF(J2215="N","O",IF(J2215="O","P",IF(J2215="P","Q"))))))))))))))))))</f>
        <v/>
      </c>
      <c r="K2216" s="284" t="str">
        <f t="shared" si="143"/>
        <v/>
      </c>
      <c r="L2216" s="285" t="str">
        <f t="shared" si="144"/>
        <v/>
      </c>
      <c r="M2216" s="286" t="str">
        <f t="shared" ca="1" si="145"/>
        <v/>
      </c>
      <c r="U2216" s="275"/>
    </row>
    <row r="2217" spans="1:21" x14ac:dyDescent="0.25">
      <c r="A2217" s="276"/>
      <c r="B2217" s="277" t="str">
        <f>IF(Table9[[#This Row],[Código do agregado
'[Entidade']]]="","",(CONCATENATE(VLOOKUP(Table9[[#This Row],[Código do agregado
'[Entidade']]],Table8[[Código do agregado '[Entidade']]:[Código do agregado
'[1º Direito']]],8,FALSE),".",Table9[[#This Row],[Membro]])))</f>
        <v/>
      </c>
      <c r="C2217" s="278"/>
      <c r="D2217" s="279"/>
      <c r="E2217" s="280" t="str">
        <f ca="1">IF(Table9[[#This Row],[Data de nascimento (aaaa-mm-dd)]]="","",(IF(A2217="","",DATEDIF(D2217,NOW(),"y"))))</f>
        <v/>
      </c>
      <c r="F2217" s="281"/>
      <c r="G2217" s="282"/>
      <c r="H2217" s="283" t="str">
        <f>IF(G2217="","",IF(G2217&gt;(auxiliar!L$2*14),"Sim","Não"))</f>
        <v/>
      </c>
      <c r="I2217" s="384" t="str">
        <f t="shared" si="146"/>
        <v/>
      </c>
      <c r="J2217" s="380" t="str">
        <f>IF(Table9[[#This Row],[Código do agregado
'[Entidade']]]="","",IF(A2217&lt;&gt;A2216,"A",IF(J2216="A","B",IF(J2216="B","C",IF(J2216="C","D",IF(J2216="D","E",IF(J2216="E","F",IF(J2216="F","G",IF(J2216="G","H",IF(J2216="H","I",IF(J2216="I","J",IF(J2216="J","K",IF(J2216="K","L",IF(J2216="L","M",IF(J2216="M","N",IF(J2216="N","O",IF(J2216="O","P",IF(J2216="P","Q"))))))))))))))))))</f>
        <v/>
      </c>
      <c r="K2217" s="284" t="str">
        <f t="shared" si="143"/>
        <v/>
      </c>
      <c r="L2217" s="285" t="str">
        <f t="shared" si="144"/>
        <v/>
      </c>
      <c r="M2217" s="286" t="str">
        <f t="shared" ca="1" si="145"/>
        <v/>
      </c>
      <c r="U2217" s="275"/>
    </row>
    <row r="2218" spans="1:21" x14ac:dyDescent="0.25">
      <c r="A2218" s="276"/>
      <c r="B2218" s="277" t="str">
        <f>IF(Table9[[#This Row],[Código do agregado
'[Entidade']]]="","",(CONCATENATE(VLOOKUP(Table9[[#This Row],[Código do agregado
'[Entidade']]],Table8[[Código do agregado '[Entidade']]:[Código do agregado
'[1º Direito']]],8,FALSE),".",Table9[[#This Row],[Membro]])))</f>
        <v/>
      </c>
      <c r="C2218" s="278"/>
      <c r="D2218" s="279"/>
      <c r="E2218" s="280" t="str">
        <f ca="1">IF(Table9[[#This Row],[Data de nascimento (aaaa-mm-dd)]]="","",(IF(A2218="","",DATEDIF(D2218,NOW(),"y"))))</f>
        <v/>
      </c>
      <c r="F2218" s="281"/>
      <c r="G2218" s="282"/>
      <c r="H2218" s="283" t="str">
        <f>IF(G2218="","",IF(G2218&gt;(auxiliar!L$2*14),"Sim","Não"))</f>
        <v/>
      </c>
      <c r="I2218" s="384" t="str">
        <f t="shared" si="146"/>
        <v/>
      </c>
      <c r="J2218" s="380" t="str">
        <f>IF(Table9[[#This Row],[Código do agregado
'[Entidade']]]="","",IF(A2218&lt;&gt;A2217,"A",IF(J2217="A","B",IF(J2217="B","C",IF(J2217="C","D",IF(J2217="D","E",IF(J2217="E","F",IF(J2217="F","G",IF(J2217="G","H",IF(J2217="H","I",IF(J2217="I","J",IF(J2217="J","K",IF(J2217="K","L",IF(J2217="L","M",IF(J2217="M","N",IF(J2217="N","O",IF(J2217="O","P",IF(J2217="P","Q"))))))))))))))))))</f>
        <v/>
      </c>
      <c r="K2218" s="284" t="str">
        <f t="shared" si="143"/>
        <v/>
      </c>
      <c r="L2218" s="285" t="str">
        <f t="shared" si="144"/>
        <v/>
      </c>
      <c r="M2218" s="286" t="str">
        <f t="shared" ca="1" si="145"/>
        <v/>
      </c>
      <c r="U2218" s="275"/>
    </row>
    <row r="2219" spans="1:21" x14ac:dyDescent="0.25">
      <c r="A2219" s="276"/>
      <c r="B2219" s="277" t="str">
        <f>IF(Table9[[#This Row],[Código do agregado
'[Entidade']]]="","",(CONCATENATE(VLOOKUP(Table9[[#This Row],[Código do agregado
'[Entidade']]],Table8[[Código do agregado '[Entidade']]:[Código do agregado
'[1º Direito']]],8,FALSE),".",Table9[[#This Row],[Membro]])))</f>
        <v/>
      </c>
      <c r="C2219" s="278"/>
      <c r="D2219" s="279"/>
      <c r="E2219" s="280" t="str">
        <f ca="1">IF(Table9[[#This Row],[Data de nascimento (aaaa-mm-dd)]]="","",(IF(A2219="","",DATEDIF(D2219,NOW(),"y"))))</f>
        <v/>
      </c>
      <c r="F2219" s="281"/>
      <c r="G2219" s="282"/>
      <c r="H2219" s="283" t="str">
        <f>IF(G2219="","",IF(G2219&gt;(auxiliar!L$2*14),"Sim","Não"))</f>
        <v/>
      </c>
      <c r="I2219" s="384" t="str">
        <f t="shared" si="146"/>
        <v/>
      </c>
      <c r="J2219" s="380" t="str">
        <f>IF(Table9[[#This Row],[Código do agregado
'[Entidade']]]="","",IF(A2219&lt;&gt;A2218,"A",IF(J2218="A","B",IF(J2218="B","C",IF(J2218="C","D",IF(J2218="D","E",IF(J2218="E","F",IF(J2218="F","G",IF(J2218="G","H",IF(J2218="H","I",IF(J2218="I","J",IF(J2218="J","K",IF(J2218="K","L",IF(J2218="L","M",IF(J2218="M","N",IF(J2218="N","O",IF(J2218="O","P",IF(J2218="P","Q"))))))))))))))))))</f>
        <v/>
      </c>
      <c r="K2219" s="284" t="str">
        <f t="shared" ref="K2219:K2282" si="147">IFERROR(IF(OR(RIGHT(C2219,1)-(11-((9*LEFT(C2219,1)+8*MID(C2219,2,1)+7*MID(C2219,3,1)+6*MID(C2219,4,1)+5*MID(C2219,5,1)+4*MID(C2219,6,1)+3*MID(C2219,7,1)+2*MID(C2219,8,1))-(11*INT((9*LEFT(C2219,1)+8*MID(C2219,2,1)+7*MID(C2219,3,1)+6*MID(C2219,4,1)+5*MID(C2219,5,1)+4*MID(C2219,6,1)+3*MID(C2219,7,1)+2*MID(C2219,8,1))/11))))=0,RIGHT(C2219,1)-(11-((9*LEFT(C2219,1)+8*MID(C2219,2,1)+7*MID(C2219,3,1)+6*MID(C2219,4,1)+5*MID(C2219,5,1)+4*MID(C2219,6,1)+3*MID(C2219,7,1)+2*MID(C2219,8,1))-(11*INT((9*LEFT(C2219,1)+8*MID(C2219,2,1)+7*MID(C2219,3,1)+6*MID(C2219,4,1)+5*MID(C2219,5,1)+4*MID(C2219,6,1)+3*MID(C2219,7,1)+2*MID(C2219,8,1))/11))))=-11,RIGHT(C2219,1)-(11-((9*LEFT(C2219,1)+8*MID(C2219,2,1)+7*MID(C2219,3,1)+6*MID(C2219,4,1)+5*MID(C2219,5,1)+4*MID(C2219,6,1)+3*MID(C2219,7,1)+2*MID(C2219,8,1))-(11*INT((9*LEFT(C2219,1)+8*MID(C2219,2,1)+7*MID(C2219,3,1)+6*MID(C2219,4,1)+5*MID(C2219,5,1)+4*MID(C2219,6,1)+3*MID(C2219,7,1)+2*MID(C2219,8,1))/11))))=-10),"","X"),"")</f>
        <v/>
      </c>
      <c r="L2219" s="285" t="str">
        <f t="shared" ref="L2219:L2282" si="148">IF(RIGHT(B2219,1)="A","",IF(B2219="","",IF(OR(E2219&gt;65,AND(E2219&gt;17,E2219&lt;26)),"Rend","")))</f>
        <v/>
      </c>
      <c r="M2219" s="286" t="str">
        <f t="shared" ref="M2219:M2282" ca="1" si="149">IF(OR(E2219&lt;18,AND(H2219="Não",L2219="Rend")),"Dep","")</f>
        <v/>
      </c>
      <c r="U2219" s="275"/>
    </row>
    <row r="2220" spans="1:21" x14ac:dyDescent="0.25">
      <c r="A2220" s="276"/>
      <c r="B2220" s="277" t="str">
        <f>IF(Table9[[#This Row],[Código do agregado
'[Entidade']]]="","",(CONCATENATE(VLOOKUP(Table9[[#This Row],[Código do agregado
'[Entidade']]],Table8[[Código do agregado '[Entidade']]:[Código do agregado
'[1º Direito']]],8,FALSE),".",Table9[[#This Row],[Membro]])))</f>
        <v/>
      </c>
      <c r="C2220" s="278"/>
      <c r="D2220" s="279"/>
      <c r="E2220" s="280" t="str">
        <f ca="1">IF(Table9[[#This Row],[Data de nascimento (aaaa-mm-dd)]]="","",(IF(A2220="","",DATEDIF(D2220,NOW(),"y"))))</f>
        <v/>
      </c>
      <c r="F2220" s="281"/>
      <c r="G2220" s="282"/>
      <c r="H2220" s="283" t="str">
        <f>IF(G2220="","",IF(G2220&gt;(auxiliar!L$2*14),"Sim","Não"))</f>
        <v/>
      </c>
      <c r="I2220" s="384" t="str">
        <f t="shared" si="146"/>
        <v/>
      </c>
      <c r="J2220" s="380" t="str">
        <f>IF(Table9[[#This Row],[Código do agregado
'[Entidade']]]="","",IF(A2220&lt;&gt;A2219,"A",IF(J2219="A","B",IF(J2219="B","C",IF(J2219="C","D",IF(J2219="D","E",IF(J2219="E","F",IF(J2219="F","G",IF(J2219="G","H",IF(J2219="H","I",IF(J2219="I","J",IF(J2219="J","K",IF(J2219="K","L",IF(J2219="L","M",IF(J2219="M","N",IF(J2219="N","O",IF(J2219="O","P",IF(J2219="P","Q"))))))))))))))))))</f>
        <v/>
      </c>
      <c r="K2220" s="284" t="str">
        <f t="shared" si="147"/>
        <v/>
      </c>
      <c r="L2220" s="285" t="str">
        <f t="shared" si="148"/>
        <v/>
      </c>
      <c r="M2220" s="286" t="str">
        <f t="shared" ca="1" si="149"/>
        <v/>
      </c>
      <c r="U2220" s="275"/>
    </row>
    <row r="2221" spans="1:21" x14ac:dyDescent="0.25">
      <c r="A2221" s="276"/>
      <c r="B2221" s="277" t="str">
        <f>IF(Table9[[#This Row],[Código do agregado
'[Entidade']]]="","",(CONCATENATE(VLOOKUP(Table9[[#This Row],[Código do agregado
'[Entidade']]],Table8[[Código do agregado '[Entidade']]:[Código do agregado
'[1º Direito']]],8,FALSE),".",Table9[[#This Row],[Membro]])))</f>
        <v/>
      </c>
      <c r="C2221" s="278"/>
      <c r="D2221" s="279"/>
      <c r="E2221" s="280" t="str">
        <f ca="1">IF(Table9[[#This Row],[Data de nascimento (aaaa-mm-dd)]]="","",(IF(A2221="","",DATEDIF(D2221,NOW(),"y"))))</f>
        <v/>
      </c>
      <c r="F2221" s="281"/>
      <c r="G2221" s="282"/>
      <c r="H2221" s="283" t="str">
        <f>IF(G2221="","",IF(G2221&gt;(auxiliar!L$2*14),"Sim","Não"))</f>
        <v/>
      </c>
      <c r="I2221" s="384" t="str">
        <f t="shared" si="146"/>
        <v/>
      </c>
      <c r="J2221" s="380" t="str">
        <f>IF(Table9[[#This Row],[Código do agregado
'[Entidade']]]="","",IF(A2221&lt;&gt;A2220,"A",IF(J2220="A","B",IF(J2220="B","C",IF(J2220="C","D",IF(J2220="D","E",IF(J2220="E","F",IF(J2220="F","G",IF(J2220="G","H",IF(J2220="H","I",IF(J2220="I","J",IF(J2220="J","K",IF(J2220="K","L",IF(J2220="L","M",IF(J2220="M","N",IF(J2220="N","O",IF(J2220="O","P",IF(J2220="P","Q"))))))))))))))))))</f>
        <v/>
      </c>
      <c r="K2221" s="284" t="str">
        <f t="shared" si="147"/>
        <v/>
      </c>
      <c r="L2221" s="285" t="str">
        <f t="shared" si="148"/>
        <v/>
      </c>
      <c r="M2221" s="286" t="str">
        <f t="shared" ca="1" si="149"/>
        <v/>
      </c>
      <c r="U2221" s="275"/>
    </row>
    <row r="2222" spans="1:21" x14ac:dyDescent="0.25">
      <c r="A2222" s="276"/>
      <c r="B2222" s="277" t="str">
        <f>IF(Table9[[#This Row],[Código do agregado
'[Entidade']]]="","",(CONCATENATE(VLOOKUP(Table9[[#This Row],[Código do agregado
'[Entidade']]],Table8[[Código do agregado '[Entidade']]:[Código do agregado
'[1º Direito']]],8,FALSE),".",Table9[[#This Row],[Membro]])))</f>
        <v/>
      </c>
      <c r="C2222" s="278"/>
      <c r="D2222" s="279"/>
      <c r="E2222" s="280" t="str">
        <f ca="1">IF(Table9[[#This Row],[Data de nascimento (aaaa-mm-dd)]]="","",(IF(A2222="","",DATEDIF(D2222,NOW(),"y"))))</f>
        <v/>
      </c>
      <c r="F2222" s="281"/>
      <c r="G2222" s="282"/>
      <c r="H2222" s="283" t="str">
        <f>IF(G2222="","",IF(G2222&gt;(auxiliar!L$2*14),"Sim","Não"))</f>
        <v/>
      </c>
      <c r="I2222" s="384" t="str">
        <f t="shared" si="146"/>
        <v/>
      </c>
      <c r="J2222" s="380" t="str">
        <f>IF(Table9[[#This Row],[Código do agregado
'[Entidade']]]="","",IF(A2222&lt;&gt;A2221,"A",IF(J2221="A","B",IF(J2221="B","C",IF(J2221="C","D",IF(J2221="D","E",IF(J2221="E","F",IF(J2221="F","G",IF(J2221="G","H",IF(J2221="H","I",IF(J2221="I","J",IF(J2221="J","K",IF(J2221="K","L",IF(J2221="L","M",IF(J2221="M","N",IF(J2221="N","O",IF(J2221="O","P",IF(J2221="P","Q"))))))))))))))))))</f>
        <v/>
      </c>
      <c r="K2222" s="284" t="str">
        <f t="shared" si="147"/>
        <v/>
      </c>
      <c r="L2222" s="285" t="str">
        <f t="shared" si="148"/>
        <v/>
      </c>
      <c r="M2222" s="286" t="str">
        <f t="shared" ca="1" si="149"/>
        <v/>
      </c>
      <c r="U2222" s="275"/>
    </row>
    <row r="2223" spans="1:21" x14ac:dyDescent="0.25">
      <c r="A2223" s="276"/>
      <c r="B2223" s="277" t="str">
        <f>IF(Table9[[#This Row],[Código do agregado
'[Entidade']]]="","",(CONCATENATE(VLOOKUP(Table9[[#This Row],[Código do agregado
'[Entidade']]],Table8[[Código do agregado '[Entidade']]:[Código do agregado
'[1º Direito']]],8,FALSE),".",Table9[[#This Row],[Membro]])))</f>
        <v/>
      </c>
      <c r="C2223" s="278"/>
      <c r="D2223" s="279"/>
      <c r="E2223" s="280" t="str">
        <f ca="1">IF(Table9[[#This Row],[Data de nascimento (aaaa-mm-dd)]]="","",(IF(A2223="","",DATEDIF(D2223,NOW(),"y"))))</f>
        <v/>
      </c>
      <c r="F2223" s="281"/>
      <c r="G2223" s="282"/>
      <c r="H2223" s="283" t="str">
        <f>IF(G2223="","",IF(G2223&gt;(auxiliar!L$2*14),"Sim","Não"))</f>
        <v/>
      </c>
      <c r="I2223" s="384" t="str">
        <f t="shared" si="146"/>
        <v/>
      </c>
      <c r="J2223" s="380" t="str">
        <f>IF(Table9[[#This Row],[Código do agregado
'[Entidade']]]="","",IF(A2223&lt;&gt;A2222,"A",IF(J2222="A","B",IF(J2222="B","C",IF(J2222="C","D",IF(J2222="D","E",IF(J2222="E","F",IF(J2222="F","G",IF(J2222="G","H",IF(J2222="H","I",IF(J2222="I","J",IF(J2222="J","K",IF(J2222="K","L",IF(J2222="L","M",IF(J2222="M","N",IF(J2222="N","O",IF(J2222="O","P",IF(J2222="P","Q"))))))))))))))))))</f>
        <v/>
      </c>
      <c r="K2223" s="284" t="str">
        <f t="shared" si="147"/>
        <v/>
      </c>
      <c r="L2223" s="285" t="str">
        <f t="shared" si="148"/>
        <v/>
      </c>
      <c r="M2223" s="286" t="str">
        <f t="shared" ca="1" si="149"/>
        <v/>
      </c>
      <c r="U2223" s="275"/>
    </row>
    <row r="2224" spans="1:21" x14ac:dyDescent="0.25">
      <c r="A2224" s="276"/>
      <c r="B2224" s="277" t="str">
        <f>IF(Table9[[#This Row],[Código do agregado
'[Entidade']]]="","",(CONCATENATE(VLOOKUP(Table9[[#This Row],[Código do agregado
'[Entidade']]],Table8[[Código do agregado '[Entidade']]:[Código do agregado
'[1º Direito']]],8,FALSE),".",Table9[[#This Row],[Membro]])))</f>
        <v/>
      </c>
      <c r="C2224" s="278"/>
      <c r="D2224" s="279"/>
      <c r="E2224" s="280" t="str">
        <f ca="1">IF(Table9[[#This Row],[Data de nascimento (aaaa-mm-dd)]]="","",(IF(A2224="","",DATEDIF(D2224,NOW(),"y"))))</f>
        <v/>
      </c>
      <c r="F2224" s="281"/>
      <c r="G2224" s="282"/>
      <c r="H2224" s="283" t="str">
        <f>IF(G2224="","",IF(G2224&gt;(auxiliar!L$2*14),"Sim","Não"))</f>
        <v/>
      </c>
      <c r="I2224" s="384" t="str">
        <f t="shared" si="146"/>
        <v/>
      </c>
      <c r="J2224" s="380" t="str">
        <f>IF(Table9[[#This Row],[Código do agregado
'[Entidade']]]="","",IF(A2224&lt;&gt;A2223,"A",IF(J2223="A","B",IF(J2223="B","C",IF(J2223="C","D",IF(J2223="D","E",IF(J2223="E","F",IF(J2223="F","G",IF(J2223="G","H",IF(J2223="H","I",IF(J2223="I","J",IF(J2223="J","K",IF(J2223="K","L",IF(J2223="L","M",IF(J2223="M","N",IF(J2223="N","O",IF(J2223="O","P",IF(J2223="P","Q"))))))))))))))))))</f>
        <v/>
      </c>
      <c r="K2224" s="284" t="str">
        <f t="shared" si="147"/>
        <v/>
      </c>
      <c r="L2224" s="285" t="str">
        <f t="shared" si="148"/>
        <v/>
      </c>
      <c r="M2224" s="286" t="str">
        <f t="shared" ca="1" si="149"/>
        <v/>
      </c>
      <c r="U2224" s="275"/>
    </row>
    <row r="2225" spans="1:21" x14ac:dyDescent="0.25">
      <c r="A2225" s="276"/>
      <c r="B2225" s="277" t="str">
        <f>IF(Table9[[#This Row],[Código do agregado
'[Entidade']]]="","",(CONCATENATE(VLOOKUP(Table9[[#This Row],[Código do agregado
'[Entidade']]],Table8[[Código do agregado '[Entidade']]:[Código do agregado
'[1º Direito']]],8,FALSE),".",Table9[[#This Row],[Membro]])))</f>
        <v/>
      </c>
      <c r="C2225" s="278"/>
      <c r="D2225" s="279"/>
      <c r="E2225" s="280" t="str">
        <f ca="1">IF(Table9[[#This Row],[Data de nascimento (aaaa-mm-dd)]]="","",(IF(A2225="","",DATEDIF(D2225,NOW(),"y"))))</f>
        <v/>
      </c>
      <c r="F2225" s="281"/>
      <c r="G2225" s="282"/>
      <c r="H2225" s="283" t="str">
        <f>IF(G2225="","",IF(G2225&gt;(auxiliar!L$2*14),"Sim","Não"))</f>
        <v/>
      </c>
      <c r="I2225" s="384" t="str">
        <f t="shared" si="146"/>
        <v/>
      </c>
      <c r="J2225" s="380" t="str">
        <f>IF(Table9[[#This Row],[Código do agregado
'[Entidade']]]="","",IF(A2225&lt;&gt;A2224,"A",IF(J2224="A","B",IF(J2224="B","C",IF(J2224="C","D",IF(J2224="D","E",IF(J2224="E","F",IF(J2224="F","G",IF(J2224="G","H",IF(J2224="H","I",IF(J2224="I","J",IF(J2224="J","K",IF(J2224="K","L",IF(J2224="L","M",IF(J2224="M","N",IF(J2224="N","O",IF(J2224="O","P",IF(J2224="P","Q"))))))))))))))))))</f>
        <v/>
      </c>
      <c r="K2225" s="284" t="str">
        <f t="shared" si="147"/>
        <v/>
      </c>
      <c r="L2225" s="285" t="str">
        <f t="shared" si="148"/>
        <v/>
      </c>
      <c r="M2225" s="286" t="str">
        <f t="shared" ca="1" si="149"/>
        <v/>
      </c>
      <c r="U2225" s="275"/>
    </row>
    <row r="2226" spans="1:21" x14ac:dyDescent="0.25">
      <c r="A2226" s="276"/>
      <c r="B2226" s="277" t="str">
        <f>IF(Table9[[#This Row],[Código do agregado
'[Entidade']]]="","",(CONCATENATE(VLOOKUP(Table9[[#This Row],[Código do agregado
'[Entidade']]],Table8[[Código do agregado '[Entidade']]:[Código do agregado
'[1º Direito']]],8,FALSE),".",Table9[[#This Row],[Membro]])))</f>
        <v/>
      </c>
      <c r="C2226" s="278"/>
      <c r="D2226" s="279"/>
      <c r="E2226" s="280" t="str">
        <f ca="1">IF(Table9[[#This Row],[Data de nascimento (aaaa-mm-dd)]]="","",(IF(A2226="","",DATEDIF(D2226,NOW(),"y"))))</f>
        <v/>
      </c>
      <c r="F2226" s="281"/>
      <c r="G2226" s="282"/>
      <c r="H2226" s="283" t="str">
        <f>IF(G2226="","",IF(G2226&gt;(auxiliar!L$2*14),"Sim","Não"))</f>
        <v/>
      </c>
      <c r="I2226" s="384" t="str">
        <f t="shared" si="146"/>
        <v/>
      </c>
      <c r="J2226" s="380" t="str">
        <f>IF(Table9[[#This Row],[Código do agregado
'[Entidade']]]="","",IF(A2226&lt;&gt;A2225,"A",IF(J2225="A","B",IF(J2225="B","C",IF(J2225="C","D",IF(J2225="D","E",IF(J2225="E","F",IF(J2225="F","G",IF(J2225="G","H",IF(J2225="H","I",IF(J2225="I","J",IF(J2225="J","K",IF(J2225="K","L",IF(J2225="L","M",IF(J2225="M","N",IF(J2225="N","O",IF(J2225="O","P",IF(J2225="P","Q"))))))))))))))))))</f>
        <v/>
      </c>
      <c r="K2226" s="284" t="str">
        <f t="shared" si="147"/>
        <v/>
      </c>
      <c r="L2226" s="285" t="str">
        <f t="shared" si="148"/>
        <v/>
      </c>
      <c r="M2226" s="286" t="str">
        <f t="shared" ca="1" si="149"/>
        <v/>
      </c>
      <c r="U2226" s="275"/>
    </row>
    <row r="2227" spans="1:21" x14ac:dyDescent="0.25">
      <c r="A2227" s="276"/>
      <c r="B2227" s="277" t="str">
        <f>IF(Table9[[#This Row],[Código do agregado
'[Entidade']]]="","",(CONCATENATE(VLOOKUP(Table9[[#This Row],[Código do agregado
'[Entidade']]],Table8[[Código do agregado '[Entidade']]:[Código do agregado
'[1º Direito']]],8,FALSE),".",Table9[[#This Row],[Membro]])))</f>
        <v/>
      </c>
      <c r="C2227" s="278"/>
      <c r="D2227" s="279"/>
      <c r="E2227" s="280" t="str">
        <f ca="1">IF(Table9[[#This Row],[Data de nascimento (aaaa-mm-dd)]]="","",(IF(A2227="","",DATEDIF(D2227,NOW(),"y"))))</f>
        <v/>
      </c>
      <c r="F2227" s="281"/>
      <c r="G2227" s="282"/>
      <c r="H2227" s="283" t="str">
        <f>IF(G2227="","",IF(G2227&gt;(auxiliar!L$2*14),"Sim","Não"))</f>
        <v/>
      </c>
      <c r="I2227" s="384" t="str">
        <f t="shared" si="146"/>
        <v/>
      </c>
      <c r="J2227" s="380" t="str">
        <f>IF(Table9[[#This Row],[Código do agregado
'[Entidade']]]="","",IF(A2227&lt;&gt;A2226,"A",IF(J2226="A","B",IF(J2226="B","C",IF(J2226="C","D",IF(J2226="D","E",IF(J2226="E","F",IF(J2226="F","G",IF(J2226="G","H",IF(J2226="H","I",IF(J2226="I","J",IF(J2226="J","K",IF(J2226="K","L",IF(J2226="L","M",IF(J2226="M","N",IF(J2226="N","O",IF(J2226="O","P",IF(J2226="P","Q"))))))))))))))))))</f>
        <v/>
      </c>
      <c r="K2227" s="284" t="str">
        <f t="shared" si="147"/>
        <v/>
      </c>
      <c r="L2227" s="285" t="str">
        <f t="shared" si="148"/>
        <v/>
      </c>
      <c r="M2227" s="286" t="str">
        <f t="shared" ca="1" si="149"/>
        <v/>
      </c>
      <c r="U2227" s="275"/>
    </row>
    <row r="2228" spans="1:21" x14ac:dyDescent="0.25">
      <c r="A2228" s="276"/>
      <c r="B2228" s="277" t="str">
        <f>IF(Table9[[#This Row],[Código do agregado
'[Entidade']]]="","",(CONCATENATE(VLOOKUP(Table9[[#This Row],[Código do agregado
'[Entidade']]],Table8[[Código do agregado '[Entidade']]:[Código do agregado
'[1º Direito']]],8,FALSE),".",Table9[[#This Row],[Membro]])))</f>
        <v/>
      </c>
      <c r="C2228" s="278"/>
      <c r="D2228" s="279"/>
      <c r="E2228" s="280" t="str">
        <f ca="1">IF(Table9[[#This Row],[Data de nascimento (aaaa-mm-dd)]]="","",(IF(A2228="","",DATEDIF(D2228,NOW(),"y"))))</f>
        <v/>
      </c>
      <c r="F2228" s="281"/>
      <c r="G2228" s="282"/>
      <c r="H2228" s="283" t="str">
        <f>IF(G2228="","",IF(G2228&gt;(auxiliar!L$2*14),"Sim","Não"))</f>
        <v/>
      </c>
      <c r="I2228" s="384" t="str">
        <f t="shared" si="146"/>
        <v/>
      </c>
      <c r="J2228" s="380" t="str">
        <f>IF(Table9[[#This Row],[Código do agregado
'[Entidade']]]="","",IF(A2228&lt;&gt;A2227,"A",IF(J2227="A","B",IF(J2227="B","C",IF(J2227="C","D",IF(J2227="D","E",IF(J2227="E","F",IF(J2227="F","G",IF(J2227="G","H",IF(J2227="H","I",IF(J2227="I","J",IF(J2227="J","K",IF(J2227="K","L",IF(J2227="L","M",IF(J2227="M","N",IF(J2227="N","O",IF(J2227="O","P",IF(J2227="P","Q"))))))))))))))))))</f>
        <v/>
      </c>
      <c r="K2228" s="284" t="str">
        <f t="shared" si="147"/>
        <v/>
      </c>
      <c r="L2228" s="285" t="str">
        <f t="shared" si="148"/>
        <v/>
      </c>
      <c r="M2228" s="286" t="str">
        <f t="shared" ca="1" si="149"/>
        <v/>
      </c>
      <c r="U2228" s="275"/>
    </row>
    <row r="2229" spans="1:21" x14ac:dyDescent="0.25">
      <c r="A2229" s="276"/>
      <c r="B2229" s="277" t="str">
        <f>IF(Table9[[#This Row],[Código do agregado
'[Entidade']]]="","",(CONCATENATE(VLOOKUP(Table9[[#This Row],[Código do agregado
'[Entidade']]],Table8[[Código do agregado '[Entidade']]:[Código do agregado
'[1º Direito']]],8,FALSE),".",Table9[[#This Row],[Membro]])))</f>
        <v/>
      </c>
      <c r="C2229" s="278"/>
      <c r="D2229" s="279"/>
      <c r="E2229" s="280" t="str">
        <f ca="1">IF(Table9[[#This Row],[Data de nascimento (aaaa-mm-dd)]]="","",(IF(A2229="","",DATEDIF(D2229,NOW(),"y"))))</f>
        <v/>
      </c>
      <c r="F2229" s="281"/>
      <c r="G2229" s="282"/>
      <c r="H2229" s="283" t="str">
        <f>IF(G2229="","",IF(G2229&gt;(auxiliar!L$2*14),"Sim","Não"))</f>
        <v/>
      </c>
      <c r="I2229" s="384" t="str">
        <f t="shared" si="146"/>
        <v/>
      </c>
      <c r="J2229" s="380" t="str">
        <f>IF(Table9[[#This Row],[Código do agregado
'[Entidade']]]="","",IF(A2229&lt;&gt;A2228,"A",IF(J2228="A","B",IF(J2228="B","C",IF(J2228="C","D",IF(J2228="D","E",IF(J2228="E","F",IF(J2228="F","G",IF(J2228="G","H",IF(J2228="H","I",IF(J2228="I","J",IF(J2228="J","K",IF(J2228="K","L",IF(J2228="L","M",IF(J2228="M","N",IF(J2228="N","O",IF(J2228="O","P",IF(J2228="P","Q"))))))))))))))))))</f>
        <v/>
      </c>
      <c r="K2229" s="284" t="str">
        <f t="shared" si="147"/>
        <v/>
      </c>
      <c r="L2229" s="285" t="str">
        <f t="shared" si="148"/>
        <v/>
      </c>
      <c r="M2229" s="286" t="str">
        <f t="shared" ca="1" si="149"/>
        <v/>
      </c>
      <c r="U2229" s="275"/>
    </row>
    <row r="2230" spans="1:21" x14ac:dyDescent="0.25">
      <c r="A2230" s="276"/>
      <c r="B2230" s="277" t="str">
        <f>IF(Table9[[#This Row],[Código do agregado
'[Entidade']]]="","",(CONCATENATE(VLOOKUP(Table9[[#This Row],[Código do agregado
'[Entidade']]],Table8[[Código do agregado '[Entidade']]:[Código do agregado
'[1º Direito']]],8,FALSE),".",Table9[[#This Row],[Membro]])))</f>
        <v/>
      </c>
      <c r="C2230" s="278"/>
      <c r="D2230" s="279"/>
      <c r="E2230" s="280" t="str">
        <f ca="1">IF(Table9[[#This Row],[Data de nascimento (aaaa-mm-dd)]]="","",(IF(A2230="","",DATEDIF(D2230,NOW(),"y"))))</f>
        <v/>
      </c>
      <c r="F2230" s="281"/>
      <c r="G2230" s="282"/>
      <c r="H2230" s="283" t="str">
        <f>IF(G2230="","",IF(G2230&gt;(auxiliar!L$2*14),"Sim","Não"))</f>
        <v/>
      </c>
      <c r="I2230" s="384" t="str">
        <f t="shared" si="146"/>
        <v/>
      </c>
      <c r="J2230" s="380" t="str">
        <f>IF(Table9[[#This Row],[Código do agregado
'[Entidade']]]="","",IF(A2230&lt;&gt;A2229,"A",IF(J2229="A","B",IF(J2229="B","C",IF(J2229="C","D",IF(J2229="D","E",IF(J2229="E","F",IF(J2229="F","G",IF(J2229="G","H",IF(J2229="H","I",IF(J2229="I","J",IF(J2229="J","K",IF(J2229="K","L",IF(J2229="L","M",IF(J2229="M","N",IF(J2229="N","O",IF(J2229="O","P",IF(J2229="P","Q"))))))))))))))))))</f>
        <v/>
      </c>
      <c r="K2230" s="284" t="str">
        <f t="shared" si="147"/>
        <v/>
      </c>
      <c r="L2230" s="285" t="str">
        <f t="shared" si="148"/>
        <v/>
      </c>
      <c r="M2230" s="286" t="str">
        <f t="shared" ca="1" si="149"/>
        <v/>
      </c>
      <c r="U2230" s="275"/>
    </row>
    <row r="2231" spans="1:21" x14ac:dyDescent="0.25">
      <c r="A2231" s="276"/>
      <c r="B2231" s="277" t="str">
        <f>IF(Table9[[#This Row],[Código do agregado
'[Entidade']]]="","",(CONCATENATE(VLOOKUP(Table9[[#This Row],[Código do agregado
'[Entidade']]],Table8[[Código do agregado '[Entidade']]:[Código do agregado
'[1º Direito']]],8,FALSE),".",Table9[[#This Row],[Membro]])))</f>
        <v/>
      </c>
      <c r="C2231" s="278"/>
      <c r="D2231" s="279"/>
      <c r="E2231" s="280" t="str">
        <f ca="1">IF(Table9[[#This Row],[Data de nascimento (aaaa-mm-dd)]]="","",(IF(A2231="","",DATEDIF(D2231,NOW(),"y"))))</f>
        <v/>
      </c>
      <c r="F2231" s="281"/>
      <c r="G2231" s="282"/>
      <c r="H2231" s="283" t="str">
        <f>IF(G2231="","",IF(G2231&gt;(auxiliar!L$2*14),"Sim","Não"))</f>
        <v/>
      </c>
      <c r="I2231" s="384" t="str">
        <f t="shared" si="146"/>
        <v/>
      </c>
      <c r="J2231" s="380" t="str">
        <f>IF(Table9[[#This Row],[Código do agregado
'[Entidade']]]="","",IF(A2231&lt;&gt;A2230,"A",IF(J2230="A","B",IF(J2230="B","C",IF(J2230="C","D",IF(J2230="D","E",IF(J2230="E","F",IF(J2230="F","G",IF(J2230="G","H",IF(J2230="H","I",IF(J2230="I","J",IF(J2230="J","K",IF(J2230="K","L",IF(J2230="L","M",IF(J2230="M","N",IF(J2230="N","O",IF(J2230="O","P",IF(J2230="P","Q"))))))))))))))))))</f>
        <v/>
      </c>
      <c r="K2231" s="284" t="str">
        <f t="shared" si="147"/>
        <v/>
      </c>
      <c r="L2231" s="285" t="str">
        <f t="shared" si="148"/>
        <v/>
      </c>
      <c r="M2231" s="286" t="str">
        <f t="shared" ca="1" si="149"/>
        <v/>
      </c>
      <c r="U2231" s="275"/>
    </row>
    <row r="2232" spans="1:21" x14ac:dyDescent="0.25">
      <c r="A2232" s="276"/>
      <c r="B2232" s="277" t="str">
        <f>IF(Table9[[#This Row],[Código do agregado
'[Entidade']]]="","",(CONCATENATE(VLOOKUP(Table9[[#This Row],[Código do agregado
'[Entidade']]],Table8[[Código do agregado '[Entidade']]:[Código do agregado
'[1º Direito']]],8,FALSE),".",Table9[[#This Row],[Membro]])))</f>
        <v/>
      </c>
      <c r="C2232" s="278"/>
      <c r="D2232" s="279"/>
      <c r="E2232" s="280" t="str">
        <f ca="1">IF(Table9[[#This Row],[Data de nascimento (aaaa-mm-dd)]]="","",(IF(A2232="","",DATEDIF(D2232,NOW(),"y"))))</f>
        <v/>
      </c>
      <c r="F2232" s="281"/>
      <c r="G2232" s="282"/>
      <c r="H2232" s="283" t="str">
        <f>IF(G2232="","",IF(G2232&gt;(auxiliar!L$2*14),"Sim","Não"))</f>
        <v/>
      </c>
      <c r="I2232" s="384" t="str">
        <f t="shared" si="146"/>
        <v/>
      </c>
      <c r="J2232" s="380" t="str">
        <f>IF(Table9[[#This Row],[Código do agregado
'[Entidade']]]="","",IF(A2232&lt;&gt;A2231,"A",IF(J2231="A","B",IF(J2231="B","C",IF(J2231="C","D",IF(J2231="D","E",IF(J2231="E","F",IF(J2231="F","G",IF(J2231="G","H",IF(J2231="H","I",IF(J2231="I","J",IF(J2231="J","K",IF(J2231="K","L",IF(J2231="L","M",IF(J2231="M","N",IF(J2231="N","O",IF(J2231="O","P",IF(J2231="P","Q"))))))))))))))))))</f>
        <v/>
      </c>
      <c r="K2232" s="284" t="str">
        <f t="shared" si="147"/>
        <v/>
      </c>
      <c r="L2232" s="285" t="str">
        <f t="shared" si="148"/>
        <v/>
      </c>
      <c r="M2232" s="286" t="str">
        <f t="shared" ca="1" si="149"/>
        <v/>
      </c>
      <c r="U2232" s="275"/>
    </row>
    <row r="2233" spans="1:21" x14ac:dyDescent="0.25">
      <c r="A2233" s="276"/>
      <c r="B2233" s="277" t="str">
        <f>IF(Table9[[#This Row],[Código do agregado
'[Entidade']]]="","",(CONCATENATE(VLOOKUP(Table9[[#This Row],[Código do agregado
'[Entidade']]],Table8[[Código do agregado '[Entidade']]:[Código do agregado
'[1º Direito']]],8,FALSE),".",Table9[[#This Row],[Membro]])))</f>
        <v/>
      </c>
      <c r="C2233" s="278"/>
      <c r="D2233" s="279"/>
      <c r="E2233" s="280" t="str">
        <f ca="1">IF(Table9[[#This Row],[Data de nascimento (aaaa-mm-dd)]]="","",(IF(A2233="","",DATEDIF(D2233,NOW(),"y"))))</f>
        <v/>
      </c>
      <c r="F2233" s="281"/>
      <c r="G2233" s="282"/>
      <c r="H2233" s="283" t="str">
        <f>IF(G2233="","",IF(G2233&gt;(auxiliar!L$2*14),"Sim","Não"))</f>
        <v/>
      </c>
      <c r="I2233" s="384" t="str">
        <f t="shared" si="146"/>
        <v/>
      </c>
      <c r="J2233" s="380" t="str">
        <f>IF(Table9[[#This Row],[Código do agregado
'[Entidade']]]="","",IF(A2233&lt;&gt;A2232,"A",IF(J2232="A","B",IF(J2232="B","C",IF(J2232="C","D",IF(J2232="D","E",IF(J2232="E","F",IF(J2232="F","G",IF(J2232="G","H",IF(J2232="H","I",IF(J2232="I","J",IF(J2232="J","K",IF(J2232="K","L",IF(J2232="L","M",IF(J2232="M","N",IF(J2232="N","O",IF(J2232="O","P",IF(J2232="P","Q"))))))))))))))))))</f>
        <v/>
      </c>
      <c r="K2233" s="284" t="str">
        <f t="shared" si="147"/>
        <v/>
      </c>
      <c r="L2233" s="285" t="str">
        <f t="shared" si="148"/>
        <v/>
      </c>
      <c r="M2233" s="286" t="str">
        <f t="shared" ca="1" si="149"/>
        <v/>
      </c>
      <c r="U2233" s="275"/>
    </row>
    <row r="2234" spans="1:21" x14ac:dyDescent="0.25">
      <c r="A2234" s="276"/>
      <c r="B2234" s="277" t="str">
        <f>IF(Table9[[#This Row],[Código do agregado
'[Entidade']]]="","",(CONCATENATE(VLOOKUP(Table9[[#This Row],[Código do agregado
'[Entidade']]],Table8[[Código do agregado '[Entidade']]:[Código do agregado
'[1º Direito']]],8,FALSE),".",Table9[[#This Row],[Membro]])))</f>
        <v/>
      </c>
      <c r="C2234" s="278"/>
      <c r="D2234" s="279"/>
      <c r="E2234" s="280" t="str">
        <f ca="1">IF(Table9[[#This Row],[Data de nascimento (aaaa-mm-dd)]]="","",(IF(A2234="","",DATEDIF(D2234,NOW(),"y"))))</f>
        <v/>
      </c>
      <c r="F2234" s="281"/>
      <c r="G2234" s="282"/>
      <c r="H2234" s="283" t="str">
        <f>IF(G2234="","",IF(G2234&gt;(auxiliar!L$2*14),"Sim","Não"))</f>
        <v/>
      </c>
      <c r="I2234" s="384" t="str">
        <f t="shared" si="146"/>
        <v/>
      </c>
      <c r="J2234" s="380" t="str">
        <f>IF(Table9[[#This Row],[Código do agregado
'[Entidade']]]="","",IF(A2234&lt;&gt;A2233,"A",IF(J2233="A","B",IF(J2233="B","C",IF(J2233="C","D",IF(J2233="D","E",IF(J2233="E","F",IF(J2233="F","G",IF(J2233="G","H",IF(J2233="H","I",IF(J2233="I","J",IF(J2233="J","K",IF(J2233="K","L",IF(J2233="L","M",IF(J2233="M","N",IF(J2233="N","O",IF(J2233="O","P",IF(J2233="P","Q"))))))))))))))))))</f>
        <v/>
      </c>
      <c r="K2234" s="284" t="str">
        <f t="shared" si="147"/>
        <v/>
      </c>
      <c r="L2234" s="285" t="str">
        <f t="shared" si="148"/>
        <v/>
      </c>
      <c r="M2234" s="286" t="str">
        <f t="shared" ca="1" si="149"/>
        <v/>
      </c>
      <c r="U2234" s="275"/>
    </row>
    <row r="2235" spans="1:21" x14ac:dyDescent="0.25">
      <c r="A2235" s="276"/>
      <c r="B2235" s="277" t="str">
        <f>IF(Table9[[#This Row],[Código do agregado
'[Entidade']]]="","",(CONCATENATE(VLOOKUP(Table9[[#This Row],[Código do agregado
'[Entidade']]],Table8[[Código do agregado '[Entidade']]:[Código do agregado
'[1º Direito']]],8,FALSE),".",Table9[[#This Row],[Membro]])))</f>
        <v/>
      </c>
      <c r="C2235" s="278"/>
      <c r="D2235" s="279"/>
      <c r="E2235" s="280" t="str">
        <f ca="1">IF(Table9[[#This Row],[Data de nascimento (aaaa-mm-dd)]]="","",(IF(A2235="","",DATEDIF(D2235,NOW(),"y"))))</f>
        <v/>
      </c>
      <c r="F2235" s="281"/>
      <c r="G2235" s="282"/>
      <c r="H2235" s="283" t="str">
        <f>IF(G2235="","",IF(G2235&gt;(auxiliar!L$2*14),"Sim","Não"))</f>
        <v/>
      </c>
      <c r="I2235" s="384" t="str">
        <f t="shared" si="146"/>
        <v/>
      </c>
      <c r="J2235" s="380" t="str">
        <f>IF(Table9[[#This Row],[Código do agregado
'[Entidade']]]="","",IF(A2235&lt;&gt;A2234,"A",IF(J2234="A","B",IF(J2234="B","C",IF(J2234="C","D",IF(J2234="D","E",IF(J2234="E","F",IF(J2234="F","G",IF(J2234="G","H",IF(J2234="H","I",IF(J2234="I","J",IF(J2234="J","K",IF(J2234="K","L",IF(J2234="L","M",IF(J2234="M","N",IF(J2234="N","O",IF(J2234="O","P",IF(J2234="P","Q"))))))))))))))))))</f>
        <v/>
      </c>
      <c r="K2235" s="284" t="str">
        <f t="shared" si="147"/>
        <v/>
      </c>
      <c r="L2235" s="285" t="str">
        <f t="shared" si="148"/>
        <v/>
      </c>
      <c r="M2235" s="286" t="str">
        <f t="shared" ca="1" si="149"/>
        <v/>
      </c>
      <c r="U2235" s="275"/>
    </row>
    <row r="2236" spans="1:21" x14ac:dyDescent="0.25">
      <c r="A2236" s="276"/>
      <c r="B2236" s="277" t="str">
        <f>IF(Table9[[#This Row],[Código do agregado
'[Entidade']]]="","",(CONCATENATE(VLOOKUP(Table9[[#This Row],[Código do agregado
'[Entidade']]],Table8[[Código do agregado '[Entidade']]:[Código do agregado
'[1º Direito']]],8,FALSE),".",Table9[[#This Row],[Membro]])))</f>
        <v/>
      </c>
      <c r="C2236" s="278"/>
      <c r="D2236" s="279"/>
      <c r="E2236" s="280" t="str">
        <f ca="1">IF(Table9[[#This Row],[Data de nascimento (aaaa-mm-dd)]]="","",(IF(A2236="","",DATEDIF(D2236,NOW(),"y"))))</f>
        <v/>
      </c>
      <c r="F2236" s="281"/>
      <c r="G2236" s="282"/>
      <c r="H2236" s="283" t="str">
        <f>IF(G2236="","",IF(G2236&gt;(auxiliar!L$2*14),"Sim","Não"))</f>
        <v/>
      </c>
      <c r="I2236" s="384" t="str">
        <f t="shared" si="146"/>
        <v/>
      </c>
      <c r="J2236" s="380" t="str">
        <f>IF(Table9[[#This Row],[Código do agregado
'[Entidade']]]="","",IF(A2236&lt;&gt;A2235,"A",IF(J2235="A","B",IF(J2235="B","C",IF(J2235="C","D",IF(J2235="D","E",IF(J2235="E","F",IF(J2235="F","G",IF(J2235="G","H",IF(J2235="H","I",IF(J2235="I","J",IF(J2235="J","K",IF(J2235="K","L",IF(J2235="L","M",IF(J2235="M","N",IF(J2235="N","O",IF(J2235="O","P",IF(J2235="P","Q"))))))))))))))))))</f>
        <v/>
      </c>
      <c r="K2236" s="284" t="str">
        <f t="shared" si="147"/>
        <v/>
      </c>
      <c r="L2236" s="285" t="str">
        <f t="shared" si="148"/>
        <v/>
      </c>
      <c r="M2236" s="286" t="str">
        <f t="shared" ca="1" si="149"/>
        <v/>
      </c>
      <c r="U2236" s="275"/>
    </row>
    <row r="2237" spans="1:21" x14ac:dyDescent="0.25">
      <c r="A2237" s="276"/>
      <c r="B2237" s="277" t="str">
        <f>IF(Table9[[#This Row],[Código do agregado
'[Entidade']]]="","",(CONCATENATE(VLOOKUP(Table9[[#This Row],[Código do agregado
'[Entidade']]],Table8[[Código do agregado '[Entidade']]:[Código do agregado
'[1º Direito']]],8,FALSE),".",Table9[[#This Row],[Membro]])))</f>
        <v/>
      </c>
      <c r="C2237" s="278"/>
      <c r="D2237" s="279"/>
      <c r="E2237" s="280" t="str">
        <f ca="1">IF(Table9[[#This Row],[Data de nascimento (aaaa-mm-dd)]]="","",(IF(A2237="","",DATEDIF(D2237,NOW(),"y"))))</f>
        <v/>
      </c>
      <c r="F2237" s="281"/>
      <c r="G2237" s="282"/>
      <c r="H2237" s="283" t="str">
        <f>IF(G2237="","",IF(G2237&gt;(auxiliar!L$2*14),"Sim","Não"))</f>
        <v/>
      </c>
      <c r="I2237" s="384" t="str">
        <f t="shared" si="146"/>
        <v/>
      </c>
      <c r="J2237" s="380" t="str">
        <f>IF(Table9[[#This Row],[Código do agregado
'[Entidade']]]="","",IF(A2237&lt;&gt;A2236,"A",IF(J2236="A","B",IF(J2236="B","C",IF(J2236="C","D",IF(J2236="D","E",IF(J2236="E","F",IF(J2236="F","G",IF(J2236="G","H",IF(J2236="H","I",IF(J2236="I","J",IF(J2236="J","K",IF(J2236="K","L",IF(J2236="L","M",IF(J2236="M","N",IF(J2236="N","O",IF(J2236="O","P",IF(J2236="P","Q"))))))))))))))))))</f>
        <v/>
      </c>
      <c r="K2237" s="284" t="str">
        <f t="shared" si="147"/>
        <v/>
      </c>
      <c r="L2237" s="285" t="str">
        <f t="shared" si="148"/>
        <v/>
      </c>
      <c r="M2237" s="286" t="str">
        <f t="shared" ca="1" si="149"/>
        <v/>
      </c>
      <c r="U2237" s="275"/>
    </row>
    <row r="2238" spans="1:21" x14ac:dyDescent="0.25">
      <c r="A2238" s="276"/>
      <c r="B2238" s="277" t="str">
        <f>IF(Table9[[#This Row],[Código do agregado
'[Entidade']]]="","",(CONCATENATE(VLOOKUP(Table9[[#This Row],[Código do agregado
'[Entidade']]],Table8[[Código do agregado '[Entidade']]:[Código do agregado
'[1º Direito']]],8,FALSE),".",Table9[[#This Row],[Membro]])))</f>
        <v/>
      </c>
      <c r="C2238" s="278"/>
      <c r="D2238" s="279"/>
      <c r="E2238" s="280" t="str">
        <f ca="1">IF(Table9[[#This Row],[Data de nascimento (aaaa-mm-dd)]]="","",(IF(A2238="","",DATEDIF(D2238,NOW(),"y"))))</f>
        <v/>
      </c>
      <c r="F2238" s="281"/>
      <c r="G2238" s="282"/>
      <c r="H2238" s="283" t="str">
        <f>IF(G2238="","",IF(G2238&gt;(auxiliar!L$2*14),"Sim","Não"))</f>
        <v/>
      </c>
      <c r="I2238" s="384" t="str">
        <f t="shared" si="146"/>
        <v/>
      </c>
      <c r="J2238" s="380" t="str">
        <f>IF(Table9[[#This Row],[Código do agregado
'[Entidade']]]="","",IF(A2238&lt;&gt;A2237,"A",IF(J2237="A","B",IF(J2237="B","C",IF(J2237="C","D",IF(J2237="D","E",IF(J2237="E","F",IF(J2237="F","G",IF(J2237="G","H",IF(J2237="H","I",IF(J2237="I","J",IF(J2237="J","K",IF(J2237="K","L",IF(J2237="L","M",IF(J2237="M","N",IF(J2237="N","O",IF(J2237="O","P",IF(J2237="P","Q"))))))))))))))))))</f>
        <v/>
      </c>
      <c r="K2238" s="284" t="str">
        <f t="shared" si="147"/>
        <v/>
      </c>
      <c r="L2238" s="285" t="str">
        <f t="shared" si="148"/>
        <v/>
      </c>
      <c r="M2238" s="286" t="str">
        <f t="shared" ca="1" si="149"/>
        <v/>
      </c>
      <c r="U2238" s="275"/>
    </row>
    <row r="2239" spans="1:21" x14ac:dyDescent="0.25">
      <c r="A2239" s="276"/>
      <c r="B2239" s="277" t="str">
        <f>IF(Table9[[#This Row],[Código do agregado
'[Entidade']]]="","",(CONCATENATE(VLOOKUP(Table9[[#This Row],[Código do agregado
'[Entidade']]],Table8[[Código do agregado '[Entidade']]:[Código do agregado
'[1º Direito']]],8,FALSE),".",Table9[[#This Row],[Membro]])))</f>
        <v/>
      </c>
      <c r="C2239" s="278"/>
      <c r="D2239" s="279"/>
      <c r="E2239" s="280" t="str">
        <f ca="1">IF(Table9[[#This Row],[Data de nascimento (aaaa-mm-dd)]]="","",(IF(A2239="","",DATEDIF(D2239,NOW(),"y"))))</f>
        <v/>
      </c>
      <c r="F2239" s="281"/>
      <c r="G2239" s="282"/>
      <c r="H2239" s="283" t="str">
        <f>IF(G2239="","",IF(G2239&gt;(auxiliar!L$2*14),"Sim","Não"))</f>
        <v/>
      </c>
      <c r="I2239" s="384" t="str">
        <f t="shared" si="146"/>
        <v/>
      </c>
      <c r="J2239" s="380" t="str">
        <f>IF(Table9[[#This Row],[Código do agregado
'[Entidade']]]="","",IF(A2239&lt;&gt;A2238,"A",IF(J2238="A","B",IF(J2238="B","C",IF(J2238="C","D",IF(J2238="D","E",IF(J2238="E","F",IF(J2238="F","G",IF(J2238="G","H",IF(J2238="H","I",IF(J2238="I","J",IF(J2238="J","K",IF(J2238="K","L",IF(J2238="L","M",IF(J2238="M","N",IF(J2238="N","O",IF(J2238="O","P",IF(J2238="P","Q"))))))))))))))))))</f>
        <v/>
      </c>
      <c r="K2239" s="284" t="str">
        <f t="shared" si="147"/>
        <v/>
      </c>
      <c r="L2239" s="285" t="str">
        <f t="shared" si="148"/>
        <v/>
      </c>
      <c r="M2239" s="286" t="str">
        <f t="shared" ca="1" si="149"/>
        <v/>
      </c>
      <c r="U2239" s="275"/>
    </row>
    <row r="2240" spans="1:21" x14ac:dyDescent="0.25">
      <c r="A2240" s="276"/>
      <c r="B2240" s="277" t="str">
        <f>IF(Table9[[#This Row],[Código do agregado
'[Entidade']]]="","",(CONCATENATE(VLOOKUP(Table9[[#This Row],[Código do agregado
'[Entidade']]],Table8[[Código do agregado '[Entidade']]:[Código do agregado
'[1º Direito']]],8,FALSE),".",Table9[[#This Row],[Membro]])))</f>
        <v/>
      </c>
      <c r="C2240" s="278"/>
      <c r="D2240" s="279"/>
      <c r="E2240" s="280" t="str">
        <f ca="1">IF(Table9[[#This Row],[Data de nascimento (aaaa-mm-dd)]]="","",(IF(A2240="","",DATEDIF(D2240,NOW(),"y"))))</f>
        <v/>
      </c>
      <c r="F2240" s="281"/>
      <c r="G2240" s="282"/>
      <c r="H2240" s="283" t="str">
        <f>IF(G2240="","",IF(G2240&gt;(auxiliar!L$2*14),"Sim","Não"))</f>
        <v/>
      </c>
      <c r="I2240" s="384" t="str">
        <f t="shared" si="146"/>
        <v/>
      </c>
      <c r="J2240" s="380" t="str">
        <f>IF(Table9[[#This Row],[Código do agregado
'[Entidade']]]="","",IF(A2240&lt;&gt;A2239,"A",IF(J2239="A","B",IF(J2239="B","C",IF(J2239="C","D",IF(J2239="D","E",IF(J2239="E","F",IF(J2239="F","G",IF(J2239="G","H",IF(J2239="H","I",IF(J2239="I","J",IF(J2239="J","K",IF(J2239="K","L",IF(J2239="L","M",IF(J2239="M","N",IF(J2239="N","O",IF(J2239="O","P",IF(J2239="P","Q"))))))))))))))))))</f>
        <v/>
      </c>
      <c r="K2240" s="284" t="str">
        <f t="shared" si="147"/>
        <v/>
      </c>
      <c r="L2240" s="285" t="str">
        <f t="shared" si="148"/>
        <v/>
      </c>
      <c r="M2240" s="286" t="str">
        <f t="shared" ca="1" si="149"/>
        <v/>
      </c>
      <c r="U2240" s="275"/>
    </row>
    <row r="2241" spans="1:21" x14ac:dyDescent="0.25">
      <c r="A2241" s="276"/>
      <c r="B2241" s="277" t="str">
        <f>IF(Table9[[#This Row],[Código do agregado
'[Entidade']]]="","",(CONCATENATE(VLOOKUP(Table9[[#This Row],[Código do agregado
'[Entidade']]],Table8[[Código do agregado '[Entidade']]:[Código do agregado
'[1º Direito']]],8,FALSE),".",Table9[[#This Row],[Membro]])))</f>
        <v/>
      </c>
      <c r="C2241" s="278"/>
      <c r="D2241" s="279"/>
      <c r="E2241" s="280" t="str">
        <f ca="1">IF(Table9[[#This Row],[Data de nascimento (aaaa-mm-dd)]]="","",(IF(A2241="","",DATEDIF(D2241,NOW(),"y"))))</f>
        <v/>
      </c>
      <c r="F2241" s="281"/>
      <c r="G2241" s="282"/>
      <c r="H2241" s="283" t="str">
        <f>IF(G2241="","",IF(G2241&gt;(auxiliar!L$2*14),"Sim","Não"))</f>
        <v/>
      </c>
      <c r="I2241" s="384" t="str">
        <f t="shared" si="146"/>
        <v/>
      </c>
      <c r="J2241" s="380" t="str">
        <f>IF(Table9[[#This Row],[Código do agregado
'[Entidade']]]="","",IF(A2241&lt;&gt;A2240,"A",IF(J2240="A","B",IF(J2240="B","C",IF(J2240="C","D",IF(J2240="D","E",IF(J2240="E","F",IF(J2240="F","G",IF(J2240="G","H",IF(J2240="H","I",IF(J2240="I","J",IF(J2240="J","K",IF(J2240="K","L",IF(J2240="L","M",IF(J2240="M","N",IF(J2240="N","O",IF(J2240="O","P",IF(J2240="P","Q"))))))))))))))))))</f>
        <v/>
      </c>
      <c r="K2241" s="284" t="str">
        <f t="shared" si="147"/>
        <v/>
      </c>
      <c r="L2241" s="285" t="str">
        <f t="shared" si="148"/>
        <v/>
      </c>
      <c r="M2241" s="286" t="str">
        <f t="shared" ca="1" si="149"/>
        <v/>
      </c>
      <c r="U2241" s="275"/>
    </row>
    <row r="2242" spans="1:21" x14ac:dyDescent="0.25">
      <c r="A2242" s="276"/>
      <c r="B2242" s="277" t="str">
        <f>IF(Table9[[#This Row],[Código do agregado
'[Entidade']]]="","",(CONCATENATE(VLOOKUP(Table9[[#This Row],[Código do agregado
'[Entidade']]],Table8[[Código do agregado '[Entidade']]:[Código do agregado
'[1º Direito']]],8,FALSE),".",Table9[[#This Row],[Membro]])))</f>
        <v/>
      </c>
      <c r="C2242" s="278"/>
      <c r="D2242" s="279"/>
      <c r="E2242" s="280" t="str">
        <f ca="1">IF(Table9[[#This Row],[Data de nascimento (aaaa-mm-dd)]]="","",(IF(A2242="","",DATEDIF(D2242,NOW(),"y"))))</f>
        <v/>
      </c>
      <c r="F2242" s="281"/>
      <c r="G2242" s="282"/>
      <c r="H2242" s="283" t="str">
        <f>IF(G2242="","",IF(G2242&gt;(auxiliar!L$2*14),"Sim","Não"))</f>
        <v/>
      </c>
      <c r="I2242" s="384" t="str">
        <f t="shared" si="146"/>
        <v/>
      </c>
      <c r="J2242" s="380" t="str">
        <f>IF(Table9[[#This Row],[Código do agregado
'[Entidade']]]="","",IF(A2242&lt;&gt;A2241,"A",IF(J2241="A","B",IF(J2241="B","C",IF(J2241="C","D",IF(J2241="D","E",IF(J2241="E","F",IF(J2241="F","G",IF(J2241="G","H",IF(J2241="H","I",IF(J2241="I","J",IF(J2241="J","K",IF(J2241="K","L",IF(J2241="L","M",IF(J2241="M","N",IF(J2241="N","O",IF(J2241="O","P",IF(J2241="P","Q"))))))))))))))))))</f>
        <v/>
      </c>
      <c r="K2242" s="284" t="str">
        <f t="shared" si="147"/>
        <v/>
      </c>
      <c r="L2242" s="285" t="str">
        <f t="shared" si="148"/>
        <v/>
      </c>
      <c r="M2242" s="286" t="str">
        <f t="shared" ca="1" si="149"/>
        <v/>
      </c>
      <c r="U2242" s="275"/>
    </row>
    <row r="2243" spans="1:21" x14ac:dyDescent="0.25">
      <c r="A2243" s="276"/>
      <c r="B2243" s="277" t="str">
        <f>IF(Table9[[#This Row],[Código do agregado
'[Entidade']]]="","",(CONCATENATE(VLOOKUP(Table9[[#This Row],[Código do agregado
'[Entidade']]],Table8[[Código do agregado '[Entidade']]:[Código do agregado
'[1º Direito']]],8,FALSE),".",Table9[[#This Row],[Membro]])))</f>
        <v/>
      </c>
      <c r="C2243" s="278"/>
      <c r="D2243" s="279"/>
      <c r="E2243" s="280" t="str">
        <f ca="1">IF(Table9[[#This Row],[Data de nascimento (aaaa-mm-dd)]]="","",(IF(A2243="","",DATEDIF(D2243,NOW(),"y"))))</f>
        <v/>
      </c>
      <c r="F2243" s="281"/>
      <c r="G2243" s="282"/>
      <c r="H2243" s="283" t="str">
        <f>IF(G2243="","",IF(G2243&gt;(auxiliar!L$2*14),"Sim","Não"))</f>
        <v/>
      </c>
      <c r="I2243" s="384" t="str">
        <f t="shared" si="146"/>
        <v/>
      </c>
      <c r="J2243" s="380" t="str">
        <f>IF(Table9[[#This Row],[Código do agregado
'[Entidade']]]="","",IF(A2243&lt;&gt;A2242,"A",IF(J2242="A","B",IF(J2242="B","C",IF(J2242="C","D",IF(J2242="D","E",IF(J2242="E","F",IF(J2242="F","G",IF(J2242="G","H",IF(J2242="H","I",IF(J2242="I","J",IF(J2242="J","K",IF(J2242="K","L",IF(J2242="L","M",IF(J2242="M","N",IF(J2242="N","O",IF(J2242="O","P",IF(J2242="P","Q"))))))))))))))))))</f>
        <v/>
      </c>
      <c r="K2243" s="284" t="str">
        <f t="shared" si="147"/>
        <v/>
      </c>
      <c r="L2243" s="285" t="str">
        <f t="shared" si="148"/>
        <v/>
      </c>
      <c r="M2243" s="286" t="str">
        <f t="shared" ca="1" si="149"/>
        <v/>
      </c>
      <c r="U2243" s="275"/>
    </row>
    <row r="2244" spans="1:21" x14ac:dyDescent="0.25">
      <c r="A2244" s="276"/>
      <c r="B2244" s="277" t="str">
        <f>IF(Table9[[#This Row],[Código do agregado
'[Entidade']]]="","",(CONCATENATE(VLOOKUP(Table9[[#This Row],[Código do agregado
'[Entidade']]],Table8[[Código do agregado '[Entidade']]:[Código do agregado
'[1º Direito']]],8,FALSE),".",Table9[[#This Row],[Membro]])))</f>
        <v/>
      </c>
      <c r="C2244" s="278"/>
      <c r="D2244" s="279"/>
      <c r="E2244" s="280" t="str">
        <f ca="1">IF(Table9[[#This Row],[Data de nascimento (aaaa-mm-dd)]]="","",(IF(A2244="","",DATEDIF(D2244,NOW(),"y"))))</f>
        <v/>
      </c>
      <c r="F2244" s="281"/>
      <c r="G2244" s="282"/>
      <c r="H2244" s="283" t="str">
        <f>IF(G2244="","",IF(G2244&gt;(auxiliar!L$2*14),"Sim","Não"))</f>
        <v/>
      </c>
      <c r="I2244" s="384" t="str">
        <f t="shared" si="146"/>
        <v/>
      </c>
      <c r="J2244" s="380" t="str">
        <f>IF(Table9[[#This Row],[Código do agregado
'[Entidade']]]="","",IF(A2244&lt;&gt;A2243,"A",IF(J2243="A","B",IF(J2243="B","C",IF(J2243="C","D",IF(J2243="D","E",IF(J2243="E","F",IF(J2243="F","G",IF(J2243="G","H",IF(J2243="H","I",IF(J2243="I","J",IF(J2243="J","K",IF(J2243="K","L",IF(J2243="L","M",IF(J2243="M","N",IF(J2243="N","O",IF(J2243="O","P",IF(J2243="P","Q"))))))))))))))))))</f>
        <v/>
      </c>
      <c r="K2244" s="284" t="str">
        <f t="shared" si="147"/>
        <v/>
      </c>
      <c r="L2244" s="285" t="str">
        <f t="shared" si="148"/>
        <v/>
      </c>
      <c r="M2244" s="286" t="str">
        <f t="shared" ca="1" si="149"/>
        <v/>
      </c>
      <c r="U2244" s="275"/>
    </row>
    <row r="2245" spans="1:21" x14ac:dyDescent="0.25">
      <c r="A2245" s="276"/>
      <c r="B2245" s="277" t="str">
        <f>IF(Table9[[#This Row],[Código do agregado
'[Entidade']]]="","",(CONCATENATE(VLOOKUP(Table9[[#This Row],[Código do agregado
'[Entidade']]],Table8[[Código do agregado '[Entidade']]:[Código do agregado
'[1º Direito']]],8,FALSE),".",Table9[[#This Row],[Membro]])))</f>
        <v/>
      </c>
      <c r="C2245" s="278"/>
      <c r="D2245" s="279"/>
      <c r="E2245" s="280" t="str">
        <f ca="1">IF(Table9[[#This Row],[Data de nascimento (aaaa-mm-dd)]]="","",(IF(A2245="","",DATEDIF(D2245,NOW(),"y"))))</f>
        <v/>
      </c>
      <c r="F2245" s="281"/>
      <c r="G2245" s="282"/>
      <c r="H2245" s="283" t="str">
        <f>IF(G2245="","",IF(G2245&gt;(auxiliar!L$2*14),"Sim","Não"))</f>
        <v/>
      </c>
      <c r="I2245" s="384" t="str">
        <f t="shared" si="146"/>
        <v/>
      </c>
      <c r="J2245" s="380" t="str">
        <f>IF(Table9[[#This Row],[Código do agregado
'[Entidade']]]="","",IF(A2245&lt;&gt;A2244,"A",IF(J2244="A","B",IF(J2244="B","C",IF(J2244="C","D",IF(J2244="D","E",IF(J2244="E","F",IF(J2244="F","G",IF(J2244="G","H",IF(J2244="H","I",IF(J2244="I","J",IF(J2244="J","K",IF(J2244="K","L",IF(J2244="L","M",IF(J2244="M","N",IF(J2244="N","O",IF(J2244="O","P",IF(J2244="P","Q"))))))))))))))))))</f>
        <v/>
      </c>
      <c r="K2245" s="284" t="str">
        <f t="shared" si="147"/>
        <v/>
      </c>
      <c r="L2245" s="285" t="str">
        <f t="shared" si="148"/>
        <v/>
      </c>
      <c r="M2245" s="286" t="str">
        <f t="shared" ca="1" si="149"/>
        <v/>
      </c>
      <c r="U2245" s="275"/>
    </row>
    <row r="2246" spans="1:21" x14ac:dyDescent="0.25">
      <c r="A2246" s="276"/>
      <c r="B2246" s="277" t="str">
        <f>IF(Table9[[#This Row],[Código do agregado
'[Entidade']]]="","",(CONCATENATE(VLOOKUP(Table9[[#This Row],[Código do agregado
'[Entidade']]],Table8[[Código do agregado '[Entidade']]:[Código do agregado
'[1º Direito']]],8,FALSE),".",Table9[[#This Row],[Membro]])))</f>
        <v/>
      </c>
      <c r="C2246" s="278"/>
      <c r="D2246" s="279"/>
      <c r="E2246" s="280" t="str">
        <f ca="1">IF(Table9[[#This Row],[Data de nascimento (aaaa-mm-dd)]]="","",(IF(A2246="","",DATEDIF(D2246,NOW(),"y"))))</f>
        <v/>
      </c>
      <c r="F2246" s="281"/>
      <c r="G2246" s="282"/>
      <c r="H2246" s="283" t="str">
        <f>IF(G2246="","",IF(G2246&gt;(auxiliar!L$2*14),"Sim","Não"))</f>
        <v/>
      </c>
      <c r="I2246" s="384" t="str">
        <f t="shared" si="146"/>
        <v/>
      </c>
      <c r="J2246" s="380" t="str">
        <f>IF(Table9[[#This Row],[Código do agregado
'[Entidade']]]="","",IF(A2246&lt;&gt;A2245,"A",IF(J2245="A","B",IF(J2245="B","C",IF(J2245="C","D",IF(J2245="D","E",IF(J2245="E","F",IF(J2245="F","G",IF(J2245="G","H",IF(J2245="H","I",IF(J2245="I","J",IF(J2245="J","K",IF(J2245="K","L",IF(J2245="L","M",IF(J2245="M","N",IF(J2245="N","O",IF(J2245="O","P",IF(J2245="P","Q"))))))))))))))))))</f>
        <v/>
      </c>
      <c r="K2246" s="284" t="str">
        <f t="shared" si="147"/>
        <v/>
      </c>
      <c r="L2246" s="285" t="str">
        <f t="shared" si="148"/>
        <v/>
      </c>
      <c r="M2246" s="286" t="str">
        <f t="shared" ca="1" si="149"/>
        <v/>
      </c>
      <c r="U2246" s="275"/>
    </row>
    <row r="2247" spans="1:21" x14ac:dyDescent="0.25">
      <c r="A2247" s="276"/>
      <c r="B2247" s="277" t="str">
        <f>IF(Table9[[#This Row],[Código do agregado
'[Entidade']]]="","",(CONCATENATE(VLOOKUP(Table9[[#This Row],[Código do agregado
'[Entidade']]],Table8[[Código do agregado '[Entidade']]:[Código do agregado
'[1º Direito']]],8,FALSE),".",Table9[[#This Row],[Membro]])))</f>
        <v/>
      </c>
      <c r="C2247" s="278"/>
      <c r="D2247" s="279"/>
      <c r="E2247" s="280" t="str">
        <f ca="1">IF(Table9[[#This Row],[Data de nascimento (aaaa-mm-dd)]]="","",(IF(A2247="","",DATEDIF(D2247,NOW(),"y"))))</f>
        <v/>
      </c>
      <c r="F2247" s="281"/>
      <c r="G2247" s="282"/>
      <c r="H2247" s="283" t="str">
        <f>IF(G2247="","",IF(G2247&gt;(auxiliar!L$2*14),"Sim","Não"))</f>
        <v/>
      </c>
      <c r="I2247" s="384" t="str">
        <f t="shared" ref="I2247:I2310" si="150">IF(AND(A2247&lt;&gt;"",OR(C2247="",D2247="",F2247="",AND(H2247="",L2247="Rend"))),"NÃO","")</f>
        <v/>
      </c>
      <c r="J2247" s="380" t="str">
        <f>IF(Table9[[#This Row],[Código do agregado
'[Entidade']]]="","",IF(A2247&lt;&gt;A2246,"A",IF(J2246="A","B",IF(J2246="B","C",IF(J2246="C","D",IF(J2246="D","E",IF(J2246="E","F",IF(J2246="F","G",IF(J2246="G","H",IF(J2246="H","I",IF(J2246="I","J",IF(J2246="J","K",IF(J2246="K","L",IF(J2246="L","M",IF(J2246="M","N",IF(J2246="N","O",IF(J2246="O","P",IF(J2246="P","Q"))))))))))))))))))</f>
        <v/>
      </c>
      <c r="K2247" s="284" t="str">
        <f t="shared" si="147"/>
        <v/>
      </c>
      <c r="L2247" s="285" t="str">
        <f t="shared" si="148"/>
        <v/>
      </c>
      <c r="M2247" s="286" t="str">
        <f t="shared" ca="1" si="149"/>
        <v/>
      </c>
      <c r="U2247" s="275"/>
    </row>
    <row r="2248" spans="1:21" x14ac:dyDescent="0.25">
      <c r="A2248" s="276"/>
      <c r="B2248" s="277" t="str">
        <f>IF(Table9[[#This Row],[Código do agregado
'[Entidade']]]="","",(CONCATENATE(VLOOKUP(Table9[[#This Row],[Código do agregado
'[Entidade']]],Table8[[Código do agregado '[Entidade']]:[Código do agregado
'[1º Direito']]],8,FALSE),".",Table9[[#This Row],[Membro]])))</f>
        <v/>
      </c>
      <c r="C2248" s="278"/>
      <c r="D2248" s="279"/>
      <c r="E2248" s="280" t="str">
        <f ca="1">IF(Table9[[#This Row],[Data de nascimento (aaaa-mm-dd)]]="","",(IF(A2248="","",DATEDIF(D2248,NOW(),"y"))))</f>
        <v/>
      </c>
      <c r="F2248" s="281"/>
      <c r="G2248" s="282"/>
      <c r="H2248" s="283" t="str">
        <f>IF(G2248="","",IF(G2248&gt;(auxiliar!L$2*14),"Sim","Não"))</f>
        <v/>
      </c>
      <c r="I2248" s="384" t="str">
        <f t="shared" si="150"/>
        <v/>
      </c>
      <c r="J2248" s="380" t="str">
        <f>IF(Table9[[#This Row],[Código do agregado
'[Entidade']]]="","",IF(A2248&lt;&gt;A2247,"A",IF(J2247="A","B",IF(J2247="B","C",IF(J2247="C","D",IF(J2247="D","E",IF(J2247="E","F",IF(J2247="F","G",IF(J2247="G","H",IF(J2247="H","I",IF(J2247="I","J",IF(J2247="J","K",IF(J2247="K","L",IF(J2247="L","M",IF(J2247="M","N",IF(J2247="N","O",IF(J2247="O","P",IF(J2247="P","Q"))))))))))))))))))</f>
        <v/>
      </c>
      <c r="K2248" s="284" t="str">
        <f t="shared" si="147"/>
        <v/>
      </c>
      <c r="L2248" s="285" t="str">
        <f t="shared" si="148"/>
        <v/>
      </c>
      <c r="M2248" s="286" t="str">
        <f t="shared" ca="1" si="149"/>
        <v/>
      </c>
      <c r="U2248" s="275"/>
    </row>
    <row r="2249" spans="1:21" x14ac:dyDescent="0.25">
      <c r="A2249" s="276"/>
      <c r="B2249" s="277" t="str">
        <f>IF(Table9[[#This Row],[Código do agregado
'[Entidade']]]="","",(CONCATENATE(VLOOKUP(Table9[[#This Row],[Código do agregado
'[Entidade']]],Table8[[Código do agregado '[Entidade']]:[Código do agregado
'[1º Direito']]],8,FALSE),".",Table9[[#This Row],[Membro]])))</f>
        <v/>
      </c>
      <c r="C2249" s="278"/>
      <c r="D2249" s="279"/>
      <c r="E2249" s="280" t="str">
        <f ca="1">IF(Table9[[#This Row],[Data de nascimento (aaaa-mm-dd)]]="","",(IF(A2249="","",DATEDIF(D2249,NOW(),"y"))))</f>
        <v/>
      </c>
      <c r="F2249" s="281"/>
      <c r="G2249" s="282"/>
      <c r="H2249" s="283" t="str">
        <f>IF(G2249="","",IF(G2249&gt;(auxiliar!L$2*14),"Sim","Não"))</f>
        <v/>
      </c>
      <c r="I2249" s="384" t="str">
        <f t="shared" si="150"/>
        <v/>
      </c>
      <c r="J2249" s="380" t="str">
        <f>IF(Table9[[#This Row],[Código do agregado
'[Entidade']]]="","",IF(A2249&lt;&gt;A2248,"A",IF(J2248="A","B",IF(J2248="B","C",IF(J2248="C","D",IF(J2248="D","E",IF(J2248="E","F",IF(J2248="F","G",IF(J2248="G","H",IF(J2248="H","I",IF(J2248="I","J",IF(J2248="J","K",IF(J2248="K","L",IF(J2248="L","M",IF(J2248="M","N",IF(J2248="N","O",IF(J2248="O","P",IF(J2248="P","Q"))))))))))))))))))</f>
        <v/>
      </c>
      <c r="K2249" s="284" t="str">
        <f t="shared" si="147"/>
        <v/>
      </c>
      <c r="L2249" s="285" t="str">
        <f t="shared" si="148"/>
        <v/>
      </c>
      <c r="M2249" s="286" t="str">
        <f t="shared" ca="1" si="149"/>
        <v/>
      </c>
      <c r="U2249" s="275"/>
    </row>
    <row r="2250" spans="1:21" x14ac:dyDescent="0.25">
      <c r="A2250" s="276"/>
      <c r="B2250" s="277" t="str">
        <f>IF(Table9[[#This Row],[Código do agregado
'[Entidade']]]="","",(CONCATENATE(VLOOKUP(Table9[[#This Row],[Código do agregado
'[Entidade']]],Table8[[Código do agregado '[Entidade']]:[Código do agregado
'[1º Direito']]],8,FALSE),".",Table9[[#This Row],[Membro]])))</f>
        <v/>
      </c>
      <c r="C2250" s="278"/>
      <c r="D2250" s="279"/>
      <c r="E2250" s="280" t="str">
        <f ca="1">IF(Table9[[#This Row],[Data de nascimento (aaaa-mm-dd)]]="","",(IF(A2250="","",DATEDIF(D2250,NOW(),"y"))))</f>
        <v/>
      </c>
      <c r="F2250" s="281"/>
      <c r="G2250" s="282"/>
      <c r="H2250" s="283" t="str">
        <f>IF(G2250="","",IF(G2250&gt;(auxiliar!L$2*14),"Sim","Não"))</f>
        <v/>
      </c>
      <c r="I2250" s="384" t="str">
        <f t="shared" si="150"/>
        <v/>
      </c>
      <c r="J2250" s="380" t="str">
        <f>IF(Table9[[#This Row],[Código do agregado
'[Entidade']]]="","",IF(A2250&lt;&gt;A2249,"A",IF(J2249="A","B",IF(J2249="B","C",IF(J2249="C","D",IF(J2249="D","E",IF(J2249="E","F",IF(J2249="F","G",IF(J2249="G","H",IF(J2249="H","I",IF(J2249="I","J",IF(J2249="J","K",IF(J2249="K","L",IF(J2249="L","M",IF(J2249="M","N",IF(J2249="N","O",IF(J2249="O","P",IF(J2249="P","Q"))))))))))))))))))</f>
        <v/>
      </c>
      <c r="K2250" s="284" t="str">
        <f t="shared" si="147"/>
        <v/>
      </c>
      <c r="L2250" s="285" t="str">
        <f t="shared" si="148"/>
        <v/>
      </c>
      <c r="M2250" s="286" t="str">
        <f t="shared" ca="1" si="149"/>
        <v/>
      </c>
      <c r="U2250" s="275"/>
    </row>
    <row r="2251" spans="1:21" x14ac:dyDescent="0.25">
      <c r="A2251" s="276"/>
      <c r="B2251" s="277" t="str">
        <f>IF(Table9[[#This Row],[Código do agregado
'[Entidade']]]="","",(CONCATENATE(VLOOKUP(Table9[[#This Row],[Código do agregado
'[Entidade']]],Table8[[Código do agregado '[Entidade']]:[Código do agregado
'[1º Direito']]],8,FALSE),".",Table9[[#This Row],[Membro]])))</f>
        <v/>
      </c>
      <c r="C2251" s="278"/>
      <c r="D2251" s="279"/>
      <c r="E2251" s="280" t="str">
        <f ca="1">IF(Table9[[#This Row],[Data de nascimento (aaaa-mm-dd)]]="","",(IF(A2251="","",DATEDIF(D2251,NOW(),"y"))))</f>
        <v/>
      </c>
      <c r="F2251" s="281"/>
      <c r="G2251" s="282"/>
      <c r="H2251" s="283" t="str">
        <f>IF(G2251="","",IF(G2251&gt;(auxiliar!L$2*14),"Sim","Não"))</f>
        <v/>
      </c>
      <c r="I2251" s="384" t="str">
        <f t="shared" si="150"/>
        <v/>
      </c>
      <c r="J2251" s="380" t="str">
        <f>IF(Table9[[#This Row],[Código do agregado
'[Entidade']]]="","",IF(A2251&lt;&gt;A2250,"A",IF(J2250="A","B",IF(J2250="B","C",IF(J2250="C","D",IF(J2250="D","E",IF(J2250="E","F",IF(J2250="F","G",IF(J2250="G","H",IF(J2250="H","I",IF(J2250="I","J",IF(J2250="J","K",IF(J2250="K","L",IF(J2250="L","M",IF(J2250="M","N",IF(J2250="N","O",IF(J2250="O","P",IF(J2250="P","Q"))))))))))))))))))</f>
        <v/>
      </c>
      <c r="K2251" s="284" t="str">
        <f t="shared" si="147"/>
        <v/>
      </c>
      <c r="L2251" s="285" t="str">
        <f t="shared" si="148"/>
        <v/>
      </c>
      <c r="M2251" s="286" t="str">
        <f t="shared" ca="1" si="149"/>
        <v/>
      </c>
      <c r="U2251" s="275"/>
    </row>
    <row r="2252" spans="1:21" x14ac:dyDescent="0.25">
      <c r="A2252" s="276"/>
      <c r="B2252" s="277" t="str">
        <f>IF(Table9[[#This Row],[Código do agregado
'[Entidade']]]="","",(CONCATENATE(VLOOKUP(Table9[[#This Row],[Código do agregado
'[Entidade']]],Table8[[Código do agregado '[Entidade']]:[Código do agregado
'[1º Direito']]],8,FALSE),".",Table9[[#This Row],[Membro]])))</f>
        <v/>
      </c>
      <c r="C2252" s="278"/>
      <c r="D2252" s="279"/>
      <c r="E2252" s="280" t="str">
        <f ca="1">IF(Table9[[#This Row],[Data de nascimento (aaaa-mm-dd)]]="","",(IF(A2252="","",DATEDIF(D2252,NOW(),"y"))))</f>
        <v/>
      </c>
      <c r="F2252" s="281"/>
      <c r="G2252" s="282"/>
      <c r="H2252" s="283" t="str">
        <f>IF(G2252="","",IF(G2252&gt;(auxiliar!L$2*14),"Sim","Não"))</f>
        <v/>
      </c>
      <c r="I2252" s="384" t="str">
        <f t="shared" si="150"/>
        <v/>
      </c>
      <c r="J2252" s="380" t="str">
        <f>IF(Table9[[#This Row],[Código do agregado
'[Entidade']]]="","",IF(A2252&lt;&gt;A2251,"A",IF(J2251="A","B",IF(J2251="B","C",IF(J2251="C","D",IF(J2251="D","E",IF(J2251="E","F",IF(J2251="F","G",IF(J2251="G","H",IF(J2251="H","I",IF(J2251="I","J",IF(J2251="J","K",IF(J2251="K","L",IF(J2251="L","M",IF(J2251="M","N",IF(J2251="N","O",IF(J2251="O","P",IF(J2251="P","Q"))))))))))))))))))</f>
        <v/>
      </c>
      <c r="K2252" s="284" t="str">
        <f t="shared" si="147"/>
        <v/>
      </c>
      <c r="L2252" s="285" t="str">
        <f t="shared" si="148"/>
        <v/>
      </c>
      <c r="M2252" s="286" t="str">
        <f t="shared" ca="1" si="149"/>
        <v/>
      </c>
      <c r="U2252" s="275"/>
    </row>
    <row r="2253" spans="1:21" x14ac:dyDescent="0.25">
      <c r="A2253" s="276"/>
      <c r="B2253" s="277" t="str">
        <f>IF(Table9[[#This Row],[Código do agregado
'[Entidade']]]="","",(CONCATENATE(VLOOKUP(Table9[[#This Row],[Código do agregado
'[Entidade']]],Table8[[Código do agregado '[Entidade']]:[Código do agregado
'[1º Direito']]],8,FALSE),".",Table9[[#This Row],[Membro]])))</f>
        <v/>
      </c>
      <c r="C2253" s="278"/>
      <c r="D2253" s="279"/>
      <c r="E2253" s="280" t="str">
        <f ca="1">IF(Table9[[#This Row],[Data de nascimento (aaaa-mm-dd)]]="","",(IF(A2253="","",DATEDIF(D2253,NOW(),"y"))))</f>
        <v/>
      </c>
      <c r="F2253" s="281"/>
      <c r="G2253" s="282"/>
      <c r="H2253" s="283" t="str">
        <f>IF(G2253="","",IF(G2253&gt;(auxiliar!L$2*14),"Sim","Não"))</f>
        <v/>
      </c>
      <c r="I2253" s="384" t="str">
        <f t="shared" si="150"/>
        <v/>
      </c>
      <c r="J2253" s="380" t="str">
        <f>IF(Table9[[#This Row],[Código do agregado
'[Entidade']]]="","",IF(A2253&lt;&gt;A2252,"A",IF(J2252="A","B",IF(J2252="B","C",IF(J2252="C","D",IF(J2252="D","E",IF(J2252="E","F",IF(J2252="F","G",IF(J2252="G","H",IF(J2252="H","I",IF(J2252="I","J",IF(J2252="J","K",IF(J2252="K","L",IF(J2252="L","M",IF(J2252="M","N",IF(J2252="N","O",IF(J2252="O","P",IF(J2252="P","Q"))))))))))))))))))</f>
        <v/>
      </c>
      <c r="K2253" s="284" t="str">
        <f t="shared" si="147"/>
        <v/>
      </c>
      <c r="L2253" s="285" t="str">
        <f t="shared" si="148"/>
        <v/>
      </c>
      <c r="M2253" s="286" t="str">
        <f t="shared" ca="1" si="149"/>
        <v/>
      </c>
      <c r="U2253" s="275"/>
    </row>
    <row r="2254" spans="1:21" x14ac:dyDescent="0.25">
      <c r="A2254" s="276"/>
      <c r="B2254" s="277" t="str">
        <f>IF(Table9[[#This Row],[Código do agregado
'[Entidade']]]="","",(CONCATENATE(VLOOKUP(Table9[[#This Row],[Código do agregado
'[Entidade']]],Table8[[Código do agregado '[Entidade']]:[Código do agregado
'[1º Direito']]],8,FALSE),".",Table9[[#This Row],[Membro]])))</f>
        <v/>
      </c>
      <c r="C2254" s="278"/>
      <c r="D2254" s="279"/>
      <c r="E2254" s="280" t="str">
        <f ca="1">IF(Table9[[#This Row],[Data de nascimento (aaaa-mm-dd)]]="","",(IF(A2254="","",DATEDIF(D2254,NOW(),"y"))))</f>
        <v/>
      </c>
      <c r="F2254" s="281"/>
      <c r="G2254" s="282"/>
      <c r="H2254" s="283" t="str">
        <f>IF(G2254="","",IF(G2254&gt;(auxiliar!L$2*14),"Sim","Não"))</f>
        <v/>
      </c>
      <c r="I2254" s="384" t="str">
        <f t="shared" si="150"/>
        <v/>
      </c>
      <c r="J2254" s="380" t="str">
        <f>IF(Table9[[#This Row],[Código do agregado
'[Entidade']]]="","",IF(A2254&lt;&gt;A2253,"A",IF(J2253="A","B",IF(J2253="B","C",IF(J2253="C","D",IF(J2253="D","E",IF(J2253="E","F",IF(J2253="F","G",IF(J2253="G","H",IF(J2253="H","I",IF(J2253="I","J",IF(J2253="J","K",IF(J2253="K","L",IF(J2253="L","M",IF(J2253="M","N",IF(J2253="N","O",IF(J2253="O","P",IF(J2253="P","Q"))))))))))))))))))</f>
        <v/>
      </c>
      <c r="K2254" s="284" t="str">
        <f t="shared" si="147"/>
        <v/>
      </c>
      <c r="L2254" s="285" t="str">
        <f t="shared" si="148"/>
        <v/>
      </c>
      <c r="M2254" s="286" t="str">
        <f t="shared" ca="1" si="149"/>
        <v/>
      </c>
      <c r="U2254" s="275"/>
    </row>
    <row r="2255" spans="1:21" x14ac:dyDescent="0.25">
      <c r="A2255" s="276"/>
      <c r="B2255" s="277" t="str">
        <f>IF(Table9[[#This Row],[Código do agregado
'[Entidade']]]="","",(CONCATENATE(VLOOKUP(Table9[[#This Row],[Código do agregado
'[Entidade']]],Table8[[Código do agregado '[Entidade']]:[Código do agregado
'[1º Direito']]],8,FALSE),".",Table9[[#This Row],[Membro]])))</f>
        <v/>
      </c>
      <c r="C2255" s="278"/>
      <c r="D2255" s="279"/>
      <c r="E2255" s="280" t="str">
        <f ca="1">IF(Table9[[#This Row],[Data de nascimento (aaaa-mm-dd)]]="","",(IF(A2255="","",DATEDIF(D2255,NOW(),"y"))))</f>
        <v/>
      </c>
      <c r="F2255" s="281"/>
      <c r="G2255" s="282"/>
      <c r="H2255" s="283" t="str">
        <f>IF(G2255="","",IF(G2255&gt;(auxiliar!L$2*14),"Sim","Não"))</f>
        <v/>
      </c>
      <c r="I2255" s="384" t="str">
        <f t="shared" si="150"/>
        <v/>
      </c>
      <c r="J2255" s="380" t="str">
        <f>IF(Table9[[#This Row],[Código do agregado
'[Entidade']]]="","",IF(A2255&lt;&gt;A2254,"A",IF(J2254="A","B",IF(J2254="B","C",IF(J2254="C","D",IF(J2254="D","E",IF(J2254="E","F",IF(J2254="F","G",IF(J2254="G","H",IF(J2254="H","I",IF(J2254="I","J",IF(J2254="J","K",IF(J2254="K","L",IF(J2254="L","M",IF(J2254="M","N",IF(J2254="N","O",IF(J2254="O","P",IF(J2254="P","Q"))))))))))))))))))</f>
        <v/>
      </c>
      <c r="K2255" s="284" t="str">
        <f t="shared" si="147"/>
        <v/>
      </c>
      <c r="L2255" s="285" t="str">
        <f t="shared" si="148"/>
        <v/>
      </c>
      <c r="M2255" s="286" t="str">
        <f t="shared" ca="1" si="149"/>
        <v/>
      </c>
      <c r="U2255" s="275"/>
    </row>
    <row r="2256" spans="1:21" x14ac:dyDescent="0.25">
      <c r="A2256" s="276"/>
      <c r="B2256" s="277" t="str">
        <f>IF(Table9[[#This Row],[Código do agregado
'[Entidade']]]="","",(CONCATENATE(VLOOKUP(Table9[[#This Row],[Código do agregado
'[Entidade']]],Table8[[Código do agregado '[Entidade']]:[Código do agregado
'[1º Direito']]],8,FALSE),".",Table9[[#This Row],[Membro]])))</f>
        <v/>
      </c>
      <c r="C2256" s="278"/>
      <c r="D2256" s="279"/>
      <c r="E2256" s="280" t="str">
        <f ca="1">IF(Table9[[#This Row],[Data de nascimento (aaaa-mm-dd)]]="","",(IF(A2256="","",DATEDIF(D2256,NOW(),"y"))))</f>
        <v/>
      </c>
      <c r="F2256" s="281"/>
      <c r="G2256" s="282"/>
      <c r="H2256" s="283" t="str">
        <f>IF(G2256="","",IF(G2256&gt;(auxiliar!L$2*14),"Sim","Não"))</f>
        <v/>
      </c>
      <c r="I2256" s="384" t="str">
        <f t="shared" si="150"/>
        <v/>
      </c>
      <c r="J2256" s="380" t="str">
        <f>IF(Table9[[#This Row],[Código do agregado
'[Entidade']]]="","",IF(A2256&lt;&gt;A2255,"A",IF(J2255="A","B",IF(J2255="B","C",IF(J2255="C","D",IF(J2255="D","E",IF(J2255="E","F",IF(J2255="F","G",IF(J2255="G","H",IF(J2255="H","I",IF(J2255="I","J",IF(J2255="J","K",IF(J2255="K","L",IF(J2255="L","M",IF(J2255="M","N",IF(J2255="N","O",IF(J2255="O","P",IF(J2255="P","Q"))))))))))))))))))</f>
        <v/>
      </c>
      <c r="K2256" s="284" t="str">
        <f t="shared" si="147"/>
        <v/>
      </c>
      <c r="L2256" s="285" t="str">
        <f t="shared" si="148"/>
        <v/>
      </c>
      <c r="M2256" s="286" t="str">
        <f t="shared" ca="1" si="149"/>
        <v/>
      </c>
      <c r="U2256" s="275"/>
    </row>
    <row r="2257" spans="1:21" x14ac:dyDescent="0.25">
      <c r="A2257" s="276"/>
      <c r="B2257" s="277" t="str">
        <f>IF(Table9[[#This Row],[Código do agregado
'[Entidade']]]="","",(CONCATENATE(VLOOKUP(Table9[[#This Row],[Código do agregado
'[Entidade']]],Table8[[Código do agregado '[Entidade']]:[Código do agregado
'[1º Direito']]],8,FALSE),".",Table9[[#This Row],[Membro]])))</f>
        <v/>
      </c>
      <c r="C2257" s="278"/>
      <c r="D2257" s="279"/>
      <c r="E2257" s="280" t="str">
        <f ca="1">IF(Table9[[#This Row],[Data de nascimento (aaaa-mm-dd)]]="","",(IF(A2257="","",DATEDIF(D2257,NOW(),"y"))))</f>
        <v/>
      </c>
      <c r="F2257" s="281"/>
      <c r="G2257" s="282"/>
      <c r="H2257" s="283" t="str">
        <f>IF(G2257="","",IF(G2257&gt;(auxiliar!L$2*14),"Sim","Não"))</f>
        <v/>
      </c>
      <c r="I2257" s="384" t="str">
        <f t="shared" si="150"/>
        <v/>
      </c>
      <c r="J2257" s="380" t="str">
        <f>IF(Table9[[#This Row],[Código do agregado
'[Entidade']]]="","",IF(A2257&lt;&gt;A2256,"A",IF(J2256="A","B",IF(J2256="B","C",IF(J2256="C","D",IF(J2256="D","E",IF(J2256="E","F",IF(J2256="F","G",IF(J2256="G","H",IF(J2256="H","I",IF(J2256="I","J",IF(J2256="J","K",IF(J2256="K","L",IF(J2256="L","M",IF(J2256="M","N",IF(J2256="N","O",IF(J2256="O","P",IF(J2256="P","Q"))))))))))))))))))</f>
        <v/>
      </c>
      <c r="K2257" s="284" t="str">
        <f t="shared" si="147"/>
        <v/>
      </c>
      <c r="L2257" s="285" t="str">
        <f t="shared" si="148"/>
        <v/>
      </c>
      <c r="M2257" s="286" t="str">
        <f t="shared" ca="1" si="149"/>
        <v/>
      </c>
      <c r="U2257" s="275"/>
    </row>
    <row r="2258" spans="1:21" x14ac:dyDescent="0.25">
      <c r="A2258" s="276"/>
      <c r="B2258" s="277" t="str">
        <f>IF(Table9[[#This Row],[Código do agregado
'[Entidade']]]="","",(CONCATENATE(VLOOKUP(Table9[[#This Row],[Código do agregado
'[Entidade']]],Table8[[Código do agregado '[Entidade']]:[Código do agregado
'[1º Direito']]],8,FALSE),".",Table9[[#This Row],[Membro]])))</f>
        <v/>
      </c>
      <c r="C2258" s="278"/>
      <c r="D2258" s="279"/>
      <c r="E2258" s="280" t="str">
        <f ca="1">IF(Table9[[#This Row],[Data de nascimento (aaaa-mm-dd)]]="","",(IF(A2258="","",DATEDIF(D2258,NOW(),"y"))))</f>
        <v/>
      </c>
      <c r="F2258" s="281"/>
      <c r="G2258" s="282"/>
      <c r="H2258" s="283" t="str">
        <f>IF(G2258="","",IF(G2258&gt;(auxiliar!L$2*14),"Sim","Não"))</f>
        <v/>
      </c>
      <c r="I2258" s="384" t="str">
        <f t="shared" si="150"/>
        <v/>
      </c>
      <c r="J2258" s="380" t="str">
        <f>IF(Table9[[#This Row],[Código do agregado
'[Entidade']]]="","",IF(A2258&lt;&gt;A2257,"A",IF(J2257="A","B",IF(J2257="B","C",IF(J2257="C","D",IF(J2257="D","E",IF(J2257="E","F",IF(J2257="F","G",IF(J2257="G","H",IF(J2257="H","I",IF(J2257="I","J",IF(J2257="J","K",IF(J2257="K","L",IF(J2257="L","M",IF(J2257="M","N",IF(J2257="N","O",IF(J2257="O","P",IF(J2257="P","Q"))))))))))))))))))</f>
        <v/>
      </c>
      <c r="K2258" s="284" t="str">
        <f t="shared" si="147"/>
        <v/>
      </c>
      <c r="L2258" s="285" t="str">
        <f t="shared" si="148"/>
        <v/>
      </c>
      <c r="M2258" s="286" t="str">
        <f t="shared" ca="1" si="149"/>
        <v/>
      </c>
      <c r="U2258" s="275"/>
    </row>
    <row r="2259" spans="1:21" x14ac:dyDescent="0.25">
      <c r="A2259" s="276"/>
      <c r="B2259" s="277" t="str">
        <f>IF(Table9[[#This Row],[Código do agregado
'[Entidade']]]="","",(CONCATENATE(VLOOKUP(Table9[[#This Row],[Código do agregado
'[Entidade']]],Table8[[Código do agregado '[Entidade']]:[Código do agregado
'[1º Direito']]],8,FALSE),".",Table9[[#This Row],[Membro]])))</f>
        <v/>
      </c>
      <c r="C2259" s="278"/>
      <c r="D2259" s="279"/>
      <c r="E2259" s="280" t="str">
        <f ca="1">IF(Table9[[#This Row],[Data de nascimento (aaaa-mm-dd)]]="","",(IF(A2259="","",DATEDIF(D2259,NOW(),"y"))))</f>
        <v/>
      </c>
      <c r="F2259" s="281"/>
      <c r="G2259" s="282"/>
      <c r="H2259" s="283" t="str">
        <f>IF(G2259="","",IF(G2259&gt;(auxiliar!L$2*14),"Sim","Não"))</f>
        <v/>
      </c>
      <c r="I2259" s="384" t="str">
        <f t="shared" si="150"/>
        <v/>
      </c>
      <c r="J2259" s="380" t="str">
        <f>IF(Table9[[#This Row],[Código do agregado
'[Entidade']]]="","",IF(A2259&lt;&gt;A2258,"A",IF(J2258="A","B",IF(J2258="B","C",IF(J2258="C","D",IF(J2258="D","E",IF(J2258="E","F",IF(J2258="F","G",IF(J2258="G","H",IF(J2258="H","I",IF(J2258="I","J",IF(J2258="J","K",IF(J2258="K","L",IF(J2258="L","M",IF(J2258="M","N",IF(J2258="N","O",IF(J2258="O","P",IF(J2258="P","Q"))))))))))))))))))</f>
        <v/>
      </c>
      <c r="K2259" s="284" t="str">
        <f t="shared" si="147"/>
        <v/>
      </c>
      <c r="L2259" s="285" t="str">
        <f t="shared" si="148"/>
        <v/>
      </c>
      <c r="M2259" s="286" t="str">
        <f t="shared" ca="1" si="149"/>
        <v/>
      </c>
      <c r="U2259" s="275"/>
    </row>
    <row r="2260" spans="1:21" x14ac:dyDescent="0.25">
      <c r="A2260" s="276"/>
      <c r="B2260" s="277" t="str">
        <f>IF(Table9[[#This Row],[Código do agregado
'[Entidade']]]="","",(CONCATENATE(VLOOKUP(Table9[[#This Row],[Código do agregado
'[Entidade']]],Table8[[Código do agregado '[Entidade']]:[Código do agregado
'[1º Direito']]],8,FALSE),".",Table9[[#This Row],[Membro]])))</f>
        <v/>
      </c>
      <c r="C2260" s="278"/>
      <c r="D2260" s="279"/>
      <c r="E2260" s="280" t="str">
        <f ca="1">IF(Table9[[#This Row],[Data de nascimento (aaaa-mm-dd)]]="","",(IF(A2260="","",DATEDIF(D2260,NOW(),"y"))))</f>
        <v/>
      </c>
      <c r="F2260" s="281"/>
      <c r="G2260" s="282"/>
      <c r="H2260" s="283" t="str">
        <f>IF(G2260="","",IF(G2260&gt;(auxiliar!L$2*14),"Sim","Não"))</f>
        <v/>
      </c>
      <c r="I2260" s="384" t="str">
        <f t="shared" si="150"/>
        <v/>
      </c>
      <c r="J2260" s="380" t="str">
        <f>IF(Table9[[#This Row],[Código do agregado
'[Entidade']]]="","",IF(A2260&lt;&gt;A2259,"A",IF(J2259="A","B",IF(J2259="B","C",IF(J2259="C","D",IF(J2259="D","E",IF(J2259="E","F",IF(J2259="F","G",IF(J2259="G","H",IF(J2259="H","I",IF(J2259="I","J",IF(J2259="J","K",IF(J2259="K","L",IF(J2259="L","M",IF(J2259="M","N",IF(J2259="N","O",IF(J2259="O","P",IF(J2259="P","Q"))))))))))))))))))</f>
        <v/>
      </c>
      <c r="K2260" s="284" t="str">
        <f t="shared" si="147"/>
        <v/>
      </c>
      <c r="L2260" s="285" t="str">
        <f t="shared" si="148"/>
        <v/>
      </c>
      <c r="M2260" s="286" t="str">
        <f t="shared" ca="1" si="149"/>
        <v/>
      </c>
      <c r="U2260" s="275"/>
    </row>
    <row r="2261" spans="1:21" x14ac:dyDescent="0.25">
      <c r="A2261" s="276"/>
      <c r="B2261" s="277" t="str">
        <f>IF(Table9[[#This Row],[Código do agregado
'[Entidade']]]="","",(CONCATENATE(VLOOKUP(Table9[[#This Row],[Código do agregado
'[Entidade']]],Table8[[Código do agregado '[Entidade']]:[Código do agregado
'[1º Direito']]],8,FALSE),".",Table9[[#This Row],[Membro]])))</f>
        <v/>
      </c>
      <c r="C2261" s="278"/>
      <c r="D2261" s="279"/>
      <c r="E2261" s="280" t="str">
        <f ca="1">IF(Table9[[#This Row],[Data de nascimento (aaaa-mm-dd)]]="","",(IF(A2261="","",DATEDIF(D2261,NOW(),"y"))))</f>
        <v/>
      </c>
      <c r="F2261" s="281"/>
      <c r="G2261" s="282"/>
      <c r="H2261" s="283" t="str">
        <f>IF(G2261="","",IF(G2261&gt;(auxiliar!L$2*14),"Sim","Não"))</f>
        <v/>
      </c>
      <c r="I2261" s="384" t="str">
        <f t="shared" si="150"/>
        <v/>
      </c>
      <c r="J2261" s="380" t="str">
        <f>IF(Table9[[#This Row],[Código do agregado
'[Entidade']]]="","",IF(A2261&lt;&gt;A2260,"A",IF(J2260="A","B",IF(J2260="B","C",IF(J2260="C","D",IF(J2260="D","E",IF(J2260="E","F",IF(J2260="F","G",IF(J2260="G","H",IF(J2260="H","I",IF(J2260="I","J",IF(J2260="J","K",IF(J2260="K","L",IF(J2260="L","M",IF(J2260="M","N",IF(J2260="N","O",IF(J2260="O","P",IF(J2260="P","Q"))))))))))))))))))</f>
        <v/>
      </c>
      <c r="K2261" s="284" t="str">
        <f t="shared" si="147"/>
        <v/>
      </c>
      <c r="L2261" s="285" t="str">
        <f t="shared" si="148"/>
        <v/>
      </c>
      <c r="M2261" s="286" t="str">
        <f t="shared" ca="1" si="149"/>
        <v/>
      </c>
      <c r="U2261" s="275"/>
    </row>
    <row r="2262" spans="1:21" x14ac:dyDescent="0.25">
      <c r="A2262" s="276"/>
      <c r="B2262" s="277" t="str">
        <f>IF(Table9[[#This Row],[Código do agregado
'[Entidade']]]="","",(CONCATENATE(VLOOKUP(Table9[[#This Row],[Código do agregado
'[Entidade']]],Table8[[Código do agregado '[Entidade']]:[Código do agregado
'[1º Direito']]],8,FALSE),".",Table9[[#This Row],[Membro]])))</f>
        <v/>
      </c>
      <c r="C2262" s="278"/>
      <c r="D2262" s="279"/>
      <c r="E2262" s="280" t="str">
        <f ca="1">IF(Table9[[#This Row],[Data de nascimento (aaaa-mm-dd)]]="","",(IF(A2262="","",DATEDIF(D2262,NOW(),"y"))))</f>
        <v/>
      </c>
      <c r="F2262" s="281"/>
      <c r="G2262" s="282"/>
      <c r="H2262" s="283" t="str">
        <f>IF(G2262="","",IF(G2262&gt;(auxiliar!L$2*14),"Sim","Não"))</f>
        <v/>
      </c>
      <c r="I2262" s="384" t="str">
        <f t="shared" si="150"/>
        <v/>
      </c>
      <c r="J2262" s="380" t="str">
        <f>IF(Table9[[#This Row],[Código do agregado
'[Entidade']]]="","",IF(A2262&lt;&gt;A2261,"A",IF(J2261="A","B",IF(J2261="B","C",IF(J2261="C","D",IF(J2261="D","E",IF(J2261="E","F",IF(J2261="F","G",IF(J2261="G","H",IF(J2261="H","I",IF(J2261="I","J",IF(J2261="J","K",IF(J2261="K","L",IF(J2261="L","M",IF(J2261="M","N",IF(J2261="N","O",IF(J2261="O","P",IF(J2261="P","Q"))))))))))))))))))</f>
        <v/>
      </c>
      <c r="K2262" s="284" t="str">
        <f t="shared" si="147"/>
        <v/>
      </c>
      <c r="L2262" s="285" t="str">
        <f t="shared" si="148"/>
        <v/>
      </c>
      <c r="M2262" s="286" t="str">
        <f t="shared" ca="1" si="149"/>
        <v/>
      </c>
      <c r="U2262" s="275"/>
    </row>
    <row r="2263" spans="1:21" x14ac:dyDescent="0.25">
      <c r="A2263" s="276"/>
      <c r="B2263" s="277" t="str">
        <f>IF(Table9[[#This Row],[Código do agregado
'[Entidade']]]="","",(CONCATENATE(VLOOKUP(Table9[[#This Row],[Código do agregado
'[Entidade']]],Table8[[Código do agregado '[Entidade']]:[Código do agregado
'[1º Direito']]],8,FALSE),".",Table9[[#This Row],[Membro]])))</f>
        <v/>
      </c>
      <c r="C2263" s="278"/>
      <c r="D2263" s="279"/>
      <c r="E2263" s="280" t="str">
        <f ca="1">IF(Table9[[#This Row],[Data de nascimento (aaaa-mm-dd)]]="","",(IF(A2263="","",DATEDIF(D2263,NOW(),"y"))))</f>
        <v/>
      </c>
      <c r="F2263" s="281"/>
      <c r="G2263" s="282"/>
      <c r="H2263" s="283" t="str">
        <f>IF(G2263="","",IF(G2263&gt;(auxiliar!L$2*14),"Sim","Não"))</f>
        <v/>
      </c>
      <c r="I2263" s="384" t="str">
        <f t="shared" si="150"/>
        <v/>
      </c>
      <c r="J2263" s="380" t="str">
        <f>IF(Table9[[#This Row],[Código do agregado
'[Entidade']]]="","",IF(A2263&lt;&gt;A2262,"A",IF(J2262="A","B",IF(J2262="B","C",IF(J2262="C","D",IF(J2262="D","E",IF(J2262="E","F",IF(J2262="F","G",IF(J2262="G","H",IF(J2262="H","I",IF(J2262="I","J",IF(J2262="J","K",IF(J2262="K","L",IF(J2262="L","M",IF(J2262="M","N",IF(J2262="N","O",IF(J2262="O","P",IF(J2262="P","Q"))))))))))))))))))</f>
        <v/>
      </c>
      <c r="K2263" s="284" t="str">
        <f t="shared" si="147"/>
        <v/>
      </c>
      <c r="L2263" s="285" t="str">
        <f t="shared" si="148"/>
        <v/>
      </c>
      <c r="M2263" s="286" t="str">
        <f t="shared" ca="1" si="149"/>
        <v/>
      </c>
      <c r="U2263" s="275"/>
    </row>
    <row r="2264" spans="1:21" x14ac:dyDescent="0.25">
      <c r="A2264" s="276"/>
      <c r="B2264" s="277" t="str">
        <f>IF(Table9[[#This Row],[Código do agregado
'[Entidade']]]="","",(CONCATENATE(VLOOKUP(Table9[[#This Row],[Código do agregado
'[Entidade']]],Table8[[Código do agregado '[Entidade']]:[Código do agregado
'[1º Direito']]],8,FALSE),".",Table9[[#This Row],[Membro]])))</f>
        <v/>
      </c>
      <c r="C2264" s="278"/>
      <c r="D2264" s="279"/>
      <c r="E2264" s="280" t="str">
        <f ca="1">IF(Table9[[#This Row],[Data de nascimento (aaaa-mm-dd)]]="","",(IF(A2264="","",DATEDIF(D2264,NOW(),"y"))))</f>
        <v/>
      </c>
      <c r="F2264" s="281"/>
      <c r="G2264" s="282"/>
      <c r="H2264" s="283" t="str">
        <f>IF(G2264="","",IF(G2264&gt;(auxiliar!L$2*14),"Sim","Não"))</f>
        <v/>
      </c>
      <c r="I2264" s="384" t="str">
        <f t="shared" si="150"/>
        <v/>
      </c>
      <c r="J2264" s="380" t="str">
        <f>IF(Table9[[#This Row],[Código do agregado
'[Entidade']]]="","",IF(A2264&lt;&gt;A2263,"A",IF(J2263="A","B",IF(J2263="B","C",IF(J2263="C","D",IF(J2263="D","E",IF(J2263="E","F",IF(J2263="F","G",IF(J2263="G","H",IF(J2263="H","I",IF(J2263="I","J",IF(J2263="J","K",IF(J2263="K","L",IF(J2263="L","M",IF(J2263="M","N",IF(J2263="N","O",IF(J2263="O","P",IF(J2263="P","Q"))))))))))))))))))</f>
        <v/>
      </c>
      <c r="K2264" s="284" t="str">
        <f t="shared" si="147"/>
        <v/>
      </c>
      <c r="L2264" s="285" t="str">
        <f t="shared" si="148"/>
        <v/>
      </c>
      <c r="M2264" s="286" t="str">
        <f t="shared" ca="1" si="149"/>
        <v/>
      </c>
      <c r="U2264" s="275"/>
    </row>
    <row r="2265" spans="1:21" x14ac:dyDescent="0.25">
      <c r="A2265" s="276"/>
      <c r="B2265" s="277" t="str">
        <f>IF(Table9[[#This Row],[Código do agregado
'[Entidade']]]="","",(CONCATENATE(VLOOKUP(Table9[[#This Row],[Código do agregado
'[Entidade']]],Table8[[Código do agregado '[Entidade']]:[Código do agregado
'[1º Direito']]],8,FALSE),".",Table9[[#This Row],[Membro]])))</f>
        <v/>
      </c>
      <c r="C2265" s="278"/>
      <c r="D2265" s="279"/>
      <c r="E2265" s="280" t="str">
        <f ca="1">IF(Table9[[#This Row],[Data de nascimento (aaaa-mm-dd)]]="","",(IF(A2265="","",DATEDIF(D2265,NOW(),"y"))))</f>
        <v/>
      </c>
      <c r="F2265" s="281"/>
      <c r="G2265" s="282"/>
      <c r="H2265" s="283" t="str">
        <f>IF(G2265="","",IF(G2265&gt;(auxiliar!L$2*14),"Sim","Não"))</f>
        <v/>
      </c>
      <c r="I2265" s="384" t="str">
        <f t="shared" si="150"/>
        <v/>
      </c>
      <c r="J2265" s="380" t="str">
        <f>IF(Table9[[#This Row],[Código do agregado
'[Entidade']]]="","",IF(A2265&lt;&gt;A2264,"A",IF(J2264="A","B",IF(J2264="B","C",IF(J2264="C","D",IF(J2264="D","E",IF(J2264="E","F",IF(J2264="F","G",IF(J2264="G","H",IF(J2264="H","I",IF(J2264="I","J",IF(J2264="J","K",IF(J2264="K","L",IF(J2264="L","M",IF(J2264="M","N",IF(J2264="N","O",IF(J2264="O","P",IF(J2264="P","Q"))))))))))))))))))</f>
        <v/>
      </c>
      <c r="K2265" s="284" t="str">
        <f t="shared" si="147"/>
        <v/>
      </c>
      <c r="L2265" s="285" t="str">
        <f t="shared" si="148"/>
        <v/>
      </c>
      <c r="M2265" s="286" t="str">
        <f t="shared" ca="1" si="149"/>
        <v/>
      </c>
      <c r="U2265" s="275"/>
    </row>
    <row r="2266" spans="1:21" x14ac:dyDescent="0.25">
      <c r="A2266" s="276"/>
      <c r="B2266" s="277" t="str">
        <f>IF(Table9[[#This Row],[Código do agregado
'[Entidade']]]="","",(CONCATENATE(VLOOKUP(Table9[[#This Row],[Código do agregado
'[Entidade']]],Table8[[Código do agregado '[Entidade']]:[Código do agregado
'[1º Direito']]],8,FALSE),".",Table9[[#This Row],[Membro]])))</f>
        <v/>
      </c>
      <c r="C2266" s="278"/>
      <c r="D2266" s="279"/>
      <c r="E2266" s="280" t="str">
        <f ca="1">IF(Table9[[#This Row],[Data de nascimento (aaaa-mm-dd)]]="","",(IF(A2266="","",DATEDIF(D2266,NOW(),"y"))))</f>
        <v/>
      </c>
      <c r="F2266" s="281"/>
      <c r="G2266" s="282"/>
      <c r="H2266" s="283" t="str">
        <f>IF(G2266="","",IF(G2266&gt;(auxiliar!L$2*14),"Sim","Não"))</f>
        <v/>
      </c>
      <c r="I2266" s="384" t="str">
        <f t="shared" si="150"/>
        <v/>
      </c>
      <c r="J2266" s="380" t="str">
        <f>IF(Table9[[#This Row],[Código do agregado
'[Entidade']]]="","",IF(A2266&lt;&gt;A2265,"A",IF(J2265="A","B",IF(J2265="B","C",IF(J2265="C","D",IF(J2265="D","E",IF(J2265="E","F",IF(J2265="F","G",IF(J2265="G","H",IF(J2265="H","I",IF(J2265="I","J",IF(J2265="J","K",IF(J2265="K","L",IF(J2265="L","M",IF(J2265="M","N",IF(J2265="N","O",IF(J2265="O","P",IF(J2265="P","Q"))))))))))))))))))</f>
        <v/>
      </c>
      <c r="K2266" s="284" t="str">
        <f t="shared" si="147"/>
        <v/>
      </c>
      <c r="L2266" s="285" t="str">
        <f t="shared" si="148"/>
        <v/>
      </c>
      <c r="M2266" s="286" t="str">
        <f t="shared" ca="1" si="149"/>
        <v/>
      </c>
      <c r="U2266" s="275"/>
    </row>
    <row r="2267" spans="1:21" x14ac:dyDescent="0.25">
      <c r="A2267" s="276"/>
      <c r="B2267" s="277" t="str">
        <f>IF(Table9[[#This Row],[Código do agregado
'[Entidade']]]="","",(CONCATENATE(VLOOKUP(Table9[[#This Row],[Código do agregado
'[Entidade']]],Table8[[Código do agregado '[Entidade']]:[Código do agregado
'[1º Direito']]],8,FALSE),".",Table9[[#This Row],[Membro]])))</f>
        <v/>
      </c>
      <c r="C2267" s="278"/>
      <c r="D2267" s="279"/>
      <c r="E2267" s="280" t="str">
        <f ca="1">IF(Table9[[#This Row],[Data de nascimento (aaaa-mm-dd)]]="","",(IF(A2267="","",DATEDIF(D2267,NOW(),"y"))))</f>
        <v/>
      </c>
      <c r="F2267" s="281"/>
      <c r="G2267" s="282"/>
      <c r="H2267" s="283" t="str">
        <f>IF(G2267="","",IF(G2267&gt;(auxiliar!L$2*14),"Sim","Não"))</f>
        <v/>
      </c>
      <c r="I2267" s="384" t="str">
        <f t="shared" si="150"/>
        <v/>
      </c>
      <c r="J2267" s="380" t="str">
        <f>IF(Table9[[#This Row],[Código do agregado
'[Entidade']]]="","",IF(A2267&lt;&gt;A2266,"A",IF(J2266="A","B",IF(J2266="B","C",IF(J2266="C","D",IF(J2266="D","E",IF(J2266="E","F",IF(J2266="F","G",IF(J2266="G","H",IF(J2266="H","I",IF(J2266="I","J",IF(J2266="J","K",IF(J2266="K","L",IF(J2266="L","M",IF(J2266="M","N",IF(J2266="N","O",IF(J2266="O","P",IF(J2266="P","Q"))))))))))))))))))</f>
        <v/>
      </c>
      <c r="K2267" s="284" t="str">
        <f t="shared" si="147"/>
        <v/>
      </c>
      <c r="L2267" s="285" t="str">
        <f t="shared" si="148"/>
        <v/>
      </c>
      <c r="M2267" s="286" t="str">
        <f t="shared" ca="1" si="149"/>
        <v/>
      </c>
      <c r="U2267" s="275"/>
    </row>
    <row r="2268" spans="1:21" x14ac:dyDescent="0.25">
      <c r="A2268" s="276"/>
      <c r="B2268" s="277" t="str">
        <f>IF(Table9[[#This Row],[Código do agregado
'[Entidade']]]="","",(CONCATENATE(VLOOKUP(Table9[[#This Row],[Código do agregado
'[Entidade']]],Table8[[Código do agregado '[Entidade']]:[Código do agregado
'[1º Direito']]],8,FALSE),".",Table9[[#This Row],[Membro]])))</f>
        <v/>
      </c>
      <c r="C2268" s="278"/>
      <c r="D2268" s="279"/>
      <c r="E2268" s="280" t="str">
        <f ca="1">IF(Table9[[#This Row],[Data de nascimento (aaaa-mm-dd)]]="","",(IF(A2268="","",DATEDIF(D2268,NOW(),"y"))))</f>
        <v/>
      </c>
      <c r="F2268" s="281"/>
      <c r="G2268" s="282"/>
      <c r="H2268" s="283" t="str">
        <f>IF(G2268="","",IF(G2268&gt;(auxiliar!L$2*14),"Sim","Não"))</f>
        <v/>
      </c>
      <c r="I2268" s="384" t="str">
        <f t="shared" si="150"/>
        <v/>
      </c>
      <c r="J2268" s="380" t="str">
        <f>IF(Table9[[#This Row],[Código do agregado
'[Entidade']]]="","",IF(A2268&lt;&gt;A2267,"A",IF(J2267="A","B",IF(J2267="B","C",IF(J2267="C","D",IF(J2267="D","E",IF(J2267="E","F",IF(J2267="F","G",IF(J2267="G","H",IF(J2267="H","I",IF(J2267="I","J",IF(J2267="J","K",IF(J2267="K","L",IF(J2267="L","M",IF(J2267="M","N",IF(J2267="N","O",IF(J2267="O","P",IF(J2267="P","Q"))))))))))))))))))</f>
        <v/>
      </c>
      <c r="K2268" s="284" t="str">
        <f t="shared" si="147"/>
        <v/>
      </c>
      <c r="L2268" s="285" t="str">
        <f t="shared" si="148"/>
        <v/>
      </c>
      <c r="M2268" s="286" t="str">
        <f t="shared" ca="1" si="149"/>
        <v/>
      </c>
      <c r="U2268" s="275"/>
    </row>
    <row r="2269" spans="1:21" x14ac:dyDescent="0.25">
      <c r="A2269" s="276"/>
      <c r="B2269" s="277" t="str">
        <f>IF(Table9[[#This Row],[Código do agregado
'[Entidade']]]="","",(CONCATENATE(VLOOKUP(Table9[[#This Row],[Código do agregado
'[Entidade']]],Table8[[Código do agregado '[Entidade']]:[Código do agregado
'[1º Direito']]],8,FALSE),".",Table9[[#This Row],[Membro]])))</f>
        <v/>
      </c>
      <c r="C2269" s="278"/>
      <c r="D2269" s="279"/>
      <c r="E2269" s="280" t="str">
        <f ca="1">IF(Table9[[#This Row],[Data de nascimento (aaaa-mm-dd)]]="","",(IF(A2269="","",DATEDIF(D2269,NOW(),"y"))))</f>
        <v/>
      </c>
      <c r="F2269" s="281"/>
      <c r="G2269" s="282"/>
      <c r="H2269" s="283" t="str">
        <f>IF(G2269="","",IF(G2269&gt;(auxiliar!L$2*14),"Sim","Não"))</f>
        <v/>
      </c>
      <c r="I2269" s="384" t="str">
        <f t="shared" si="150"/>
        <v/>
      </c>
      <c r="J2269" s="380" t="str">
        <f>IF(Table9[[#This Row],[Código do agregado
'[Entidade']]]="","",IF(A2269&lt;&gt;A2268,"A",IF(J2268="A","B",IF(J2268="B","C",IF(J2268="C","D",IF(J2268="D","E",IF(J2268="E","F",IF(J2268="F","G",IF(J2268="G","H",IF(J2268="H","I",IF(J2268="I","J",IF(J2268="J","K",IF(J2268="K","L",IF(J2268="L","M",IF(J2268="M","N",IF(J2268="N","O",IF(J2268="O","P",IF(J2268="P","Q"))))))))))))))))))</f>
        <v/>
      </c>
      <c r="K2269" s="284" t="str">
        <f t="shared" si="147"/>
        <v/>
      </c>
      <c r="L2269" s="285" t="str">
        <f t="shared" si="148"/>
        <v/>
      </c>
      <c r="M2269" s="286" t="str">
        <f t="shared" ca="1" si="149"/>
        <v/>
      </c>
      <c r="U2269" s="275"/>
    </row>
    <row r="2270" spans="1:21" x14ac:dyDescent="0.25">
      <c r="A2270" s="276"/>
      <c r="B2270" s="277" t="str">
        <f>IF(Table9[[#This Row],[Código do agregado
'[Entidade']]]="","",(CONCATENATE(VLOOKUP(Table9[[#This Row],[Código do agregado
'[Entidade']]],Table8[[Código do agregado '[Entidade']]:[Código do agregado
'[1º Direito']]],8,FALSE),".",Table9[[#This Row],[Membro]])))</f>
        <v/>
      </c>
      <c r="C2270" s="278"/>
      <c r="D2270" s="279"/>
      <c r="E2270" s="280" t="str">
        <f ca="1">IF(Table9[[#This Row],[Data de nascimento (aaaa-mm-dd)]]="","",(IF(A2270="","",DATEDIF(D2270,NOW(),"y"))))</f>
        <v/>
      </c>
      <c r="F2270" s="281"/>
      <c r="G2270" s="282"/>
      <c r="H2270" s="283" t="str">
        <f>IF(G2270="","",IF(G2270&gt;(auxiliar!L$2*14),"Sim","Não"))</f>
        <v/>
      </c>
      <c r="I2270" s="384" t="str">
        <f t="shared" si="150"/>
        <v/>
      </c>
      <c r="J2270" s="380" t="str">
        <f>IF(Table9[[#This Row],[Código do agregado
'[Entidade']]]="","",IF(A2270&lt;&gt;A2269,"A",IF(J2269="A","B",IF(J2269="B","C",IF(J2269="C","D",IF(J2269="D","E",IF(J2269="E","F",IF(J2269="F","G",IF(J2269="G","H",IF(J2269="H","I",IF(J2269="I","J",IF(J2269="J","K",IF(J2269="K","L",IF(J2269="L","M",IF(J2269="M","N",IF(J2269="N","O",IF(J2269="O","P",IF(J2269="P","Q"))))))))))))))))))</f>
        <v/>
      </c>
      <c r="K2270" s="284" t="str">
        <f t="shared" si="147"/>
        <v/>
      </c>
      <c r="L2270" s="285" t="str">
        <f t="shared" si="148"/>
        <v/>
      </c>
      <c r="M2270" s="286" t="str">
        <f t="shared" ca="1" si="149"/>
        <v/>
      </c>
      <c r="U2270" s="275"/>
    </row>
    <row r="2271" spans="1:21" x14ac:dyDescent="0.25">
      <c r="A2271" s="276"/>
      <c r="B2271" s="277" t="str">
        <f>IF(Table9[[#This Row],[Código do agregado
'[Entidade']]]="","",(CONCATENATE(VLOOKUP(Table9[[#This Row],[Código do agregado
'[Entidade']]],Table8[[Código do agregado '[Entidade']]:[Código do agregado
'[1º Direito']]],8,FALSE),".",Table9[[#This Row],[Membro]])))</f>
        <v/>
      </c>
      <c r="C2271" s="278"/>
      <c r="D2271" s="279"/>
      <c r="E2271" s="280" t="str">
        <f ca="1">IF(Table9[[#This Row],[Data de nascimento (aaaa-mm-dd)]]="","",(IF(A2271="","",DATEDIF(D2271,NOW(),"y"))))</f>
        <v/>
      </c>
      <c r="F2271" s="281"/>
      <c r="G2271" s="282"/>
      <c r="H2271" s="283" t="str">
        <f>IF(G2271="","",IF(G2271&gt;(auxiliar!L$2*14),"Sim","Não"))</f>
        <v/>
      </c>
      <c r="I2271" s="384" t="str">
        <f t="shared" si="150"/>
        <v/>
      </c>
      <c r="J2271" s="380" t="str">
        <f>IF(Table9[[#This Row],[Código do agregado
'[Entidade']]]="","",IF(A2271&lt;&gt;A2270,"A",IF(J2270="A","B",IF(J2270="B","C",IF(J2270="C","D",IF(J2270="D","E",IF(J2270="E","F",IF(J2270="F","G",IF(J2270="G","H",IF(J2270="H","I",IF(J2270="I","J",IF(J2270="J","K",IF(J2270="K","L",IF(J2270="L","M",IF(J2270="M","N",IF(J2270="N","O",IF(J2270="O","P",IF(J2270="P","Q"))))))))))))))))))</f>
        <v/>
      </c>
      <c r="K2271" s="284" t="str">
        <f t="shared" si="147"/>
        <v/>
      </c>
      <c r="L2271" s="285" t="str">
        <f t="shared" si="148"/>
        <v/>
      </c>
      <c r="M2271" s="286" t="str">
        <f t="shared" ca="1" si="149"/>
        <v/>
      </c>
      <c r="U2271" s="275"/>
    </row>
    <row r="2272" spans="1:21" x14ac:dyDescent="0.25">
      <c r="A2272" s="276"/>
      <c r="B2272" s="277" t="str">
        <f>IF(Table9[[#This Row],[Código do agregado
'[Entidade']]]="","",(CONCATENATE(VLOOKUP(Table9[[#This Row],[Código do agregado
'[Entidade']]],Table8[[Código do agregado '[Entidade']]:[Código do agregado
'[1º Direito']]],8,FALSE),".",Table9[[#This Row],[Membro]])))</f>
        <v/>
      </c>
      <c r="C2272" s="278"/>
      <c r="D2272" s="279"/>
      <c r="E2272" s="280" t="str">
        <f ca="1">IF(Table9[[#This Row],[Data de nascimento (aaaa-mm-dd)]]="","",(IF(A2272="","",DATEDIF(D2272,NOW(),"y"))))</f>
        <v/>
      </c>
      <c r="F2272" s="281"/>
      <c r="G2272" s="282"/>
      <c r="H2272" s="283" t="str">
        <f>IF(G2272="","",IF(G2272&gt;(auxiliar!L$2*14),"Sim","Não"))</f>
        <v/>
      </c>
      <c r="I2272" s="384" t="str">
        <f t="shared" si="150"/>
        <v/>
      </c>
      <c r="J2272" s="380" t="str">
        <f>IF(Table9[[#This Row],[Código do agregado
'[Entidade']]]="","",IF(A2272&lt;&gt;A2271,"A",IF(J2271="A","B",IF(J2271="B","C",IF(J2271="C","D",IF(J2271="D","E",IF(J2271="E","F",IF(J2271="F","G",IF(J2271="G","H",IF(J2271="H","I",IF(J2271="I","J",IF(J2271="J","K",IF(J2271="K","L",IF(J2271="L","M",IF(J2271="M","N",IF(J2271="N","O",IF(J2271="O","P",IF(J2271="P","Q"))))))))))))))))))</f>
        <v/>
      </c>
      <c r="K2272" s="284" t="str">
        <f t="shared" si="147"/>
        <v/>
      </c>
      <c r="L2272" s="285" t="str">
        <f t="shared" si="148"/>
        <v/>
      </c>
      <c r="M2272" s="286" t="str">
        <f t="shared" ca="1" si="149"/>
        <v/>
      </c>
      <c r="U2272" s="275"/>
    </row>
    <row r="2273" spans="1:21" x14ac:dyDescent="0.25">
      <c r="A2273" s="276"/>
      <c r="B2273" s="277" t="str">
        <f>IF(Table9[[#This Row],[Código do agregado
'[Entidade']]]="","",(CONCATENATE(VLOOKUP(Table9[[#This Row],[Código do agregado
'[Entidade']]],Table8[[Código do agregado '[Entidade']]:[Código do agregado
'[1º Direito']]],8,FALSE),".",Table9[[#This Row],[Membro]])))</f>
        <v/>
      </c>
      <c r="C2273" s="278"/>
      <c r="D2273" s="279"/>
      <c r="E2273" s="280" t="str">
        <f ca="1">IF(Table9[[#This Row],[Data de nascimento (aaaa-mm-dd)]]="","",(IF(A2273="","",DATEDIF(D2273,NOW(),"y"))))</f>
        <v/>
      </c>
      <c r="F2273" s="281"/>
      <c r="G2273" s="282"/>
      <c r="H2273" s="283" t="str">
        <f>IF(G2273="","",IF(G2273&gt;(auxiliar!L$2*14),"Sim","Não"))</f>
        <v/>
      </c>
      <c r="I2273" s="384" t="str">
        <f t="shared" si="150"/>
        <v/>
      </c>
      <c r="J2273" s="380" t="str">
        <f>IF(Table9[[#This Row],[Código do agregado
'[Entidade']]]="","",IF(A2273&lt;&gt;A2272,"A",IF(J2272="A","B",IF(J2272="B","C",IF(J2272="C","D",IF(J2272="D","E",IF(J2272="E","F",IF(J2272="F","G",IF(J2272="G","H",IF(J2272="H","I",IF(J2272="I","J",IF(J2272="J","K",IF(J2272="K","L",IF(J2272="L","M",IF(J2272="M","N",IF(J2272="N","O",IF(J2272="O","P",IF(J2272="P","Q"))))))))))))))))))</f>
        <v/>
      </c>
      <c r="K2273" s="284" t="str">
        <f t="shared" si="147"/>
        <v/>
      </c>
      <c r="L2273" s="285" t="str">
        <f t="shared" si="148"/>
        <v/>
      </c>
      <c r="M2273" s="286" t="str">
        <f t="shared" ca="1" si="149"/>
        <v/>
      </c>
      <c r="U2273" s="275"/>
    </row>
    <row r="2274" spans="1:21" x14ac:dyDescent="0.25">
      <c r="A2274" s="276"/>
      <c r="B2274" s="277" t="str">
        <f>IF(Table9[[#This Row],[Código do agregado
'[Entidade']]]="","",(CONCATENATE(VLOOKUP(Table9[[#This Row],[Código do agregado
'[Entidade']]],Table8[[Código do agregado '[Entidade']]:[Código do agregado
'[1º Direito']]],8,FALSE),".",Table9[[#This Row],[Membro]])))</f>
        <v/>
      </c>
      <c r="C2274" s="278"/>
      <c r="D2274" s="279"/>
      <c r="E2274" s="280" t="str">
        <f ca="1">IF(Table9[[#This Row],[Data de nascimento (aaaa-mm-dd)]]="","",(IF(A2274="","",DATEDIF(D2274,NOW(),"y"))))</f>
        <v/>
      </c>
      <c r="F2274" s="281"/>
      <c r="G2274" s="282"/>
      <c r="H2274" s="283" t="str">
        <f>IF(G2274="","",IF(G2274&gt;(auxiliar!L$2*14),"Sim","Não"))</f>
        <v/>
      </c>
      <c r="I2274" s="384" t="str">
        <f t="shared" si="150"/>
        <v/>
      </c>
      <c r="J2274" s="380" t="str">
        <f>IF(Table9[[#This Row],[Código do agregado
'[Entidade']]]="","",IF(A2274&lt;&gt;A2273,"A",IF(J2273="A","B",IF(J2273="B","C",IF(J2273="C","D",IF(J2273="D","E",IF(J2273="E","F",IF(J2273="F","G",IF(J2273="G","H",IF(J2273="H","I",IF(J2273="I","J",IF(J2273="J","K",IF(J2273="K","L",IF(J2273="L","M",IF(J2273="M","N",IF(J2273="N","O",IF(J2273="O","P",IF(J2273="P","Q"))))))))))))))))))</f>
        <v/>
      </c>
      <c r="K2274" s="284" t="str">
        <f t="shared" si="147"/>
        <v/>
      </c>
      <c r="L2274" s="285" t="str">
        <f t="shared" si="148"/>
        <v/>
      </c>
      <c r="M2274" s="286" t="str">
        <f t="shared" ca="1" si="149"/>
        <v/>
      </c>
      <c r="U2274" s="275"/>
    </row>
    <row r="2275" spans="1:21" x14ac:dyDescent="0.25">
      <c r="A2275" s="276"/>
      <c r="B2275" s="277" t="str">
        <f>IF(Table9[[#This Row],[Código do agregado
'[Entidade']]]="","",(CONCATENATE(VLOOKUP(Table9[[#This Row],[Código do agregado
'[Entidade']]],Table8[[Código do agregado '[Entidade']]:[Código do agregado
'[1º Direito']]],8,FALSE),".",Table9[[#This Row],[Membro]])))</f>
        <v/>
      </c>
      <c r="C2275" s="278"/>
      <c r="D2275" s="279"/>
      <c r="E2275" s="280" t="str">
        <f ca="1">IF(Table9[[#This Row],[Data de nascimento (aaaa-mm-dd)]]="","",(IF(A2275="","",DATEDIF(D2275,NOW(),"y"))))</f>
        <v/>
      </c>
      <c r="F2275" s="281"/>
      <c r="G2275" s="282"/>
      <c r="H2275" s="283" t="str">
        <f>IF(G2275="","",IF(G2275&gt;(auxiliar!L$2*14),"Sim","Não"))</f>
        <v/>
      </c>
      <c r="I2275" s="384" t="str">
        <f t="shared" si="150"/>
        <v/>
      </c>
      <c r="J2275" s="380" t="str">
        <f>IF(Table9[[#This Row],[Código do agregado
'[Entidade']]]="","",IF(A2275&lt;&gt;A2274,"A",IF(J2274="A","B",IF(J2274="B","C",IF(J2274="C","D",IF(J2274="D","E",IF(J2274="E","F",IF(J2274="F","G",IF(J2274="G","H",IF(J2274="H","I",IF(J2274="I","J",IF(J2274="J","K",IF(J2274="K","L",IF(J2274="L","M",IF(J2274="M","N",IF(J2274="N","O",IF(J2274="O","P",IF(J2274="P","Q"))))))))))))))))))</f>
        <v/>
      </c>
      <c r="K2275" s="284" t="str">
        <f t="shared" si="147"/>
        <v/>
      </c>
      <c r="L2275" s="285" t="str">
        <f t="shared" si="148"/>
        <v/>
      </c>
      <c r="M2275" s="286" t="str">
        <f t="shared" ca="1" si="149"/>
        <v/>
      </c>
      <c r="U2275" s="275"/>
    </row>
    <row r="2276" spans="1:21" x14ac:dyDescent="0.25">
      <c r="A2276" s="276"/>
      <c r="B2276" s="277" t="str">
        <f>IF(Table9[[#This Row],[Código do agregado
'[Entidade']]]="","",(CONCATENATE(VLOOKUP(Table9[[#This Row],[Código do agregado
'[Entidade']]],Table8[[Código do agregado '[Entidade']]:[Código do agregado
'[1º Direito']]],8,FALSE),".",Table9[[#This Row],[Membro]])))</f>
        <v/>
      </c>
      <c r="C2276" s="278"/>
      <c r="D2276" s="279"/>
      <c r="E2276" s="280" t="str">
        <f ca="1">IF(Table9[[#This Row],[Data de nascimento (aaaa-mm-dd)]]="","",(IF(A2276="","",DATEDIF(D2276,NOW(),"y"))))</f>
        <v/>
      </c>
      <c r="F2276" s="281"/>
      <c r="G2276" s="282"/>
      <c r="H2276" s="283" t="str">
        <f>IF(G2276="","",IF(G2276&gt;(auxiliar!L$2*14),"Sim","Não"))</f>
        <v/>
      </c>
      <c r="I2276" s="384" t="str">
        <f t="shared" si="150"/>
        <v/>
      </c>
      <c r="J2276" s="380" t="str">
        <f>IF(Table9[[#This Row],[Código do agregado
'[Entidade']]]="","",IF(A2276&lt;&gt;A2275,"A",IF(J2275="A","B",IF(J2275="B","C",IF(J2275="C","D",IF(J2275="D","E",IF(J2275="E","F",IF(J2275="F","G",IF(J2275="G","H",IF(J2275="H","I",IF(J2275="I","J",IF(J2275="J","K",IF(J2275="K","L",IF(J2275="L","M",IF(J2275="M","N",IF(J2275="N","O",IF(J2275="O","P",IF(J2275="P","Q"))))))))))))))))))</f>
        <v/>
      </c>
      <c r="K2276" s="284" t="str">
        <f t="shared" si="147"/>
        <v/>
      </c>
      <c r="L2276" s="285" t="str">
        <f t="shared" si="148"/>
        <v/>
      </c>
      <c r="M2276" s="286" t="str">
        <f t="shared" ca="1" si="149"/>
        <v/>
      </c>
      <c r="U2276" s="275"/>
    </row>
    <row r="2277" spans="1:21" x14ac:dyDescent="0.25">
      <c r="A2277" s="276"/>
      <c r="B2277" s="277" t="str">
        <f>IF(Table9[[#This Row],[Código do agregado
'[Entidade']]]="","",(CONCATENATE(VLOOKUP(Table9[[#This Row],[Código do agregado
'[Entidade']]],Table8[[Código do agregado '[Entidade']]:[Código do agregado
'[1º Direito']]],8,FALSE),".",Table9[[#This Row],[Membro]])))</f>
        <v/>
      </c>
      <c r="C2277" s="278"/>
      <c r="D2277" s="279"/>
      <c r="E2277" s="280" t="str">
        <f ca="1">IF(Table9[[#This Row],[Data de nascimento (aaaa-mm-dd)]]="","",(IF(A2277="","",DATEDIF(D2277,NOW(),"y"))))</f>
        <v/>
      </c>
      <c r="F2277" s="281"/>
      <c r="G2277" s="282"/>
      <c r="H2277" s="283" t="str">
        <f>IF(G2277="","",IF(G2277&gt;(auxiliar!L$2*14),"Sim","Não"))</f>
        <v/>
      </c>
      <c r="I2277" s="384" t="str">
        <f t="shared" si="150"/>
        <v/>
      </c>
      <c r="J2277" s="380" t="str">
        <f>IF(Table9[[#This Row],[Código do agregado
'[Entidade']]]="","",IF(A2277&lt;&gt;A2276,"A",IF(J2276="A","B",IF(J2276="B","C",IF(J2276="C","D",IF(J2276="D","E",IF(J2276="E","F",IF(J2276="F","G",IF(J2276="G","H",IF(J2276="H","I",IF(J2276="I","J",IF(J2276="J","K",IF(J2276="K","L",IF(J2276="L","M",IF(J2276="M","N",IF(J2276="N","O",IF(J2276="O","P",IF(J2276="P","Q"))))))))))))))))))</f>
        <v/>
      </c>
      <c r="K2277" s="284" t="str">
        <f t="shared" si="147"/>
        <v/>
      </c>
      <c r="L2277" s="285" t="str">
        <f t="shared" si="148"/>
        <v/>
      </c>
      <c r="M2277" s="286" t="str">
        <f t="shared" ca="1" si="149"/>
        <v/>
      </c>
      <c r="U2277" s="275"/>
    </row>
    <row r="2278" spans="1:21" x14ac:dyDescent="0.25">
      <c r="A2278" s="276"/>
      <c r="B2278" s="277" t="str">
        <f>IF(Table9[[#This Row],[Código do agregado
'[Entidade']]]="","",(CONCATENATE(VLOOKUP(Table9[[#This Row],[Código do agregado
'[Entidade']]],Table8[[Código do agregado '[Entidade']]:[Código do agregado
'[1º Direito']]],8,FALSE),".",Table9[[#This Row],[Membro]])))</f>
        <v/>
      </c>
      <c r="C2278" s="278"/>
      <c r="D2278" s="279"/>
      <c r="E2278" s="280" t="str">
        <f ca="1">IF(Table9[[#This Row],[Data de nascimento (aaaa-mm-dd)]]="","",(IF(A2278="","",DATEDIF(D2278,NOW(),"y"))))</f>
        <v/>
      </c>
      <c r="F2278" s="281"/>
      <c r="G2278" s="282"/>
      <c r="H2278" s="283" t="str">
        <f>IF(G2278="","",IF(G2278&gt;(auxiliar!L$2*14),"Sim","Não"))</f>
        <v/>
      </c>
      <c r="I2278" s="384" t="str">
        <f t="shared" si="150"/>
        <v/>
      </c>
      <c r="J2278" s="380" t="str">
        <f>IF(Table9[[#This Row],[Código do agregado
'[Entidade']]]="","",IF(A2278&lt;&gt;A2277,"A",IF(J2277="A","B",IF(J2277="B","C",IF(J2277="C","D",IF(J2277="D","E",IF(J2277="E","F",IF(J2277="F","G",IF(J2277="G","H",IF(J2277="H","I",IF(J2277="I","J",IF(J2277="J","K",IF(J2277="K","L",IF(J2277="L","M",IF(J2277="M","N",IF(J2277="N","O",IF(J2277="O","P",IF(J2277="P","Q"))))))))))))))))))</f>
        <v/>
      </c>
      <c r="K2278" s="284" t="str">
        <f t="shared" si="147"/>
        <v/>
      </c>
      <c r="L2278" s="285" t="str">
        <f t="shared" si="148"/>
        <v/>
      </c>
      <c r="M2278" s="286" t="str">
        <f t="shared" ca="1" si="149"/>
        <v/>
      </c>
      <c r="U2278" s="275"/>
    </row>
    <row r="2279" spans="1:21" x14ac:dyDescent="0.25">
      <c r="A2279" s="276"/>
      <c r="B2279" s="277" t="str">
        <f>IF(Table9[[#This Row],[Código do agregado
'[Entidade']]]="","",(CONCATENATE(VLOOKUP(Table9[[#This Row],[Código do agregado
'[Entidade']]],Table8[[Código do agregado '[Entidade']]:[Código do agregado
'[1º Direito']]],8,FALSE),".",Table9[[#This Row],[Membro]])))</f>
        <v/>
      </c>
      <c r="C2279" s="278"/>
      <c r="D2279" s="279"/>
      <c r="E2279" s="280" t="str">
        <f ca="1">IF(Table9[[#This Row],[Data de nascimento (aaaa-mm-dd)]]="","",(IF(A2279="","",DATEDIF(D2279,NOW(),"y"))))</f>
        <v/>
      </c>
      <c r="F2279" s="281"/>
      <c r="G2279" s="282"/>
      <c r="H2279" s="283" t="str">
        <f>IF(G2279="","",IF(G2279&gt;(auxiliar!L$2*14),"Sim","Não"))</f>
        <v/>
      </c>
      <c r="I2279" s="384" t="str">
        <f t="shared" si="150"/>
        <v/>
      </c>
      <c r="J2279" s="380" t="str">
        <f>IF(Table9[[#This Row],[Código do agregado
'[Entidade']]]="","",IF(A2279&lt;&gt;A2278,"A",IF(J2278="A","B",IF(J2278="B","C",IF(J2278="C","D",IF(J2278="D","E",IF(J2278="E","F",IF(J2278="F","G",IF(J2278="G","H",IF(J2278="H","I",IF(J2278="I","J",IF(J2278="J","K",IF(J2278="K","L",IF(J2278="L","M",IF(J2278="M","N",IF(J2278="N","O",IF(J2278="O","P",IF(J2278="P","Q"))))))))))))))))))</f>
        <v/>
      </c>
      <c r="K2279" s="284" t="str">
        <f t="shared" si="147"/>
        <v/>
      </c>
      <c r="L2279" s="285" t="str">
        <f t="shared" si="148"/>
        <v/>
      </c>
      <c r="M2279" s="286" t="str">
        <f t="shared" ca="1" si="149"/>
        <v/>
      </c>
      <c r="U2279" s="275"/>
    </row>
    <row r="2280" spans="1:21" x14ac:dyDescent="0.25">
      <c r="A2280" s="276"/>
      <c r="B2280" s="277" t="str">
        <f>IF(Table9[[#This Row],[Código do agregado
'[Entidade']]]="","",(CONCATENATE(VLOOKUP(Table9[[#This Row],[Código do agregado
'[Entidade']]],Table8[[Código do agregado '[Entidade']]:[Código do agregado
'[1º Direito']]],8,FALSE),".",Table9[[#This Row],[Membro]])))</f>
        <v/>
      </c>
      <c r="C2280" s="278"/>
      <c r="D2280" s="279"/>
      <c r="E2280" s="280" t="str">
        <f ca="1">IF(Table9[[#This Row],[Data de nascimento (aaaa-mm-dd)]]="","",(IF(A2280="","",DATEDIF(D2280,NOW(),"y"))))</f>
        <v/>
      </c>
      <c r="F2280" s="281"/>
      <c r="G2280" s="282"/>
      <c r="H2280" s="283" t="str">
        <f>IF(G2280="","",IF(G2280&gt;(auxiliar!L$2*14),"Sim","Não"))</f>
        <v/>
      </c>
      <c r="I2280" s="384" t="str">
        <f t="shared" si="150"/>
        <v/>
      </c>
      <c r="J2280" s="380" t="str">
        <f>IF(Table9[[#This Row],[Código do agregado
'[Entidade']]]="","",IF(A2280&lt;&gt;A2279,"A",IF(J2279="A","B",IF(J2279="B","C",IF(J2279="C","D",IF(J2279="D","E",IF(J2279="E","F",IF(J2279="F","G",IF(J2279="G","H",IF(J2279="H","I",IF(J2279="I","J",IF(J2279="J","K",IF(J2279="K","L",IF(J2279="L","M",IF(J2279="M","N",IF(J2279="N","O",IF(J2279="O","P",IF(J2279="P","Q"))))))))))))))))))</f>
        <v/>
      </c>
      <c r="K2280" s="284" t="str">
        <f t="shared" si="147"/>
        <v/>
      </c>
      <c r="L2280" s="285" t="str">
        <f t="shared" si="148"/>
        <v/>
      </c>
      <c r="M2280" s="286" t="str">
        <f t="shared" ca="1" si="149"/>
        <v/>
      </c>
      <c r="U2280" s="275"/>
    </row>
    <row r="2281" spans="1:21" x14ac:dyDescent="0.25">
      <c r="A2281" s="276"/>
      <c r="B2281" s="277" t="str">
        <f>IF(Table9[[#This Row],[Código do agregado
'[Entidade']]]="","",(CONCATENATE(VLOOKUP(Table9[[#This Row],[Código do agregado
'[Entidade']]],Table8[[Código do agregado '[Entidade']]:[Código do agregado
'[1º Direito']]],8,FALSE),".",Table9[[#This Row],[Membro]])))</f>
        <v/>
      </c>
      <c r="C2281" s="278"/>
      <c r="D2281" s="279"/>
      <c r="E2281" s="280" t="str">
        <f ca="1">IF(Table9[[#This Row],[Data de nascimento (aaaa-mm-dd)]]="","",(IF(A2281="","",DATEDIF(D2281,NOW(),"y"))))</f>
        <v/>
      </c>
      <c r="F2281" s="281"/>
      <c r="G2281" s="282"/>
      <c r="H2281" s="283" t="str">
        <f>IF(G2281="","",IF(G2281&gt;(auxiliar!L$2*14),"Sim","Não"))</f>
        <v/>
      </c>
      <c r="I2281" s="384" t="str">
        <f t="shared" si="150"/>
        <v/>
      </c>
      <c r="J2281" s="380" t="str">
        <f>IF(Table9[[#This Row],[Código do agregado
'[Entidade']]]="","",IF(A2281&lt;&gt;A2280,"A",IF(J2280="A","B",IF(J2280="B","C",IF(J2280="C","D",IF(J2280="D","E",IF(J2280="E","F",IF(J2280="F","G",IF(J2280="G","H",IF(J2280="H","I",IF(J2280="I","J",IF(J2280="J","K",IF(J2280="K","L",IF(J2280="L","M",IF(J2280="M","N",IF(J2280="N","O",IF(J2280="O","P",IF(J2280="P","Q"))))))))))))))))))</f>
        <v/>
      </c>
      <c r="K2281" s="284" t="str">
        <f t="shared" si="147"/>
        <v/>
      </c>
      <c r="L2281" s="285" t="str">
        <f t="shared" si="148"/>
        <v/>
      </c>
      <c r="M2281" s="286" t="str">
        <f t="shared" ca="1" si="149"/>
        <v/>
      </c>
      <c r="U2281" s="275"/>
    </row>
    <row r="2282" spans="1:21" x14ac:dyDescent="0.25">
      <c r="A2282" s="276"/>
      <c r="B2282" s="277" t="str">
        <f>IF(Table9[[#This Row],[Código do agregado
'[Entidade']]]="","",(CONCATENATE(VLOOKUP(Table9[[#This Row],[Código do agregado
'[Entidade']]],Table8[[Código do agregado '[Entidade']]:[Código do agregado
'[1º Direito']]],8,FALSE),".",Table9[[#This Row],[Membro]])))</f>
        <v/>
      </c>
      <c r="C2282" s="278"/>
      <c r="D2282" s="279"/>
      <c r="E2282" s="280" t="str">
        <f ca="1">IF(Table9[[#This Row],[Data de nascimento (aaaa-mm-dd)]]="","",(IF(A2282="","",DATEDIF(D2282,NOW(),"y"))))</f>
        <v/>
      </c>
      <c r="F2282" s="281"/>
      <c r="G2282" s="282"/>
      <c r="H2282" s="283" t="str">
        <f>IF(G2282="","",IF(G2282&gt;(auxiliar!L$2*14),"Sim","Não"))</f>
        <v/>
      </c>
      <c r="I2282" s="384" t="str">
        <f t="shared" si="150"/>
        <v/>
      </c>
      <c r="J2282" s="380" t="str">
        <f>IF(Table9[[#This Row],[Código do agregado
'[Entidade']]]="","",IF(A2282&lt;&gt;A2281,"A",IF(J2281="A","B",IF(J2281="B","C",IF(J2281="C","D",IF(J2281="D","E",IF(J2281="E","F",IF(J2281="F","G",IF(J2281="G","H",IF(J2281="H","I",IF(J2281="I","J",IF(J2281="J","K",IF(J2281="K","L",IF(J2281="L","M",IF(J2281="M","N",IF(J2281="N","O",IF(J2281="O","P",IF(J2281="P","Q"))))))))))))))))))</f>
        <v/>
      </c>
      <c r="K2282" s="284" t="str">
        <f t="shared" si="147"/>
        <v/>
      </c>
      <c r="L2282" s="285" t="str">
        <f t="shared" si="148"/>
        <v/>
      </c>
      <c r="M2282" s="286" t="str">
        <f t="shared" ca="1" si="149"/>
        <v/>
      </c>
      <c r="U2282" s="275"/>
    </row>
    <row r="2283" spans="1:21" x14ac:dyDescent="0.25">
      <c r="A2283" s="276"/>
      <c r="B2283" s="277" t="str">
        <f>IF(Table9[[#This Row],[Código do agregado
'[Entidade']]]="","",(CONCATENATE(VLOOKUP(Table9[[#This Row],[Código do agregado
'[Entidade']]],Table8[[Código do agregado '[Entidade']]:[Código do agregado
'[1º Direito']]],8,FALSE),".",Table9[[#This Row],[Membro]])))</f>
        <v/>
      </c>
      <c r="C2283" s="278"/>
      <c r="D2283" s="279"/>
      <c r="E2283" s="280" t="str">
        <f ca="1">IF(Table9[[#This Row],[Data de nascimento (aaaa-mm-dd)]]="","",(IF(A2283="","",DATEDIF(D2283,NOW(),"y"))))</f>
        <v/>
      </c>
      <c r="F2283" s="281"/>
      <c r="G2283" s="282"/>
      <c r="H2283" s="283" t="str">
        <f>IF(G2283="","",IF(G2283&gt;(auxiliar!L$2*14),"Sim","Não"))</f>
        <v/>
      </c>
      <c r="I2283" s="384" t="str">
        <f t="shared" si="150"/>
        <v/>
      </c>
      <c r="J2283" s="380" t="str">
        <f>IF(Table9[[#This Row],[Código do agregado
'[Entidade']]]="","",IF(A2283&lt;&gt;A2282,"A",IF(J2282="A","B",IF(J2282="B","C",IF(J2282="C","D",IF(J2282="D","E",IF(J2282="E","F",IF(J2282="F","G",IF(J2282="G","H",IF(J2282="H","I",IF(J2282="I","J",IF(J2282="J","K",IF(J2282="K","L",IF(J2282="L","M",IF(J2282="M","N",IF(J2282="N","O",IF(J2282="O","P",IF(J2282="P","Q"))))))))))))))))))</f>
        <v/>
      </c>
      <c r="K2283" s="284" t="str">
        <f t="shared" ref="K2283:K2346" si="151">IFERROR(IF(OR(RIGHT(C2283,1)-(11-((9*LEFT(C2283,1)+8*MID(C2283,2,1)+7*MID(C2283,3,1)+6*MID(C2283,4,1)+5*MID(C2283,5,1)+4*MID(C2283,6,1)+3*MID(C2283,7,1)+2*MID(C2283,8,1))-(11*INT((9*LEFT(C2283,1)+8*MID(C2283,2,1)+7*MID(C2283,3,1)+6*MID(C2283,4,1)+5*MID(C2283,5,1)+4*MID(C2283,6,1)+3*MID(C2283,7,1)+2*MID(C2283,8,1))/11))))=0,RIGHT(C2283,1)-(11-((9*LEFT(C2283,1)+8*MID(C2283,2,1)+7*MID(C2283,3,1)+6*MID(C2283,4,1)+5*MID(C2283,5,1)+4*MID(C2283,6,1)+3*MID(C2283,7,1)+2*MID(C2283,8,1))-(11*INT((9*LEFT(C2283,1)+8*MID(C2283,2,1)+7*MID(C2283,3,1)+6*MID(C2283,4,1)+5*MID(C2283,5,1)+4*MID(C2283,6,1)+3*MID(C2283,7,1)+2*MID(C2283,8,1))/11))))=-11,RIGHT(C2283,1)-(11-((9*LEFT(C2283,1)+8*MID(C2283,2,1)+7*MID(C2283,3,1)+6*MID(C2283,4,1)+5*MID(C2283,5,1)+4*MID(C2283,6,1)+3*MID(C2283,7,1)+2*MID(C2283,8,1))-(11*INT((9*LEFT(C2283,1)+8*MID(C2283,2,1)+7*MID(C2283,3,1)+6*MID(C2283,4,1)+5*MID(C2283,5,1)+4*MID(C2283,6,1)+3*MID(C2283,7,1)+2*MID(C2283,8,1))/11))))=-10),"","X"),"")</f>
        <v/>
      </c>
      <c r="L2283" s="285" t="str">
        <f t="shared" ref="L2283:L2346" si="152">IF(RIGHT(B2283,1)="A","",IF(B2283="","",IF(OR(E2283&gt;65,AND(E2283&gt;17,E2283&lt;26)),"Rend","")))</f>
        <v/>
      </c>
      <c r="M2283" s="286" t="str">
        <f t="shared" ref="M2283:M2346" ca="1" si="153">IF(OR(E2283&lt;18,AND(H2283="Não",L2283="Rend")),"Dep","")</f>
        <v/>
      </c>
      <c r="U2283" s="275"/>
    </row>
    <row r="2284" spans="1:21" x14ac:dyDescent="0.25">
      <c r="A2284" s="276"/>
      <c r="B2284" s="277" t="str">
        <f>IF(Table9[[#This Row],[Código do agregado
'[Entidade']]]="","",(CONCATENATE(VLOOKUP(Table9[[#This Row],[Código do agregado
'[Entidade']]],Table8[[Código do agregado '[Entidade']]:[Código do agregado
'[1º Direito']]],8,FALSE),".",Table9[[#This Row],[Membro]])))</f>
        <v/>
      </c>
      <c r="C2284" s="278"/>
      <c r="D2284" s="279"/>
      <c r="E2284" s="280" t="str">
        <f ca="1">IF(Table9[[#This Row],[Data de nascimento (aaaa-mm-dd)]]="","",(IF(A2284="","",DATEDIF(D2284,NOW(),"y"))))</f>
        <v/>
      </c>
      <c r="F2284" s="281"/>
      <c r="G2284" s="282"/>
      <c r="H2284" s="283" t="str">
        <f>IF(G2284="","",IF(G2284&gt;(auxiliar!L$2*14),"Sim","Não"))</f>
        <v/>
      </c>
      <c r="I2284" s="384" t="str">
        <f t="shared" si="150"/>
        <v/>
      </c>
      <c r="J2284" s="380" t="str">
        <f>IF(Table9[[#This Row],[Código do agregado
'[Entidade']]]="","",IF(A2284&lt;&gt;A2283,"A",IF(J2283="A","B",IF(J2283="B","C",IF(J2283="C","D",IF(J2283="D","E",IF(J2283="E","F",IF(J2283="F","G",IF(J2283="G","H",IF(J2283="H","I",IF(J2283="I","J",IF(J2283="J","K",IF(J2283="K","L",IF(J2283="L","M",IF(J2283="M","N",IF(J2283="N","O",IF(J2283="O","P",IF(J2283="P","Q"))))))))))))))))))</f>
        <v/>
      </c>
      <c r="K2284" s="284" t="str">
        <f t="shared" si="151"/>
        <v/>
      </c>
      <c r="L2284" s="285" t="str">
        <f t="shared" si="152"/>
        <v/>
      </c>
      <c r="M2284" s="286" t="str">
        <f t="shared" ca="1" si="153"/>
        <v/>
      </c>
      <c r="U2284" s="275"/>
    </row>
    <row r="2285" spans="1:21" x14ac:dyDescent="0.25">
      <c r="A2285" s="276"/>
      <c r="B2285" s="277" t="str">
        <f>IF(Table9[[#This Row],[Código do agregado
'[Entidade']]]="","",(CONCATENATE(VLOOKUP(Table9[[#This Row],[Código do agregado
'[Entidade']]],Table8[[Código do agregado '[Entidade']]:[Código do agregado
'[1º Direito']]],8,FALSE),".",Table9[[#This Row],[Membro]])))</f>
        <v/>
      </c>
      <c r="C2285" s="278"/>
      <c r="D2285" s="279"/>
      <c r="E2285" s="280" t="str">
        <f ca="1">IF(Table9[[#This Row],[Data de nascimento (aaaa-mm-dd)]]="","",(IF(A2285="","",DATEDIF(D2285,NOW(),"y"))))</f>
        <v/>
      </c>
      <c r="F2285" s="281"/>
      <c r="G2285" s="282"/>
      <c r="H2285" s="283" t="str">
        <f>IF(G2285="","",IF(G2285&gt;(auxiliar!L$2*14),"Sim","Não"))</f>
        <v/>
      </c>
      <c r="I2285" s="384" t="str">
        <f t="shared" si="150"/>
        <v/>
      </c>
      <c r="J2285" s="380" t="str">
        <f>IF(Table9[[#This Row],[Código do agregado
'[Entidade']]]="","",IF(A2285&lt;&gt;A2284,"A",IF(J2284="A","B",IF(J2284="B","C",IF(J2284="C","D",IF(J2284="D","E",IF(J2284="E","F",IF(J2284="F","G",IF(J2284="G","H",IF(J2284="H","I",IF(J2284="I","J",IF(J2284="J","K",IF(J2284="K","L",IF(J2284="L","M",IF(J2284="M","N",IF(J2284="N","O",IF(J2284="O","P",IF(J2284="P","Q"))))))))))))))))))</f>
        <v/>
      </c>
      <c r="K2285" s="284" t="str">
        <f t="shared" si="151"/>
        <v/>
      </c>
      <c r="L2285" s="285" t="str">
        <f t="shared" si="152"/>
        <v/>
      </c>
      <c r="M2285" s="286" t="str">
        <f t="shared" ca="1" si="153"/>
        <v/>
      </c>
      <c r="U2285" s="275"/>
    </row>
    <row r="2286" spans="1:21" x14ac:dyDescent="0.25">
      <c r="A2286" s="276"/>
      <c r="B2286" s="277" t="str">
        <f>IF(Table9[[#This Row],[Código do agregado
'[Entidade']]]="","",(CONCATENATE(VLOOKUP(Table9[[#This Row],[Código do agregado
'[Entidade']]],Table8[[Código do agregado '[Entidade']]:[Código do agregado
'[1º Direito']]],8,FALSE),".",Table9[[#This Row],[Membro]])))</f>
        <v/>
      </c>
      <c r="C2286" s="278"/>
      <c r="D2286" s="279"/>
      <c r="E2286" s="280" t="str">
        <f ca="1">IF(Table9[[#This Row],[Data de nascimento (aaaa-mm-dd)]]="","",(IF(A2286="","",DATEDIF(D2286,NOW(),"y"))))</f>
        <v/>
      </c>
      <c r="F2286" s="281"/>
      <c r="G2286" s="282"/>
      <c r="H2286" s="283" t="str">
        <f>IF(G2286="","",IF(G2286&gt;(auxiliar!L$2*14),"Sim","Não"))</f>
        <v/>
      </c>
      <c r="I2286" s="384" t="str">
        <f t="shared" si="150"/>
        <v/>
      </c>
      <c r="J2286" s="380" t="str">
        <f>IF(Table9[[#This Row],[Código do agregado
'[Entidade']]]="","",IF(A2286&lt;&gt;A2285,"A",IF(J2285="A","B",IF(J2285="B","C",IF(J2285="C","D",IF(J2285="D","E",IF(J2285="E","F",IF(J2285="F","G",IF(J2285="G","H",IF(J2285="H","I",IF(J2285="I","J",IF(J2285="J","K",IF(J2285="K","L",IF(J2285="L","M",IF(J2285="M","N",IF(J2285="N","O",IF(J2285="O","P",IF(J2285="P","Q"))))))))))))))))))</f>
        <v/>
      </c>
      <c r="K2286" s="284" t="str">
        <f t="shared" si="151"/>
        <v/>
      </c>
      <c r="L2286" s="285" t="str">
        <f t="shared" si="152"/>
        <v/>
      </c>
      <c r="M2286" s="286" t="str">
        <f t="shared" ca="1" si="153"/>
        <v/>
      </c>
      <c r="U2286" s="275"/>
    </row>
    <row r="2287" spans="1:21" x14ac:dyDescent="0.25">
      <c r="A2287" s="276"/>
      <c r="B2287" s="277" t="str">
        <f>IF(Table9[[#This Row],[Código do agregado
'[Entidade']]]="","",(CONCATENATE(VLOOKUP(Table9[[#This Row],[Código do agregado
'[Entidade']]],Table8[[Código do agregado '[Entidade']]:[Código do agregado
'[1º Direito']]],8,FALSE),".",Table9[[#This Row],[Membro]])))</f>
        <v/>
      </c>
      <c r="C2287" s="278"/>
      <c r="D2287" s="279"/>
      <c r="E2287" s="280" t="str">
        <f ca="1">IF(Table9[[#This Row],[Data de nascimento (aaaa-mm-dd)]]="","",(IF(A2287="","",DATEDIF(D2287,NOW(),"y"))))</f>
        <v/>
      </c>
      <c r="F2287" s="281"/>
      <c r="G2287" s="282"/>
      <c r="H2287" s="283" t="str">
        <f>IF(G2287="","",IF(G2287&gt;(auxiliar!L$2*14),"Sim","Não"))</f>
        <v/>
      </c>
      <c r="I2287" s="384" t="str">
        <f t="shared" si="150"/>
        <v/>
      </c>
      <c r="J2287" s="380" t="str">
        <f>IF(Table9[[#This Row],[Código do agregado
'[Entidade']]]="","",IF(A2287&lt;&gt;A2286,"A",IF(J2286="A","B",IF(J2286="B","C",IF(J2286="C","D",IF(J2286="D","E",IF(J2286="E","F",IF(J2286="F","G",IF(J2286="G","H",IF(J2286="H","I",IF(J2286="I","J",IF(J2286="J","K",IF(J2286="K","L",IF(J2286="L","M",IF(J2286="M","N",IF(J2286="N","O",IF(J2286="O","P",IF(J2286="P","Q"))))))))))))))))))</f>
        <v/>
      </c>
      <c r="K2287" s="284" t="str">
        <f t="shared" si="151"/>
        <v/>
      </c>
      <c r="L2287" s="285" t="str">
        <f t="shared" si="152"/>
        <v/>
      </c>
      <c r="M2287" s="286" t="str">
        <f t="shared" ca="1" si="153"/>
        <v/>
      </c>
      <c r="U2287" s="275"/>
    </row>
    <row r="2288" spans="1:21" x14ac:dyDescent="0.25">
      <c r="A2288" s="276"/>
      <c r="B2288" s="277" t="str">
        <f>IF(Table9[[#This Row],[Código do agregado
'[Entidade']]]="","",(CONCATENATE(VLOOKUP(Table9[[#This Row],[Código do agregado
'[Entidade']]],Table8[[Código do agregado '[Entidade']]:[Código do agregado
'[1º Direito']]],8,FALSE),".",Table9[[#This Row],[Membro]])))</f>
        <v/>
      </c>
      <c r="C2288" s="278"/>
      <c r="D2288" s="279"/>
      <c r="E2288" s="280" t="str">
        <f ca="1">IF(Table9[[#This Row],[Data de nascimento (aaaa-mm-dd)]]="","",(IF(A2288="","",DATEDIF(D2288,NOW(),"y"))))</f>
        <v/>
      </c>
      <c r="F2288" s="281"/>
      <c r="G2288" s="282"/>
      <c r="H2288" s="283" t="str">
        <f>IF(G2288="","",IF(G2288&gt;(auxiliar!L$2*14),"Sim","Não"))</f>
        <v/>
      </c>
      <c r="I2288" s="384" t="str">
        <f t="shared" si="150"/>
        <v/>
      </c>
      <c r="J2288" s="380" t="str">
        <f>IF(Table9[[#This Row],[Código do agregado
'[Entidade']]]="","",IF(A2288&lt;&gt;A2287,"A",IF(J2287="A","B",IF(J2287="B","C",IF(J2287="C","D",IF(J2287="D","E",IF(J2287="E","F",IF(J2287="F","G",IF(J2287="G","H",IF(J2287="H","I",IF(J2287="I","J",IF(J2287="J","K",IF(J2287="K","L",IF(J2287="L","M",IF(J2287="M","N",IF(J2287="N","O",IF(J2287="O","P",IF(J2287="P","Q"))))))))))))))))))</f>
        <v/>
      </c>
      <c r="K2288" s="284" t="str">
        <f t="shared" si="151"/>
        <v/>
      </c>
      <c r="L2288" s="285" t="str">
        <f t="shared" si="152"/>
        <v/>
      </c>
      <c r="M2288" s="286" t="str">
        <f t="shared" ca="1" si="153"/>
        <v/>
      </c>
      <c r="U2288" s="275"/>
    </row>
    <row r="2289" spans="1:21" x14ac:dyDescent="0.25">
      <c r="A2289" s="276"/>
      <c r="B2289" s="277" t="str">
        <f>IF(Table9[[#This Row],[Código do agregado
'[Entidade']]]="","",(CONCATENATE(VLOOKUP(Table9[[#This Row],[Código do agregado
'[Entidade']]],Table8[[Código do agregado '[Entidade']]:[Código do agregado
'[1º Direito']]],8,FALSE),".",Table9[[#This Row],[Membro]])))</f>
        <v/>
      </c>
      <c r="C2289" s="278"/>
      <c r="D2289" s="279"/>
      <c r="E2289" s="280" t="str">
        <f ca="1">IF(Table9[[#This Row],[Data de nascimento (aaaa-mm-dd)]]="","",(IF(A2289="","",DATEDIF(D2289,NOW(),"y"))))</f>
        <v/>
      </c>
      <c r="F2289" s="281"/>
      <c r="G2289" s="282"/>
      <c r="H2289" s="283" t="str">
        <f>IF(G2289="","",IF(G2289&gt;(auxiliar!L$2*14),"Sim","Não"))</f>
        <v/>
      </c>
      <c r="I2289" s="384" t="str">
        <f t="shared" si="150"/>
        <v/>
      </c>
      <c r="J2289" s="380" t="str">
        <f>IF(Table9[[#This Row],[Código do agregado
'[Entidade']]]="","",IF(A2289&lt;&gt;A2288,"A",IF(J2288="A","B",IF(J2288="B","C",IF(J2288="C","D",IF(J2288="D","E",IF(J2288="E","F",IF(J2288="F","G",IF(J2288="G","H",IF(J2288="H","I",IF(J2288="I","J",IF(J2288="J","K",IF(J2288="K","L",IF(J2288="L","M",IF(J2288="M","N",IF(J2288="N","O",IF(J2288="O","P",IF(J2288="P","Q"))))))))))))))))))</f>
        <v/>
      </c>
      <c r="K2289" s="284" t="str">
        <f t="shared" si="151"/>
        <v/>
      </c>
      <c r="L2289" s="285" t="str">
        <f t="shared" si="152"/>
        <v/>
      </c>
      <c r="M2289" s="286" t="str">
        <f t="shared" ca="1" si="153"/>
        <v/>
      </c>
      <c r="U2289" s="275"/>
    </row>
    <row r="2290" spans="1:21" x14ac:dyDescent="0.25">
      <c r="A2290" s="276"/>
      <c r="B2290" s="277" t="str">
        <f>IF(Table9[[#This Row],[Código do agregado
'[Entidade']]]="","",(CONCATENATE(VLOOKUP(Table9[[#This Row],[Código do agregado
'[Entidade']]],Table8[[Código do agregado '[Entidade']]:[Código do agregado
'[1º Direito']]],8,FALSE),".",Table9[[#This Row],[Membro]])))</f>
        <v/>
      </c>
      <c r="C2290" s="278"/>
      <c r="D2290" s="279"/>
      <c r="E2290" s="280" t="str">
        <f ca="1">IF(Table9[[#This Row],[Data de nascimento (aaaa-mm-dd)]]="","",(IF(A2290="","",DATEDIF(D2290,NOW(),"y"))))</f>
        <v/>
      </c>
      <c r="F2290" s="281"/>
      <c r="G2290" s="282"/>
      <c r="H2290" s="283" t="str">
        <f>IF(G2290="","",IF(G2290&gt;(auxiliar!L$2*14),"Sim","Não"))</f>
        <v/>
      </c>
      <c r="I2290" s="384" t="str">
        <f t="shared" si="150"/>
        <v/>
      </c>
      <c r="J2290" s="380" t="str">
        <f>IF(Table9[[#This Row],[Código do agregado
'[Entidade']]]="","",IF(A2290&lt;&gt;A2289,"A",IF(J2289="A","B",IF(J2289="B","C",IF(J2289="C","D",IF(J2289="D","E",IF(J2289="E","F",IF(J2289="F","G",IF(J2289="G","H",IF(J2289="H","I",IF(J2289="I","J",IF(J2289="J","K",IF(J2289="K","L",IF(J2289="L","M",IF(J2289="M","N",IF(J2289="N","O",IF(J2289="O","P",IF(J2289="P","Q"))))))))))))))))))</f>
        <v/>
      </c>
      <c r="K2290" s="284" t="str">
        <f t="shared" si="151"/>
        <v/>
      </c>
      <c r="L2290" s="285" t="str">
        <f t="shared" si="152"/>
        <v/>
      </c>
      <c r="M2290" s="286" t="str">
        <f t="shared" ca="1" si="153"/>
        <v/>
      </c>
      <c r="U2290" s="275"/>
    </row>
    <row r="2291" spans="1:21" x14ac:dyDescent="0.25">
      <c r="A2291" s="276"/>
      <c r="B2291" s="277" t="str">
        <f>IF(Table9[[#This Row],[Código do agregado
'[Entidade']]]="","",(CONCATENATE(VLOOKUP(Table9[[#This Row],[Código do agregado
'[Entidade']]],Table8[[Código do agregado '[Entidade']]:[Código do agregado
'[1º Direito']]],8,FALSE),".",Table9[[#This Row],[Membro]])))</f>
        <v/>
      </c>
      <c r="C2291" s="278"/>
      <c r="D2291" s="279"/>
      <c r="E2291" s="280" t="str">
        <f ca="1">IF(Table9[[#This Row],[Data de nascimento (aaaa-mm-dd)]]="","",(IF(A2291="","",DATEDIF(D2291,NOW(),"y"))))</f>
        <v/>
      </c>
      <c r="F2291" s="281"/>
      <c r="G2291" s="282"/>
      <c r="H2291" s="283" t="str">
        <f>IF(G2291="","",IF(G2291&gt;(auxiliar!L$2*14),"Sim","Não"))</f>
        <v/>
      </c>
      <c r="I2291" s="384" t="str">
        <f t="shared" si="150"/>
        <v/>
      </c>
      <c r="J2291" s="380" t="str">
        <f>IF(Table9[[#This Row],[Código do agregado
'[Entidade']]]="","",IF(A2291&lt;&gt;A2290,"A",IF(J2290="A","B",IF(J2290="B","C",IF(J2290="C","D",IF(J2290="D","E",IF(J2290="E","F",IF(J2290="F","G",IF(J2290="G","H",IF(J2290="H","I",IF(J2290="I","J",IF(J2290="J","K",IF(J2290="K","L",IF(J2290="L","M",IF(J2290="M","N",IF(J2290="N","O",IF(J2290="O","P",IF(J2290="P","Q"))))))))))))))))))</f>
        <v/>
      </c>
      <c r="K2291" s="284" t="str">
        <f t="shared" si="151"/>
        <v/>
      </c>
      <c r="L2291" s="285" t="str">
        <f t="shared" si="152"/>
        <v/>
      </c>
      <c r="M2291" s="286" t="str">
        <f t="shared" ca="1" si="153"/>
        <v/>
      </c>
      <c r="U2291" s="275"/>
    </row>
    <row r="2292" spans="1:21" x14ac:dyDescent="0.25">
      <c r="A2292" s="276"/>
      <c r="B2292" s="277" t="str">
        <f>IF(Table9[[#This Row],[Código do agregado
'[Entidade']]]="","",(CONCATENATE(VLOOKUP(Table9[[#This Row],[Código do agregado
'[Entidade']]],Table8[[Código do agregado '[Entidade']]:[Código do agregado
'[1º Direito']]],8,FALSE),".",Table9[[#This Row],[Membro]])))</f>
        <v/>
      </c>
      <c r="C2292" s="278"/>
      <c r="D2292" s="279"/>
      <c r="E2292" s="280" t="str">
        <f ca="1">IF(Table9[[#This Row],[Data de nascimento (aaaa-mm-dd)]]="","",(IF(A2292="","",DATEDIF(D2292,NOW(),"y"))))</f>
        <v/>
      </c>
      <c r="F2292" s="281"/>
      <c r="G2292" s="282"/>
      <c r="H2292" s="283" t="str">
        <f>IF(G2292="","",IF(G2292&gt;(auxiliar!L$2*14),"Sim","Não"))</f>
        <v/>
      </c>
      <c r="I2292" s="384" t="str">
        <f t="shared" si="150"/>
        <v/>
      </c>
      <c r="J2292" s="380" t="str">
        <f>IF(Table9[[#This Row],[Código do agregado
'[Entidade']]]="","",IF(A2292&lt;&gt;A2291,"A",IF(J2291="A","B",IF(J2291="B","C",IF(J2291="C","D",IF(J2291="D","E",IF(J2291="E","F",IF(J2291="F","G",IF(J2291="G","H",IF(J2291="H","I",IF(J2291="I","J",IF(J2291="J","K",IF(J2291="K","L",IF(J2291="L","M",IF(J2291="M","N",IF(J2291="N","O",IF(J2291="O","P",IF(J2291="P","Q"))))))))))))))))))</f>
        <v/>
      </c>
      <c r="K2292" s="284" t="str">
        <f t="shared" si="151"/>
        <v/>
      </c>
      <c r="L2292" s="285" t="str">
        <f t="shared" si="152"/>
        <v/>
      </c>
      <c r="M2292" s="286" t="str">
        <f t="shared" ca="1" si="153"/>
        <v/>
      </c>
      <c r="U2292" s="275"/>
    </row>
    <row r="2293" spans="1:21" x14ac:dyDescent="0.25">
      <c r="A2293" s="276"/>
      <c r="B2293" s="277" t="str">
        <f>IF(Table9[[#This Row],[Código do agregado
'[Entidade']]]="","",(CONCATENATE(VLOOKUP(Table9[[#This Row],[Código do agregado
'[Entidade']]],Table8[[Código do agregado '[Entidade']]:[Código do agregado
'[1º Direito']]],8,FALSE),".",Table9[[#This Row],[Membro]])))</f>
        <v/>
      </c>
      <c r="C2293" s="278"/>
      <c r="D2293" s="279"/>
      <c r="E2293" s="280" t="str">
        <f ca="1">IF(Table9[[#This Row],[Data de nascimento (aaaa-mm-dd)]]="","",(IF(A2293="","",DATEDIF(D2293,NOW(),"y"))))</f>
        <v/>
      </c>
      <c r="F2293" s="281"/>
      <c r="G2293" s="282"/>
      <c r="H2293" s="283" t="str">
        <f>IF(G2293="","",IF(G2293&gt;(auxiliar!L$2*14),"Sim","Não"))</f>
        <v/>
      </c>
      <c r="I2293" s="384" t="str">
        <f t="shared" si="150"/>
        <v/>
      </c>
      <c r="J2293" s="380" t="str">
        <f>IF(Table9[[#This Row],[Código do agregado
'[Entidade']]]="","",IF(A2293&lt;&gt;A2292,"A",IF(J2292="A","B",IF(J2292="B","C",IF(J2292="C","D",IF(J2292="D","E",IF(J2292="E","F",IF(J2292="F","G",IF(J2292="G","H",IF(J2292="H","I",IF(J2292="I","J",IF(J2292="J","K",IF(J2292="K","L",IF(J2292="L","M",IF(J2292="M","N",IF(J2292="N","O",IF(J2292="O","P",IF(J2292="P","Q"))))))))))))))))))</f>
        <v/>
      </c>
      <c r="K2293" s="284" t="str">
        <f t="shared" si="151"/>
        <v/>
      </c>
      <c r="L2293" s="285" t="str">
        <f t="shared" si="152"/>
        <v/>
      </c>
      <c r="M2293" s="286" t="str">
        <f t="shared" ca="1" si="153"/>
        <v/>
      </c>
      <c r="U2293" s="275"/>
    </row>
    <row r="2294" spans="1:21" x14ac:dyDescent="0.25">
      <c r="A2294" s="276"/>
      <c r="B2294" s="277" t="str">
        <f>IF(Table9[[#This Row],[Código do agregado
'[Entidade']]]="","",(CONCATENATE(VLOOKUP(Table9[[#This Row],[Código do agregado
'[Entidade']]],Table8[[Código do agregado '[Entidade']]:[Código do agregado
'[1º Direito']]],8,FALSE),".",Table9[[#This Row],[Membro]])))</f>
        <v/>
      </c>
      <c r="C2294" s="278"/>
      <c r="D2294" s="279"/>
      <c r="E2294" s="280" t="str">
        <f ca="1">IF(Table9[[#This Row],[Data de nascimento (aaaa-mm-dd)]]="","",(IF(A2294="","",DATEDIF(D2294,NOW(),"y"))))</f>
        <v/>
      </c>
      <c r="F2294" s="281"/>
      <c r="G2294" s="282"/>
      <c r="H2294" s="283" t="str">
        <f>IF(G2294="","",IF(G2294&gt;(auxiliar!L$2*14),"Sim","Não"))</f>
        <v/>
      </c>
      <c r="I2294" s="384" t="str">
        <f t="shared" si="150"/>
        <v/>
      </c>
      <c r="J2294" s="380" t="str">
        <f>IF(Table9[[#This Row],[Código do agregado
'[Entidade']]]="","",IF(A2294&lt;&gt;A2293,"A",IF(J2293="A","B",IF(J2293="B","C",IF(J2293="C","D",IF(J2293="D","E",IF(J2293="E","F",IF(J2293="F","G",IF(J2293="G","H",IF(J2293="H","I",IF(J2293="I","J",IF(J2293="J","K",IF(J2293="K","L",IF(J2293="L","M",IF(J2293="M","N",IF(J2293="N","O",IF(J2293="O","P",IF(J2293="P","Q"))))))))))))))))))</f>
        <v/>
      </c>
      <c r="K2294" s="284" t="str">
        <f t="shared" si="151"/>
        <v/>
      </c>
      <c r="L2294" s="285" t="str">
        <f t="shared" si="152"/>
        <v/>
      </c>
      <c r="M2294" s="286" t="str">
        <f t="shared" ca="1" si="153"/>
        <v/>
      </c>
      <c r="U2294" s="275"/>
    </row>
    <row r="2295" spans="1:21" x14ac:dyDescent="0.25">
      <c r="A2295" s="276"/>
      <c r="B2295" s="277" t="str">
        <f>IF(Table9[[#This Row],[Código do agregado
'[Entidade']]]="","",(CONCATENATE(VLOOKUP(Table9[[#This Row],[Código do agregado
'[Entidade']]],Table8[[Código do agregado '[Entidade']]:[Código do agregado
'[1º Direito']]],8,FALSE),".",Table9[[#This Row],[Membro]])))</f>
        <v/>
      </c>
      <c r="C2295" s="278"/>
      <c r="D2295" s="279"/>
      <c r="E2295" s="280" t="str">
        <f ca="1">IF(Table9[[#This Row],[Data de nascimento (aaaa-mm-dd)]]="","",(IF(A2295="","",DATEDIF(D2295,NOW(),"y"))))</f>
        <v/>
      </c>
      <c r="F2295" s="281"/>
      <c r="G2295" s="282"/>
      <c r="H2295" s="283" t="str">
        <f>IF(G2295="","",IF(G2295&gt;(auxiliar!L$2*14),"Sim","Não"))</f>
        <v/>
      </c>
      <c r="I2295" s="384" t="str">
        <f t="shared" si="150"/>
        <v/>
      </c>
      <c r="J2295" s="380" t="str">
        <f>IF(Table9[[#This Row],[Código do agregado
'[Entidade']]]="","",IF(A2295&lt;&gt;A2294,"A",IF(J2294="A","B",IF(J2294="B","C",IF(J2294="C","D",IF(J2294="D","E",IF(J2294="E","F",IF(J2294="F","G",IF(J2294="G","H",IF(J2294="H","I",IF(J2294="I","J",IF(J2294="J","K",IF(J2294="K","L",IF(J2294="L","M",IF(J2294="M","N",IF(J2294="N","O",IF(J2294="O","P",IF(J2294="P","Q"))))))))))))))))))</f>
        <v/>
      </c>
      <c r="K2295" s="284" t="str">
        <f t="shared" si="151"/>
        <v/>
      </c>
      <c r="L2295" s="285" t="str">
        <f t="shared" si="152"/>
        <v/>
      </c>
      <c r="M2295" s="286" t="str">
        <f t="shared" ca="1" si="153"/>
        <v/>
      </c>
      <c r="U2295" s="275"/>
    </row>
    <row r="2296" spans="1:21" x14ac:dyDescent="0.25">
      <c r="A2296" s="276"/>
      <c r="B2296" s="277" t="str">
        <f>IF(Table9[[#This Row],[Código do agregado
'[Entidade']]]="","",(CONCATENATE(VLOOKUP(Table9[[#This Row],[Código do agregado
'[Entidade']]],Table8[[Código do agregado '[Entidade']]:[Código do agregado
'[1º Direito']]],8,FALSE),".",Table9[[#This Row],[Membro]])))</f>
        <v/>
      </c>
      <c r="C2296" s="278"/>
      <c r="D2296" s="279"/>
      <c r="E2296" s="280" t="str">
        <f ca="1">IF(Table9[[#This Row],[Data de nascimento (aaaa-mm-dd)]]="","",(IF(A2296="","",DATEDIF(D2296,NOW(),"y"))))</f>
        <v/>
      </c>
      <c r="F2296" s="281"/>
      <c r="G2296" s="282"/>
      <c r="H2296" s="283" t="str">
        <f>IF(G2296="","",IF(G2296&gt;(auxiliar!L$2*14),"Sim","Não"))</f>
        <v/>
      </c>
      <c r="I2296" s="384" t="str">
        <f t="shared" si="150"/>
        <v/>
      </c>
      <c r="J2296" s="380" t="str">
        <f>IF(Table9[[#This Row],[Código do agregado
'[Entidade']]]="","",IF(A2296&lt;&gt;A2295,"A",IF(J2295="A","B",IF(J2295="B","C",IF(J2295="C","D",IF(J2295="D","E",IF(J2295="E","F",IF(J2295="F","G",IF(J2295="G","H",IF(J2295="H","I",IF(J2295="I","J",IF(J2295="J","K",IF(J2295="K","L",IF(J2295="L","M",IF(J2295="M","N",IF(J2295="N","O",IF(J2295="O","P",IF(J2295="P","Q"))))))))))))))))))</f>
        <v/>
      </c>
      <c r="K2296" s="284" t="str">
        <f t="shared" si="151"/>
        <v/>
      </c>
      <c r="L2296" s="285" t="str">
        <f t="shared" si="152"/>
        <v/>
      </c>
      <c r="M2296" s="286" t="str">
        <f t="shared" ca="1" si="153"/>
        <v/>
      </c>
      <c r="U2296" s="275"/>
    </row>
    <row r="2297" spans="1:21" x14ac:dyDescent="0.25">
      <c r="A2297" s="276"/>
      <c r="B2297" s="277" t="str">
        <f>IF(Table9[[#This Row],[Código do agregado
'[Entidade']]]="","",(CONCATENATE(VLOOKUP(Table9[[#This Row],[Código do agregado
'[Entidade']]],Table8[[Código do agregado '[Entidade']]:[Código do agregado
'[1º Direito']]],8,FALSE),".",Table9[[#This Row],[Membro]])))</f>
        <v/>
      </c>
      <c r="C2297" s="278"/>
      <c r="D2297" s="279"/>
      <c r="E2297" s="280" t="str">
        <f ca="1">IF(Table9[[#This Row],[Data de nascimento (aaaa-mm-dd)]]="","",(IF(A2297="","",DATEDIF(D2297,NOW(),"y"))))</f>
        <v/>
      </c>
      <c r="F2297" s="281"/>
      <c r="G2297" s="282"/>
      <c r="H2297" s="283" t="str">
        <f>IF(G2297="","",IF(G2297&gt;(auxiliar!L$2*14),"Sim","Não"))</f>
        <v/>
      </c>
      <c r="I2297" s="384" t="str">
        <f t="shared" si="150"/>
        <v/>
      </c>
      <c r="J2297" s="380" t="str">
        <f>IF(Table9[[#This Row],[Código do agregado
'[Entidade']]]="","",IF(A2297&lt;&gt;A2296,"A",IF(J2296="A","B",IF(J2296="B","C",IF(J2296="C","D",IF(J2296="D","E",IF(J2296="E","F",IF(J2296="F","G",IF(J2296="G","H",IF(J2296="H","I",IF(J2296="I","J",IF(J2296="J","K",IF(J2296="K","L",IF(J2296="L","M",IF(J2296="M","N",IF(J2296="N","O",IF(J2296="O","P",IF(J2296="P","Q"))))))))))))))))))</f>
        <v/>
      </c>
      <c r="K2297" s="284" t="str">
        <f t="shared" si="151"/>
        <v/>
      </c>
      <c r="L2297" s="285" t="str">
        <f t="shared" si="152"/>
        <v/>
      </c>
      <c r="M2297" s="286" t="str">
        <f t="shared" ca="1" si="153"/>
        <v/>
      </c>
      <c r="U2297" s="275"/>
    </row>
    <row r="2298" spans="1:21" x14ac:dyDescent="0.25">
      <c r="A2298" s="276"/>
      <c r="B2298" s="277" t="str">
        <f>IF(Table9[[#This Row],[Código do agregado
'[Entidade']]]="","",(CONCATENATE(VLOOKUP(Table9[[#This Row],[Código do agregado
'[Entidade']]],Table8[[Código do agregado '[Entidade']]:[Código do agregado
'[1º Direito']]],8,FALSE),".",Table9[[#This Row],[Membro]])))</f>
        <v/>
      </c>
      <c r="C2298" s="278"/>
      <c r="D2298" s="279"/>
      <c r="E2298" s="280" t="str">
        <f ca="1">IF(Table9[[#This Row],[Data de nascimento (aaaa-mm-dd)]]="","",(IF(A2298="","",DATEDIF(D2298,NOW(),"y"))))</f>
        <v/>
      </c>
      <c r="F2298" s="281"/>
      <c r="G2298" s="282"/>
      <c r="H2298" s="283" t="str">
        <f>IF(G2298="","",IF(G2298&gt;(auxiliar!L$2*14),"Sim","Não"))</f>
        <v/>
      </c>
      <c r="I2298" s="384" t="str">
        <f t="shared" si="150"/>
        <v/>
      </c>
      <c r="J2298" s="380" t="str">
        <f>IF(Table9[[#This Row],[Código do agregado
'[Entidade']]]="","",IF(A2298&lt;&gt;A2297,"A",IF(J2297="A","B",IF(J2297="B","C",IF(J2297="C","D",IF(J2297="D","E",IF(J2297="E","F",IF(J2297="F","G",IF(J2297="G","H",IF(J2297="H","I",IF(J2297="I","J",IF(J2297="J","K",IF(J2297="K","L",IF(J2297="L","M",IF(J2297="M","N",IF(J2297="N","O",IF(J2297="O","P",IF(J2297="P","Q"))))))))))))))))))</f>
        <v/>
      </c>
      <c r="K2298" s="284" t="str">
        <f t="shared" si="151"/>
        <v/>
      </c>
      <c r="L2298" s="285" t="str">
        <f t="shared" si="152"/>
        <v/>
      </c>
      <c r="M2298" s="286" t="str">
        <f t="shared" ca="1" si="153"/>
        <v/>
      </c>
      <c r="U2298" s="275"/>
    </row>
    <row r="2299" spans="1:21" x14ac:dyDescent="0.25">
      <c r="A2299" s="276"/>
      <c r="B2299" s="277" t="str">
        <f>IF(Table9[[#This Row],[Código do agregado
'[Entidade']]]="","",(CONCATENATE(VLOOKUP(Table9[[#This Row],[Código do agregado
'[Entidade']]],Table8[[Código do agregado '[Entidade']]:[Código do agregado
'[1º Direito']]],8,FALSE),".",Table9[[#This Row],[Membro]])))</f>
        <v/>
      </c>
      <c r="C2299" s="278"/>
      <c r="D2299" s="279"/>
      <c r="E2299" s="280" t="str">
        <f ca="1">IF(Table9[[#This Row],[Data de nascimento (aaaa-mm-dd)]]="","",(IF(A2299="","",DATEDIF(D2299,NOW(),"y"))))</f>
        <v/>
      </c>
      <c r="F2299" s="281"/>
      <c r="G2299" s="282"/>
      <c r="H2299" s="283" t="str">
        <f>IF(G2299="","",IF(G2299&gt;(auxiliar!L$2*14),"Sim","Não"))</f>
        <v/>
      </c>
      <c r="I2299" s="384" t="str">
        <f t="shared" si="150"/>
        <v/>
      </c>
      <c r="J2299" s="380" t="str">
        <f>IF(Table9[[#This Row],[Código do agregado
'[Entidade']]]="","",IF(A2299&lt;&gt;A2298,"A",IF(J2298="A","B",IF(J2298="B","C",IF(J2298="C","D",IF(J2298="D","E",IF(J2298="E","F",IF(J2298="F","G",IF(J2298="G","H",IF(J2298="H","I",IF(J2298="I","J",IF(J2298="J","K",IF(J2298="K","L",IF(J2298="L","M",IF(J2298="M","N",IF(J2298="N","O",IF(J2298="O","P",IF(J2298="P","Q"))))))))))))))))))</f>
        <v/>
      </c>
      <c r="K2299" s="284" t="str">
        <f t="shared" si="151"/>
        <v/>
      </c>
      <c r="L2299" s="285" t="str">
        <f t="shared" si="152"/>
        <v/>
      </c>
      <c r="M2299" s="286" t="str">
        <f t="shared" ca="1" si="153"/>
        <v/>
      </c>
      <c r="U2299" s="275"/>
    </row>
    <row r="2300" spans="1:21" x14ac:dyDescent="0.25">
      <c r="A2300" s="276"/>
      <c r="B2300" s="277" t="str">
        <f>IF(Table9[[#This Row],[Código do agregado
'[Entidade']]]="","",(CONCATENATE(VLOOKUP(Table9[[#This Row],[Código do agregado
'[Entidade']]],Table8[[Código do agregado '[Entidade']]:[Código do agregado
'[1º Direito']]],8,FALSE),".",Table9[[#This Row],[Membro]])))</f>
        <v/>
      </c>
      <c r="C2300" s="278"/>
      <c r="D2300" s="279"/>
      <c r="E2300" s="280" t="str">
        <f ca="1">IF(Table9[[#This Row],[Data de nascimento (aaaa-mm-dd)]]="","",(IF(A2300="","",DATEDIF(D2300,NOW(),"y"))))</f>
        <v/>
      </c>
      <c r="F2300" s="281"/>
      <c r="G2300" s="282"/>
      <c r="H2300" s="283" t="str">
        <f>IF(G2300="","",IF(G2300&gt;(auxiliar!L$2*14),"Sim","Não"))</f>
        <v/>
      </c>
      <c r="I2300" s="384" t="str">
        <f t="shared" si="150"/>
        <v/>
      </c>
      <c r="J2300" s="380" t="str">
        <f>IF(Table9[[#This Row],[Código do agregado
'[Entidade']]]="","",IF(A2300&lt;&gt;A2299,"A",IF(J2299="A","B",IF(J2299="B","C",IF(J2299="C","D",IF(J2299="D","E",IF(J2299="E","F",IF(J2299="F","G",IF(J2299="G","H",IF(J2299="H","I",IF(J2299="I","J",IF(J2299="J","K",IF(J2299="K","L",IF(J2299="L","M",IF(J2299="M","N",IF(J2299="N","O",IF(J2299="O","P",IF(J2299="P","Q"))))))))))))))))))</f>
        <v/>
      </c>
      <c r="K2300" s="284" t="str">
        <f t="shared" si="151"/>
        <v/>
      </c>
      <c r="L2300" s="285" t="str">
        <f t="shared" si="152"/>
        <v/>
      </c>
      <c r="M2300" s="286" t="str">
        <f t="shared" ca="1" si="153"/>
        <v/>
      </c>
      <c r="U2300" s="275"/>
    </row>
    <row r="2301" spans="1:21" x14ac:dyDescent="0.25">
      <c r="A2301" s="276"/>
      <c r="B2301" s="277" t="str">
        <f>IF(Table9[[#This Row],[Código do agregado
'[Entidade']]]="","",(CONCATENATE(VLOOKUP(Table9[[#This Row],[Código do agregado
'[Entidade']]],Table8[[Código do agregado '[Entidade']]:[Código do agregado
'[1º Direito']]],8,FALSE),".",Table9[[#This Row],[Membro]])))</f>
        <v/>
      </c>
      <c r="C2301" s="278"/>
      <c r="D2301" s="279"/>
      <c r="E2301" s="280" t="str">
        <f ca="1">IF(Table9[[#This Row],[Data de nascimento (aaaa-mm-dd)]]="","",(IF(A2301="","",DATEDIF(D2301,NOW(),"y"))))</f>
        <v/>
      </c>
      <c r="F2301" s="281"/>
      <c r="G2301" s="282"/>
      <c r="H2301" s="283" t="str">
        <f>IF(G2301="","",IF(G2301&gt;(auxiliar!L$2*14),"Sim","Não"))</f>
        <v/>
      </c>
      <c r="I2301" s="384" t="str">
        <f t="shared" si="150"/>
        <v/>
      </c>
      <c r="J2301" s="380" t="str">
        <f>IF(Table9[[#This Row],[Código do agregado
'[Entidade']]]="","",IF(A2301&lt;&gt;A2300,"A",IF(J2300="A","B",IF(J2300="B","C",IF(J2300="C","D",IF(J2300="D","E",IF(J2300="E","F",IF(J2300="F","G",IF(J2300="G","H",IF(J2300="H","I",IF(J2300="I","J",IF(J2300="J","K",IF(J2300="K","L",IF(J2300="L","M",IF(J2300="M","N",IF(J2300="N","O",IF(J2300="O","P",IF(J2300="P","Q"))))))))))))))))))</f>
        <v/>
      </c>
      <c r="K2301" s="284" t="str">
        <f t="shared" si="151"/>
        <v/>
      </c>
      <c r="L2301" s="285" t="str">
        <f t="shared" si="152"/>
        <v/>
      </c>
      <c r="M2301" s="286" t="str">
        <f t="shared" ca="1" si="153"/>
        <v/>
      </c>
      <c r="U2301" s="275"/>
    </row>
    <row r="2302" spans="1:21" x14ac:dyDescent="0.25">
      <c r="A2302" s="276"/>
      <c r="B2302" s="277" t="str">
        <f>IF(Table9[[#This Row],[Código do agregado
'[Entidade']]]="","",(CONCATENATE(VLOOKUP(Table9[[#This Row],[Código do agregado
'[Entidade']]],Table8[[Código do agregado '[Entidade']]:[Código do agregado
'[1º Direito']]],8,FALSE),".",Table9[[#This Row],[Membro]])))</f>
        <v/>
      </c>
      <c r="C2302" s="278"/>
      <c r="D2302" s="279"/>
      <c r="E2302" s="280" t="str">
        <f ca="1">IF(Table9[[#This Row],[Data de nascimento (aaaa-mm-dd)]]="","",(IF(A2302="","",DATEDIF(D2302,NOW(),"y"))))</f>
        <v/>
      </c>
      <c r="F2302" s="281"/>
      <c r="G2302" s="282"/>
      <c r="H2302" s="283" t="str">
        <f>IF(G2302="","",IF(G2302&gt;(auxiliar!L$2*14),"Sim","Não"))</f>
        <v/>
      </c>
      <c r="I2302" s="384" t="str">
        <f t="shared" si="150"/>
        <v/>
      </c>
      <c r="J2302" s="380" t="str">
        <f>IF(Table9[[#This Row],[Código do agregado
'[Entidade']]]="","",IF(A2302&lt;&gt;A2301,"A",IF(J2301="A","B",IF(J2301="B","C",IF(J2301="C","D",IF(J2301="D","E",IF(J2301="E","F",IF(J2301="F","G",IF(J2301="G","H",IF(J2301="H","I",IF(J2301="I","J",IF(J2301="J","K",IF(J2301="K","L",IF(J2301="L","M",IF(J2301="M","N",IF(J2301="N","O",IF(J2301="O","P",IF(J2301="P","Q"))))))))))))))))))</f>
        <v/>
      </c>
      <c r="K2302" s="284" t="str">
        <f t="shared" si="151"/>
        <v/>
      </c>
      <c r="L2302" s="285" t="str">
        <f t="shared" si="152"/>
        <v/>
      </c>
      <c r="M2302" s="286" t="str">
        <f t="shared" ca="1" si="153"/>
        <v/>
      </c>
      <c r="U2302" s="275"/>
    </row>
    <row r="2303" spans="1:21" x14ac:dyDescent="0.25">
      <c r="A2303" s="276"/>
      <c r="B2303" s="277" t="str">
        <f>IF(Table9[[#This Row],[Código do agregado
'[Entidade']]]="","",(CONCATENATE(VLOOKUP(Table9[[#This Row],[Código do agregado
'[Entidade']]],Table8[[Código do agregado '[Entidade']]:[Código do agregado
'[1º Direito']]],8,FALSE),".",Table9[[#This Row],[Membro]])))</f>
        <v/>
      </c>
      <c r="C2303" s="278"/>
      <c r="D2303" s="279"/>
      <c r="E2303" s="280" t="str">
        <f ca="1">IF(Table9[[#This Row],[Data de nascimento (aaaa-mm-dd)]]="","",(IF(A2303="","",DATEDIF(D2303,NOW(),"y"))))</f>
        <v/>
      </c>
      <c r="F2303" s="281"/>
      <c r="G2303" s="282"/>
      <c r="H2303" s="283" t="str">
        <f>IF(G2303="","",IF(G2303&gt;(auxiliar!L$2*14),"Sim","Não"))</f>
        <v/>
      </c>
      <c r="I2303" s="384" t="str">
        <f t="shared" si="150"/>
        <v/>
      </c>
      <c r="J2303" s="380" t="str">
        <f>IF(Table9[[#This Row],[Código do agregado
'[Entidade']]]="","",IF(A2303&lt;&gt;A2302,"A",IF(J2302="A","B",IF(J2302="B","C",IF(J2302="C","D",IF(J2302="D","E",IF(J2302="E","F",IF(J2302="F","G",IF(J2302="G","H",IF(J2302="H","I",IF(J2302="I","J",IF(J2302="J","K",IF(J2302="K","L",IF(J2302="L","M",IF(J2302="M","N",IF(J2302="N","O",IF(J2302="O","P",IF(J2302="P","Q"))))))))))))))))))</f>
        <v/>
      </c>
      <c r="K2303" s="284" t="str">
        <f t="shared" si="151"/>
        <v/>
      </c>
      <c r="L2303" s="285" t="str">
        <f t="shared" si="152"/>
        <v/>
      </c>
      <c r="M2303" s="286" t="str">
        <f t="shared" ca="1" si="153"/>
        <v/>
      </c>
      <c r="U2303" s="275"/>
    </row>
    <row r="2304" spans="1:21" x14ac:dyDescent="0.25">
      <c r="A2304" s="276"/>
      <c r="B2304" s="277" t="str">
        <f>IF(Table9[[#This Row],[Código do agregado
'[Entidade']]]="","",(CONCATENATE(VLOOKUP(Table9[[#This Row],[Código do agregado
'[Entidade']]],Table8[[Código do agregado '[Entidade']]:[Código do agregado
'[1º Direito']]],8,FALSE),".",Table9[[#This Row],[Membro]])))</f>
        <v/>
      </c>
      <c r="C2304" s="278"/>
      <c r="D2304" s="279"/>
      <c r="E2304" s="280" t="str">
        <f ca="1">IF(Table9[[#This Row],[Data de nascimento (aaaa-mm-dd)]]="","",(IF(A2304="","",DATEDIF(D2304,NOW(),"y"))))</f>
        <v/>
      </c>
      <c r="F2304" s="281"/>
      <c r="G2304" s="282"/>
      <c r="H2304" s="283" t="str">
        <f>IF(G2304="","",IF(G2304&gt;(auxiliar!L$2*14),"Sim","Não"))</f>
        <v/>
      </c>
      <c r="I2304" s="384" t="str">
        <f t="shared" si="150"/>
        <v/>
      </c>
      <c r="J2304" s="380" t="str">
        <f>IF(Table9[[#This Row],[Código do agregado
'[Entidade']]]="","",IF(A2304&lt;&gt;A2303,"A",IF(J2303="A","B",IF(J2303="B","C",IF(J2303="C","D",IF(J2303="D","E",IF(J2303="E","F",IF(J2303="F","G",IF(J2303="G","H",IF(J2303="H","I",IF(J2303="I","J",IF(J2303="J","K",IF(J2303="K","L",IF(J2303="L","M",IF(J2303="M","N",IF(J2303="N","O",IF(J2303="O","P",IF(J2303="P","Q"))))))))))))))))))</f>
        <v/>
      </c>
      <c r="K2304" s="284" t="str">
        <f t="shared" si="151"/>
        <v/>
      </c>
      <c r="L2304" s="285" t="str">
        <f t="shared" si="152"/>
        <v/>
      </c>
      <c r="M2304" s="286" t="str">
        <f t="shared" ca="1" si="153"/>
        <v/>
      </c>
      <c r="U2304" s="275"/>
    </row>
    <row r="2305" spans="1:21" x14ac:dyDescent="0.25">
      <c r="A2305" s="276"/>
      <c r="B2305" s="277" t="str">
        <f>IF(Table9[[#This Row],[Código do agregado
'[Entidade']]]="","",(CONCATENATE(VLOOKUP(Table9[[#This Row],[Código do agregado
'[Entidade']]],Table8[[Código do agregado '[Entidade']]:[Código do agregado
'[1º Direito']]],8,FALSE),".",Table9[[#This Row],[Membro]])))</f>
        <v/>
      </c>
      <c r="C2305" s="278"/>
      <c r="D2305" s="279"/>
      <c r="E2305" s="280" t="str">
        <f ca="1">IF(Table9[[#This Row],[Data de nascimento (aaaa-mm-dd)]]="","",(IF(A2305="","",DATEDIF(D2305,NOW(),"y"))))</f>
        <v/>
      </c>
      <c r="F2305" s="281"/>
      <c r="G2305" s="282"/>
      <c r="H2305" s="283" t="str">
        <f>IF(G2305="","",IF(G2305&gt;(auxiliar!L$2*14),"Sim","Não"))</f>
        <v/>
      </c>
      <c r="I2305" s="384" t="str">
        <f t="shared" si="150"/>
        <v/>
      </c>
      <c r="J2305" s="380" t="str">
        <f>IF(Table9[[#This Row],[Código do agregado
'[Entidade']]]="","",IF(A2305&lt;&gt;A2304,"A",IF(J2304="A","B",IF(J2304="B","C",IF(J2304="C","D",IF(J2304="D","E",IF(J2304="E","F",IF(J2304="F","G",IF(J2304="G","H",IF(J2304="H","I",IF(J2304="I","J",IF(J2304="J","K",IF(J2304="K","L",IF(J2304="L","M",IF(J2304="M","N",IF(J2304="N","O",IF(J2304="O","P",IF(J2304="P","Q"))))))))))))))))))</f>
        <v/>
      </c>
      <c r="K2305" s="284" t="str">
        <f t="shared" si="151"/>
        <v/>
      </c>
      <c r="L2305" s="285" t="str">
        <f t="shared" si="152"/>
        <v/>
      </c>
      <c r="M2305" s="286" t="str">
        <f t="shared" ca="1" si="153"/>
        <v/>
      </c>
      <c r="U2305" s="275"/>
    </row>
    <row r="2306" spans="1:21" x14ac:dyDescent="0.25">
      <c r="A2306" s="276"/>
      <c r="B2306" s="277" t="str">
        <f>IF(Table9[[#This Row],[Código do agregado
'[Entidade']]]="","",(CONCATENATE(VLOOKUP(Table9[[#This Row],[Código do agregado
'[Entidade']]],Table8[[Código do agregado '[Entidade']]:[Código do agregado
'[1º Direito']]],8,FALSE),".",Table9[[#This Row],[Membro]])))</f>
        <v/>
      </c>
      <c r="C2306" s="278"/>
      <c r="D2306" s="279"/>
      <c r="E2306" s="280" t="str">
        <f ca="1">IF(Table9[[#This Row],[Data de nascimento (aaaa-mm-dd)]]="","",(IF(A2306="","",DATEDIF(D2306,NOW(),"y"))))</f>
        <v/>
      </c>
      <c r="F2306" s="281"/>
      <c r="G2306" s="282"/>
      <c r="H2306" s="283" t="str">
        <f>IF(G2306="","",IF(G2306&gt;(auxiliar!L$2*14),"Sim","Não"))</f>
        <v/>
      </c>
      <c r="I2306" s="384" t="str">
        <f t="shared" si="150"/>
        <v/>
      </c>
      <c r="J2306" s="380" t="str">
        <f>IF(Table9[[#This Row],[Código do agregado
'[Entidade']]]="","",IF(A2306&lt;&gt;A2305,"A",IF(J2305="A","B",IF(J2305="B","C",IF(J2305="C","D",IF(J2305="D","E",IF(J2305="E","F",IF(J2305="F","G",IF(J2305="G","H",IF(J2305="H","I",IF(J2305="I","J",IF(J2305="J","K",IF(J2305="K","L",IF(J2305="L","M",IF(J2305="M","N",IF(J2305="N","O",IF(J2305="O","P",IF(J2305="P","Q"))))))))))))))))))</f>
        <v/>
      </c>
      <c r="K2306" s="284" t="str">
        <f t="shared" si="151"/>
        <v/>
      </c>
      <c r="L2306" s="285" t="str">
        <f t="shared" si="152"/>
        <v/>
      </c>
      <c r="M2306" s="286" t="str">
        <f t="shared" ca="1" si="153"/>
        <v/>
      </c>
      <c r="U2306" s="275"/>
    </row>
    <row r="2307" spans="1:21" x14ac:dyDescent="0.25">
      <c r="A2307" s="276"/>
      <c r="B2307" s="277" t="str">
        <f>IF(Table9[[#This Row],[Código do agregado
'[Entidade']]]="","",(CONCATENATE(VLOOKUP(Table9[[#This Row],[Código do agregado
'[Entidade']]],Table8[[Código do agregado '[Entidade']]:[Código do agregado
'[1º Direito']]],8,FALSE),".",Table9[[#This Row],[Membro]])))</f>
        <v/>
      </c>
      <c r="C2307" s="278"/>
      <c r="D2307" s="279"/>
      <c r="E2307" s="280" t="str">
        <f ca="1">IF(Table9[[#This Row],[Data de nascimento (aaaa-mm-dd)]]="","",(IF(A2307="","",DATEDIF(D2307,NOW(),"y"))))</f>
        <v/>
      </c>
      <c r="F2307" s="281"/>
      <c r="G2307" s="282"/>
      <c r="H2307" s="283" t="str">
        <f>IF(G2307="","",IF(G2307&gt;(auxiliar!L$2*14),"Sim","Não"))</f>
        <v/>
      </c>
      <c r="I2307" s="384" t="str">
        <f t="shared" si="150"/>
        <v/>
      </c>
      <c r="J2307" s="380" t="str">
        <f>IF(Table9[[#This Row],[Código do agregado
'[Entidade']]]="","",IF(A2307&lt;&gt;A2306,"A",IF(J2306="A","B",IF(J2306="B","C",IF(J2306="C","D",IF(J2306="D","E",IF(J2306="E","F",IF(J2306="F","G",IF(J2306="G","H",IF(J2306="H","I",IF(J2306="I","J",IF(J2306="J","K",IF(J2306="K","L",IF(J2306="L","M",IF(J2306="M","N",IF(J2306="N","O",IF(J2306="O","P",IF(J2306="P","Q"))))))))))))))))))</f>
        <v/>
      </c>
      <c r="K2307" s="284" t="str">
        <f t="shared" si="151"/>
        <v/>
      </c>
      <c r="L2307" s="285" t="str">
        <f t="shared" si="152"/>
        <v/>
      </c>
      <c r="M2307" s="286" t="str">
        <f t="shared" ca="1" si="153"/>
        <v/>
      </c>
      <c r="U2307" s="275"/>
    </row>
    <row r="2308" spans="1:21" x14ac:dyDescent="0.25">
      <c r="A2308" s="276"/>
      <c r="B2308" s="277" t="str">
        <f>IF(Table9[[#This Row],[Código do agregado
'[Entidade']]]="","",(CONCATENATE(VLOOKUP(Table9[[#This Row],[Código do agregado
'[Entidade']]],Table8[[Código do agregado '[Entidade']]:[Código do agregado
'[1º Direito']]],8,FALSE),".",Table9[[#This Row],[Membro]])))</f>
        <v/>
      </c>
      <c r="C2308" s="278"/>
      <c r="D2308" s="279"/>
      <c r="E2308" s="280" t="str">
        <f ca="1">IF(Table9[[#This Row],[Data de nascimento (aaaa-mm-dd)]]="","",(IF(A2308="","",DATEDIF(D2308,NOW(),"y"))))</f>
        <v/>
      </c>
      <c r="F2308" s="281"/>
      <c r="G2308" s="282"/>
      <c r="H2308" s="283" t="str">
        <f>IF(G2308="","",IF(G2308&gt;(auxiliar!L$2*14),"Sim","Não"))</f>
        <v/>
      </c>
      <c r="I2308" s="384" t="str">
        <f t="shared" si="150"/>
        <v/>
      </c>
      <c r="J2308" s="380" t="str">
        <f>IF(Table9[[#This Row],[Código do agregado
'[Entidade']]]="","",IF(A2308&lt;&gt;A2307,"A",IF(J2307="A","B",IF(J2307="B","C",IF(J2307="C","D",IF(J2307="D","E",IF(J2307="E","F",IF(J2307="F","G",IF(J2307="G","H",IF(J2307="H","I",IF(J2307="I","J",IF(J2307="J","K",IF(J2307="K","L",IF(J2307="L","M",IF(J2307="M","N",IF(J2307="N","O",IF(J2307="O","P",IF(J2307="P","Q"))))))))))))))))))</f>
        <v/>
      </c>
      <c r="K2308" s="284" t="str">
        <f t="shared" si="151"/>
        <v/>
      </c>
      <c r="L2308" s="285" t="str">
        <f t="shared" si="152"/>
        <v/>
      </c>
      <c r="M2308" s="286" t="str">
        <f t="shared" ca="1" si="153"/>
        <v/>
      </c>
      <c r="U2308" s="275"/>
    </row>
    <row r="2309" spans="1:21" x14ac:dyDescent="0.25">
      <c r="A2309" s="276"/>
      <c r="B2309" s="277" t="str">
        <f>IF(Table9[[#This Row],[Código do agregado
'[Entidade']]]="","",(CONCATENATE(VLOOKUP(Table9[[#This Row],[Código do agregado
'[Entidade']]],Table8[[Código do agregado '[Entidade']]:[Código do agregado
'[1º Direito']]],8,FALSE),".",Table9[[#This Row],[Membro]])))</f>
        <v/>
      </c>
      <c r="C2309" s="278"/>
      <c r="D2309" s="279"/>
      <c r="E2309" s="280" t="str">
        <f ca="1">IF(Table9[[#This Row],[Data de nascimento (aaaa-mm-dd)]]="","",(IF(A2309="","",DATEDIF(D2309,NOW(),"y"))))</f>
        <v/>
      </c>
      <c r="F2309" s="281"/>
      <c r="G2309" s="282"/>
      <c r="H2309" s="283" t="str">
        <f>IF(G2309="","",IF(G2309&gt;(auxiliar!L$2*14),"Sim","Não"))</f>
        <v/>
      </c>
      <c r="I2309" s="384" t="str">
        <f t="shared" si="150"/>
        <v/>
      </c>
      <c r="J2309" s="380" t="str">
        <f>IF(Table9[[#This Row],[Código do agregado
'[Entidade']]]="","",IF(A2309&lt;&gt;A2308,"A",IF(J2308="A","B",IF(J2308="B","C",IF(J2308="C","D",IF(J2308="D","E",IF(J2308="E","F",IF(J2308="F","G",IF(J2308="G","H",IF(J2308="H","I",IF(J2308="I","J",IF(J2308="J","K",IF(J2308="K","L",IF(J2308="L","M",IF(J2308="M","N",IF(J2308="N","O",IF(J2308="O","P",IF(J2308="P","Q"))))))))))))))))))</f>
        <v/>
      </c>
      <c r="K2309" s="284" t="str">
        <f t="shared" si="151"/>
        <v/>
      </c>
      <c r="L2309" s="285" t="str">
        <f t="shared" si="152"/>
        <v/>
      </c>
      <c r="M2309" s="286" t="str">
        <f t="shared" ca="1" si="153"/>
        <v/>
      </c>
      <c r="U2309" s="275"/>
    </row>
    <row r="2310" spans="1:21" x14ac:dyDescent="0.25">
      <c r="A2310" s="276"/>
      <c r="B2310" s="277" t="str">
        <f>IF(Table9[[#This Row],[Código do agregado
'[Entidade']]]="","",(CONCATENATE(VLOOKUP(Table9[[#This Row],[Código do agregado
'[Entidade']]],Table8[[Código do agregado '[Entidade']]:[Código do agregado
'[1º Direito']]],8,FALSE),".",Table9[[#This Row],[Membro]])))</f>
        <v/>
      </c>
      <c r="C2310" s="278"/>
      <c r="D2310" s="279"/>
      <c r="E2310" s="280" t="str">
        <f ca="1">IF(Table9[[#This Row],[Data de nascimento (aaaa-mm-dd)]]="","",(IF(A2310="","",DATEDIF(D2310,NOW(),"y"))))</f>
        <v/>
      </c>
      <c r="F2310" s="281"/>
      <c r="G2310" s="282"/>
      <c r="H2310" s="283" t="str">
        <f>IF(G2310="","",IF(G2310&gt;(auxiliar!L$2*14),"Sim","Não"))</f>
        <v/>
      </c>
      <c r="I2310" s="384" t="str">
        <f t="shared" si="150"/>
        <v/>
      </c>
      <c r="J2310" s="380" t="str">
        <f>IF(Table9[[#This Row],[Código do agregado
'[Entidade']]]="","",IF(A2310&lt;&gt;A2309,"A",IF(J2309="A","B",IF(J2309="B","C",IF(J2309="C","D",IF(J2309="D","E",IF(J2309="E","F",IF(J2309="F","G",IF(J2309="G","H",IF(J2309="H","I",IF(J2309="I","J",IF(J2309="J","K",IF(J2309="K","L",IF(J2309="L","M",IF(J2309="M","N",IF(J2309="N","O",IF(J2309="O","P",IF(J2309="P","Q"))))))))))))))))))</f>
        <v/>
      </c>
      <c r="K2310" s="284" t="str">
        <f t="shared" si="151"/>
        <v/>
      </c>
      <c r="L2310" s="285" t="str">
        <f t="shared" si="152"/>
        <v/>
      </c>
      <c r="M2310" s="286" t="str">
        <f t="shared" ca="1" si="153"/>
        <v/>
      </c>
      <c r="U2310" s="275"/>
    </row>
    <row r="2311" spans="1:21" x14ac:dyDescent="0.25">
      <c r="A2311" s="276"/>
      <c r="B2311" s="277" t="str">
        <f>IF(Table9[[#This Row],[Código do agregado
'[Entidade']]]="","",(CONCATENATE(VLOOKUP(Table9[[#This Row],[Código do agregado
'[Entidade']]],Table8[[Código do agregado '[Entidade']]:[Código do agregado
'[1º Direito']]],8,FALSE),".",Table9[[#This Row],[Membro]])))</f>
        <v/>
      </c>
      <c r="C2311" s="278"/>
      <c r="D2311" s="279"/>
      <c r="E2311" s="280" t="str">
        <f ca="1">IF(Table9[[#This Row],[Data de nascimento (aaaa-mm-dd)]]="","",(IF(A2311="","",DATEDIF(D2311,NOW(),"y"))))</f>
        <v/>
      </c>
      <c r="F2311" s="281"/>
      <c r="G2311" s="282"/>
      <c r="H2311" s="283" t="str">
        <f>IF(G2311="","",IF(G2311&gt;(auxiliar!L$2*14),"Sim","Não"))</f>
        <v/>
      </c>
      <c r="I2311" s="384" t="str">
        <f t="shared" ref="I2311:I2374" si="154">IF(AND(A2311&lt;&gt;"",OR(C2311="",D2311="",F2311="",AND(H2311="",L2311="Rend"))),"NÃO","")</f>
        <v/>
      </c>
      <c r="J2311" s="380" t="str">
        <f>IF(Table9[[#This Row],[Código do agregado
'[Entidade']]]="","",IF(A2311&lt;&gt;A2310,"A",IF(J2310="A","B",IF(J2310="B","C",IF(J2310="C","D",IF(J2310="D","E",IF(J2310="E","F",IF(J2310="F","G",IF(J2310="G","H",IF(J2310="H","I",IF(J2310="I","J",IF(J2310="J","K",IF(J2310="K","L",IF(J2310="L","M",IF(J2310="M","N",IF(J2310="N","O",IF(J2310="O","P",IF(J2310="P","Q"))))))))))))))))))</f>
        <v/>
      </c>
      <c r="K2311" s="284" t="str">
        <f t="shared" si="151"/>
        <v/>
      </c>
      <c r="L2311" s="285" t="str">
        <f t="shared" si="152"/>
        <v/>
      </c>
      <c r="M2311" s="286" t="str">
        <f t="shared" ca="1" si="153"/>
        <v/>
      </c>
      <c r="U2311" s="275"/>
    </row>
    <row r="2312" spans="1:21" x14ac:dyDescent="0.25">
      <c r="A2312" s="276"/>
      <c r="B2312" s="277" t="str">
        <f>IF(Table9[[#This Row],[Código do agregado
'[Entidade']]]="","",(CONCATENATE(VLOOKUP(Table9[[#This Row],[Código do agregado
'[Entidade']]],Table8[[Código do agregado '[Entidade']]:[Código do agregado
'[1º Direito']]],8,FALSE),".",Table9[[#This Row],[Membro]])))</f>
        <v/>
      </c>
      <c r="C2312" s="278"/>
      <c r="D2312" s="279"/>
      <c r="E2312" s="280" t="str">
        <f ca="1">IF(Table9[[#This Row],[Data de nascimento (aaaa-mm-dd)]]="","",(IF(A2312="","",DATEDIF(D2312,NOW(),"y"))))</f>
        <v/>
      </c>
      <c r="F2312" s="281"/>
      <c r="G2312" s="282"/>
      <c r="H2312" s="283" t="str">
        <f>IF(G2312="","",IF(G2312&gt;(auxiliar!L$2*14),"Sim","Não"))</f>
        <v/>
      </c>
      <c r="I2312" s="384" t="str">
        <f t="shared" si="154"/>
        <v/>
      </c>
      <c r="J2312" s="380" t="str">
        <f>IF(Table9[[#This Row],[Código do agregado
'[Entidade']]]="","",IF(A2312&lt;&gt;A2311,"A",IF(J2311="A","B",IF(J2311="B","C",IF(J2311="C","D",IF(J2311="D","E",IF(J2311="E","F",IF(J2311="F","G",IF(J2311="G","H",IF(J2311="H","I",IF(J2311="I","J",IF(J2311="J","K",IF(J2311="K","L",IF(J2311="L","M",IF(J2311="M","N",IF(J2311="N","O",IF(J2311="O","P",IF(J2311="P","Q"))))))))))))))))))</f>
        <v/>
      </c>
      <c r="K2312" s="284" t="str">
        <f t="shared" si="151"/>
        <v/>
      </c>
      <c r="L2312" s="285" t="str">
        <f t="shared" si="152"/>
        <v/>
      </c>
      <c r="M2312" s="286" t="str">
        <f t="shared" ca="1" si="153"/>
        <v/>
      </c>
      <c r="U2312" s="275"/>
    </row>
    <row r="2313" spans="1:21" x14ac:dyDescent="0.25">
      <c r="A2313" s="276"/>
      <c r="B2313" s="277" t="str">
        <f>IF(Table9[[#This Row],[Código do agregado
'[Entidade']]]="","",(CONCATENATE(VLOOKUP(Table9[[#This Row],[Código do agregado
'[Entidade']]],Table8[[Código do agregado '[Entidade']]:[Código do agregado
'[1º Direito']]],8,FALSE),".",Table9[[#This Row],[Membro]])))</f>
        <v/>
      </c>
      <c r="C2313" s="278"/>
      <c r="D2313" s="279"/>
      <c r="E2313" s="280" t="str">
        <f ca="1">IF(Table9[[#This Row],[Data de nascimento (aaaa-mm-dd)]]="","",(IF(A2313="","",DATEDIF(D2313,NOW(),"y"))))</f>
        <v/>
      </c>
      <c r="F2313" s="281"/>
      <c r="G2313" s="282"/>
      <c r="H2313" s="283" t="str">
        <f>IF(G2313="","",IF(G2313&gt;(auxiliar!L$2*14),"Sim","Não"))</f>
        <v/>
      </c>
      <c r="I2313" s="384" t="str">
        <f t="shared" si="154"/>
        <v/>
      </c>
      <c r="J2313" s="380" t="str">
        <f>IF(Table9[[#This Row],[Código do agregado
'[Entidade']]]="","",IF(A2313&lt;&gt;A2312,"A",IF(J2312="A","B",IF(J2312="B","C",IF(J2312="C","D",IF(J2312="D","E",IF(J2312="E","F",IF(J2312="F","G",IF(J2312="G","H",IF(J2312="H","I",IF(J2312="I","J",IF(J2312="J","K",IF(J2312="K","L",IF(J2312="L","M",IF(J2312="M","N",IF(J2312="N","O",IF(J2312="O","P",IF(J2312="P","Q"))))))))))))))))))</f>
        <v/>
      </c>
      <c r="K2313" s="284" t="str">
        <f t="shared" si="151"/>
        <v/>
      </c>
      <c r="L2313" s="285" t="str">
        <f t="shared" si="152"/>
        <v/>
      </c>
      <c r="M2313" s="286" t="str">
        <f t="shared" ca="1" si="153"/>
        <v/>
      </c>
      <c r="U2313" s="275"/>
    </row>
    <row r="2314" spans="1:21" x14ac:dyDescent="0.25">
      <c r="A2314" s="276"/>
      <c r="B2314" s="277" t="str">
        <f>IF(Table9[[#This Row],[Código do agregado
'[Entidade']]]="","",(CONCATENATE(VLOOKUP(Table9[[#This Row],[Código do agregado
'[Entidade']]],Table8[[Código do agregado '[Entidade']]:[Código do agregado
'[1º Direito']]],8,FALSE),".",Table9[[#This Row],[Membro]])))</f>
        <v/>
      </c>
      <c r="C2314" s="278"/>
      <c r="D2314" s="279"/>
      <c r="E2314" s="280" t="str">
        <f ca="1">IF(Table9[[#This Row],[Data de nascimento (aaaa-mm-dd)]]="","",(IF(A2314="","",DATEDIF(D2314,NOW(),"y"))))</f>
        <v/>
      </c>
      <c r="F2314" s="281"/>
      <c r="G2314" s="282"/>
      <c r="H2314" s="283" t="str">
        <f>IF(G2314="","",IF(G2314&gt;(auxiliar!L$2*14),"Sim","Não"))</f>
        <v/>
      </c>
      <c r="I2314" s="384" t="str">
        <f t="shared" si="154"/>
        <v/>
      </c>
      <c r="J2314" s="380" t="str">
        <f>IF(Table9[[#This Row],[Código do agregado
'[Entidade']]]="","",IF(A2314&lt;&gt;A2313,"A",IF(J2313="A","B",IF(J2313="B","C",IF(J2313="C","D",IF(J2313="D","E",IF(J2313="E","F",IF(J2313="F","G",IF(J2313="G","H",IF(J2313="H","I",IF(J2313="I","J",IF(J2313="J","K",IF(J2313="K","L",IF(J2313="L","M",IF(J2313="M","N",IF(J2313="N","O",IF(J2313="O","P",IF(J2313="P","Q"))))))))))))))))))</f>
        <v/>
      </c>
      <c r="K2314" s="284" t="str">
        <f t="shared" si="151"/>
        <v/>
      </c>
      <c r="L2314" s="285" t="str">
        <f t="shared" si="152"/>
        <v/>
      </c>
      <c r="M2314" s="286" t="str">
        <f t="shared" ca="1" si="153"/>
        <v/>
      </c>
      <c r="U2314" s="275"/>
    </row>
    <row r="2315" spans="1:21" x14ac:dyDescent="0.25">
      <c r="A2315" s="276"/>
      <c r="B2315" s="277" t="str">
        <f>IF(Table9[[#This Row],[Código do agregado
'[Entidade']]]="","",(CONCATENATE(VLOOKUP(Table9[[#This Row],[Código do agregado
'[Entidade']]],Table8[[Código do agregado '[Entidade']]:[Código do agregado
'[1º Direito']]],8,FALSE),".",Table9[[#This Row],[Membro]])))</f>
        <v/>
      </c>
      <c r="C2315" s="278"/>
      <c r="D2315" s="279"/>
      <c r="E2315" s="280" t="str">
        <f ca="1">IF(Table9[[#This Row],[Data de nascimento (aaaa-mm-dd)]]="","",(IF(A2315="","",DATEDIF(D2315,NOW(),"y"))))</f>
        <v/>
      </c>
      <c r="F2315" s="281"/>
      <c r="G2315" s="282"/>
      <c r="H2315" s="283" t="str">
        <f>IF(G2315="","",IF(G2315&gt;(auxiliar!L$2*14),"Sim","Não"))</f>
        <v/>
      </c>
      <c r="I2315" s="384" t="str">
        <f t="shared" si="154"/>
        <v/>
      </c>
      <c r="J2315" s="380" t="str">
        <f>IF(Table9[[#This Row],[Código do agregado
'[Entidade']]]="","",IF(A2315&lt;&gt;A2314,"A",IF(J2314="A","B",IF(J2314="B","C",IF(J2314="C","D",IF(J2314="D","E",IF(J2314="E","F",IF(J2314="F","G",IF(J2314="G","H",IF(J2314="H","I",IF(J2314="I","J",IF(J2314="J","K",IF(J2314="K","L",IF(J2314="L","M",IF(J2314="M","N",IF(J2314="N","O",IF(J2314="O","P",IF(J2314="P","Q"))))))))))))))))))</f>
        <v/>
      </c>
      <c r="K2315" s="284" t="str">
        <f t="shared" si="151"/>
        <v/>
      </c>
      <c r="L2315" s="285" t="str">
        <f t="shared" si="152"/>
        <v/>
      </c>
      <c r="M2315" s="286" t="str">
        <f t="shared" ca="1" si="153"/>
        <v/>
      </c>
      <c r="U2315" s="275"/>
    </row>
    <row r="2316" spans="1:21" x14ac:dyDescent="0.25">
      <c r="A2316" s="276"/>
      <c r="B2316" s="277" t="str">
        <f>IF(Table9[[#This Row],[Código do agregado
'[Entidade']]]="","",(CONCATENATE(VLOOKUP(Table9[[#This Row],[Código do agregado
'[Entidade']]],Table8[[Código do agregado '[Entidade']]:[Código do agregado
'[1º Direito']]],8,FALSE),".",Table9[[#This Row],[Membro]])))</f>
        <v/>
      </c>
      <c r="C2316" s="278"/>
      <c r="D2316" s="279"/>
      <c r="E2316" s="280" t="str">
        <f ca="1">IF(Table9[[#This Row],[Data de nascimento (aaaa-mm-dd)]]="","",(IF(A2316="","",DATEDIF(D2316,NOW(),"y"))))</f>
        <v/>
      </c>
      <c r="F2316" s="281"/>
      <c r="G2316" s="282"/>
      <c r="H2316" s="283" t="str">
        <f>IF(G2316="","",IF(G2316&gt;(auxiliar!L$2*14),"Sim","Não"))</f>
        <v/>
      </c>
      <c r="I2316" s="384" t="str">
        <f t="shared" si="154"/>
        <v/>
      </c>
      <c r="J2316" s="380" t="str">
        <f>IF(Table9[[#This Row],[Código do agregado
'[Entidade']]]="","",IF(A2316&lt;&gt;A2315,"A",IF(J2315="A","B",IF(J2315="B","C",IF(J2315="C","D",IF(J2315="D","E",IF(J2315="E","F",IF(J2315="F","G",IF(J2315="G","H",IF(J2315="H","I",IF(J2315="I","J",IF(J2315="J","K",IF(J2315="K","L",IF(J2315="L","M",IF(J2315="M","N",IF(J2315="N","O",IF(J2315="O","P",IF(J2315="P","Q"))))))))))))))))))</f>
        <v/>
      </c>
      <c r="K2316" s="284" t="str">
        <f t="shared" si="151"/>
        <v/>
      </c>
      <c r="L2316" s="285" t="str">
        <f t="shared" si="152"/>
        <v/>
      </c>
      <c r="M2316" s="286" t="str">
        <f t="shared" ca="1" si="153"/>
        <v/>
      </c>
      <c r="U2316" s="275"/>
    </row>
    <row r="2317" spans="1:21" x14ac:dyDescent="0.25">
      <c r="A2317" s="276"/>
      <c r="B2317" s="277" t="str">
        <f>IF(Table9[[#This Row],[Código do agregado
'[Entidade']]]="","",(CONCATENATE(VLOOKUP(Table9[[#This Row],[Código do agregado
'[Entidade']]],Table8[[Código do agregado '[Entidade']]:[Código do agregado
'[1º Direito']]],8,FALSE),".",Table9[[#This Row],[Membro]])))</f>
        <v/>
      </c>
      <c r="C2317" s="278"/>
      <c r="D2317" s="279"/>
      <c r="E2317" s="280" t="str">
        <f ca="1">IF(Table9[[#This Row],[Data de nascimento (aaaa-mm-dd)]]="","",(IF(A2317="","",DATEDIF(D2317,NOW(),"y"))))</f>
        <v/>
      </c>
      <c r="F2317" s="281"/>
      <c r="G2317" s="282"/>
      <c r="H2317" s="283" t="str">
        <f>IF(G2317="","",IF(G2317&gt;(auxiliar!L$2*14),"Sim","Não"))</f>
        <v/>
      </c>
      <c r="I2317" s="384" t="str">
        <f t="shared" si="154"/>
        <v/>
      </c>
      <c r="J2317" s="380" t="str">
        <f>IF(Table9[[#This Row],[Código do agregado
'[Entidade']]]="","",IF(A2317&lt;&gt;A2316,"A",IF(J2316="A","B",IF(J2316="B","C",IF(J2316="C","D",IF(J2316="D","E",IF(J2316="E","F",IF(J2316="F","G",IF(J2316="G","H",IF(J2316="H","I",IF(J2316="I","J",IF(J2316="J","K",IF(J2316="K","L",IF(J2316="L","M",IF(J2316="M","N",IF(J2316="N","O",IF(J2316="O","P",IF(J2316="P","Q"))))))))))))))))))</f>
        <v/>
      </c>
      <c r="K2317" s="284" t="str">
        <f t="shared" si="151"/>
        <v/>
      </c>
      <c r="L2317" s="285" t="str">
        <f t="shared" si="152"/>
        <v/>
      </c>
      <c r="M2317" s="286" t="str">
        <f t="shared" ca="1" si="153"/>
        <v/>
      </c>
      <c r="U2317" s="275"/>
    </row>
    <row r="2318" spans="1:21" x14ac:dyDescent="0.25">
      <c r="A2318" s="276"/>
      <c r="B2318" s="277" t="str">
        <f>IF(Table9[[#This Row],[Código do agregado
'[Entidade']]]="","",(CONCATENATE(VLOOKUP(Table9[[#This Row],[Código do agregado
'[Entidade']]],Table8[[Código do agregado '[Entidade']]:[Código do agregado
'[1º Direito']]],8,FALSE),".",Table9[[#This Row],[Membro]])))</f>
        <v/>
      </c>
      <c r="C2318" s="278"/>
      <c r="D2318" s="279"/>
      <c r="E2318" s="280" t="str">
        <f ca="1">IF(Table9[[#This Row],[Data de nascimento (aaaa-mm-dd)]]="","",(IF(A2318="","",DATEDIF(D2318,NOW(),"y"))))</f>
        <v/>
      </c>
      <c r="F2318" s="281"/>
      <c r="G2318" s="282"/>
      <c r="H2318" s="283" t="str">
        <f>IF(G2318="","",IF(G2318&gt;(auxiliar!L$2*14),"Sim","Não"))</f>
        <v/>
      </c>
      <c r="I2318" s="384" t="str">
        <f t="shared" si="154"/>
        <v/>
      </c>
      <c r="J2318" s="380" t="str">
        <f>IF(Table9[[#This Row],[Código do agregado
'[Entidade']]]="","",IF(A2318&lt;&gt;A2317,"A",IF(J2317="A","B",IF(J2317="B","C",IF(J2317="C","D",IF(J2317="D","E",IF(J2317="E","F",IF(J2317="F","G",IF(J2317="G","H",IF(J2317="H","I",IF(J2317="I","J",IF(J2317="J","K",IF(J2317="K","L",IF(J2317="L","M",IF(J2317="M","N",IF(J2317="N","O",IF(J2317="O","P",IF(J2317="P","Q"))))))))))))))))))</f>
        <v/>
      </c>
      <c r="K2318" s="284" t="str">
        <f t="shared" si="151"/>
        <v/>
      </c>
      <c r="L2318" s="285" t="str">
        <f t="shared" si="152"/>
        <v/>
      </c>
      <c r="M2318" s="286" t="str">
        <f t="shared" ca="1" si="153"/>
        <v/>
      </c>
      <c r="U2318" s="275"/>
    </row>
    <row r="2319" spans="1:21" x14ac:dyDescent="0.25">
      <c r="A2319" s="276"/>
      <c r="B2319" s="277" t="str">
        <f>IF(Table9[[#This Row],[Código do agregado
'[Entidade']]]="","",(CONCATENATE(VLOOKUP(Table9[[#This Row],[Código do agregado
'[Entidade']]],Table8[[Código do agregado '[Entidade']]:[Código do agregado
'[1º Direito']]],8,FALSE),".",Table9[[#This Row],[Membro]])))</f>
        <v/>
      </c>
      <c r="C2319" s="278"/>
      <c r="D2319" s="279"/>
      <c r="E2319" s="280" t="str">
        <f ca="1">IF(Table9[[#This Row],[Data de nascimento (aaaa-mm-dd)]]="","",(IF(A2319="","",DATEDIF(D2319,NOW(),"y"))))</f>
        <v/>
      </c>
      <c r="F2319" s="281"/>
      <c r="G2319" s="282"/>
      <c r="H2319" s="283" t="str">
        <f>IF(G2319="","",IF(G2319&gt;(auxiliar!L$2*14),"Sim","Não"))</f>
        <v/>
      </c>
      <c r="I2319" s="384" t="str">
        <f t="shared" si="154"/>
        <v/>
      </c>
      <c r="J2319" s="380" t="str">
        <f>IF(Table9[[#This Row],[Código do agregado
'[Entidade']]]="","",IF(A2319&lt;&gt;A2318,"A",IF(J2318="A","B",IF(J2318="B","C",IF(J2318="C","D",IF(J2318="D","E",IF(J2318="E","F",IF(J2318="F","G",IF(J2318="G","H",IF(J2318="H","I",IF(J2318="I","J",IF(J2318="J","K",IF(J2318="K","L",IF(J2318="L","M",IF(J2318="M","N",IF(J2318="N","O",IF(J2318="O","P",IF(J2318="P","Q"))))))))))))))))))</f>
        <v/>
      </c>
      <c r="K2319" s="284" t="str">
        <f t="shared" si="151"/>
        <v/>
      </c>
      <c r="L2319" s="285" t="str">
        <f t="shared" si="152"/>
        <v/>
      </c>
      <c r="M2319" s="286" t="str">
        <f t="shared" ca="1" si="153"/>
        <v/>
      </c>
      <c r="U2319" s="275"/>
    </row>
    <row r="2320" spans="1:21" x14ac:dyDescent="0.25">
      <c r="A2320" s="276"/>
      <c r="B2320" s="277" t="str">
        <f>IF(Table9[[#This Row],[Código do agregado
'[Entidade']]]="","",(CONCATENATE(VLOOKUP(Table9[[#This Row],[Código do agregado
'[Entidade']]],Table8[[Código do agregado '[Entidade']]:[Código do agregado
'[1º Direito']]],8,FALSE),".",Table9[[#This Row],[Membro]])))</f>
        <v/>
      </c>
      <c r="C2320" s="278"/>
      <c r="D2320" s="279"/>
      <c r="E2320" s="280" t="str">
        <f ca="1">IF(Table9[[#This Row],[Data de nascimento (aaaa-mm-dd)]]="","",(IF(A2320="","",DATEDIF(D2320,NOW(),"y"))))</f>
        <v/>
      </c>
      <c r="F2320" s="281"/>
      <c r="G2320" s="282"/>
      <c r="H2320" s="283" t="str">
        <f>IF(G2320="","",IF(G2320&gt;(auxiliar!L$2*14),"Sim","Não"))</f>
        <v/>
      </c>
      <c r="I2320" s="384" t="str">
        <f t="shared" si="154"/>
        <v/>
      </c>
      <c r="J2320" s="380" t="str">
        <f>IF(Table9[[#This Row],[Código do agregado
'[Entidade']]]="","",IF(A2320&lt;&gt;A2319,"A",IF(J2319="A","B",IF(J2319="B","C",IF(J2319="C","D",IF(J2319="D","E",IF(J2319="E","F",IF(J2319="F","G",IF(J2319="G","H",IF(J2319="H","I",IF(J2319="I","J",IF(J2319="J","K",IF(J2319="K","L",IF(J2319="L","M",IF(J2319="M","N",IF(J2319="N","O",IF(J2319="O","P",IF(J2319="P","Q"))))))))))))))))))</f>
        <v/>
      </c>
      <c r="K2320" s="284" t="str">
        <f t="shared" si="151"/>
        <v/>
      </c>
      <c r="L2320" s="285" t="str">
        <f t="shared" si="152"/>
        <v/>
      </c>
      <c r="M2320" s="286" t="str">
        <f t="shared" ca="1" si="153"/>
        <v/>
      </c>
      <c r="U2320" s="275"/>
    </row>
    <row r="2321" spans="1:21" x14ac:dyDescent="0.25">
      <c r="A2321" s="276"/>
      <c r="B2321" s="277" t="str">
        <f>IF(Table9[[#This Row],[Código do agregado
'[Entidade']]]="","",(CONCATENATE(VLOOKUP(Table9[[#This Row],[Código do agregado
'[Entidade']]],Table8[[Código do agregado '[Entidade']]:[Código do agregado
'[1º Direito']]],8,FALSE),".",Table9[[#This Row],[Membro]])))</f>
        <v/>
      </c>
      <c r="C2321" s="278"/>
      <c r="D2321" s="279"/>
      <c r="E2321" s="280" t="str">
        <f ca="1">IF(Table9[[#This Row],[Data de nascimento (aaaa-mm-dd)]]="","",(IF(A2321="","",DATEDIF(D2321,NOW(),"y"))))</f>
        <v/>
      </c>
      <c r="F2321" s="281"/>
      <c r="G2321" s="282"/>
      <c r="H2321" s="283" t="str">
        <f>IF(G2321="","",IF(G2321&gt;(auxiliar!L$2*14),"Sim","Não"))</f>
        <v/>
      </c>
      <c r="I2321" s="384" t="str">
        <f t="shared" si="154"/>
        <v/>
      </c>
      <c r="J2321" s="380" t="str">
        <f>IF(Table9[[#This Row],[Código do agregado
'[Entidade']]]="","",IF(A2321&lt;&gt;A2320,"A",IF(J2320="A","B",IF(J2320="B","C",IF(J2320="C","D",IF(J2320="D","E",IF(J2320="E","F",IF(J2320="F","G",IF(J2320="G","H",IF(J2320="H","I",IF(J2320="I","J",IF(J2320="J","K",IF(J2320="K","L",IF(J2320="L","M",IF(J2320="M","N",IF(J2320="N","O",IF(J2320="O","P",IF(J2320="P","Q"))))))))))))))))))</f>
        <v/>
      </c>
      <c r="K2321" s="284" t="str">
        <f t="shared" si="151"/>
        <v/>
      </c>
      <c r="L2321" s="285" t="str">
        <f t="shared" si="152"/>
        <v/>
      </c>
      <c r="M2321" s="286" t="str">
        <f t="shared" ca="1" si="153"/>
        <v/>
      </c>
      <c r="U2321" s="275"/>
    </row>
    <row r="2322" spans="1:21" x14ac:dyDescent="0.25">
      <c r="A2322" s="276"/>
      <c r="B2322" s="277" t="str">
        <f>IF(Table9[[#This Row],[Código do agregado
'[Entidade']]]="","",(CONCATENATE(VLOOKUP(Table9[[#This Row],[Código do agregado
'[Entidade']]],Table8[[Código do agregado '[Entidade']]:[Código do agregado
'[1º Direito']]],8,FALSE),".",Table9[[#This Row],[Membro]])))</f>
        <v/>
      </c>
      <c r="C2322" s="278"/>
      <c r="D2322" s="279"/>
      <c r="E2322" s="280" t="str">
        <f ca="1">IF(Table9[[#This Row],[Data de nascimento (aaaa-mm-dd)]]="","",(IF(A2322="","",DATEDIF(D2322,NOW(),"y"))))</f>
        <v/>
      </c>
      <c r="F2322" s="281"/>
      <c r="G2322" s="282"/>
      <c r="H2322" s="283" t="str">
        <f>IF(G2322="","",IF(G2322&gt;(auxiliar!L$2*14),"Sim","Não"))</f>
        <v/>
      </c>
      <c r="I2322" s="384" t="str">
        <f t="shared" si="154"/>
        <v/>
      </c>
      <c r="J2322" s="380" t="str">
        <f>IF(Table9[[#This Row],[Código do agregado
'[Entidade']]]="","",IF(A2322&lt;&gt;A2321,"A",IF(J2321="A","B",IF(J2321="B","C",IF(J2321="C","D",IF(J2321="D","E",IF(J2321="E","F",IF(J2321="F","G",IF(J2321="G","H",IF(J2321="H","I",IF(J2321="I","J",IF(J2321="J","K",IF(J2321="K","L",IF(J2321="L","M",IF(J2321="M","N",IF(J2321="N","O",IF(J2321="O","P",IF(J2321="P","Q"))))))))))))))))))</f>
        <v/>
      </c>
      <c r="K2322" s="284" t="str">
        <f t="shared" si="151"/>
        <v/>
      </c>
      <c r="L2322" s="285" t="str">
        <f t="shared" si="152"/>
        <v/>
      </c>
      <c r="M2322" s="286" t="str">
        <f t="shared" ca="1" si="153"/>
        <v/>
      </c>
      <c r="U2322" s="275"/>
    </row>
    <row r="2323" spans="1:21" x14ac:dyDescent="0.25">
      <c r="A2323" s="276"/>
      <c r="B2323" s="277" t="str">
        <f>IF(Table9[[#This Row],[Código do agregado
'[Entidade']]]="","",(CONCATENATE(VLOOKUP(Table9[[#This Row],[Código do agregado
'[Entidade']]],Table8[[Código do agregado '[Entidade']]:[Código do agregado
'[1º Direito']]],8,FALSE),".",Table9[[#This Row],[Membro]])))</f>
        <v/>
      </c>
      <c r="C2323" s="278"/>
      <c r="D2323" s="279"/>
      <c r="E2323" s="280" t="str">
        <f ca="1">IF(Table9[[#This Row],[Data de nascimento (aaaa-mm-dd)]]="","",(IF(A2323="","",DATEDIF(D2323,NOW(),"y"))))</f>
        <v/>
      </c>
      <c r="F2323" s="281"/>
      <c r="G2323" s="282"/>
      <c r="H2323" s="283" t="str">
        <f>IF(G2323="","",IF(G2323&gt;(auxiliar!L$2*14),"Sim","Não"))</f>
        <v/>
      </c>
      <c r="I2323" s="384" t="str">
        <f t="shared" si="154"/>
        <v/>
      </c>
      <c r="J2323" s="380" t="str">
        <f>IF(Table9[[#This Row],[Código do agregado
'[Entidade']]]="","",IF(A2323&lt;&gt;A2322,"A",IF(J2322="A","B",IF(J2322="B","C",IF(J2322="C","D",IF(J2322="D","E",IF(J2322="E","F",IF(J2322="F","G",IF(J2322="G","H",IF(J2322="H","I",IF(J2322="I","J",IF(J2322="J","K",IF(J2322="K","L",IF(J2322="L","M",IF(J2322="M","N",IF(J2322="N","O",IF(J2322="O","P",IF(J2322="P","Q"))))))))))))))))))</f>
        <v/>
      </c>
      <c r="K2323" s="284" t="str">
        <f t="shared" si="151"/>
        <v/>
      </c>
      <c r="L2323" s="285" t="str">
        <f t="shared" si="152"/>
        <v/>
      </c>
      <c r="M2323" s="286" t="str">
        <f t="shared" ca="1" si="153"/>
        <v/>
      </c>
      <c r="U2323" s="275"/>
    </row>
    <row r="2324" spans="1:21" x14ac:dyDescent="0.25">
      <c r="A2324" s="276"/>
      <c r="B2324" s="277" t="str">
        <f>IF(Table9[[#This Row],[Código do agregado
'[Entidade']]]="","",(CONCATENATE(VLOOKUP(Table9[[#This Row],[Código do agregado
'[Entidade']]],Table8[[Código do agregado '[Entidade']]:[Código do agregado
'[1º Direito']]],8,FALSE),".",Table9[[#This Row],[Membro]])))</f>
        <v/>
      </c>
      <c r="C2324" s="278"/>
      <c r="D2324" s="279"/>
      <c r="E2324" s="280" t="str">
        <f ca="1">IF(Table9[[#This Row],[Data de nascimento (aaaa-mm-dd)]]="","",(IF(A2324="","",DATEDIF(D2324,NOW(),"y"))))</f>
        <v/>
      </c>
      <c r="F2324" s="281"/>
      <c r="G2324" s="282"/>
      <c r="H2324" s="283" t="str">
        <f>IF(G2324="","",IF(G2324&gt;(auxiliar!L$2*14),"Sim","Não"))</f>
        <v/>
      </c>
      <c r="I2324" s="384" t="str">
        <f t="shared" si="154"/>
        <v/>
      </c>
      <c r="J2324" s="380" t="str">
        <f>IF(Table9[[#This Row],[Código do agregado
'[Entidade']]]="","",IF(A2324&lt;&gt;A2323,"A",IF(J2323="A","B",IF(J2323="B","C",IF(J2323="C","D",IF(J2323="D","E",IF(J2323="E","F",IF(J2323="F","G",IF(J2323="G","H",IF(J2323="H","I",IF(J2323="I","J",IF(J2323="J","K",IF(J2323="K","L",IF(J2323="L","M",IF(J2323="M","N",IF(J2323="N","O",IF(J2323="O","P",IF(J2323="P","Q"))))))))))))))))))</f>
        <v/>
      </c>
      <c r="K2324" s="284" t="str">
        <f t="shared" si="151"/>
        <v/>
      </c>
      <c r="L2324" s="285" t="str">
        <f t="shared" si="152"/>
        <v/>
      </c>
      <c r="M2324" s="286" t="str">
        <f t="shared" ca="1" si="153"/>
        <v/>
      </c>
      <c r="U2324" s="275"/>
    </row>
    <row r="2325" spans="1:21" x14ac:dyDescent="0.25">
      <c r="A2325" s="276"/>
      <c r="B2325" s="277" t="str">
        <f>IF(Table9[[#This Row],[Código do agregado
'[Entidade']]]="","",(CONCATENATE(VLOOKUP(Table9[[#This Row],[Código do agregado
'[Entidade']]],Table8[[Código do agregado '[Entidade']]:[Código do agregado
'[1º Direito']]],8,FALSE),".",Table9[[#This Row],[Membro]])))</f>
        <v/>
      </c>
      <c r="C2325" s="278"/>
      <c r="D2325" s="279"/>
      <c r="E2325" s="280" t="str">
        <f ca="1">IF(Table9[[#This Row],[Data de nascimento (aaaa-mm-dd)]]="","",(IF(A2325="","",DATEDIF(D2325,NOW(),"y"))))</f>
        <v/>
      </c>
      <c r="F2325" s="281"/>
      <c r="G2325" s="282"/>
      <c r="H2325" s="283" t="str">
        <f>IF(G2325="","",IF(G2325&gt;(auxiliar!L$2*14),"Sim","Não"))</f>
        <v/>
      </c>
      <c r="I2325" s="384" t="str">
        <f t="shared" si="154"/>
        <v/>
      </c>
      <c r="J2325" s="380" t="str">
        <f>IF(Table9[[#This Row],[Código do agregado
'[Entidade']]]="","",IF(A2325&lt;&gt;A2324,"A",IF(J2324="A","B",IF(J2324="B","C",IF(J2324="C","D",IF(J2324="D","E",IF(J2324="E","F",IF(J2324="F","G",IF(J2324="G","H",IF(J2324="H","I",IF(J2324="I","J",IF(J2324="J","K",IF(J2324="K","L",IF(J2324="L","M",IF(J2324="M","N",IF(J2324="N","O",IF(J2324="O","P",IF(J2324="P","Q"))))))))))))))))))</f>
        <v/>
      </c>
      <c r="K2325" s="284" t="str">
        <f t="shared" si="151"/>
        <v/>
      </c>
      <c r="L2325" s="285" t="str">
        <f t="shared" si="152"/>
        <v/>
      </c>
      <c r="M2325" s="286" t="str">
        <f t="shared" ca="1" si="153"/>
        <v/>
      </c>
      <c r="U2325" s="275"/>
    </row>
    <row r="2326" spans="1:21" x14ac:dyDescent="0.25">
      <c r="A2326" s="276"/>
      <c r="B2326" s="277" t="str">
        <f>IF(Table9[[#This Row],[Código do agregado
'[Entidade']]]="","",(CONCATENATE(VLOOKUP(Table9[[#This Row],[Código do agregado
'[Entidade']]],Table8[[Código do agregado '[Entidade']]:[Código do agregado
'[1º Direito']]],8,FALSE),".",Table9[[#This Row],[Membro]])))</f>
        <v/>
      </c>
      <c r="C2326" s="278"/>
      <c r="D2326" s="279"/>
      <c r="E2326" s="280" t="str">
        <f ca="1">IF(Table9[[#This Row],[Data de nascimento (aaaa-mm-dd)]]="","",(IF(A2326="","",DATEDIF(D2326,NOW(),"y"))))</f>
        <v/>
      </c>
      <c r="F2326" s="281"/>
      <c r="G2326" s="282"/>
      <c r="H2326" s="283" t="str">
        <f>IF(G2326="","",IF(G2326&gt;(auxiliar!L$2*14),"Sim","Não"))</f>
        <v/>
      </c>
      <c r="I2326" s="384" t="str">
        <f t="shared" si="154"/>
        <v/>
      </c>
      <c r="J2326" s="380" t="str">
        <f>IF(Table9[[#This Row],[Código do agregado
'[Entidade']]]="","",IF(A2326&lt;&gt;A2325,"A",IF(J2325="A","B",IF(J2325="B","C",IF(J2325="C","D",IF(J2325="D","E",IF(J2325="E","F",IF(J2325="F","G",IF(J2325="G","H",IF(J2325="H","I",IF(J2325="I","J",IF(J2325="J","K",IF(J2325="K","L",IF(J2325="L","M",IF(J2325="M","N",IF(J2325="N","O",IF(J2325="O","P",IF(J2325="P","Q"))))))))))))))))))</f>
        <v/>
      </c>
      <c r="K2326" s="284" t="str">
        <f t="shared" si="151"/>
        <v/>
      </c>
      <c r="L2326" s="285" t="str">
        <f t="shared" si="152"/>
        <v/>
      </c>
      <c r="M2326" s="286" t="str">
        <f t="shared" ca="1" si="153"/>
        <v/>
      </c>
      <c r="U2326" s="275"/>
    </row>
    <row r="2327" spans="1:21" x14ac:dyDescent="0.25">
      <c r="A2327" s="276"/>
      <c r="B2327" s="277" t="str">
        <f>IF(Table9[[#This Row],[Código do agregado
'[Entidade']]]="","",(CONCATENATE(VLOOKUP(Table9[[#This Row],[Código do agregado
'[Entidade']]],Table8[[Código do agregado '[Entidade']]:[Código do agregado
'[1º Direito']]],8,FALSE),".",Table9[[#This Row],[Membro]])))</f>
        <v/>
      </c>
      <c r="C2327" s="278"/>
      <c r="D2327" s="279"/>
      <c r="E2327" s="280" t="str">
        <f ca="1">IF(Table9[[#This Row],[Data de nascimento (aaaa-mm-dd)]]="","",(IF(A2327="","",DATEDIF(D2327,NOW(),"y"))))</f>
        <v/>
      </c>
      <c r="F2327" s="281"/>
      <c r="G2327" s="282"/>
      <c r="H2327" s="283" t="str">
        <f>IF(G2327="","",IF(G2327&gt;(auxiliar!L$2*14),"Sim","Não"))</f>
        <v/>
      </c>
      <c r="I2327" s="384" t="str">
        <f t="shared" si="154"/>
        <v/>
      </c>
      <c r="J2327" s="380" t="str">
        <f>IF(Table9[[#This Row],[Código do agregado
'[Entidade']]]="","",IF(A2327&lt;&gt;A2326,"A",IF(J2326="A","B",IF(J2326="B","C",IF(J2326="C","D",IF(J2326="D","E",IF(J2326="E","F",IF(J2326="F","G",IF(J2326="G","H",IF(J2326="H","I",IF(J2326="I","J",IF(J2326="J","K",IF(J2326="K","L",IF(J2326="L","M",IF(J2326="M","N",IF(J2326="N","O",IF(J2326="O","P",IF(J2326="P","Q"))))))))))))))))))</f>
        <v/>
      </c>
      <c r="K2327" s="284" t="str">
        <f t="shared" si="151"/>
        <v/>
      </c>
      <c r="L2327" s="285" t="str">
        <f t="shared" si="152"/>
        <v/>
      </c>
      <c r="M2327" s="286" t="str">
        <f t="shared" ca="1" si="153"/>
        <v/>
      </c>
      <c r="U2327" s="275"/>
    </row>
    <row r="2328" spans="1:21" x14ac:dyDescent="0.25">
      <c r="A2328" s="276"/>
      <c r="B2328" s="277" t="str">
        <f>IF(Table9[[#This Row],[Código do agregado
'[Entidade']]]="","",(CONCATENATE(VLOOKUP(Table9[[#This Row],[Código do agregado
'[Entidade']]],Table8[[Código do agregado '[Entidade']]:[Código do agregado
'[1º Direito']]],8,FALSE),".",Table9[[#This Row],[Membro]])))</f>
        <v/>
      </c>
      <c r="C2328" s="278"/>
      <c r="D2328" s="279"/>
      <c r="E2328" s="280" t="str">
        <f ca="1">IF(Table9[[#This Row],[Data de nascimento (aaaa-mm-dd)]]="","",(IF(A2328="","",DATEDIF(D2328,NOW(),"y"))))</f>
        <v/>
      </c>
      <c r="F2328" s="281"/>
      <c r="G2328" s="282"/>
      <c r="H2328" s="283" t="str">
        <f>IF(G2328="","",IF(G2328&gt;(auxiliar!L$2*14),"Sim","Não"))</f>
        <v/>
      </c>
      <c r="I2328" s="384" t="str">
        <f t="shared" si="154"/>
        <v/>
      </c>
      <c r="J2328" s="380" t="str">
        <f>IF(Table9[[#This Row],[Código do agregado
'[Entidade']]]="","",IF(A2328&lt;&gt;A2327,"A",IF(J2327="A","B",IF(J2327="B","C",IF(J2327="C","D",IF(J2327="D","E",IF(J2327="E","F",IF(J2327="F","G",IF(J2327="G","H",IF(J2327="H","I",IF(J2327="I","J",IF(J2327="J","K",IF(J2327="K","L",IF(J2327="L","M",IF(J2327="M","N",IF(J2327="N","O",IF(J2327="O","P",IF(J2327="P","Q"))))))))))))))))))</f>
        <v/>
      </c>
      <c r="K2328" s="284" t="str">
        <f t="shared" si="151"/>
        <v/>
      </c>
      <c r="L2328" s="285" t="str">
        <f t="shared" si="152"/>
        <v/>
      </c>
      <c r="M2328" s="286" t="str">
        <f t="shared" ca="1" si="153"/>
        <v/>
      </c>
      <c r="U2328" s="275"/>
    </row>
    <row r="2329" spans="1:21" x14ac:dyDescent="0.25">
      <c r="A2329" s="276"/>
      <c r="B2329" s="277" t="str">
        <f>IF(Table9[[#This Row],[Código do agregado
'[Entidade']]]="","",(CONCATENATE(VLOOKUP(Table9[[#This Row],[Código do agregado
'[Entidade']]],Table8[[Código do agregado '[Entidade']]:[Código do agregado
'[1º Direito']]],8,FALSE),".",Table9[[#This Row],[Membro]])))</f>
        <v/>
      </c>
      <c r="C2329" s="278"/>
      <c r="D2329" s="279"/>
      <c r="E2329" s="280" t="str">
        <f ca="1">IF(Table9[[#This Row],[Data de nascimento (aaaa-mm-dd)]]="","",(IF(A2329="","",DATEDIF(D2329,NOW(),"y"))))</f>
        <v/>
      </c>
      <c r="F2329" s="281"/>
      <c r="G2329" s="282"/>
      <c r="H2329" s="283" t="str">
        <f>IF(G2329="","",IF(G2329&gt;(auxiliar!L$2*14),"Sim","Não"))</f>
        <v/>
      </c>
      <c r="I2329" s="384" t="str">
        <f t="shared" si="154"/>
        <v/>
      </c>
      <c r="J2329" s="380" t="str">
        <f>IF(Table9[[#This Row],[Código do agregado
'[Entidade']]]="","",IF(A2329&lt;&gt;A2328,"A",IF(J2328="A","B",IF(J2328="B","C",IF(J2328="C","D",IF(J2328="D","E",IF(J2328="E","F",IF(J2328="F","G",IF(J2328="G","H",IF(J2328="H","I",IF(J2328="I","J",IF(J2328="J","K",IF(J2328="K","L",IF(J2328="L","M",IF(J2328="M","N",IF(J2328="N","O",IF(J2328="O","P",IF(J2328="P","Q"))))))))))))))))))</f>
        <v/>
      </c>
      <c r="K2329" s="284" t="str">
        <f t="shared" si="151"/>
        <v/>
      </c>
      <c r="L2329" s="285" t="str">
        <f t="shared" si="152"/>
        <v/>
      </c>
      <c r="M2329" s="286" t="str">
        <f t="shared" ca="1" si="153"/>
        <v/>
      </c>
      <c r="U2329" s="275"/>
    </row>
    <row r="2330" spans="1:21" x14ac:dyDescent="0.25">
      <c r="A2330" s="276"/>
      <c r="B2330" s="277" t="str">
        <f>IF(Table9[[#This Row],[Código do agregado
'[Entidade']]]="","",(CONCATENATE(VLOOKUP(Table9[[#This Row],[Código do agregado
'[Entidade']]],Table8[[Código do agregado '[Entidade']]:[Código do agregado
'[1º Direito']]],8,FALSE),".",Table9[[#This Row],[Membro]])))</f>
        <v/>
      </c>
      <c r="C2330" s="278"/>
      <c r="D2330" s="279"/>
      <c r="E2330" s="280" t="str">
        <f ca="1">IF(Table9[[#This Row],[Data de nascimento (aaaa-mm-dd)]]="","",(IF(A2330="","",DATEDIF(D2330,NOW(),"y"))))</f>
        <v/>
      </c>
      <c r="F2330" s="281"/>
      <c r="G2330" s="282"/>
      <c r="H2330" s="283" t="str">
        <f>IF(G2330="","",IF(G2330&gt;(auxiliar!L$2*14),"Sim","Não"))</f>
        <v/>
      </c>
      <c r="I2330" s="384" t="str">
        <f t="shared" si="154"/>
        <v/>
      </c>
      <c r="J2330" s="380" t="str">
        <f>IF(Table9[[#This Row],[Código do agregado
'[Entidade']]]="","",IF(A2330&lt;&gt;A2329,"A",IF(J2329="A","B",IF(J2329="B","C",IF(J2329="C","D",IF(J2329="D","E",IF(J2329="E","F",IF(J2329="F","G",IF(J2329="G","H",IF(J2329="H","I",IF(J2329="I","J",IF(J2329="J","K",IF(J2329="K","L",IF(J2329="L","M",IF(J2329="M","N",IF(J2329="N","O",IF(J2329="O","P",IF(J2329="P","Q"))))))))))))))))))</f>
        <v/>
      </c>
      <c r="K2330" s="284" t="str">
        <f t="shared" si="151"/>
        <v/>
      </c>
      <c r="L2330" s="285" t="str">
        <f t="shared" si="152"/>
        <v/>
      </c>
      <c r="M2330" s="286" t="str">
        <f t="shared" ca="1" si="153"/>
        <v/>
      </c>
      <c r="U2330" s="275"/>
    </row>
    <row r="2331" spans="1:21" x14ac:dyDescent="0.25">
      <c r="A2331" s="276"/>
      <c r="B2331" s="277" t="str">
        <f>IF(Table9[[#This Row],[Código do agregado
'[Entidade']]]="","",(CONCATENATE(VLOOKUP(Table9[[#This Row],[Código do agregado
'[Entidade']]],Table8[[Código do agregado '[Entidade']]:[Código do agregado
'[1º Direito']]],8,FALSE),".",Table9[[#This Row],[Membro]])))</f>
        <v/>
      </c>
      <c r="C2331" s="278"/>
      <c r="D2331" s="279"/>
      <c r="E2331" s="280" t="str">
        <f ca="1">IF(Table9[[#This Row],[Data de nascimento (aaaa-mm-dd)]]="","",(IF(A2331="","",DATEDIF(D2331,NOW(),"y"))))</f>
        <v/>
      </c>
      <c r="F2331" s="281"/>
      <c r="G2331" s="282"/>
      <c r="H2331" s="283" t="str">
        <f>IF(G2331="","",IF(G2331&gt;(auxiliar!L$2*14),"Sim","Não"))</f>
        <v/>
      </c>
      <c r="I2331" s="384" t="str">
        <f t="shared" si="154"/>
        <v/>
      </c>
      <c r="J2331" s="380" t="str">
        <f>IF(Table9[[#This Row],[Código do agregado
'[Entidade']]]="","",IF(A2331&lt;&gt;A2330,"A",IF(J2330="A","B",IF(J2330="B","C",IF(J2330="C","D",IF(J2330="D","E",IF(J2330="E","F",IF(J2330="F","G",IF(J2330="G","H",IF(J2330="H","I",IF(J2330="I","J",IF(J2330="J","K",IF(J2330="K","L",IF(J2330="L","M",IF(J2330="M","N",IF(J2330="N","O",IF(J2330="O","P",IF(J2330="P","Q"))))))))))))))))))</f>
        <v/>
      </c>
      <c r="K2331" s="284" t="str">
        <f t="shared" si="151"/>
        <v/>
      </c>
      <c r="L2331" s="285" t="str">
        <f t="shared" si="152"/>
        <v/>
      </c>
      <c r="M2331" s="286" t="str">
        <f t="shared" ca="1" si="153"/>
        <v/>
      </c>
      <c r="U2331" s="275"/>
    </row>
    <row r="2332" spans="1:21" x14ac:dyDescent="0.25">
      <c r="A2332" s="276"/>
      <c r="B2332" s="277" t="str">
        <f>IF(Table9[[#This Row],[Código do agregado
'[Entidade']]]="","",(CONCATENATE(VLOOKUP(Table9[[#This Row],[Código do agregado
'[Entidade']]],Table8[[Código do agregado '[Entidade']]:[Código do agregado
'[1º Direito']]],8,FALSE),".",Table9[[#This Row],[Membro]])))</f>
        <v/>
      </c>
      <c r="C2332" s="278"/>
      <c r="D2332" s="279"/>
      <c r="E2332" s="280" t="str">
        <f ca="1">IF(Table9[[#This Row],[Data de nascimento (aaaa-mm-dd)]]="","",(IF(A2332="","",DATEDIF(D2332,NOW(),"y"))))</f>
        <v/>
      </c>
      <c r="F2332" s="281"/>
      <c r="G2332" s="282"/>
      <c r="H2332" s="283" t="str">
        <f>IF(G2332="","",IF(G2332&gt;(auxiliar!L$2*14),"Sim","Não"))</f>
        <v/>
      </c>
      <c r="I2332" s="384" t="str">
        <f t="shared" si="154"/>
        <v/>
      </c>
      <c r="J2332" s="380" t="str">
        <f>IF(Table9[[#This Row],[Código do agregado
'[Entidade']]]="","",IF(A2332&lt;&gt;A2331,"A",IF(J2331="A","B",IF(J2331="B","C",IF(J2331="C","D",IF(J2331="D","E",IF(J2331="E","F",IF(J2331="F","G",IF(J2331="G","H",IF(J2331="H","I",IF(J2331="I","J",IF(J2331="J","K",IF(J2331="K","L",IF(J2331="L","M",IF(J2331="M","N",IF(J2331="N","O",IF(J2331="O","P",IF(J2331="P","Q"))))))))))))))))))</f>
        <v/>
      </c>
      <c r="K2332" s="284" t="str">
        <f t="shared" si="151"/>
        <v/>
      </c>
      <c r="L2332" s="285" t="str">
        <f t="shared" si="152"/>
        <v/>
      </c>
      <c r="M2332" s="286" t="str">
        <f t="shared" ca="1" si="153"/>
        <v/>
      </c>
      <c r="U2332" s="275"/>
    </row>
    <row r="2333" spans="1:21" x14ac:dyDescent="0.25">
      <c r="A2333" s="276"/>
      <c r="B2333" s="277" t="str">
        <f>IF(Table9[[#This Row],[Código do agregado
'[Entidade']]]="","",(CONCATENATE(VLOOKUP(Table9[[#This Row],[Código do agregado
'[Entidade']]],Table8[[Código do agregado '[Entidade']]:[Código do agregado
'[1º Direito']]],8,FALSE),".",Table9[[#This Row],[Membro]])))</f>
        <v/>
      </c>
      <c r="C2333" s="278"/>
      <c r="D2333" s="279"/>
      <c r="E2333" s="280" t="str">
        <f ca="1">IF(Table9[[#This Row],[Data de nascimento (aaaa-mm-dd)]]="","",(IF(A2333="","",DATEDIF(D2333,NOW(),"y"))))</f>
        <v/>
      </c>
      <c r="F2333" s="281"/>
      <c r="G2333" s="282"/>
      <c r="H2333" s="283" t="str">
        <f>IF(G2333="","",IF(G2333&gt;(auxiliar!L$2*14),"Sim","Não"))</f>
        <v/>
      </c>
      <c r="I2333" s="384" t="str">
        <f t="shared" si="154"/>
        <v/>
      </c>
      <c r="J2333" s="380" t="str">
        <f>IF(Table9[[#This Row],[Código do agregado
'[Entidade']]]="","",IF(A2333&lt;&gt;A2332,"A",IF(J2332="A","B",IF(J2332="B","C",IF(J2332="C","D",IF(J2332="D","E",IF(J2332="E","F",IF(J2332="F","G",IF(J2332="G","H",IF(J2332="H","I",IF(J2332="I","J",IF(J2332="J","K",IF(J2332="K","L",IF(J2332="L","M",IF(J2332="M","N",IF(J2332="N","O",IF(J2332="O","P",IF(J2332="P","Q"))))))))))))))))))</f>
        <v/>
      </c>
      <c r="K2333" s="284" t="str">
        <f t="shared" si="151"/>
        <v/>
      </c>
      <c r="L2333" s="285" t="str">
        <f t="shared" si="152"/>
        <v/>
      </c>
      <c r="M2333" s="286" t="str">
        <f t="shared" ca="1" si="153"/>
        <v/>
      </c>
      <c r="U2333" s="275"/>
    </row>
    <row r="2334" spans="1:21" x14ac:dyDescent="0.25">
      <c r="A2334" s="276"/>
      <c r="B2334" s="277" t="str">
        <f>IF(Table9[[#This Row],[Código do agregado
'[Entidade']]]="","",(CONCATENATE(VLOOKUP(Table9[[#This Row],[Código do agregado
'[Entidade']]],Table8[[Código do agregado '[Entidade']]:[Código do agregado
'[1º Direito']]],8,FALSE),".",Table9[[#This Row],[Membro]])))</f>
        <v/>
      </c>
      <c r="C2334" s="278"/>
      <c r="D2334" s="279"/>
      <c r="E2334" s="280" t="str">
        <f ca="1">IF(Table9[[#This Row],[Data de nascimento (aaaa-mm-dd)]]="","",(IF(A2334="","",DATEDIF(D2334,NOW(),"y"))))</f>
        <v/>
      </c>
      <c r="F2334" s="281"/>
      <c r="G2334" s="282"/>
      <c r="H2334" s="283" t="str">
        <f>IF(G2334="","",IF(G2334&gt;(auxiliar!L$2*14),"Sim","Não"))</f>
        <v/>
      </c>
      <c r="I2334" s="384" t="str">
        <f t="shared" si="154"/>
        <v/>
      </c>
      <c r="J2334" s="380" t="str">
        <f>IF(Table9[[#This Row],[Código do agregado
'[Entidade']]]="","",IF(A2334&lt;&gt;A2333,"A",IF(J2333="A","B",IF(J2333="B","C",IF(J2333="C","D",IF(J2333="D","E",IF(J2333="E","F",IF(J2333="F","G",IF(J2333="G","H",IF(J2333="H","I",IF(J2333="I","J",IF(J2333="J","K",IF(J2333="K","L",IF(J2333="L","M",IF(J2333="M","N",IF(J2333="N","O",IF(J2333="O","P",IF(J2333="P","Q"))))))))))))))))))</f>
        <v/>
      </c>
      <c r="K2334" s="284" t="str">
        <f t="shared" si="151"/>
        <v/>
      </c>
      <c r="L2334" s="285" t="str">
        <f t="shared" si="152"/>
        <v/>
      </c>
      <c r="M2334" s="286" t="str">
        <f t="shared" ca="1" si="153"/>
        <v/>
      </c>
      <c r="U2334" s="275"/>
    </row>
    <row r="2335" spans="1:21" x14ac:dyDescent="0.25">
      <c r="A2335" s="276"/>
      <c r="B2335" s="277" t="str">
        <f>IF(Table9[[#This Row],[Código do agregado
'[Entidade']]]="","",(CONCATENATE(VLOOKUP(Table9[[#This Row],[Código do agregado
'[Entidade']]],Table8[[Código do agregado '[Entidade']]:[Código do agregado
'[1º Direito']]],8,FALSE),".",Table9[[#This Row],[Membro]])))</f>
        <v/>
      </c>
      <c r="C2335" s="278"/>
      <c r="D2335" s="279"/>
      <c r="E2335" s="280" t="str">
        <f ca="1">IF(Table9[[#This Row],[Data de nascimento (aaaa-mm-dd)]]="","",(IF(A2335="","",DATEDIF(D2335,NOW(),"y"))))</f>
        <v/>
      </c>
      <c r="F2335" s="281"/>
      <c r="G2335" s="282"/>
      <c r="H2335" s="283" t="str">
        <f>IF(G2335="","",IF(G2335&gt;(auxiliar!L$2*14),"Sim","Não"))</f>
        <v/>
      </c>
      <c r="I2335" s="384" t="str">
        <f t="shared" si="154"/>
        <v/>
      </c>
      <c r="J2335" s="380" t="str">
        <f>IF(Table9[[#This Row],[Código do agregado
'[Entidade']]]="","",IF(A2335&lt;&gt;A2334,"A",IF(J2334="A","B",IF(J2334="B","C",IF(J2334="C","D",IF(J2334="D","E",IF(J2334="E","F",IF(J2334="F","G",IF(J2334="G","H",IF(J2334="H","I",IF(J2334="I","J",IF(J2334="J","K",IF(J2334="K","L",IF(J2334="L","M",IF(J2334="M","N",IF(J2334="N","O",IF(J2334="O","P",IF(J2334="P","Q"))))))))))))))))))</f>
        <v/>
      </c>
      <c r="K2335" s="284" t="str">
        <f t="shared" si="151"/>
        <v/>
      </c>
      <c r="L2335" s="285" t="str">
        <f t="shared" si="152"/>
        <v/>
      </c>
      <c r="M2335" s="286" t="str">
        <f t="shared" ca="1" si="153"/>
        <v/>
      </c>
      <c r="U2335" s="275"/>
    </row>
    <row r="2336" spans="1:21" x14ac:dyDescent="0.25">
      <c r="A2336" s="276"/>
      <c r="B2336" s="277" t="str">
        <f>IF(Table9[[#This Row],[Código do agregado
'[Entidade']]]="","",(CONCATENATE(VLOOKUP(Table9[[#This Row],[Código do agregado
'[Entidade']]],Table8[[Código do agregado '[Entidade']]:[Código do agregado
'[1º Direito']]],8,FALSE),".",Table9[[#This Row],[Membro]])))</f>
        <v/>
      </c>
      <c r="C2336" s="278"/>
      <c r="D2336" s="279"/>
      <c r="E2336" s="280" t="str">
        <f ca="1">IF(Table9[[#This Row],[Data de nascimento (aaaa-mm-dd)]]="","",(IF(A2336="","",DATEDIF(D2336,NOW(),"y"))))</f>
        <v/>
      </c>
      <c r="F2336" s="281"/>
      <c r="G2336" s="282"/>
      <c r="H2336" s="283" t="str">
        <f>IF(G2336="","",IF(G2336&gt;(auxiliar!L$2*14),"Sim","Não"))</f>
        <v/>
      </c>
      <c r="I2336" s="384" t="str">
        <f t="shared" si="154"/>
        <v/>
      </c>
      <c r="J2336" s="380" t="str">
        <f>IF(Table9[[#This Row],[Código do agregado
'[Entidade']]]="","",IF(A2336&lt;&gt;A2335,"A",IF(J2335="A","B",IF(J2335="B","C",IF(J2335="C","D",IF(J2335="D","E",IF(J2335="E","F",IF(J2335="F","G",IF(J2335="G","H",IF(J2335="H","I",IF(J2335="I","J",IF(J2335="J","K",IF(J2335="K","L",IF(J2335="L","M",IF(J2335="M","N",IF(J2335="N","O",IF(J2335="O","P",IF(J2335="P","Q"))))))))))))))))))</f>
        <v/>
      </c>
      <c r="K2336" s="284" t="str">
        <f t="shared" si="151"/>
        <v/>
      </c>
      <c r="L2336" s="285" t="str">
        <f t="shared" si="152"/>
        <v/>
      </c>
      <c r="M2336" s="286" t="str">
        <f t="shared" ca="1" si="153"/>
        <v/>
      </c>
      <c r="U2336" s="275"/>
    </row>
    <row r="2337" spans="1:21" x14ac:dyDescent="0.25">
      <c r="A2337" s="276"/>
      <c r="B2337" s="277" t="str">
        <f>IF(Table9[[#This Row],[Código do agregado
'[Entidade']]]="","",(CONCATENATE(VLOOKUP(Table9[[#This Row],[Código do agregado
'[Entidade']]],Table8[[Código do agregado '[Entidade']]:[Código do agregado
'[1º Direito']]],8,FALSE),".",Table9[[#This Row],[Membro]])))</f>
        <v/>
      </c>
      <c r="C2337" s="278"/>
      <c r="D2337" s="279"/>
      <c r="E2337" s="280" t="str">
        <f ca="1">IF(Table9[[#This Row],[Data de nascimento (aaaa-mm-dd)]]="","",(IF(A2337="","",DATEDIF(D2337,NOW(),"y"))))</f>
        <v/>
      </c>
      <c r="F2337" s="281"/>
      <c r="G2337" s="282"/>
      <c r="H2337" s="283" t="str">
        <f>IF(G2337="","",IF(G2337&gt;(auxiliar!L$2*14),"Sim","Não"))</f>
        <v/>
      </c>
      <c r="I2337" s="384" t="str">
        <f t="shared" si="154"/>
        <v/>
      </c>
      <c r="J2337" s="380" t="str">
        <f>IF(Table9[[#This Row],[Código do agregado
'[Entidade']]]="","",IF(A2337&lt;&gt;A2336,"A",IF(J2336="A","B",IF(J2336="B","C",IF(J2336="C","D",IF(J2336="D","E",IF(J2336="E","F",IF(J2336="F","G",IF(J2336="G","H",IF(J2336="H","I",IF(J2336="I","J",IF(J2336="J","K",IF(J2336="K","L",IF(J2336="L","M",IF(J2336="M","N",IF(J2336="N","O",IF(J2336="O","P",IF(J2336="P","Q"))))))))))))))))))</f>
        <v/>
      </c>
      <c r="K2337" s="284" t="str">
        <f t="shared" si="151"/>
        <v/>
      </c>
      <c r="L2337" s="285" t="str">
        <f t="shared" si="152"/>
        <v/>
      </c>
      <c r="M2337" s="286" t="str">
        <f t="shared" ca="1" si="153"/>
        <v/>
      </c>
      <c r="U2337" s="275"/>
    </row>
    <row r="2338" spans="1:21" x14ac:dyDescent="0.25">
      <c r="A2338" s="276"/>
      <c r="B2338" s="277" t="str">
        <f>IF(Table9[[#This Row],[Código do agregado
'[Entidade']]]="","",(CONCATENATE(VLOOKUP(Table9[[#This Row],[Código do agregado
'[Entidade']]],Table8[[Código do agregado '[Entidade']]:[Código do agregado
'[1º Direito']]],8,FALSE),".",Table9[[#This Row],[Membro]])))</f>
        <v/>
      </c>
      <c r="C2338" s="278"/>
      <c r="D2338" s="279"/>
      <c r="E2338" s="280" t="str">
        <f ca="1">IF(Table9[[#This Row],[Data de nascimento (aaaa-mm-dd)]]="","",(IF(A2338="","",DATEDIF(D2338,NOW(),"y"))))</f>
        <v/>
      </c>
      <c r="F2338" s="281"/>
      <c r="G2338" s="282"/>
      <c r="H2338" s="283" t="str">
        <f>IF(G2338="","",IF(G2338&gt;(auxiliar!L$2*14),"Sim","Não"))</f>
        <v/>
      </c>
      <c r="I2338" s="384" t="str">
        <f t="shared" si="154"/>
        <v/>
      </c>
      <c r="J2338" s="380" t="str">
        <f>IF(Table9[[#This Row],[Código do agregado
'[Entidade']]]="","",IF(A2338&lt;&gt;A2337,"A",IF(J2337="A","B",IF(J2337="B","C",IF(J2337="C","D",IF(J2337="D","E",IF(J2337="E","F",IF(J2337="F","G",IF(J2337="G","H",IF(J2337="H","I",IF(J2337="I","J",IF(J2337="J","K",IF(J2337="K","L",IF(J2337="L","M",IF(J2337="M","N",IF(J2337="N","O",IF(J2337="O","P",IF(J2337="P","Q"))))))))))))))))))</f>
        <v/>
      </c>
      <c r="K2338" s="284" t="str">
        <f t="shared" si="151"/>
        <v/>
      </c>
      <c r="L2338" s="285" t="str">
        <f t="shared" si="152"/>
        <v/>
      </c>
      <c r="M2338" s="286" t="str">
        <f t="shared" ca="1" si="153"/>
        <v/>
      </c>
      <c r="U2338" s="275"/>
    </row>
    <row r="2339" spans="1:21" x14ac:dyDescent="0.25">
      <c r="A2339" s="276"/>
      <c r="B2339" s="277" t="str">
        <f>IF(Table9[[#This Row],[Código do agregado
'[Entidade']]]="","",(CONCATENATE(VLOOKUP(Table9[[#This Row],[Código do agregado
'[Entidade']]],Table8[[Código do agregado '[Entidade']]:[Código do agregado
'[1º Direito']]],8,FALSE),".",Table9[[#This Row],[Membro]])))</f>
        <v/>
      </c>
      <c r="C2339" s="278"/>
      <c r="D2339" s="279"/>
      <c r="E2339" s="280" t="str">
        <f ca="1">IF(Table9[[#This Row],[Data de nascimento (aaaa-mm-dd)]]="","",(IF(A2339="","",DATEDIF(D2339,NOW(),"y"))))</f>
        <v/>
      </c>
      <c r="F2339" s="281"/>
      <c r="G2339" s="282"/>
      <c r="H2339" s="283" t="str">
        <f>IF(G2339="","",IF(G2339&gt;(auxiliar!L$2*14),"Sim","Não"))</f>
        <v/>
      </c>
      <c r="I2339" s="384" t="str">
        <f t="shared" si="154"/>
        <v/>
      </c>
      <c r="J2339" s="380" t="str">
        <f>IF(Table9[[#This Row],[Código do agregado
'[Entidade']]]="","",IF(A2339&lt;&gt;A2338,"A",IF(J2338="A","B",IF(J2338="B","C",IF(J2338="C","D",IF(J2338="D","E",IF(J2338="E","F",IF(J2338="F","G",IF(J2338="G","H",IF(J2338="H","I",IF(J2338="I","J",IF(J2338="J","K",IF(J2338="K","L",IF(J2338="L","M",IF(J2338="M","N",IF(J2338="N","O",IF(J2338="O","P",IF(J2338="P","Q"))))))))))))))))))</f>
        <v/>
      </c>
      <c r="K2339" s="284" t="str">
        <f t="shared" si="151"/>
        <v/>
      </c>
      <c r="L2339" s="285" t="str">
        <f t="shared" si="152"/>
        <v/>
      </c>
      <c r="M2339" s="286" t="str">
        <f t="shared" ca="1" si="153"/>
        <v/>
      </c>
      <c r="U2339" s="275"/>
    </row>
    <row r="2340" spans="1:21" x14ac:dyDescent="0.25">
      <c r="A2340" s="276"/>
      <c r="B2340" s="277" t="str">
        <f>IF(Table9[[#This Row],[Código do agregado
'[Entidade']]]="","",(CONCATENATE(VLOOKUP(Table9[[#This Row],[Código do agregado
'[Entidade']]],Table8[[Código do agregado '[Entidade']]:[Código do agregado
'[1º Direito']]],8,FALSE),".",Table9[[#This Row],[Membro]])))</f>
        <v/>
      </c>
      <c r="C2340" s="278"/>
      <c r="D2340" s="279"/>
      <c r="E2340" s="280" t="str">
        <f ca="1">IF(Table9[[#This Row],[Data de nascimento (aaaa-mm-dd)]]="","",(IF(A2340="","",DATEDIF(D2340,NOW(),"y"))))</f>
        <v/>
      </c>
      <c r="F2340" s="281"/>
      <c r="G2340" s="282"/>
      <c r="H2340" s="283" t="str">
        <f>IF(G2340="","",IF(G2340&gt;(auxiliar!L$2*14),"Sim","Não"))</f>
        <v/>
      </c>
      <c r="I2340" s="384" t="str">
        <f t="shared" si="154"/>
        <v/>
      </c>
      <c r="J2340" s="380" t="str">
        <f>IF(Table9[[#This Row],[Código do agregado
'[Entidade']]]="","",IF(A2340&lt;&gt;A2339,"A",IF(J2339="A","B",IF(J2339="B","C",IF(J2339="C","D",IF(J2339="D","E",IF(J2339="E","F",IF(J2339="F","G",IF(J2339="G","H",IF(J2339="H","I",IF(J2339="I","J",IF(J2339="J","K",IF(J2339="K","L",IF(J2339="L","M",IF(J2339="M","N",IF(J2339="N","O",IF(J2339="O","P",IF(J2339="P","Q"))))))))))))))))))</f>
        <v/>
      </c>
      <c r="K2340" s="284" t="str">
        <f t="shared" si="151"/>
        <v/>
      </c>
      <c r="L2340" s="285" t="str">
        <f t="shared" si="152"/>
        <v/>
      </c>
      <c r="M2340" s="286" t="str">
        <f t="shared" ca="1" si="153"/>
        <v/>
      </c>
      <c r="U2340" s="275"/>
    </row>
    <row r="2341" spans="1:21" x14ac:dyDescent="0.25">
      <c r="A2341" s="276"/>
      <c r="B2341" s="277" t="str">
        <f>IF(Table9[[#This Row],[Código do agregado
'[Entidade']]]="","",(CONCATENATE(VLOOKUP(Table9[[#This Row],[Código do agregado
'[Entidade']]],Table8[[Código do agregado '[Entidade']]:[Código do agregado
'[1º Direito']]],8,FALSE),".",Table9[[#This Row],[Membro]])))</f>
        <v/>
      </c>
      <c r="C2341" s="278"/>
      <c r="D2341" s="279"/>
      <c r="E2341" s="280" t="str">
        <f ca="1">IF(Table9[[#This Row],[Data de nascimento (aaaa-mm-dd)]]="","",(IF(A2341="","",DATEDIF(D2341,NOW(),"y"))))</f>
        <v/>
      </c>
      <c r="F2341" s="281"/>
      <c r="G2341" s="282"/>
      <c r="H2341" s="283" t="str">
        <f>IF(G2341="","",IF(G2341&gt;(auxiliar!L$2*14),"Sim","Não"))</f>
        <v/>
      </c>
      <c r="I2341" s="384" t="str">
        <f t="shared" si="154"/>
        <v/>
      </c>
      <c r="J2341" s="380" t="str">
        <f>IF(Table9[[#This Row],[Código do agregado
'[Entidade']]]="","",IF(A2341&lt;&gt;A2340,"A",IF(J2340="A","B",IF(J2340="B","C",IF(J2340="C","D",IF(J2340="D","E",IF(J2340="E","F",IF(J2340="F","G",IF(J2340="G","H",IF(J2340="H","I",IF(J2340="I","J",IF(J2340="J","K",IF(J2340="K","L",IF(J2340="L","M",IF(J2340="M","N",IF(J2340="N","O",IF(J2340="O","P",IF(J2340="P","Q"))))))))))))))))))</f>
        <v/>
      </c>
      <c r="K2341" s="284" t="str">
        <f t="shared" si="151"/>
        <v/>
      </c>
      <c r="L2341" s="285" t="str">
        <f t="shared" si="152"/>
        <v/>
      </c>
      <c r="M2341" s="286" t="str">
        <f t="shared" ca="1" si="153"/>
        <v/>
      </c>
      <c r="U2341" s="275"/>
    </row>
    <row r="2342" spans="1:21" x14ac:dyDescent="0.25">
      <c r="A2342" s="276"/>
      <c r="B2342" s="277" t="str">
        <f>IF(Table9[[#This Row],[Código do agregado
'[Entidade']]]="","",(CONCATENATE(VLOOKUP(Table9[[#This Row],[Código do agregado
'[Entidade']]],Table8[[Código do agregado '[Entidade']]:[Código do agregado
'[1º Direito']]],8,FALSE),".",Table9[[#This Row],[Membro]])))</f>
        <v/>
      </c>
      <c r="C2342" s="278"/>
      <c r="D2342" s="279"/>
      <c r="E2342" s="280" t="str">
        <f ca="1">IF(Table9[[#This Row],[Data de nascimento (aaaa-mm-dd)]]="","",(IF(A2342="","",DATEDIF(D2342,NOW(),"y"))))</f>
        <v/>
      </c>
      <c r="F2342" s="281"/>
      <c r="G2342" s="282"/>
      <c r="H2342" s="283" t="str">
        <f>IF(G2342="","",IF(G2342&gt;(auxiliar!L$2*14),"Sim","Não"))</f>
        <v/>
      </c>
      <c r="I2342" s="384" t="str">
        <f t="shared" si="154"/>
        <v/>
      </c>
      <c r="J2342" s="380" t="str">
        <f>IF(Table9[[#This Row],[Código do agregado
'[Entidade']]]="","",IF(A2342&lt;&gt;A2341,"A",IF(J2341="A","B",IF(J2341="B","C",IF(J2341="C","D",IF(J2341="D","E",IF(J2341="E","F",IF(J2341="F","G",IF(J2341="G","H",IF(J2341="H","I",IF(J2341="I","J",IF(J2341="J","K",IF(J2341="K","L",IF(J2341="L","M",IF(J2341="M","N",IF(J2341="N","O",IF(J2341="O","P",IF(J2341="P","Q"))))))))))))))))))</f>
        <v/>
      </c>
      <c r="K2342" s="284" t="str">
        <f t="shared" si="151"/>
        <v/>
      </c>
      <c r="L2342" s="285" t="str">
        <f t="shared" si="152"/>
        <v/>
      </c>
      <c r="M2342" s="286" t="str">
        <f t="shared" ca="1" si="153"/>
        <v/>
      </c>
      <c r="U2342" s="275"/>
    </row>
    <row r="2343" spans="1:21" x14ac:dyDescent="0.25">
      <c r="A2343" s="276"/>
      <c r="B2343" s="277" t="str">
        <f>IF(Table9[[#This Row],[Código do agregado
'[Entidade']]]="","",(CONCATENATE(VLOOKUP(Table9[[#This Row],[Código do agregado
'[Entidade']]],Table8[[Código do agregado '[Entidade']]:[Código do agregado
'[1º Direito']]],8,FALSE),".",Table9[[#This Row],[Membro]])))</f>
        <v/>
      </c>
      <c r="C2343" s="278"/>
      <c r="D2343" s="279"/>
      <c r="E2343" s="280" t="str">
        <f ca="1">IF(Table9[[#This Row],[Data de nascimento (aaaa-mm-dd)]]="","",(IF(A2343="","",DATEDIF(D2343,NOW(),"y"))))</f>
        <v/>
      </c>
      <c r="F2343" s="281"/>
      <c r="G2343" s="282"/>
      <c r="H2343" s="283" t="str">
        <f>IF(G2343="","",IF(G2343&gt;(auxiliar!L$2*14),"Sim","Não"))</f>
        <v/>
      </c>
      <c r="I2343" s="384" t="str">
        <f t="shared" si="154"/>
        <v/>
      </c>
      <c r="J2343" s="380" t="str">
        <f>IF(Table9[[#This Row],[Código do agregado
'[Entidade']]]="","",IF(A2343&lt;&gt;A2342,"A",IF(J2342="A","B",IF(J2342="B","C",IF(J2342="C","D",IF(J2342="D","E",IF(J2342="E","F",IF(J2342="F","G",IF(J2342="G","H",IF(J2342="H","I",IF(J2342="I","J",IF(J2342="J","K",IF(J2342="K","L",IF(J2342="L","M",IF(J2342="M","N",IF(J2342="N","O",IF(J2342="O","P",IF(J2342="P","Q"))))))))))))))))))</f>
        <v/>
      </c>
      <c r="K2343" s="284" t="str">
        <f t="shared" si="151"/>
        <v/>
      </c>
      <c r="L2343" s="285" t="str">
        <f t="shared" si="152"/>
        <v/>
      </c>
      <c r="M2343" s="286" t="str">
        <f t="shared" ca="1" si="153"/>
        <v/>
      </c>
      <c r="U2343" s="275"/>
    </row>
    <row r="2344" spans="1:21" x14ac:dyDescent="0.25">
      <c r="A2344" s="276"/>
      <c r="B2344" s="277" t="str">
        <f>IF(Table9[[#This Row],[Código do agregado
'[Entidade']]]="","",(CONCATENATE(VLOOKUP(Table9[[#This Row],[Código do agregado
'[Entidade']]],Table8[[Código do agregado '[Entidade']]:[Código do agregado
'[1º Direito']]],8,FALSE),".",Table9[[#This Row],[Membro]])))</f>
        <v/>
      </c>
      <c r="C2344" s="278"/>
      <c r="D2344" s="279"/>
      <c r="E2344" s="280" t="str">
        <f ca="1">IF(Table9[[#This Row],[Data de nascimento (aaaa-mm-dd)]]="","",(IF(A2344="","",DATEDIF(D2344,NOW(),"y"))))</f>
        <v/>
      </c>
      <c r="F2344" s="281"/>
      <c r="G2344" s="282"/>
      <c r="H2344" s="283" t="str">
        <f>IF(G2344="","",IF(G2344&gt;(auxiliar!L$2*14),"Sim","Não"))</f>
        <v/>
      </c>
      <c r="I2344" s="384" t="str">
        <f t="shared" si="154"/>
        <v/>
      </c>
      <c r="J2344" s="380" t="str">
        <f>IF(Table9[[#This Row],[Código do agregado
'[Entidade']]]="","",IF(A2344&lt;&gt;A2343,"A",IF(J2343="A","B",IF(J2343="B","C",IF(J2343="C","D",IF(J2343="D","E",IF(J2343="E","F",IF(J2343="F","G",IF(J2343="G","H",IF(J2343="H","I",IF(J2343="I","J",IF(J2343="J","K",IF(J2343="K","L",IF(J2343="L","M",IF(J2343="M","N",IF(J2343="N","O",IF(J2343="O","P",IF(J2343="P","Q"))))))))))))))))))</f>
        <v/>
      </c>
      <c r="K2344" s="284" t="str">
        <f t="shared" si="151"/>
        <v/>
      </c>
      <c r="L2344" s="285" t="str">
        <f t="shared" si="152"/>
        <v/>
      </c>
      <c r="M2344" s="286" t="str">
        <f t="shared" ca="1" si="153"/>
        <v/>
      </c>
      <c r="U2344" s="275"/>
    </row>
    <row r="2345" spans="1:21" x14ac:dyDescent="0.25">
      <c r="A2345" s="276"/>
      <c r="B2345" s="277" t="str">
        <f>IF(Table9[[#This Row],[Código do agregado
'[Entidade']]]="","",(CONCATENATE(VLOOKUP(Table9[[#This Row],[Código do agregado
'[Entidade']]],Table8[[Código do agregado '[Entidade']]:[Código do agregado
'[1º Direito']]],8,FALSE),".",Table9[[#This Row],[Membro]])))</f>
        <v/>
      </c>
      <c r="C2345" s="278"/>
      <c r="D2345" s="279"/>
      <c r="E2345" s="280" t="str">
        <f ca="1">IF(Table9[[#This Row],[Data de nascimento (aaaa-mm-dd)]]="","",(IF(A2345="","",DATEDIF(D2345,NOW(),"y"))))</f>
        <v/>
      </c>
      <c r="F2345" s="281"/>
      <c r="G2345" s="282"/>
      <c r="H2345" s="283" t="str">
        <f>IF(G2345="","",IF(G2345&gt;(auxiliar!L$2*14),"Sim","Não"))</f>
        <v/>
      </c>
      <c r="I2345" s="384" t="str">
        <f t="shared" si="154"/>
        <v/>
      </c>
      <c r="J2345" s="380" t="str">
        <f>IF(Table9[[#This Row],[Código do agregado
'[Entidade']]]="","",IF(A2345&lt;&gt;A2344,"A",IF(J2344="A","B",IF(J2344="B","C",IF(J2344="C","D",IF(J2344="D","E",IF(J2344="E","F",IF(J2344="F","G",IF(J2344="G","H",IF(J2344="H","I",IF(J2344="I","J",IF(J2344="J","K",IF(J2344="K","L",IF(J2344="L","M",IF(J2344="M","N",IF(J2344="N","O",IF(J2344="O","P",IF(J2344="P","Q"))))))))))))))))))</f>
        <v/>
      </c>
      <c r="K2345" s="284" t="str">
        <f t="shared" si="151"/>
        <v/>
      </c>
      <c r="L2345" s="285" t="str">
        <f t="shared" si="152"/>
        <v/>
      </c>
      <c r="M2345" s="286" t="str">
        <f t="shared" ca="1" si="153"/>
        <v/>
      </c>
      <c r="U2345" s="275"/>
    </row>
    <row r="2346" spans="1:21" x14ac:dyDescent="0.25">
      <c r="A2346" s="276"/>
      <c r="B2346" s="277" t="str">
        <f>IF(Table9[[#This Row],[Código do agregado
'[Entidade']]]="","",(CONCATENATE(VLOOKUP(Table9[[#This Row],[Código do agregado
'[Entidade']]],Table8[[Código do agregado '[Entidade']]:[Código do agregado
'[1º Direito']]],8,FALSE),".",Table9[[#This Row],[Membro]])))</f>
        <v/>
      </c>
      <c r="C2346" s="278"/>
      <c r="D2346" s="279"/>
      <c r="E2346" s="280" t="str">
        <f ca="1">IF(Table9[[#This Row],[Data de nascimento (aaaa-mm-dd)]]="","",(IF(A2346="","",DATEDIF(D2346,NOW(),"y"))))</f>
        <v/>
      </c>
      <c r="F2346" s="281"/>
      <c r="G2346" s="282"/>
      <c r="H2346" s="283" t="str">
        <f>IF(G2346="","",IF(G2346&gt;(auxiliar!L$2*14),"Sim","Não"))</f>
        <v/>
      </c>
      <c r="I2346" s="384" t="str">
        <f t="shared" si="154"/>
        <v/>
      </c>
      <c r="J2346" s="380" t="str">
        <f>IF(Table9[[#This Row],[Código do agregado
'[Entidade']]]="","",IF(A2346&lt;&gt;A2345,"A",IF(J2345="A","B",IF(J2345="B","C",IF(J2345="C","D",IF(J2345="D","E",IF(J2345="E","F",IF(J2345="F","G",IF(J2345="G","H",IF(J2345="H","I",IF(J2345="I","J",IF(J2345="J","K",IF(J2345="K","L",IF(J2345="L","M",IF(J2345="M","N",IF(J2345="N","O",IF(J2345="O","P",IF(J2345="P","Q"))))))))))))))))))</f>
        <v/>
      </c>
      <c r="K2346" s="284" t="str">
        <f t="shared" si="151"/>
        <v/>
      </c>
      <c r="L2346" s="285" t="str">
        <f t="shared" si="152"/>
        <v/>
      </c>
      <c r="M2346" s="286" t="str">
        <f t="shared" ca="1" si="153"/>
        <v/>
      </c>
      <c r="U2346" s="275"/>
    </row>
    <row r="2347" spans="1:21" x14ac:dyDescent="0.25">
      <c r="A2347" s="276"/>
      <c r="B2347" s="277" t="str">
        <f>IF(Table9[[#This Row],[Código do agregado
'[Entidade']]]="","",(CONCATENATE(VLOOKUP(Table9[[#This Row],[Código do agregado
'[Entidade']]],Table8[[Código do agregado '[Entidade']]:[Código do agregado
'[1º Direito']]],8,FALSE),".",Table9[[#This Row],[Membro]])))</f>
        <v/>
      </c>
      <c r="C2347" s="278"/>
      <c r="D2347" s="279"/>
      <c r="E2347" s="280" t="str">
        <f ca="1">IF(Table9[[#This Row],[Data de nascimento (aaaa-mm-dd)]]="","",(IF(A2347="","",DATEDIF(D2347,NOW(),"y"))))</f>
        <v/>
      </c>
      <c r="F2347" s="281"/>
      <c r="G2347" s="282"/>
      <c r="H2347" s="283" t="str">
        <f>IF(G2347="","",IF(G2347&gt;(auxiliar!L$2*14),"Sim","Não"))</f>
        <v/>
      </c>
      <c r="I2347" s="384" t="str">
        <f t="shared" si="154"/>
        <v/>
      </c>
      <c r="J2347" s="380" t="str">
        <f>IF(Table9[[#This Row],[Código do agregado
'[Entidade']]]="","",IF(A2347&lt;&gt;A2346,"A",IF(J2346="A","B",IF(J2346="B","C",IF(J2346="C","D",IF(J2346="D","E",IF(J2346="E","F",IF(J2346="F","G",IF(J2346="G","H",IF(J2346="H","I",IF(J2346="I","J",IF(J2346="J","K",IF(J2346="K","L",IF(J2346="L","M",IF(J2346="M","N",IF(J2346="N","O",IF(J2346="O","P",IF(J2346="P","Q"))))))))))))))))))</f>
        <v/>
      </c>
      <c r="K2347" s="284" t="str">
        <f t="shared" ref="K2347:K2410" si="155">IFERROR(IF(OR(RIGHT(C2347,1)-(11-((9*LEFT(C2347,1)+8*MID(C2347,2,1)+7*MID(C2347,3,1)+6*MID(C2347,4,1)+5*MID(C2347,5,1)+4*MID(C2347,6,1)+3*MID(C2347,7,1)+2*MID(C2347,8,1))-(11*INT((9*LEFT(C2347,1)+8*MID(C2347,2,1)+7*MID(C2347,3,1)+6*MID(C2347,4,1)+5*MID(C2347,5,1)+4*MID(C2347,6,1)+3*MID(C2347,7,1)+2*MID(C2347,8,1))/11))))=0,RIGHT(C2347,1)-(11-((9*LEFT(C2347,1)+8*MID(C2347,2,1)+7*MID(C2347,3,1)+6*MID(C2347,4,1)+5*MID(C2347,5,1)+4*MID(C2347,6,1)+3*MID(C2347,7,1)+2*MID(C2347,8,1))-(11*INT((9*LEFT(C2347,1)+8*MID(C2347,2,1)+7*MID(C2347,3,1)+6*MID(C2347,4,1)+5*MID(C2347,5,1)+4*MID(C2347,6,1)+3*MID(C2347,7,1)+2*MID(C2347,8,1))/11))))=-11,RIGHT(C2347,1)-(11-((9*LEFT(C2347,1)+8*MID(C2347,2,1)+7*MID(C2347,3,1)+6*MID(C2347,4,1)+5*MID(C2347,5,1)+4*MID(C2347,6,1)+3*MID(C2347,7,1)+2*MID(C2347,8,1))-(11*INT((9*LEFT(C2347,1)+8*MID(C2347,2,1)+7*MID(C2347,3,1)+6*MID(C2347,4,1)+5*MID(C2347,5,1)+4*MID(C2347,6,1)+3*MID(C2347,7,1)+2*MID(C2347,8,1))/11))))=-10),"","X"),"")</f>
        <v/>
      </c>
      <c r="L2347" s="285" t="str">
        <f t="shared" ref="L2347:L2410" si="156">IF(RIGHT(B2347,1)="A","",IF(B2347="","",IF(OR(E2347&gt;65,AND(E2347&gt;17,E2347&lt;26)),"Rend","")))</f>
        <v/>
      </c>
      <c r="M2347" s="286" t="str">
        <f t="shared" ref="M2347:M2410" ca="1" si="157">IF(OR(E2347&lt;18,AND(H2347="Não",L2347="Rend")),"Dep","")</f>
        <v/>
      </c>
      <c r="U2347" s="275"/>
    </row>
    <row r="2348" spans="1:21" x14ac:dyDescent="0.25">
      <c r="A2348" s="276"/>
      <c r="B2348" s="277" t="str">
        <f>IF(Table9[[#This Row],[Código do agregado
'[Entidade']]]="","",(CONCATENATE(VLOOKUP(Table9[[#This Row],[Código do agregado
'[Entidade']]],Table8[[Código do agregado '[Entidade']]:[Código do agregado
'[1º Direito']]],8,FALSE),".",Table9[[#This Row],[Membro]])))</f>
        <v/>
      </c>
      <c r="C2348" s="278"/>
      <c r="D2348" s="279"/>
      <c r="E2348" s="280" t="str">
        <f ca="1">IF(Table9[[#This Row],[Data de nascimento (aaaa-mm-dd)]]="","",(IF(A2348="","",DATEDIF(D2348,NOW(),"y"))))</f>
        <v/>
      </c>
      <c r="F2348" s="281"/>
      <c r="G2348" s="282"/>
      <c r="H2348" s="283" t="str">
        <f>IF(G2348="","",IF(G2348&gt;(auxiliar!L$2*14),"Sim","Não"))</f>
        <v/>
      </c>
      <c r="I2348" s="384" t="str">
        <f t="shared" si="154"/>
        <v/>
      </c>
      <c r="J2348" s="380" t="str">
        <f>IF(Table9[[#This Row],[Código do agregado
'[Entidade']]]="","",IF(A2348&lt;&gt;A2347,"A",IF(J2347="A","B",IF(J2347="B","C",IF(J2347="C","D",IF(J2347="D","E",IF(J2347="E","F",IF(J2347="F","G",IF(J2347="G","H",IF(J2347="H","I",IF(J2347="I","J",IF(J2347="J","K",IF(J2347="K","L",IF(J2347="L","M",IF(J2347="M","N",IF(J2347="N","O",IF(J2347="O","P",IF(J2347="P","Q"))))))))))))))))))</f>
        <v/>
      </c>
      <c r="K2348" s="284" t="str">
        <f t="shared" si="155"/>
        <v/>
      </c>
      <c r="L2348" s="285" t="str">
        <f t="shared" si="156"/>
        <v/>
      </c>
      <c r="M2348" s="286" t="str">
        <f t="shared" ca="1" si="157"/>
        <v/>
      </c>
      <c r="U2348" s="275"/>
    </row>
    <row r="2349" spans="1:21" x14ac:dyDescent="0.25">
      <c r="A2349" s="276"/>
      <c r="B2349" s="277" t="str">
        <f>IF(Table9[[#This Row],[Código do agregado
'[Entidade']]]="","",(CONCATENATE(VLOOKUP(Table9[[#This Row],[Código do agregado
'[Entidade']]],Table8[[Código do agregado '[Entidade']]:[Código do agregado
'[1º Direito']]],8,FALSE),".",Table9[[#This Row],[Membro]])))</f>
        <v/>
      </c>
      <c r="C2349" s="278"/>
      <c r="D2349" s="279"/>
      <c r="E2349" s="280" t="str">
        <f ca="1">IF(Table9[[#This Row],[Data de nascimento (aaaa-mm-dd)]]="","",(IF(A2349="","",DATEDIF(D2349,NOW(),"y"))))</f>
        <v/>
      </c>
      <c r="F2349" s="281"/>
      <c r="G2349" s="282"/>
      <c r="H2349" s="283" t="str">
        <f>IF(G2349="","",IF(G2349&gt;(auxiliar!L$2*14),"Sim","Não"))</f>
        <v/>
      </c>
      <c r="I2349" s="384" t="str">
        <f t="shared" si="154"/>
        <v/>
      </c>
      <c r="J2349" s="380" t="str">
        <f>IF(Table9[[#This Row],[Código do agregado
'[Entidade']]]="","",IF(A2349&lt;&gt;A2348,"A",IF(J2348="A","B",IF(J2348="B","C",IF(J2348="C","D",IF(J2348="D","E",IF(J2348="E","F",IF(J2348="F","G",IF(J2348="G","H",IF(J2348="H","I",IF(J2348="I","J",IF(J2348="J","K",IF(J2348="K","L",IF(J2348="L","M",IF(J2348="M","N",IF(J2348="N","O",IF(J2348="O","P",IF(J2348="P","Q"))))))))))))))))))</f>
        <v/>
      </c>
      <c r="K2349" s="284" t="str">
        <f t="shared" si="155"/>
        <v/>
      </c>
      <c r="L2349" s="285" t="str">
        <f t="shared" si="156"/>
        <v/>
      </c>
      <c r="M2349" s="286" t="str">
        <f t="shared" ca="1" si="157"/>
        <v/>
      </c>
      <c r="U2349" s="275"/>
    </row>
    <row r="2350" spans="1:21" x14ac:dyDescent="0.25">
      <c r="A2350" s="276"/>
      <c r="B2350" s="277" t="str">
        <f>IF(Table9[[#This Row],[Código do agregado
'[Entidade']]]="","",(CONCATENATE(VLOOKUP(Table9[[#This Row],[Código do agregado
'[Entidade']]],Table8[[Código do agregado '[Entidade']]:[Código do agregado
'[1º Direito']]],8,FALSE),".",Table9[[#This Row],[Membro]])))</f>
        <v/>
      </c>
      <c r="C2350" s="278"/>
      <c r="D2350" s="279"/>
      <c r="E2350" s="280" t="str">
        <f ca="1">IF(Table9[[#This Row],[Data de nascimento (aaaa-mm-dd)]]="","",(IF(A2350="","",DATEDIF(D2350,NOW(),"y"))))</f>
        <v/>
      </c>
      <c r="F2350" s="281"/>
      <c r="G2350" s="282"/>
      <c r="H2350" s="283" t="str">
        <f>IF(G2350="","",IF(G2350&gt;(auxiliar!L$2*14),"Sim","Não"))</f>
        <v/>
      </c>
      <c r="I2350" s="384" t="str">
        <f t="shared" si="154"/>
        <v/>
      </c>
      <c r="J2350" s="380" t="str">
        <f>IF(Table9[[#This Row],[Código do agregado
'[Entidade']]]="","",IF(A2350&lt;&gt;A2349,"A",IF(J2349="A","B",IF(J2349="B","C",IF(J2349="C","D",IF(J2349="D","E",IF(J2349="E","F",IF(J2349="F","G",IF(J2349="G","H",IF(J2349="H","I",IF(J2349="I","J",IF(J2349="J","K",IF(J2349="K","L",IF(J2349="L","M",IF(J2349="M","N",IF(J2349="N","O",IF(J2349="O","P",IF(J2349="P","Q"))))))))))))))))))</f>
        <v/>
      </c>
      <c r="K2350" s="284" t="str">
        <f t="shared" si="155"/>
        <v/>
      </c>
      <c r="L2350" s="285" t="str">
        <f t="shared" si="156"/>
        <v/>
      </c>
      <c r="M2350" s="286" t="str">
        <f t="shared" ca="1" si="157"/>
        <v/>
      </c>
      <c r="U2350" s="275"/>
    </row>
    <row r="2351" spans="1:21" x14ac:dyDescent="0.25">
      <c r="A2351" s="276"/>
      <c r="B2351" s="277" t="str">
        <f>IF(Table9[[#This Row],[Código do agregado
'[Entidade']]]="","",(CONCATENATE(VLOOKUP(Table9[[#This Row],[Código do agregado
'[Entidade']]],Table8[[Código do agregado '[Entidade']]:[Código do agregado
'[1º Direito']]],8,FALSE),".",Table9[[#This Row],[Membro]])))</f>
        <v/>
      </c>
      <c r="C2351" s="278"/>
      <c r="D2351" s="279"/>
      <c r="E2351" s="280" t="str">
        <f ca="1">IF(Table9[[#This Row],[Data de nascimento (aaaa-mm-dd)]]="","",(IF(A2351="","",DATEDIF(D2351,NOW(),"y"))))</f>
        <v/>
      </c>
      <c r="F2351" s="281"/>
      <c r="G2351" s="282"/>
      <c r="H2351" s="283" t="str">
        <f>IF(G2351="","",IF(G2351&gt;(auxiliar!L$2*14),"Sim","Não"))</f>
        <v/>
      </c>
      <c r="I2351" s="384" t="str">
        <f t="shared" si="154"/>
        <v/>
      </c>
      <c r="J2351" s="380" t="str">
        <f>IF(Table9[[#This Row],[Código do agregado
'[Entidade']]]="","",IF(A2351&lt;&gt;A2350,"A",IF(J2350="A","B",IF(J2350="B","C",IF(J2350="C","D",IF(J2350="D","E",IF(J2350="E","F",IF(J2350="F","G",IF(J2350="G","H",IF(J2350="H","I",IF(J2350="I","J",IF(J2350="J","K",IF(J2350="K","L",IF(J2350="L","M",IF(J2350="M","N",IF(J2350="N","O",IF(J2350="O","P",IF(J2350="P","Q"))))))))))))))))))</f>
        <v/>
      </c>
      <c r="K2351" s="284" t="str">
        <f t="shared" si="155"/>
        <v/>
      </c>
      <c r="L2351" s="285" t="str">
        <f t="shared" si="156"/>
        <v/>
      </c>
      <c r="M2351" s="286" t="str">
        <f t="shared" ca="1" si="157"/>
        <v/>
      </c>
      <c r="U2351" s="275"/>
    </row>
    <row r="2352" spans="1:21" x14ac:dyDescent="0.25">
      <c r="A2352" s="276"/>
      <c r="B2352" s="277" t="str">
        <f>IF(Table9[[#This Row],[Código do agregado
'[Entidade']]]="","",(CONCATENATE(VLOOKUP(Table9[[#This Row],[Código do agregado
'[Entidade']]],Table8[[Código do agregado '[Entidade']]:[Código do agregado
'[1º Direito']]],8,FALSE),".",Table9[[#This Row],[Membro]])))</f>
        <v/>
      </c>
      <c r="C2352" s="278"/>
      <c r="D2352" s="279"/>
      <c r="E2352" s="280" t="str">
        <f ca="1">IF(Table9[[#This Row],[Data de nascimento (aaaa-mm-dd)]]="","",(IF(A2352="","",DATEDIF(D2352,NOW(),"y"))))</f>
        <v/>
      </c>
      <c r="F2352" s="281"/>
      <c r="G2352" s="282"/>
      <c r="H2352" s="283" t="str">
        <f>IF(G2352="","",IF(G2352&gt;(auxiliar!L$2*14),"Sim","Não"))</f>
        <v/>
      </c>
      <c r="I2352" s="384" t="str">
        <f t="shared" si="154"/>
        <v/>
      </c>
      <c r="J2352" s="380" t="str">
        <f>IF(Table9[[#This Row],[Código do agregado
'[Entidade']]]="","",IF(A2352&lt;&gt;A2351,"A",IF(J2351="A","B",IF(J2351="B","C",IF(J2351="C","D",IF(J2351="D","E",IF(J2351="E","F",IF(J2351="F","G",IF(J2351="G","H",IF(J2351="H","I",IF(J2351="I","J",IF(J2351="J","K",IF(J2351="K","L",IF(J2351="L","M",IF(J2351="M","N",IF(J2351="N","O",IF(J2351="O","P",IF(J2351="P","Q"))))))))))))))))))</f>
        <v/>
      </c>
      <c r="K2352" s="284" t="str">
        <f t="shared" si="155"/>
        <v/>
      </c>
      <c r="L2352" s="285" t="str">
        <f t="shared" si="156"/>
        <v/>
      </c>
      <c r="M2352" s="286" t="str">
        <f t="shared" ca="1" si="157"/>
        <v/>
      </c>
      <c r="U2352" s="275"/>
    </row>
    <row r="2353" spans="1:21" x14ac:dyDescent="0.25">
      <c r="A2353" s="276"/>
      <c r="B2353" s="277" t="str">
        <f>IF(Table9[[#This Row],[Código do agregado
'[Entidade']]]="","",(CONCATENATE(VLOOKUP(Table9[[#This Row],[Código do agregado
'[Entidade']]],Table8[[Código do agregado '[Entidade']]:[Código do agregado
'[1º Direito']]],8,FALSE),".",Table9[[#This Row],[Membro]])))</f>
        <v/>
      </c>
      <c r="C2353" s="278"/>
      <c r="D2353" s="279"/>
      <c r="E2353" s="280" t="str">
        <f ca="1">IF(Table9[[#This Row],[Data de nascimento (aaaa-mm-dd)]]="","",(IF(A2353="","",DATEDIF(D2353,NOW(),"y"))))</f>
        <v/>
      </c>
      <c r="F2353" s="281"/>
      <c r="G2353" s="282"/>
      <c r="H2353" s="283" t="str">
        <f>IF(G2353="","",IF(G2353&gt;(auxiliar!L$2*14),"Sim","Não"))</f>
        <v/>
      </c>
      <c r="I2353" s="384" t="str">
        <f t="shared" si="154"/>
        <v/>
      </c>
      <c r="J2353" s="380" t="str">
        <f>IF(Table9[[#This Row],[Código do agregado
'[Entidade']]]="","",IF(A2353&lt;&gt;A2352,"A",IF(J2352="A","B",IF(J2352="B","C",IF(J2352="C","D",IF(J2352="D","E",IF(J2352="E","F",IF(J2352="F","G",IF(J2352="G","H",IF(J2352="H","I",IF(J2352="I","J",IF(J2352="J","K",IF(J2352="K","L",IF(J2352="L","M",IF(J2352="M","N",IF(J2352="N","O",IF(J2352="O","P",IF(J2352="P","Q"))))))))))))))))))</f>
        <v/>
      </c>
      <c r="K2353" s="284" t="str">
        <f t="shared" si="155"/>
        <v/>
      </c>
      <c r="L2353" s="285" t="str">
        <f t="shared" si="156"/>
        <v/>
      </c>
      <c r="M2353" s="286" t="str">
        <f t="shared" ca="1" si="157"/>
        <v/>
      </c>
      <c r="U2353" s="275"/>
    </row>
    <row r="2354" spans="1:21" x14ac:dyDescent="0.25">
      <c r="A2354" s="276"/>
      <c r="B2354" s="277" t="str">
        <f>IF(Table9[[#This Row],[Código do agregado
'[Entidade']]]="","",(CONCATENATE(VLOOKUP(Table9[[#This Row],[Código do agregado
'[Entidade']]],Table8[[Código do agregado '[Entidade']]:[Código do agregado
'[1º Direito']]],8,FALSE),".",Table9[[#This Row],[Membro]])))</f>
        <v/>
      </c>
      <c r="C2354" s="278"/>
      <c r="D2354" s="279"/>
      <c r="E2354" s="280" t="str">
        <f ca="1">IF(Table9[[#This Row],[Data de nascimento (aaaa-mm-dd)]]="","",(IF(A2354="","",DATEDIF(D2354,NOW(),"y"))))</f>
        <v/>
      </c>
      <c r="F2354" s="281"/>
      <c r="G2354" s="282"/>
      <c r="H2354" s="283" t="str">
        <f>IF(G2354="","",IF(G2354&gt;(auxiliar!L$2*14),"Sim","Não"))</f>
        <v/>
      </c>
      <c r="I2354" s="384" t="str">
        <f t="shared" si="154"/>
        <v/>
      </c>
      <c r="J2354" s="380" t="str">
        <f>IF(Table9[[#This Row],[Código do agregado
'[Entidade']]]="","",IF(A2354&lt;&gt;A2353,"A",IF(J2353="A","B",IF(J2353="B","C",IF(J2353="C","D",IF(J2353="D","E",IF(J2353="E","F",IF(J2353="F","G",IF(J2353="G","H",IF(J2353="H","I",IF(J2353="I","J",IF(J2353="J","K",IF(J2353="K","L",IF(J2353="L","M",IF(J2353="M","N",IF(J2353="N","O",IF(J2353="O","P",IF(J2353="P","Q"))))))))))))))))))</f>
        <v/>
      </c>
      <c r="K2354" s="284" t="str">
        <f t="shared" si="155"/>
        <v/>
      </c>
      <c r="L2354" s="285" t="str">
        <f t="shared" si="156"/>
        <v/>
      </c>
      <c r="M2354" s="286" t="str">
        <f t="shared" ca="1" si="157"/>
        <v/>
      </c>
      <c r="U2354" s="275"/>
    </row>
    <row r="2355" spans="1:21" x14ac:dyDescent="0.25">
      <c r="A2355" s="276"/>
      <c r="B2355" s="277" t="str">
        <f>IF(Table9[[#This Row],[Código do agregado
'[Entidade']]]="","",(CONCATENATE(VLOOKUP(Table9[[#This Row],[Código do agregado
'[Entidade']]],Table8[[Código do agregado '[Entidade']]:[Código do agregado
'[1º Direito']]],8,FALSE),".",Table9[[#This Row],[Membro]])))</f>
        <v/>
      </c>
      <c r="C2355" s="278"/>
      <c r="D2355" s="279"/>
      <c r="E2355" s="280" t="str">
        <f ca="1">IF(Table9[[#This Row],[Data de nascimento (aaaa-mm-dd)]]="","",(IF(A2355="","",DATEDIF(D2355,NOW(),"y"))))</f>
        <v/>
      </c>
      <c r="F2355" s="281"/>
      <c r="G2355" s="282"/>
      <c r="H2355" s="283" t="str">
        <f>IF(G2355="","",IF(G2355&gt;(auxiliar!L$2*14),"Sim","Não"))</f>
        <v/>
      </c>
      <c r="I2355" s="384" t="str">
        <f t="shared" si="154"/>
        <v/>
      </c>
      <c r="J2355" s="380" t="str">
        <f>IF(Table9[[#This Row],[Código do agregado
'[Entidade']]]="","",IF(A2355&lt;&gt;A2354,"A",IF(J2354="A","B",IF(J2354="B","C",IF(J2354="C","D",IF(J2354="D","E",IF(J2354="E","F",IF(J2354="F","G",IF(J2354="G","H",IF(J2354="H","I",IF(J2354="I","J",IF(J2354="J","K",IF(J2354="K","L",IF(J2354="L","M",IF(J2354="M","N",IF(J2354="N","O",IF(J2354="O","P",IF(J2354="P","Q"))))))))))))))))))</f>
        <v/>
      </c>
      <c r="K2355" s="284" t="str">
        <f t="shared" si="155"/>
        <v/>
      </c>
      <c r="L2355" s="285" t="str">
        <f t="shared" si="156"/>
        <v/>
      </c>
      <c r="M2355" s="286" t="str">
        <f t="shared" ca="1" si="157"/>
        <v/>
      </c>
      <c r="U2355" s="275"/>
    </row>
    <row r="2356" spans="1:21" x14ac:dyDescent="0.25">
      <c r="A2356" s="276"/>
      <c r="B2356" s="277" t="str">
        <f>IF(Table9[[#This Row],[Código do agregado
'[Entidade']]]="","",(CONCATENATE(VLOOKUP(Table9[[#This Row],[Código do agregado
'[Entidade']]],Table8[[Código do agregado '[Entidade']]:[Código do agregado
'[1º Direito']]],8,FALSE),".",Table9[[#This Row],[Membro]])))</f>
        <v/>
      </c>
      <c r="C2356" s="278"/>
      <c r="D2356" s="279"/>
      <c r="E2356" s="280" t="str">
        <f ca="1">IF(Table9[[#This Row],[Data de nascimento (aaaa-mm-dd)]]="","",(IF(A2356="","",DATEDIF(D2356,NOW(),"y"))))</f>
        <v/>
      </c>
      <c r="F2356" s="281"/>
      <c r="G2356" s="282"/>
      <c r="H2356" s="283" t="str">
        <f>IF(G2356="","",IF(G2356&gt;(auxiliar!L$2*14),"Sim","Não"))</f>
        <v/>
      </c>
      <c r="I2356" s="384" t="str">
        <f t="shared" si="154"/>
        <v/>
      </c>
      <c r="J2356" s="380" t="str">
        <f>IF(Table9[[#This Row],[Código do agregado
'[Entidade']]]="","",IF(A2356&lt;&gt;A2355,"A",IF(J2355="A","B",IF(J2355="B","C",IF(J2355="C","D",IF(J2355="D","E",IF(J2355="E","F",IF(J2355="F","G",IF(J2355="G","H",IF(J2355="H","I",IF(J2355="I","J",IF(J2355="J","K",IF(J2355="K","L",IF(J2355="L","M",IF(J2355="M","N",IF(J2355="N","O",IF(J2355="O","P",IF(J2355="P","Q"))))))))))))))))))</f>
        <v/>
      </c>
      <c r="K2356" s="284" t="str">
        <f t="shared" si="155"/>
        <v/>
      </c>
      <c r="L2356" s="285" t="str">
        <f t="shared" si="156"/>
        <v/>
      </c>
      <c r="M2356" s="286" t="str">
        <f t="shared" ca="1" si="157"/>
        <v/>
      </c>
      <c r="U2356" s="275"/>
    </row>
    <row r="2357" spans="1:21" x14ac:dyDescent="0.25">
      <c r="A2357" s="276"/>
      <c r="B2357" s="277" t="str">
        <f>IF(Table9[[#This Row],[Código do agregado
'[Entidade']]]="","",(CONCATENATE(VLOOKUP(Table9[[#This Row],[Código do agregado
'[Entidade']]],Table8[[Código do agregado '[Entidade']]:[Código do agregado
'[1º Direito']]],8,FALSE),".",Table9[[#This Row],[Membro]])))</f>
        <v/>
      </c>
      <c r="C2357" s="278"/>
      <c r="D2357" s="279"/>
      <c r="E2357" s="280" t="str">
        <f ca="1">IF(Table9[[#This Row],[Data de nascimento (aaaa-mm-dd)]]="","",(IF(A2357="","",DATEDIF(D2357,NOW(),"y"))))</f>
        <v/>
      </c>
      <c r="F2357" s="281"/>
      <c r="G2357" s="282"/>
      <c r="H2357" s="283" t="str">
        <f>IF(G2357="","",IF(G2357&gt;(auxiliar!L$2*14),"Sim","Não"))</f>
        <v/>
      </c>
      <c r="I2357" s="384" t="str">
        <f t="shared" si="154"/>
        <v/>
      </c>
      <c r="J2357" s="380" t="str">
        <f>IF(Table9[[#This Row],[Código do agregado
'[Entidade']]]="","",IF(A2357&lt;&gt;A2356,"A",IF(J2356="A","B",IF(J2356="B","C",IF(J2356="C","D",IF(J2356="D","E",IF(J2356="E","F",IF(J2356="F","G",IF(J2356="G","H",IF(J2356="H","I",IF(J2356="I","J",IF(J2356="J","K",IF(J2356="K","L",IF(J2356="L","M",IF(J2356="M","N",IF(J2356="N","O",IF(J2356="O","P",IF(J2356="P","Q"))))))))))))))))))</f>
        <v/>
      </c>
      <c r="K2357" s="284" t="str">
        <f t="shared" si="155"/>
        <v/>
      </c>
      <c r="L2357" s="285" t="str">
        <f t="shared" si="156"/>
        <v/>
      </c>
      <c r="M2357" s="286" t="str">
        <f t="shared" ca="1" si="157"/>
        <v/>
      </c>
      <c r="U2357" s="275"/>
    </row>
    <row r="2358" spans="1:21" x14ac:dyDescent="0.25">
      <c r="A2358" s="276"/>
      <c r="B2358" s="277" t="str">
        <f>IF(Table9[[#This Row],[Código do agregado
'[Entidade']]]="","",(CONCATENATE(VLOOKUP(Table9[[#This Row],[Código do agregado
'[Entidade']]],Table8[[Código do agregado '[Entidade']]:[Código do agregado
'[1º Direito']]],8,FALSE),".",Table9[[#This Row],[Membro]])))</f>
        <v/>
      </c>
      <c r="C2358" s="278"/>
      <c r="D2358" s="279"/>
      <c r="E2358" s="280" t="str">
        <f ca="1">IF(Table9[[#This Row],[Data de nascimento (aaaa-mm-dd)]]="","",(IF(A2358="","",DATEDIF(D2358,NOW(),"y"))))</f>
        <v/>
      </c>
      <c r="F2358" s="281"/>
      <c r="G2358" s="282"/>
      <c r="H2358" s="283" t="str">
        <f>IF(G2358="","",IF(G2358&gt;(auxiliar!L$2*14),"Sim","Não"))</f>
        <v/>
      </c>
      <c r="I2358" s="384" t="str">
        <f t="shared" si="154"/>
        <v/>
      </c>
      <c r="J2358" s="380" t="str">
        <f>IF(Table9[[#This Row],[Código do agregado
'[Entidade']]]="","",IF(A2358&lt;&gt;A2357,"A",IF(J2357="A","B",IF(J2357="B","C",IF(J2357="C","D",IF(J2357="D","E",IF(J2357="E","F",IF(J2357="F","G",IF(J2357="G","H",IF(J2357="H","I",IF(J2357="I","J",IF(J2357="J","K",IF(J2357="K","L",IF(J2357="L","M",IF(J2357="M","N",IF(J2357="N","O",IF(J2357="O","P",IF(J2357="P","Q"))))))))))))))))))</f>
        <v/>
      </c>
      <c r="K2358" s="284" t="str">
        <f t="shared" si="155"/>
        <v/>
      </c>
      <c r="L2358" s="285" t="str">
        <f t="shared" si="156"/>
        <v/>
      </c>
      <c r="M2358" s="286" t="str">
        <f t="shared" ca="1" si="157"/>
        <v/>
      </c>
      <c r="U2358" s="275"/>
    </row>
    <row r="2359" spans="1:21" x14ac:dyDescent="0.25">
      <c r="A2359" s="276"/>
      <c r="B2359" s="277" t="str">
        <f>IF(Table9[[#This Row],[Código do agregado
'[Entidade']]]="","",(CONCATENATE(VLOOKUP(Table9[[#This Row],[Código do agregado
'[Entidade']]],Table8[[Código do agregado '[Entidade']]:[Código do agregado
'[1º Direito']]],8,FALSE),".",Table9[[#This Row],[Membro]])))</f>
        <v/>
      </c>
      <c r="C2359" s="278"/>
      <c r="D2359" s="279"/>
      <c r="E2359" s="280" t="str">
        <f ca="1">IF(Table9[[#This Row],[Data de nascimento (aaaa-mm-dd)]]="","",(IF(A2359="","",DATEDIF(D2359,NOW(),"y"))))</f>
        <v/>
      </c>
      <c r="F2359" s="281"/>
      <c r="G2359" s="282"/>
      <c r="H2359" s="283" t="str">
        <f>IF(G2359="","",IF(G2359&gt;(auxiliar!L$2*14),"Sim","Não"))</f>
        <v/>
      </c>
      <c r="I2359" s="384" t="str">
        <f t="shared" si="154"/>
        <v/>
      </c>
      <c r="J2359" s="380" t="str">
        <f>IF(Table9[[#This Row],[Código do agregado
'[Entidade']]]="","",IF(A2359&lt;&gt;A2358,"A",IF(J2358="A","B",IF(J2358="B","C",IF(J2358="C","D",IF(J2358="D","E",IF(J2358="E","F",IF(J2358="F","G",IF(J2358="G","H",IF(J2358="H","I",IF(J2358="I","J",IF(J2358="J","K",IF(J2358="K","L",IF(J2358="L","M",IF(J2358="M","N",IF(J2358="N","O",IF(J2358="O","P",IF(J2358="P","Q"))))))))))))))))))</f>
        <v/>
      </c>
      <c r="K2359" s="284" t="str">
        <f t="shared" si="155"/>
        <v/>
      </c>
      <c r="L2359" s="285" t="str">
        <f t="shared" si="156"/>
        <v/>
      </c>
      <c r="M2359" s="286" t="str">
        <f t="shared" ca="1" si="157"/>
        <v/>
      </c>
      <c r="U2359" s="275"/>
    </row>
    <row r="2360" spans="1:21" x14ac:dyDescent="0.25">
      <c r="A2360" s="276"/>
      <c r="B2360" s="277" t="str">
        <f>IF(Table9[[#This Row],[Código do agregado
'[Entidade']]]="","",(CONCATENATE(VLOOKUP(Table9[[#This Row],[Código do agregado
'[Entidade']]],Table8[[Código do agregado '[Entidade']]:[Código do agregado
'[1º Direito']]],8,FALSE),".",Table9[[#This Row],[Membro]])))</f>
        <v/>
      </c>
      <c r="C2360" s="278"/>
      <c r="D2360" s="279"/>
      <c r="E2360" s="280" t="str">
        <f ca="1">IF(Table9[[#This Row],[Data de nascimento (aaaa-mm-dd)]]="","",(IF(A2360="","",DATEDIF(D2360,NOW(),"y"))))</f>
        <v/>
      </c>
      <c r="F2360" s="281"/>
      <c r="G2360" s="282"/>
      <c r="H2360" s="283" t="str">
        <f>IF(G2360="","",IF(G2360&gt;(auxiliar!L$2*14),"Sim","Não"))</f>
        <v/>
      </c>
      <c r="I2360" s="384" t="str">
        <f t="shared" si="154"/>
        <v/>
      </c>
      <c r="J2360" s="380" t="str">
        <f>IF(Table9[[#This Row],[Código do agregado
'[Entidade']]]="","",IF(A2360&lt;&gt;A2359,"A",IF(J2359="A","B",IF(J2359="B","C",IF(J2359="C","D",IF(J2359="D","E",IF(J2359="E","F",IF(J2359="F","G",IF(J2359="G","H",IF(J2359="H","I",IF(J2359="I","J",IF(J2359="J","K",IF(J2359="K","L",IF(J2359="L","M",IF(J2359="M","N",IF(J2359="N","O",IF(J2359="O","P",IF(J2359="P","Q"))))))))))))))))))</f>
        <v/>
      </c>
      <c r="K2360" s="284" t="str">
        <f t="shared" si="155"/>
        <v/>
      </c>
      <c r="L2360" s="285" t="str">
        <f t="shared" si="156"/>
        <v/>
      </c>
      <c r="M2360" s="286" t="str">
        <f t="shared" ca="1" si="157"/>
        <v/>
      </c>
      <c r="U2360" s="275"/>
    </row>
    <row r="2361" spans="1:21" x14ac:dyDescent="0.25">
      <c r="A2361" s="276"/>
      <c r="B2361" s="277" t="str">
        <f>IF(Table9[[#This Row],[Código do agregado
'[Entidade']]]="","",(CONCATENATE(VLOOKUP(Table9[[#This Row],[Código do agregado
'[Entidade']]],Table8[[Código do agregado '[Entidade']]:[Código do agregado
'[1º Direito']]],8,FALSE),".",Table9[[#This Row],[Membro]])))</f>
        <v/>
      </c>
      <c r="C2361" s="278"/>
      <c r="D2361" s="279"/>
      <c r="E2361" s="280" t="str">
        <f ca="1">IF(Table9[[#This Row],[Data de nascimento (aaaa-mm-dd)]]="","",(IF(A2361="","",DATEDIF(D2361,NOW(),"y"))))</f>
        <v/>
      </c>
      <c r="F2361" s="281"/>
      <c r="G2361" s="282"/>
      <c r="H2361" s="283" t="str">
        <f>IF(G2361="","",IF(G2361&gt;(auxiliar!L$2*14),"Sim","Não"))</f>
        <v/>
      </c>
      <c r="I2361" s="384" t="str">
        <f t="shared" si="154"/>
        <v/>
      </c>
      <c r="J2361" s="380" t="str">
        <f>IF(Table9[[#This Row],[Código do agregado
'[Entidade']]]="","",IF(A2361&lt;&gt;A2360,"A",IF(J2360="A","B",IF(J2360="B","C",IF(J2360="C","D",IF(J2360="D","E",IF(J2360="E","F",IF(J2360="F","G",IF(J2360="G","H",IF(J2360="H","I",IF(J2360="I","J",IF(J2360="J","K",IF(J2360="K","L",IF(J2360="L","M",IF(J2360="M","N",IF(J2360="N","O",IF(J2360="O","P",IF(J2360="P","Q"))))))))))))))))))</f>
        <v/>
      </c>
      <c r="K2361" s="284" t="str">
        <f t="shared" si="155"/>
        <v/>
      </c>
      <c r="L2361" s="285" t="str">
        <f t="shared" si="156"/>
        <v/>
      </c>
      <c r="M2361" s="286" t="str">
        <f t="shared" ca="1" si="157"/>
        <v/>
      </c>
      <c r="U2361" s="275"/>
    </row>
    <row r="2362" spans="1:21" x14ac:dyDescent="0.25">
      <c r="A2362" s="276"/>
      <c r="B2362" s="277" t="str">
        <f>IF(Table9[[#This Row],[Código do agregado
'[Entidade']]]="","",(CONCATENATE(VLOOKUP(Table9[[#This Row],[Código do agregado
'[Entidade']]],Table8[[Código do agregado '[Entidade']]:[Código do agregado
'[1º Direito']]],8,FALSE),".",Table9[[#This Row],[Membro]])))</f>
        <v/>
      </c>
      <c r="C2362" s="278"/>
      <c r="D2362" s="279"/>
      <c r="E2362" s="280" t="str">
        <f ca="1">IF(Table9[[#This Row],[Data de nascimento (aaaa-mm-dd)]]="","",(IF(A2362="","",DATEDIF(D2362,NOW(),"y"))))</f>
        <v/>
      </c>
      <c r="F2362" s="281"/>
      <c r="G2362" s="282"/>
      <c r="H2362" s="283" t="str">
        <f>IF(G2362="","",IF(G2362&gt;(auxiliar!L$2*14),"Sim","Não"))</f>
        <v/>
      </c>
      <c r="I2362" s="384" t="str">
        <f t="shared" si="154"/>
        <v/>
      </c>
      <c r="J2362" s="380" t="str">
        <f>IF(Table9[[#This Row],[Código do agregado
'[Entidade']]]="","",IF(A2362&lt;&gt;A2361,"A",IF(J2361="A","B",IF(J2361="B","C",IF(J2361="C","D",IF(J2361="D","E",IF(J2361="E","F",IF(J2361="F","G",IF(J2361="G","H",IF(J2361="H","I",IF(J2361="I","J",IF(J2361="J","K",IF(J2361="K","L",IF(J2361="L","M",IF(J2361="M","N",IF(J2361="N","O",IF(J2361="O","P",IF(J2361="P","Q"))))))))))))))))))</f>
        <v/>
      </c>
      <c r="K2362" s="284" t="str">
        <f t="shared" si="155"/>
        <v/>
      </c>
      <c r="L2362" s="285" t="str">
        <f t="shared" si="156"/>
        <v/>
      </c>
      <c r="M2362" s="286" t="str">
        <f t="shared" ca="1" si="157"/>
        <v/>
      </c>
      <c r="U2362" s="275"/>
    </row>
    <row r="2363" spans="1:21" x14ac:dyDescent="0.25">
      <c r="A2363" s="276"/>
      <c r="B2363" s="277" t="str">
        <f>IF(Table9[[#This Row],[Código do agregado
'[Entidade']]]="","",(CONCATENATE(VLOOKUP(Table9[[#This Row],[Código do agregado
'[Entidade']]],Table8[[Código do agregado '[Entidade']]:[Código do agregado
'[1º Direito']]],8,FALSE),".",Table9[[#This Row],[Membro]])))</f>
        <v/>
      </c>
      <c r="C2363" s="278"/>
      <c r="D2363" s="279"/>
      <c r="E2363" s="280" t="str">
        <f ca="1">IF(Table9[[#This Row],[Data de nascimento (aaaa-mm-dd)]]="","",(IF(A2363="","",DATEDIF(D2363,NOW(),"y"))))</f>
        <v/>
      </c>
      <c r="F2363" s="281"/>
      <c r="G2363" s="282"/>
      <c r="H2363" s="283" t="str">
        <f>IF(G2363="","",IF(G2363&gt;(auxiliar!L$2*14),"Sim","Não"))</f>
        <v/>
      </c>
      <c r="I2363" s="384" t="str">
        <f t="shared" si="154"/>
        <v/>
      </c>
      <c r="J2363" s="380" t="str">
        <f>IF(Table9[[#This Row],[Código do agregado
'[Entidade']]]="","",IF(A2363&lt;&gt;A2362,"A",IF(J2362="A","B",IF(J2362="B","C",IF(J2362="C","D",IF(J2362="D","E",IF(J2362="E","F",IF(J2362="F","G",IF(J2362="G","H",IF(J2362="H","I",IF(J2362="I","J",IF(J2362="J","K",IF(J2362="K","L",IF(J2362="L","M",IF(J2362="M","N",IF(J2362="N","O",IF(J2362="O","P",IF(J2362="P","Q"))))))))))))))))))</f>
        <v/>
      </c>
      <c r="K2363" s="284" t="str">
        <f t="shared" si="155"/>
        <v/>
      </c>
      <c r="L2363" s="285" t="str">
        <f t="shared" si="156"/>
        <v/>
      </c>
      <c r="M2363" s="286" t="str">
        <f t="shared" ca="1" si="157"/>
        <v/>
      </c>
      <c r="U2363" s="275"/>
    </row>
    <row r="2364" spans="1:21" x14ac:dyDescent="0.25">
      <c r="A2364" s="276"/>
      <c r="B2364" s="277" t="str">
        <f>IF(Table9[[#This Row],[Código do agregado
'[Entidade']]]="","",(CONCATENATE(VLOOKUP(Table9[[#This Row],[Código do agregado
'[Entidade']]],Table8[[Código do agregado '[Entidade']]:[Código do agregado
'[1º Direito']]],8,FALSE),".",Table9[[#This Row],[Membro]])))</f>
        <v/>
      </c>
      <c r="C2364" s="278"/>
      <c r="D2364" s="279"/>
      <c r="E2364" s="280" t="str">
        <f ca="1">IF(Table9[[#This Row],[Data de nascimento (aaaa-mm-dd)]]="","",(IF(A2364="","",DATEDIF(D2364,NOW(),"y"))))</f>
        <v/>
      </c>
      <c r="F2364" s="281"/>
      <c r="G2364" s="282"/>
      <c r="H2364" s="283" t="str">
        <f>IF(G2364="","",IF(G2364&gt;(auxiliar!L$2*14),"Sim","Não"))</f>
        <v/>
      </c>
      <c r="I2364" s="384" t="str">
        <f t="shared" si="154"/>
        <v/>
      </c>
      <c r="J2364" s="380" t="str">
        <f>IF(Table9[[#This Row],[Código do agregado
'[Entidade']]]="","",IF(A2364&lt;&gt;A2363,"A",IF(J2363="A","B",IF(J2363="B","C",IF(J2363="C","D",IF(J2363="D","E",IF(J2363="E","F",IF(J2363="F","G",IF(J2363="G","H",IF(J2363="H","I",IF(J2363="I","J",IF(J2363="J","K",IF(J2363="K","L",IF(J2363="L","M",IF(J2363="M","N",IF(J2363="N","O",IF(J2363="O","P",IF(J2363="P","Q"))))))))))))))))))</f>
        <v/>
      </c>
      <c r="K2364" s="284" t="str">
        <f t="shared" si="155"/>
        <v/>
      </c>
      <c r="L2364" s="285" t="str">
        <f t="shared" si="156"/>
        <v/>
      </c>
      <c r="M2364" s="286" t="str">
        <f t="shared" ca="1" si="157"/>
        <v/>
      </c>
      <c r="U2364" s="275"/>
    </row>
    <row r="2365" spans="1:21" x14ac:dyDescent="0.25">
      <c r="A2365" s="276"/>
      <c r="B2365" s="277" t="str">
        <f>IF(Table9[[#This Row],[Código do agregado
'[Entidade']]]="","",(CONCATENATE(VLOOKUP(Table9[[#This Row],[Código do agregado
'[Entidade']]],Table8[[Código do agregado '[Entidade']]:[Código do agregado
'[1º Direito']]],8,FALSE),".",Table9[[#This Row],[Membro]])))</f>
        <v/>
      </c>
      <c r="C2365" s="278"/>
      <c r="D2365" s="279"/>
      <c r="E2365" s="280" t="str">
        <f ca="1">IF(Table9[[#This Row],[Data de nascimento (aaaa-mm-dd)]]="","",(IF(A2365="","",DATEDIF(D2365,NOW(),"y"))))</f>
        <v/>
      </c>
      <c r="F2365" s="281"/>
      <c r="G2365" s="282"/>
      <c r="H2365" s="283" t="str">
        <f>IF(G2365="","",IF(G2365&gt;(auxiliar!L$2*14),"Sim","Não"))</f>
        <v/>
      </c>
      <c r="I2365" s="384" t="str">
        <f t="shared" si="154"/>
        <v/>
      </c>
      <c r="J2365" s="380" t="str">
        <f>IF(Table9[[#This Row],[Código do agregado
'[Entidade']]]="","",IF(A2365&lt;&gt;A2364,"A",IF(J2364="A","B",IF(J2364="B","C",IF(J2364="C","D",IF(J2364="D","E",IF(J2364="E","F",IF(J2364="F","G",IF(J2364="G","H",IF(J2364="H","I",IF(J2364="I","J",IF(J2364="J","K",IF(J2364="K","L",IF(J2364="L","M",IF(J2364="M","N",IF(J2364="N","O",IF(J2364="O","P",IF(J2364="P","Q"))))))))))))))))))</f>
        <v/>
      </c>
      <c r="K2365" s="284" t="str">
        <f t="shared" si="155"/>
        <v/>
      </c>
      <c r="L2365" s="285" t="str">
        <f t="shared" si="156"/>
        <v/>
      </c>
      <c r="M2365" s="286" t="str">
        <f t="shared" ca="1" si="157"/>
        <v/>
      </c>
      <c r="U2365" s="275"/>
    </row>
    <row r="2366" spans="1:21" x14ac:dyDescent="0.25">
      <c r="A2366" s="276"/>
      <c r="B2366" s="277" t="str">
        <f>IF(Table9[[#This Row],[Código do agregado
'[Entidade']]]="","",(CONCATENATE(VLOOKUP(Table9[[#This Row],[Código do agregado
'[Entidade']]],Table8[[Código do agregado '[Entidade']]:[Código do agregado
'[1º Direito']]],8,FALSE),".",Table9[[#This Row],[Membro]])))</f>
        <v/>
      </c>
      <c r="C2366" s="278"/>
      <c r="D2366" s="279"/>
      <c r="E2366" s="280" t="str">
        <f ca="1">IF(Table9[[#This Row],[Data de nascimento (aaaa-mm-dd)]]="","",(IF(A2366="","",DATEDIF(D2366,NOW(),"y"))))</f>
        <v/>
      </c>
      <c r="F2366" s="281"/>
      <c r="G2366" s="282"/>
      <c r="H2366" s="283" t="str">
        <f>IF(G2366="","",IF(G2366&gt;(auxiliar!L$2*14),"Sim","Não"))</f>
        <v/>
      </c>
      <c r="I2366" s="384" t="str">
        <f t="shared" si="154"/>
        <v/>
      </c>
      <c r="J2366" s="380" t="str">
        <f>IF(Table9[[#This Row],[Código do agregado
'[Entidade']]]="","",IF(A2366&lt;&gt;A2365,"A",IF(J2365="A","B",IF(J2365="B","C",IF(J2365="C","D",IF(J2365="D","E",IF(J2365="E","F",IF(J2365="F","G",IF(J2365="G","H",IF(J2365="H","I",IF(J2365="I","J",IF(J2365="J","K",IF(J2365="K","L",IF(J2365="L","M",IF(J2365="M","N",IF(J2365="N","O",IF(J2365="O","P",IF(J2365="P","Q"))))))))))))))))))</f>
        <v/>
      </c>
      <c r="K2366" s="284" t="str">
        <f t="shared" si="155"/>
        <v/>
      </c>
      <c r="L2366" s="285" t="str">
        <f t="shared" si="156"/>
        <v/>
      </c>
      <c r="M2366" s="286" t="str">
        <f t="shared" ca="1" si="157"/>
        <v/>
      </c>
      <c r="U2366" s="275"/>
    </row>
    <row r="2367" spans="1:21" x14ac:dyDescent="0.25">
      <c r="A2367" s="276"/>
      <c r="B2367" s="277" t="str">
        <f>IF(Table9[[#This Row],[Código do agregado
'[Entidade']]]="","",(CONCATENATE(VLOOKUP(Table9[[#This Row],[Código do agregado
'[Entidade']]],Table8[[Código do agregado '[Entidade']]:[Código do agregado
'[1º Direito']]],8,FALSE),".",Table9[[#This Row],[Membro]])))</f>
        <v/>
      </c>
      <c r="C2367" s="278"/>
      <c r="D2367" s="279"/>
      <c r="E2367" s="280" t="str">
        <f ca="1">IF(Table9[[#This Row],[Data de nascimento (aaaa-mm-dd)]]="","",(IF(A2367="","",DATEDIF(D2367,NOW(),"y"))))</f>
        <v/>
      </c>
      <c r="F2367" s="281"/>
      <c r="G2367" s="282"/>
      <c r="H2367" s="283" t="str">
        <f>IF(G2367="","",IF(G2367&gt;(auxiliar!L$2*14),"Sim","Não"))</f>
        <v/>
      </c>
      <c r="I2367" s="384" t="str">
        <f t="shared" si="154"/>
        <v/>
      </c>
      <c r="J2367" s="380" t="str">
        <f>IF(Table9[[#This Row],[Código do agregado
'[Entidade']]]="","",IF(A2367&lt;&gt;A2366,"A",IF(J2366="A","B",IF(J2366="B","C",IF(J2366="C","D",IF(J2366="D","E",IF(J2366="E","F",IF(J2366="F","G",IF(J2366="G","H",IF(J2366="H","I",IF(J2366="I","J",IF(J2366="J","K",IF(J2366="K","L",IF(J2366="L","M",IF(J2366="M","N",IF(J2366="N","O",IF(J2366="O","P",IF(J2366="P","Q"))))))))))))))))))</f>
        <v/>
      </c>
      <c r="K2367" s="284" t="str">
        <f t="shared" si="155"/>
        <v/>
      </c>
      <c r="L2367" s="285" t="str">
        <f t="shared" si="156"/>
        <v/>
      </c>
      <c r="M2367" s="286" t="str">
        <f t="shared" ca="1" si="157"/>
        <v/>
      </c>
      <c r="U2367" s="275"/>
    </row>
    <row r="2368" spans="1:21" x14ac:dyDescent="0.25">
      <c r="A2368" s="276"/>
      <c r="B2368" s="277" t="str">
        <f>IF(Table9[[#This Row],[Código do agregado
'[Entidade']]]="","",(CONCATENATE(VLOOKUP(Table9[[#This Row],[Código do agregado
'[Entidade']]],Table8[[Código do agregado '[Entidade']]:[Código do agregado
'[1º Direito']]],8,FALSE),".",Table9[[#This Row],[Membro]])))</f>
        <v/>
      </c>
      <c r="C2368" s="278"/>
      <c r="D2368" s="279"/>
      <c r="E2368" s="280" t="str">
        <f ca="1">IF(Table9[[#This Row],[Data de nascimento (aaaa-mm-dd)]]="","",(IF(A2368="","",DATEDIF(D2368,NOW(),"y"))))</f>
        <v/>
      </c>
      <c r="F2368" s="281"/>
      <c r="G2368" s="282"/>
      <c r="H2368" s="283" t="str">
        <f>IF(G2368="","",IF(G2368&gt;(auxiliar!L$2*14),"Sim","Não"))</f>
        <v/>
      </c>
      <c r="I2368" s="384" t="str">
        <f t="shared" si="154"/>
        <v/>
      </c>
      <c r="J2368" s="380" t="str">
        <f>IF(Table9[[#This Row],[Código do agregado
'[Entidade']]]="","",IF(A2368&lt;&gt;A2367,"A",IF(J2367="A","B",IF(J2367="B","C",IF(J2367="C","D",IF(J2367="D","E",IF(J2367="E","F",IF(J2367="F","G",IF(J2367="G","H",IF(J2367="H","I",IF(J2367="I","J",IF(J2367="J","K",IF(J2367="K","L",IF(J2367="L","M",IF(J2367="M","N",IF(J2367="N","O",IF(J2367="O","P",IF(J2367="P","Q"))))))))))))))))))</f>
        <v/>
      </c>
      <c r="K2368" s="284" t="str">
        <f t="shared" si="155"/>
        <v/>
      </c>
      <c r="L2368" s="285" t="str">
        <f t="shared" si="156"/>
        <v/>
      </c>
      <c r="M2368" s="286" t="str">
        <f t="shared" ca="1" si="157"/>
        <v/>
      </c>
      <c r="U2368" s="275"/>
    </row>
    <row r="2369" spans="1:21" x14ac:dyDescent="0.25">
      <c r="A2369" s="276"/>
      <c r="B2369" s="277" t="str">
        <f>IF(Table9[[#This Row],[Código do agregado
'[Entidade']]]="","",(CONCATENATE(VLOOKUP(Table9[[#This Row],[Código do agregado
'[Entidade']]],Table8[[Código do agregado '[Entidade']]:[Código do agregado
'[1º Direito']]],8,FALSE),".",Table9[[#This Row],[Membro]])))</f>
        <v/>
      </c>
      <c r="C2369" s="278"/>
      <c r="D2369" s="279"/>
      <c r="E2369" s="280" t="str">
        <f ca="1">IF(Table9[[#This Row],[Data de nascimento (aaaa-mm-dd)]]="","",(IF(A2369="","",DATEDIF(D2369,NOW(),"y"))))</f>
        <v/>
      </c>
      <c r="F2369" s="281"/>
      <c r="G2369" s="282"/>
      <c r="H2369" s="283" t="str">
        <f>IF(G2369="","",IF(G2369&gt;(auxiliar!L$2*14),"Sim","Não"))</f>
        <v/>
      </c>
      <c r="I2369" s="384" t="str">
        <f t="shared" si="154"/>
        <v/>
      </c>
      <c r="J2369" s="380" t="str">
        <f>IF(Table9[[#This Row],[Código do agregado
'[Entidade']]]="","",IF(A2369&lt;&gt;A2368,"A",IF(J2368="A","B",IF(J2368="B","C",IF(J2368="C","D",IF(J2368="D","E",IF(J2368="E","F",IF(J2368="F","G",IF(J2368="G","H",IF(J2368="H","I",IF(J2368="I","J",IF(J2368="J","K",IF(J2368="K","L",IF(J2368="L","M",IF(J2368="M","N",IF(J2368="N","O",IF(J2368="O","P",IF(J2368="P","Q"))))))))))))))))))</f>
        <v/>
      </c>
      <c r="K2369" s="284" t="str">
        <f t="shared" si="155"/>
        <v/>
      </c>
      <c r="L2369" s="285" t="str">
        <f t="shared" si="156"/>
        <v/>
      </c>
      <c r="M2369" s="286" t="str">
        <f t="shared" ca="1" si="157"/>
        <v/>
      </c>
      <c r="U2369" s="275"/>
    </row>
    <row r="2370" spans="1:21" x14ac:dyDescent="0.25">
      <c r="A2370" s="276"/>
      <c r="B2370" s="277" t="str">
        <f>IF(Table9[[#This Row],[Código do agregado
'[Entidade']]]="","",(CONCATENATE(VLOOKUP(Table9[[#This Row],[Código do agregado
'[Entidade']]],Table8[[Código do agregado '[Entidade']]:[Código do agregado
'[1º Direito']]],8,FALSE),".",Table9[[#This Row],[Membro]])))</f>
        <v/>
      </c>
      <c r="C2370" s="278"/>
      <c r="D2370" s="279"/>
      <c r="E2370" s="280" t="str">
        <f ca="1">IF(Table9[[#This Row],[Data de nascimento (aaaa-mm-dd)]]="","",(IF(A2370="","",DATEDIF(D2370,NOW(),"y"))))</f>
        <v/>
      </c>
      <c r="F2370" s="281"/>
      <c r="G2370" s="282"/>
      <c r="H2370" s="283" t="str">
        <f>IF(G2370="","",IF(G2370&gt;(auxiliar!L$2*14),"Sim","Não"))</f>
        <v/>
      </c>
      <c r="I2370" s="384" t="str">
        <f t="shared" si="154"/>
        <v/>
      </c>
      <c r="J2370" s="380" t="str">
        <f>IF(Table9[[#This Row],[Código do agregado
'[Entidade']]]="","",IF(A2370&lt;&gt;A2369,"A",IF(J2369="A","B",IF(J2369="B","C",IF(J2369="C","D",IF(J2369="D","E",IF(J2369="E","F",IF(J2369="F","G",IF(J2369="G","H",IF(J2369="H","I",IF(J2369="I","J",IF(J2369="J","K",IF(J2369="K","L",IF(J2369="L","M",IF(J2369="M","N",IF(J2369="N","O",IF(J2369="O","P",IF(J2369="P","Q"))))))))))))))))))</f>
        <v/>
      </c>
      <c r="K2370" s="284" t="str">
        <f t="shared" si="155"/>
        <v/>
      </c>
      <c r="L2370" s="285" t="str">
        <f t="shared" si="156"/>
        <v/>
      </c>
      <c r="M2370" s="286" t="str">
        <f t="shared" ca="1" si="157"/>
        <v/>
      </c>
      <c r="U2370" s="275"/>
    </row>
    <row r="2371" spans="1:21" x14ac:dyDescent="0.25">
      <c r="A2371" s="276"/>
      <c r="B2371" s="277" t="str">
        <f>IF(Table9[[#This Row],[Código do agregado
'[Entidade']]]="","",(CONCATENATE(VLOOKUP(Table9[[#This Row],[Código do agregado
'[Entidade']]],Table8[[Código do agregado '[Entidade']]:[Código do agregado
'[1º Direito']]],8,FALSE),".",Table9[[#This Row],[Membro]])))</f>
        <v/>
      </c>
      <c r="C2371" s="278"/>
      <c r="D2371" s="279"/>
      <c r="E2371" s="280" t="str">
        <f ca="1">IF(Table9[[#This Row],[Data de nascimento (aaaa-mm-dd)]]="","",(IF(A2371="","",DATEDIF(D2371,NOW(),"y"))))</f>
        <v/>
      </c>
      <c r="F2371" s="281"/>
      <c r="G2371" s="282"/>
      <c r="H2371" s="283" t="str">
        <f>IF(G2371="","",IF(G2371&gt;(auxiliar!L$2*14),"Sim","Não"))</f>
        <v/>
      </c>
      <c r="I2371" s="384" t="str">
        <f t="shared" si="154"/>
        <v/>
      </c>
      <c r="J2371" s="380" t="str">
        <f>IF(Table9[[#This Row],[Código do agregado
'[Entidade']]]="","",IF(A2371&lt;&gt;A2370,"A",IF(J2370="A","B",IF(J2370="B","C",IF(J2370="C","D",IF(J2370="D","E",IF(J2370="E","F",IF(J2370="F","G",IF(J2370="G","H",IF(J2370="H","I",IF(J2370="I","J",IF(J2370="J","K",IF(J2370="K","L",IF(J2370="L","M",IF(J2370="M","N",IF(J2370="N","O",IF(J2370="O","P",IF(J2370="P","Q"))))))))))))))))))</f>
        <v/>
      </c>
      <c r="K2371" s="284" t="str">
        <f t="shared" si="155"/>
        <v/>
      </c>
      <c r="L2371" s="285" t="str">
        <f t="shared" si="156"/>
        <v/>
      </c>
      <c r="M2371" s="286" t="str">
        <f t="shared" ca="1" si="157"/>
        <v/>
      </c>
      <c r="U2371" s="275"/>
    </row>
    <row r="2372" spans="1:21" x14ac:dyDescent="0.25">
      <c r="A2372" s="276"/>
      <c r="B2372" s="277" t="str">
        <f>IF(Table9[[#This Row],[Código do agregado
'[Entidade']]]="","",(CONCATENATE(VLOOKUP(Table9[[#This Row],[Código do agregado
'[Entidade']]],Table8[[Código do agregado '[Entidade']]:[Código do agregado
'[1º Direito']]],8,FALSE),".",Table9[[#This Row],[Membro]])))</f>
        <v/>
      </c>
      <c r="C2372" s="278"/>
      <c r="D2372" s="279"/>
      <c r="E2372" s="280" t="str">
        <f ca="1">IF(Table9[[#This Row],[Data de nascimento (aaaa-mm-dd)]]="","",(IF(A2372="","",DATEDIF(D2372,NOW(),"y"))))</f>
        <v/>
      </c>
      <c r="F2372" s="281"/>
      <c r="G2372" s="282"/>
      <c r="H2372" s="283" t="str">
        <f>IF(G2372="","",IF(G2372&gt;(auxiliar!L$2*14),"Sim","Não"))</f>
        <v/>
      </c>
      <c r="I2372" s="384" t="str">
        <f t="shared" si="154"/>
        <v/>
      </c>
      <c r="J2372" s="380" t="str">
        <f>IF(Table9[[#This Row],[Código do agregado
'[Entidade']]]="","",IF(A2372&lt;&gt;A2371,"A",IF(J2371="A","B",IF(J2371="B","C",IF(J2371="C","D",IF(J2371="D","E",IF(J2371="E","F",IF(J2371="F","G",IF(J2371="G","H",IF(J2371="H","I",IF(J2371="I","J",IF(J2371="J","K",IF(J2371="K","L",IF(J2371="L","M",IF(J2371="M","N",IF(J2371="N","O",IF(J2371="O","P",IF(J2371="P","Q"))))))))))))))))))</f>
        <v/>
      </c>
      <c r="K2372" s="284" t="str">
        <f t="shared" si="155"/>
        <v/>
      </c>
      <c r="L2372" s="285" t="str">
        <f t="shared" si="156"/>
        <v/>
      </c>
      <c r="M2372" s="286" t="str">
        <f t="shared" ca="1" si="157"/>
        <v/>
      </c>
      <c r="U2372" s="275"/>
    </row>
    <row r="2373" spans="1:21" x14ac:dyDescent="0.25">
      <c r="A2373" s="276"/>
      <c r="B2373" s="277" t="str">
        <f>IF(Table9[[#This Row],[Código do agregado
'[Entidade']]]="","",(CONCATENATE(VLOOKUP(Table9[[#This Row],[Código do agregado
'[Entidade']]],Table8[[Código do agregado '[Entidade']]:[Código do agregado
'[1º Direito']]],8,FALSE),".",Table9[[#This Row],[Membro]])))</f>
        <v/>
      </c>
      <c r="C2373" s="278"/>
      <c r="D2373" s="279"/>
      <c r="E2373" s="280" t="str">
        <f ca="1">IF(Table9[[#This Row],[Data de nascimento (aaaa-mm-dd)]]="","",(IF(A2373="","",DATEDIF(D2373,NOW(),"y"))))</f>
        <v/>
      </c>
      <c r="F2373" s="281"/>
      <c r="G2373" s="282"/>
      <c r="H2373" s="283" t="str">
        <f>IF(G2373="","",IF(G2373&gt;(auxiliar!L$2*14),"Sim","Não"))</f>
        <v/>
      </c>
      <c r="I2373" s="384" t="str">
        <f t="shared" si="154"/>
        <v/>
      </c>
      <c r="J2373" s="380" t="str">
        <f>IF(Table9[[#This Row],[Código do agregado
'[Entidade']]]="","",IF(A2373&lt;&gt;A2372,"A",IF(J2372="A","B",IF(J2372="B","C",IF(J2372="C","D",IF(J2372="D","E",IF(J2372="E","F",IF(J2372="F","G",IF(J2372="G","H",IF(J2372="H","I",IF(J2372="I","J",IF(J2372="J","K",IF(J2372="K","L",IF(J2372="L","M",IF(J2372="M","N",IF(J2372="N","O",IF(J2372="O","P",IF(J2372="P","Q"))))))))))))))))))</f>
        <v/>
      </c>
      <c r="K2373" s="284" t="str">
        <f t="shared" si="155"/>
        <v/>
      </c>
      <c r="L2373" s="285" t="str">
        <f t="shared" si="156"/>
        <v/>
      </c>
      <c r="M2373" s="286" t="str">
        <f t="shared" ca="1" si="157"/>
        <v/>
      </c>
      <c r="U2373" s="275"/>
    </row>
    <row r="2374" spans="1:21" x14ac:dyDescent="0.25">
      <c r="A2374" s="276"/>
      <c r="B2374" s="277" t="str">
        <f>IF(Table9[[#This Row],[Código do agregado
'[Entidade']]]="","",(CONCATENATE(VLOOKUP(Table9[[#This Row],[Código do agregado
'[Entidade']]],Table8[[Código do agregado '[Entidade']]:[Código do agregado
'[1º Direito']]],8,FALSE),".",Table9[[#This Row],[Membro]])))</f>
        <v/>
      </c>
      <c r="C2374" s="278"/>
      <c r="D2374" s="279"/>
      <c r="E2374" s="280" t="str">
        <f ca="1">IF(Table9[[#This Row],[Data de nascimento (aaaa-mm-dd)]]="","",(IF(A2374="","",DATEDIF(D2374,NOW(),"y"))))</f>
        <v/>
      </c>
      <c r="F2374" s="281"/>
      <c r="G2374" s="282"/>
      <c r="H2374" s="283" t="str">
        <f>IF(G2374="","",IF(G2374&gt;(auxiliar!L$2*14),"Sim","Não"))</f>
        <v/>
      </c>
      <c r="I2374" s="384" t="str">
        <f t="shared" si="154"/>
        <v/>
      </c>
      <c r="J2374" s="380" t="str">
        <f>IF(Table9[[#This Row],[Código do agregado
'[Entidade']]]="","",IF(A2374&lt;&gt;A2373,"A",IF(J2373="A","B",IF(J2373="B","C",IF(J2373="C","D",IF(J2373="D","E",IF(J2373="E","F",IF(J2373="F","G",IF(J2373="G","H",IF(J2373="H","I",IF(J2373="I","J",IF(J2373="J","K",IF(J2373="K","L",IF(J2373="L","M",IF(J2373="M","N",IF(J2373="N","O",IF(J2373="O","P",IF(J2373="P","Q"))))))))))))))))))</f>
        <v/>
      </c>
      <c r="K2374" s="284" t="str">
        <f t="shared" si="155"/>
        <v/>
      </c>
      <c r="L2374" s="285" t="str">
        <f t="shared" si="156"/>
        <v/>
      </c>
      <c r="M2374" s="286" t="str">
        <f t="shared" ca="1" si="157"/>
        <v/>
      </c>
      <c r="U2374" s="275"/>
    </row>
    <row r="2375" spans="1:21" x14ac:dyDescent="0.25">
      <c r="A2375" s="276"/>
      <c r="B2375" s="277" t="str">
        <f>IF(Table9[[#This Row],[Código do agregado
'[Entidade']]]="","",(CONCATENATE(VLOOKUP(Table9[[#This Row],[Código do agregado
'[Entidade']]],Table8[[Código do agregado '[Entidade']]:[Código do agregado
'[1º Direito']]],8,FALSE),".",Table9[[#This Row],[Membro]])))</f>
        <v/>
      </c>
      <c r="C2375" s="278"/>
      <c r="D2375" s="279"/>
      <c r="E2375" s="280" t="str">
        <f ca="1">IF(Table9[[#This Row],[Data de nascimento (aaaa-mm-dd)]]="","",(IF(A2375="","",DATEDIF(D2375,NOW(),"y"))))</f>
        <v/>
      </c>
      <c r="F2375" s="281"/>
      <c r="G2375" s="282"/>
      <c r="H2375" s="283" t="str">
        <f>IF(G2375="","",IF(G2375&gt;(auxiliar!L$2*14),"Sim","Não"))</f>
        <v/>
      </c>
      <c r="I2375" s="384" t="str">
        <f t="shared" ref="I2375:I2438" si="158">IF(AND(A2375&lt;&gt;"",OR(C2375="",D2375="",F2375="",AND(H2375="",L2375="Rend"))),"NÃO","")</f>
        <v/>
      </c>
      <c r="J2375" s="380" t="str">
        <f>IF(Table9[[#This Row],[Código do agregado
'[Entidade']]]="","",IF(A2375&lt;&gt;A2374,"A",IF(J2374="A","B",IF(J2374="B","C",IF(J2374="C","D",IF(J2374="D","E",IF(J2374="E","F",IF(J2374="F","G",IF(J2374="G","H",IF(J2374="H","I",IF(J2374="I","J",IF(J2374="J","K",IF(J2374="K","L",IF(J2374="L","M",IF(J2374="M","N",IF(J2374="N","O",IF(J2374="O","P",IF(J2374="P","Q"))))))))))))))))))</f>
        <v/>
      </c>
      <c r="K2375" s="284" t="str">
        <f t="shared" si="155"/>
        <v/>
      </c>
      <c r="L2375" s="285" t="str">
        <f t="shared" si="156"/>
        <v/>
      </c>
      <c r="M2375" s="286" t="str">
        <f t="shared" ca="1" si="157"/>
        <v/>
      </c>
      <c r="U2375" s="275"/>
    </row>
    <row r="2376" spans="1:21" x14ac:dyDescent="0.25">
      <c r="A2376" s="276"/>
      <c r="B2376" s="277" t="str">
        <f>IF(Table9[[#This Row],[Código do agregado
'[Entidade']]]="","",(CONCATENATE(VLOOKUP(Table9[[#This Row],[Código do agregado
'[Entidade']]],Table8[[Código do agregado '[Entidade']]:[Código do agregado
'[1º Direito']]],8,FALSE),".",Table9[[#This Row],[Membro]])))</f>
        <v/>
      </c>
      <c r="C2376" s="278"/>
      <c r="D2376" s="279"/>
      <c r="E2376" s="280" t="str">
        <f ca="1">IF(Table9[[#This Row],[Data de nascimento (aaaa-mm-dd)]]="","",(IF(A2376="","",DATEDIF(D2376,NOW(),"y"))))</f>
        <v/>
      </c>
      <c r="F2376" s="281"/>
      <c r="G2376" s="282"/>
      <c r="H2376" s="283" t="str">
        <f>IF(G2376="","",IF(G2376&gt;(auxiliar!L$2*14),"Sim","Não"))</f>
        <v/>
      </c>
      <c r="I2376" s="384" t="str">
        <f t="shared" si="158"/>
        <v/>
      </c>
      <c r="J2376" s="380" t="str">
        <f>IF(Table9[[#This Row],[Código do agregado
'[Entidade']]]="","",IF(A2376&lt;&gt;A2375,"A",IF(J2375="A","B",IF(J2375="B","C",IF(J2375="C","D",IF(J2375="D","E",IF(J2375="E","F",IF(J2375="F","G",IF(J2375="G","H",IF(J2375="H","I",IF(J2375="I","J",IF(J2375="J","K",IF(J2375="K","L",IF(J2375="L","M",IF(J2375="M","N",IF(J2375="N","O",IF(J2375="O","P",IF(J2375="P","Q"))))))))))))))))))</f>
        <v/>
      </c>
      <c r="K2376" s="284" t="str">
        <f t="shared" si="155"/>
        <v/>
      </c>
      <c r="L2376" s="285" t="str">
        <f t="shared" si="156"/>
        <v/>
      </c>
      <c r="M2376" s="286" t="str">
        <f t="shared" ca="1" si="157"/>
        <v/>
      </c>
      <c r="U2376" s="275"/>
    </row>
    <row r="2377" spans="1:21" x14ac:dyDescent="0.25">
      <c r="A2377" s="276"/>
      <c r="B2377" s="277" t="str">
        <f>IF(Table9[[#This Row],[Código do agregado
'[Entidade']]]="","",(CONCATENATE(VLOOKUP(Table9[[#This Row],[Código do agregado
'[Entidade']]],Table8[[Código do agregado '[Entidade']]:[Código do agregado
'[1º Direito']]],8,FALSE),".",Table9[[#This Row],[Membro]])))</f>
        <v/>
      </c>
      <c r="C2377" s="278"/>
      <c r="D2377" s="279"/>
      <c r="E2377" s="280" t="str">
        <f ca="1">IF(Table9[[#This Row],[Data de nascimento (aaaa-mm-dd)]]="","",(IF(A2377="","",DATEDIF(D2377,NOW(),"y"))))</f>
        <v/>
      </c>
      <c r="F2377" s="281"/>
      <c r="G2377" s="282"/>
      <c r="H2377" s="283" t="str">
        <f>IF(G2377="","",IF(G2377&gt;(auxiliar!L$2*14),"Sim","Não"))</f>
        <v/>
      </c>
      <c r="I2377" s="384" t="str">
        <f t="shared" si="158"/>
        <v/>
      </c>
      <c r="J2377" s="380" t="str">
        <f>IF(Table9[[#This Row],[Código do agregado
'[Entidade']]]="","",IF(A2377&lt;&gt;A2376,"A",IF(J2376="A","B",IF(J2376="B","C",IF(J2376="C","D",IF(J2376="D","E",IF(J2376="E","F",IF(J2376="F","G",IF(J2376="G","H",IF(J2376="H","I",IF(J2376="I","J",IF(J2376="J","K",IF(J2376="K","L",IF(J2376="L","M",IF(J2376="M","N",IF(J2376="N","O",IF(J2376="O","P",IF(J2376="P","Q"))))))))))))))))))</f>
        <v/>
      </c>
      <c r="K2377" s="284" t="str">
        <f t="shared" si="155"/>
        <v/>
      </c>
      <c r="L2377" s="285" t="str">
        <f t="shared" si="156"/>
        <v/>
      </c>
      <c r="M2377" s="286" t="str">
        <f t="shared" ca="1" si="157"/>
        <v/>
      </c>
      <c r="U2377" s="275"/>
    </row>
    <row r="2378" spans="1:21" x14ac:dyDescent="0.25">
      <c r="A2378" s="276"/>
      <c r="B2378" s="277" t="str">
        <f>IF(Table9[[#This Row],[Código do agregado
'[Entidade']]]="","",(CONCATENATE(VLOOKUP(Table9[[#This Row],[Código do agregado
'[Entidade']]],Table8[[Código do agregado '[Entidade']]:[Código do agregado
'[1º Direito']]],8,FALSE),".",Table9[[#This Row],[Membro]])))</f>
        <v/>
      </c>
      <c r="C2378" s="278"/>
      <c r="D2378" s="279"/>
      <c r="E2378" s="280" t="str">
        <f ca="1">IF(Table9[[#This Row],[Data de nascimento (aaaa-mm-dd)]]="","",(IF(A2378="","",DATEDIF(D2378,NOW(),"y"))))</f>
        <v/>
      </c>
      <c r="F2378" s="281"/>
      <c r="G2378" s="282"/>
      <c r="H2378" s="283" t="str">
        <f>IF(G2378="","",IF(G2378&gt;(auxiliar!L$2*14),"Sim","Não"))</f>
        <v/>
      </c>
      <c r="I2378" s="384" t="str">
        <f t="shared" si="158"/>
        <v/>
      </c>
      <c r="J2378" s="380" t="str">
        <f>IF(Table9[[#This Row],[Código do agregado
'[Entidade']]]="","",IF(A2378&lt;&gt;A2377,"A",IF(J2377="A","B",IF(J2377="B","C",IF(J2377="C","D",IF(J2377="D","E",IF(J2377="E","F",IF(J2377="F","G",IF(J2377="G","H",IF(J2377="H","I",IF(J2377="I","J",IF(J2377="J","K",IF(J2377="K","L",IF(J2377="L","M",IF(J2377="M","N",IF(J2377="N","O",IF(J2377="O","P",IF(J2377="P","Q"))))))))))))))))))</f>
        <v/>
      </c>
      <c r="K2378" s="284" t="str">
        <f t="shared" si="155"/>
        <v/>
      </c>
      <c r="L2378" s="285" t="str">
        <f t="shared" si="156"/>
        <v/>
      </c>
      <c r="M2378" s="286" t="str">
        <f t="shared" ca="1" si="157"/>
        <v/>
      </c>
      <c r="U2378" s="275"/>
    </row>
    <row r="2379" spans="1:21" x14ac:dyDescent="0.25">
      <c r="A2379" s="276"/>
      <c r="B2379" s="277" t="str">
        <f>IF(Table9[[#This Row],[Código do agregado
'[Entidade']]]="","",(CONCATENATE(VLOOKUP(Table9[[#This Row],[Código do agregado
'[Entidade']]],Table8[[Código do agregado '[Entidade']]:[Código do agregado
'[1º Direito']]],8,FALSE),".",Table9[[#This Row],[Membro]])))</f>
        <v/>
      </c>
      <c r="C2379" s="278"/>
      <c r="D2379" s="279"/>
      <c r="E2379" s="280" t="str">
        <f ca="1">IF(Table9[[#This Row],[Data de nascimento (aaaa-mm-dd)]]="","",(IF(A2379="","",DATEDIF(D2379,NOW(),"y"))))</f>
        <v/>
      </c>
      <c r="F2379" s="281"/>
      <c r="G2379" s="282"/>
      <c r="H2379" s="283" t="str">
        <f>IF(G2379="","",IF(G2379&gt;(auxiliar!L$2*14),"Sim","Não"))</f>
        <v/>
      </c>
      <c r="I2379" s="384" t="str">
        <f t="shared" si="158"/>
        <v/>
      </c>
      <c r="J2379" s="380" t="str">
        <f>IF(Table9[[#This Row],[Código do agregado
'[Entidade']]]="","",IF(A2379&lt;&gt;A2378,"A",IF(J2378="A","B",IF(J2378="B","C",IF(J2378="C","D",IF(J2378="D","E",IF(J2378="E","F",IF(J2378="F","G",IF(J2378="G","H",IF(J2378="H","I",IF(J2378="I","J",IF(J2378="J","K",IF(J2378="K","L",IF(J2378="L","M",IF(J2378="M","N",IF(J2378="N","O",IF(J2378="O","P",IF(J2378="P","Q"))))))))))))))))))</f>
        <v/>
      </c>
      <c r="K2379" s="284" t="str">
        <f t="shared" si="155"/>
        <v/>
      </c>
      <c r="L2379" s="285" t="str">
        <f t="shared" si="156"/>
        <v/>
      </c>
      <c r="M2379" s="286" t="str">
        <f t="shared" ca="1" si="157"/>
        <v/>
      </c>
      <c r="U2379" s="275"/>
    </row>
    <row r="2380" spans="1:21" x14ac:dyDescent="0.25">
      <c r="A2380" s="276"/>
      <c r="B2380" s="277" t="str">
        <f>IF(Table9[[#This Row],[Código do agregado
'[Entidade']]]="","",(CONCATENATE(VLOOKUP(Table9[[#This Row],[Código do agregado
'[Entidade']]],Table8[[Código do agregado '[Entidade']]:[Código do agregado
'[1º Direito']]],8,FALSE),".",Table9[[#This Row],[Membro]])))</f>
        <v/>
      </c>
      <c r="C2380" s="278"/>
      <c r="D2380" s="279"/>
      <c r="E2380" s="280" t="str">
        <f ca="1">IF(Table9[[#This Row],[Data de nascimento (aaaa-mm-dd)]]="","",(IF(A2380="","",DATEDIF(D2380,NOW(),"y"))))</f>
        <v/>
      </c>
      <c r="F2380" s="281"/>
      <c r="G2380" s="282"/>
      <c r="H2380" s="283" t="str">
        <f>IF(G2380="","",IF(G2380&gt;(auxiliar!L$2*14),"Sim","Não"))</f>
        <v/>
      </c>
      <c r="I2380" s="384" t="str">
        <f t="shared" si="158"/>
        <v/>
      </c>
      <c r="J2380" s="380" t="str">
        <f>IF(Table9[[#This Row],[Código do agregado
'[Entidade']]]="","",IF(A2380&lt;&gt;A2379,"A",IF(J2379="A","B",IF(J2379="B","C",IF(J2379="C","D",IF(J2379="D","E",IF(J2379="E","F",IF(J2379="F","G",IF(J2379="G","H",IF(J2379="H","I",IF(J2379="I","J",IF(J2379="J","K",IF(J2379="K","L",IF(J2379="L","M",IF(J2379="M","N",IF(J2379="N","O",IF(J2379="O","P",IF(J2379="P","Q"))))))))))))))))))</f>
        <v/>
      </c>
      <c r="K2380" s="284" t="str">
        <f t="shared" si="155"/>
        <v/>
      </c>
      <c r="L2380" s="285" t="str">
        <f t="shared" si="156"/>
        <v/>
      </c>
      <c r="M2380" s="286" t="str">
        <f t="shared" ca="1" si="157"/>
        <v/>
      </c>
      <c r="U2380" s="275"/>
    </row>
    <row r="2381" spans="1:21" x14ac:dyDescent="0.25">
      <c r="A2381" s="276"/>
      <c r="B2381" s="277" t="str">
        <f>IF(Table9[[#This Row],[Código do agregado
'[Entidade']]]="","",(CONCATENATE(VLOOKUP(Table9[[#This Row],[Código do agregado
'[Entidade']]],Table8[[Código do agregado '[Entidade']]:[Código do agregado
'[1º Direito']]],8,FALSE),".",Table9[[#This Row],[Membro]])))</f>
        <v/>
      </c>
      <c r="C2381" s="278"/>
      <c r="D2381" s="279"/>
      <c r="E2381" s="280" t="str">
        <f ca="1">IF(Table9[[#This Row],[Data de nascimento (aaaa-mm-dd)]]="","",(IF(A2381="","",DATEDIF(D2381,NOW(),"y"))))</f>
        <v/>
      </c>
      <c r="F2381" s="281"/>
      <c r="G2381" s="282"/>
      <c r="H2381" s="283" t="str">
        <f>IF(G2381="","",IF(G2381&gt;(auxiliar!L$2*14),"Sim","Não"))</f>
        <v/>
      </c>
      <c r="I2381" s="384" t="str">
        <f t="shared" si="158"/>
        <v/>
      </c>
      <c r="J2381" s="380" t="str">
        <f>IF(Table9[[#This Row],[Código do agregado
'[Entidade']]]="","",IF(A2381&lt;&gt;A2380,"A",IF(J2380="A","B",IF(J2380="B","C",IF(J2380="C","D",IF(J2380="D","E",IF(J2380="E","F",IF(J2380="F","G",IF(J2380="G","H",IF(J2380="H","I",IF(J2380="I","J",IF(J2380="J","K",IF(J2380="K","L",IF(J2380="L","M",IF(J2380="M","N",IF(J2380="N","O",IF(J2380="O","P",IF(J2380="P","Q"))))))))))))))))))</f>
        <v/>
      </c>
      <c r="K2381" s="284" t="str">
        <f t="shared" si="155"/>
        <v/>
      </c>
      <c r="L2381" s="285" t="str">
        <f t="shared" si="156"/>
        <v/>
      </c>
      <c r="M2381" s="286" t="str">
        <f t="shared" ca="1" si="157"/>
        <v/>
      </c>
      <c r="U2381" s="275"/>
    </row>
    <row r="2382" spans="1:21" x14ac:dyDescent="0.25">
      <c r="A2382" s="276"/>
      <c r="B2382" s="277" t="str">
        <f>IF(Table9[[#This Row],[Código do agregado
'[Entidade']]]="","",(CONCATENATE(VLOOKUP(Table9[[#This Row],[Código do agregado
'[Entidade']]],Table8[[Código do agregado '[Entidade']]:[Código do agregado
'[1º Direito']]],8,FALSE),".",Table9[[#This Row],[Membro]])))</f>
        <v/>
      </c>
      <c r="C2382" s="278"/>
      <c r="D2382" s="279"/>
      <c r="E2382" s="280" t="str">
        <f ca="1">IF(Table9[[#This Row],[Data de nascimento (aaaa-mm-dd)]]="","",(IF(A2382="","",DATEDIF(D2382,NOW(),"y"))))</f>
        <v/>
      </c>
      <c r="F2382" s="281"/>
      <c r="G2382" s="282"/>
      <c r="H2382" s="283" t="str">
        <f>IF(G2382="","",IF(G2382&gt;(auxiliar!L$2*14),"Sim","Não"))</f>
        <v/>
      </c>
      <c r="I2382" s="384" t="str">
        <f t="shared" si="158"/>
        <v/>
      </c>
      <c r="J2382" s="380" t="str">
        <f>IF(Table9[[#This Row],[Código do agregado
'[Entidade']]]="","",IF(A2382&lt;&gt;A2381,"A",IF(J2381="A","B",IF(J2381="B","C",IF(J2381="C","D",IF(J2381="D","E",IF(J2381="E","F",IF(J2381="F","G",IF(J2381="G","H",IF(J2381="H","I",IF(J2381="I","J",IF(J2381="J","K",IF(J2381="K","L",IF(J2381="L","M",IF(J2381="M","N",IF(J2381="N","O",IF(J2381="O","P",IF(J2381="P","Q"))))))))))))))))))</f>
        <v/>
      </c>
      <c r="K2382" s="284" t="str">
        <f t="shared" si="155"/>
        <v/>
      </c>
      <c r="L2382" s="285" t="str">
        <f t="shared" si="156"/>
        <v/>
      </c>
      <c r="M2382" s="286" t="str">
        <f t="shared" ca="1" si="157"/>
        <v/>
      </c>
      <c r="U2382" s="275"/>
    </row>
    <row r="2383" spans="1:21" x14ac:dyDescent="0.25">
      <c r="A2383" s="276"/>
      <c r="B2383" s="277" t="str">
        <f>IF(Table9[[#This Row],[Código do agregado
'[Entidade']]]="","",(CONCATENATE(VLOOKUP(Table9[[#This Row],[Código do agregado
'[Entidade']]],Table8[[Código do agregado '[Entidade']]:[Código do agregado
'[1º Direito']]],8,FALSE),".",Table9[[#This Row],[Membro]])))</f>
        <v/>
      </c>
      <c r="C2383" s="278"/>
      <c r="D2383" s="279"/>
      <c r="E2383" s="280" t="str">
        <f ca="1">IF(Table9[[#This Row],[Data de nascimento (aaaa-mm-dd)]]="","",(IF(A2383="","",DATEDIF(D2383,NOW(),"y"))))</f>
        <v/>
      </c>
      <c r="F2383" s="281"/>
      <c r="G2383" s="282"/>
      <c r="H2383" s="283" t="str">
        <f>IF(G2383="","",IF(G2383&gt;(auxiliar!L$2*14),"Sim","Não"))</f>
        <v/>
      </c>
      <c r="I2383" s="384" t="str">
        <f t="shared" si="158"/>
        <v/>
      </c>
      <c r="J2383" s="380" t="str">
        <f>IF(Table9[[#This Row],[Código do agregado
'[Entidade']]]="","",IF(A2383&lt;&gt;A2382,"A",IF(J2382="A","B",IF(J2382="B","C",IF(J2382="C","D",IF(J2382="D","E",IF(J2382="E","F",IF(J2382="F","G",IF(J2382="G","H",IF(J2382="H","I",IF(J2382="I","J",IF(J2382="J","K",IF(J2382="K","L",IF(J2382="L","M",IF(J2382="M","N",IF(J2382="N","O",IF(J2382="O","P",IF(J2382="P","Q"))))))))))))))))))</f>
        <v/>
      </c>
      <c r="K2383" s="284" t="str">
        <f t="shared" si="155"/>
        <v/>
      </c>
      <c r="L2383" s="285" t="str">
        <f t="shared" si="156"/>
        <v/>
      </c>
      <c r="M2383" s="286" t="str">
        <f t="shared" ca="1" si="157"/>
        <v/>
      </c>
      <c r="U2383" s="275"/>
    </row>
    <row r="2384" spans="1:21" x14ac:dyDescent="0.25">
      <c r="A2384" s="276"/>
      <c r="B2384" s="277" t="str">
        <f>IF(Table9[[#This Row],[Código do agregado
'[Entidade']]]="","",(CONCATENATE(VLOOKUP(Table9[[#This Row],[Código do agregado
'[Entidade']]],Table8[[Código do agregado '[Entidade']]:[Código do agregado
'[1º Direito']]],8,FALSE),".",Table9[[#This Row],[Membro]])))</f>
        <v/>
      </c>
      <c r="C2384" s="278"/>
      <c r="D2384" s="279"/>
      <c r="E2384" s="280" t="str">
        <f ca="1">IF(Table9[[#This Row],[Data de nascimento (aaaa-mm-dd)]]="","",(IF(A2384="","",DATEDIF(D2384,NOW(),"y"))))</f>
        <v/>
      </c>
      <c r="F2384" s="281"/>
      <c r="G2384" s="282"/>
      <c r="H2384" s="283" t="str">
        <f>IF(G2384="","",IF(G2384&gt;(auxiliar!L$2*14),"Sim","Não"))</f>
        <v/>
      </c>
      <c r="I2384" s="384" t="str">
        <f t="shared" si="158"/>
        <v/>
      </c>
      <c r="J2384" s="380" t="str">
        <f>IF(Table9[[#This Row],[Código do agregado
'[Entidade']]]="","",IF(A2384&lt;&gt;A2383,"A",IF(J2383="A","B",IF(J2383="B","C",IF(J2383="C","D",IF(J2383="D","E",IF(J2383="E","F",IF(J2383="F","G",IF(J2383="G","H",IF(J2383="H","I",IF(J2383="I","J",IF(J2383="J","K",IF(J2383="K","L",IF(J2383="L","M",IF(J2383="M","N",IF(J2383="N","O",IF(J2383="O","P",IF(J2383="P","Q"))))))))))))))))))</f>
        <v/>
      </c>
      <c r="K2384" s="284" t="str">
        <f t="shared" si="155"/>
        <v/>
      </c>
      <c r="L2384" s="285" t="str">
        <f t="shared" si="156"/>
        <v/>
      </c>
      <c r="M2384" s="286" t="str">
        <f t="shared" ca="1" si="157"/>
        <v/>
      </c>
      <c r="U2384" s="275"/>
    </row>
    <row r="2385" spans="1:21" x14ac:dyDescent="0.25">
      <c r="A2385" s="276"/>
      <c r="B2385" s="277" t="str">
        <f>IF(Table9[[#This Row],[Código do agregado
'[Entidade']]]="","",(CONCATENATE(VLOOKUP(Table9[[#This Row],[Código do agregado
'[Entidade']]],Table8[[Código do agregado '[Entidade']]:[Código do agregado
'[1º Direito']]],8,FALSE),".",Table9[[#This Row],[Membro]])))</f>
        <v/>
      </c>
      <c r="C2385" s="278"/>
      <c r="D2385" s="279"/>
      <c r="E2385" s="280" t="str">
        <f ca="1">IF(Table9[[#This Row],[Data de nascimento (aaaa-mm-dd)]]="","",(IF(A2385="","",DATEDIF(D2385,NOW(),"y"))))</f>
        <v/>
      </c>
      <c r="F2385" s="281"/>
      <c r="G2385" s="282"/>
      <c r="H2385" s="283" t="str">
        <f>IF(G2385="","",IF(G2385&gt;(auxiliar!L$2*14),"Sim","Não"))</f>
        <v/>
      </c>
      <c r="I2385" s="384" t="str">
        <f t="shared" si="158"/>
        <v/>
      </c>
      <c r="J2385" s="380" t="str">
        <f>IF(Table9[[#This Row],[Código do agregado
'[Entidade']]]="","",IF(A2385&lt;&gt;A2384,"A",IF(J2384="A","B",IF(J2384="B","C",IF(J2384="C","D",IF(J2384="D","E",IF(J2384="E","F",IF(J2384="F","G",IF(J2384="G","H",IF(J2384="H","I",IF(J2384="I","J",IF(J2384="J","K",IF(J2384="K","L",IF(J2384="L","M",IF(J2384="M","N",IF(J2384="N","O",IF(J2384="O","P",IF(J2384="P","Q"))))))))))))))))))</f>
        <v/>
      </c>
      <c r="K2385" s="284" t="str">
        <f t="shared" si="155"/>
        <v/>
      </c>
      <c r="L2385" s="285" t="str">
        <f t="shared" si="156"/>
        <v/>
      </c>
      <c r="M2385" s="286" t="str">
        <f t="shared" ca="1" si="157"/>
        <v/>
      </c>
      <c r="U2385" s="275"/>
    </row>
    <row r="2386" spans="1:21" x14ac:dyDescent="0.25">
      <c r="A2386" s="276"/>
      <c r="B2386" s="277" t="str">
        <f>IF(Table9[[#This Row],[Código do agregado
'[Entidade']]]="","",(CONCATENATE(VLOOKUP(Table9[[#This Row],[Código do agregado
'[Entidade']]],Table8[[Código do agregado '[Entidade']]:[Código do agregado
'[1º Direito']]],8,FALSE),".",Table9[[#This Row],[Membro]])))</f>
        <v/>
      </c>
      <c r="C2386" s="278"/>
      <c r="D2386" s="279"/>
      <c r="E2386" s="280" t="str">
        <f ca="1">IF(Table9[[#This Row],[Data de nascimento (aaaa-mm-dd)]]="","",(IF(A2386="","",DATEDIF(D2386,NOW(),"y"))))</f>
        <v/>
      </c>
      <c r="F2386" s="281"/>
      <c r="G2386" s="282"/>
      <c r="H2386" s="283" t="str">
        <f>IF(G2386="","",IF(G2386&gt;(auxiliar!L$2*14),"Sim","Não"))</f>
        <v/>
      </c>
      <c r="I2386" s="384" t="str">
        <f t="shared" si="158"/>
        <v/>
      </c>
      <c r="J2386" s="380" t="str">
        <f>IF(Table9[[#This Row],[Código do agregado
'[Entidade']]]="","",IF(A2386&lt;&gt;A2385,"A",IF(J2385="A","B",IF(J2385="B","C",IF(J2385="C","D",IF(J2385="D","E",IF(J2385="E","F",IF(J2385="F","G",IF(J2385="G","H",IF(J2385="H","I",IF(J2385="I","J",IF(J2385="J","K",IF(J2385="K","L",IF(J2385="L","M",IF(J2385="M","N",IF(J2385="N","O",IF(J2385="O","P",IF(J2385="P","Q"))))))))))))))))))</f>
        <v/>
      </c>
      <c r="K2386" s="284" t="str">
        <f t="shared" si="155"/>
        <v/>
      </c>
      <c r="L2386" s="285" t="str">
        <f t="shared" si="156"/>
        <v/>
      </c>
      <c r="M2386" s="286" t="str">
        <f t="shared" ca="1" si="157"/>
        <v/>
      </c>
      <c r="U2386" s="275"/>
    </row>
    <row r="2387" spans="1:21" x14ac:dyDescent="0.25">
      <c r="A2387" s="276"/>
      <c r="B2387" s="277" t="str">
        <f>IF(Table9[[#This Row],[Código do agregado
'[Entidade']]]="","",(CONCATENATE(VLOOKUP(Table9[[#This Row],[Código do agregado
'[Entidade']]],Table8[[Código do agregado '[Entidade']]:[Código do agregado
'[1º Direito']]],8,FALSE),".",Table9[[#This Row],[Membro]])))</f>
        <v/>
      </c>
      <c r="C2387" s="278"/>
      <c r="D2387" s="279"/>
      <c r="E2387" s="280" t="str">
        <f ca="1">IF(Table9[[#This Row],[Data de nascimento (aaaa-mm-dd)]]="","",(IF(A2387="","",DATEDIF(D2387,NOW(),"y"))))</f>
        <v/>
      </c>
      <c r="F2387" s="281"/>
      <c r="G2387" s="282"/>
      <c r="H2387" s="283" t="str">
        <f>IF(G2387="","",IF(G2387&gt;(auxiliar!L$2*14),"Sim","Não"))</f>
        <v/>
      </c>
      <c r="I2387" s="384" t="str">
        <f t="shared" si="158"/>
        <v/>
      </c>
      <c r="J2387" s="380" t="str">
        <f>IF(Table9[[#This Row],[Código do agregado
'[Entidade']]]="","",IF(A2387&lt;&gt;A2386,"A",IF(J2386="A","B",IF(J2386="B","C",IF(J2386="C","D",IF(J2386="D","E",IF(J2386="E","F",IF(J2386="F","G",IF(J2386="G","H",IF(J2386="H","I",IF(J2386="I","J",IF(J2386="J","K",IF(J2386="K","L",IF(J2386="L","M",IF(J2386="M","N",IF(J2386="N","O",IF(J2386="O","P",IF(J2386="P","Q"))))))))))))))))))</f>
        <v/>
      </c>
      <c r="K2387" s="284" t="str">
        <f t="shared" si="155"/>
        <v/>
      </c>
      <c r="L2387" s="285" t="str">
        <f t="shared" si="156"/>
        <v/>
      </c>
      <c r="M2387" s="286" t="str">
        <f t="shared" ca="1" si="157"/>
        <v/>
      </c>
      <c r="U2387" s="275"/>
    </row>
    <row r="2388" spans="1:21" x14ac:dyDescent="0.25">
      <c r="A2388" s="276"/>
      <c r="B2388" s="277" t="str">
        <f>IF(Table9[[#This Row],[Código do agregado
'[Entidade']]]="","",(CONCATENATE(VLOOKUP(Table9[[#This Row],[Código do agregado
'[Entidade']]],Table8[[Código do agregado '[Entidade']]:[Código do agregado
'[1º Direito']]],8,FALSE),".",Table9[[#This Row],[Membro]])))</f>
        <v/>
      </c>
      <c r="C2388" s="278"/>
      <c r="D2388" s="279"/>
      <c r="E2388" s="280" t="str">
        <f ca="1">IF(Table9[[#This Row],[Data de nascimento (aaaa-mm-dd)]]="","",(IF(A2388="","",DATEDIF(D2388,NOW(),"y"))))</f>
        <v/>
      </c>
      <c r="F2388" s="281"/>
      <c r="G2388" s="282"/>
      <c r="H2388" s="283" t="str">
        <f>IF(G2388="","",IF(G2388&gt;(auxiliar!L$2*14),"Sim","Não"))</f>
        <v/>
      </c>
      <c r="I2388" s="384" t="str">
        <f t="shared" si="158"/>
        <v/>
      </c>
      <c r="J2388" s="380" t="str">
        <f>IF(Table9[[#This Row],[Código do agregado
'[Entidade']]]="","",IF(A2388&lt;&gt;A2387,"A",IF(J2387="A","B",IF(J2387="B","C",IF(J2387="C","D",IF(J2387="D","E",IF(J2387="E","F",IF(J2387="F","G",IF(J2387="G","H",IF(J2387="H","I",IF(J2387="I","J",IF(J2387="J","K",IF(J2387="K","L",IF(J2387="L","M",IF(J2387="M","N",IF(J2387="N","O",IF(J2387="O","P",IF(J2387="P","Q"))))))))))))))))))</f>
        <v/>
      </c>
      <c r="K2388" s="284" t="str">
        <f t="shared" si="155"/>
        <v/>
      </c>
      <c r="L2388" s="285" t="str">
        <f t="shared" si="156"/>
        <v/>
      </c>
      <c r="M2388" s="286" t="str">
        <f t="shared" ca="1" si="157"/>
        <v/>
      </c>
      <c r="U2388" s="275"/>
    </row>
    <row r="2389" spans="1:21" x14ac:dyDescent="0.25">
      <c r="A2389" s="276"/>
      <c r="B2389" s="277" t="str">
        <f>IF(Table9[[#This Row],[Código do agregado
'[Entidade']]]="","",(CONCATENATE(VLOOKUP(Table9[[#This Row],[Código do agregado
'[Entidade']]],Table8[[Código do agregado '[Entidade']]:[Código do agregado
'[1º Direito']]],8,FALSE),".",Table9[[#This Row],[Membro]])))</f>
        <v/>
      </c>
      <c r="C2389" s="278"/>
      <c r="D2389" s="279"/>
      <c r="E2389" s="280" t="str">
        <f ca="1">IF(Table9[[#This Row],[Data de nascimento (aaaa-mm-dd)]]="","",(IF(A2389="","",DATEDIF(D2389,NOW(),"y"))))</f>
        <v/>
      </c>
      <c r="F2389" s="281"/>
      <c r="G2389" s="282"/>
      <c r="H2389" s="283" t="str">
        <f>IF(G2389="","",IF(G2389&gt;(auxiliar!L$2*14),"Sim","Não"))</f>
        <v/>
      </c>
      <c r="I2389" s="384" t="str">
        <f t="shared" si="158"/>
        <v/>
      </c>
      <c r="J2389" s="380" t="str">
        <f>IF(Table9[[#This Row],[Código do agregado
'[Entidade']]]="","",IF(A2389&lt;&gt;A2388,"A",IF(J2388="A","B",IF(J2388="B","C",IF(J2388="C","D",IF(J2388="D","E",IF(J2388="E","F",IF(J2388="F","G",IF(J2388="G","H",IF(J2388="H","I",IF(J2388="I","J",IF(J2388="J","K",IF(J2388="K","L",IF(J2388="L","M",IF(J2388="M","N",IF(J2388="N","O",IF(J2388="O","P",IF(J2388="P","Q"))))))))))))))))))</f>
        <v/>
      </c>
      <c r="K2389" s="284" t="str">
        <f t="shared" si="155"/>
        <v/>
      </c>
      <c r="L2389" s="285" t="str">
        <f t="shared" si="156"/>
        <v/>
      </c>
      <c r="M2389" s="286" t="str">
        <f t="shared" ca="1" si="157"/>
        <v/>
      </c>
      <c r="U2389" s="275"/>
    </row>
    <row r="2390" spans="1:21" x14ac:dyDescent="0.25">
      <c r="A2390" s="276"/>
      <c r="B2390" s="277" t="str">
        <f>IF(Table9[[#This Row],[Código do agregado
'[Entidade']]]="","",(CONCATENATE(VLOOKUP(Table9[[#This Row],[Código do agregado
'[Entidade']]],Table8[[Código do agregado '[Entidade']]:[Código do agregado
'[1º Direito']]],8,FALSE),".",Table9[[#This Row],[Membro]])))</f>
        <v/>
      </c>
      <c r="C2390" s="278"/>
      <c r="D2390" s="279"/>
      <c r="E2390" s="280" t="str">
        <f ca="1">IF(Table9[[#This Row],[Data de nascimento (aaaa-mm-dd)]]="","",(IF(A2390="","",DATEDIF(D2390,NOW(),"y"))))</f>
        <v/>
      </c>
      <c r="F2390" s="281"/>
      <c r="G2390" s="282"/>
      <c r="H2390" s="283" t="str">
        <f>IF(G2390="","",IF(G2390&gt;(auxiliar!L$2*14),"Sim","Não"))</f>
        <v/>
      </c>
      <c r="I2390" s="384" t="str">
        <f t="shared" si="158"/>
        <v/>
      </c>
      <c r="J2390" s="380" t="str">
        <f>IF(Table9[[#This Row],[Código do agregado
'[Entidade']]]="","",IF(A2390&lt;&gt;A2389,"A",IF(J2389="A","B",IF(J2389="B","C",IF(J2389="C","D",IF(J2389="D","E",IF(J2389="E","F",IF(J2389="F","G",IF(J2389="G","H",IF(J2389="H","I",IF(J2389="I","J",IF(J2389="J","K",IF(J2389="K","L",IF(J2389="L","M",IF(J2389="M","N",IF(J2389="N","O",IF(J2389="O","P",IF(J2389="P","Q"))))))))))))))))))</f>
        <v/>
      </c>
      <c r="K2390" s="284" t="str">
        <f t="shared" si="155"/>
        <v/>
      </c>
      <c r="L2390" s="285" t="str">
        <f t="shared" si="156"/>
        <v/>
      </c>
      <c r="M2390" s="286" t="str">
        <f t="shared" ca="1" si="157"/>
        <v/>
      </c>
      <c r="U2390" s="275"/>
    </row>
    <row r="2391" spans="1:21" x14ac:dyDescent="0.25">
      <c r="A2391" s="276"/>
      <c r="B2391" s="277" t="str">
        <f>IF(Table9[[#This Row],[Código do agregado
'[Entidade']]]="","",(CONCATENATE(VLOOKUP(Table9[[#This Row],[Código do agregado
'[Entidade']]],Table8[[Código do agregado '[Entidade']]:[Código do agregado
'[1º Direito']]],8,FALSE),".",Table9[[#This Row],[Membro]])))</f>
        <v/>
      </c>
      <c r="C2391" s="278"/>
      <c r="D2391" s="279"/>
      <c r="E2391" s="280" t="str">
        <f ca="1">IF(Table9[[#This Row],[Data de nascimento (aaaa-mm-dd)]]="","",(IF(A2391="","",DATEDIF(D2391,NOW(),"y"))))</f>
        <v/>
      </c>
      <c r="F2391" s="281"/>
      <c r="G2391" s="282"/>
      <c r="H2391" s="283" t="str">
        <f>IF(G2391="","",IF(G2391&gt;(auxiliar!L$2*14),"Sim","Não"))</f>
        <v/>
      </c>
      <c r="I2391" s="384" t="str">
        <f t="shared" si="158"/>
        <v/>
      </c>
      <c r="J2391" s="380" t="str">
        <f>IF(Table9[[#This Row],[Código do agregado
'[Entidade']]]="","",IF(A2391&lt;&gt;A2390,"A",IF(J2390="A","B",IF(J2390="B","C",IF(J2390="C","D",IF(J2390="D","E",IF(J2390="E","F",IF(J2390="F","G",IF(J2390="G","H",IF(J2390="H","I",IF(J2390="I","J",IF(J2390="J","K",IF(J2390="K","L",IF(J2390="L","M",IF(J2390="M","N",IF(J2390="N","O",IF(J2390="O","P",IF(J2390="P","Q"))))))))))))))))))</f>
        <v/>
      </c>
      <c r="K2391" s="284" t="str">
        <f t="shared" si="155"/>
        <v/>
      </c>
      <c r="L2391" s="285" t="str">
        <f t="shared" si="156"/>
        <v/>
      </c>
      <c r="M2391" s="286" t="str">
        <f t="shared" ca="1" si="157"/>
        <v/>
      </c>
      <c r="U2391" s="275"/>
    </row>
    <row r="2392" spans="1:21" x14ac:dyDescent="0.25">
      <c r="A2392" s="276"/>
      <c r="B2392" s="277" t="str">
        <f>IF(Table9[[#This Row],[Código do agregado
'[Entidade']]]="","",(CONCATENATE(VLOOKUP(Table9[[#This Row],[Código do agregado
'[Entidade']]],Table8[[Código do agregado '[Entidade']]:[Código do agregado
'[1º Direito']]],8,FALSE),".",Table9[[#This Row],[Membro]])))</f>
        <v/>
      </c>
      <c r="C2392" s="278"/>
      <c r="D2392" s="279"/>
      <c r="E2392" s="280" t="str">
        <f ca="1">IF(Table9[[#This Row],[Data de nascimento (aaaa-mm-dd)]]="","",(IF(A2392="","",DATEDIF(D2392,NOW(),"y"))))</f>
        <v/>
      </c>
      <c r="F2392" s="281"/>
      <c r="G2392" s="282"/>
      <c r="H2392" s="283" t="str">
        <f>IF(G2392="","",IF(G2392&gt;(auxiliar!L$2*14),"Sim","Não"))</f>
        <v/>
      </c>
      <c r="I2392" s="384" t="str">
        <f t="shared" si="158"/>
        <v/>
      </c>
      <c r="J2392" s="380" t="str">
        <f>IF(Table9[[#This Row],[Código do agregado
'[Entidade']]]="","",IF(A2392&lt;&gt;A2391,"A",IF(J2391="A","B",IF(J2391="B","C",IF(J2391="C","D",IF(J2391="D","E",IF(J2391="E","F",IF(J2391="F","G",IF(J2391="G","H",IF(J2391="H","I",IF(J2391="I","J",IF(J2391="J","K",IF(J2391="K","L",IF(J2391="L","M",IF(J2391="M","N",IF(J2391="N","O",IF(J2391="O","P",IF(J2391="P","Q"))))))))))))))))))</f>
        <v/>
      </c>
      <c r="K2392" s="284" t="str">
        <f t="shared" si="155"/>
        <v/>
      </c>
      <c r="L2392" s="285" t="str">
        <f t="shared" si="156"/>
        <v/>
      </c>
      <c r="M2392" s="286" t="str">
        <f t="shared" ca="1" si="157"/>
        <v/>
      </c>
      <c r="U2392" s="275"/>
    </row>
    <row r="2393" spans="1:21" x14ac:dyDescent="0.25">
      <c r="A2393" s="276"/>
      <c r="B2393" s="277" t="str">
        <f>IF(Table9[[#This Row],[Código do agregado
'[Entidade']]]="","",(CONCATENATE(VLOOKUP(Table9[[#This Row],[Código do agregado
'[Entidade']]],Table8[[Código do agregado '[Entidade']]:[Código do agregado
'[1º Direito']]],8,FALSE),".",Table9[[#This Row],[Membro]])))</f>
        <v/>
      </c>
      <c r="C2393" s="278"/>
      <c r="D2393" s="279"/>
      <c r="E2393" s="280" t="str">
        <f ca="1">IF(Table9[[#This Row],[Data de nascimento (aaaa-mm-dd)]]="","",(IF(A2393="","",DATEDIF(D2393,NOW(),"y"))))</f>
        <v/>
      </c>
      <c r="F2393" s="281"/>
      <c r="G2393" s="282"/>
      <c r="H2393" s="283" t="str">
        <f>IF(G2393="","",IF(G2393&gt;(auxiliar!L$2*14),"Sim","Não"))</f>
        <v/>
      </c>
      <c r="I2393" s="384" t="str">
        <f t="shared" si="158"/>
        <v/>
      </c>
      <c r="J2393" s="380" t="str">
        <f>IF(Table9[[#This Row],[Código do agregado
'[Entidade']]]="","",IF(A2393&lt;&gt;A2392,"A",IF(J2392="A","B",IF(J2392="B","C",IF(J2392="C","D",IF(J2392="D","E",IF(J2392="E","F",IF(J2392="F","G",IF(J2392="G","H",IF(J2392="H","I",IF(J2392="I","J",IF(J2392="J","K",IF(J2392="K","L",IF(J2392="L","M",IF(J2392="M","N",IF(J2392="N","O",IF(J2392="O","P",IF(J2392="P","Q"))))))))))))))))))</f>
        <v/>
      </c>
      <c r="K2393" s="284" t="str">
        <f t="shared" si="155"/>
        <v/>
      </c>
      <c r="L2393" s="285" t="str">
        <f t="shared" si="156"/>
        <v/>
      </c>
      <c r="M2393" s="286" t="str">
        <f t="shared" ca="1" si="157"/>
        <v/>
      </c>
      <c r="U2393" s="275"/>
    </row>
    <row r="2394" spans="1:21" x14ac:dyDescent="0.25">
      <c r="A2394" s="276"/>
      <c r="B2394" s="277" t="str">
        <f>IF(Table9[[#This Row],[Código do agregado
'[Entidade']]]="","",(CONCATENATE(VLOOKUP(Table9[[#This Row],[Código do agregado
'[Entidade']]],Table8[[Código do agregado '[Entidade']]:[Código do agregado
'[1º Direito']]],8,FALSE),".",Table9[[#This Row],[Membro]])))</f>
        <v/>
      </c>
      <c r="C2394" s="278"/>
      <c r="D2394" s="279"/>
      <c r="E2394" s="280" t="str">
        <f ca="1">IF(Table9[[#This Row],[Data de nascimento (aaaa-mm-dd)]]="","",(IF(A2394="","",DATEDIF(D2394,NOW(),"y"))))</f>
        <v/>
      </c>
      <c r="F2394" s="281"/>
      <c r="G2394" s="282"/>
      <c r="H2394" s="283" t="str">
        <f>IF(G2394="","",IF(G2394&gt;(auxiliar!L$2*14),"Sim","Não"))</f>
        <v/>
      </c>
      <c r="I2394" s="384" t="str">
        <f t="shared" si="158"/>
        <v/>
      </c>
      <c r="J2394" s="380" t="str">
        <f>IF(Table9[[#This Row],[Código do agregado
'[Entidade']]]="","",IF(A2394&lt;&gt;A2393,"A",IF(J2393="A","B",IF(J2393="B","C",IF(J2393="C","D",IF(J2393="D","E",IF(J2393="E","F",IF(J2393="F","G",IF(J2393="G","H",IF(J2393="H","I",IF(J2393="I","J",IF(J2393="J","K",IF(J2393="K","L",IF(J2393="L","M",IF(J2393="M","N",IF(J2393="N","O",IF(J2393="O","P",IF(J2393="P","Q"))))))))))))))))))</f>
        <v/>
      </c>
      <c r="K2394" s="284" t="str">
        <f t="shared" si="155"/>
        <v/>
      </c>
      <c r="L2394" s="285" t="str">
        <f t="shared" si="156"/>
        <v/>
      </c>
      <c r="M2394" s="286" t="str">
        <f t="shared" ca="1" si="157"/>
        <v/>
      </c>
      <c r="U2394" s="275"/>
    </row>
    <row r="2395" spans="1:21" x14ac:dyDescent="0.25">
      <c r="A2395" s="276"/>
      <c r="B2395" s="277" t="str">
        <f>IF(Table9[[#This Row],[Código do agregado
'[Entidade']]]="","",(CONCATENATE(VLOOKUP(Table9[[#This Row],[Código do agregado
'[Entidade']]],Table8[[Código do agregado '[Entidade']]:[Código do agregado
'[1º Direito']]],8,FALSE),".",Table9[[#This Row],[Membro]])))</f>
        <v/>
      </c>
      <c r="C2395" s="278"/>
      <c r="D2395" s="279"/>
      <c r="E2395" s="280" t="str">
        <f ca="1">IF(Table9[[#This Row],[Data de nascimento (aaaa-mm-dd)]]="","",(IF(A2395="","",DATEDIF(D2395,NOW(),"y"))))</f>
        <v/>
      </c>
      <c r="F2395" s="281"/>
      <c r="G2395" s="282"/>
      <c r="H2395" s="283" t="str">
        <f>IF(G2395="","",IF(G2395&gt;(auxiliar!L$2*14),"Sim","Não"))</f>
        <v/>
      </c>
      <c r="I2395" s="384" t="str">
        <f t="shared" si="158"/>
        <v/>
      </c>
      <c r="J2395" s="380" t="str">
        <f>IF(Table9[[#This Row],[Código do agregado
'[Entidade']]]="","",IF(A2395&lt;&gt;A2394,"A",IF(J2394="A","B",IF(J2394="B","C",IF(J2394="C","D",IF(J2394="D","E",IF(J2394="E","F",IF(J2394="F","G",IF(J2394="G","H",IF(J2394="H","I",IF(J2394="I","J",IF(J2394="J","K",IF(J2394="K","L",IF(J2394="L","M",IF(J2394="M","N",IF(J2394="N","O",IF(J2394="O","P",IF(J2394="P","Q"))))))))))))))))))</f>
        <v/>
      </c>
      <c r="K2395" s="284" t="str">
        <f t="shared" si="155"/>
        <v/>
      </c>
      <c r="L2395" s="285" t="str">
        <f t="shared" si="156"/>
        <v/>
      </c>
      <c r="M2395" s="286" t="str">
        <f t="shared" ca="1" si="157"/>
        <v/>
      </c>
      <c r="U2395" s="275"/>
    </row>
    <row r="2396" spans="1:21" x14ac:dyDescent="0.25">
      <c r="A2396" s="276"/>
      <c r="B2396" s="277" t="str">
        <f>IF(Table9[[#This Row],[Código do agregado
'[Entidade']]]="","",(CONCATENATE(VLOOKUP(Table9[[#This Row],[Código do agregado
'[Entidade']]],Table8[[Código do agregado '[Entidade']]:[Código do agregado
'[1º Direito']]],8,FALSE),".",Table9[[#This Row],[Membro]])))</f>
        <v/>
      </c>
      <c r="C2396" s="278"/>
      <c r="D2396" s="279"/>
      <c r="E2396" s="280" t="str">
        <f ca="1">IF(Table9[[#This Row],[Data de nascimento (aaaa-mm-dd)]]="","",(IF(A2396="","",DATEDIF(D2396,NOW(),"y"))))</f>
        <v/>
      </c>
      <c r="F2396" s="281"/>
      <c r="G2396" s="282"/>
      <c r="H2396" s="283" t="str">
        <f>IF(G2396="","",IF(G2396&gt;(auxiliar!L$2*14),"Sim","Não"))</f>
        <v/>
      </c>
      <c r="I2396" s="384" t="str">
        <f t="shared" si="158"/>
        <v/>
      </c>
      <c r="J2396" s="380" t="str">
        <f>IF(Table9[[#This Row],[Código do agregado
'[Entidade']]]="","",IF(A2396&lt;&gt;A2395,"A",IF(J2395="A","B",IF(J2395="B","C",IF(J2395="C","D",IF(J2395="D","E",IF(J2395="E","F",IF(J2395="F","G",IF(J2395="G","H",IF(J2395="H","I",IF(J2395="I","J",IF(J2395="J","K",IF(J2395="K","L",IF(J2395="L","M",IF(J2395="M","N",IF(J2395="N","O",IF(J2395="O","P",IF(J2395="P","Q"))))))))))))))))))</f>
        <v/>
      </c>
      <c r="K2396" s="284" t="str">
        <f t="shared" si="155"/>
        <v/>
      </c>
      <c r="L2396" s="285" t="str">
        <f t="shared" si="156"/>
        <v/>
      </c>
      <c r="M2396" s="286" t="str">
        <f t="shared" ca="1" si="157"/>
        <v/>
      </c>
      <c r="U2396" s="275"/>
    </row>
    <row r="2397" spans="1:21" x14ac:dyDescent="0.25">
      <c r="A2397" s="276"/>
      <c r="B2397" s="277" t="str">
        <f>IF(Table9[[#This Row],[Código do agregado
'[Entidade']]]="","",(CONCATENATE(VLOOKUP(Table9[[#This Row],[Código do agregado
'[Entidade']]],Table8[[Código do agregado '[Entidade']]:[Código do agregado
'[1º Direito']]],8,FALSE),".",Table9[[#This Row],[Membro]])))</f>
        <v/>
      </c>
      <c r="C2397" s="278"/>
      <c r="D2397" s="279"/>
      <c r="E2397" s="280" t="str">
        <f ca="1">IF(Table9[[#This Row],[Data de nascimento (aaaa-mm-dd)]]="","",(IF(A2397="","",DATEDIF(D2397,NOW(),"y"))))</f>
        <v/>
      </c>
      <c r="F2397" s="281"/>
      <c r="G2397" s="282"/>
      <c r="H2397" s="283" t="str">
        <f>IF(G2397="","",IF(G2397&gt;(auxiliar!L$2*14),"Sim","Não"))</f>
        <v/>
      </c>
      <c r="I2397" s="384" t="str">
        <f t="shared" si="158"/>
        <v/>
      </c>
      <c r="J2397" s="380" t="str">
        <f>IF(Table9[[#This Row],[Código do agregado
'[Entidade']]]="","",IF(A2397&lt;&gt;A2396,"A",IF(J2396="A","B",IF(J2396="B","C",IF(J2396="C","D",IF(J2396="D","E",IF(J2396="E","F",IF(J2396="F","G",IF(J2396="G","H",IF(J2396="H","I",IF(J2396="I","J",IF(J2396="J","K",IF(J2396="K","L",IF(J2396="L","M",IF(J2396="M","N",IF(J2396="N","O",IF(J2396="O","P",IF(J2396="P","Q"))))))))))))))))))</f>
        <v/>
      </c>
      <c r="K2397" s="284" t="str">
        <f t="shared" si="155"/>
        <v/>
      </c>
      <c r="L2397" s="285" t="str">
        <f t="shared" si="156"/>
        <v/>
      </c>
      <c r="M2397" s="286" t="str">
        <f t="shared" ca="1" si="157"/>
        <v/>
      </c>
      <c r="U2397" s="275"/>
    </row>
    <row r="2398" spans="1:21" x14ac:dyDescent="0.25">
      <c r="A2398" s="276"/>
      <c r="B2398" s="277" t="str">
        <f>IF(Table9[[#This Row],[Código do agregado
'[Entidade']]]="","",(CONCATENATE(VLOOKUP(Table9[[#This Row],[Código do agregado
'[Entidade']]],Table8[[Código do agregado '[Entidade']]:[Código do agregado
'[1º Direito']]],8,FALSE),".",Table9[[#This Row],[Membro]])))</f>
        <v/>
      </c>
      <c r="C2398" s="278"/>
      <c r="D2398" s="279"/>
      <c r="E2398" s="280" t="str">
        <f ca="1">IF(Table9[[#This Row],[Data de nascimento (aaaa-mm-dd)]]="","",(IF(A2398="","",DATEDIF(D2398,NOW(),"y"))))</f>
        <v/>
      </c>
      <c r="F2398" s="281"/>
      <c r="G2398" s="282"/>
      <c r="H2398" s="283" t="str">
        <f>IF(G2398="","",IF(G2398&gt;(auxiliar!L$2*14),"Sim","Não"))</f>
        <v/>
      </c>
      <c r="I2398" s="384" t="str">
        <f t="shared" si="158"/>
        <v/>
      </c>
      <c r="J2398" s="380" t="str">
        <f>IF(Table9[[#This Row],[Código do agregado
'[Entidade']]]="","",IF(A2398&lt;&gt;A2397,"A",IF(J2397="A","B",IF(J2397="B","C",IF(J2397="C","D",IF(J2397="D","E",IF(J2397="E","F",IF(J2397="F","G",IF(J2397="G","H",IF(J2397="H","I",IF(J2397="I","J",IF(J2397="J","K",IF(J2397="K","L",IF(J2397="L","M",IF(J2397="M","N",IF(J2397="N","O",IF(J2397="O","P",IF(J2397="P","Q"))))))))))))))))))</f>
        <v/>
      </c>
      <c r="K2398" s="284" t="str">
        <f t="shared" si="155"/>
        <v/>
      </c>
      <c r="L2398" s="285" t="str">
        <f t="shared" si="156"/>
        <v/>
      </c>
      <c r="M2398" s="286" t="str">
        <f t="shared" ca="1" si="157"/>
        <v/>
      </c>
      <c r="U2398" s="275"/>
    </row>
    <row r="2399" spans="1:21" x14ac:dyDescent="0.25">
      <c r="A2399" s="276"/>
      <c r="B2399" s="277" t="str">
        <f>IF(Table9[[#This Row],[Código do agregado
'[Entidade']]]="","",(CONCATENATE(VLOOKUP(Table9[[#This Row],[Código do agregado
'[Entidade']]],Table8[[Código do agregado '[Entidade']]:[Código do agregado
'[1º Direito']]],8,FALSE),".",Table9[[#This Row],[Membro]])))</f>
        <v/>
      </c>
      <c r="C2399" s="278"/>
      <c r="D2399" s="279"/>
      <c r="E2399" s="280" t="str">
        <f ca="1">IF(Table9[[#This Row],[Data de nascimento (aaaa-mm-dd)]]="","",(IF(A2399="","",DATEDIF(D2399,NOW(),"y"))))</f>
        <v/>
      </c>
      <c r="F2399" s="281"/>
      <c r="G2399" s="282"/>
      <c r="H2399" s="283" t="str">
        <f>IF(G2399="","",IF(G2399&gt;(auxiliar!L$2*14),"Sim","Não"))</f>
        <v/>
      </c>
      <c r="I2399" s="384" t="str">
        <f t="shared" si="158"/>
        <v/>
      </c>
      <c r="J2399" s="380" t="str">
        <f>IF(Table9[[#This Row],[Código do agregado
'[Entidade']]]="","",IF(A2399&lt;&gt;A2398,"A",IF(J2398="A","B",IF(J2398="B","C",IF(J2398="C","D",IF(J2398="D","E",IF(J2398="E","F",IF(J2398="F","G",IF(J2398="G","H",IF(J2398="H","I",IF(J2398="I","J",IF(J2398="J","K",IF(J2398="K","L",IF(J2398="L","M",IF(J2398="M","N",IF(J2398="N","O",IF(J2398="O","P",IF(J2398="P","Q"))))))))))))))))))</f>
        <v/>
      </c>
      <c r="K2399" s="284" t="str">
        <f t="shared" si="155"/>
        <v/>
      </c>
      <c r="L2399" s="285" t="str">
        <f t="shared" si="156"/>
        <v/>
      </c>
      <c r="M2399" s="286" t="str">
        <f t="shared" ca="1" si="157"/>
        <v/>
      </c>
      <c r="U2399" s="275"/>
    </row>
    <row r="2400" spans="1:21" x14ac:dyDescent="0.25">
      <c r="A2400" s="276"/>
      <c r="B2400" s="277" t="str">
        <f>IF(Table9[[#This Row],[Código do agregado
'[Entidade']]]="","",(CONCATENATE(VLOOKUP(Table9[[#This Row],[Código do agregado
'[Entidade']]],Table8[[Código do agregado '[Entidade']]:[Código do agregado
'[1º Direito']]],8,FALSE),".",Table9[[#This Row],[Membro]])))</f>
        <v/>
      </c>
      <c r="C2400" s="278"/>
      <c r="D2400" s="279"/>
      <c r="E2400" s="280" t="str">
        <f ca="1">IF(Table9[[#This Row],[Data de nascimento (aaaa-mm-dd)]]="","",(IF(A2400="","",DATEDIF(D2400,NOW(),"y"))))</f>
        <v/>
      </c>
      <c r="F2400" s="281"/>
      <c r="G2400" s="282"/>
      <c r="H2400" s="283" t="str">
        <f>IF(G2400="","",IF(G2400&gt;(auxiliar!L$2*14),"Sim","Não"))</f>
        <v/>
      </c>
      <c r="I2400" s="384" t="str">
        <f t="shared" si="158"/>
        <v/>
      </c>
      <c r="J2400" s="380" t="str">
        <f>IF(Table9[[#This Row],[Código do agregado
'[Entidade']]]="","",IF(A2400&lt;&gt;A2399,"A",IF(J2399="A","B",IF(J2399="B","C",IF(J2399="C","D",IF(J2399="D","E",IF(J2399="E","F",IF(J2399="F","G",IF(J2399="G","H",IF(J2399="H","I",IF(J2399="I","J",IF(J2399="J","K",IF(J2399="K","L",IF(J2399="L","M",IF(J2399="M","N",IF(J2399="N","O",IF(J2399="O","P",IF(J2399="P","Q"))))))))))))))))))</f>
        <v/>
      </c>
      <c r="K2400" s="284" t="str">
        <f t="shared" si="155"/>
        <v/>
      </c>
      <c r="L2400" s="285" t="str">
        <f t="shared" si="156"/>
        <v/>
      </c>
      <c r="M2400" s="286" t="str">
        <f t="shared" ca="1" si="157"/>
        <v/>
      </c>
      <c r="U2400" s="275"/>
    </row>
    <row r="2401" spans="1:21" x14ac:dyDescent="0.25">
      <c r="A2401" s="276"/>
      <c r="B2401" s="277" t="str">
        <f>IF(Table9[[#This Row],[Código do agregado
'[Entidade']]]="","",(CONCATENATE(VLOOKUP(Table9[[#This Row],[Código do agregado
'[Entidade']]],Table8[[Código do agregado '[Entidade']]:[Código do agregado
'[1º Direito']]],8,FALSE),".",Table9[[#This Row],[Membro]])))</f>
        <v/>
      </c>
      <c r="C2401" s="278"/>
      <c r="D2401" s="279"/>
      <c r="E2401" s="280" t="str">
        <f ca="1">IF(Table9[[#This Row],[Data de nascimento (aaaa-mm-dd)]]="","",(IF(A2401="","",DATEDIF(D2401,NOW(),"y"))))</f>
        <v/>
      </c>
      <c r="F2401" s="281"/>
      <c r="G2401" s="282"/>
      <c r="H2401" s="283" t="str">
        <f>IF(G2401="","",IF(G2401&gt;(auxiliar!L$2*14),"Sim","Não"))</f>
        <v/>
      </c>
      <c r="I2401" s="384" t="str">
        <f t="shared" si="158"/>
        <v/>
      </c>
      <c r="J2401" s="380" t="str">
        <f>IF(Table9[[#This Row],[Código do agregado
'[Entidade']]]="","",IF(A2401&lt;&gt;A2400,"A",IF(J2400="A","B",IF(J2400="B","C",IF(J2400="C","D",IF(J2400="D","E",IF(J2400="E","F",IF(J2400="F","G",IF(J2400="G","H",IF(J2400="H","I",IF(J2400="I","J",IF(J2400="J","K",IF(J2400="K","L",IF(J2400="L","M",IF(J2400="M","N",IF(J2400="N","O",IF(J2400="O","P",IF(J2400="P","Q"))))))))))))))))))</f>
        <v/>
      </c>
      <c r="K2401" s="284" t="str">
        <f t="shared" si="155"/>
        <v/>
      </c>
      <c r="L2401" s="285" t="str">
        <f t="shared" si="156"/>
        <v/>
      </c>
      <c r="M2401" s="286" t="str">
        <f t="shared" ca="1" si="157"/>
        <v/>
      </c>
      <c r="U2401" s="275"/>
    </row>
    <row r="2402" spans="1:21" x14ac:dyDescent="0.25">
      <c r="A2402" s="276"/>
      <c r="B2402" s="277" t="str">
        <f>IF(Table9[[#This Row],[Código do agregado
'[Entidade']]]="","",(CONCATENATE(VLOOKUP(Table9[[#This Row],[Código do agregado
'[Entidade']]],Table8[[Código do agregado '[Entidade']]:[Código do agregado
'[1º Direito']]],8,FALSE),".",Table9[[#This Row],[Membro]])))</f>
        <v/>
      </c>
      <c r="C2402" s="278"/>
      <c r="D2402" s="279"/>
      <c r="E2402" s="280" t="str">
        <f ca="1">IF(Table9[[#This Row],[Data de nascimento (aaaa-mm-dd)]]="","",(IF(A2402="","",DATEDIF(D2402,NOW(),"y"))))</f>
        <v/>
      </c>
      <c r="F2402" s="281"/>
      <c r="G2402" s="282"/>
      <c r="H2402" s="283" t="str">
        <f>IF(G2402="","",IF(G2402&gt;(auxiliar!L$2*14),"Sim","Não"))</f>
        <v/>
      </c>
      <c r="I2402" s="384" t="str">
        <f t="shared" si="158"/>
        <v/>
      </c>
      <c r="J2402" s="380" t="str">
        <f>IF(Table9[[#This Row],[Código do agregado
'[Entidade']]]="","",IF(A2402&lt;&gt;A2401,"A",IF(J2401="A","B",IF(J2401="B","C",IF(J2401="C","D",IF(J2401="D","E",IF(J2401="E","F",IF(J2401="F","G",IF(J2401="G","H",IF(J2401="H","I",IF(J2401="I","J",IF(J2401="J","K",IF(J2401="K","L",IF(J2401="L","M",IF(J2401="M","N",IF(J2401="N","O",IF(J2401="O","P",IF(J2401="P","Q"))))))))))))))))))</f>
        <v/>
      </c>
      <c r="K2402" s="284" t="str">
        <f t="shared" si="155"/>
        <v/>
      </c>
      <c r="L2402" s="285" t="str">
        <f t="shared" si="156"/>
        <v/>
      </c>
      <c r="M2402" s="286" t="str">
        <f t="shared" ca="1" si="157"/>
        <v/>
      </c>
      <c r="U2402" s="275"/>
    </row>
    <row r="2403" spans="1:21" x14ac:dyDescent="0.25">
      <c r="A2403" s="276"/>
      <c r="B2403" s="277" t="str">
        <f>IF(Table9[[#This Row],[Código do agregado
'[Entidade']]]="","",(CONCATENATE(VLOOKUP(Table9[[#This Row],[Código do agregado
'[Entidade']]],Table8[[Código do agregado '[Entidade']]:[Código do agregado
'[1º Direito']]],8,FALSE),".",Table9[[#This Row],[Membro]])))</f>
        <v/>
      </c>
      <c r="C2403" s="278"/>
      <c r="D2403" s="279"/>
      <c r="E2403" s="280" t="str">
        <f ca="1">IF(Table9[[#This Row],[Data de nascimento (aaaa-mm-dd)]]="","",(IF(A2403="","",DATEDIF(D2403,NOW(),"y"))))</f>
        <v/>
      </c>
      <c r="F2403" s="281"/>
      <c r="G2403" s="282"/>
      <c r="H2403" s="283" t="str">
        <f>IF(G2403="","",IF(G2403&gt;(auxiliar!L$2*14),"Sim","Não"))</f>
        <v/>
      </c>
      <c r="I2403" s="384" t="str">
        <f t="shared" si="158"/>
        <v/>
      </c>
      <c r="J2403" s="380" t="str">
        <f>IF(Table9[[#This Row],[Código do agregado
'[Entidade']]]="","",IF(A2403&lt;&gt;A2402,"A",IF(J2402="A","B",IF(J2402="B","C",IF(J2402="C","D",IF(J2402="D","E",IF(J2402="E","F",IF(J2402="F","G",IF(J2402="G","H",IF(J2402="H","I",IF(J2402="I","J",IF(J2402="J","K",IF(J2402="K","L",IF(J2402="L","M",IF(J2402="M","N",IF(J2402="N","O",IF(J2402="O","P",IF(J2402="P","Q"))))))))))))))))))</f>
        <v/>
      </c>
      <c r="K2403" s="284" t="str">
        <f t="shared" si="155"/>
        <v/>
      </c>
      <c r="L2403" s="285" t="str">
        <f t="shared" si="156"/>
        <v/>
      </c>
      <c r="M2403" s="286" t="str">
        <f t="shared" ca="1" si="157"/>
        <v/>
      </c>
      <c r="U2403" s="275"/>
    </row>
    <row r="2404" spans="1:21" x14ac:dyDescent="0.25">
      <c r="A2404" s="276"/>
      <c r="B2404" s="277" t="str">
        <f>IF(Table9[[#This Row],[Código do agregado
'[Entidade']]]="","",(CONCATENATE(VLOOKUP(Table9[[#This Row],[Código do agregado
'[Entidade']]],Table8[[Código do agregado '[Entidade']]:[Código do agregado
'[1º Direito']]],8,FALSE),".",Table9[[#This Row],[Membro]])))</f>
        <v/>
      </c>
      <c r="C2404" s="278"/>
      <c r="D2404" s="279"/>
      <c r="E2404" s="280" t="str">
        <f ca="1">IF(Table9[[#This Row],[Data de nascimento (aaaa-mm-dd)]]="","",(IF(A2404="","",DATEDIF(D2404,NOW(),"y"))))</f>
        <v/>
      </c>
      <c r="F2404" s="281"/>
      <c r="G2404" s="282"/>
      <c r="H2404" s="283" t="str">
        <f>IF(G2404="","",IF(G2404&gt;(auxiliar!L$2*14),"Sim","Não"))</f>
        <v/>
      </c>
      <c r="I2404" s="384" t="str">
        <f t="shared" si="158"/>
        <v/>
      </c>
      <c r="J2404" s="380" t="str">
        <f>IF(Table9[[#This Row],[Código do agregado
'[Entidade']]]="","",IF(A2404&lt;&gt;A2403,"A",IF(J2403="A","B",IF(J2403="B","C",IF(J2403="C","D",IF(J2403="D","E",IF(J2403="E","F",IF(J2403="F","G",IF(J2403="G","H",IF(J2403="H","I",IF(J2403="I","J",IF(J2403="J","K",IF(J2403="K","L",IF(J2403="L","M",IF(J2403="M","N",IF(J2403="N","O",IF(J2403="O","P",IF(J2403="P","Q"))))))))))))))))))</f>
        <v/>
      </c>
      <c r="K2404" s="284" t="str">
        <f t="shared" si="155"/>
        <v/>
      </c>
      <c r="L2404" s="285" t="str">
        <f t="shared" si="156"/>
        <v/>
      </c>
      <c r="M2404" s="286" t="str">
        <f t="shared" ca="1" si="157"/>
        <v/>
      </c>
      <c r="U2404" s="275"/>
    </row>
    <row r="2405" spans="1:21" x14ac:dyDescent="0.25">
      <c r="A2405" s="276"/>
      <c r="B2405" s="277" t="str">
        <f>IF(Table9[[#This Row],[Código do agregado
'[Entidade']]]="","",(CONCATENATE(VLOOKUP(Table9[[#This Row],[Código do agregado
'[Entidade']]],Table8[[Código do agregado '[Entidade']]:[Código do agregado
'[1º Direito']]],8,FALSE),".",Table9[[#This Row],[Membro]])))</f>
        <v/>
      </c>
      <c r="C2405" s="278"/>
      <c r="D2405" s="279"/>
      <c r="E2405" s="280" t="str">
        <f ca="1">IF(Table9[[#This Row],[Data de nascimento (aaaa-mm-dd)]]="","",(IF(A2405="","",DATEDIF(D2405,NOW(),"y"))))</f>
        <v/>
      </c>
      <c r="F2405" s="281"/>
      <c r="G2405" s="282"/>
      <c r="H2405" s="283" t="str">
        <f>IF(G2405="","",IF(G2405&gt;(auxiliar!L$2*14),"Sim","Não"))</f>
        <v/>
      </c>
      <c r="I2405" s="384" t="str">
        <f t="shared" si="158"/>
        <v/>
      </c>
      <c r="J2405" s="380" t="str">
        <f>IF(Table9[[#This Row],[Código do agregado
'[Entidade']]]="","",IF(A2405&lt;&gt;A2404,"A",IF(J2404="A","B",IF(J2404="B","C",IF(J2404="C","D",IF(J2404="D","E",IF(J2404="E","F",IF(J2404="F","G",IF(J2404="G","H",IF(J2404="H","I",IF(J2404="I","J",IF(J2404="J","K",IF(J2404="K","L",IF(J2404="L","M",IF(J2404="M","N",IF(J2404="N","O",IF(J2404="O","P",IF(J2404="P","Q"))))))))))))))))))</f>
        <v/>
      </c>
      <c r="K2405" s="284" t="str">
        <f t="shared" si="155"/>
        <v/>
      </c>
      <c r="L2405" s="285" t="str">
        <f t="shared" si="156"/>
        <v/>
      </c>
      <c r="M2405" s="286" t="str">
        <f t="shared" ca="1" si="157"/>
        <v/>
      </c>
      <c r="U2405" s="275"/>
    </row>
    <row r="2406" spans="1:21" x14ac:dyDescent="0.25">
      <c r="A2406" s="276"/>
      <c r="B2406" s="277" t="str">
        <f>IF(Table9[[#This Row],[Código do agregado
'[Entidade']]]="","",(CONCATENATE(VLOOKUP(Table9[[#This Row],[Código do agregado
'[Entidade']]],Table8[[Código do agregado '[Entidade']]:[Código do agregado
'[1º Direito']]],8,FALSE),".",Table9[[#This Row],[Membro]])))</f>
        <v/>
      </c>
      <c r="C2406" s="278"/>
      <c r="D2406" s="279"/>
      <c r="E2406" s="280" t="str">
        <f ca="1">IF(Table9[[#This Row],[Data de nascimento (aaaa-mm-dd)]]="","",(IF(A2406="","",DATEDIF(D2406,NOW(),"y"))))</f>
        <v/>
      </c>
      <c r="F2406" s="281"/>
      <c r="G2406" s="282"/>
      <c r="H2406" s="283" t="str">
        <f>IF(G2406="","",IF(G2406&gt;(auxiliar!L$2*14),"Sim","Não"))</f>
        <v/>
      </c>
      <c r="I2406" s="384" t="str">
        <f t="shared" si="158"/>
        <v/>
      </c>
      <c r="J2406" s="380" t="str">
        <f>IF(Table9[[#This Row],[Código do agregado
'[Entidade']]]="","",IF(A2406&lt;&gt;A2405,"A",IF(J2405="A","B",IF(J2405="B","C",IF(J2405="C","D",IF(J2405="D","E",IF(J2405="E","F",IF(J2405="F","G",IF(J2405="G","H",IF(J2405="H","I",IF(J2405="I","J",IF(J2405="J","K",IF(J2405="K","L",IF(J2405="L","M",IF(J2405="M","N",IF(J2405="N","O",IF(J2405="O","P",IF(J2405="P","Q"))))))))))))))))))</f>
        <v/>
      </c>
      <c r="K2406" s="284" t="str">
        <f t="shared" si="155"/>
        <v/>
      </c>
      <c r="L2406" s="285" t="str">
        <f t="shared" si="156"/>
        <v/>
      </c>
      <c r="M2406" s="286" t="str">
        <f t="shared" ca="1" si="157"/>
        <v/>
      </c>
      <c r="U2406" s="275"/>
    </row>
    <row r="2407" spans="1:21" x14ac:dyDescent="0.25">
      <c r="A2407" s="276"/>
      <c r="B2407" s="277" t="str">
        <f>IF(Table9[[#This Row],[Código do agregado
'[Entidade']]]="","",(CONCATENATE(VLOOKUP(Table9[[#This Row],[Código do agregado
'[Entidade']]],Table8[[Código do agregado '[Entidade']]:[Código do agregado
'[1º Direito']]],8,FALSE),".",Table9[[#This Row],[Membro]])))</f>
        <v/>
      </c>
      <c r="C2407" s="278"/>
      <c r="D2407" s="279"/>
      <c r="E2407" s="280" t="str">
        <f ca="1">IF(Table9[[#This Row],[Data de nascimento (aaaa-mm-dd)]]="","",(IF(A2407="","",DATEDIF(D2407,NOW(),"y"))))</f>
        <v/>
      </c>
      <c r="F2407" s="281"/>
      <c r="G2407" s="282"/>
      <c r="H2407" s="283" t="str">
        <f>IF(G2407="","",IF(G2407&gt;(auxiliar!L$2*14),"Sim","Não"))</f>
        <v/>
      </c>
      <c r="I2407" s="384" t="str">
        <f t="shared" si="158"/>
        <v/>
      </c>
      <c r="J2407" s="380" t="str">
        <f>IF(Table9[[#This Row],[Código do agregado
'[Entidade']]]="","",IF(A2407&lt;&gt;A2406,"A",IF(J2406="A","B",IF(J2406="B","C",IF(J2406="C","D",IF(J2406="D","E",IF(J2406="E","F",IF(J2406="F","G",IF(J2406="G","H",IF(J2406="H","I",IF(J2406="I","J",IF(J2406="J","K",IF(J2406="K","L",IF(J2406="L","M",IF(J2406="M","N",IF(J2406="N","O",IF(J2406="O","P",IF(J2406="P","Q"))))))))))))))))))</f>
        <v/>
      </c>
      <c r="K2407" s="284" t="str">
        <f t="shared" si="155"/>
        <v/>
      </c>
      <c r="L2407" s="285" t="str">
        <f t="shared" si="156"/>
        <v/>
      </c>
      <c r="M2407" s="286" t="str">
        <f t="shared" ca="1" si="157"/>
        <v/>
      </c>
      <c r="U2407" s="275"/>
    </row>
    <row r="2408" spans="1:21" x14ac:dyDescent="0.25">
      <c r="A2408" s="276"/>
      <c r="B2408" s="277" t="str">
        <f>IF(Table9[[#This Row],[Código do agregado
'[Entidade']]]="","",(CONCATENATE(VLOOKUP(Table9[[#This Row],[Código do agregado
'[Entidade']]],Table8[[Código do agregado '[Entidade']]:[Código do agregado
'[1º Direito']]],8,FALSE),".",Table9[[#This Row],[Membro]])))</f>
        <v/>
      </c>
      <c r="C2408" s="278"/>
      <c r="D2408" s="279"/>
      <c r="E2408" s="280" t="str">
        <f ca="1">IF(Table9[[#This Row],[Data de nascimento (aaaa-mm-dd)]]="","",(IF(A2408="","",DATEDIF(D2408,NOW(),"y"))))</f>
        <v/>
      </c>
      <c r="F2408" s="281"/>
      <c r="G2408" s="282"/>
      <c r="H2408" s="283" t="str">
        <f>IF(G2408="","",IF(G2408&gt;(auxiliar!L$2*14),"Sim","Não"))</f>
        <v/>
      </c>
      <c r="I2408" s="384" t="str">
        <f t="shared" si="158"/>
        <v/>
      </c>
      <c r="J2408" s="380" t="str">
        <f>IF(Table9[[#This Row],[Código do agregado
'[Entidade']]]="","",IF(A2408&lt;&gt;A2407,"A",IF(J2407="A","B",IF(J2407="B","C",IF(J2407="C","D",IF(J2407="D","E",IF(J2407="E","F",IF(J2407="F","G",IF(J2407="G","H",IF(J2407="H","I",IF(J2407="I","J",IF(J2407="J","K",IF(J2407="K","L",IF(J2407="L","M",IF(J2407="M","N",IF(J2407="N","O",IF(J2407="O","P",IF(J2407="P","Q"))))))))))))))))))</f>
        <v/>
      </c>
      <c r="K2408" s="284" t="str">
        <f t="shared" si="155"/>
        <v/>
      </c>
      <c r="L2408" s="285" t="str">
        <f t="shared" si="156"/>
        <v/>
      </c>
      <c r="M2408" s="286" t="str">
        <f t="shared" ca="1" si="157"/>
        <v/>
      </c>
      <c r="U2408" s="275"/>
    </row>
    <row r="2409" spans="1:21" x14ac:dyDescent="0.25">
      <c r="A2409" s="276"/>
      <c r="B2409" s="277" t="str">
        <f>IF(Table9[[#This Row],[Código do agregado
'[Entidade']]]="","",(CONCATENATE(VLOOKUP(Table9[[#This Row],[Código do agregado
'[Entidade']]],Table8[[Código do agregado '[Entidade']]:[Código do agregado
'[1º Direito']]],8,FALSE),".",Table9[[#This Row],[Membro]])))</f>
        <v/>
      </c>
      <c r="C2409" s="278"/>
      <c r="D2409" s="279"/>
      <c r="E2409" s="280" t="str">
        <f ca="1">IF(Table9[[#This Row],[Data de nascimento (aaaa-mm-dd)]]="","",(IF(A2409="","",DATEDIF(D2409,NOW(),"y"))))</f>
        <v/>
      </c>
      <c r="F2409" s="281"/>
      <c r="G2409" s="282"/>
      <c r="H2409" s="283" t="str">
        <f>IF(G2409="","",IF(G2409&gt;(auxiliar!L$2*14),"Sim","Não"))</f>
        <v/>
      </c>
      <c r="I2409" s="384" t="str">
        <f t="shared" si="158"/>
        <v/>
      </c>
      <c r="J2409" s="380" t="str">
        <f>IF(Table9[[#This Row],[Código do agregado
'[Entidade']]]="","",IF(A2409&lt;&gt;A2408,"A",IF(J2408="A","B",IF(J2408="B","C",IF(J2408="C","D",IF(J2408="D","E",IF(J2408="E","F",IF(J2408="F","G",IF(J2408="G","H",IF(J2408="H","I",IF(J2408="I","J",IF(J2408="J","K",IF(J2408="K","L",IF(J2408="L","M",IF(J2408="M","N",IF(J2408="N","O",IF(J2408="O","P",IF(J2408="P","Q"))))))))))))))))))</f>
        <v/>
      </c>
      <c r="K2409" s="284" t="str">
        <f t="shared" si="155"/>
        <v/>
      </c>
      <c r="L2409" s="285" t="str">
        <f t="shared" si="156"/>
        <v/>
      </c>
      <c r="M2409" s="286" t="str">
        <f t="shared" ca="1" si="157"/>
        <v/>
      </c>
      <c r="U2409" s="275"/>
    </row>
    <row r="2410" spans="1:21" x14ac:dyDescent="0.25">
      <c r="A2410" s="276"/>
      <c r="B2410" s="277" t="str">
        <f>IF(Table9[[#This Row],[Código do agregado
'[Entidade']]]="","",(CONCATENATE(VLOOKUP(Table9[[#This Row],[Código do agregado
'[Entidade']]],Table8[[Código do agregado '[Entidade']]:[Código do agregado
'[1º Direito']]],8,FALSE),".",Table9[[#This Row],[Membro]])))</f>
        <v/>
      </c>
      <c r="C2410" s="278"/>
      <c r="D2410" s="279"/>
      <c r="E2410" s="280" t="str">
        <f ca="1">IF(Table9[[#This Row],[Data de nascimento (aaaa-mm-dd)]]="","",(IF(A2410="","",DATEDIF(D2410,NOW(),"y"))))</f>
        <v/>
      </c>
      <c r="F2410" s="281"/>
      <c r="G2410" s="282"/>
      <c r="H2410" s="283" t="str">
        <f>IF(G2410="","",IF(G2410&gt;(auxiliar!L$2*14),"Sim","Não"))</f>
        <v/>
      </c>
      <c r="I2410" s="384" t="str">
        <f t="shared" si="158"/>
        <v/>
      </c>
      <c r="J2410" s="380" t="str">
        <f>IF(Table9[[#This Row],[Código do agregado
'[Entidade']]]="","",IF(A2410&lt;&gt;A2409,"A",IF(J2409="A","B",IF(J2409="B","C",IF(J2409="C","D",IF(J2409="D","E",IF(J2409="E","F",IF(J2409="F","G",IF(J2409="G","H",IF(J2409="H","I",IF(J2409="I","J",IF(J2409="J","K",IF(J2409="K","L",IF(J2409="L","M",IF(J2409="M","N",IF(J2409="N","O",IF(J2409="O","P",IF(J2409="P","Q"))))))))))))))))))</f>
        <v/>
      </c>
      <c r="K2410" s="284" t="str">
        <f t="shared" si="155"/>
        <v/>
      </c>
      <c r="L2410" s="285" t="str">
        <f t="shared" si="156"/>
        <v/>
      </c>
      <c r="M2410" s="286" t="str">
        <f t="shared" ca="1" si="157"/>
        <v/>
      </c>
      <c r="U2410" s="275"/>
    </row>
    <row r="2411" spans="1:21" x14ac:dyDescent="0.25">
      <c r="A2411" s="276"/>
      <c r="B2411" s="277" t="str">
        <f>IF(Table9[[#This Row],[Código do agregado
'[Entidade']]]="","",(CONCATENATE(VLOOKUP(Table9[[#This Row],[Código do agregado
'[Entidade']]],Table8[[Código do agregado '[Entidade']]:[Código do agregado
'[1º Direito']]],8,FALSE),".",Table9[[#This Row],[Membro]])))</f>
        <v/>
      </c>
      <c r="C2411" s="278"/>
      <c r="D2411" s="279"/>
      <c r="E2411" s="280" t="str">
        <f ca="1">IF(Table9[[#This Row],[Data de nascimento (aaaa-mm-dd)]]="","",(IF(A2411="","",DATEDIF(D2411,NOW(),"y"))))</f>
        <v/>
      </c>
      <c r="F2411" s="281"/>
      <c r="G2411" s="282"/>
      <c r="H2411" s="283" t="str">
        <f>IF(G2411="","",IF(G2411&gt;(auxiliar!L$2*14),"Sim","Não"))</f>
        <v/>
      </c>
      <c r="I2411" s="384" t="str">
        <f t="shared" si="158"/>
        <v/>
      </c>
      <c r="J2411" s="380" t="str">
        <f>IF(Table9[[#This Row],[Código do agregado
'[Entidade']]]="","",IF(A2411&lt;&gt;A2410,"A",IF(J2410="A","B",IF(J2410="B","C",IF(J2410="C","D",IF(J2410="D","E",IF(J2410="E","F",IF(J2410="F","G",IF(J2410="G","H",IF(J2410="H","I",IF(J2410="I","J",IF(J2410="J","K",IF(J2410="K","L",IF(J2410="L","M",IF(J2410="M","N",IF(J2410="N","O",IF(J2410="O","P",IF(J2410="P","Q"))))))))))))))))))</f>
        <v/>
      </c>
      <c r="K2411" s="284" t="str">
        <f t="shared" ref="K2411:K2474" si="159">IFERROR(IF(OR(RIGHT(C2411,1)-(11-((9*LEFT(C2411,1)+8*MID(C2411,2,1)+7*MID(C2411,3,1)+6*MID(C2411,4,1)+5*MID(C2411,5,1)+4*MID(C2411,6,1)+3*MID(C2411,7,1)+2*MID(C2411,8,1))-(11*INT((9*LEFT(C2411,1)+8*MID(C2411,2,1)+7*MID(C2411,3,1)+6*MID(C2411,4,1)+5*MID(C2411,5,1)+4*MID(C2411,6,1)+3*MID(C2411,7,1)+2*MID(C2411,8,1))/11))))=0,RIGHT(C2411,1)-(11-((9*LEFT(C2411,1)+8*MID(C2411,2,1)+7*MID(C2411,3,1)+6*MID(C2411,4,1)+5*MID(C2411,5,1)+4*MID(C2411,6,1)+3*MID(C2411,7,1)+2*MID(C2411,8,1))-(11*INT((9*LEFT(C2411,1)+8*MID(C2411,2,1)+7*MID(C2411,3,1)+6*MID(C2411,4,1)+5*MID(C2411,5,1)+4*MID(C2411,6,1)+3*MID(C2411,7,1)+2*MID(C2411,8,1))/11))))=-11,RIGHT(C2411,1)-(11-((9*LEFT(C2411,1)+8*MID(C2411,2,1)+7*MID(C2411,3,1)+6*MID(C2411,4,1)+5*MID(C2411,5,1)+4*MID(C2411,6,1)+3*MID(C2411,7,1)+2*MID(C2411,8,1))-(11*INT((9*LEFT(C2411,1)+8*MID(C2411,2,1)+7*MID(C2411,3,1)+6*MID(C2411,4,1)+5*MID(C2411,5,1)+4*MID(C2411,6,1)+3*MID(C2411,7,1)+2*MID(C2411,8,1))/11))))=-10),"","X"),"")</f>
        <v/>
      </c>
      <c r="L2411" s="285" t="str">
        <f t="shared" ref="L2411:L2474" si="160">IF(RIGHT(B2411,1)="A","",IF(B2411="","",IF(OR(E2411&gt;65,AND(E2411&gt;17,E2411&lt;26)),"Rend","")))</f>
        <v/>
      </c>
      <c r="M2411" s="286" t="str">
        <f t="shared" ref="M2411:M2474" ca="1" si="161">IF(OR(E2411&lt;18,AND(H2411="Não",L2411="Rend")),"Dep","")</f>
        <v/>
      </c>
      <c r="U2411" s="275"/>
    </row>
    <row r="2412" spans="1:21" x14ac:dyDescent="0.25">
      <c r="A2412" s="276"/>
      <c r="B2412" s="277" t="str">
        <f>IF(Table9[[#This Row],[Código do agregado
'[Entidade']]]="","",(CONCATENATE(VLOOKUP(Table9[[#This Row],[Código do agregado
'[Entidade']]],Table8[[Código do agregado '[Entidade']]:[Código do agregado
'[1º Direito']]],8,FALSE),".",Table9[[#This Row],[Membro]])))</f>
        <v/>
      </c>
      <c r="C2412" s="278"/>
      <c r="D2412" s="279"/>
      <c r="E2412" s="280" t="str">
        <f ca="1">IF(Table9[[#This Row],[Data de nascimento (aaaa-mm-dd)]]="","",(IF(A2412="","",DATEDIF(D2412,NOW(),"y"))))</f>
        <v/>
      </c>
      <c r="F2412" s="281"/>
      <c r="G2412" s="282"/>
      <c r="H2412" s="283" t="str">
        <f>IF(G2412="","",IF(G2412&gt;(auxiliar!L$2*14),"Sim","Não"))</f>
        <v/>
      </c>
      <c r="I2412" s="384" t="str">
        <f t="shared" si="158"/>
        <v/>
      </c>
      <c r="J2412" s="380" t="str">
        <f>IF(Table9[[#This Row],[Código do agregado
'[Entidade']]]="","",IF(A2412&lt;&gt;A2411,"A",IF(J2411="A","B",IF(J2411="B","C",IF(J2411="C","D",IF(J2411="D","E",IF(J2411="E","F",IF(J2411="F","G",IF(J2411="G","H",IF(J2411="H","I",IF(J2411="I","J",IF(J2411="J","K",IF(J2411="K","L",IF(J2411="L","M",IF(J2411="M","N",IF(J2411="N","O",IF(J2411="O","P",IF(J2411="P","Q"))))))))))))))))))</f>
        <v/>
      </c>
      <c r="K2412" s="284" t="str">
        <f t="shared" si="159"/>
        <v/>
      </c>
      <c r="L2412" s="285" t="str">
        <f t="shared" si="160"/>
        <v/>
      </c>
      <c r="M2412" s="286" t="str">
        <f t="shared" ca="1" si="161"/>
        <v/>
      </c>
      <c r="U2412" s="275"/>
    </row>
    <row r="2413" spans="1:21" x14ac:dyDescent="0.25">
      <c r="A2413" s="276"/>
      <c r="B2413" s="277" t="str">
        <f>IF(Table9[[#This Row],[Código do agregado
'[Entidade']]]="","",(CONCATENATE(VLOOKUP(Table9[[#This Row],[Código do agregado
'[Entidade']]],Table8[[Código do agregado '[Entidade']]:[Código do agregado
'[1º Direito']]],8,FALSE),".",Table9[[#This Row],[Membro]])))</f>
        <v/>
      </c>
      <c r="C2413" s="278"/>
      <c r="D2413" s="279"/>
      <c r="E2413" s="280" t="str">
        <f ca="1">IF(Table9[[#This Row],[Data de nascimento (aaaa-mm-dd)]]="","",(IF(A2413="","",DATEDIF(D2413,NOW(),"y"))))</f>
        <v/>
      </c>
      <c r="F2413" s="281"/>
      <c r="G2413" s="282"/>
      <c r="H2413" s="283" t="str">
        <f>IF(G2413="","",IF(G2413&gt;(auxiliar!L$2*14),"Sim","Não"))</f>
        <v/>
      </c>
      <c r="I2413" s="384" t="str">
        <f t="shared" si="158"/>
        <v/>
      </c>
      <c r="J2413" s="380" t="str">
        <f>IF(Table9[[#This Row],[Código do agregado
'[Entidade']]]="","",IF(A2413&lt;&gt;A2412,"A",IF(J2412="A","B",IF(J2412="B","C",IF(J2412="C","D",IF(J2412="D","E",IF(J2412="E","F",IF(J2412="F","G",IF(J2412="G","H",IF(J2412="H","I",IF(J2412="I","J",IF(J2412="J","K",IF(J2412="K","L",IF(J2412="L","M",IF(J2412="M","N",IF(J2412="N","O",IF(J2412="O","P",IF(J2412="P","Q"))))))))))))))))))</f>
        <v/>
      </c>
      <c r="K2413" s="284" t="str">
        <f t="shared" si="159"/>
        <v/>
      </c>
      <c r="L2413" s="285" t="str">
        <f t="shared" si="160"/>
        <v/>
      </c>
      <c r="M2413" s="286" t="str">
        <f t="shared" ca="1" si="161"/>
        <v/>
      </c>
      <c r="U2413" s="275"/>
    </row>
    <row r="2414" spans="1:21" x14ac:dyDescent="0.25">
      <c r="A2414" s="276"/>
      <c r="B2414" s="277" t="str">
        <f>IF(Table9[[#This Row],[Código do agregado
'[Entidade']]]="","",(CONCATENATE(VLOOKUP(Table9[[#This Row],[Código do agregado
'[Entidade']]],Table8[[Código do agregado '[Entidade']]:[Código do agregado
'[1º Direito']]],8,FALSE),".",Table9[[#This Row],[Membro]])))</f>
        <v/>
      </c>
      <c r="C2414" s="278"/>
      <c r="D2414" s="279"/>
      <c r="E2414" s="280" t="str">
        <f ca="1">IF(Table9[[#This Row],[Data de nascimento (aaaa-mm-dd)]]="","",(IF(A2414="","",DATEDIF(D2414,NOW(),"y"))))</f>
        <v/>
      </c>
      <c r="F2414" s="281"/>
      <c r="G2414" s="282"/>
      <c r="H2414" s="283" t="str">
        <f>IF(G2414="","",IF(G2414&gt;(auxiliar!L$2*14),"Sim","Não"))</f>
        <v/>
      </c>
      <c r="I2414" s="384" t="str">
        <f t="shared" si="158"/>
        <v/>
      </c>
      <c r="J2414" s="380" t="str">
        <f>IF(Table9[[#This Row],[Código do agregado
'[Entidade']]]="","",IF(A2414&lt;&gt;A2413,"A",IF(J2413="A","B",IF(J2413="B","C",IF(J2413="C","D",IF(J2413="D","E",IF(J2413="E","F",IF(J2413="F","G",IF(J2413="G","H",IF(J2413="H","I",IF(J2413="I","J",IF(J2413="J","K",IF(J2413="K","L",IF(J2413="L","M",IF(J2413="M","N",IF(J2413="N","O",IF(J2413="O","P",IF(J2413="P","Q"))))))))))))))))))</f>
        <v/>
      </c>
      <c r="K2414" s="284" t="str">
        <f t="shared" si="159"/>
        <v/>
      </c>
      <c r="L2414" s="285" t="str">
        <f t="shared" si="160"/>
        <v/>
      </c>
      <c r="M2414" s="286" t="str">
        <f t="shared" ca="1" si="161"/>
        <v/>
      </c>
      <c r="U2414" s="275"/>
    </row>
    <row r="2415" spans="1:21" x14ac:dyDescent="0.25">
      <c r="A2415" s="276"/>
      <c r="B2415" s="277" t="str">
        <f>IF(Table9[[#This Row],[Código do agregado
'[Entidade']]]="","",(CONCATENATE(VLOOKUP(Table9[[#This Row],[Código do agregado
'[Entidade']]],Table8[[Código do agregado '[Entidade']]:[Código do agregado
'[1º Direito']]],8,FALSE),".",Table9[[#This Row],[Membro]])))</f>
        <v/>
      </c>
      <c r="C2415" s="278"/>
      <c r="D2415" s="279"/>
      <c r="E2415" s="280" t="str">
        <f ca="1">IF(Table9[[#This Row],[Data de nascimento (aaaa-mm-dd)]]="","",(IF(A2415="","",DATEDIF(D2415,NOW(),"y"))))</f>
        <v/>
      </c>
      <c r="F2415" s="281"/>
      <c r="G2415" s="282"/>
      <c r="H2415" s="283" t="str">
        <f>IF(G2415="","",IF(G2415&gt;(auxiliar!L$2*14),"Sim","Não"))</f>
        <v/>
      </c>
      <c r="I2415" s="384" t="str">
        <f t="shared" si="158"/>
        <v/>
      </c>
      <c r="J2415" s="380" t="str">
        <f>IF(Table9[[#This Row],[Código do agregado
'[Entidade']]]="","",IF(A2415&lt;&gt;A2414,"A",IF(J2414="A","B",IF(J2414="B","C",IF(J2414="C","D",IF(J2414="D","E",IF(J2414="E","F",IF(J2414="F","G",IF(J2414="G","H",IF(J2414="H","I",IF(J2414="I","J",IF(J2414="J","K",IF(J2414="K","L",IF(J2414="L","M",IF(J2414="M","N",IF(J2414="N","O",IF(J2414="O","P",IF(J2414="P","Q"))))))))))))))))))</f>
        <v/>
      </c>
      <c r="K2415" s="284" t="str">
        <f t="shared" si="159"/>
        <v/>
      </c>
      <c r="L2415" s="285" t="str">
        <f t="shared" si="160"/>
        <v/>
      </c>
      <c r="M2415" s="286" t="str">
        <f t="shared" ca="1" si="161"/>
        <v/>
      </c>
      <c r="U2415" s="275"/>
    </row>
    <row r="2416" spans="1:21" x14ac:dyDescent="0.25">
      <c r="A2416" s="276"/>
      <c r="B2416" s="277" t="str">
        <f>IF(Table9[[#This Row],[Código do agregado
'[Entidade']]]="","",(CONCATENATE(VLOOKUP(Table9[[#This Row],[Código do agregado
'[Entidade']]],Table8[[Código do agregado '[Entidade']]:[Código do agregado
'[1º Direito']]],8,FALSE),".",Table9[[#This Row],[Membro]])))</f>
        <v/>
      </c>
      <c r="C2416" s="278"/>
      <c r="D2416" s="279"/>
      <c r="E2416" s="280" t="str">
        <f ca="1">IF(Table9[[#This Row],[Data de nascimento (aaaa-mm-dd)]]="","",(IF(A2416="","",DATEDIF(D2416,NOW(),"y"))))</f>
        <v/>
      </c>
      <c r="F2416" s="281"/>
      <c r="G2416" s="282"/>
      <c r="H2416" s="283" t="str">
        <f>IF(G2416="","",IF(G2416&gt;(auxiliar!L$2*14),"Sim","Não"))</f>
        <v/>
      </c>
      <c r="I2416" s="384" t="str">
        <f t="shared" si="158"/>
        <v/>
      </c>
      <c r="J2416" s="380" t="str">
        <f>IF(Table9[[#This Row],[Código do agregado
'[Entidade']]]="","",IF(A2416&lt;&gt;A2415,"A",IF(J2415="A","B",IF(J2415="B","C",IF(J2415="C","D",IF(J2415="D","E",IF(J2415="E","F",IF(J2415="F","G",IF(J2415="G","H",IF(J2415="H","I",IF(J2415="I","J",IF(J2415="J","K",IF(J2415="K","L",IF(J2415="L","M",IF(J2415="M","N",IF(J2415="N","O",IF(J2415="O","P",IF(J2415="P","Q"))))))))))))))))))</f>
        <v/>
      </c>
      <c r="K2416" s="284" t="str">
        <f t="shared" si="159"/>
        <v/>
      </c>
      <c r="L2416" s="285" t="str">
        <f t="shared" si="160"/>
        <v/>
      </c>
      <c r="M2416" s="286" t="str">
        <f t="shared" ca="1" si="161"/>
        <v/>
      </c>
      <c r="U2416" s="275"/>
    </row>
    <row r="2417" spans="1:21" x14ac:dyDescent="0.25">
      <c r="A2417" s="276"/>
      <c r="B2417" s="277" t="str">
        <f>IF(Table9[[#This Row],[Código do agregado
'[Entidade']]]="","",(CONCATENATE(VLOOKUP(Table9[[#This Row],[Código do agregado
'[Entidade']]],Table8[[Código do agregado '[Entidade']]:[Código do agregado
'[1º Direito']]],8,FALSE),".",Table9[[#This Row],[Membro]])))</f>
        <v/>
      </c>
      <c r="C2417" s="278"/>
      <c r="D2417" s="279"/>
      <c r="E2417" s="280" t="str">
        <f ca="1">IF(Table9[[#This Row],[Data de nascimento (aaaa-mm-dd)]]="","",(IF(A2417="","",DATEDIF(D2417,NOW(),"y"))))</f>
        <v/>
      </c>
      <c r="F2417" s="281"/>
      <c r="G2417" s="282"/>
      <c r="H2417" s="283" t="str">
        <f>IF(G2417="","",IF(G2417&gt;(auxiliar!L$2*14),"Sim","Não"))</f>
        <v/>
      </c>
      <c r="I2417" s="384" t="str">
        <f t="shared" si="158"/>
        <v/>
      </c>
      <c r="J2417" s="380" t="str">
        <f>IF(Table9[[#This Row],[Código do agregado
'[Entidade']]]="","",IF(A2417&lt;&gt;A2416,"A",IF(J2416="A","B",IF(J2416="B","C",IF(J2416="C","D",IF(J2416="D","E",IF(J2416="E","F",IF(J2416="F","G",IF(J2416="G","H",IF(J2416="H","I",IF(J2416="I","J",IF(J2416="J","K",IF(J2416="K","L",IF(J2416="L","M",IF(J2416="M","N",IF(J2416="N","O",IF(J2416="O","P",IF(J2416="P","Q"))))))))))))))))))</f>
        <v/>
      </c>
      <c r="K2417" s="284" t="str">
        <f t="shared" si="159"/>
        <v/>
      </c>
      <c r="L2417" s="285" t="str">
        <f t="shared" si="160"/>
        <v/>
      </c>
      <c r="M2417" s="286" t="str">
        <f t="shared" ca="1" si="161"/>
        <v/>
      </c>
      <c r="U2417" s="275"/>
    </row>
    <row r="2418" spans="1:21" x14ac:dyDescent="0.25">
      <c r="A2418" s="276"/>
      <c r="B2418" s="277" t="str">
        <f>IF(Table9[[#This Row],[Código do agregado
'[Entidade']]]="","",(CONCATENATE(VLOOKUP(Table9[[#This Row],[Código do agregado
'[Entidade']]],Table8[[Código do agregado '[Entidade']]:[Código do agregado
'[1º Direito']]],8,FALSE),".",Table9[[#This Row],[Membro]])))</f>
        <v/>
      </c>
      <c r="C2418" s="278"/>
      <c r="D2418" s="279"/>
      <c r="E2418" s="280" t="str">
        <f ca="1">IF(Table9[[#This Row],[Data de nascimento (aaaa-mm-dd)]]="","",(IF(A2418="","",DATEDIF(D2418,NOW(),"y"))))</f>
        <v/>
      </c>
      <c r="F2418" s="281"/>
      <c r="G2418" s="282"/>
      <c r="H2418" s="283" t="str">
        <f>IF(G2418="","",IF(G2418&gt;(auxiliar!L$2*14),"Sim","Não"))</f>
        <v/>
      </c>
      <c r="I2418" s="384" t="str">
        <f t="shared" si="158"/>
        <v/>
      </c>
      <c r="J2418" s="380" t="str">
        <f>IF(Table9[[#This Row],[Código do agregado
'[Entidade']]]="","",IF(A2418&lt;&gt;A2417,"A",IF(J2417="A","B",IF(J2417="B","C",IF(J2417="C","D",IF(J2417="D","E",IF(J2417="E","F",IF(J2417="F","G",IF(J2417="G","H",IF(J2417="H","I",IF(J2417="I","J",IF(J2417="J","K",IF(J2417="K","L",IF(J2417="L","M",IF(J2417="M","N",IF(J2417="N","O",IF(J2417="O","P",IF(J2417="P","Q"))))))))))))))))))</f>
        <v/>
      </c>
      <c r="K2418" s="284" t="str">
        <f t="shared" si="159"/>
        <v/>
      </c>
      <c r="L2418" s="285" t="str">
        <f t="shared" si="160"/>
        <v/>
      </c>
      <c r="M2418" s="286" t="str">
        <f t="shared" ca="1" si="161"/>
        <v/>
      </c>
      <c r="U2418" s="275"/>
    </row>
    <row r="2419" spans="1:21" x14ac:dyDescent="0.25">
      <c r="A2419" s="276"/>
      <c r="B2419" s="277" t="str">
        <f>IF(Table9[[#This Row],[Código do agregado
'[Entidade']]]="","",(CONCATENATE(VLOOKUP(Table9[[#This Row],[Código do agregado
'[Entidade']]],Table8[[Código do agregado '[Entidade']]:[Código do agregado
'[1º Direito']]],8,FALSE),".",Table9[[#This Row],[Membro]])))</f>
        <v/>
      </c>
      <c r="C2419" s="278"/>
      <c r="D2419" s="279"/>
      <c r="E2419" s="280" t="str">
        <f ca="1">IF(Table9[[#This Row],[Data de nascimento (aaaa-mm-dd)]]="","",(IF(A2419="","",DATEDIF(D2419,NOW(),"y"))))</f>
        <v/>
      </c>
      <c r="F2419" s="281"/>
      <c r="G2419" s="282"/>
      <c r="H2419" s="283" t="str">
        <f>IF(G2419="","",IF(G2419&gt;(auxiliar!L$2*14),"Sim","Não"))</f>
        <v/>
      </c>
      <c r="I2419" s="384" t="str">
        <f t="shared" si="158"/>
        <v/>
      </c>
      <c r="J2419" s="380" t="str">
        <f>IF(Table9[[#This Row],[Código do agregado
'[Entidade']]]="","",IF(A2419&lt;&gt;A2418,"A",IF(J2418="A","B",IF(J2418="B","C",IF(J2418="C","D",IF(J2418="D","E",IF(J2418="E","F",IF(J2418="F","G",IF(J2418="G","H",IF(J2418="H","I",IF(J2418="I","J",IF(J2418="J","K",IF(J2418="K","L",IF(J2418="L","M",IF(J2418="M","N",IF(J2418="N","O",IF(J2418="O","P",IF(J2418="P","Q"))))))))))))))))))</f>
        <v/>
      </c>
      <c r="K2419" s="284" t="str">
        <f t="shared" si="159"/>
        <v/>
      </c>
      <c r="L2419" s="285" t="str">
        <f t="shared" si="160"/>
        <v/>
      </c>
      <c r="M2419" s="286" t="str">
        <f t="shared" ca="1" si="161"/>
        <v/>
      </c>
      <c r="U2419" s="275"/>
    </row>
    <row r="2420" spans="1:21" x14ac:dyDescent="0.25">
      <c r="A2420" s="276"/>
      <c r="B2420" s="277" t="str">
        <f>IF(Table9[[#This Row],[Código do agregado
'[Entidade']]]="","",(CONCATENATE(VLOOKUP(Table9[[#This Row],[Código do agregado
'[Entidade']]],Table8[[Código do agregado '[Entidade']]:[Código do agregado
'[1º Direito']]],8,FALSE),".",Table9[[#This Row],[Membro]])))</f>
        <v/>
      </c>
      <c r="C2420" s="278"/>
      <c r="D2420" s="279"/>
      <c r="E2420" s="280" t="str">
        <f ca="1">IF(Table9[[#This Row],[Data de nascimento (aaaa-mm-dd)]]="","",(IF(A2420="","",DATEDIF(D2420,NOW(),"y"))))</f>
        <v/>
      </c>
      <c r="F2420" s="281"/>
      <c r="G2420" s="282"/>
      <c r="H2420" s="283" t="str">
        <f>IF(G2420="","",IF(G2420&gt;(auxiliar!L$2*14),"Sim","Não"))</f>
        <v/>
      </c>
      <c r="I2420" s="384" t="str">
        <f t="shared" si="158"/>
        <v/>
      </c>
      <c r="J2420" s="380" t="str">
        <f>IF(Table9[[#This Row],[Código do agregado
'[Entidade']]]="","",IF(A2420&lt;&gt;A2419,"A",IF(J2419="A","B",IF(J2419="B","C",IF(J2419="C","D",IF(J2419="D","E",IF(J2419="E","F",IF(J2419="F","G",IF(J2419="G","H",IF(J2419="H","I",IF(J2419="I","J",IF(J2419="J","K",IF(J2419="K","L",IF(J2419="L","M",IF(J2419="M","N",IF(J2419="N","O",IF(J2419="O","P",IF(J2419="P","Q"))))))))))))))))))</f>
        <v/>
      </c>
      <c r="K2420" s="284" t="str">
        <f t="shared" si="159"/>
        <v/>
      </c>
      <c r="L2420" s="285" t="str">
        <f t="shared" si="160"/>
        <v/>
      </c>
      <c r="M2420" s="286" t="str">
        <f t="shared" ca="1" si="161"/>
        <v/>
      </c>
      <c r="U2420" s="275"/>
    </row>
    <row r="2421" spans="1:21" x14ac:dyDescent="0.25">
      <c r="A2421" s="276"/>
      <c r="B2421" s="277" t="str">
        <f>IF(Table9[[#This Row],[Código do agregado
'[Entidade']]]="","",(CONCATENATE(VLOOKUP(Table9[[#This Row],[Código do agregado
'[Entidade']]],Table8[[Código do agregado '[Entidade']]:[Código do agregado
'[1º Direito']]],8,FALSE),".",Table9[[#This Row],[Membro]])))</f>
        <v/>
      </c>
      <c r="C2421" s="278"/>
      <c r="D2421" s="279"/>
      <c r="E2421" s="280" t="str">
        <f ca="1">IF(Table9[[#This Row],[Data de nascimento (aaaa-mm-dd)]]="","",(IF(A2421="","",DATEDIF(D2421,NOW(),"y"))))</f>
        <v/>
      </c>
      <c r="F2421" s="281"/>
      <c r="G2421" s="282"/>
      <c r="H2421" s="283" t="str">
        <f>IF(G2421="","",IF(G2421&gt;(auxiliar!L$2*14),"Sim","Não"))</f>
        <v/>
      </c>
      <c r="I2421" s="384" t="str">
        <f t="shared" si="158"/>
        <v/>
      </c>
      <c r="J2421" s="380" t="str">
        <f>IF(Table9[[#This Row],[Código do agregado
'[Entidade']]]="","",IF(A2421&lt;&gt;A2420,"A",IF(J2420="A","B",IF(J2420="B","C",IF(J2420="C","D",IF(J2420="D","E",IF(J2420="E","F",IF(J2420="F","G",IF(J2420="G","H",IF(J2420="H","I",IF(J2420="I","J",IF(J2420="J","K",IF(J2420="K","L",IF(J2420="L","M",IF(J2420="M","N",IF(J2420="N","O",IF(J2420="O","P",IF(J2420="P","Q"))))))))))))))))))</f>
        <v/>
      </c>
      <c r="K2421" s="284" t="str">
        <f t="shared" si="159"/>
        <v/>
      </c>
      <c r="L2421" s="285" t="str">
        <f t="shared" si="160"/>
        <v/>
      </c>
      <c r="M2421" s="286" t="str">
        <f t="shared" ca="1" si="161"/>
        <v/>
      </c>
      <c r="U2421" s="275"/>
    </row>
    <row r="2422" spans="1:21" x14ac:dyDescent="0.25">
      <c r="A2422" s="276"/>
      <c r="B2422" s="277" t="str">
        <f>IF(Table9[[#This Row],[Código do agregado
'[Entidade']]]="","",(CONCATENATE(VLOOKUP(Table9[[#This Row],[Código do agregado
'[Entidade']]],Table8[[Código do agregado '[Entidade']]:[Código do agregado
'[1º Direito']]],8,FALSE),".",Table9[[#This Row],[Membro]])))</f>
        <v/>
      </c>
      <c r="C2422" s="278"/>
      <c r="D2422" s="279"/>
      <c r="E2422" s="280" t="str">
        <f ca="1">IF(Table9[[#This Row],[Data de nascimento (aaaa-mm-dd)]]="","",(IF(A2422="","",DATEDIF(D2422,NOW(),"y"))))</f>
        <v/>
      </c>
      <c r="F2422" s="281"/>
      <c r="G2422" s="282"/>
      <c r="H2422" s="283" t="str">
        <f>IF(G2422="","",IF(G2422&gt;(auxiliar!L$2*14),"Sim","Não"))</f>
        <v/>
      </c>
      <c r="I2422" s="384" t="str">
        <f t="shared" si="158"/>
        <v/>
      </c>
      <c r="J2422" s="380" t="str">
        <f>IF(Table9[[#This Row],[Código do agregado
'[Entidade']]]="","",IF(A2422&lt;&gt;A2421,"A",IF(J2421="A","B",IF(J2421="B","C",IF(J2421="C","D",IF(J2421="D","E",IF(J2421="E","F",IF(J2421="F","G",IF(J2421="G","H",IF(J2421="H","I",IF(J2421="I","J",IF(J2421="J","K",IF(J2421="K","L",IF(J2421="L","M",IF(J2421="M","N",IF(J2421="N","O",IF(J2421="O","P",IF(J2421="P","Q"))))))))))))))))))</f>
        <v/>
      </c>
      <c r="K2422" s="284" t="str">
        <f t="shared" si="159"/>
        <v/>
      </c>
      <c r="L2422" s="285" t="str">
        <f t="shared" si="160"/>
        <v/>
      </c>
      <c r="M2422" s="286" t="str">
        <f t="shared" ca="1" si="161"/>
        <v/>
      </c>
      <c r="U2422" s="275"/>
    </row>
    <row r="2423" spans="1:21" x14ac:dyDescent="0.25">
      <c r="A2423" s="276"/>
      <c r="B2423" s="277" t="str">
        <f>IF(Table9[[#This Row],[Código do agregado
'[Entidade']]]="","",(CONCATENATE(VLOOKUP(Table9[[#This Row],[Código do agregado
'[Entidade']]],Table8[[Código do agregado '[Entidade']]:[Código do agregado
'[1º Direito']]],8,FALSE),".",Table9[[#This Row],[Membro]])))</f>
        <v/>
      </c>
      <c r="C2423" s="278"/>
      <c r="D2423" s="279"/>
      <c r="E2423" s="280" t="str">
        <f ca="1">IF(Table9[[#This Row],[Data de nascimento (aaaa-mm-dd)]]="","",(IF(A2423="","",DATEDIF(D2423,NOW(),"y"))))</f>
        <v/>
      </c>
      <c r="F2423" s="281"/>
      <c r="G2423" s="282"/>
      <c r="H2423" s="283" t="str">
        <f>IF(G2423="","",IF(G2423&gt;(auxiliar!L$2*14),"Sim","Não"))</f>
        <v/>
      </c>
      <c r="I2423" s="384" t="str">
        <f t="shared" si="158"/>
        <v/>
      </c>
      <c r="J2423" s="380" t="str">
        <f>IF(Table9[[#This Row],[Código do agregado
'[Entidade']]]="","",IF(A2423&lt;&gt;A2422,"A",IF(J2422="A","B",IF(J2422="B","C",IF(J2422="C","D",IF(J2422="D","E",IF(J2422="E","F",IF(J2422="F","G",IF(J2422="G","H",IF(J2422="H","I",IF(J2422="I","J",IF(J2422="J","K",IF(J2422="K","L",IF(J2422="L","M",IF(J2422="M","N",IF(J2422="N","O",IF(J2422="O","P",IF(J2422="P","Q"))))))))))))))))))</f>
        <v/>
      </c>
      <c r="K2423" s="284" t="str">
        <f t="shared" si="159"/>
        <v/>
      </c>
      <c r="L2423" s="285" t="str">
        <f t="shared" si="160"/>
        <v/>
      </c>
      <c r="M2423" s="286" t="str">
        <f t="shared" ca="1" si="161"/>
        <v/>
      </c>
      <c r="U2423" s="275"/>
    </row>
    <row r="2424" spans="1:21" x14ac:dyDescent="0.25">
      <c r="A2424" s="276"/>
      <c r="B2424" s="277" t="str">
        <f>IF(Table9[[#This Row],[Código do agregado
'[Entidade']]]="","",(CONCATENATE(VLOOKUP(Table9[[#This Row],[Código do agregado
'[Entidade']]],Table8[[Código do agregado '[Entidade']]:[Código do agregado
'[1º Direito']]],8,FALSE),".",Table9[[#This Row],[Membro]])))</f>
        <v/>
      </c>
      <c r="C2424" s="278"/>
      <c r="D2424" s="279"/>
      <c r="E2424" s="280" t="str">
        <f ca="1">IF(Table9[[#This Row],[Data de nascimento (aaaa-mm-dd)]]="","",(IF(A2424="","",DATEDIF(D2424,NOW(),"y"))))</f>
        <v/>
      </c>
      <c r="F2424" s="281"/>
      <c r="G2424" s="282"/>
      <c r="H2424" s="283" t="str">
        <f>IF(G2424="","",IF(G2424&gt;(auxiliar!L$2*14),"Sim","Não"))</f>
        <v/>
      </c>
      <c r="I2424" s="384" t="str">
        <f t="shared" si="158"/>
        <v/>
      </c>
      <c r="J2424" s="380" t="str">
        <f>IF(Table9[[#This Row],[Código do agregado
'[Entidade']]]="","",IF(A2424&lt;&gt;A2423,"A",IF(J2423="A","B",IF(J2423="B","C",IF(J2423="C","D",IF(J2423="D","E",IF(J2423="E","F",IF(J2423="F","G",IF(J2423="G","H",IF(J2423="H","I",IF(J2423="I","J",IF(J2423="J","K",IF(J2423="K","L",IF(J2423="L","M",IF(J2423="M","N",IF(J2423="N","O",IF(J2423="O","P",IF(J2423="P","Q"))))))))))))))))))</f>
        <v/>
      </c>
      <c r="K2424" s="284" t="str">
        <f t="shared" si="159"/>
        <v/>
      </c>
      <c r="L2424" s="285" t="str">
        <f t="shared" si="160"/>
        <v/>
      </c>
      <c r="M2424" s="286" t="str">
        <f t="shared" ca="1" si="161"/>
        <v/>
      </c>
      <c r="U2424" s="275"/>
    </row>
    <row r="2425" spans="1:21" x14ac:dyDescent="0.25">
      <c r="A2425" s="276"/>
      <c r="B2425" s="277" t="str">
        <f>IF(Table9[[#This Row],[Código do agregado
'[Entidade']]]="","",(CONCATENATE(VLOOKUP(Table9[[#This Row],[Código do agregado
'[Entidade']]],Table8[[Código do agregado '[Entidade']]:[Código do agregado
'[1º Direito']]],8,FALSE),".",Table9[[#This Row],[Membro]])))</f>
        <v/>
      </c>
      <c r="C2425" s="278"/>
      <c r="D2425" s="279"/>
      <c r="E2425" s="280" t="str">
        <f ca="1">IF(Table9[[#This Row],[Data de nascimento (aaaa-mm-dd)]]="","",(IF(A2425="","",DATEDIF(D2425,NOW(),"y"))))</f>
        <v/>
      </c>
      <c r="F2425" s="281"/>
      <c r="G2425" s="282"/>
      <c r="H2425" s="283" t="str">
        <f>IF(G2425="","",IF(G2425&gt;(auxiliar!L$2*14),"Sim","Não"))</f>
        <v/>
      </c>
      <c r="I2425" s="384" t="str">
        <f t="shared" si="158"/>
        <v/>
      </c>
      <c r="J2425" s="380" t="str">
        <f>IF(Table9[[#This Row],[Código do agregado
'[Entidade']]]="","",IF(A2425&lt;&gt;A2424,"A",IF(J2424="A","B",IF(J2424="B","C",IF(J2424="C","D",IF(J2424="D","E",IF(J2424="E","F",IF(J2424="F","G",IF(J2424="G","H",IF(J2424="H","I",IF(J2424="I","J",IF(J2424="J","K",IF(J2424="K","L",IF(J2424="L","M",IF(J2424="M","N",IF(J2424="N","O",IF(J2424="O","P",IF(J2424="P","Q"))))))))))))))))))</f>
        <v/>
      </c>
      <c r="K2425" s="284" t="str">
        <f t="shared" si="159"/>
        <v/>
      </c>
      <c r="L2425" s="285" t="str">
        <f t="shared" si="160"/>
        <v/>
      </c>
      <c r="M2425" s="286" t="str">
        <f t="shared" ca="1" si="161"/>
        <v/>
      </c>
      <c r="U2425" s="275"/>
    </row>
    <row r="2426" spans="1:21" x14ac:dyDescent="0.25">
      <c r="A2426" s="276"/>
      <c r="B2426" s="277" t="str">
        <f>IF(Table9[[#This Row],[Código do agregado
'[Entidade']]]="","",(CONCATENATE(VLOOKUP(Table9[[#This Row],[Código do agregado
'[Entidade']]],Table8[[Código do agregado '[Entidade']]:[Código do agregado
'[1º Direito']]],8,FALSE),".",Table9[[#This Row],[Membro]])))</f>
        <v/>
      </c>
      <c r="C2426" s="278"/>
      <c r="D2426" s="279"/>
      <c r="E2426" s="280" t="str">
        <f ca="1">IF(Table9[[#This Row],[Data de nascimento (aaaa-mm-dd)]]="","",(IF(A2426="","",DATEDIF(D2426,NOW(),"y"))))</f>
        <v/>
      </c>
      <c r="F2426" s="281"/>
      <c r="G2426" s="282"/>
      <c r="H2426" s="283" t="str">
        <f>IF(G2426="","",IF(G2426&gt;(auxiliar!L$2*14),"Sim","Não"))</f>
        <v/>
      </c>
      <c r="I2426" s="384" t="str">
        <f t="shared" si="158"/>
        <v/>
      </c>
      <c r="J2426" s="380" t="str">
        <f>IF(Table9[[#This Row],[Código do agregado
'[Entidade']]]="","",IF(A2426&lt;&gt;A2425,"A",IF(J2425="A","B",IF(J2425="B","C",IF(J2425="C","D",IF(J2425="D","E",IF(J2425="E","F",IF(J2425="F","G",IF(J2425="G","H",IF(J2425="H","I",IF(J2425="I","J",IF(J2425="J","K",IF(J2425="K","L",IF(J2425="L","M",IF(J2425="M","N",IF(J2425="N","O",IF(J2425="O","P",IF(J2425="P","Q"))))))))))))))))))</f>
        <v/>
      </c>
      <c r="K2426" s="284" t="str">
        <f t="shared" si="159"/>
        <v/>
      </c>
      <c r="L2426" s="285" t="str">
        <f t="shared" si="160"/>
        <v/>
      </c>
      <c r="M2426" s="286" t="str">
        <f t="shared" ca="1" si="161"/>
        <v/>
      </c>
      <c r="U2426" s="275"/>
    </row>
    <row r="2427" spans="1:21" x14ac:dyDescent="0.25">
      <c r="A2427" s="276"/>
      <c r="B2427" s="277" t="str">
        <f>IF(Table9[[#This Row],[Código do agregado
'[Entidade']]]="","",(CONCATENATE(VLOOKUP(Table9[[#This Row],[Código do agregado
'[Entidade']]],Table8[[Código do agregado '[Entidade']]:[Código do agregado
'[1º Direito']]],8,FALSE),".",Table9[[#This Row],[Membro]])))</f>
        <v/>
      </c>
      <c r="C2427" s="278"/>
      <c r="D2427" s="279"/>
      <c r="E2427" s="280" t="str">
        <f ca="1">IF(Table9[[#This Row],[Data de nascimento (aaaa-mm-dd)]]="","",(IF(A2427="","",DATEDIF(D2427,NOW(),"y"))))</f>
        <v/>
      </c>
      <c r="F2427" s="281"/>
      <c r="G2427" s="282"/>
      <c r="H2427" s="283" t="str">
        <f>IF(G2427="","",IF(G2427&gt;(auxiliar!L$2*14),"Sim","Não"))</f>
        <v/>
      </c>
      <c r="I2427" s="384" t="str">
        <f t="shared" si="158"/>
        <v/>
      </c>
      <c r="J2427" s="380" t="str">
        <f>IF(Table9[[#This Row],[Código do agregado
'[Entidade']]]="","",IF(A2427&lt;&gt;A2426,"A",IF(J2426="A","B",IF(J2426="B","C",IF(J2426="C","D",IF(J2426="D","E",IF(J2426="E","F",IF(J2426="F","G",IF(J2426="G","H",IF(J2426="H","I",IF(J2426="I","J",IF(J2426="J","K",IF(J2426="K","L",IF(J2426="L","M",IF(J2426="M","N",IF(J2426="N","O",IF(J2426="O","P",IF(J2426="P","Q"))))))))))))))))))</f>
        <v/>
      </c>
      <c r="K2427" s="284" t="str">
        <f t="shared" si="159"/>
        <v/>
      </c>
      <c r="L2427" s="285" t="str">
        <f t="shared" si="160"/>
        <v/>
      </c>
      <c r="M2427" s="286" t="str">
        <f t="shared" ca="1" si="161"/>
        <v/>
      </c>
      <c r="U2427" s="275"/>
    </row>
    <row r="2428" spans="1:21" x14ac:dyDescent="0.25">
      <c r="A2428" s="276"/>
      <c r="B2428" s="277" t="str">
        <f>IF(Table9[[#This Row],[Código do agregado
'[Entidade']]]="","",(CONCATENATE(VLOOKUP(Table9[[#This Row],[Código do agregado
'[Entidade']]],Table8[[Código do agregado '[Entidade']]:[Código do agregado
'[1º Direito']]],8,FALSE),".",Table9[[#This Row],[Membro]])))</f>
        <v/>
      </c>
      <c r="C2428" s="278"/>
      <c r="D2428" s="279"/>
      <c r="E2428" s="280" t="str">
        <f ca="1">IF(Table9[[#This Row],[Data de nascimento (aaaa-mm-dd)]]="","",(IF(A2428="","",DATEDIF(D2428,NOW(),"y"))))</f>
        <v/>
      </c>
      <c r="F2428" s="281"/>
      <c r="G2428" s="282"/>
      <c r="H2428" s="283" t="str">
        <f>IF(G2428="","",IF(G2428&gt;(auxiliar!L$2*14),"Sim","Não"))</f>
        <v/>
      </c>
      <c r="I2428" s="384" t="str">
        <f t="shared" si="158"/>
        <v/>
      </c>
      <c r="J2428" s="380" t="str">
        <f>IF(Table9[[#This Row],[Código do agregado
'[Entidade']]]="","",IF(A2428&lt;&gt;A2427,"A",IF(J2427="A","B",IF(J2427="B","C",IF(J2427="C","D",IF(J2427="D","E",IF(J2427="E","F",IF(J2427="F","G",IF(J2427="G","H",IF(J2427="H","I",IF(J2427="I","J",IF(J2427="J","K",IF(J2427="K","L",IF(J2427="L","M",IF(J2427="M","N",IF(J2427="N","O",IF(J2427="O","P",IF(J2427="P","Q"))))))))))))))))))</f>
        <v/>
      </c>
      <c r="K2428" s="284" t="str">
        <f t="shared" si="159"/>
        <v/>
      </c>
      <c r="L2428" s="285" t="str">
        <f t="shared" si="160"/>
        <v/>
      </c>
      <c r="M2428" s="286" t="str">
        <f t="shared" ca="1" si="161"/>
        <v/>
      </c>
      <c r="U2428" s="275"/>
    </row>
    <row r="2429" spans="1:21" x14ac:dyDescent="0.25">
      <c r="A2429" s="276"/>
      <c r="B2429" s="277" t="str">
        <f>IF(Table9[[#This Row],[Código do agregado
'[Entidade']]]="","",(CONCATENATE(VLOOKUP(Table9[[#This Row],[Código do agregado
'[Entidade']]],Table8[[Código do agregado '[Entidade']]:[Código do agregado
'[1º Direito']]],8,FALSE),".",Table9[[#This Row],[Membro]])))</f>
        <v/>
      </c>
      <c r="C2429" s="278"/>
      <c r="D2429" s="279"/>
      <c r="E2429" s="280" t="str">
        <f ca="1">IF(Table9[[#This Row],[Data de nascimento (aaaa-mm-dd)]]="","",(IF(A2429="","",DATEDIF(D2429,NOW(),"y"))))</f>
        <v/>
      </c>
      <c r="F2429" s="281"/>
      <c r="G2429" s="282"/>
      <c r="H2429" s="283" t="str">
        <f>IF(G2429="","",IF(G2429&gt;(auxiliar!L$2*14),"Sim","Não"))</f>
        <v/>
      </c>
      <c r="I2429" s="384" t="str">
        <f t="shared" si="158"/>
        <v/>
      </c>
      <c r="J2429" s="380" t="str">
        <f>IF(Table9[[#This Row],[Código do agregado
'[Entidade']]]="","",IF(A2429&lt;&gt;A2428,"A",IF(J2428="A","B",IF(J2428="B","C",IF(J2428="C","D",IF(J2428="D","E",IF(J2428="E","F",IF(J2428="F","G",IF(J2428="G","H",IF(J2428="H","I",IF(J2428="I","J",IF(J2428="J","K",IF(J2428="K","L",IF(J2428="L","M",IF(J2428="M","N",IF(J2428="N","O",IF(J2428="O","P",IF(J2428="P","Q"))))))))))))))))))</f>
        <v/>
      </c>
      <c r="K2429" s="284" t="str">
        <f t="shared" si="159"/>
        <v/>
      </c>
      <c r="L2429" s="285" t="str">
        <f t="shared" si="160"/>
        <v/>
      </c>
      <c r="M2429" s="286" t="str">
        <f t="shared" ca="1" si="161"/>
        <v/>
      </c>
      <c r="U2429" s="275"/>
    </row>
    <row r="2430" spans="1:21" x14ac:dyDescent="0.25">
      <c r="A2430" s="276"/>
      <c r="B2430" s="277" t="str">
        <f>IF(Table9[[#This Row],[Código do agregado
'[Entidade']]]="","",(CONCATENATE(VLOOKUP(Table9[[#This Row],[Código do agregado
'[Entidade']]],Table8[[Código do agregado '[Entidade']]:[Código do agregado
'[1º Direito']]],8,FALSE),".",Table9[[#This Row],[Membro]])))</f>
        <v/>
      </c>
      <c r="C2430" s="278"/>
      <c r="D2430" s="279"/>
      <c r="E2430" s="280" t="str">
        <f ca="1">IF(Table9[[#This Row],[Data de nascimento (aaaa-mm-dd)]]="","",(IF(A2430="","",DATEDIF(D2430,NOW(),"y"))))</f>
        <v/>
      </c>
      <c r="F2430" s="281"/>
      <c r="G2430" s="282"/>
      <c r="H2430" s="283" t="str">
        <f>IF(G2430="","",IF(G2430&gt;(auxiliar!L$2*14),"Sim","Não"))</f>
        <v/>
      </c>
      <c r="I2430" s="384" t="str">
        <f t="shared" si="158"/>
        <v/>
      </c>
      <c r="J2430" s="380" t="str">
        <f>IF(Table9[[#This Row],[Código do agregado
'[Entidade']]]="","",IF(A2430&lt;&gt;A2429,"A",IF(J2429="A","B",IF(J2429="B","C",IF(J2429="C","D",IF(J2429="D","E",IF(J2429="E","F",IF(J2429="F","G",IF(J2429="G","H",IF(J2429="H","I",IF(J2429="I","J",IF(J2429="J","K",IF(J2429="K","L",IF(J2429="L","M",IF(J2429="M","N",IF(J2429="N","O",IF(J2429="O","P",IF(J2429="P","Q"))))))))))))))))))</f>
        <v/>
      </c>
      <c r="K2430" s="284" t="str">
        <f t="shared" si="159"/>
        <v/>
      </c>
      <c r="L2430" s="285" t="str">
        <f t="shared" si="160"/>
        <v/>
      </c>
      <c r="M2430" s="286" t="str">
        <f t="shared" ca="1" si="161"/>
        <v/>
      </c>
      <c r="U2430" s="275"/>
    </row>
    <row r="2431" spans="1:21" x14ac:dyDescent="0.25">
      <c r="A2431" s="276"/>
      <c r="B2431" s="277" t="str">
        <f>IF(Table9[[#This Row],[Código do agregado
'[Entidade']]]="","",(CONCATENATE(VLOOKUP(Table9[[#This Row],[Código do agregado
'[Entidade']]],Table8[[Código do agregado '[Entidade']]:[Código do agregado
'[1º Direito']]],8,FALSE),".",Table9[[#This Row],[Membro]])))</f>
        <v/>
      </c>
      <c r="C2431" s="278"/>
      <c r="D2431" s="279"/>
      <c r="E2431" s="280" t="str">
        <f ca="1">IF(Table9[[#This Row],[Data de nascimento (aaaa-mm-dd)]]="","",(IF(A2431="","",DATEDIF(D2431,NOW(),"y"))))</f>
        <v/>
      </c>
      <c r="F2431" s="281"/>
      <c r="G2431" s="282"/>
      <c r="H2431" s="283" t="str">
        <f>IF(G2431="","",IF(G2431&gt;(auxiliar!L$2*14),"Sim","Não"))</f>
        <v/>
      </c>
      <c r="I2431" s="384" t="str">
        <f t="shared" si="158"/>
        <v/>
      </c>
      <c r="J2431" s="380" t="str">
        <f>IF(Table9[[#This Row],[Código do agregado
'[Entidade']]]="","",IF(A2431&lt;&gt;A2430,"A",IF(J2430="A","B",IF(J2430="B","C",IF(J2430="C","D",IF(J2430="D","E",IF(J2430="E","F",IF(J2430="F","G",IF(J2430="G","H",IF(J2430="H","I",IF(J2430="I","J",IF(J2430="J","K",IF(J2430="K","L",IF(J2430="L","M",IF(J2430="M","N",IF(J2430="N","O",IF(J2430="O","P",IF(J2430="P","Q"))))))))))))))))))</f>
        <v/>
      </c>
      <c r="K2431" s="284" t="str">
        <f t="shared" si="159"/>
        <v/>
      </c>
      <c r="L2431" s="285" t="str">
        <f t="shared" si="160"/>
        <v/>
      </c>
      <c r="M2431" s="286" t="str">
        <f t="shared" ca="1" si="161"/>
        <v/>
      </c>
      <c r="U2431" s="275"/>
    </row>
    <row r="2432" spans="1:21" x14ac:dyDescent="0.25">
      <c r="A2432" s="276"/>
      <c r="B2432" s="277" t="str">
        <f>IF(Table9[[#This Row],[Código do agregado
'[Entidade']]]="","",(CONCATENATE(VLOOKUP(Table9[[#This Row],[Código do agregado
'[Entidade']]],Table8[[Código do agregado '[Entidade']]:[Código do agregado
'[1º Direito']]],8,FALSE),".",Table9[[#This Row],[Membro]])))</f>
        <v/>
      </c>
      <c r="C2432" s="278"/>
      <c r="D2432" s="279"/>
      <c r="E2432" s="280" t="str">
        <f ca="1">IF(Table9[[#This Row],[Data de nascimento (aaaa-mm-dd)]]="","",(IF(A2432="","",DATEDIF(D2432,NOW(),"y"))))</f>
        <v/>
      </c>
      <c r="F2432" s="281"/>
      <c r="G2432" s="282"/>
      <c r="H2432" s="283" t="str">
        <f>IF(G2432="","",IF(G2432&gt;(auxiliar!L$2*14),"Sim","Não"))</f>
        <v/>
      </c>
      <c r="I2432" s="384" t="str">
        <f t="shared" si="158"/>
        <v/>
      </c>
      <c r="J2432" s="380" t="str">
        <f>IF(Table9[[#This Row],[Código do agregado
'[Entidade']]]="","",IF(A2432&lt;&gt;A2431,"A",IF(J2431="A","B",IF(J2431="B","C",IF(J2431="C","D",IF(J2431="D","E",IF(J2431="E","F",IF(J2431="F","G",IF(J2431="G","H",IF(J2431="H","I",IF(J2431="I","J",IF(J2431="J","K",IF(J2431="K","L",IF(J2431="L","M",IF(J2431="M","N",IF(J2431="N","O",IF(J2431="O","P",IF(J2431="P","Q"))))))))))))))))))</f>
        <v/>
      </c>
      <c r="K2432" s="284" t="str">
        <f t="shared" si="159"/>
        <v/>
      </c>
      <c r="L2432" s="285" t="str">
        <f t="shared" si="160"/>
        <v/>
      </c>
      <c r="M2432" s="286" t="str">
        <f t="shared" ca="1" si="161"/>
        <v/>
      </c>
      <c r="U2432" s="275"/>
    </row>
    <row r="2433" spans="1:21" x14ac:dyDescent="0.25">
      <c r="A2433" s="276"/>
      <c r="B2433" s="277" t="str">
        <f>IF(Table9[[#This Row],[Código do agregado
'[Entidade']]]="","",(CONCATENATE(VLOOKUP(Table9[[#This Row],[Código do agregado
'[Entidade']]],Table8[[Código do agregado '[Entidade']]:[Código do agregado
'[1º Direito']]],8,FALSE),".",Table9[[#This Row],[Membro]])))</f>
        <v/>
      </c>
      <c r="C2433" s="278"/>
      <c r="D2433" s="279"/>
      <c r="E2433" s="280" t="str">
        <f ca="1">IF(Table9[[#This Row],[Data de nascimento (aaaa-mm-dd)]]="","",(IF(A2433="","",DATEDIF(D2433,NOW(),"y"))))</f>
        <v/>
      </c>
      <c r="F2433" s="281"/>
      <c r="G2433" s="282"/>
      <c r="H2433" s="283" t="str">
        <f>IF(G2433="","",IF(G2433&gt;(auxiliar!L$2*14),"Sim","Não"))</f>
        <v/>
      </c>
      <c r="I2433" s="384" t="str">
        <f t="shared" si="158"/>
        <v/>
      </c>
      <c r="J2433" s="380" t="str">
        <f>IF(Table9[[#This Row],[Código do agregado
'[Entidade']]]="","",IF(A2433&lt;&gt;A2432,"A",IF(J2432="A","B",IF(J2432="B","C",IF(J2432="C","D",IF(J2432="D","E",IF(J2432="E","F",IF(J2432="F","G",IF(J2432="G","H",IF(J2432="H","I",IF(J2432="I","J",IF(J2432="J","K",IF(J2432="K","L",IF(J2432="L","M",IF(J2432="M","N",IF(J2432="N","O",IF(J2432="O","P",IF(J2432="P","Q"))))))))))))))))))</f>
        <v/>
      </c>
      <c r="K2433" s="284" t="str">
        <f t="shared" si="159"/>
        <v/>
      </c>
      <c r="L2433" s="285" t="str">
        <f t="shared" si="160"/>
        <v/>
      </c>
      <c r="M2433" s="286" t="str">
        <f t="shared" ca="1" si="161"/>
        <v/>
      </c>
      <c r="U2433" s="275"/>
    </row>
    <row r="2434" spans="1:21" x14ac:dyDescent="0.25">
      <c r="A2434" s="276"/>
      <c r="B2434" s="277" t="str">
        <f>IF(Table9[[#This Row],[Código do agregado
'[Entidade']]]="","",(CONCATENATE(VLOOKUP(Table9[[#This Row],[Código do agregado
'[Entidade']]],Table8[[Código do agregado '[Entidade']]:[Código do agregado
'[1º Direito']]],8,FALSE),".",Table9[[#This Row],[Membro]])))</f>
        <v/>
      </c>
      <c r="C2434" s="278"/>
      <c r="D2434" s="279"/>
      <c r="E2434" s="280" t="str">
        <f ca="1">IF(Table9[[#This Row],[Data de nascimento (aaaa-mm-dd)]]="","",(IF(A2434="","",DATEDIF(D2434,NOW(),"y"))))</f>
        <v/>
      </c>
      <c r="F2434" s="281"/>
      <c r="G2434" s="282"/>
      <c r="H2434" s="283" t="str">
        <f>IF(G2434="","",IF(G2434&gt;(auxiliar!L$2*14),"Sim","Não"))</f>
        <v/>
      </c>
      <c r="I2434" s="384" t="str">
        <f t="shared" si="158"/>
        <v/>
      </c>
      <c r="J2434" s="380" t="str">
        <f>IF(Table9[[#This Row],[Código do agregado
'[Entidade']]]="","",IF(A2434&lt;&gt;A2433,"A",IF(J2433="A","B",IF(J2433="B","C",IF(J2433="C","D",IF(J2433="D","E",IF(J2433="E","F",IF(J2433="F","G",IF(J2433="G","H",IF(J2433="H","I",IF(J2433="I","J",IF(J2433="J","K",IF(J2433="K","L",IF(J2433="L","M",IF(J2433="M","N",IF(J2433="N","O",IF(J2433="O","P",IF(J2433="P","Q"))))))))))))))))))</f>
        <v/>
      </c>
      <c r="K2434" s="284" t="str">
        <f t="shared" si="159"/>
        <v/>
      </c>
      <c r="L2434" s="285" t="str">
        <f t="shared" si="160"/>
        <v/>
      </c>
      <c r="M2434" s="286" t="str">
        <f t="shared" ca="1" si="161"/>
        <v/>
      </c>
      <c r="U2434" s="275"/>
    </row>
    <row r="2435" spans="1:21" x14ac:dyDescent="0.25">
      <c r="A2435" s="276"/>
      <c r="B2435" s="277" t="str">
        <f>IF(Table9[[#This Row],[Código do agregado
'[Entidade']]]="","",(CONCATENATE(VLOOKUP(Table9[[#This Row],[Código do agregado
'[Entidade']]],Table8[[Código do agregado '[Entidade']]:[Código do agregado
'[1º Direito']]],8,FALSE),".",Table9[[#This Row],[Membro]])))</f>
        <v/>
      </c>
      <c r="C2435" s="278"/>
      <c r="D2435" s="279"/>
      <c r="E2435" s="280" t="str">
        <f ca="1">IF(Table9[[#This Row],[Data de nascimento (aaaa-mm-dd)]]="","",(IF(A2435="","",DATEDIF(D2435,NOW(),"y"))))</f>
        <v/>
      </c>
      <c r="F2435" s="281"/>
      <c r="G2435" s="282"/>
      <c r="H2435" s="283" t="str">
        <f>IF(G2435="","",IF(G2435&gt;(auxiliar!L$2*14),"Sim","Não"))</f>
        <v/>
      </c>
      <c r="I2435" s="384" t="str">
        <f t="shared" si="158"/>
        <v/>
      </c>
      <c r="J2435" s="380" t="str">
        <f>IF(Table9[[#This Row],[Código do agregado
'[Entidade']]]="","",IF(A2435&lt;&gt;A2434,"A",IF(J2434="A","B",IF(J2434="B","C",IF(J2434="C","D",IF(J2434="D","E",IF(J2434="E","F",IF(J2434="F","G",IF(J2434="G","H",IF(J2434="H","I",IF(J2434="I","J",IF(J2434="J","K",IF(J2434="K","L",IF(J2434="L","M",IF(J2434="M","N",IF(J2434="N","O",IF(J2434="O","P",IF(J2434="P","Q"))))))))))))))))))</f>
        <v/>
      </c>
      <c r="K2435" s="284" t="str">
        <f t="shared" si="159"/>
        <v/>
      </c>
      <c r="L2435" s="285" t="str">
        <f t="shared" si="160"/>
        <v/>
      </c>
      <c r="M2435" s="286" t="str">
        <f t="shared" ca="1" si="161"/>
        <v/>
      </c>
      <c r="U2435" s="275"/>
    </row>
    <row r="2436" spans="1:21" x14ac:dyDescent="0.25">
      <c r="A2436" s="276"/>
      <c r="B2436" s="277" t="str">
        <f>IF(Table9[[#This Row],[Código do agregado
'[Entidade']]]="","",(CONCATENATE(VLOOKUP(Table9[[#This Row],[Código do agregado
'[Entidade']]],Table8[[Código do agregado '[Entidade']]:[Código do agregado
'[1º Direito']]],8,FALSE),".",Table9[[#This Row],[Membro]])))</f>
        <v/>
      </c>
      <c r="C2436" s="278"/>
      <c r="D2436" s="279"/>
      <c r="E2436" s="280" t="str">
        <f ca="1">IF(Table9[[#This Row],[Data de nascimento (aaaa-mm-dd)]]="","",(IF(A2436="","",DATEDIF(D2436,NOW(),"y"))))</f>
        <v/>
      </c>
      <c r="F2436" s="281"/>
      <c r="G2436" s="282"/>
      <c r="H2436" s="283" t="str">
        <f>IF(G2436="","",IF(G2436&gt;(auxiliar!L$2*14),"Sim","Não"))</f>
        <v/>
      </c>
      <c r="I2436" s="384" t="str">
        <f t="shared" si="158"/>
        <v/>
      </c>
      <c r="J2436" s="380" t="str">
        <f>IF(Table9[[#This Row],[Código do agregado
'[Entidade']]]="","",IF(A2436&lt;&gt;A2435,"A",IF(J2435="A","B",IF(J2435="B","C",IF(J2435="C","D",IF(J2435="D","E",IF(J2435="E","F",IF(J2435="F","G",IF(J2435="G","H",IF(J2435="H","I",IF(J2435="I","J",IF(J2435="J","K",IF(J2435="K","L",IF(J2435="L","M",IF(J2435="M","N",IF(J2435="N","O",IF(J2435="O","P",IF(J2435="P","Q"))))))))))))))))))</f>
        <v/>
      </c>
      <c r="K2436" s="284" t="str">
        <f t="shared" si="159"/>
        <v/>
      </c>
      <c r="L2436" s="285" t="str">
        <f t="shared" si="160"/>
        <v/>
      </c>
      <c r="M2436" s="286" t="str">
        <f t="shared" ca="1" si="161"/>
        <v/>
      </c>
      <c r="U2436" s="275"/>
    </row>
    <row r="2437" spans="1:21" x14ac:dyDescent="0.25">
      <c r="A2437" s="276"/>
      <c r="B2437" s="277" t="str">
        <f>IF(Table9[[#This Row],[Código do agregado
'[Entidade']]]="","",(CONCATENATE(VLOOKUP(Table9[[#This Row],[Código do agregado
'[Entidade']]],Table8[[Código do agregado '[Entidade']]:[Código do agregado
'[1º Direito']]],8,FALSE),".",Table9[[#This Row],[Membro]])))</f>
        <v/>
      </c>
      <c r="C2437" s="278"/>
      <c r="D2437" s="279"/>
      <c r="E2437" s="280" t="str">
        <f ca="1">IF(Table9[[#This Row],[Data de nascimento (aaaa-mm-dd)]]="","",(IF(A2437="","",DATEDIF(D2437,NOW(),"y"))))</f>
        <v/>
      </c>
      <c r="F2437" s="281"/>
      <c r="G2437" s="282"/>
      <c r="H2437" s="283" t="str">
        <f>IF(G2437="","",IF(G2437&gt;(auxiliar!L$2*14),"Sim","Não"))</f>
        <v/>
      </c>
      <c r="I2437" s="384" t="str">
        <f t="shared" si="158"/>
        <v/>
      </c>
      <c r="J2437" s="380" t="str">
        <f>IF(Table9[[#This Row],[Código do agregado
'[Entidade']]]="","",IF(A2437&lt;&gt;A2436,"A",IF(J2436="A","B",IF(J2436="B","C",IF(J2436="C","D",IF(J2436="D","E",IF(J2436="E","F",IF(J2436="F","G",IF(J2436="G","H",IF(J2436="H","I",IF(J2436="I","J",IF(J2436="J","K",IF(J2436="K","L",IF(J2436="L","M",IF(J2436="M","N",IF(J2436="N","O",IF(J2436="O","P",IF(J2436="P","Q"))))))))))))))))))</f>
        <v/>
      </c>
      <c r="K2437" s="284" t="str">
        <f t="shared" si="159"/>
        <v/>
      </c>
      <c r="L2437" s="285" t="str">
        <f t="shared" si="160"/>
        <v/>
      </c>
      <c r="M2437" s="286" t="str">
        <f t="shared" ca="1" si="161"/>
        <v/>
      </c>
      <c r="U2437" s="275"/>
    </row>
    <row r="2438" spans="1:21" x14ac:dyDescent="0.25">
      <c r="A2438" s="276"/>
      <c r="B2438" s="277" t="str">
        <f>IF(Table9[[#This Row],[Código do agregado
'[Entidade']]]="","",(CONCATENATE(VLOOKUP(Table9[[#This Row],[Código do agregado
'[Entidade']]],Table8[[Código do agregado '[Entidade']]:[Código do agregado
'[1º Direito']]],8,FALSE),".",Table9[[#This Row],[Membro]])))</f>
        <v/>
      </c>
      <c r="C2438" s="278"/>
      <c r="D2438" s="279"/>
      <c r="E2438" s="280" t="str">
        <f ca="1">IF(Table9[[#This Row],[Data de nascimento (aaaa-mm-dd)]]="","",(IF(A2438="","",DATEDIF(D2438,NOW(),"y"))))</f>
        <v/>
      </c>
      <c r="F2438" s="281"/>
      <c r="G2438" s="282"/>
      <c r="H2438" s="283" t="str">
        <f>IF(G2438="","",IF(G2438&gt;(auxiliar!L$2*14),"Sim","Não"))</f>
        <v/>
      </c>
      <c r="I2438" s="384" t="str">
        <f t="shared" si="158"/>
        <v/>
      </c>
      <c r="J2438" s="380" t="str">
        <f>IF(Table9[[#This Row],[Código do agregado
'[Entidade']]]="","",IF(A2438&lt;&gt;A2437,"A",IF(J2437="A","B",IF(J2437="B","C",IF(J2437="C","D",IF(J2437="D","E",IF(J2437="E","F",IF(J2437="F","G",IF(J2437="G","H",IF(J2437="H","I",IF(J2437="I","J",IF(J2437="J","K",IF(J2437="K","L",IF(J2437="L","M",IF(J2437="M","N",IF(J2437="N","O",IF(J2437="O","P",IF(J2437="P","Q"))))))))))))))))))</f>
        <v/>
      </c>
      <c r="K2438" s="284" t="str">
        <f t="shared" si="159"/>
        <v/>
      </c>
      <c r="L2438" s="285" t="str">
        <f t="shared" si="160"/>
        <v/>
      </c>
      <c r="M2438" s="286" t="str">
        <f t="shared" ca="1" si="161"/>
        <v/>
      </c>
      <c r="U2438" s="275"/>
    </row>
    <row r="2439" spans="1:21" x14ac:dyDescent="0.25">
      <c r="A2439" s="276"/>
      <c r="B2439" s="277" t="str">
        <f>IF(Table9[[#This Row],[Código do agregado
'[Entidade']]]="","",(CONCATENATE(VLOOKUP(Table9[[#This Row],[Código do agregado
'[Entidade']]],Table8[[Código do agregado '[Entidade']]:[Código do agregado
'[1º Direito']]],8,FALSE),".",Table9[[#This Row],[Membro]])))</f>
        <v/>
      </c>
      <c r="C2439" s="278"/>
      <c r="D2439" s="279"/>
      <c r="E2439" s="280" t="str">
        <f ca="1">IF(Table9[[#This Row],[Data de nascimento (aaaa-mm-dd)]]="","",(IF(A2439="","",DATEDIF(D2439,NOW(),"y"))))</f>
        <v/>
      </c>
      <c r="F2439" s="281"/>
      <c r="G2439" s="282"/>
      <c r="H2439" s="283" t="str">
        <f>IF(G2439="","",IF(G2439&gt;(auxiliar!L$2*14),"Sim","Não"))</f>
        <v/>
      </c>
      <c r="I2439" s="384" t="str">
        <f t="shared" ref="I2439:I2502" si="162">IF(AND(A2439&lt;&gt;"",OR(C2439="",D2439="",F2439="",AND(H2439="",L2439="Rend"))),"NÃO","")</f>
        <v/>
      </c>
      <c r="J2439" s="380" t="str">
        <f>IF(Table9[[#This Row],[Código do agregado
'[Entidade']]]="","",IF(A2439&lt;&gt;A2438,"A",IF(J2438="A","B",IF(J2438="B","C",IF(J2438="C","D",IF(J2438="D","E",IF(J2438="E","F",IF(J2438="F","G",IF(J2438="G","H",IF(J2438="H","I",IF(J2438="I","J",IF(J2438="J","K",IF(J2438="K","L",IF(J2438="L","M",IF(J2438="M","N",IF(J2438="N","O",IF(J2438="O","P",IF(J2438="P","Q"))))))))))))))))))</f>
        <v/>
      </c>
      <c r="K2439" s="284" t="str">
        <f t="shared" si="159"/>
        <v/>
      </c>
      <c r="L2439" s="285" t="str">
        <f t="shared" si="160"/>
        <v/>
      </c>
      <c r="M2439" s="286" t="str">
        <f t="shared" ca="1" si="161"/>
        <v/>
      </c>
      <c r="U2439" s="275"/>
    </row>
    <row r="2440" spans="1:21" x14ac:dyDescent="0.25">
      <c r="A2440" s="276"/>
      <c r="B2440" s="277" t="str">
        <f>IF(Table9[[#This Row],[Código do agregado
'[Entidade']]]="","",(CONCATENATE(VLOOKUP(Table9[[#This Row],[Código do agregado
'[Entidade']]],Table8[[Código do agregado '[Entidade']]:[Código do agregado
'[1º Direito']]],8,FALSE),".",Table9[[#This Row],[Membro]])))</f>
        <v/>
      </c>
      <c r="C2440" s="278"/>
      <c r="D2440" s="279"/>
      <c r="E2440" s="280" t="str">
        <f ca="1">IF(Table9[[#This Row],[Data de nascimento (aaaa-mm-dd)]]="","",(IF(A2440="","",DATEDIF(D2440,NOW(),"y"))))</f>
        <v/>
      </c>
      <c r="F2440" s="281"/>
      <c r="G2440" s="282"/>
      <c r="H2440" s="283" t="str">
        <f>IF(G2440="","",IF(G2440&gt;(auxiliar!L$2*14),"Sim","Não"))</f>
        <v/>
      </c>
      <c r="I2440" s="384" t="str">
        <f t="shared" si="162"/>
        <v/>
      </c>
      <c r="J2440" s="380" t="str">
        <f>IF(Table9[[#This Row],[Código do agregado
'[Entidade']]]="","",IF(A2440&lt;&gt;A2439,"A",IF(J2439="A","B",IF(J2439="B","C",IF(J2439="C","D",IF(J2439="D","E",IF(J2439="E","F",IF(J2439="F","G",IF(J2439="G","H",IF(J2439="H","I",IF(J2439="I","J",IF(J2439="J","K",IF(J2439="K","L",IF(J2439="L","M",IF(J2439="M","N",IF(J2439="N","O",IF(J2439="O","P",IF(J2439="P","Q"))))))))))))))))))</f>
        <v/>
      </c>
      <c r="K2440" s="284" t="str">
        <f t="shared" si="159"/>
        <v/>
      </c>
      <c r="L2440" s="285" t="str">
        <f t="shared" si="160"/>
        <v/>
      </c>
      <c r="M2440" s="286" t="str">
        <f t="shared" ca="1" si="161"/>
        <v/>
      </c>
      <c r="U2440" s="275"/>
    </row>
    <row r="2441" spans="1:21" x14ac:dyDescent="0.25">
      <c r="A2441" s="276"/>
      <c r="B2441" s="277" t="str">
        <f>IF(Table9[[#This Row],[Código do agregado
'[Entidade']]]="","",(CONCATENATE(VLOOKUP(Table9[[#This Row],[Código do agregado
'[Entidade']]],Table8[[Código do agregado '[Entidade']]:[Código do agregado
'[1º Direito']]],8,FALSE),".",Table9[[#This Row],[Membro]])))</f>
        <v/>
      </c>
      <c r="C2441" s="278"/>
      <c r="D2441" s="279"/>
      <c r="E2441" s="280" t="str">
        <f ca="1">IF(Table9[[#This Row],[Data de nascimento (aaaa-mm-dd)]]="","",(IF(A2441="","",DATEDIF(D2441,NOW(),"y"))))</f>
        <v/>
      </c>
      <c r="F2441" s="281"/>
      <c r="G2441" s="282"/>
      <c r="H2441" s="283" t="str">
        <f>IF(G2441="","",IF(G2441&gt;(auxiliar!L$2*14),"Sim","Não"))</f>
        <v/>
      </c>
      <c r="I2441" s="384" t="str">
        <f t="shared" si="162"/>
        <v/>
      </c>
      <c r="J2441" s="380" t="str">
        <f>IF(Table9[[#This Row],[Código do agregado
'[Entidade']]]="","",IF(A2441&lt;&gt;A2440,"A",IF(J2440="A","B",IF(J2440="B","C",IF(J2440="C","D",IF(J2440="D","E",IF(J2440="E","F",IF(J2440="F","G",IF(J2440="G","H",IF(J2440="H","I",IF(J2440="I","J",IF(J2440="J","K",IF(J2440="K","L",IF(J2440="L","M",IF(J2440="M","N",IF(J2440="N","O",IF(J2440="O","P",IF(J2440="P","Q"))))))))))))))))))</f>
        <v/>
      </c>
      <c r="K2441" s="284" t="str">
        <f t="shared" si="159"/>
        <v/>
      </c>
      <c r="L2441" s="285" t="str">
        <f t="shared" si="160"/>
        <v/>
      </c>
      <c r="M2441" s="286" t="str">
        <f t="shared" ca="1" si="161"/>
        <v/>
      </c>
      <c r="U2441" s="275"/>
    </row>
    <row r="2442" spans="1:21" x14ac:dyDescent="0.25">
      <c r="A2442" s="276"/>
      <c r="B2442" s="277" t="str">
        <f>IF(Table9[[#This Row],[Código do agregado
'[Entidade']]]="","",(CONCATENATE(VLOOKUP(Table9[[#This Row],[Código do agregado
'[Entidade']]],Table8[[Código do agregado '[Entidade']]:[Código do agregado
'[1º Direito']]],8,FALSE),".",Table9[[#This Row],[Membro]])))</f>
        <v/>
      </c>
      <c r="C2442" s="278"/>
      <c r="D2442" s="279"/>
      <c r="E2442" s="280" t="str">
        <f ca="1">IF(Table9[[#This Row],[Data de nascimento (aaaa-mm-dd)]]="","",(IF(A2442="","",DATEDIF(D2442,NOW(),"y"))))</f>
        <v/>
      </c>
      <c r="F2442" s="281"/>
      <c r="G2442" s="282"/>
      <c r="H2442" s="283" t="str">
        <f>IF(G2442="","",IF(G2442&gt;(auxiliar!L$2*14),"Sim","Não"))</f>
        <v/>
      </c>
      <c r="I2442" s="384" t="str">
        <f t="shared" si="162"/>
        <v/>
      </c>
      <c r="J2442" s="380" t="str">
        <f>IF(Table9[[#This Row],[Código do agregado
'[Entidade']]]="","",IF(A2442&lt;&gt;A2441,"A",IF(J2441="A","B",IF(J2441="B","C",IF(J2441="C","D",IF(J2441="D","E",IF(J2441="E","F",IF(J2441="F","G",IF(J2441="G","H",IF(J2441="H","I",IF(J2441="I","J",IF(J2441="J","K",IF(J2441="K","L",IF(J2441="L","M",IF(J2441="M","N",IF(J2441="N","O",IF(J2441="O","P",IF(J2441="P","Q"))))))))))))))))))</f>
        <v/>
      </c>
      <c r="K2442" s="284" t="str">
        <f t="shared" si="159"/>
        <v/>
      </c>
      <c r="L2442" s="285" t="str">
        <f t="shared" si="160"/>
        <v/>
      </c>
      <c r="M2442" s="286" t="str">
        <f t="shared" ca="1" si="161"/>
        <v/>
      </c>
      <c r="U2442" s="275"/>
    </row>
    <row r="2443" spans="1:21" x14ac:dyDescent="0.25">
      <c r="A2443" s="276"/>
      <c r="B2443" s="277" t="str">
        <f>IF(Table9[[#This Row],[Código do agregado
'[Entidade']]]="","",(CONCATENATE(VLOOKUP(Table9[[#This Row],[Código do agregado
'[Entidade']]],Table8[[Código do agregado '[Entidade']]:[Código do agregado
'[1º Direito']]],8,FALSE),".",Table9[[#This Row],[Membro]])))</f>
        <v/>
      </c>
      <c r="C2443" s="278"/>
      <c r="D2443" s="279"/>
      <c r="E2443" s="280" t="str">
        <f ca="1">IF(Table9[[#This Row],[Data de nascimento (aaaa-mm-dd)]]="","",(IF(A2443="","",DATEDIF(D2443,NOW(),"y"))))</f>
        <v/>
      </c>
      <c r="F2443" s="281"/>
      <c r="G2443" s="282"/>
      <c r="H2443" s="283" t="str">
        <f>IF(G2443="","",IF(G2443&gt;(auxiliar!L$2*14),"Sim","Não"))</f>
        <v/>
      </c>
      <c r="I2443" s="384" t="str">
        <f t="shared" si="162"/>
        <v/>
      </c>
      <c r="J2443" s="380" t="str">
        <f>IF(Table9[[#This Row],[Código do agregado
'[Entidade']]]="","",IF(A2443&lt;&gt;A2442,"A",IF(J2442="A","B",IF(J2442="B","C",IF(J2442="C","D",IF(J2442="D","E",IF(J2442="E","F",IF(J2442="F","G",IF(J2442="G","H",IF(J2442="H","I",IF(J2442="I","J",IF(J2442="J","K",IF(J2442="K","L",IF(J2442="L","M",IF(J2442="M","N",IF(J2442="N","O",IF(J2442="O","P",IF(J2442="P","Q"))))))))))))))))))</f>
        <v/>
      </c>
      <c r="K2443" s="284" t="str">
        <f t="shared" si="159"/>
        <v/>
      </c>
      <c r="L2443" s="285" t="str">
        <f t="shared" si="160"/>
        <v/>
      </c>
      <c r="M2443" s="286" t="str">
        <f t="shared" ca="1" si="161"/>
        <v/>
      </c>
      <c r="U2443" s="275"/>
    </row>
    <row r="2444" spans="1:21" x14ac:dyDescent="0.25">
      <c r="A2444" s="276"/>
      <c r="B2444" s="277" t="str">
        <f>IF(Table9[[#This Row],[Código do agregado
'[Entidade']]]="","",(CONCATENATE(VLOOKUP(Table9[[#This Row],[Código do agregado
'[Entidade']]],Table8[[Código do agregado '[Entidade']]:[Código do agregado
'[1º Direito']]],8,FALSE),".",Table9[[#This Row],[Membro]])))</f>
        <v/>
      </c>
      <c r="C2444" s="278"/>
      <c r="D2444" s="279"/>
      <c r="E2444" s="280" t="str">
        <f ca="1">IF(Table9[[#This Row],[Data de nascimento (aaaa-mm-dd)]]="","",(IF(A2444="","",DATEDIF(D2444,NOW(),"y"))))</f>
        <v/>
      </c>
      <c r="F2444" s="281"/>
      <c r="G2444" s="282"/>
      <c r="H2444" s="283" t="str">
        <f>IF(G2444="","",IF(G2444&gt;(auxiliar!L$2*14),"Sim","Não"))</f>
        <v/>
      </c>
      <c r="I2444" s="384" t="str">
        <f t="shared" si="162"/>
        <v/>
      </c>
      <c r="J2444" s="380" t="str">
        <f>IF(Table9[[#This Row],[Código do agregado
'[Entidade']]]="","",IF(A2444&lt;&gt;A2443,"A",IF(J2443="A","B",IF(J2443="B","C",IF(J2443="C","D",IF(J2443="D","E",IF(J2443="E","F",IF(J2443="F","G",IF(J2443="G","H",IF(J2443="H","I",IF(J2443="I","J",IF(J2443="J","K",IF(J2443="K","L",IF(J2443="L","M",IF(J2443="M","N",IF(J2443="N","O",IF(J2443="O","P",IF(J2443="P","Q"))))))))))))))))))</f>
        <v/>
      </c>
      <c r="K2444" s="284" t="str">
        <f t="shared" si="159"/>
        <v/>
      </c>
      <c r="L2444" s="285" t="str">
        <f t="shared" si="160"/>
        <v/>
      </c>
      <c r="M2444" s="286" t="str">
        <f t="shared" ca="1" si="161"/>
        <v/>
      </c>
      <c r="U2444" s="275"/>
    </row>
    <row r="2445" spans="1:21" x14ac:dyDescent="0.25">
      <c r="A2445" s="276"/>
      <c r="B2445" s="277" t="str">
        <f>IF(Table9[[#This Row],[Código do agregado
'[Entidade']]]="","",(CONCATENATE(VLOOKUP(Table9[[#This Row],[Código do agregado
'[Entidade']]],Table8[[Código do agregado '[Entidade']]:[Código do agregado
'[1º Direito']]],8,FALSE),".",Table9[[#This Row],[Membro]])))</f>
        <v/>
      </c>
      <c r="C2445" s="278"/>
      <c r="D2445" s="279"/>
      <c r="E2445" s="280" t="str">
        <f ca="1">IF(Table9[[#This Row],[Data de nascimento (aaaa-mm-dd)]]="","",(IF(A2445="","",DATEDIF(D2445,NOW(),"y"))))</f>
        <v/>
      </c>
      <c r="F2445" s="281"/>
      <c r="G2445" s="282"/>
      <c r="H2445" s="283" t="str">
        <f>IF(G2445="","",IF(G2445&gt;(auxiliar!L$2*14),"Sim","Não"))</f>
        <v/>
      </c>
      <c r="I2445" s="384" t="str">
        <f t="shared" si="162"/>
        <v/>
      </c>
      <c r="J2445" s="380" t="str">
        <f>IF(Table9[[#This Row],[Código do agregado
'[Entidade']]]="","",IF(A2445&lt;&gt;A2444,"A",IF(J2444="A","B",IF(J2444="B","C",IF(J2444="C","D",IF(J2444="D","E",IF(J2444="E","F",IF(J2444="F","G",IF(J2444="G","H",IF(J2444="H","I",IF(J2444="I","J",IF(J2444="J","K",IF(J2444="K","L",IF(J2444="L","M",IF(J2444="M","N",IF(J2444="N","O",IF(J2444="O","P",IF(J2444="P","Q"))))))))))))))))))</f>
        <v/>
      </c>
      <c r="K2445" s="284" t="str">
        <f t="shared" si="159"/>
        <v/>
      </c>
      <c r="L2445" s="285" t="str">
        <f t="shared" si="160"/>
        <v/>
      </c>
      <c r="M2445" s="286" t="str">
        <f t="shared" ca="1" si="161"/>
        <v/>
      </c>
      <c r="U2445" s="275"/>
    </row>
    <row r="2446" spans="1:21" x14ac:dyDescent="0.25">
      <c r="A2446" s="276"/>
      <c r="B2446" s="277" t="str">
        <f>IF(Table9[[#This Row],[Código do agregado
'[Entidade']]]="","",(CONCATENATE(VLOOKUP(Table9[[#This Row],[Código do agregado
'[Entidade']]],Table8[[Código do agregado '[Entidade']]:[Código do agregado
'[1º Direito']]],8,FALSE),".",Table9[[#This Row],[Membro]])))</f>
        <v/>
      </c>
      <c r="C2446" s="278"/>
      <c r="D2446" s="279"/>
      <c r="E2446" s="280" t="str">
        <f ca="1">IF(Table9[[#This Row],[Data de nascimento (aaaa-mm-dd)]]="","",(IF(A2446="","",DATEDIF(D2446,NOW(),"y"))))</f>
        <v/>
      </c>
      <c r="F2446" s="281"/>
      <c r="G2446" s="282"/>
      <c r="H2446" s="283" t="str">
        <f>IF(G2446="","",IF(G2446&gt;(auxiliar!L$2*14),"Sim","Não"))</f>
        <v/>
      </c>
      <c r="I2446" s="384" t="str">
        <f t="shared" si="162"/>
        <v/>
      </c>
      <c r="J2446" s="380" t="str">
        <f>IF(Table9[[#This Row],[Código do agregado
'[Entidade']]]="","",IF(A2446&lt;&gt;A2445,"A",IF(J2445="A","B",IF(J2445="B","C",IF(J2445="C","D",IF(J2445="D","E",IF(J2445="E","F",IF(J2445="F","G",IF(J2445="G","H",IF(J2445="H","I",IF(J2445="I","J",IF(J2445="J","K",IF(J2445="K","L",IF(J2445="L","M",IF(J2445="M","N",IF(J2445="N","O",IF(J2445="O","P",IF(J2445="P","Q"))))))))))))))))))</f>
        <v/>
      </c>
      <c r="K2446" s="284" t="str">
        <f t="shared" si="159"/>
        <v/>
      </c>
      <c r="L2446" s="285" t="str">
        <f t="shared" si="160"/>
        <v/>
      </c>
      <c r="M2446" s="286" t="str">
        <f t="shared" ca="1" si="161"/>
        <v/>
      </c>
      <c r="U2446" s="275"/>
    </row>
    <row r="2447" spans="1:21" x14ac:dyDescent="0.25">
      <c r="A2447" s="276"/>
      <c r="B2447" s="277" t="str">
        <f>IF(Table9[[#This Row],[Código do agregado
'[Entidade']]]="","",(CONCATENATE(VLOOKUP(Table9[[#This Row],[Código do agregado
'[Entidade']]],Table8[[Código do agregado '[Entidade']]:[Código do agregado
'[1º Direito']]],8,FALSE),".",Table9[[#This Row],[Membro]])))</f>
        <v/>
      </c>
      <c r="C2447" s="278"/>
      <c r="D2447" s="279"/>
      <c r="E2447" s="280" t="str">
        <f ca="1">IF(Table9[[#This Row],[Data de nascimento (aaaa-mm-dd)]]="","",(IF(A2447="","",DATEDIF(D2447,NOW(),"y"))))</f>
        <v/>
      </c>
      <c r="F2447" s="281"/>
      <c r="G2447" s="282"/>
      <c r="H2447" s="283" t="str">
        <f>IF(G2447="","",IF(G2447&gt;(auxiliar!L$2*14),"Sim","Não"))</f>
        <v/>
      </c>
      <c r="I2447" s="384" t="str">
        <f t="shared" si="162"/>
        <v/>
      </c>
      <c r="J2447" s="380" t="str">
        <f>IF(Table9[[#This Row],[Código do agregado
'[Entidade']]]="","",IF(A2447&lt;&gt;A2446,"A",IF(J2446="A","B",IF(J2446="B","C",IF(J2446="C","D",IF(J2446="D","E",IF(J2446="E","F",IF(J2446="F","G",IF(J2446="G","H",IF(J2446="H","I",IF(J2446="I","J",IF(J2446="J","K",IF(J2446="K","L",IF(J2446="L","M",IF(J2446="M","N",IF(J2446="N","O",IF(J2446="O","P",IF(J2446="P","Q"))))))))))))))))))</f>
        <v/>
      </c>
      <c r="K2447" s="284" t="str">
        <f t="shared" si="159"/>
        <v/>
      </c>
      <c r="L2447" s="285" t="str">
        <f t="shared" si="160"/>
        <v/>
      </c>
      <c r="M2447" s="286" t="str">
        <f t="shared" ca="1" si="161"/>
        <v/>
      </c>
      <c r="U2447" s="275"/>
    </row>
    <row r="2448" spans="1:21" x14ac:dyDescent="0.25">
      <c r="A2448" s="276"/>
      <c r="B2448" s="277" t="str">
        <f>IF(Table9[[#This Row],[Código do agregado
'[Entidade']]]="","",(CONCATENATE(VLOOKUP(Table9[[#This Row],[Código do agregado
'[Entidade']]],Table8[[Código do agregado '[Entidade']]:[Código do agregado
'[1º Direito']]],8,FALSE),".",Table9[[#This Row],[Membro]])))</f>
        <v/>
      </c>
      <c r="C2448" s="278"/>
      <c r="D2448" s="279"/>
      <c r="E2448" s="280" t="str">
        <f ca="1">IF(Table9[[#This Row],[Data de nascimento (aaaa-mm-dd)]]="","",(IF(A2448="","",DATEDIF(D2448,NOW(),"y"))))</f>
        <v/>
      </c>
      <c r="F2448" s="281"/>
      <c r="G2448" s="282"/>
      <c r="H2448" s="283" t="str">
        <f>IF(G2448="","",IF(G2448&gt;(auxiliar!L$2*14),"Sim","Não"))</f>
        <v/>
      </c>
      <c r="I2448" s="384" t="str">
        <f t="shared" si="162"/>
        <v/>
      </c>
      <c r="J2448" s="380" t="str">
        <f>IF(Table9[[#This Row],[Código do agregado
'[Entidade']]]="","",IF(A2448&lt;&gt;A2447,"A",IF(J2447="A","B",IF(J2447="B","C",IF(J2447="C","D",IF(J2447="D","E",IF(J2447="E","F",IF(J2447="F","G",IF(J2447="G","H",IF(J2447="H","I",IF(J2447="I","J",IF(J2447="J","K",IF(J2447="K","L",IF(J2447="L","M",IF(J2447="M","N",IF(J2447="N","O",IF(J2447="O","P",IF(J2447="P","Q"))))))))))))))))))</f>
        <v/>
      </c>
      <c r="K2448" s="284" t="str">
        <f t="shared" si="159"/>
        <v/>
      </c>
      <c r="L2448" s="285" t="str">
        <f t="shared" si="160"/>
        <v/>
      </c>
      <c r="M2448" s="286" t="str">
        <f t="shared" ca="1" si="161"/>
        <v/>
      </c>
      <c r="U2448" s="275"/>
    </row>
    <row r="2449" spans="1:21" x14ac:dyDescent="0.25">
      <c r="A2449" s="276"/>
      <c r="B2449" s="277" t="str">
        <f>IF(Table9[[#This Row],[Código do agregado
'[Entidade']]]="","",(CONCATENATE(VLOOKUP(Table9[[#This Row],[Código do agregado
'[Entidade']]],Table8[[Código do agregado '[Entidade']]:[Código do agregado
'[1º Direito']]],8,FALSE),".",Table9[[#This Row],[Membro]])))</f>
        <v/>
      </c>
      <c r="C2449" s="278"/>
      <c r="D2449" s="279"/>
      <c r="E2449" s="280" t="str">
        <f ca="1">IF(Table9[[#This Row],[Data de nascimento (aaaa-mm-dd)]]="","",(IF(A2449="","",DATEDIF(D2449,NOW(),"y"))))</f>
        <v/>
      </c>
      <c r="F2449" s="281"/>
      <c r="G2449" s="282"/>
      <c r="H2449" s="283" t="str">
        <f>IF(G2449="","",IF(G2449&gt;(auxiliar!L$2*14),"Sim","Não"))</f>
        <v/>
      </c>
      <c r="I2449" s="384" t="str">
        <f t="shared" si="162"/>
        <v/>
      </c>
      <c r="J2449" s="380" t="str">
        <f>IF(Table9[[#This Row],[Código do agregado
'[Entidade']]]="","",IF(A2449&lt;&gt;A2448,"A",IF(J2448="A","B",IF(J2448="B","C",IF(J2448="C","D",IF(J2448="D","E",IF(J2448="E","F",IF(J2448="F","G",IF(J2448="G","H",IF(J2448="H","I",IF(J2448="I","J",IF(J2448="J","K",IF(J2448="K","L",IF(J2448="L","M",IF(J2448="M","N",IF(J2448="N","O",IF(J2448="O","P",IF(J2448="P","Q"))))))))))))))))))</f>
        <v/>
      </c>
      <c r="K2449" s="284" t="str">
        <f t="shared" si="159"/>
        <v/>
      </c>
      <c r="L2449" s="285" t="str">
        <f t="shared" si="160"/>
        <v/>
      </c>
      <c r="M2449" s="286" t="str">
        <f t="shared" ca="1" si="161"/>
        <v/>
      </c>
      <c r="U2449" s="275"/>
    </row>
    <row r="2450" spans="1:21" x14ac:dyDescent="0.25">
      <c r="A2450" s="276"/>
      <c r="B2450" s="277" t="str">
        <f>IF(Table9[[#This Row],[Código do agregado
'[Entidade']]]="","",(CONCATENATE(VLOOKUP(Table9[[#This Row],[Código do agregado
'[Entidade']]],Table8[[Código do agregado '[Entidade']]:[Código do agregado
'[1º Direito']]],8,FALSE),".",Table9[[#This Row],[Membro]])))</f>
        <v/>
      </c>
      <c r="C2450" s="278"/>
      <c r="D2450" s="279"/>
      <c r="E2450" s="280" t="str">
        <f ca="1">IF(Table9[[#This Row],[Data de nascimento (aaaa-mm-dd)]]="","",(IF(A2450="","",DATEDIF(D2450,NOW(),"y"))))</f>
        <v/>
      </c>
      <c r="F2450" s="281"/>
      <c r="G2450" s="282"/>
      <c r="H2450" s="283" t="str">
        <f>IF(G2450="","",IF(G2450&gt;(auxiliar!L$2*14),"Sim","Não"))</f>
        <v/>
      </c>
      <c r="I2450" s="384" t="str">
        <f t="shared" si="162"/>
        <v/>
      </c>
      <c r="J2450" s="380" t="str">
        <f>IF(Table9[[#This Row],[Código do agregado
'[Entidade']]]="","",IF(A2450&lt;&gt;A2449,"A",IF(J2449="A","B",IF(J2449="B","C",IF(J2449="C","D",IF(J2449="D","E",IF(J2449="E","F",IF(J2449="F","G",IF(J2449="G","H",IF(J2449="H","I",IF(J2449="I","J",IF(J2449="J","K",IF(J2449="K","L",IF(J2449="L","M",IF(J2449="M","N",IF(J2449="N","O",IF(J2449="O","P",IF(J2449="P","Q"))))))))))))))))))</f>
        <v/>
      </c>
      <c r="K2450" s="284" t="str">
        <f t="shared" si="159"/>
        <v/>
      </c>
      <c r="L2450" s="285" t="str">
        <f t="shared" si="160"/>
        <v/>
      </c>
      <c r="M2450" s="286" t="str">
        <f t="shared" ca="1" si="161"/>
        <v/>
      </c>
      <c r="U2450" s="275"/>
    </row>
    <row r="2451" spans="1:21" x14ac:dyDescent="0.25">
      <c r="A2451" s="276"/>
      <c r="B2451" s="277" t="str">
        <f>IF(Table9[[#This Row],[Código do agregado
'[Entidade']]]="","",(CONCATENATE(VLOOKUP(Table9[[#This Row],[Código do agregado
'[Entidade']]],Table8[[Código do agregado '[Entidade']]:[Código do agregado
'[1º Direito']]],8,FALSE),".",Table9[[#This Row],[Membro]])))</f>
        <v/>
      </c>
      <c r="C2451" s="278"/>
      <c r="D2451" s="279"/>
      <c r="E2451" s="280" t="str">
        <f ca="1">IF(Table9[[#This Row],[Data de nascimento (aaaa-mm-dd)]]="","",(IF(A2451="","",DATEDIF(D2451,NOW(),"y"))))</f>
        <v/>
      </c>
      <c r="F2451" s="281"/>
      <c r="G2451" s="282"/>
      <c r="H2451" s="283" t="str">
        <f>IF(G2451="","",IF(G2451&gt;(auxiliar!L$2*14),"Sim","Não"))</f>
        <v/>
      </c>
      <c r="I2451" s="384" t="str">
        <f t="shared" si="162"/>
        <v/>
      </c>
      <c r="J2451" s="380" t="str">
        <f>IF(Table9[[#This Row],[Código do agregado
'[Entidade']]]="","",IF(A2451&lt;&gt;A2450,"A",IF(J2450="A","B",IF(J2450="B","C",IF(J2450="C","D",IF(J2450="D","E",IF(J2450="E","F",IF(J2450="F","G",IF(J2450="G","H",IF(J2450="H","I",IF(J2450="I","J",IF(J2450="J","K",IF(J2450="K","L",IF(J2450="L","M",IF(J2450="M","N",IF(J2450="N","O",IF(J2450="O","P",IF(J2450="P","Q"))))))))))))))))))</f>
        <v/>
      </c>
      <c r="K2451" s="284" t="str">
        <f t="shared" si="159"/>
        <v/>
      </c>
      <c r="L2451" s="285" t="str">
        <f t="shared" si="160"/>
        <v/>
      </c>
      <c r="M2451" s="286" t="str">
        <f t="shared" ca="1" si="161"/>
        <v/>
      </c>
      <c r="U2451" s="275"/>
    </row>
    <row r="2452" spans="1:21" x14ac:dyDescent="0.25">
      <c r="A2452" s="276"/>
      <c r="B2452" s="277" t="str">
        <f>IF(Table9[[#This Row],[Código do agregado
'[Entidade']]]="","",(CONCATENATE(VLOOKUP(Table9[[#This Row],[Código do agregado
'[Entidade']]],Table8[[Código do agregado '[Entidade']]:[Código do agregado
'[1º Direito']]],8,FALSE),".",Table9[[#This Row],[Membro]])))</f>
        <v/>
      </c>
      <c r="C2452" s="278"/>
      <c r="D2452" s="279"/>
      <c r="E2452" s="280" t="str">
        <f ca="1">IF(Table9[[#This Row],[Data de nascimento (aaaa-mm-dd)]]="","",(IF(A2452="","",DATEDIF(D2452,NOW(),"y"))))</f>
        <v/>
      </c>
      <c r="F2452" s="281"/>
      <c r="G2452" s="282"/>
      <c r="H2452" s="283" t="str">
        <f>IF(G2452="","",IF(G2452&gt;(auxiliar!L$2*14),"Sim","Não"))</f>
        <v/>
      </c>
      <c r="I2452" s="384" t="str">
        <f t="shared" si="162"/>
        <v/>
      </c>
      <c r="J2452" s="380" t="str">
        <f>IF(Table9[[#This Row],[Código do agregado
'[Entidade']]]="","",IF(A2452&lt;&gt;A2451,"A",IF(J2451="A","B",IF(J2451="B","C",IF(J2451="C","D",IF(J2451="D","E",IF(J2451="E","F",IF(J2451="F","G",IF(J2451="G","H",IF(J2451="H","I",IF(J2451="I","J",IF(J2451="J","K",IF(J2451="K","L",IF(J2451="L","M",IF(J2451="M","N",IF(J2451="N","O",IF(J2451="O","P",IF(J2451="P","Q"))))))))))))))))))</f>
        <v/>
      </c>
      <c r="K2452" s="284" t="str">
        <f t="shared" si="159"/>
        <v/>
      </c>
      <c r="L2452" s="285" t="str">
        <f t="shared" si="160"/>
        <v/>
      </c>
      <c r="M2452" s="286" t="str">
        <f t="shared" ca="1" si="161"/>
        <v/>
      </c>
      <c r="U2452" s="275"/>
    </row>
    <row r="2453" spans="1:21" x14ac:dyDescent="0.25">
      <c r="A2453" s="276"/>
      <c r="B2453" s="277" t="str">
        <f>IF(Table9[[#This Row],[Código do agregado
'[Entidade']]]="","",(CONCATENATE(VLOOKUP(Table9[[#This Row],[Código do agregado
'[Entidade']]],Table8[[Código do agregado '[Entidade']]:[Código do agregado
'[1º Direito']]],8,FALSE),".",Table9[[#This Row],[Membro]])))</f>
        <v/>
      </c>
      <c r="C2453" s="278"/>
      <c r="D2453" s="279"/>
      <c r="E2453" s="280" t="str">
        <f ca="1">IF(Table9[[#This Row],[Data de nascimento (aaaa-mm-dd)]]="","",(IF(A2453="","",DATEDIF(D2453,NOW(),"y"))))</f>
        <v/>
      </c>
      <c r="F2453" s="281"/>
      <c r="G2453" s="282"/>
      <c r="H2453" s="283" t="str">
        <f>IF(G2453="","",IF(G2453&gt;(auxiliar!L$2*14),"Sim","Não"))</f>
        <v/>
      </c>
      <c r="I2453" s="384" t="str">
        <f t="shared" si="162"/>
        <v/>
      </c>
      <c r="J2453" s="380" t="str">
        <f>IF(Table9[[#This Row],[Código do agregado
'[Entidade']]]="","",IF(A2453&lt;&gt;A2452,"A",IF(J2452="A","B",IF(J2452="B","C",IF(J2452="C","D",IF(J2452="D","E",IF(J2452="E","F",IF(J2452="F","G",IF(J2452="G","H",IF(J2452="H","I",IF(J2452="I","J",IF(J2452="J","K",IF(J2452="K","L",IF(J2452="L","M",IF(J2452="M","N",IF(J2452="N","O",IF(J2452="O","P",IF(J2452="P","Q"))))))))))))))))))</f>
        <v/>
      </c>
      <c r="K2453" s="284" t="str">
        <f t="shared" si="159"/>
        <v/>
      </c>
      <c r="L2453" s="285" t="str">
        <f t="shared" si="160"/>
        <v/>
      </c>
      <c r="M2453" s="286" t="str">
        <f t="shared" ca="1" si="161"/>
        <v/>
      </c>
      <c r="U2453" s="275"/>
    </row>
    <row r="2454" spans="1:21" x14ac:dyDescent="0.25">
      <c r="A2454" s="276"/>
      <c r="B2454" s="277" t="str">
        <f>IF(Table9[[#This Row],[Código do agregado
'[Entidade']]]="","",(CONCATENATE(VLOOKUP(Table9[[#This Row],[Código do agregado
'[Entidade']]],Table8[[Código do agregado '[Entidade']]:[Código do agregado
'[1º Direito']]],8,FALSE),".",Table9[[#This Row],[Membro]])))</f>
        <v/>
      </c>
      <c r="C2454" s="278"/>
      <c r="D2454" s="279"/>
      <c r="E2454" s="280" t="str">
        <f ca="1">IF(Table9[[#This Row],[Data de nascimento (aaaa-mm-dd)]]="","",(IF(A2454="","",DATEDIF(D2454,NOW(),"y"))))</f>
        <v/>
      </c>
      <c r="F2454" s="281"/>
      <c r="G2454" s="282"/>
      <c r="H2454" s="283" t="str">
        <f>IF(G2454="","",IF(G2454&gt;(auxiliar!L$2*14),"Sim","Não"))</f>
        <v/>
      </c>
      <c r="I2454" s="384" t="str">
        <f t="shared" si="162"/>
        <v/>
      </c>
      <c r="J2454" s="380" t="str">
        <f>IF(Table9[[#This Row],[Código do agregado
'[Entidade']]]="","",IF(A2454&lt;&gt;A2453,"A",IF(J2453="A","B",IF(J2453="B","C",IF(J2453="C","D",IF(J2453="D","E",IF(J2453="E","F",IF(J2453="F","G",IF(J2453="G","H",IF(J2453="H","I",IF(J2453="I","J",IF(J2453="J","K",IF(J2453="K","L",IF(J2453="L","M",IF(J2453="M","N",IF(J2453="N","O",IF(J2453="O","P",IF(J2453="P","Q"))))))))))))))))))</f>
        <v/>
      </c>
      <c r="K2454" s="284" t="str">
        <f t="shared" si="159"/>
        <v/>
      </c>
      <c r="L2454" s="285" t="str">
        <f t="shared" si="160"/>
        <v/>
      </c>
      <c r="M2454" s="286" t="str">
        <f t="shared" ca="1" si="161"/>
        <v/>
      </c>
      <c r="U2454" s="275"/>
    </row>
    <row r="2455" spans="1:21" x14ac:dyDescent="0.25">
      <c r="A2455" s="276"/>
      <c r="B2455" s="277" t="str">
        <f>IF(Table9[[#This Row],[Código do agregado
'[Entidade']]]="","",(CONCATENATE(VLOOKUP(Table9[[#This Row],[Código do agregado
'[Entidade']]],Table8[[Código do agregado '[Entidade']]:[Código do agregado
'[1º Direito']]],8,FALSE),".",Table9[[#This Row],[Membro]])))</f>
        <v/>
      </c>
      <c r="C2455" s="278"/>
      <c r="D2455" s="279"/>
      <c r="E2455" s="280" t="str">
        <f ca="1">IF(Table9[[#This Row],[Data de nascimento (aaaa-mm-dd)]]="","",(IF(A2455="","",DATEDIF(D2455,NOW(),"y"))))</f>
        <v/>
      </c>
      <c r="F2455" s="281"/>
      <c r="G2455" s="282"/>
      <c r="H2455" s="283" t="str">
        <f>IF(G2455="","",IF(G2455&gt;(auxiliar!L$2*14),"Sim","Não"))</f>
        <v/>
      </c>
      <c r="I2455" s="384" t="str">
        <f t="shared" si="162"/>
        <v/>
      </c>
      <c r="J2455" s="380" t="str">
        <f>IF(Table9[[#This Row],[Código do agregado
'[Entidade']]]="","",IF(A2455&lt;&gt;A2454,"A",IF(J2454="A","B",IF(J2454="B","C",IF(J2454="C","D",IF(J2454="D","E",IF(J2454="E","F",IF(J2454="F","G",IF(J2454="G","H",IF(J2454="H","I",IF(J2454="I","J",IF(J2454="J","K",IF(J2454="K","L",IF(J2454="L","M",IF(J2454="M","N",IF(J2454="N","O",IF(J2454="O","P",IF(J2454="P","Q"))))))))))))))))))</f>
        <v/>
      </c>
      <c r="K2455" s="284" t="str">
        <f t="shared" si="159"/>
        <v/>
      </c>
      <c r="L2455" s="285" t="str">
        <f t="shared" si="160"/>
        <v/>
      </c>
      <c r="M2455" s="286" t="str">
        <f t="shared" ca="1" si="161"/>
        <v/>
      </c>
      <c r="U2455" s="275"/>
    </row>
    <row r="2456" spans="1:21" x14ac:dyDescent="0.25">
      <c r="A2456" s="276"/>
      <c r="B2456" s="277" t="str">
        <f>IF(Table9[[#This Row],[Código do agregado
'[Entidade']]]="","",(CONCATENATE(VLOOKUP(Table9[[#This Row],[Código do agregado
'[Entidade']]],Table8[[Código do agregado '[Entidade']]:[Código do agregado
'[1º Direito']]],8,FALSE),".",Table9[[#This Row],[Membro]])))</f>
        <v/>
      </c>
      <c r="C2456" s="278"/>
      <c r="D2456" s="279"/>
      <c r="E2456" s="280" t="str">
        <f ca="1">IF(Table9[[#This Row],[Data de nascimento (aaaa-mm-dd)]]="","",(IF(A2456="","",DATEDIF(D2456,NOW(),"y"))))</f>
        <v/>
      </c>
      <c r="F2456" s="281"/>
      <c r="G2456" s="282"/>
      <c r="H2456" s="283" t="str">
        <f>IF(G2456="","",IF(G2456&gt;(auxiliar!L$2*14),"Sim","Não"))</f>
        <v/>
      </c>
      <c r="I2456" s="384" t="str">
        <f t="shared" si="162"/>
        <v/>
      </c>
      <c r="J2456" s="380" t="str">
        <f>IF(Table9[[#This Row],[Código do agregado
'[Entidade']]]="","",IF(A2456&lt;&gt;A2455,"A",IF(J2455="A","B",IF(J2455="B","C",IF(J2455="C","D",IF(J2455="D","E",IF(J2455="E","F",IF(J2455="F","G",IF(J2455="G","H",IF(J2455="H","I",IF(J2455="I","J",IF(J2455="J","K",IF(J2455="K","L",IF(J2455="L","M",IF(J2455="M","N",IF(J2455="N","O",IF(J2455="O","P",IF(J2455="P","Q"))))))))))))))))))</f>
        <v/>
      </c>
      <c r="K2456" s="284" t="str">
        <f t="shared" si="159"/>
        <v/>
      </c>
      <c r="L2456" s="285" t="str">
        <f t="shared" si="160"/>
        <v/>
      </c>
      <c r="M2456" s="286" t="str">
        <f t="shared" ca="1" si="161"/>
        <v/>
      </c>
      <c r="U2456" s="275"/>
    </row>
    <row r="2457" spans="1:21" x14ac:dyDescent="0.25">
      <c r="A2457" s="276"/>
      <c r="B2457" s="277" t="str">
        <f>IF(Table9[[#This Row],[Código do agregado
'[Entidade']]]="","",(CONCATENATE(VLOOKUP(Table9[[#This Row],[Código do agregado
'[Entidade']]],Table8[[Código do agregado '[Entidade']]:[Código do agregado
'[1º Direito']]],8,FALSE),".",Table9[[#This Row],[Membro]])))</f>
        <v/>
      </c>
      <c r="C2457" s="278"/>
      <c r="D2457" s="279"/>
      <c r="E2457" s="280" t="str">
        <f ca="1">IF(Table9[[#This Row],[Data de nascimento (aaaa-mm-dd)]]="","",(IF(A2457="","",DATEDIF(D2457,NOW(),"y"))))</f>
        <v/>
      </c>
      <c r="F2457" s="281"/>
      <c r="G2457" s="282"/>
      <c r="H2457" s="283" t="str">
        <f>IF(G2457="","",IF(G2457&gt;(auxiliar!L$2*14),"Sim","Não"))</f>
        <v/>
      </c>
      <c r="I2457" s="384" t="str">
        <f t="shared" si="162"/>
        <v/>
      </c>
      <c r="J2457" s="380" t="str">
        <f>IF(Table9[[#This Row],[Código do agregado
'[Entidade']]]="","",IF(A2457&lt;&gt;A2456,"A",IF(J2456="A","B",IF(J2456="B","C",IF(J2456="C","D",IF(J2456="D","E",IF(J2456="E","F",IF(J2456="F","G",IF(J2456="G","H",IF(J2456="H","I",IF(J2456="I","J",IF(J2456="J","K",IF(J2456="K","L",IF(J2456="L","M",IF(J2456="M","N",IF(J2456="N","O",IF(J2456="O","P",IF(J2456="P","Q"))))))))))))))))))</f>
        <v/>
      </c>
      <c r="K2457" s="284" t="str">
        <f t="shared" si="159"/>
        <v/>
      </c>
      <c r="L2457" s="285" t="str">
        <f t="shared" si="160"/>
        <v/>
      </c>
      <c r="M2457" s="286" t="str">
        <f t="shared" ca="1" si="161"/>
        <v/>
      </c>
      <c r="U2457" s="275"/>
    </row>
    <row r="2458" spans="1:21" x14ac:dyDescent="0.25">
      <c r="A2458" s="276"/>
      <c r="B2458" s="277" t="str">
        <f>IF(Table9[[#This Row],[Código do agregado
'[Entidade']]]="","",(CONCATENATE(VLOOKUP(Table9[[#This Row],[Código do agregado
'[Entidade']]],Table8[[Código do agregado '[Entidade']]:[Código do agregado
'[1º Direito']]],8,FALSE),".",Table9[[#This Row],[Membro]])))</f>
        <v/>
      </c>
      <c r="C2458" s="278"/>
      <c r="D2458" s="279"/>
      <c r="E2458" s="280" t="str">
        <f ca="1">IF(Table9[[#This Row],[Data de nascimento (aaaa-mm-dd)]]="","",(IF(A2458="","",DATEDIF(D2458,NOW(),"y"))))</f>
        <v/>
      </c>
      <c r="F2458" s="281"/>
      <c r="G2458" s="282"/>
      <c r="H2458" s="283" t="str">
        <f>IF(G2458="","",IF(G2458&gt;(auxiliar!L$2*14),"Sim","Não"))</f>
        <v/>
      </c>
      <c r="I2458" s="384" t="str">
        <f t="shared" si="162"/>
        <v/>
      </c>
      <c r="J2458" s="380" t="str">
        <f>IF(Table9[[#This Row],[Código do agregado
'[Entidade']]]="","",IF(A2458&lt;&gt;A2457,"A",IF(J2457="A","B",IF(J2457="B","C",IF(J2457="C","D",IF(J2457="D","E",IF(J2457="E","F",IF(J2457="F","G",IF(J2457="G","H",IF(J2457="H","I",IF(J2457="I","J",IF(J2457="J","K",IF(J2457="K","L",IF(J2457="L","M",IF(J2457="M","N",IF(J2457="N","O",IF(J2457="O","P",IF(J2457="P","Q"))))))))))))))))))</f>
        <v/>
      </c>
      <c r="K2458" s="284" t="str">
        <f t="shared" si="159"/>
        <v/>
      </c>
      <c r="L2458" s="285" t="str">
        <f t="shared" si="160"/>
        <v/>
      </c>
      <c r="M2458" s="286" t="str">
        <f t="shared" ca="1" si="161"/>
        <v/>
      </c>
      <c r="U2458" s="275"/>
    </row>
    <row r="2459" spans="1:21" x14ac:dyDescent="0.25">
      <c r="A2459" s="276"/>
      <c r="B2459" s="277" t="str">
        <f>IF(Table9[[#This Row],[Código do agregado
'[Entidade']]]="","",(CONCATENATE(VLOOKUP(Table9[[#This Row],[Código do agregado
'[Entidade']]],Table8[[Código do agregado '[Entidade']]:[Código do agregado
'[1º Direito']]],8,FALSE),".",Table9[[#This Row],[Membro]])))</f>
        <v/>
      </c>
      <c r="C2459" s="278"/>
      <c r="D2459" s="279"/>
      <c r="E2459" s="280" t="str">
        <f ca="1">IF(Table9[[#This Row],[Data de nascimento (aaaa-mm-dd)]]="","",(IF(A2459="","",DATEDIF(D2459,NOW(),"y"))))</f>
        <v/>
      </c>
      <c r="F2459" s="281"/>
      <c r="G2459" s="282"/>
      <c r="H2459" s="283" t="str">
        <f>IF(G2459="","",IF(G2459&gt;(auxiliar!L$2*14),"Sim","Não"))</f>
        <v/>
      </c>
      <c r="I2459" s="384" t="str">
        <f t="shared" si="162"/>
        <v/>
      </c>
      <c r="J2459" s="380" t="str">
        <f>IF(Table9[[#This Row],[Código do agregado
'[Entidade']]]="","",IF(A2459&lt;&gt;A2458,"A",IF(J2458="A","B",IF(J2458="B","C",IF(J2458="C","D",IF(J2458="D","E",IF(J2458="E","F",IF(J2458="F","G",IF(J2458="G","H",IF(J2458="H","I",IF(J2458="I","J",IF(J2458="J","K",IF(J2458="K","L",IF(J2458="L","M",IF(J2458="M","N",IF(J2458="N","O",IF(J2458="O","P",IF(J2458="P","Q"))))))))))))))))))</f>
        <v/>
      </c>
      <c r="K2459" s="284" t="str">
        <f t="shared" si="159"/>
        <v/>
      </c>
      <c r="L2459" s="285" t="str">
        <f t="shared" si="160"/>
        <v/>
      </c>
      <c r="M2459" s="286" t="str">
        <f t="shared" ca="1" si="161"/>
        <v/>
      </c>
      <c r="U2459" s="275"/>
    </row>
    <row r="2460" spans="1:21" x14ac:dyDescent="0.25">
      <c r="A2460" s="276"/>
      <c r="B2460" s="277" t="str">
        <f>IF(Table9[[#This Row],[Código do agregado
'[Entidade']]]="","",(CONCATENATE(VLOOKUP(Table9[[#This Row],[Código do agregado
'[Entidade']]],Table8[[Código do agregado '[Entidade']]:[Código do agregado
'[1º Direito']]],8,FALSE),".",Table9[[#This Row],[Membro]])))</f>
        <v/>
      </c>
      <c r="C2460" s="278"/>
      <c r="D2460" s="279"/>
      <c r="E2460" s="280" t="str">
        <f ca="1">IF(Table9[[#This Row],[Data de nascimento (aaaa-mm-dd)]]="","",(IF(A2460="","",DATEDIF(D2460,NOW(),"y"))))</f>
        <v/>
      </c>
      <c r="F2460" s="281"/>
      <c r="G2460" s="282"/>
      <c r="H2460" s="283" t="str">
        <f>IF(G2460="","",IF(G2460&gt;(auxiliar!L$2*14),"Sim","Não"))</f>
        <v/>
      </c>
      <c r="I2460" s="384" t="str">
        <f t="shared" si="162"/>
        <v/>
      </c>
      <c r="J2460" s="380" t="str">
        <f>IF(Table9[[#This Row],[Código do agregado
'[Entidade']]]="","",IF(A2460&lt;&gt;A2459,"A",IF(J2459="A","B",IF(J2459="B","C",IF(J2459="C","D",IF(J2459="D","E",IF(J2459="E","F",IF(J2459="F","G",IF(J2459="G","H",IF(J2459="H","I",IF(J2459="I","J",IF(J2459="J","K",IF(J2459="K","L",IF(J2459="L","M",IF(J2459="M","N",IF(J2459="N","O",IF(J2459="O","P",IF(J2459="P","Q"))))))))))))))))))</f>
        <v/>
      </c>
      <c r="K2460" s="284" t="str">
        <f t="shared" si="159"/>
        <v/>
      </c>
      <c r="L2460" s="285" t="str">
        <f t="shared" si="160"/>
        <v/>
      </c>
      <c r="M2460" s="286" t="str">
        <f t="shared" ca="1" si="161"/>
        <v/>
      </c>
      <c r="U2460" s="275"/>
    </row>
    <row r="2461" spans="1:21" x14ac:dyDescent="0.25">
      <c r="A2461" s="276"/>
      <c r="B2461" s="277" t="str">
        <f>IF(Table9[[#This Row],[Código do agregado
'[Entidade']]]="","",(CONCATENATE(VLOOKUP(Table9[[#This Row],[Código do agregado
'[Entidade']]],Table8[[Código do agregado '[Entidade']]:[Código do agregado
'[1º Direito']]],8,FALSE),".",Table9[[#This Row],[Membro]])))</f>
        <v/>
      </c>
      <c r="C2461" s="278"/>
      <c r="D2461" s="279"/>
      <c r="E2461" s="280" t="str">
        <f ca="1">IF(Table9[[#This Row],[Data de nascimento (aaaa-mm-dd)]]="","",(IF(A2461="","",DATEDIF(D2461,NOW(),"y"))))</f>
        <v/>
      </c>
      <c r="F2461" s="281"/>
      <c r="G2461" s="282"/>
      <c r="H2461" s="283" t="str">
        <f>IF(G2461="","",IF(G2461&gt;(auxiliar!L$2*14),"Sim","Não"))</f>
        <v/>
      </c>
      <c r="I2461" s="384" t="str">
        <f t="shared" si="162"/>
        <v/>
      </c>
      <c r="J2461" s="380" t="str">
        <f>IF(Table9[[#This Row],[Código do agregado
'[Entidade']]]="","",IF(A2461&lt;&gt;A2460,"A",IF(J2460="A","B",IF(J2460="B","C",IF(J2460="C","D",IF(J2460="D","E",IF(J2460="E","F",IF(J2460="F","G",IF(J2460="G","H",IF(J2460="H","I",IF(J2460="I","J",IF(J2460="J","K",IF(J2460="K","L",IF(J2460="L","M",IF(J2460="M","N",IF(J2460="N","O",IF(J2460="O","P",IF(J2460="P","Q"))))))))))))))))))</f>
        <v/>
      </c>
      <c r="K2461" s="284" t="str">
        <f t="shared" si="159"/>
        <v/>
      </c>
      <c r="L2461" s="285" t="str">
        <f t="shared" si="160"/>
        <v/>
      </c>
      <c r="M2461" s="286" t="str">
        <f t="shared" ca="1" si="161"/>
        <v/>
      </c>
      <c r="U2461" s="275"/>
    </row>
    <row r="2462" spans="1:21" x14ac:dyDescent="0.25">
      <c r="A2462" s="276"/>
      <c r="B2462" s="277" t="str">
        <f>IF(Table9[[#This Row],[Código do agregado
'[Entidade']]]="","",(CONCATENATE(VLOOKUP(Table9[[#This Row],[Código do agregado
'[Entidade']]],Table8[[Código do agregado '[Entidade']]:[Código do agregado
'[1º Direito']]],8,FALSE),".",Table9[[#This Row],[Membro]])))</f>
        <v/>
      </c>
      <c r="C2462" s="278"/>
      <c r="D2462" s="279"/>
      <c r="E2462" s="280" t="str">
        <f ca="1">IF(Table9[[#This Row],[Data de nascimento (aaaa-mm-dd)]]="","",(IF(A2462="","",DATEDIF(D2462,NOW(),"y"))))</f>
        <v/>
      </c>
      <c r="F2462" s="281"/>
      <c r="G2462" s="282"/>
      <c r="H2462" s="283" t="str">
        <f>IF(G2462="","",IF(G2462&gt;(auxiliar!L$2*14),"Sim","Não"))</f>
        <v/>
      </c>
      <c r="I2462" s="384" t="str">
        <f t="shared" si="162"/>
        <v/>
      </c>
      <c r="J2462" s="380" t="str">
        <f>IF(Table9[[#This Row],[Código do agregado
'[Entidade']]]="","",IF(A2462&lt;&gt;A2461,"A",IF(J2461="A","B",IF(J2461="B","C",IF(J2461="C","D",IF(J2461="D","E",IF(J2461="E","F",IF(J2461="F","G",IF(J2461="G","H",IF(J2461="H","I",IF(J2461="I","J",IF(J2461="J","K",IF(J2461="K","L",IF(J2461="L","M",IF(J2461="M","N",IF(J2461="N","O",IF(J2461="O","P",IF(J2461="P","Q"))))))))))))))))))</f>
        <v/>
      </c>
      <c r="K2462" s="284" t="str">
        <f t="shared" si="159"/>
        <v/>
      </c>
      <c r="L2462" s="285" t="str">
        <f t="shared" si="160"/>
        <v/>
      </c>
      <c r="M2462" s="286" t="str">
        <f t="shared" ca="1" si="161"/>
        <v/>
      </c>
      <c r="U2462" s="275"/>
    </row>
    <row r="2463" spans="1:21" x14ac:dyDescent="0.25">
      <c r="A2463" s="276"/>
      <c r="B2463" s="277" t="str">
        <f>IF(Table9[[#This Row],[Código do agregado
'[Entidade']]]="","",(CONCATENATE(VLOOKUP(Table9[[#This Row],[Código do agregado
'[Entidade']]],Table8[[Código do agregado '[Entidade']]:[Código do agregado
'[1º Direito']]],8,FALSE),".",Table9[[#This Row],[Membro]])))</f>
        <v/>
      </c>
      <c r="C2463" s="278"/>
      <c r="D2463" s="279"/>
      <c r="E2463" s="280" t="str">
        <f ca="1">IF(Table9[[#This Row],[Data de nascimento (aaaa-mm-dd)]]="","",(IF(A2463="","",DATEDIF(D2463,NOW(),"y"))))</f>
        <v/>
      </c>
      <c r="F2463" s="281"/>
      <c r="G2463" s="282"/>
      <c r="H2463" s="283" t="str">
        <f>IF(G2463="","",IF(G2463&gt;(auxiliar!L$2*14),"Sim","Não"))</f>
        <v/>
      </c>
      <c r="I2463" s="384" t="str">
        <f t="shared" si="162"/>
        <v/>
      </c>
      <c r="J2463" s="380" t="str">
        <f>IF(Table9[[#This Row],[Código do agregado
'[Entidade']]]="","",IF(A2463&lt;&gt;A2462,"A",IF(J2462="A","B",IF(J2462="B","C",IF(J2462="C","D",IF(J2462="D","E",IF(J2462="E","F",IF(J2462="F","G",IF(J2462="G","H",IF(J2462="H","I",IF(J2462="I","J",IF(J2462="J","K",IF(J2462="K","L",IF(J2462="L","M",IF(J2462="M","N",IF(J2462="N","O",IF(J2462="O","P",IF(J2462="P","Q"))))))))))))))))))</f>
        <v/>
      </c>
      <c r="K2463" s="284" t="str">
        <f t="shared" si="159"/>
        <v/>
      </c>
      <c r="L2463" s="285" t="str">
        <f t="shared" si="160"/>
        <v/>
      </c>
      <c r="M2463" s="286" t="str">
        <f t="shared" ca="1" si="161"/>
        <v/>
      </c>
      <c r="U2463" s="275"/>
    </row>
    <row r="2464" spans="1:21" x14ac:dyDescent="0.25">
      <c r="A2464" s="276"/>
      <c r="B2464" s="277" t="str">
        <f>IF(Table9[[#This Row],[Código do agregado
'[Entidade']]]="","",(CONCATENATE(VLOOKUP(Table9[[#This Row],[Código do agregado
'[Entidade']]],Table8[[Código do agregado '[Entidade']]:[Código do agregado
'[1º Direito']]],8,FALSE),".",Table9[[#This Row],[Membro]])))</f>
        <v/>
      </c>
      <c r="C2464" s="278"/>
      <c r="D2464" s="279"/>
      <c r="E2464" s="280" t="str">
        <f ca="1">IF(Table9[[#This Row],[Data de nascimento (aaaa-mm-dd)]]="","",(IF(A2464="","",DATEDIF(D2464,NOW(),"y"))))</f>
        <v/>
      </c>
      <c r="F2464" s="281"/>
      <c r="G2464" s="282"/>
      <c r="H2464" s="283" t="str">
        <f>IF(G2464="","",IF(G2464&gt;(auxiliar!L$2*14),"Sim","Não"))</f>
        <v/>
      </c>
      <c r="I2464" s="384" t="str">
        <f t="shared" si="162"/>
        <v/>
      </c>
      <c r="J2464" s="380" t="str">
        <f>IF(Table9[[#This Row],[Código do agregado
'[Entidade']]]="","",IF(A2464&lt;&gt;A2463,"A",IF(J2463="A","B",IF(J2463="B","C",IF(J2463="C","D",IF(J2463="D","E",IF(J2463="E","F",IF(J2463="F","G",IF(J2463="G","H",IF(J2463="H","I",IF(J2463="I","J",IF(J2463="J","K",IF(J2463="K","L",IF(J2463="L","M",IF(J2463="M","N",IF(J2463="N","O",IF(J2463="O","P",IF(J2463="P","Q"))))))))))))))))))</f>
        <v/>
      </c>
      <c r="K2464" s="284" t="str">
        <f t="shared" si="159"/>
        <v/>
      </c>
      <c r="L2464" s="285" t="str">
        <f t="shared" si="160"/>
        <v/>
      </c>
      <c r="M2464" s="286" t="str">
        <f t="shared" ca="1" si="161"/>
        <v/>
      </c>
      <c r="U2464" s="275"/>
    </row>
    <row r="2465" spans="1:21" x14ac:dyDescent="0.25">
      <c r="A2465" s="276"/>
      <c r="B2465" s="277" t="str">
        <f>IF(Table9[[#This Row],[Código do agregado
'[Entidade']]]="","",(CONCATENATE(VLOOKUP(Table9[[#This Row],[Código do agregado
'[Entidade']]],Table8[[Código do agregado '[Entidade']]:[Código do agregado
'[1º Direito']]],8,FALSE),".",Table9[[#This Row],[Membro]])))</f>
        <v/>
      </c>
      <c r="C2465" s="278"/>
      <c r="D2465" s="279"/>
      <c r="E2465" s="280" t="str">
        <f ca="1">IF(Table9[[#This Row],[Data de nascimento (aaaa-mm-dd)]]="","",(IF(A2465="","",DATEDIF(D2465,NOW(),"y"))))</f>
        <v/>
      </c>
      <c r="F2465" s="281"/>
      <c r="G2465" s="282"/>
      <c r="H2465" s="283" t="str">
        <f>IF(G2465="","",IF(G2465&gt;(auxiliar!L$2*14),"Sim","Não"))</f>
        <v/>
      </c>
      <c r="I2465" s="384" t="str">
        <f t="shared" si="162"/>
        <v/>
      </c>
      <c r="J2465" s="380" t="str">
        <f>IF(Table9[[#This Row],[Código do agregado
'[Entidade']]]="","",IF(A2465&lt;&gt;A2464,"A",IF(J2464="A","B",IF(J2464="B","C",IF(J2464="C","D",IF(J2464="D","E",IF(J2464="E","F",IF(J2464="F","G",IF(J2464="G","H",IF(J2464="H","I",IF(J2464="I","J",IF(J2464="J","K",IF(J2464="K","L",IF(J2464="L","M",IF(J2464="M","N",IF(J2464="N","O",IF(J2464="O","P",IF(J2464="P","Q"))))))))))))))))))</f>
        <v/>
      </c>
      <c r="K2465" s="284" t="str">
        <f t="shared" si="159"/>
        <v/>
      </c>
      <c r="L2465" s="285" t="str">
        <f t="shared" si="160"/>
        <v/>
      </c>
      <c r="M2465" s="286" t="str">
        <f t="shared" ca="1" si="161"/>
        <v/>
      </c>
      <c r="U2465" s="275"/>
    </row>
    <row r="2466" spans="1:21" x14ac:dyDescent="0.25">
      <c r="A2466" s="276"/>
      <c r="B2466" s="277" t="str">
        <f>IF(Table9[[#This Row],[Código do agregado
'[Entidade']]]="","",(CONCATENATE(VLOOKUP(Table9[[#This Row],[Código do agregado
'[Entidade']]],Table8[[Código do agregado '[Entidade']]:[Código do agregado
'[1º Direito']]],8,FALSE),".",Table9[[#This Row],[Membro]])))</f>
        <v/>
      </c>
      <c r="C2466" s="278"/>
      <c r="D2466" s="279"/>
      <c r="E2466" s="280" t="str">
        <f ca="1">IF(Table9[[#This Row],[Data de nascimento (aaaa-mm-dd)]]="","",(IF(A2466="","",DATEDIF(D2466,NOW(),"y"))))</f>
        <v/>
      </c>
      <c r="F2466" s="281"/>
      <c r="G2466" s="282"/>
      <c r="H2466" s="283" t="str">
        <f>IF(G2466="","",IF(G2466&gt;(auxiliar!L$2*14),"Sim","Não"))</f>
        <v/>
      </c>
      <c r="I2466" s="384" t="str">
        <f t="shared" si="162"/>
        <v/>
      </c>
      <c r="J2466" s="380" t="str">
        <f>IF(Table9[[#This Row],[Código do agregado
'[Entidade']]]="","",IF(A2466&lt;&gt;A2465,"A",IF(J2465="A","B",IF(J2465="B","C",IF(J2465="C","D",IF(J2465="D","E",IF(J2465="E","F",IF(J2465="F","G",IF(J2465="G","H",IF(J2465="H","I",IF(J2465="I","J",IF(J2465="J","K",IF(J2465="K","L",IF(J2465="L","M",IF(J2465="M","N",IF(J2465="N","O",IF(J2465="O","P",IF(J2465="P","Q"))))))))))))))))))</f>
        <v/>
      </c>
      <c r="K2466" s="284" t="str">
        <f t="shared" si="159"/>
        <v/>
      </c>
      <c r="L2466" s="285" t="str">
        <f t="shared" si="160"/>
        <v/>
      </c>
      <c r="M2466" s="286" t="str">
        <f t="shared" ca="1" si="161"/>
        <v/>
      </c>
      <c r="U2466" s="275"/>
    </row>
    <row r="2467" spans="1:21" x14ac:dyDescent="0.25">
      <c r="A2467" s="276"/>
      <c r="B2467" s="277" t="str">
        <f>IF(Table9[[#This Row],[Código do agregado
'[Entidade']]]="","",(CONCATENATE(VLOOKUP(Table9[[#This Row],[Código do agregado
'[Entidade']]],Table8[[Código do agregado '[Entidade']]:[Código do agregado
'[1º Direito']]],8,FALSE),".",Table9[[#This Row],[Membro]])))</f>
        <v/>
      </c>
      <c r="C2467" s="278"/>
      <c r="D2467" s="279"/>
      <c r="E2467" s="280" t="str">
        <f ca="1">IF(Table9[[#This Row],[Data de nascimento (aaaa-mm-dd)]]="","",(IF(A2467="","",DATEDIF(D2467,NOW(),"y"))))</f>
        <v/>
      </c>
      <c r="F2467" s="281"/>
      <c r="G2467" s="282"/>
      <c r="H2467" s="283" t="str">
        <f>IF(G2467="","",IF(G2467&gt;(auxiliar!L$2*14),"Sim","Não"))</f>
        <v/>
      </c>
      <c r="I2467" s="384" t="str">
        <f t="shared" si="162"/>
        <v/>
      </c>
      <c r="J2467" s="380" t="str">
        <f>IF(Table9[[#This Row],[Código do agregado
'[Entidade']]]="","",IF(A2467&lt;&gt;A2466,"A",IF(J2466="A","B",IF(J2466="B","C",IF(J2466="C","D",IF(J2466="D","E",IF(J2466="E","F",IF(J2466="F","G",IF(J2466="G","H",IF(J2466="H","I",IF(J2466="I","J",IF(J2466="J","K",IF(J2466="K","L",IF(J2466="L","M",IF(J2466="M","N",IF(J2466="N","O",IF(J2466="O","P",IF(J2466="P","Q"))))))))))))))))))</f>
        <v/>
      </c>
      <c r="K2467" s="284" t="str">
        <f t="shared" si="159"/>
        <v/>
      </c>
      <c r="L2467" s="285" t="str">
        <f t="shared" si="160"/>
        <v/>
      </c>
      <c r="M2467" s="286" t="str">
        <f t="shared" ca="1" si="161"/>
        <v/>
      </c>
      <c r="U2467" s="275"/>
    </row>
    <row r="2468" spans="1:21" x14ac:dyDescent="0.25">
      <c r="A2468" s="276"/>
      <c r="B2468" s="277" t="str">
        <f>IF(Table9[[#This Row],[Código do agregado
'[Entidade']]]="","",(CONCATENATE(VLOOKUP(Table9[[#This Row],[Código do agregado
'[Entidade']]],Table8[[Código do agregado '[Entidade']]:[Código do agregado
'[1º Direito']]],8,FALSE),".",Table9[[#This Row],[Membro]])))</f>
        <v/>
      </c>
      <c r="C2468" s="278"/>
      <c r="D2468" s="279"/>
      <c r="E2468" s="280" t="str">
        <f ca="1">IF(Table9[[#This Row],[Data de nascimento (aaaa-mm-dd)]]="","",(IF(A2468="","",DATEDIF(D2468,NOW(),"y"))))</f>
        <v/>
      </c>
      <c r="F2468" s="281"/>
      <c r="G2468" s="282"/>
      <c r="H2468" s="283" t="str">
        <f>IF(G2468="","",IF(G2468&gt;(auxiliar!L$2*14),"Sim","Não"))</f>
        <v/>
      </c>
      <c r="I2468" s="384" t="str">
        <f t="shared" si="162"/>
        <v/>
      </c>
      <c r="J2468" s="380" t="str">
        <f>IF(Table9[[#This Row],[Código do agregado
'[Entidade']]]="","",IF(A2468&lt;&gt;A2467,"A",IF(J2467="A","B",IF(J2467="B","C",IF(J2467="C","D",IF(J2467="D","E",IF(J2467="E","F",IF(J2467="F","G",IF(J2467="G","H",IF(J2467="H","I",IF(J2467="I","J",IF(J2467="J","K",IF(J2467="K","L",IF(J2467="L","M",IF(J2467="M","N",IF(J2467="N","O",IF(J2467="O","P",IF(J2467="P","Q"))))))))))))))))))</f>
        <v/>
      </c>
      <c r="K2468" s="284" t="str">
        <f t="shared" si="159"/>
        <v/>
      </c>
      <c r="L2468" s="285" t="str">
        <f t="shared" si="160"/>
        <v/>
      </c>
      <c r="M2468" s="286" t="str">
        <f t="shared" ca="1" si="161"/>
        <v/>
      </c>
      <c r="U2468" s="275"/>
    </row>
    <row r="2469" spans="1:21" x14ac:dyDescent="0.25">
      <c r="A2469" s="276"/>
      <c r="B2469" s="277" t="str">
        <f>IF(Table9[[#This Row],[Código do agregado
'[Entidade']]]="","",(CONCATENATE(VLOOKUP(Table9[[#This Row],[Código do agregado
'[Entidade']]],Table8[[Código do agregado '[Entidade']]:[Código do agregado
'[1º Direito']]],8,FALSE),".",Table9[[#This Row],[Membro]])))</f>
        <v/>
      </c>
      <c r="C2469" s="278"/>
      <c r="D2469" s="279"/>
      <c r="E2469" s="280" t="str">
        <f ca="1">IF(Table9[[#This Row],[Data de nascimento (aaaa-mm-dd)]]="","",(IF(A2469="","",DATEDIF(D2469,NOW(),"y"))))</f>
        <v/>
      </c>
      <c r="F2469" s="281"/>
      <c r="G2469" s="282"/>
      <c r="H2469" s="283" t="str">
        <f>IF(G2469="","",IF(G2469&gt;(auxiliar!L$2*14),"Sim","Não"))</f>
        <v/>
      </c>
      <c r="I2469" s="384" t="str">
        <f t="shared" si="162"/>
        <v/>
      </c>
      <c r="J2469" s="380" t="str">
        <f>IF(Table9[[#This Row],[Código do agregado
'[Entidade']]]="","",IF(A2469&lt;&gt;A2468,"A",IF(J2468="A","B",IF(J2468="B","C",IF(J2468="C","D",IF(J2468="D","E",IF(J2468="E","F",IF(J2468="F","G",IF(J2468="G","H",IF(J2468="H","I",IF(J2468="I","J",IF(J2468="J","K",IF(J2468="K","L",IF(J2468="L","M",IF(J2468="M","N",IF(J2468="N","O",IF(J2468="O","P",IF(J2468="P","Q"))))))))))))))))))</f>
        <v/>
      </c>
      <c r="K2469" s="284" t="str">
        <f t="shared" si="159"/>
        <v/>
      </c>
      <c r="L2469" s="285" t="str">
        <f t="shared" si="160"/>
        <v/>
      </c>
      <c r="M2469" s="286" t="str">
        <f t="shared" ca="1" si="161"/>
        <v/>
      </c>
      <c r="U2469" s="275"/>
    </row>
    <row r="2470" spans="1:21" x14ac:dyDescent="0.25">
      <c r="A2470" s="276"/>
      <c r="B2470" s="277" t="str">
        <f>IF(Table9[[#This Row],[Código do agregado
'[Entidade']]]="","",(CONCATENATE(VLOOKUP(Table9[[#This Row],[Código do agregado
'[Entidade']]],Table8[[Código do agregado '[Entidade']]:[Código do agregado
'[1º Direito']]],8,FALSE),".",Table9[[#This Row],[Membro]])))</f>
        <v/>
      </c>
      <c r="C2470" s="278"/>
      <c r="D2470" s="279"/>
      <c r="E2470" s="280" t="str">
        <f ca="1">IF(Table9[[#This Row],[Data de nascimento (aaaa-mm-dd)]]="","",(IF(A2470="","",DATEDIF(D2470,NOW(),"y"))))</f>
        <v/>
      </c>
      <c r="F2470" s="281"/>
      <c r="G2470" s="282"/>
      <c r="H2470" s="283" t="str">
        <f>IF(G2470="","",IF(G2470&gt;(auxiliar!L$2*14),"Sim","Não"))</f>
        <v/>
      </c>
      <c r="I2470" s="384" t="str">
        <f t="shared" si="162"/>
        <v/>
      </c>
      <c r="J2470" s="380" t="str">
        <f>IF(Table9[[#This Row],[Código do agregado
'[Entidade']]]="","",IF(A2470&lt;&gt;A2469,"A",IF(J2469="A","B",IF(J2469="B","C",IF(J2469="C","D",IF(J2469="D","E",IF(J2469="E","F",IF(J2469="F","G",IF(J2469="G","H",IF(J2469="H","I",IF(J2469="I","J",IF(J2469="J","K",IF(J2469="K","L",IF(J2469="L","M",IF(J2469="M","N",IF(J2469="N","O",IF(J2469="O","P",IF(J2469="P","Q"))))))))))))))))))</f>
        <v/>
      </c>
      <c r="K2470" s="284" t="str">
        <f t="shared" si="159"/>
        <v/>
      </c>
      <c r="L2470" s="285" t="str">
        <f t="shared" si="160"/>
        <v/>
      </c>
      <c r="M2470" s="286" t="str">
        <f t="shared" ca="1" si="161"/>
        <v/>
      </c>
      <c r="U2470" s="275"/>
    </row>
    <row r="2471" spans="1:21" x14ac:dyDescent="0.25">
      <c r="A2471" s="276"/>
      <c r="B2471" s="277" t="str">
        <f>IF(Table9[[#This Row],[Código do agregado
'[Entidade']]]="","",(CONCATENATE(VLOOKUP(Table9[[#This Row],[Código do agregado
'[Entidade']]],Table8[[Código do agregado '[Entidade']]:[Código do agregado
'[1º Direito']]],8,FALSE),".",Table9[[#This Row],[Membro]])))</f>
        <v/>
      </c>
      <c r="C2471" s="278"/>
      <c r="D2471" s="279"/>
      <c r="E2471" s="280" t="str">
        <f ca="1">IF(Table9[[#This Row],[Data de nascimento (aaaa-mm-dd)]]="","",(IF(A2471="","",DATEDIF(D2471,NOW(),"y"))))</f>
        <v/>
      </c>
      <c r="F2471" s="281"/>
      <c r="G2471" s="282"/>
      <c r="H2471" s="283" t="str">
        <f>IF(G2471="","",IF(G2471&gt;(auxiliar!L$2*14),"Sim","Não"))</f>
        <v/>
      </c>
      <c r="I2471" s="384" t="str">
        <f t="shared" si="162"/>
        <v/>
      </c>
      <c r="J2471" s="380" t="str">
        <f>IF(Table9[[#This Row],[Código do agregado
'[Entidade']]]="","",IF(A2471&lt;&gt;A2470,"A",IF(J2470="A","B",IF(J2470="B","C",IF(J2470="C","D",IF(J2470="D","E",IF(J2470="E","F",IF(J2470="F","G",IF(J2470="G","H",IF(J2470="H","I",IF(J2470="I","J",IF(J2470="J","K",IF(J2470="K","L",IF(J2470="L","M",IF(J2470="M","N",IF(J2470="N","O",IF(J2470="O","P",IF(J2470="P","Q"))))))))))))))))))</f>
        <v/>
      </c>
      <c r="K2471" s="284" t="str">
        <f t="shared" si="159"/>
        <v/>
      </c>
      <c r="L2471" s="285" t="str">
        <f t="shared" si="160"/>
        <v/>
      </c>
      <c r="M2471" s="286" t="str">
        <f t="shared" ca="1" si="161"/>
        <v/>
      </c>
      <c r="U2471" s="275"/>
    </row>
    <row r="2472" spans="1:21" x14ac:dyDescent="0.25">
      <c r="A2472" s="276"/>
      <c r="B2472" s="277" t="str">
        <f>IF(Table9[[#This Row],[Código do agregado
'[Entidade']]]="","",(CONCATENATE(VLOOKUP(Table9[[#This Row],[Código do agregado
'[Entidade']]],Table8[[Código do agregado '[Entidade']]:[Código do agregado
'[1º Direito']]],8,FALSE),".",Table9[[#This Row],[Membro]])))</f>
        <v/>
      </c>
      <c r="C2472" s="278"/>
      <c r="D2472" s="279"/>
      <c r="E2472" s="280" t="str">
        <f ca="1">IF(Table9[[#This Row],[Data de nascimento (aaaa-mm-dd)]]="","",(IF(A2472="","",DATEDIF(D2472,NOW(),"y"))))</f>
        <v/>
      </c>
      <c r="F2472" s="281"/>
      <c r="G2472" s="282"/>
      <c r="H2472" s="283" t="str">
        <f>IF(G2472="","",IF(G2472&gt;(auxiliar!L$2*14),"Sim","Não"))</f>
        <v/>
      </c>
      <c r="I2472" s="384" t="str">
        <f t="shared" si="162"/>
        <v/>
      </c>
      <c r="J2472" s="380" t="str">
        <f>IF(Table9[[#This Row],[Código do agregado
'[Entidade']]]="","",IF(A2472&lt;&gt;A2471,"A",IF(J2471="A","B",IF(J2471="B","C",IF(J2471="C","D",IF(J2471="D","E",IF(J2471="E","F",IF(J2471="F","G",IF(J2471="G","H",IF(J2471="H","I",IF(J2471="I","J",IF(J2471="J","K",IF(J2471="K","L",IF(J2471="L","M",IF(J2471="M","N",IF(J2471="N","O",IF(J2471="O","P",IF(J2471="P","Q"))))))))))))))))))</f>
        <v/>
      </c>
      <c r="K2472" s="284" t="str">
        <f t="shared" si="159"/>
        <v/>
      </c>
      <c r="L2472" s="285" t="str">
        <f t="shared" si="160"/>
        <v/>
      </c>
      <c r="M2472" s="286" t="str">
        <f t="shared" ca="1" si="161"/>
        <v/>
      </c>
      <c r="U2472" s="275"/>
    </row>
    <row r="2473" spans="1:21" x14ac:dyDescent="0.25">
      <c r="A2473" s="276"/>
      <c r="B2473" s="277" t="str">
        <f>IF(Table9[[#This Row],[Código do agregado
'[Entidade']]]="","",(CONCATENATE(VLOOKUP(Table9[[#This Row],[Código do agregado
'[Entidade']]],Table8[[Código do agregado '[Entidade']]:[Código do agregado
'[1º Direito']]],8,FALSE),".",Table9[[#This Row],[Membro]])))</f>
        <v/>
      </c>
      <c r="C2473" s="278"/>
      <c r="D2473" s="279"/>
      <c r="E2473" s="280" t="str">
        <f ca="1">IF(Table9[[#This Row],[Data de nascimento (aaaa-mm-dd)]]="","",(IF(A2473="","",DATEDIF(D2473,NOW(),"y"))))</f>
        <v/>
      </c>
      <c r="F2473" s="281"/>
      <c r="G2473" s="282"/>
      <c r="H2473" s="283" t="str">
        <f>IF(G2473="","",IF(G2473&gt;(auxiliar!L$2*14),"Sim","Não"))</f>
        <v/>
      </c>
      <c r="I2473" s="384" t="str">
        <f t="shared" si="162"/>
        <v/>
      </c>
      <c r="J2473" s="380" t="str">
        <f>IF(Table9[[#This Row],[Código do agregado
'[Entidade']]]="","",IF(A2473&lt;&gt;A2472,"A",IF(J2472="A","B",IF(J2472="B","C",IF(J2472="C","D",IF(J2472="D","E",IF(J2472="E","F",IF(J2472="F","G",IF(J2472="G","H",IF(J2472="H","I",IF(J2472="I","J",IF(J2472="J","K",IF(J2472="K","L",IF(J2472="L","M",IF(J2472="M","N",IF(J2472="N","O",IF(J2472="O","P",IF(J2472="P","Q"))))))))))))))))))</f>
        <v/>
      </c>
      <c r="K2473" s="284" t="str">
        <f t="shared" si="159"/>
        <v/>
      </c>
      <c r="L2473" s="285" t="str">
        <f t="shared" si="160"/>
        <v/>
      </c>
      <c r="M2473" s="286" t="str">
        <f t="shared" ca="1" si="161"/>
        <v/>
      </c>
      <c r="U2473" s="275"/>
    </row>
    <row r="2474" spans="1:21" x14ac:dyDescent="0.25">
      <c r="A2474" s="276"/>
      <c r="B2474" s="277" t="str">
        <f>IF(Table9[[#This Row],[Código do agregado
'[Entidade']]]="","",(CONCATENATE(VLOOKUP(Table9[[#This Row],[Código do agregado
'[Entidade']]],Table8[[Código do agregado '[Entidade']]:[Código do agregado
'[1º Direito']]],8,FALSE),".",Table9[[#This Row],[Membro]])))</f>
        <v/>
      </c>
      <c r="C2474" s="278"/>
      <c r="D2474" s="279"/>
      <c r="E2474" s="280" t="str">
        <f ca="1">IF(Table9[[#This Row],[Data de nascimento (aaaa-mm-dd)]]="","",(IF(A2474="","",DATEDIF(D2474,NOW(),"y"))))</f>
        <v/>
      </c>
      <c r="F2474" s="281"/>
      <c r="G2474" s="282"/>
      <c r="H2474" s="283" t="str">
        <f>IF(G2474="","",IF(G2474&gt;(auxiliar!L$2*14),"Sim","Não"))</f>
        <v/>
      </c>
      <c r="I2474" s="384" t="str">
        <f t="shared" si="162"/>
        <v/>
      </c>
      <c r="J2474" s="380" t="str">
        <f>IF(Table9[[#This Row],[Código do agregado
'[Entidade']]]="","",IF(A2474&lt;&gt;A2473,"A",IF(J2473="A","B",IF(J2473="B","C",IF(J2473="C","D",IF(J2473="D","E",IF(J2473="E","F",IF(J2473="F","G",IF(J2473="G","H",IF(J2473="H","I",IF(J2473="I","J",IF(J2473="J","K",IF(J2473="K","L",IF(J2473="L","M",IF(J2473="M","N",IF(J2473="N","O",IF(J2473="O","P",IF(J2473="P","Q"))))))))))))))))))</f>
        <v/>
      </c>
      <c r="K2474" s="284" t="str">
        <f t="shared" si="159"/>
        <v/>
      </c>
      <c r="L2474" s="285" t="str">
        <f t="shared" si="160"/>
        <v/>
      </c>
      <c r="M2474" s="286" t="str">
        <f t="shared" ca="1" si="161"/>
        <v/>
      </c>
      <c r="U2474" s="275"/>
    </row>
    <row r="2475" spans="1:21" x14ac:dyDescent="0.25">
      <c r="A2475" s="276"/>
      <c r="B2475" s="277" t="str">
        <f>IF(Table9[[#This Row],[Código do agregado
'[Entidade']]]="","",(CONCATENATE(VLOOKUP(Table9[[#This Row],[Código do agregado
'[Entidade']]],Table8[[Código do agregado '[Entidade']]:[Código do agregado
'[1º Direito']]],8,FALSE),".",Table9[[#This Row],[Membro]])))</f>
        <v/>
      </c>
      <c r="C2475" s="278"/>
      <c r="D2475" s="279"/>
      <c r="E2475" s="280" t="str">
        <f ca="1">IF(Table9[[#This Row],[Data de nascimento (aaaa-mm-dd)]]="","",(IF(A2475="","",DATEDIF(D2475,NOW(),"y"))))</f>
        <v/>
      </c>
      <c r="F2475" s="281"/>
      <c r="G2475" s="282"/>
      <c r="H2475" s="283" t="str">
        <f>IF(G2475="","",IF(G2475&gt;(auxiliar!L$2*14),"Sim","Não"))</f>
        <v/>
      </c>
      <c r="I2475" s="384" t="str">
        <f t="shared" si="162"/>
        <v/>
      </c>
      <c r="J2475" s="380" t="str">
        <f>IF(Table9[[#This Row],[Código do agregado
'[Entidade']]]="","",IF(A2475&lt;&gt;A2474,"A",IF(J2474="A","B",IF(J2474="B","C",IF(J2474="C","D",IF(J2474="D","E",IF(J2474="E","F",IF(J2474="F","G",IF(J2474="G","H",IF(J2474="H","I",IF(J2474="I","J",IF(J2474="J","K",IF(J2474="K","L",IF(J2474="L","M",IF(J2474="M","N",IF(J2474="N","O",IF(J2474="O","P",IF(J2474="P","Q"))))))))))))))))))</f>
        <v/>
      </c>
      <c r="K2475" s="284" t="str">
        <f t="shared" ref="K2475:K2521" si="163">IFERROR(IF(OR(RIGHT(C2475,1)-(11-((9*LEFT(C2475,1)+8*MID(C2475,2,1)+7*MID(C2475,3,1)+6*MID(C2475,4,1)+5*MID(C2475,5,1)+4*MID(C2475,6,1)+3*MID(C2475,7,1)+2*MID(C2475,8,1))-(11*INT((9*LEFT(C2475,1)+8*MID(C2475,2,1)+7*MID(C2475,3,1)+6*MID(C2475,4,1)+5*MID(C2475,5,1)+4*MID(C2475,6,1)+3*MID(C2475,7,1)+2*MID(C2475,8,1))/11))))=0,RIGHT(C2475,1)-(11-((9*LEFT(C2475,1)+8*MID(C2475,2,1)+7*MID(C2475,3,1)+6*MID(C2475,4,1)+5*MID(C2475,5,1)+4*MID(C2475,6,1)+3*MID(C2475,7,1)+2*MID(C2475,8,1))-(11*INT((9*LEFT(C2475,1)+8*MID(C2475,2,1)+7*MID(C2475,3,1)+6*MID(C2475,4,1)+5*MID(C2475,5,1)+4*MID(C2475,6,1)+3*MID(C2475,7,1)+2*MID(C2475,8,1))/11))))=-11,RIGHT(C2475,1)-(11-((9*LEFT(C2475,1)+8*MID(C2475,2,1)+7*MID(C2475,3,1)+6*MID(C2475,4,1)+5*MID(C2475,5,1)+4*MID(C2475,6,1)+3*MID(C2475,7,1)+2*MID(C2475,8,1))-(11*INT((9*LEFT(C2475,1)+8*MID(C2475,2,1)+7*MID(C2475,3,1)+6*MID(C2475,4,1)+5*MID(C2475,5,1)+4*MID(C2475,6,1)+3*MID(C2475,7,1)+2*MID(C2475,8,1))/11))))=-10),"","X"),"")</f>
        <v/>
      </c>
      <c r="L2475" s="285" t="str">
        <f t="shared" ref="L2475:L2521" si="164">IF(RIGHT(B2475,1)="A","",IF(B2475="","",IF(OR(E2475&gt;65,AND(E2475&gt;17,E2475&lt;26)),"Rend","")))</f>
        <v/>
      </c>
      <c r="M2475" s="286" t="str">
        <f t="shared" ref="M2475:M2521" ca="1" si="165">IF(OR(E2475&lt;18,AND(H2475="Não",L2475="Rend")),"Dep","")</f>
        <v/>
      </c>
      <c r="U2475" s="275"/>
    </row>
    <row r="2476" spans="1:21" x14ac:dyDescent="0.25">
      <c r="A2476" s="276"/>
      <c r="B2476" s="277" t="str">
        <f>IF(Table9[[#This Row],[Código do agregado
'[Entidade']]]="","",(CONCATENATE(VLOOKUP(Table9[[#This Row],[Código do agregado
'[Entidade']]],Table8[[Código do agregado '[Entidade']]:[Código do agregado
'[1º Direito']]],8,FALSE),".",Table9[[#This Row],[Membro]])))</f>
        <v/>
      </c>
      <c r="C2476" s="278"/>
      <c r="D2476" s="279"/>
      <c r="E2476" s="280" t="str">
        <f ca="1">IF(Table9[[#This Row],[Data de nascimento (aaaa-mm-dd)]]="","",(IF(A2476="","",DATEDIF(D2476,NOW(),"y"))))</f>
        <v/>
      </c>
      <c r="F2476" s="281"/>
      <c r="G2476" s="282"/>
      <c r="H2476" s="283" t="str">
        <f>IF(G2476="","",IF(G2476&gt;(auxiliar!L$2*14),"Sim","Não"))</f>
        <v/>
      </c>
      <c r="I2476" s="384" t="str">
        <f t="shared" si="162"/>
        <v/>
      </c>
      <c r="J2476" s="380" t="str">
        <f>IF(Table9[[#This Row],[Código do agregado
'[Entidade']]]="","",IF(A2476&lt;&gt;A2475,"A",IF(J2475="A","B",IF(J2475="B","C",IF(J2475="C","D",IF(J2475="D","E",IF(J2475="E","F",IF(J2475="F","G",IF(J2475="G","H",IF(J2475="H","I",IF(J2475="I","J",IF(J2475="J","K",IF(J2475="K","L",IF(J2475="L","M",IF(J2475="M","N",IF(J2475="N","O",IF(J2475="O","P",IF(J2475="P","Q"))))))))))))))))))</f>
        <v/>
      </c>
      <c r="K2476" s="284" t="str">
        <f t="shared" si="163"/>
        <v/>
      </c>
      <c r="L2476" s="285" t="str">
        <f t="shared" si="164"/>
        <v/>
      </c>
      <c r="M2476" s="286" t="str">
        <f t="shared" ca="1" si="165"/>
        <v/>
      </c>
      <c r="U2476" s="275"/>
    </row>
    <row r="2477" spans="1:21" x14ac:dyDescent="0.25">
      <c r="A2477" s="276"/>
      <c r="B2477" s="277" t="str">
        <f>IF(Table9[[#This Row],[Código do agregado
'[Entidade']]]="","",(CONCATENATE(VLOOKUP(Table9[[#This Row],[Código do agregado
'[Entidade']]],Table8[[Código do agregado '[Entidade']]:[Código do agregado
'[1º Direito']]],8,FALSE),".",Table9[[#This Row],[Membro]])))</f>
        <v/>
      </c>
      <c r="C2477" s="278"/>
      <c r="D2477" s="279"/>
      <c r="E2477" s="280" t="str">
        <f ca="1">IF(Table9[[#This Row],[Data de nascimento (aaaa-mm-dd)]]="","",(IF(A2477="","",DATEDIF(D2477,NOW(),"y"))))</f>
        <v/>
      </c>
      <c r="F2477" s="281"/>
      <c r="G2477" s="282"/>
      <c r="H2477" s="283" t="str">
        <f>IF(G2477="","",IF(G2477&gt;(auxiliar!L$2*14),"Sim","Não"))</f>
        <v/>
      </c>
      <c r="I2477" s="384" t="str">
        <f t="shared" si="162"/>
        <v/>
      </c>
      <c r="J2477" s="380" t="str">
        <f>IF(Table9[[#This Row],[Código do agregado
'[Entidade']]]="","",IF(A2477&lt;&gt;A2476,"A",IF(J2476="A","B",IF(J2476="B","C",IF(J2476="C","D",IF(J2476="D","E",IF(J2476="E","F",IF(J2476="F","G",IF(J2476="G","H",IF(J2476="H","I",IF(J2476="I","J",IF(J2476="J","K",IF(J2476="K","L",IF(J2476="L","M",IF(J2476="M","N",IF(J2476="N","O",IF(J2476="O","P",IF(J2476="P","Q"))))))))))))))))))</f>
        <v/>
      </c>
      <c r="K2477" s="284" t="str">
        <f t="shared" si="163"/>
        <v/>
      </c>
      <c r="L2477" s="285" t="str">
        <f t="shared" si="164"/>
        <v/>
      </c>
      <c r="M2477" s="286" t="str">
        <f t="shared" ca="1" si="165"/>
        <v/>
      </c>
      <c r="U2477" s="275"/>
    </row>
    <row r="2478" spans="1:21" x14ac:dyDescent="0.25">
      <c r="A2478" s="276"/>
      <c r="B2478" s="277" t="str">
        <f>IF(Table9[[#This Row],[Código do agregado
'[Entidade']]]="","",(CONCATENATE(VLOOKUP(Table9[[#This Row],[Código do agregado
'[Entidade']]],Table8[[Código do agregado '[Entidade']]:[Código do agregado
'[1º Direito']]],8,FALSE),".",Table9[[#This Row],[Membro]])))</f>
        <v/>
      </c>
      <c r="C2478" s="278"/>
      <c r="D2478" s="279"/>
      <c r="E2478" s="280" t="str">
        <f ca="1">IF(Table9[[#This Row],[Data de nascimento (aaaa-mm-dd)]]="","",(IF(A2478="","",DATEDIF(D2478,NOW(),"y"))))</f>
        <v/>
      </c>
      <c r="F2478" s="281"/>
      <c r="G2478" s="282"/>
      <c r="H2478" s="283" t="str">
        <f>IF(G2478="","",IF(G2478&gt;(auxiliar!L$2*14),"Sim","Não"))</f>
        <v/>
      </c>
      <c r="I2478" s="384" t="str">
        <f t="shared" si="162"/>
        <v/>
      </c>
      <c r="J2478" s="380" t="str">
        <f>IF(Table9[[#This Row],[Código do agregado
'[Entidade']]]="","",IF(A2478&lt;&gt;A2477,"A",IF(J2477="A","B",IF(J2477="B","C",IF(J2477="C","D",IF(J2477="D","E",IF(J2477="E","F",IF(J2477="F","G",IF(J2477="G","H",IF(J2477="H","I",IF(J2477="I","J",IF(J2477="J","K",IF(J2477="K","L",IF(J2477="L","M",IF(J2477="M","N",IF(J2477="N","O",IF(J2477="O","P",IF(J2477="P","Q"))))))))))))))))))</f>
        <v/>
      </c>
      <c r="K2478" s="284" t="str">
        <f t="shared" si="163"/>
        <v/>
      </c>
      <c r="L2478" s="285" t="str">
        <f t="shared" si="164"/>
        <v/>
      </c>
      <c r="M2478" s="286" t="str">
        <f t="shared" ca="1" si="165"/>
        <v/>
      </c>
      <c r="U2478" s="275"/>
    </row>
    <row r="2479" spans="1:21" x14ac:dyDescent="0.25">
      <c r="A2479" s="276"/>
      <c r="B2479" s="277" t="str">
        <f>IF(Table9[[#This Row],[Código do agregado
'[Entidade']]]="","",(CONCATENATE(VLOOKUP(Table9[[#This Row],[Código do agregado
'[Entidade']]],Table8[[Código do agregado '[Entidade']]:[Código do agregado
'[1º Direito']]],8,FALSE),".",Table9[[#This Row],[Membro]])))</f>
        <v/>
      </c>
      <c r="C2479" s="278"/>
      <c r="D2479" s="279"/>
      <c r="E2479" s="280" t="str">
        <f ca="1">IF(Table9[[#This Row],[Data de nascimento (aaaa-mm-dd)]]="","",(IF(A2479="","",DATEDIF(D2479,NOW(),"y"))))</f>
        <v/>
      </c>
      <c r="F2479" s="281"/>
      <c r="G2479" s="282"/>
      <c r="H2479" s="283" t="str">
        <f>IF(G2479="","",IF(G2479&gt;(auxiliar!L$2*14),"Sim","Não"))</f>
        <v/>
      </c>
      <c r="I2479" s="384" t="str">
        <f t="shared" si="162"/>
        <v/>
      </c>
      <c r="J2479" s="380" t="str">
        <f>IF(Table9[[#This Row],[Código do agregado
'[Entidade']]]="","",IF(A2479&lt;&gt;A2478,"A",IF(J2478="A","B",IF(J2478="B","C",IF(J2478="C","D",IF(J2478="D","E",IF(J2478="E","F",IF(J2478="F","G",IF(J2478="G","H",IF(J2478="H","I",IF(J2478="I","J",IF(J2478="J","K",IF(J2478="K","L",IF(J2478="L","M",IF(J2478="M","N",IF(J2478="N","O",IF(J2478="O","P",IF(J2478="P","Q"))))))))))))))))))</f>
        <v/>
      </c>
      <c r="K2479" s="284" t="str">
        <f t="shared" si="163"/>
        <v/>
      </c>
      <c r="L2479" s="285" t="str">
        <f t="shared" si="164"/>
        <v/>
      </c>
      <c r="M2479" s="286" t="str">
        <f t="shared" ca="1" si="165"/>
        <v/>
      </c>
      <c r="U2479" s="275"/>
    </row>
    <row r="2480" spans="1:21" x14ac:dyDescent="0.25">
      <c r="A2480" s="276"/>
      <c r="B2480" s="277" t="str">
        <f>IF(Table9[[#This Row],[Código do agregado
'[Entidade']]]="","",(CONCATENATE(VLOOKUP(Table9[[#This Row],[Código do agregado
'[Entidade']]],Table8[[Código do agregado '[Entidade']]:[Código do agregado
'[1º Direito']]],8,FALSE),".",Table9[[#This Row],[Membro]])))</f>
        <v/>
      </c>
      <c r="C2480" s="278"/>
      <c r="D2480" s="279"/>
      <c r="E2480" s="280" t="str">
        <f ca="1">IF(Table9[[#This Row],[Data de nascimento (aaaa-mm-dd)]]="","",(IF(A2480="","",DATEDIF(D2480,NOW(),"y"))))</f>
        <v/>
      </c>
      <c r="F2480" s="281"/>
      <c r="G2480" s="282"/>
      <c r="H2480" s="283" t="str">
        <f>IF(G2480="","",IF(G2480&gt;(auxiliar!L$2*14),"Sim","Não"))</f>
        <v/>
      </c>
      <c r="I2480" s="384" t="str">
        <f t="shared" si="162"/>
        <v/>
      </c>
      <c r="J2480" s="380" t="str">
        <f>IF(Table9[[#This Row],[Código do agregado
'[Entidade']]]="","",IF(A2480&lt;&gt;A2479,"A",IF(J2479="A","B",IF(J2479="B","C",IF(J2479="C","D",IF(J2479="D","E",IF(J2479="E","F",IF(J2479="F","G",IF(J2479="G","H",IF(J2479="H","I",IF(J2479="I","J",IF(J2479="J","K",IF(J2479="K","L",IF(J2479="L","M",IF(J2479="M","N",IF(J2479="N","O",IF(J2479="O","P",IF(J2479="P","Q"))))))))))))))))))</f>
        <v/>
      </c>
      <c r="K2480" s="284" t="str">
        <f t="shared" si="163"/>
        <v/>
      </c>
      <c r="L2480" s="285" t="str">
        <f t="shared" si="164"/>
        <v/>
      </c>
      <c r="M2480" s="286" t="str">
        <f t="shared" ca="1" si="165"/>
        <v/>
      </c>
      <c r="U2480" s="275"/>
    </row>
    <row r="2481" spans="1:21" x14ac:dyDescent="0.25">
      <c r="A2481" s="276"/>
      <c r="B2481" s="277" t="str">
        <f>IF(Table9[[#This Row],[Código do agregado
'[Entidade']]]="","",(CONCATENATE(VLOOKUP(Table9[[#This Row],[Código do agregado
'[Entidade']]],Table8[[Código do agregado '[Entidade']]:[Código do agregado
'[1º Direito']]],8,FALSE),".",Table9[[#This Row],[Membro]])))</f>
        <v/>
      </c>
      <c r="C2481" s="278"/>
      <c r="D2481" s="279"/>
      <c r="E2481" s="280" t="str">
        <f ca="1">IF(Table9[[#This Row],[Data de nascimento (aaaa-mm-dd)]]="","",(IF(A2481="","",DATEDIF(D2481,NOW(),"y"))))</f>
        <v/>
      </c>
      <c r="F2481" s="281"/>
      <c r="G2481" s="282"/>
      <c r="H2481" s="283" t="str">
        <f>IF(G2481="","",IF(G2481&gt;(auxiliar!L$2*14),"Sim","Não"))</f>
        <v/>
      </c>
      <c r="I2481" s="384" t="str">
        <f t="shared" si="162"/>
        <v/>
      </c>
      <c r="J2481" s="380" t="str">
        <f>IF(Table9[[#This Row],[Código do agregado
'[Entidade']]]="","",IF(A2481&lt;&gt;A2480,"A",IF(J2480="A","B",IF(J2480="B","C",IF(J2480="C","D",IF(J2480="D","E",IF(J2480="E","F",IF(J2480="F","G",IF(J2480="G","H",IF(J2480="H","I",IF(J2480="I","J",IF(J2480="J","K",IF(J2480="K","L",IF(J2480="L","M",IF(J2480="M","N",IF(J2480="N","O",IF(J2480="O","P",IF(J2480="P","Q"))))))))))))))))))</f>
        <v/>
      </c>
      <c r="K2481" s="284" t="str">
        <f t="shared" si="163"/>
        <v/>
      </c>
      <c r="L2481" s="285" t="str">
        <f t="shared" si="164"/>
        <v/>
      </c>
      <c r="M2481" s="286" t="str">
        <f t="shared" ca="1" si="165"/>
        <v/>
      </c>
      <c r="U2481" s="275"/>
    </row>
    <row r="2482" spans="1:21" x14ac:dyDescent="0.25">
      <c r="A2482" s="276"/>
      <c r="B2482" s="277" t="str">
        <f>IF(Table9[[#This Row],[Código do agregado
'[Entidade']]]="","",(CONCATENATE(VLOOKUP(Table9[[#This Row],[Código do agregado
'[Entidade']]],Table8[[Código do agregado '[Entidade']]:[Código do agregado
'[1º Direito']]],8,FALSE),".",Table9[[#This Row],[Membro]])))</f>
        <v/>
      </c>
      <c r="C2482" s="278"/>
      <c r="D2482" s="279"/>
      <c r="E2482" s="280" t="str">
        <f ca="1">IF(Table9[[#This Row],[Data de nascimento (aaaa-mm-dd)]]="","",(IF(A2482="","",DATEDIF(D2482,NOW(),"y"))))</f>
        <v/>
      </c>
      <c r="F2482" s="281"/>
      <c r="G2482" s="282"/>
      <c r="H2482" s="283" t="str">
        <f>IF(G2482="","",IF(G2482&gt;(auxiliar!L$2*14),"Sim","Não"))</f>
        <v/>
      </c>
      <c r="I2482" s="384" t="str">
        <f t="shared" si="162"/>
        <v/>
      </c>
      <c r="J2482" s="380" t="str">
        <f>IF(Table9[[#This Row],[Código do agregado
'[Entidade']]]="","",IF(A2482&lt;&gt;A2481,"A",IF(J2481="A","B",IF(J2481="B","C",IF(J2481="C","D",IF(J2481="D","E",IF(J2481="E","F",IF(J2481="F","G",IF(J2481="G","H",IF(J2481="H","I",IF(J2481="I","J",IF(J2481="J","K",IF(J2481="K","L",IF(J2481="L","M",IF(J2481="M","N",IF(J2481="N","O",IF(J2481="O","P",IF(J2481="P","Q"))))))))))))))))))</f>
        <v/>
      </c>
      <c r="K2482" s="284" t="str">
        <f t="shared" si="163"/>
        <v/>
      </c>
      <c r="L2482" s="285" t="str">
        <f t="shared" si="164"/>
        <v/>
      </c>
      <c r="M2482" s="286" t="str">
        <f t="shared" ca="1" si="165"/>
        <v/>
      </c>
      <c r="U2482" s="275"/>
    </row>
    <row r="2483" spans="1:21" x14ac:dyDescent="0.25">
      <c r="A2483" s="276"/>
      <c r="B2483" s="277" t="str">
        <f>IF(Table9[[#This Row],[Código do agregado
'[Entidade']]]="","",(CONCATENATE(VLOOKUP(Table9[[#This Row],[Código do agregado
'[Entidade']]],Table8[[Código do agregado '[Entidade']]:[Código do agregado
'[1º Direito']]],8,FALSE),".",Table9[[#This Row],[Membro]])))</f>
        <v/>
      </c>
      <c r="C2483" s="278"/>
      <c r="D2483" s="279"/>
      <c r="E2483" s="280" t="str">
        <f ca="1">IF(Table9[[#This Row],[Data de nascimento (aaaa-mm-dd)]]="","",(IF(A2483="","",DATEDIF(D2483,NOW(),"y"))))</f>
        <v/>
      </c>
      <c r="F2483" s="281"/>
      <c r="G2483" s="282"/>
      <c r="H2483" s="283" t="str">
        <f>IF(G2483="","",IF(G2483&gt;(auxiliar!L$2*14),"Sim","Não"))</f>
        <v/>
      </c>
      <c r="I2483" s="384" t="str">
        <f t="shared" si="162"/>
        <v/>
      </c>
      <c r="J2483" s="380" t="str">
        <f>IF(Table9[[#This Row],[Código do agregado
'[Entidade']]]="","",IF(A2483&lt;&gt;A2482,"A",IF(J2482="A","B",IF(J2482="B","C",IF(J2482="C","D",IF(J2482="D","E",IF(J2482="E","F",IF(J2482="F","G",IF(J2482="G","H",IF(J2482="H","I",IF(J2482="I","J",IF(J2482="J","K",IF(J2482="K","L",IF(J2482="L","M",IF(J2482="M","N",IF(J2482="N","O",IF(J2482="O","P",IF(J2482="P","Q"))))))))))))))))))</f>
        <v/>
      </c>
      <c r="K2483" s="284" t="str">
        <f t="shared" si="163"/>
        <v/>
      </c>
      <c r="L2483" s="285" t="str">
        <f t="shared" si="164"/>
        <v/>
      </c>
      <c r="M2483" s="286" t="str">
        <f t="shared" ca="1" si="165"/>
        <v/>
      </c>
      <c r="U2483" s="275"/>
    </row>
    <row r="2484" spans="1:21" x14ac:dyDescent="0.25">
      <c r="A2484" s="276"/>
      <c r="B2484" s="277" t="str">
        <f>IF(Table9[[#This Row],[Código do agregado
'[Entidade']]]="","",(CONCATENATE(VLOOKUP(Table9[[#This Row],[Código do agregado
'[Entidade']]],Table8[[Código do agregado '[Entidade']]:[Código do agregado
'[1º Direito']]],8,FALSE),".",Table9[[#This Row],[Membro]])))</f>
        <v/>
      </c>
      <c r="C2484" s="278"/>
      <c r="D2484" s="279"/>
      <c r="E2484" s="280" t="str">
        <f ca="1">IF(Table9[[#This Row],[Data de nascimento (aaaa-mm-dd)]]="","",(IF(A2484="","",DATEDIF(D2484,NOW(),"y"))))</f>
        <v/>
      </c>
      <c r="F2484" s="281"/>
      <c r="G2484" s="282"/>
      <c r="H2484" s="283" t="str">
        <f>IF(G2484="","",IF(G2484&gt;(auxiliar!L$2*14),"Sim","Não"))</f>
        <v/>
      </c>
      <c r="I2484" s="384" t="str">
        <f t="shared" si="162"/>
        <v/>
      </c>
      <c r="J2484" s="380" t="str">
        <f>IF(Table9[[#This Row],[Código do agregado
'[Entidade']]]="","",IF(A2484&lt;&gt;A2483,"A",IF(J2483="A","B",IF(J2483="B","C",IF(J2483="C","D",IF(J2483="D","E",IF(J2483="E","F",IF(J2483="F","G",IF(J2483="G","H",IF(J2483="H","I",IF(J2483="I","J",IF(J2483="J","K",IF(J2483="K","L",IF(J2483="L","M",IF(J2483="M","N",IF(J2483="N","O",IF(J2483="O","P",IF(J2483="P","Q"))))))))))))))))))</f>
        <v/>
      </c>
      <c r="K2484" s="284" t="str">
        <f t="shared" si="163"/>
        <v/>
      </c>
      <c r="L2484" s="285" t="str">
        <f t="shared" si="164"/>
        <v/>
      </c>
      <c r="M2484" s="286" t="str">
        <f t="shared" ca="1" si="165"/>
        <v/>
      </c>
      <c r="U2484" s="275"/>
    </row>
    <row r="2485" spans="1:21" x14ac:dyDescent="0.25">
      <c r="A2485" s="276"/>
      <c r="B2485" s="277" t="str">
        <f>IF(Table9[[#This Row],[Código do agregado
'[Entidade']]]="","",(CONCATENATE(VLOOKUP(Table9[[#This Row],[Código do agregado
'[Entidade']]],Table8[[Código do agregado '[Entidade']]:[Código do agregado
'[1º Direito']]],8,FALSE),".",Table9[[#This Row],[Membro]])))</f>
        <v/>
      </c>
      <c r="C2485" s="278"/>
      <c r="D2485" s="279"/>
      <c r="E2485" s="280" t="str">
        <f ca="1">IF(Table9[[#This Row],[Data de nascimento (aaaa-mm-dd)]]="","",(IF(A2485="","",DATEDIF(D2485,NOW(),"y"))))</f>
        <v/>
      </c>
      <c r="F2485" s="281"/>
      <c r="G2485" s="282"/>
      <c r="H2485" s="283" t="str">
        <f>IF(G2485="","",IF(G2485&gt;(auxiliar!L$2*14),"Sim","Não"))</f>
        <v/>
      </c>
      <c r="I2485" s="384" t="str">
        <f t="shared" si="162"/>
        <v/>
      </c>
      <c r="J2485" s="380" t="str">
        <f>IF(Table9[[#This Row],[Código do agregado
'[Entidade']]]="","",IF(A2485&lt;&gt;A2484,"A",IF(J2484="A","B",IF(J2484="B","C",IF(J2484="C","D",IF(J2484="D","E",IF(J2484="E","F",IF(J2484="F","G",IF(J2484="G","H",IF(J2484="H","I",IF(J2484="I","J",IF(J2484="J","K",IF(J2484="K","L",IF(J2484="L","M",IF(J2484="M","N",IF(J2484="N","O",IF(J2484="O","P",IF(J2484="P","Q"))))))))))))))))))</f>
        <v/>
      </c>
      <c r="K2485" s="284" t="str">
        <f t="shared" si="163"/>
        <v/>
      </c>
      <c r="L2485" s="285" t="str">
        <f t="shared" si="164"/>
        <v/>
      </c>
      <c r="M2485" s="286" t="str">
        <f t="shared" ca="1" si="165"/>
        <v/>
      </c>
      <c r="U2485" s="275"/>
    </row>
    <row r="2486" spans="1:21" x14ac:dyDescent="0.25">
      <c r="A2486" s="276"/>
      <c r="B2486" s="277" t="str">
        <f>IF(Table9[[#This Row],[Código do agregado
'[Entidade']]]="","",(CONCATENATE(VLOOKUP(Table9[[#This Row],[Código do agregado
'[Entidade']]],Table8[[Código do agregado '[Entidade']]:[Código do agregado
'[1º Direito']]],8,FALSE),".",Table9[[#This Row],[Membro]])))</f>
        <v/>
      </c>
      <c r="C2486" s="278"/>
      <c r="D2486" s="279"/>
      <c r="E2486" s="280" t="str">
        <f ca="1">IF(Table9[[#This Row],[Data de nascimento (aaaa-mm-dd)]]="","",(IF(A2486="","",DATEDIF(D2486,NOW(),"y"))))</f>
        <v/>
      </c>
      <c r="F2486" s="281"/>
      <c r="G2486" s="282"/>
      <c r="H2486" s="283" t="str">
        <f>IF(G2486="","",IF(G2486&gt;(auxiliar!L$2*14),"Sim","Não"))</f>
        <v/>
      </c>
      <c r="I2486" s="384" t="str">
        <f t="shared" si="162"/>
        <v/>
      </c>
      <c r="J2486" s="380" t="str">
        <f>IF(Table9[[#This Row],[Código do agregado
'[Entidade']]]="","",IF(A2486&lt;&gt;A2485,"A",IF(J2485="A","B",IF(J2485="B","C",IF(J2485="C","D",IF(J2485="D","E",IF(J2485="E","F",IF(J2485="F","G",IF(J2485="G","H",IF(J2485="H","I",IF(J2485="I","J",IF(J2485="J","K",IF(J2485="K","L",IF(J2485="L","M",IF(J2485="M","N",IF(J2485="N","O",IF(J2485="O","P",IF(J2485="P","Q"))))))))))))))))))</f>
        <v/>
      </c>
      <c r="K2486" s="284" t="str">
        <f t="shared" si="163"/>
        <v/>
      </c>
      <c r="L2486" s="285" t="str">
        <f t="shared" si="164"/>
        <v/>
      </c>
      <c r="M2486" s="286" t="str">
        <f t="shared" ca="1" si="165"/>
        <v/>
      </c>
      <c r="U2486" s="275"/>
    </row>
    <row r="2487" spans="1:21" x14ac:dyDescent="0.25">
      <c r="A2487" s="276"/>
      <c r="B2487" s="277" t="str">
        <f>IF(Table9[[#This Row],[Código do agregado
'[Entidade']]]="","",(CONCATENATE(VLOOKUP(Table9[[#This Row],[Código do agregado
'[Entidade']]],Table8[[Código do agregado '[Entidade']]:[Código do agregado
'[1º Direito']]],8,FALSE),".",Table9[[#This Row],[Membro]])))</f>
        <v/>
      </c>
      <c r="C2487" s="278"/>
      <c r="D2487" s="279"/>
      <c r="E2487" s="280" t="str">
        <f ca="1">IF(Table9[[#This Row],[Data de nascimento (aaaa-mm-dd)]]="","",(IF(A2487="","",DATEDIF(D2487,NOW(),"y"))))</f>
        <v/>
      </c>
      <c r="F2487" s="281"/>
      <c r="G2487" s="282"/>
      <c r="H2487" s="283" t="str">
        <f>IF(G2487="","",IF(G2487&gt;(auxiliar!L$2*14),"Sim","Não"))</f>
        <v/>
      </c>
      <c r="I2487" s="384" t="str">
        <f t="shared" si="162"/>
        <v/>
      </c>
      <c r="J2487" s="380" t="str">
        <f>IF(Table9[[#This Row],[Código do agregado
'[Entidade']]]="","",IF(A2487&lt;&gt;A2486,"A",IF(J2486="A","B",IF(J2486="B","C",IF(J2486="C","D",IF(J2486="D","E",IF(J2486="E","F",IF(J2486="F","G",IF(J2486="G","H",IF(J2486="H","I",IF(J2486="I","J",IF(J2486="J","K",IF(J2486="K","L",IF(J2486="L","M",IF(J2486="M","N",IF(J2486="N","O",IF(J2486="O","P",IF(J2486="P","Q"))))))))))))))))))</f>
        <v/>
      </c>
      <c r="K2487" s="284" t="str">
        <f t="shared" si="163"/>
        <v/>
      </c>
      <c r="L2487" s="285" t="str">
        <f t="shared" si="164"/>
        <v/>
      </c>
      <c r="M2487" s="286" t="str">
        <f t="shared" ca="1" si="165"/>
        <v/>
      </c>
      <c r="U2487" s="275"/>
    </row>
    <row r="2488" spans="1:21" x14ac:dyDescent="0.25">
      <c r="A2488" s="276"/>
      <c r="B2488" s="277" t="str">
        <f>IF(Table9[[#This Row],[Código do agregado
'[Entidade']]]="","",(CONCATENATE(VLOOKUP(Table9[[#This Row],[Código do agregado
'[Entidade']]],Table8[[Código do agregado '[Entidade']]:[Código do agregado
'[1º Direito']]],8,FALSE),".",Table9[[#This Row],[Membro]])))</f>
        <v/>
      </c>
      <c r="C2488" s="278"/>
      <c r="D2488" s="279"/>
      <c r="E2488" s="280" t="str">
        <f ca="1">IF(Table9[[#This Row],[Data de nascimento (aaaa-mm-dd)]]="","",(IF(A2488="","",DATEDIF(D2488,NOW(),"y"))))</f>
        <v/>
      </c>
      <c r="F2488" s="281"/>
      <c r="G2488" s="282"/>
      <c r="H2488" s="283" t="str">
        <f>IF(G2488="","",IF(G2488&gt;(auxiliar!L$2*14),"Sim","Não"))</f>
        <v/>
      </c>
      <c r="I2488" s="384" t="str">
        <f t="shared" si="162"/>
        <v/>
      </c>
      <c r="J2488" s="380" t="str">
        <f>IF(Table9[[#This Row],[Código do agregado
'[Entidade']]]="","",IF(A2488&lt;&gt;A2487,"A",IF(J2487="A","B",IF(J2487="B","C",IF(J2487="C","D",IF(J2487="D","E",IF(J2487="E","F",IF(J2487="F","G",IF(J2487="G","H",IF(J2487="H","I",IF(J2487="I","J",IF(J2487="J","K",IF(J2487="K","L",IF(J2487="L","M",IF(J2487="M","N",IF(J2487="N","O",IF(J2487="O","P",IF(J2487="P","Q"))))))))))))))))))</f>
        <v/>
      </c>
      <c r="K2488" s="284" t="str">
        <f t="shared" si="163"/>
        <v/>
      </c>
      <c r="L2488" s="285" t="str">
        <f t="shared" si="164"/>
        <v/>
      </c>
      <c r="M2488" s="286" t="str">
        <f t="shared" ca="1" si="165"/>
        <v/>
      </c>
      <c r="U2488" s="275"/>
    </row>
    <row r="2489" spans="1:21" x14ac:dyDescent="0.25">
      <c r="A2489" s="276"/>
      <c r="B2489" s="277" t="str">
        <f>IF(Table9[[#This Row],[Código do agregado
'[Entidade']]]="","",(CONCATENATE(VLOOKUP(Table9[[#This Row],[Código do agregado
'[Entidade']]],Table8[[Código do agregado '[Entidade']]:[Código do agregado
'[1º Direito']]],8,FALSE),".",Table9[[#This Row],[Membro]])))</f>
        <v/>
      </c>
      <c r="C2489" s="278"/>
      <c r="D2489" s="279"/>
      <c r="E2489" s="280" t="str">
        <f ca="1">IF(Table9[[#This Row],[Data de nascimento (aaaa-mm-dd)]]="","",(IF(A2489="","",DATEDIF(D2489,NOW(),"y"))))</f>
        <v/>
      </c>
      <c r="F2489" s="281"/>
      <c r="G2489" s="282"/>
      <c r="H2489" s="283" t="str">
        <f>IF(G2489="","",IF(G2489&gt;(auxiliar!L$2*14),"Sim","Não"))</f>
        <v/>
      </c>
      <c r="I2489" s="384" t="str">
        <f t="shared" si="162"/>
        <v/>
      </c>
      <c r="J2489" s="380" t="str">
        <f>IF(Table9[[#This Row],[Código do agregado
'[Entidade']]]="","",IF(A2489&lt;&gt;A2488,"A",IF(J2488="A","B",IF(J2488="B","C",IF(J2488="C","D",IF(J2488="D","E",IF(J2488="E","F",IF(J2488="F","G",IF(J2488="G","H",IF(J2488="H","I",IF(J2488="I","J",IF(J2488="J","K",IF(J2488="K","L",IF(J2488="L","M",IF(J2488="M","N",IF(J2488="N","O",IF(J2488="O","P",IF(J2488="P","Q"))))))))))))))))))</f>
        <v/>
      </c>
      <c r="K2489" s="284" t="str">
        <f t="shared" si="163"/>
        <v/>
      </c>
      <c r="L2489" s="285" t="str">
        <f t="shared" si="164"/>
        <v/>
      </c>
      <c r="M2489" s="286" t="str">
        <f t="shared" ca="1" si="165"/>
        <v/>
      </c>
      <c r="U2489" s="275"/>
    </row>
    <row r="2490" spans="1:21" x14ac:dyDescent="0.25">
      <c r="A2490" s="276"/>
      <c r="B2490" s="277" t="str">
        <f>IF(Table9[[#This Row],[Código do agregado
'[Entidade']]]="","",(CONCATENATE(VLOOKUP(Table9[[#This Row],[Código do agregado
'[Entidade']]],Table8[[Código do agregado '[Entidade']]:[Código do agregado
'[1º Direito']]],8,FALSE),".",Table9[[#This Row],[Membro]])))</f>
        <v/>
      </c>
      <c r="C2490" s="278"/>
      <c r="D2490" s="279"/>
      <c r="E2490" s="280" t="str">
        <f ca="1">IF(Table9[[#This Row],[Data de nascimento (aaaa-mm-dd)]]="","",(IF(A2490="","",DATEDIF(D2490,NOW(),"y"))))</f>
        <v/>
      </c>
      <c r="F2490" s="281"/>
      <c r="G2490" s="282"/>
      <c r="H2490" s="283" t="str">
        <f>IF(G2490="","",IF(G2490&gt;(auxiliar!L$2*14),"Sim","Não"))</f>
        <v/>
      </c>
      <c r="I2490" s="384" t="str">
        <f t="shared" si="162"/>
        <v/>
      </c>
      <c r="J2490" s="380" t="str">
        <f>IF(Table9[[#This Row],[Código do agregado
'[Entidade']]]="","",IF(A2490&lt;&gt;A2489,"A",IF(J2489="A","B",IF(J2489="B","C",IF(J2489="C","D",IF(J2489="D","E",IF(J2489="E","F",IF(J2489="F","G",IF(J2489="G","H",IF(J2489="H","I",IF(J2489="I","J",IF(J2489="J","K",IF(J2489="K","L",IF(J2489="L","M",IF(J2489="M","N",IF(J2489="N","O",IF(J2489="O","P",IF(J2489="P","Q"))))))))))))))))))</f>
        <v/>
      </c>
      <c r="K2490" s="284" t="str">
        <f t="shared" si="163"/>
        <v/>
      </c>
      <c r="L2490" s="285" t="str">
        <f t="shared" si="164"/>
        <v/>
      </c>
      <c r="M2490" s="286" t="str">
        <f t="shared" ca="1" si="165"/>
        <v/>
      </c>
      <c r="U2490" s="275"/>
    </row>
    <row r="2491" spans="1:21" x14ac:dyDescent="0.25">
      <c r="A2491" s="276"/>
      <c r="B2491" s="277" t="str">
        <f>IF(Table9[[#This Row],[Código do agregado
'[Entidade']]]="","",(CONCATENATE(VLOOKUP(Table9[[#This Row],[Código do agregado
'[Entidade']]],Table8[[Código do agregado '[Entidade']]:[Código do agregado
'[1º Direito']]],8,FALSE),".",Table9[[#This Row],[Membro]])))</f>
        <v/>
      </c>
      <c r="C2491" s="278"/>
      <c r="D2491" s="279"/>
      <c r="E2491" s="280" t="str">
        <f ca="1">IF(Table9[[#This Row],[Data de nascimento (aaaa-mm-dd)]]="","",(IF(A2491="","",DATEDIF(D2491,NOW(),"y"))))</f>
        <v/>
      </c>
      <c r="F2491" s="281"/>
      <c r="G2491" s="282"/>
      <c r="H2491" s="283" t="str">
        <f>IF(G2491="","",IF(G2491&gt;(auxiliar!L$2*14),"Sim","Não"))</f>
        <v/>
      </c>
      <c r="I2491" s="384" t="str">
        <f t="shared" si="162"/>
        <v/>
      </c>
      <c r="J2491" s="380" t="str">
        <f>IF(Table9[[#This Row],[Código do agregado
'[Entidade']]]="","",IF(A2491&lt;&gt;A2490,"A",IF(J2490="A","B",IF(J2490="B","C",IF(J2490="C","D",IF(J2490="D","E",IF(J2490="E","F",IF(J2490="F","G",IF(J2490="G","H",IF(J2490="H","I",IF(J2490="I","J",IF(J2490="J","K",IF(J2490="K","L",IF(J2490="L","M",IF(J2490="M","N",IF(J2490="N","O",IF(J2490="O","P",IF(J2490="P","Q"))))))))))))))))))</f>
        <v/>
      </c>
      <c r="K2491" s="284" t="str">
        <f t="shared" si="163"/>
        <v/>
      </c>
      <c r="L2491" s="285" t="str">
        <f t="shared" si="164"/>
        <v/>
      </c>
      <c r="M2491" s="286" t="str">
        <f t="shared" ca="1" si="165"/>
        <v/>
      </c>
      <c r="U2491" s="275"/>
    </row>
    <row r="2492" spans="1:21" x14ac:dyDescent="0.25">
      <c r="A2492" s="276"/>
      <c r="B2492" s="277" t="str">
        <f>IF(Table9[[#This Row],[Código do agregado
'[Entidade']]]="","",(CONCATENATE(VLOOKUP(Table9[[#This Row],[Código do agregado
'[Entidade']]],Table8[[Código do agregado '[Entidade']]:[Código do agregado
'[1º Direito']]],8,FALSE),".",Table9[[#This Row],[Membro]])))</f>
        <v/>
      </c>
      <c r="C2492" s="278"/>
      <c r="D2492" s="279"/>
      <c r="E2492" s="280" t="str">
        <f ca="1">IF(Table9[[#This Row],[Data de nascimento (aaaa-mm-dd)]]="","",(IF(A2492="","",DATEDIF(D2492,NOW(),"y"))))</f>
        <v/>
      </c>
      <c r="F2492" s="281"/>
      <c r="G2492" s="282"/>
      <c r="H2492" s="283" t="str">
        <f>IF(G2492="","",IF(G2492&gt;(auxiliar!L$2*14),"Sim","Não"))</f>
        <v/>
      </c>
      <c r="I2492" s="384" t="str">
        <f t="shared" si="162"/>
        <v/>
      </c>
      <c r="J2492" s="380" t="str">
        <f>IF(Table9[[#This Row],[Código do agregado
'[Entidade']]]="","",IF(A2492&lt;&gt;A2491,"A",IF(J2491="A","B",IF(J2491="B","C",IF(J2491="C","D",IF(J2491="D","E",IF(J2491="E","F",IF(J2491="F","G",IF(J2491="G","H",IF(J2491="H","I",IF(J2491="I","J",IF(J2491="J","K",IF(J2491="K","L",IF(J2491="L","M",IF(J2491="M","N",IF(J2491="N","O",IF(J2491="O","P",IF(J2491="P","Q"))))))))))))))))))</f>
        <v/>
      </c>
      <c r="K2492" s="284" t="str">
        <f t="shared" si="163"/>
        <v/>
      </c>
      <c r="L2492" s="285" t="str">
        <f t="shared" si="164"/>
        <v/>
      </c>
      <c r="M2492" s="286" t="str">
        <f t="shared" ca="1" si="165"/>
        <v/>
      </c>
      <c r="U2492" s="275"/>
    </row>
    <row r="2493" spans="1:21" x14ac:dyDescent="0.25">
      <c r="A2493" s="276"/>
      <c r="B2493" s="277" t="str">
        <f>IF(Table9[[#This Row],[Código do agregado
'[Entidade']]]="","",(CONCATENATE(VLOOKUP(Table9[[#This Row],[Código do agregado
'[Entidade']]],Table8[[Código do agregado '[Entidade']]:[Código do agregado
'[1º Direito']]],8,FALSE),".",Table9[[#This Row],[Membro]])))</f>
        <v/>
      </c>
      <c r="C2493" s="278"/>
      <c r="D2493" s="279"/>
      <c r="E2493" s="280" t="str">
        <f ca="1">IF(Table9[[#This Row],[Data de nascimento (aaaa-mm-dd)]]="","",(IF(A2493="","",DATEDIF(D2493,NOW(),"y"))))</f>
        <v/>
      </c>
      <c r="F2493" s="281"/>
      <c r="G2493" s="282"/>
      <c r="H2493" s="283" t="str">
        <f>IF(G2493="","",IF(G2493&gt;(auxiliar!L$2*14),"Sim","Não"))</f>
        <v/>
      </c>
      <c r="I2493" s="384" t="str">
        <f t="shared" si="162"/>
        <v/>
      </c>
      <c r="J2493" s="380" t="str">
        <f>IF(Table9[[#This Row],[Código do agregado
'[Entidade']]]="","",IF(A2493&lt;&gt;A2492,"A",IF(J2492="A","B",IF(J2492="B","C",IF(J2492="C","D",IF(J2492="D","E",IF(J2492="E","F",IF(J2492="F","G",IF(J2492="G","H",IF(J2492="H","I",IF(J2492="I","J",IF(J2492="J","K",IF(J2492="K","L",IF(J2492="L","M",IF(J2492="M","N",IF(J2492="N","O",IF(J2492="O","P",IF(J2492="P","Q"))))))))))))))))))</f>
        <v/>
      </c>
      <c r="K2493" s="284" t="str">
        <f t="shared" si="163"/>
        <v/>
      </c>
      <c r="L2493" s="285" t="str">
        <f t="shared" si="164"/>
        <v/>
      </c>
      <c r="M2493" s="286" t="str">
        <f t="shared" ca="1" si="165"/>
        <v/>
      </c>
      <c r="U2493" s="275"/>
    </row>
    <row r="2494" spans="1:21" x14ac:dyDescent="0.25">
      <c r="A2494" s="276"/>
      <c r="B2494" s="277" t="str">
        <f>IF(Table9[[#This Row],[Código do agregado
'[Entidade']]]="","",(CONCATENATE(VLOOKUP(Table9[[#This Row],[Código do agregado
'[Entidade']]],Table8[[Código do agregado '[Entidade']]:[Código do agregado
'[1º Direito']]],8,FALSE),".",Table9[[#This Row],[Membro]])))</f>
        <v/>
      </c>
      <c r="C2494" s="278"/>
      <c r="D2494" s="279"/>
      <c r="E2494" s="280" t="str">
        <f ca="1">IF(Table9[[#This Row],[Data de nascimento (aaaa-mm-dd)]]="","",(IF(A2494="","",DATEDIF(D2494,NOW(),"y"))))</f>
        <v/>
      </c>
      <c r="F2494" s="281"/>
      <c r="G2494" s="282"/>
      <c r="H2494" s="283" t="str">
        <f>IF(G2494="","",IF(G2494&gt;(auxiliar!L$2*14),"Sim","Não"))</f>
        <v/>
      </c>
      <c r="I2494" s="384" t="str">
        <f t="shared" si="162"/>
        <v/>
      </c>
      <c r="J2494" s="380" t="str">
        <f>IF(Table9[[#This Row],[Código do agregado
'[Entidade']]]="","",IF(A2494&lt;&gt;A2493,"A",IF(J2493="A","B",IF(J2493="B","C",IF(J2493="C","D",IF(J2493="D","E",IF(J2493="E","F",IF(J2493="F","G",IF(J2493="G","H",IF(J2493="H","I",IF(J2493="I","J",IF(J2493="J","K",IF(J2493="K","L",IF(J2493="L","M",IF(J2493="M","N",IF(J2493="N","O",IF(J2493="O","P",IF(J2493="P","Q"))))))))))))))))))</f>
        <v/>
      </c>
      <c r="K2494" s="284" t="str">
        <f t="shared" si="163"/>
        <v/>
      </c>
      <c r="L2494" s="285" t="str">
        <f t="shared" si="164"/>
        <v/>
      </c>
      <c r="M2494" s="286" t="str">
        <f t="shared" ca="1" si="165"/>
        <v/>
      </c>
      <c r="U2494" s="275"/>
    </row>
    <row r="2495" spans="1:21" x14ac:dyDescent="0.25">
      <c r="A2495" s="276"/>
      <c r="B2495" s="277" t="str">
        <f>IF(Table9[[#This Row],[Código do agregado
'[Entidade']]]="","",(CONCATENATE(VLOOKUP(Table9[[#This Row],[Código do agregado
'[Entidade']]],Table8[[Código do agregado '[Entidade']]:[Código do agregado
'[1º Direito']]],8,FALSE),".",Table9[[#This Row],[Membro]])))</f>
        <v/>
      </c>
      <c r="C2495" s="278"/>
      <c r="D2495" s="279"/>
      <c r="E2495" s="280" t="str">
        <f ca="1">IF(Table9[[#This Row],[Data de nascimento (aaaa-mm-dd)]]="","",(IF(A2495="","",DATEDIF(D2495,NOW(),"y"))))</f>
        <v/>
      </c>
      <c r="F2495" s="281"/>
      <c r="G2495" s="282"/>
      <c r="H2495" s="283" t="str">
        <f>IF(G2495="","",IF(G2495&gt;(auxiliar!L$2*14),"Sim","Não"))</f>
        <v/>
      </c>
      <c r="I2495" s="384" t="str">
        <f t="shared" si="162"/>
        <v/>
      </c>
      <c r="J2495" s="380" t="str">
        <f>IF(Table9[[#This Row],[Código do agregado
'[Entidade']]]="","",IF(A2495&lt;&gt;A2494,"A",IF(J2494="A","B",IF(J2494="B","C",IF(J2494="C","D",IF(J2494="D","E",IF(J2494="E","F",IF(J2494="F","G",IF(J2494="G","H",IF(J2494="H","I",IF(J2494="I","J",IF(J2494="J","K",IF(J2494="K","L",IF(J2494="L","M",IF(J2494="M","N",IF(J2494="N","O",IF(J2494="O","P",IF(J2494="P","Q"))))))))))))))))))</f>
        <v/>
      </c>
      <c r="K2495" s="284" t="str">
        <f t="shared" si="163"/>
        <v/>
      </c>
      <c r="L2495" s="285" t="str">
        <f t="shared" si="164"/>
        <v/>
      </c>
      <c r="M2495" s="286" t="str">
        <f t="shared" ca="1" si="165"/>
        <v/>
      </c>
      <c r="U2495" s="275"/>
    </row>
    <row r="2496" spans="1:21" x14ac:dyDescent="0.25">
      <c r="A2496" s="276"/>
      <c r="B2496" s="277" t="str">
        <f>IF(Table9[[#This Row],[Código do agregado
'[Entidade']]]="","",(CONCATENATE(VLOOKUP(Table9[[#This Row],[Código do agregado
'[Entidade']]],Table8[[Código do agregado '[Entidade']]:[Código do agregado
'[1º Direito']]],8,FALSE),".",Table9[[#This Row],[Membro]])))</f>
        <v/>
      </c>
      <c r="C2496" s="278"/>
      <c r="D2496" s="279"/>
      <c r="E2496" s="280" t="str">
        <f ca="1">IF(Table9[[#This Row],[Data de nascimento (aaaa-mm-dd)]]="","",(IF(A2496="","",DATEDIF(D2496,NOW(),"y"))))</f>
        <v/>
      </c>
      <c r="F2496" s="281"/>
      <c r="G2496" s="282"/>
      <c r="H2496" s="283" t="str">
        <f>IF(G2496="","",IF(G2496&gt;(auxiliar!L$2*14),"Sim","Não"))</f>
        <v/>
      </c>
      <c r="I2496" s="384" t="str">
        <f t="shared" si="162"/>
        <v/>
      </c>
      <c r="J2496" s="380" t="str">
        <f>IF(Table9[[#This Row],[Código do agregado
'[Entidade']]]="","",IF(A2496&lt;&gt;A2495,"A",IF(J2495="A","B",IF(J2495="B","C",IF(J2495="C","D",IF(J2495="D","E",IF(J2495="E","F",IF(J2495="F","G",IF(J2495="G","H",IF(J2495="H","I",IF(J2495="I","J",IF(J2495="J","K",IF(J2495="K","L",IF(J2495="L","M",IF(J2495="M","N",IF(J2495="N","O",IF(J2495="O","P",IF(J2495="P","Q"))))))))))))))))))</f>
        <v/>
      </c>
      <c r="K2496" s="284" t="str">
        <f t="shared" si="163"/>
        <v/>
      </c>
      <c r="L2496" s="285" t="str">
        <f t="shared" si="164"/>
        <v/>
      </c>
      <c r="M2496" s="286" t="str">
        <f t="shared" ca="1" si="165"/>
        <v/>
      </c>
      <c r="U2496" s="275"/>
    </row>
    <row r="2497" spans="1:21" x14ac:dyDescent="0.25">
      <c r="A2497" s="276"/>
      <c r="B2497" s="277" t="str">
        <f>IF(Table9[[#This Row],[Código do agregado
'[Entidade']]]="","",(CONCATENATE(VLOOKUP(Table9[[#This Row],[Código do agregado
'[Entidade']]],Table8[[Código do agregado '[Entidade']]:[Código do agregado
'[1º Direito']]],8,FALSE),".",Table9[[#This Row],[Membro]])))</f>
        <v/>
      </c>
      <c r="C2497" s="278"/>
      <c r="D2497" s="279"/>
      <c r="E2497" s="280" t="str">
        <f ca="1">IF(Table9[[#This Row],[Data de nascimento (aaaa-mm-dd)]]="","",(IF(A2497="","",DATEDIF(D2497,NOW(),"y"))))</f>
        <v/>
      </c>
      <c r="F2497" s="281"/>
      <c r="G2497" s="282"/>
      <c r="H2497" s="283" t="str">
        <f>IF(G2497="","",IF(G2497&gt;(auxiliar!L$2*14),"Sim","Não"))</f>
        <v/>
      </c>
      <c r="I2497" s="384" t="str">
        <f t="shared" si="162"/>
        <v/>
      </c>
      <c r="J2497" s="380" t="str">
        <f>IF(Table9[[#This Row],[Código do agregado
'[Entidade']]]="","",IF(A2497&lt;&gt;A2496,"A",IF(J2496="A","B",IF(J2496="B","C",IF(J2496="C","D",IF(J2496="D","E",IF(J2496="E","F",IF(J2496="F","G",IF(J2496="G","H",IF(J2496="H","I",IF(J2496="I","J",IF(J2496="J","K",IF(J2496="K","L",IF(J2496="L","M",IF(J2496="M","N",IF(J2496="N","O",IF(J2496="O","P",IF(J2496="P","Q"))))))))))))))))))</f>
        <v/>
      </c>
      <c r="K2497" s="284" t="str">
        <f t="shared" si="163"/>
        <v/>
      </c>
      <c r="L2497" s="285" t="str">
        <f t="shared" si="164"/>
        <v/>
      </c>
      <c r="M2497" s="286" t="str">
        <f t="shared" ca="1" si="165"/>
        <v/>
      </c>
      <c r="U2497" s="275"/>
    </row>
    <row r="2498" spans="1:21" x14ac:dyDescent="0.25">
      <c r="A2498" s="276"/>
      <c r="B2498" s="277" t="str">
        <f>IF(Table9[[#This Row],[Código do agregado
'[Entidade']]]="","",(CONCATENATE(VLOOKUP(Table9[[#This Row],[Código do agregado
'[Entidade']]],Table8[[Código do agregado '[Entidade']]:[Código do agregado
'[1º Direito']]],8,FALSE),".",Table9[[#This Row],[Membro]])))</f>
        <v/>
      </c>
      <c r="C2498" s="278"/>
      <c r="D2498" s="279"/>
      <c r="E2498" s="280" t="str">
        <f ca="1">IF(Table9[[#This Row],[Data de nascimento (aaaa-mm-dd)]]="","",(IF(A2498="","",DATEDIF(D2498,NOW(),"y"))))</f>
        <v/>
      </c>
      <c r="F2498" s="281"/>
      <c r="G2498" s="282"/>
      <c r="H2498" s="283" t="str">
        <f>IF(G2498="","",IF(G2498&gt;(auxiliar!L$2*14),"Sim","Não"))</f>
        <v/>
      </c>
      <c r="I2498" s="384" t="str">
        <f t="shared" si="162"/>
        <v/>
      </c>
      <c r="J2498" s="380" t="str">
        <f>IF(Table9[[#This Row],[Código do agregado
'[Entidade']]]="","",IF(A2498&lt;&gt;A2497,"A",IF(J2497="A","B",IF(J2497="B","C",IF(J2497="C","D",IF(J2497="D","E",IF(J2497="E","F",IF(J2497="F","G",IF(J2497="G","H",IF(J2497="H","I",IF(J2497="I","J",IF(J2497="J","K",IF(J2497="K","L",IF(J2497="L","M",IF(J2497="M","N",IF(J2497="N","O",IF(J2497="O","P",IF(J2497="P","Q"))))))))))))))))))</f>
        <v/>
      </c>
      <c r="K2498" s="284" t="str">
        <f t="shared" si="163"/>
        <v/>
      </c>
      <c r="L2498" s="285" t="str">
        <f t="shared" si="164"/>
        <v/>
      </c>
      <c r="M2498" s="286" t="str">
        <f t="shared" ca="1" si="165"/>
        <v/>
      </c>
      <c r="U2498" s="275"/>
    </row>
    <row r="2499" spans="1:21" x14ac:dyDescent="0.25">
      <c r="A2499" s="276"/>
      <c r="B2499" s="277" t="str">
        <f>IF(Table9[[#This Row],[Código do agregado
'[Entidade']]]="","",(CONCATENATE(VLOOKUP(Table9[[#This Row],[Código do agregado
'[Entidade']]],Table8[[Código do agregado '[Entidade']]:[Código do agregado
'[1º Direito']]],8,FALSE),".",Table9[[#This Row],[Membro]])))</f>
        <v/>
      </c>
      <c r="C2499" s="278"/>
      <c r="D2499" s="279"/>
      <c r="E2499" s="280" t="str">
        <f ca="1">IF(Table9[[#This Row],[Data de nascimento (aaaa-mm-dd)]]="","",(IF(A2499="","",DATEDIF(D2499,NOW(),"y"))))</f>
        <v/>
      </c>
      <c r="F2499" s="281"/>
      <c r="G2499" s="282"/>
      <c r="H2499" s="283" t="str">
        <f>IF(G2499="","",IF(G2499&gt;(auxiliar!L$2*14),"Sim","Não"))</f>
        <v/>
      </c>
      <c r="I2499" s="384" t="str">
        <f t="shared" si="162"/>
        <v/>
      </c>
      <c r="J2499" s="380" t="str">
        <f>IF(Table9[[#This Row],[Código do agregado
'[Entidade']]]="","",IF(A2499&lt;&gt;A2498,"A",IF(J2498="A","B",IF(J2498="B","C",IF(J2498="C","D",IF(J2498="D","E",IF(J2498="E","F",IF(J2498="F","G",IF(J2498="G","H",IF(J2498="H","I",IF(J2498="I","J",IF(J2498="J","K",IF(J2498="K","L",IF(J2498="L","M",IF(J2498="M","N",IF(J2498="N","O",IF(J2498="O","P",IF(J2498="P","Q"))))))))))))))))))</f>
        <v/>
      </c>
      <c r="K2499" s="284" t="str">
        <f t="shared" si="163"/>
        <v/>
      </c>
      <c r="L2499" s="285" t="str">
        <f t="shared" si="164"/>
        <v/>
      </c>
      <c r="M2499" s="286" t="str">
        <f t="shared" ca="1" si="165"/>
        <v/>
      </c>
      <c r="U2499" s="275"/>
    </row>
    <row r="2500" spans="1:21" x14ac:dyDescent="0.25">
      <c r="A2500" s="276"/>
      <c r="B2500" s="277" t="str">
        <f>IF(Table9[[#This Row],[Código do agregado
'[Entidade']]]="","",(CONCATENATE(VLOOKUP(Table9[[#This Row],[Código do agregado
'[Entidade']]],Table8[[Código do agregado '[Entidade']]:[Código do agregado
'[1º Direito']]],8,FALSE),".",Table9[[#This Row],[Membro]])))</f>
        <v/>
      </c>
      <c r="C2500" s="278"/>
      <c r="D2500" s="279"/>
      <c r="E2500" s="280" t="str">
        <f ca="1">IF(Table9[[#This Row],[Data de nascimento (aaaa-mm-dd)]]="","",(IF(A2500="","",DATEDIF(D2500,NOW(),"y"))))</f>
        <v/>
      </c>
      <c r="F2500" s="281"/>
      <c r="G2500" s="282"/>
      <c r="H2500" s="283" t="str">
        <f>IF(G2500="","",IF(G2500&gt;(auxiliar!L$2*14),"Sim","Não"))</f>
        <v/>
      </c>
      <c r="I2500" s="384" t="str">
        <f t="shared" si="162"/>
        <v/>
      </c>
      <c r="J2500" s="380" t="str">
        <f>IF(Table9[[#This Row],[Código do agregado
'[Entidade']]]="","",IF(A2500&lt;&gt;A2499,"A",IF(J2499="A","B",IF(J2499="B","C",IF(J2499="C","D",IF(J2499="D","E",IF(J2499="E","F",IF(J2499="F","G",IF(J2499="G","H",IF(J2499="H","I",IF(J2499="I","J",IF(J2499="J","K",IF(J2499="K","L",IF(J2499="L","M",IF(J2499="M","N",IF(J2499="N","O",IF(J2499="O","P",IF(J2499="P","Q"))))))))))))))))))</f>
        <v/>
      </c>
      <c r="K2500" s="284" t="str">
        <f t="shared" si="163"/>
        <v/>
      </c>
      <c r="L2500" s="285" t="str">
        <f t="shared" si="164"/>
        <v/>
      </c>
      <c r="M2500" s="286" t="str">
        <f t="shared" ca="1" si="165"/>
        <v/>
      </c>
      <c r="U2500" s="275"/>
    </row>
    <row r="2501" spans="1:21" x14ac:dyDescent="0.25">
      <c r="A2501" s="276"/>
      <c r="B2501" s="277" t="str">
        <f>IF(Table9[[#This Row],[Código do agregado
'[Entidade']]]="","",(CONCATENATE(VLOOKUP(Table9[[#This Row],[Código do agregado
'[Entidade']]],Table8[[Código do agregado '[Entidade']]:[Código do agregado
'[1º Direito']]],8,FALSE),".",Table9[[#This Row],[Membro]])))</f>
        <v/>
      </c>
      <c r="C2501" s="278"/>
      <c r="D2501" s="279"/>
      <c r="E2501" s="280" t="str">
        <f ca="1">IF(Table9[[#This Row],[Data de nascimento (aaaa-mm-dd)]]="","",(IF(A2501="","",DATEDIF(D2501,NOW(),"y"))))</f>
        <v/>
      </c>
      <c r="F2501" s="281"/>
      <c r="G2501" s="282"/>
      <c r="H2501" s="283" t="str">
        <f>IF(G2501="","",IF(G2501&gt;(auxiliar!L$2*14),"Sim","Não"))</f>
        <v/>
      </c>
      <c r="I2501" s="384" t="str">
        <f t="shared" si="162"/>
        <v/>
      </c>
      <c r="J2501" s="380" t="str">
        <f>IF(Table9[[#This Row],[Código do agregado
'[Entidade']]]="","",IF(A2501&lt;&gt;A2500,"A",IF(J2500="A","B",IF(J2500="B","C",IF(J2500="C","D",IF(J2500="D","E",IF(J2500="E","F",IF(J2500="F","G",IF(J2500="G","H",IF(J2500="H","I",IF(J2500="I","J",IF(J2500="J","K",IF(J2500="K","L",IF(J2500="L","M",IF(J2500="M","N",IF(J2500="N","O",IF(J2500="O","P",IF(J2500="P","Q"))))))))))))))))))</f>
        <v/>
      </c>
      <c r="K2501" s="284" t="str">
        <f t="shared" si="163"/>
        <v/>
      </c>
      <c r="L2501" s="285" t="str">
        <f t="shared" si="164"/>
        <v/>
      </c>
      <c r="M2501" s="286" t="str">
        <f t="shared" ca="1" si="165"/>
        <v/>
      </c>
      <c r="U2501" s="275"/>
    </row>
    <row r="2502" spans="1:21" x14ac:dyDescent="0.25">
      <c r="A2502" s="276"/>
      <c r="B2502" s="277" t="str">
        <f>IF(Table9[[#This Row],[Código do agregado
'[Entidade']]]="","",(CONCATENATE(VLOOKUP(Table9[[#This Row],[Código do agregado
'[Entidade']]],Table8[[Código do agregado '[Entidade']]:[Código do agregado
'[1º Direito']]],8,FALSE),".",Table9[[#This Row],[Membro]])))</f>
        <v/>
      </c>
      <c r="C2502" s="278"/>
      <c r="D2502" s="279"/>
      <c r="E2502" s="280" t="str">
        <f ca="1">IF(Table9[[#This Row],[Data de nascimento (aaaa-mm-dd)]]="","",(IF(A2502="","",DATEDIF(D2502,NOW(),"y"))))</f>
        <v/>
      </c>
      <c r="F2502" s="281"/>
      <c r="G2502" s="282"/>
      <c r="H2502" s="283" t="str">
        <f>IF(G2502="","",IF(G2502&gt;(auxiliar!L$2*14),"Sim","Não"))</f>
        <v/>
      </c>
      <c r="I2502" s="384" t="str">
        <f t="shared" si="162"/>
        <v/>
      </c>
      <c r="J2502" s="380" t="str">
        <f>IF(Table9[[#This Row],[Código do agregado
'[Entidade']]]="","",IF(A2502&lt;&gt;A2501,"A",IF(J2501="A","B",IF(J2501="B","C",IF(J2501="C","D",IF(J2501="D","E",IF(J2501="E","F",IF(J2501="F","G",IF(J2501="G","H",IF(J2501="H","I",IF(J2501="I","J",IF(J2501="J","K",IF(J2501="K","L",IF(J2501="L","M",IF(J2501="M","N",IF(J2501="N","O",IF(J2501="O","P",IF(J2501="P","Q"))))))))))))))))))</f>
        <v/>
      </c>
      <c r="K2502" s="284" t="str">
        <f t="shared" si="163"/>
        <v/>
      </c>
      <c r="L2502" s="285" t="str">
        <f t="shared" si="164"/>
        <v/>
      </c>
      <c r="M2502" s="286" t="str">
        <f t="shared" ca="1" si="165"/>
        <v/>
      </c>
      <c r="U2502" s="275"/>
    </row>
    <row r="2503" spans="1:21" x14ac:dyDescent="0.25">
      <c r="A2503" s="276"/>
      <c r="B2503" s="277" t="str">
        <f>IF(Table9[[#This Row],[Código do agregado
'[Entidade']]]="","",(CONCATENATE(VLOOKUP(Table9[[#This Row],[Código do agregado
'[Entidade']]],Table8[[Código do agregado '[Entidade']]:[Código do agregado
'[1º Direito']]],8,FALSE),".",Table9[[#This Row],[Membro]])))</f>
        <v/>
      </c>
      <c r="C2503" s="278"/>
      <c r="D2503" s="279"/>
      <c r="E2503" s="280" t="str">
        <f ca="1">IF(Table9[[#This Row],[Data de nascimento (aaaa-mm-dd)]]="","",(IF(A2503="","",DATEDIF(D2503,NOW(),"y"))))</f>
        <v/>
      </c>
      <c r="F2503" s="281"/>
      <c r="G2503" s="282"/>
      <c r="H2503" s="283" t="str">
        <f>IF(G2503="","",IF(G2503&gt;(auxiliar!L$2*14),"Sim","Não"))</f>
        <v/>
      </c>
      <c r="I2503" s="384" t="str">
        <f t="shared" ref="I2503:I2566" si="166">IF(AND(A2503&lt;&gt;"",OR(C2503="",D2503="",F2503="",AND(H2503="",L2503="Rend"))),"NÃO","")</f>
        <v/>
      </c>
      <c r="J2503" s="380" t="str">
        <f>IF(Table9[[#This Row],[Código do agregado
'[Entidade']]]="","",IF(A2503&lt;&gt;A2502,"A",IF(J2502="A","B",IF(J2502="B","C",IF(J2502="C","D",IF(J2502="D","E",IF(J2502="E","F",IF(J2502="F","G",IF(J2502="G","H",IF(J2502="H","I",IF(J2502="I","J",IF(J2502="J","K",IF(J2502="K","L",IF(J2502="L","M",IF(J2502="M","N",IF(J2502="N","O",IF(J2502="O","P",IF(J2502="P","Q"))))))))))))))))))</f>
        <v/>
      </c>
      <c r="K2503" s="284" t="str">
        <f t="shared" si="163"/>
        <v/>
      </c>
      <c r="L2503" s="285" t="str">
        <f t="shared" si="164"/>
        <v/>
      </c>
      <c r="M2503" s="286" t="str">
        <f t="shared" ca="1" si="165"/>
        <v/>
      </c>
      <c r="U2503" s="275"/>
    </row>
    <row r="2504" spans="1:21" x14ac:dyDescent="0.25">
      <c r="A2504" s="276"/>
      <c r="B2504" s="277" t="str">
        <f>IF(Table9[[#This Row],[Código do agregado
'[Entidade']]]="","",(CONCATENATE(VLOOKUP(Table9[[#This Row],[Código do agregado
'[Entidade']]],Table8[[Código do agregado '[Entidade']]:[Código do agregado
'[1º Direito']]],8,FALSE),".",Table9[[#This Row],[Membro]])))</f>
        <v/>
      </c>
      <c r="C2504" s="278"/>
      <c r="D2504" s="279"/>
      <c r="E2504" s="280" t="str">
        <f ca="1">IF(Table9[[#This Row],[Data de nascimento (aaaa-mm-dd)]]="","",(IF(A2504="","",DATEDIF(D2504,NOW(),"y"))))</f>
        <v/>
      </c>
      <c r="F2504" s="281"/>
      <c r="G2504" s="282"/>
      <c r="H2504" s="283" t="str">
        <f>IF(G2504="","",IF(G2504&gt;(auxiliar!L$2*14),"Sim","Não"))</f>
        <v/>
      </c>
      <c r="I2504" s="384" t="str">
        <f t="shared" si="166"/>
        <v/>
      </c>
      <c r="J2504" s="380" t="str">
        <f>IF(Table9[[#This Row],[Código do agregado
'[Entidade']]]="","",IF(A2504&lt;&gt;A2503,"A",IF(J2503="A","B",IF(J2503="B","C",IF(J2503="C","D",IF(J2503="D","E",IF(J2503="E","F",IF(J2503="F","G",IF(J2503="G","H",IF(J2503="H","I",IF(J2503="I","J",IF(J2503="J","K",IF(J2503="K","L",IF(J2503="L","M",IF(J2503="M","N",IF(J2503="N","O",IF(J2503="O","P",IF(J2503="P","Q"))))))))))))))))))</f>
        <v/>
      </c>
      <c r="K2504" s="284" t="str">
        <f t="shared" si="163"/>
        <v/>
      </c>
      <c r="L2504" s="285" t="str">
        <f t="shared" si="164"/>
        <v/>
      </c>
      <c r="M2504" s="286" t="str">
        <f t="shared" ca="1" si="165"/>
        <v/>
      </c>
      <c r="U2504" s="275"/>
    </row>
    <row r="2505" spans="1:21" x14ac:dyDescent="0.25">
      <c r="A2505" s="276"/>
      <c r="B2505" s="277" t="str">
        <f>IF(Table9[[#This Row],[Código do agregado
'[Entidade']]]="","",(CONCATENATE(VLOOKUP(Table9[[#This Row],[Código do agregado
'[Entidade']]],Table8[[Código do agregado '[Entidade']]:[Código do agregado
'[1º Direito']]],8,FALSE),".",Table9[[#This Row],[Membro]])))</f>
        <v/>
      </c>
      <c r="C2505" s="278"/>
      <c r="D2505" s="279"/>
      <c r="E2505" s="280" t="str">
        <f ca="1">IF(Table9[[#This Row],[Data de nascimento (aaaa-mm-dd)]]="","",(IF(A2505="","",DATEDIF(D2505,NOW(),"y"))))</f>
        <v/>
      </c>
      <c r="F2505" s="281"/>
      <c r="G2505" s="282"/>
      <c r="H2505" s="283" t="str">
        <f>IF(G2505="","",IF(G2505&gt;(auxiliar!L$2*14),"Sim","Não"))</f>
        <v/>
      </c>
      <c r="I2505" s="384" t="str">
        <f t="shared" si="166"/>
        <v/>
      </c>
      <c r="J2505" s="380" t="str">
        <f>IF(Table9[[#This Row],[Código do agregado
'[Entidade']]]="","",IF(A2505&lt;&gt;A2504,"A",IF(J2504="A","B",IF(J2504="B","C",IF(J2504="C","D",IF(J2504="D","E",IF(J2504="E","F",IF(J2504="F","G",IF(J2504="G","H",IF(J2504="H","I",IF(J2504="I","J",IF(J2504="J","K",IF(J2504="K","L",IF(J2504="L","M",IF(J2504="M","N",IF(J2504="N","O",IF(J2504="O","P",IF(J2504="P","Q"))))))))))))))))))</f>
        <v/>
      </c>
      <c r="K2505" s="284" t="str">
        <f t="shared" si="163"/>
        <v/>
      </c>
      <c r="L2505" s="285" t="str">
        <f t="shared" si="164"/>
        <v/>
      </c>
      <c r="M2505" s="286" t="str">
        <f t="shared" ca="1" si="165"/>
        <v/>
      </c>
      <c r="U2505" s="275"/>
    </row>
    <row r="2506" spans="1:21" x14ac:dyDescent="0.25">
      <c r="A2506" s="276"/>
      <c r="B2506" s="277" t="str">
        <f>IF(Table9[[#This Row],[Código do agregado
'[Entidade']]]="","",(CONCATENATE(VLOOKUP(Table9[[#This Row],[Código do agregado
'[Entidade']]],Table8[[Código do agregado '[Entidade']]:[Código do agregado
'[1º Direito']]],8,FALSE),".",Table9[[#This Row],[Membro]])))</f>
        <v/>
      </c>
      <c r="C2506" s="278"/>
      <c r="D2506" s="279"/>
      <c r="E2506" s="280" t="str">
        <f ca="1">IF(Table9[[#This Row],[Data de nascimento (aaaa-mm-dd)]]="","",(IF(A2506="","",DATEDIF(D2506,NOW(),"y"))))</f>
        <v/>
      </c>
      <c r="F2506" s="281"/>
      <c r="G2506" s="282"/>
      <c r="H2506" s="283" t="str">
        <f>IF(G2506="","",IF(G2506&gt;(auxiliar!L$2*14),"Sim","Não"))</f>
        <v/>
      </c>
      <c r="I2506" s="384" t="str">
        <f t="shared" si="166"/>
        <v/>
      </c>
      <c r="J2506" s="380" t="str">
        <f>IF(Table9[[#This Row],[Código do agregado
'[Entidade']]]="","",IF(A2506&lt;&gt;A2505,"A",IF(J2505="A","B",IF(J2505="B","C",IF(J2505="C","D",IF(J2505="D","E",IF(J2505="E","F",IF(J2505="F","G",IF(J2505="G","H",IF(J2505="H","I",IF(J2505="I","J",IF(J2505="J","K",IF(J2505="K","L",IF(J2505="L","M",IF(J2505="M","N",IF(J2505="N","O",IF(J2505="O","P",IF(J2505="P","Q"))))))))))))))))))</f>
        <v/>
      </c>
      <c r="K2506" s="284" t="str">
        <f t="shared" si="163"/>
        <v/>
      </c>
      <c r="L2506" s="285" t="str">
        <f t="shared" si="164"/>
        <v/>
      </c>
      <c r="M2506" s="286" t="str">
        <f t="shared" ca="1" si="165"/>
        <v/>
      </c>
      <c r="U2506" s="275"/>
    </row>
    <row r="2507" spans="1:21" x14ac:dyDescent="0.25">
      <c r="A2507" s="276"/>
      <c r="B2507" s="277" t="str">
        <f>IF(Table9[[#This Row],[Código do agregado
'[Entidade']]]="","",(CONCATENATE(VLOOKUP(Table9[[#This Row],[Código do agregado
'[Entidade']]],Table8[[Código do agregado '[Entidade']]:[Código do agregado
'[1º Direito']]],8,FALSE),".",Table9[[#This Row],[Membro]])))</f>
        <v/>
      </c>
      <c r="C2507" s="278"/>
      <c r="D2507" s="279"/>
      <c r="E2507" s="280" t="str">
        <f ca="1">IF(Table9[[#This Row],[Data de nascimento (aaaa-mm-dd)]]="","",(IF(A2507="","",DATEDIF(D2507,NOW(),"y"))))</f>
        <v/>
      </c>
      <c r="F2507" s="281"/>
      <c r="G2507" s="282"/>
      <c r="H2507" s="283" t="str">
        <f>IF(G2507="","",IF(G2507&gt;(auxiliar!L$2*14),"Sim","Não"))</f>
        <v/>
      </c>
      <c r="I2507" s="384" t="str">
        <f t="shared" si="166"/>
        <v/>
      </c>
      <c r="J2507" s="380" t="str">
        <f>IF(Table9[[#This Row],[Código do agregado
'[Entidade']]]="","",IF(A2507&lt;&gt;A2506,"A",IF(J2506="A","B",IF(J2506="B","C",IF(J2506="C","D",IF(J2506="D","E",IF(J2506="E","F",IF(J2506="F","G",IF(J2506="G","H",IF(J2506="H","I",IF(J2506="I","J",IF(J2506="J","K",IF(J2506="K","L",IF(J2506="L","M",IF(J2506="M","N",IF(J2506="N","O",IF(J2506="O","P",IF(J2506="P","Q"))))))))))))))))))</f>
        <v/>
      </c>
      <c r="K2507" s="284" t="str">
        <f t="shared" si="163"/>
        <v/>
      </c>
      <c r="L2507" s="285" t="str">
        <f t="shared" si="164"/>
        <v/>
      </c>
      <c r="M2507" s="286" t="str">
        <f t="shared" ca="1" si="165"/>
        <v/>
      </c>
      <c r="U2507" s="275"/>
    </row>
    <row r="2508" spans="1:21" x14ac:dyDescent="0.25">
      <c r="A2508" s="276"/>
      <c r="B2508" s="277" t="str">
        <f>IF(Table9[[#This Row],[Código do agregado
'[Entidade']]]="","",(CONCATENATE(VLOOKUP(Table9[[#This Row],[Código do agregado
'[Entidade']]],Table8[[Código do agregado '[Entidade']]:[Código do agregado
'[1º Direito']]],8,FALSE),".",Table9[[#This Row],[Membro]])))</f>
        <v/>
      </c>
      <c r="C2508" s="278"/>
      <c r="D2508" s="279"/>
      <c r="E2508" s="280" t="str">
        <f ca="1">IF(Table9[[#This Row],[Data de nascimento (aaaa-mm-dd)]]="","",(IF(A2508="","",DATEDIF(D2508,NOW(),"y"))))</f>
        <v/>
      </c>
      <c r="F2508" s="281"/>
      <c r="G2508" s="282"/>
      <c r="H2508" s="283" t="str">
        <f>IF(G2508="","",IF(G2508&gt;(auxiliar!L$2*14),"Sim","Não"))</f>
        <v/>
      </c>
      <c r="I2508" s="384" t="str">
        <f t="shared" si="166"/>
        <v/>
      </c>
      <c r="J2508" s="380" t="str">
        <f>IF(Table9[[#This Row],[Código do agregado
'[Entidade']]]="","",IF(A2508&lt;&gt;A2507,"A",IF(J2507="A","B",IF(J2507="B","C",IF(J2507="C","D",IF(J2507="D","E",IF(J2507="E","F",IF(J2507="F","G",IF(J2507="G","H",IF(J2507="H","I",IF(J2507="I","J",IF(J2507="J","K",IF(J2507="K","L",IF(J2507="L","M",IF(J2507="M","N",IF(J2507="N","O",IF(J2507="O","P",IF(J2507="P","Q"))))))))))))))))))</f>
        <v/>
      </c>
      <c r="K2508" s="284" t="str">
        <f t="shared" si="163"/>
        <v/>
      </c>
      <c r="L2508" s="285" t="str">
        <f t="shared" si="164"/>
        <v/>
      </c>
      <c r="M2508" s="286" t="str">
        <f t="shared" ca="1" si="165"/>
        <v/>
      </c>
      <c r="U2508" s="275"/>
    </row>
    <row r="2509" spans="1:21" x14ac:dyDescent="0.25">
      <c r="A2509" s="276"/>
      <c r="B2509" s="277" t="str">
        <f>IF(Table9[[#This Row],[Código do agregado
'[Entidade']]]="","",(CONCATENATE(VLOOKUP(Table9[[#This Row],[Código do agregado
'[Entidade']]],Table8[[Código do agregado '[Entidade']]:[Código do agregado
'[1º Direito']]],8,FALSE),".",Table9[[#This Row],[Membro]])))</f>
        <v/>
      </c>
      <c r="C2509" s="278"/>
      <c r="D2509" s="279"/>
      <c r="E2509" s="280" t="str">
        <f ca="1">IF(Table9[[#This Row],[Data de nascimento (aaaa-mm-dd)]]="","",(IF(A2509="","",DATEDIF(D2509,NOW(),"y"))))</f>
        <v/>
      </c>
      <c r="F2509" s="281"/>
      <c r="G2509" s="282"/>
      <c r="H2509" s="283" t="str">
        <f>IF(G2509="","",IF(G2509&gt;(auxiliar!L$2*14),"Sim","Não"))</f>
        <v/>
      </c>
      <c r="I2509" s="384" t="str">
        <f t="shared" si="166"/>
        <v/>
      </c>
      <c r="J2509" s="380" t="str">
        <f>IF(Table9[[#This Row],[Código do agregado
'[Entidade']]]="","",IF(A2509&lt;&gt;A2508,"A",IF(J2508="A","B",IF(J2508="B","C",IF(J2508="C","D",IF(J2508="D","E",IF(J2508="E","F",IF(J2508="F","G",IF(J2508="G","H",IF(J2508="H","I",IF(J2508="I","J",IF(J2508="J","K",IF(J2508="K","L",IF(J2508="L","M",IF(J2508="M","N",IF(J2508="N","O",IF(J2508="O","P",IF(J2508="P","Q"))))))))))))))))))</f>
        <v/>
      </c>
      <c r="K2509" s="284" t="str">
        <f t="shared" si="163"/>
        <v/>
      </c>
      <c r="L2509" s="285" t="str">
        <f t="shared" si="164"/>
        <v/>
      </c>
      <c r="M2509" s="286" t="str">
        <f t="shared" ca="1" si="165"/>
        <v/>
      </c>
      <c r="U2509" s="275"/>
    </row>
    <row r="2510" spans="1:21" x14ac:dyDescent="0.25">
      <c r="A2510" s="276"/>
      <c r="B2510" s="277" t="str">
        <f>IF(Table9[[#This Row],[Código do agregado
'[Entidade']]]="","",(CONCATENATE(VLOOKUP(Table9[[#This Row],[Código do agregado
'[Entidade']]],Table8[[Código do agregado '[Entidade']]:[Código do agregado
'[1º Direito']]],8,FALSE),".",Table9[[#This Row],[Membro]])))</f>
        <v/>
      </c>
      <c r="C2510" s="278"/>
      <c r="D2510" s="279"/>
      <c r="E2510" s="280" t="str">
        <f ca="1">IF(Table9[[#This Row],[Data de nascimento (aaaa-mm-dd)]]="","",(IF(A2510="","",DATEDIF(D2510,NOW(),"y"))))</f>
        <v/>
      </c>
      <c r="F2510" s="281"/>
      <c r="G2510" s="282"/>
      <c r="H2510" s="283" t="str">
        <f>IF(G2510="","",IF(G2510&gt;(auxiliar!L$2*14),"Sim","Não"))</f>
        <v/>
      </c>
      <c r="I2510" s="384" t="str">
        <f t="shared" si="166"/>
        <v/>
      </c>
      <c r="J2510" s="380" t="str">
        <f>IF(Table9[[#This Row],[Código do agregado
'[Entidade']]]="","",IF(A2510&lt;&gt;A2509,"A",IF(J2509="A","B",IF(J2509="B","C",IF(J2509="C","D",IF(J2509="D","E",IF(J2509="E","F",IF(J2509="F","G",IF(J2509="G","H",IF(J2509="H","I",IF(J2509="I","J",IF(J2509="J","K",IF(J2509="K","L",IF(J2509="L","M",IF(J2509="M","N",IF(J2509="N","O",IF(J2509="O","P",IF(J2509="P","Q"))))))))))))))))))</f>
        <v/>
      </c>
      <c r="K2510" s="284" t="str">
        <f t="shared" si="163"/>
        <v/>
      </c>
      <c r="L2510" s="285" t="str">
        <f t="shared" si="164"/>
        <v/>
      </c>
      <c r="M2510" s="286" t="str">
        <f t="shared" ca="1" si="165"/>
        <v/>
      </c>
      <c r="U2510" s="275"/>
    </row>
    <row r="2511" spans="1:21" x14ac:dyDescent="0.25">
      <c r="A2511" s="276"/>
      <c r="B2511" s="277" t="str">
        <f>IF(Table9[[#This Row],[Código do agregado
'[Entidade']]]="","",(CONCATENATE(VLOOKUP(Table9[[#This Row],[Código do agregado
'[Entidade']]],Table8[[Código do agregado '[Entidade']]:[Código do agregado
'[1º Direito']]],8,FALSE),".",Table9[[#This Row],[Membro]])))</f>
        <v/>
      </c>
      <c r="C2511" s="278"/>
      <c r="D2511" s="279"/>
      <c r="E2511" s="280" t="str">
        <f ca="1">IF(Table9[[#This Row],[Data de nascimento (aaaa-mm-dd)]]="","",(IF(A2511="","",DATEDIF(D2511,NOW(),"y"))))</f>
        <v/>
      </c>
      <c r="F2511" s="281"/>
      <c r="G2511" s="282"/>
      <c r="H2511" s="283" t="str">
        <f>IF(G2511="","",IF(G2511&gt;(auxiliar!L$2*14),"Sim","Não"))</f>
        <v/>
      </c>
      <c r="I2511" s="384" t="str">
        <f t="shared" si="166"/>
        <v/>
      </c>
      <c r="J2511" s="380" t="str">
        <f>IF(Table9[[#This Row],[Código do agregado
'[Entidade']]]="","",IF(A2511&lt;&gt;A2510,"A",IF(J2510="A","B",IF(J2510="B","C",IF(J2510="C","D",IF(J2510="D","E",IF(J2510="E","F",IF(J2510="F","G",IF(J2510="G","H",IF(J2510="H","I",IF(J2510="I","J",IF(J2510="J","K",IF(J2510="K","L",IF(J2510="L","M",IF(J2510="M","N",IF(J2510="N","O",IF(J2510="O","P",IF(J2510="P","Q"))))))))))))))))))</f>
        <v/>
      </c>
      <c r="K2511" s="284" t="str">
        <f t="shared" si="163"/>
        <v/>
      </c>
      <c r="L2511" s="285" t="str">
        <f t="shared" si="164"/>
        <v/>
      </c>
      <c r="M2511" s="286" t="str">
        <f t="shared" ca="1" si="165"/>
        <v/>
      </c>
      <c r="U2511" s="275"/>
    </row>
    <row r="2512" spans="1:21" x14ac:dyDescent="0.25">
      <c r="A2512" s="276"/>
      <c r="B2512" s="277" t="str">
        <f>IF(Table9[[#This Row],[Código do agregado
'[Entidade']]]="","",(CONCATENATE(VLOOKUP(Table9[[#This Row],[Código do agregado
'[Entidade']]],Table8[[Código do agregado '[Entidade']]:[Código do agregado
'[1º Direito']]],8,FALSE),".",Table9[[#This Row],[Membro]])))</f>
        <v/>
      </c>
      <c r="C2512" s="278"/>
      <c r="D2512" s="279"/>
      <c r="E2512" s="280" t="str">
        <f ca="1">IF(Table9[[#This Row],[Data de nascimento (aaaa-mm-dd)]]="","",(IF(A2512="","",DATEDIF(D2512,NOW(),"y"))))</f>
        <v/>
      </c>
      <c r="F2512" s="281"/>
      <c r="G2512" s="282"/>
      <c r="H2512" s="283" t="str">
        <f>IF(G2512="","",IF(G2512&gt;(auxiliar!L$2*14),"Sim","Não"))</f>
        <v/>
      </c>
      <c r="I2512" s="384" t="str">
        <f t="shared" si="166"/>
        <v/>
      </c>
      <c r="J2512" s="380" t="str">
        <f>IF(Table9[[#This Row],[Código do agregado
'[Entidade']]]="","",IF(A2512&lt;&gt;A2511,"A",IF(J2511="A","B",IF(J2511="B","C",IF(J2511="C","D",IF(J2511="D","E",IF(J2511="E","F",IF(J2511="F","G",IF(J2511="G","H",IF(J2511="H","I",IF(J2511="I","J",IF(J2511="J","K",IF(J2511="K","L",IF(J2511="L","M",IF(J2511="M","N",IF(J2511="N","O",IF(J2511="O","P",IF(J2511="P","Q"))))))))))))))))))</f>
        <v/>
      </c>
      <c r="K2512" s="284" t="str">
        <f t="shared" si="163"/>
        <v/>
      </c>
      <c r="L2512" s="285" t="str">
        <f t="shared" si="164"/>
        <v/>
      </c>
      <c r="M2512" s="286" t="str">
        <f t="shared" ca="1" si="165"/>
        <v/>
      </c>
      <c r="U2512" s="275"/>
    </row>
    <row r="2513" spans="1:21" x14ac:dyDescent="0.25">
      <c r="A2513" s="276"/>
      <c r="B2513" s="277" t="str">
        <f>IF(Table9[[#This Row],[Código do agregado
'[Entidade']]]="","",(CONCATENATE(VLOOKUP(Table9[[#This Row],[Código do agregado
'[Entidade']]],Table8[[Código do agregado '[Entidade']]:[Código do agregado
'[1º Direito']]],8,FALSE),".",Table9[[#This Row],[Membro]])))</f>
        <v/>
      </c>
      <c r="C2513" s="278"/>
      <c r="D2513" s="279"/>
      <c r="E2513" s="280" t="str">
        <f ca="1">IF(Table9[[#This Row],[Data de nascimento (aaaa-mm-dd)]]="","",(IF(A2513="","",DATEDIF(D2513,NOW(),"y"))))</f>
        <v/>
      </c>
      <c r="F2513" s="281"/>
      <c r="G2513" s="282"/>
      <c r="H2513" s="283" t="str">
        <f>IF(G2513="","",IF(G2513&gt;(auxiliar!L$2*14),"Sim","Não"))</f>
        <v/>
      </c>
      <c r="I2513" s="384" t="str">
        <f t="shared" si="166"/>
        <v/>
      </c>
      <c r="J2513" s="380" t="str">
        <f>IF(Table9[[#This Row],[Código do agregado
'[Entidade']]]="","",IF(A2513&lt;&gt;A2512,"A",IF(J2512="A","B",IF(J2512="B","C",IF(J2512="C","D",IF(J2512="D","E",IF(J2512="E","F",IF(J2512="F","G",IF(J2512="G","H",IF(J2512="H","I",IF(J2512="I","J",IF(J2512="J","K",IF(J2512="K","L",IF(J2512="L","M",IF(J2512="M","N",IF(J2512="N","O",IF(J2512="O","P",IF(J2512="P","Q"))))))))))))))))))</f>
        <v/>
      </c>
      <c r="K2513" s="284" t="str">
        <f t="shared" si="163"/>
        <v/>
      </c>
      <c r="L2513" s="285" t="str">
        <f t="shared" si="164"/>
        <v/>
      </c>
      <c r="M2513" s="286" t="str">
        <f t="shared" ca="1" si="165"/>
        <v/>
      </c>
      <c r="U2513" s="275"/>
    </row>
    <row r="2514" spans="1:21" x14ac:dyDescent="0.25">
      <c r="A2514" s="276"/>
      <c r="B2514" s="277" t="str">
        <f>IF(Table9[[#This Row],[Código do agregado
'[Entidade']]]="","",(CONCATENATE(VLOOKUP(Table9[[#This Row],[Código do agregado
'[Entidade']]],Table8[[Código do agregado '[Entidade']]:[Código do agregado
'[1º Direito']]],8,FALSE),".",Table9[[#This Row],[Membro]])))</f>
        <v/>
      </c>
      <c r="C2514" s="278"/>
      <c r="D2514" s="279"/>
      <c r="E2514" s="280" t="str">
        <f ca="1">IF(Table9[[#This Row],[Data de nascimento (aaaa-mm-dd)]]="","",(IF(A2514="","",DATEDIF(D2514,NOW(),"y"))))</f>
        <v/>
      </c>
      <c r="F2514" s="281"/>
      <c r="G2514" s="282"/>
      <c r="H2514" s="283" t="str">
        <f>IF(G2514="","",IF(G2514&gt;(auxiliar!L$2*14),"Sim","Não"))</f>
        <v/>
      </c>
      <c r="I2514" s="384" t="str">
        <f t="shared" si="166"/>
        <v/>
      </c>
      <c r="J2514" s="380" t="str">
        <f>IF(Table9[[#This Row],[Código do agregado
'[Entidade']]]="","",IF(A2514&lt;&gt;A2513,"A",IF(J2513="A","B",IF(J2513="B","C",IF(J2513="C","D",IF(J2513="D","E",IF(J2513="E","F",IF(J2513="F","G",IF(J2513="G","H",IF(J2513="H","I",IF(J2513="I","J",IF(J2513="J","K",IF(J2513="K","L",IF(J2513="L","M",IF(J2513="M","N",IF(J2513="N","O",IF(J2513="O","P",IF(J2513="P","Q"))))))))))))))))))</f>
        <v/>
      </c>
      <c r="K2514" s="284" t="str">
        <f t="shared" si="163"/>
        <v/>
      </c>
      <c r="L2514" s="285" t="str">
        <f t="shared" si="164"/>
        <v/>
      </c>
      <c r="M2514" s="286" t="str">
        <f t="shared" ca="1" si="165"/>
        <v/>
      </c>
      <c r="U2514" s="275"/>
    </row>
    <row r="2515" spans="1:21" x14ac:dyDescent="0.25">
      <c r="A2515" s="276"/>
      <c r="B2515" s="277" t="str">
        <f>IF(Table9[[#This Row],[Código do agregado
'[Entidade']]]="","",(CONCATENATE(VLOOKUP(Table9[[#This Row],[Código do agregado
'[Entidade']]],Table8[[Código do agregado '[Entidade']]:[Código do agregado
'[1º Direito']]],8,FALSE),".",Table9[[#This Row],[Membro]])))</f>
        <v/>
      </c>
      <c r="C2515" s="278"/>
      <c r="D2515" s="279"/>
      <c r="E2515" s="280" t="str">
        <f ca="1">IF(Table9[[#This Row],[Data de nascimento (aaaa-mm-dd)]]="","",(IF(A2515="","",DATEDIF(D2515,NOW(),"y"))))</f>
        <v/>
      </c>
      <c r="F2515" s="281"/>
      <c r="G2515" s="282"/>
      <c r="H2515" s="283" t="str">
        <f>IF(G2515="","",IF(G2515&gt;(auxiliar!L$2*14),"Sim","Não"))</f>
        <v/>
      </c>
      <c r="I2515" s="384" t="str">
        <f t="shared" si="166"/>
        <v/>
      </c>
      <c r="J2515" s="380" t="str">
        <f>IF(Table9[[#This Row],[Código do agregado
'[Entidade']]]="","",IF(A2515&lt;&gt;A2514,"A",IF(J2514="A","B",IF(J2514="B","C",IF(J2514="C","D",IF(J2514="D","E",IF(J2514="E","F",IF(J2514="F","G",IF(J2514="G","H",IF(J2514="H","I",IF(J2514="I","J",IF(J2514="J","K",IF(J2514="K","L",IF(J2514="L","M",IF(J2514="M","N",IF(J2514="N","O",IF(J2514="O","P",IF(J2514="P","Q"))))))))))))))))))</f>
        <v/>
      </c>
      <c r="K2515" s="284" t="str">
        <f t="shared" si="163"/>
        <v/>
      </c>
      <c r="L2515" s="285" t="str">
        <f t="shared" si="164"/>
        <v/>
      </c>
      <c r="M2515" s="286" t="str">
        <f t="shared" ca="1" si="165"/>
        <v/>
      </c>
      <c r="U2515" s="275"/>
    </row>
    <row r="2516" spans="1:21" x14ac:dyDescent="0.25">
      <c r="A2516" s="276"/>
      <c r="B2516" s="277" t="str">
        <f>IF(Table9[[#This Row],[Código do agregado
'[Entidade']]]="","",(CONCATENATE(VLOOKUP(Table9[[#This Row],[Código do agregado
'[Entidade']]],Table8[[Código do agregado '[Entidade']]:[Código do agregado
'[1º Direito']]],8,FALSE),".",Table9[[#This Row],[Membro]])))</f>
        <v/>
      </c>
      <c r="C2516" s="278"/>
      <c r="D2516" s="279"/>
      <c r="E2516" s="280" t="str">
        <f ca="1">IF(Table9[[#This Row],[Data de nascimento (aaaa-mm-dd)]]="","",(IF(A2516="","",DATEDIF(D2516,NOW(),"y"))))</f>
        <v/>
      </c>
      <c r="F2516" s="281"/>
      <c r="G2516" s="282"/>
      <c r="H2516" s="283" t="str">
        <f>IF(G2516="","",IF(G2516&gt;(auxiliar!L$2*14),"Sim","Não"))</f>
        <v/>
      </c>
      <c r="I2516" s="384" t="str">
        <f t="shared" si="166"/>
        <v/>
      </c>
      <c r="J2516" s="380" t="str">
        <f>IF(Table9[[#This Row],[Código do agregado
'[Entidade']]]="","",IF(A2516&lt;&gt;A2515,"A",IF(J2515="A","B",IF(J2515="B","C",IF(J2515="C","D",IF(J2515="D","E",IF(J2515="E","F",IF(J2515="F","G",IF(J2515="G","H",IF(J2515="H","I",IF(J2515="I","J",IF(J2515="J","K",IF(J2515="K","L",IF(J2515="L","M",IF(J2515="M","N",IF(J2515="N","O",IF(J2515="O","P",IF(J2515="P","Q"))))))))))))))))))</f>
        <v/>
      </c>
      <c r="K2516" s="284" t="str">
        <f t="shared" si="163"/>
        <v/>
      </c>
      <c r="L2516" s="285" t="str">
        <f t="shared" si="164"/>
        <v/>
      </c>
      <c r="M2516" s="286" t="str">
        <f t="shared" ca="1" si="165"/>
        <v/>
      </c>
      <c r="U2516" s="275"/>
    </row>
    <row r="2517" spans="1:21" x14ac:dyDescent="0.25">
      <c r="A2517" s="276"/>
      <c r="B2517" s="277" t="str">
        <f>IF(Table9[[#This Row],[Código do agregado
'[Entidade']]]="","",(CONCATENATE(VLOOKUP(Table9[[#This Row],[Código do agregado
'[Entidade']]],Table8[[Código do agregado '[Entidade']]:[Código do agregado
'[1º Direito']]],8,FALSE),".",Table9[[#This Row],[Membro]])))</f>
        <v/>
      </c>
      <c r="C2517" s="278"/>
      <c r="D2517" s="279"/>
      <c r="E2517" s="280" t="str">
        <f ca="1">IF(Table9[[#This Row],[Data de nascimento (aaaa-mm-dd)]]="","",(IF(A2517="","",DATEDIF(D2517,NOW(),"y"))))</f>
        <v/>
      </c>
      <c r="F2517" s="281"/>
      <c r="G2517" s="282"/>
      <c r="H2517" s="283" t="str">
        <f>IF(G2517="","",IF(G2517&gt;(auxiliar!L$2*14),"Sim","Não"))</f>
        <v/>
      </c>
      <c r="I2517" s="384" t="str">
        <f t="shared" si="166"/>
        <v/>
      </c>
      <c r="J2517" s="380" t="str">
        <f>IF(Table9[[#This Row],[Código do agregado
'[Entidade']]]="","",IF(A2517&lt;&gt;A2516,"A",IF(J2516="A","B",IF(J2516="B","C",IF(J2516="C","D",IF(J2516="D","E",IF(J2516="E","F",IF(J2516="F","G",IF(J2516="G","H",IF(J2516="H","I",IF(J2516="I","J",IF(J2516="J","K",IF(J2516="K","L",IF(J2516="L","M",IF(J2516="M","N",IF(J2516="N","O",IF(J2516="O","P",IF(J2516="P","Q"))))))))))))))))))</f>
        <v/>
      </c>
      <c r="K2517" s="284" t="str">
        <f t="shared" si="163"/>
        <v/>
      </c>
      <c r="L2517" s="285" t="str">
        <f t="shared" si="164"/>
        <v/>
      </c>
      <c r="M2517" s="286" t="str">
        <f t="shared" ca="1" si="165"/>
        <v/>
      </c>
      <c r="U2517" s="275"/>
    </row>
    <row r="2518" spans="1:21" x14ac:dyDescent="0.25">
      <c r="A2518" s="276"/>
      <c r="B2518" s="277" t="str">
        <f>IF(Table9[[#This Row],[Código do agregado
'[Entidade']]]="","",(CONCATENATE(VLOOKUP(Table9[[#This Row],[Código do agregado
'[Entidade']]],Table8[[Código do agregado '[Entidade']]:[Código do agregado
'[1º Direito']]],8,FALSE),".",Table9[[#This Row],[Membro]])))</f>
        <v/>
      </c>
      <c r="C2518" s="278"/>
      <c r="D2518" s="279"/>
      <c r="E2518" s="280" t="str">
        <f ca="1">IF(Table9[[#This Row],[Data de nascimento (aaaa-mm-dd)]]="","",(IF(A2518="","",DATEDIF(D2518,NOW(),"y"))))</f>
        <v/>
      </c>
      <c r="F2518" s="281"/>
      <c r="G2518" s="282"/>
      <c r="H2518" s="283" t="str">
        <f>IF(G2518="","",IF(G2518&gt;(auxiliar!L$2*14),"Sim","Não"))</f>
        <v/>
      </c>
      <c r="I2518" s="384" t="str">
        <f t="shared" si="166"/>
        <v/>
      </c>
      <c r="J2518" s="380" t="str">
        <f>IF(Table9[[#This Row],[Código do agregado
'[Entidade']]]="","",IF(A2518&lt;&gt;A2517,"A",IF(J2517="A","B",IF(J2517="B","C",IF(J2517="C","D",IF(J2517="D","E",IF(J2517="E","F",IF(J2517="F","G",IF(J2517="G","H",IF(J2517="H","I",IF(J2517="I","J",IF(J2517="J","K",IF(J2517="K","L",IF(J2517="L","M",IF(J2517="M","N",IF(J2517="N","O",IF(J2517="O","P",IF(J2517="P","Q"))))))))))))))))))</f>
        <v/>
      </c>
      <c r="K2518" s="284" t="str">
        <f t="shared" si="163"/>
        <v/>
      </c>
      <c r="L2518" s="285" t="str">
        <f t="shared" si="164"/>
        <v/>
      </c>
      <c r="M2518" s="286" t="str">
        <f t="shared" ca="1" si="165"/>
        <v/>
      </c>
      <c r="U2518" s="275"/>
    </row>
    <row r="2519" spans="1:21" x14ac:dyDescent="0.25">
      <c r="A2519" s="276"/>
      <c r="B2519" s="277" t="str">
        <f>IF(Table9[[#This Row],[Código do agregado
'[Entidade']]]="","",(CONCATENATE(VLOOKUP(Table9[[#This Row],[Código do agregado
'[Entidade']]],Table8[[Código do agregado '[Entidade']]:[Código do agregado
'[1º Direito']]],8,FALSE),".",Table9[[#This Row],[Membro]])))</f>
        <v/>
      </c>
      <c r="C2519" s="278"/>
      <c r="D2519" s="279"/>
      <c r="E2519" s="280" t="str">
        <f ca="1">IF(Table9[[#This Row],[Data de nascimento (aaaa-mm-dd)]]="","",(IF(A2519="","",DATEDIF(D2519,NOW(),"y"))))</f>
        <v/>
      </c>
      <c r="F2519" s="281"/>
      <c r="G2519" s="282"/>
      <c r="H2519" s="283" t="str">
        <f>IF(G2519="","",IF(G2519&gt;(auxiliar!L$2*14),"Sim","Não"))</f>
        <v/>
      </c>
      <c r="I2519" s="384" t="str">
        <f t="shared" si="166"/>
        <v/>
      </c>
      <c r="J2519" s="380" t="str">
        <f>IF(Table9[[#This Row],[Código do agregado
'[Entidade']]]="","",IF(A2519&lt;&gt;A2518,"A",IF(J2518="A","B",IF(J2518="B","C",IF(J2518="C","D",IF(J2518="D","E",IF(J2518="E","F",IF(J2518="F","G",IF(J2518="G","H",IF(J2518="H","I",IF(J2518="I","J",IF(J2518="J","K",IF(J2518="K","L",IF(J2518="L","M",IF(J2518="M","N",IF(J2518="N","O",IF(J2518="O","P",IF(J2518="P","Q"))))))))))))))))))</f>
        <v/>
      </c>
      <c r="K2519" s="284" t="str">
        <f t="shared" si="163"/>
        <v/>
      </c>
      <c r="L2519" s="285" t="str">
        <f t="shared" si="164"/>
        <v/>
      </c>
      <c r="M2519" s="286" t="str">
        <f t="shared" ca="1" si="165"/>
        <v/>
      </c>
      <c r="U2519" s="275"/>
    </row>
    <row r="2520" spans="1:21" x14ac:dyDescent="0.25">
      <c r="A2520" s="276"/>
      <c r="B2520" s="277" t="str">
        <f>IF(Table9[[#This Row],[Código do agregado
'[Entidade']]]="","",(CONCATENATE(VLOOKUP(Table9[[#This Row],[Código do agregado
'[Entidade']]],Table8[[Código do agregado '[Entidade']]:[Código do agregado
'[1º Direito']]],8,FALSE),".",Table9[[#This Row],[Membro]])))</f>
        <v/>
      </c>
      <c r="C2520" s="278"/>
      <c r="D2520" s="279"/>
      <c r="E2520" s="280" t="str">
        <f ca="1">IF(Table9[[#This Row],[Data de nascimento (aaaa-mm-dd)]]="","",(IF(A2520="","",DATEDIF(D2520,NOW(),"y"))))</f>
        <v/>
      </c>
      <c r="F2520" s="281"/>
      <c r="G2520" s="282"/>
      <c r="H2520" s="283" t="str">
        <f>IF(G2520="","",IF(G2520&gt;(auxiliar!L$2*14),"Sim","Não"))</f>
        <v/>
      </c>
      <c r="I2520" s="384" t="str">
        <f t="shared" si="166"/>
        <v/>
      </c>
      <c r="J2520" s="380" t="str">
        <f>IF(Table9[[#This Row],[Código do agregado
'[Entidade']]]="","",IF(A2520&lt;&gt;A2519,"A",IF(J2519="A","B",IF(J2519="B","C",IF(J2519="C","D",IF(J2519="D","E",IF(J2519="E","F",IF(J2519="F","G",IF(J2519="G","H",IF(J2519="H","I",IF(J2519="I","J",IF(J2519="J","K",IF(J2519="K","L",IF(J2519="L","M",IF(J2519="M","N",IF(J2519="N","O",IF(J2519="O","P",IF(J2519="P","Q"))))))))))))))))))</f>
        <v/>
      </c>
      <c r="K2520" s="284" t="str">
        <f t="shared" si="163"/>
        <v/>
      </c>
      <c r="L2520" s="285" t="str">
        <f t="shared" si="164"/>
        <v/>
      </c>
      <c r="M2520" s="286" t="str">
        <f t="shared" ca="1" si="165"/>
        <v/>
      </c>
      <c r="U2520" s="275"/>
    </row>
    <row r="2521" spans="1:21" x14ac:dyDescent="0.25">
      <c r="A2521" s="276"/>
      <c r="B2521" s="277" t="str">
        <f>IF(Table9[[#This Row],[Código do agregado
'[Entidade']]]="","",(CONCATENATE(VLOOKUP(Table9[[#This Row],[Código do agregado
'[Entidade']]],Table8[[Código do agregado '[Entidade']]:[Código do agregado
'[1º Direito']]],8,FALSE),".",Table9[[#This Row],[Membro]])))</f>
        <v/>
      </c>
      <c r="C2521" s="278"/>
      <c r="D2521" s="279"/>
      <c r="E2521" s="280" t="str">
        <f ca="1">IF(Table9[[#This Row],[Data de nascimento (aaaa-mm-dd)]]="","",(IF(A2521="","",DATEDIF(D2521,NOW(),"y"))))</f>
        <v/>
      </c>
      <c r="F2521" s="281"/>
      <c r="G2521" s="282"/>
      <c r="H2521" s="283" t="str">
        <f>IF(G2521="","",IF(G2521&gt;(auxiliar!L$2*14),"Sim","Não"))</f>
        <v/>
      </c>
      <c r="I2521" s="384" t="str">
        <f t="shared" si="166"/>
        <v/>
      </c>
      <c r="J2521" s="380" t="str">
        <f>IF(Table9[[#This Row],[Código do agregado
'[Entidade']]]="","",IF(A2521&lt;&gt;A2520,"A",IF(J2520="A","B",IF(J2520="B","C",IF(J2520="C","D",IF(J2520="D","E",IF(J2520="E","F",IF(J2520="F","G",IF(J2520="G","H",IF(J2520="H","I",IF(J2520="I","J",IF(J2520="J","K",IF(J2520="K","L",IF(J2520="L","M",IF(J2520="M","N",IF(J2520="N","O",IF(J2520="O","P",IF(J2520="P","Q"))))))))))))))))))</f>
        <v/>
      </c>
      <c r="K2521" s="284" t="str">
        <f t="shared" si="163"/>
        <v/>
      </c>
      <c r="L2521" s="285" t="str">
        <f t="shared" si="164"/>
        <v/>
      </c>
      <c r="M2521" s="286" t="str">
        <f t="shared" ca="1" si="165"/>
        <v/>
      </c>
      <c r="U2521" s="275"/>
    </row>
    <row r="2522" spans="1:21" x14ac:dyDescent="0.25">
      <c r="A2522" s="276"/>
      <c r="B2522" s="277" t="str">
        <f>IF(Table9[[#This Row],[Código do agregado
'[Entidade']]]="","",(CONCATENATE(VLOOKUP(Table9[[#This Row],[Código do agregado
'[Entidade']]],Table8[[Código do agregado '[Entidade']]:[Código do agregado
'[1º Direito']]],8,FALSE),".",Table9[[#This Row],[Membro]])))</f>
        <v/>
      </c>
      <c r="C2522" s="278"/>
      <c r="D2522" s="279"/>
      <c r="E2522" s="280" t="str">
        <f ca="1">IF(Table9[[#This Row],[Data de nascimento (aaaa-mm-dd)]]="","",(IF(A2522="","",DATEDIF(D2522,NOW(),"y"))))</f>
        <v/>
      </c>
      <c r="F2522" s="281"/>
      <c r="G2522" s="282"/>
      <c r="H2522" s="283" t="str">
        <f>IF(G2522="","",IF(G2522&gt;(auxiliar!L$2*14),"Sim","Não"))</f>
        <v/>
      </c>
      <c r="I2522" s="384" t="str">
        <f t="shared" si="166"/>
        <v/>
      </c>
      <c r="J2522" s="380" t="str">
        <f>IF(Table9[[#This Row],[Código do agregado
'[Entidade']]]="","",IF(A2522&lt;&gt;A2521,"A",IF(J2521="A","B",IF(J2521="B","C",IF(J2521="C","D",IF(J2521="D","E",IF(J2521="E","F",IF(J2521="F","G",IF(J2521="G","H",IF(J2521="H","I",IF(J2521="I","J",IF(J2521="J","K",IF(J2521="K","L",IF(J2521="L","M",IF(J2521="M","N",IF(J2521="N","O",IF(J2521="O","P",IF(J2521="P","Q"))))))))))))))))))</f>
        <v/>
      </c>
      <c r="K2522" s="284" t="str">
        <f t="shared" ref="K2522:K2585" si="167">IFERROR(IF(OR(RIGHT(C2522,1)-(11-((9*LEFT(C2522,1)+8*MID(C2522,2,1)+7*MID(C2522,3,1)+6*MID(C2522,4,1)+5*MID(C2522,5,1)+4*MID(C2522,6,1)+3*MID(C2522,7,1)+2*MID(C2522,8,1))-(11*INT((9*LEFT(C2522,1)+8*MID(C2522,2,1)+7*MID(C2522,3,1)+6*MID(C2522,4,1)+5*MID(C2522,5,1)+4*MID(C2522,6,1)+3*MID(C2522,7,1)+2*MID(C2522,8,1))/11))))=0,RIGHT(C2522,1)-(11-((9*LEFT(C2522,1)+8*MID(C2522,2,1)+7*MID(C2522,3,1)+6*MID(C2522,4,1)+5*MID(C2522,5,1)+4*MID(C2522,6,1)+3*MID(C2522,7,1)+2*MID(C2522,8,1))-(11*INT((9*LEFT(C2522,1)+8*MID(C2522,2,1)+7*MID(C2522,3,1)+6*MID(C2522,4,1)+5*MID(C2522,5,1)+4*MID(C2522,6,1)+3*MID(C2522,7,1)+2*MID(C2522,8,1))/11))))=-11,RIGHT(C2522,1)-(11-((9*LEFT(C2522,1)+8*MID(C2522,2,1)+7*MID(C2522,3,1)+6*MID(C2522,4,1)+5*MID(C2522,5,1)+4*MID(C2522,6,1)+3*MID(C2522,7,1)+2*MID(C2522,8,1))-(11*INT((9*LEFT(C2522,1)+8*MID(C2522,2,1)+7*MID(C2522,3,1)+6*MID(C2522,4,1)+5*MID(C2522,5,1)+4*MID(C2522,6,1)+3*MID(C2522,7,1)+2*MID(C2522,8,1))/11))))=-10),"","X"),"")</f>
        <v/>
      </c>
      <c r="L2522" s="285" t="str">
        <f t="shared" ref="L2522:L2585" si="168">IF(RIGHT(B2522,1)="A","",IF(B2522="","",IF(OR(E2522&gt;65,AND(E2522&gt;17,E2522&lt;26)),"Rend","")))</f>
        <v/>
      </c>
      <c r="M2522" s="286" t="str">
        <f t="shared" ref="M2522:M2585" ca="1" si="169">IF(OR(E2522&lt;18,AND(H2522="Não",L2522="Rend")),"Dep","")</f>
        <v/>
      </c>
      <c r="U2522" s="275"/>
    </row>
    <row r="2523" spans="1:21" x14ac:dyDescent="0.25">
      <c r="A2523" s="276"/>
      <c r="B2523" s="277" t="str">
        <f>IF(Table9[[#This Row],[Código do agregado
'[Entidade']]]="","",(CONCATENATE(VLOOKUP(Table9[[#This Row],[Código do agregado
'[Entidade']]],Table8[[Código do agregado '[Entidade']]:[Código do agregado
'[1º Direito']]],8,FALSE),".",Table9[[#This Row],[Membro]])))</f>
        <v/>
      </c>
      <c r="C2523" s="278"/>
      <c r="D2523" s="279"/>
      <c r="E2523" s="280" t="str">
        <f ca="1">IF(Table9[[#This Row],[Data de nascimento (aaaa-mm-dd)]]="","",(IF(A2523="","",DATEDIF(D2523,NOW(),"y"))))</f>
        <v/>
      </c>
      <c r="F2523" s="281"/>
      <c r="G2523" s="282"/>
      <c r="H2523" s="283" t="str">
        <f>IF(G2523="","",IF(G2523&gt;(auxiliar!L$2*14),"Sim","Não"))</f>
        <v/>
      </c>
      <c r="I2523" s="384" t="str">
        <f t="shared" si="166"/>
        <v/>
      </c>
      <c r="J2523" s="380" t="str">
        <f>IF(Table9[[#This Row],[Código do agregado
'[Entidade']]]="","",IF(A2523&lt;&gt;A2522,"A",IF(J2522="A","B",IF(J2522="B","C",IF(J2522="C","D",IF(J2522="D","E",IF(J2522="E","F",IF(J2522="F","G",IF(J2522="G","H",IF(J2522="H","I",IF(J2522="I","J",IF(J2522="J","K",IF(J2522="K","L",IF(J2522="L","M",IF(J2522="M","N",IF(J2522="N","O",IF(J2522="O","P",IF(J2522="P","Q"))))))))))))))))))</f>
        <v/>
      </c>
      <c r="K2523" s="284" t="str">
        <f t="shared" si="167"/>
        <v/>
      </c>
      <c r="L2523" s="285" t="str">
        <f t="shared" si="168"/>
        <v/>
      </c>
      <c r="M2523" s="286" t="str">
        <f t="shared" ca="1" si="169"/>
        <v/>
      </c>
      <c r="U2523" s="275"/>
    </row>
    <row r="2524" spans="1:21" x14ac:dyDescent="0.25">
      <c r="A2524" s="276"/>
      <c r="B2524" s="277" t="str">
        <f>IF(Table9[[#This Row],[Código do agregado
'[Entidade']]]="","",(CONCATENATE(VLOOKUP(Table9[[#This Row],[Código do agregado
'[Entidade']]],Table8[[Código do agregado '[Entidade']]:[Código do agregado
'[1º Direito']]],8,FALSE),".",Table9[[#This Row],[Membro]])))</f>
        <v/>
      </c>
      <c r="C2524" s="278"/>
      <c r="D2524" s="279"/>
      <c r="E2524" s="280" t="str">
        <f ca="1">IF(Table9[[#This Row],[Data de nascimento (aaaa-mm-dd)]]="","",(IF(A2524="","",DATEDIF(D2524,NOW(),"y"))))</f>
        <v/>
      </c>
      <c r="F2524" s="281"/>
      <c r="G2524" s="282"/>
      <c r="H2524" s="283" t="str">
        <f>IF(G2524="","",IF(G2524&gt;(auxiliar!L$2*14),"Sim","Não"))</f>
        <v/>
      </c>
      <c r="I2524" s="384" t="str">
        <f t="shared" si="166"/>
        <v/>
      </c>
      <c r="J2524" s="380" t="str">
        <f>IF(Table9[[#This Row],[Código do agregado
'[Entidade']]]="","",IF(A2524&lt;&gt;A2523,"A",IF(J2523="A","B",IF(J2523="B","C",IF(J2523="C","D",IF(J2523="D","E",IF(J2523="E","F",IF(J2523="F","G",IF(J2523="G","H",IF(J2523="H","I",IF(J2523="I","J",IF(J2523="J","K",IF(J2523="K","L",IF(J2523="L","M",IF(J2523="M","N",IF(J2523="N","O",IF(J2523="O","P",IF(J2523="P","Q"))))))))))))))))))</f>
        <v/>
      </c>
      <c r="K2524" s="284" t="str">
        <f t="shared" si="167"/>
        <v/>
      </c>
      <c r="L2524" s="285" t="str">
        <f t="shared" si="168"/>
        <v/>
      </c>
      <c r="M2524" s="286" t="str">
        <f t="shared" ca="1" si="169"/>
        <v/>
      </c>
      <c r="U2524" s="275"/>
    </row>
    <row r="2525" spans="1:21" x14ac:dyDescent="0.25">
      <c r="A2525" s="276"/>
      <c r="B2525" s="277" t="str">
        <f>IF(Table9[[#This Row],[Código do agregado
'[Entidade']]]="","",(CONCATENATE(VLOOKUP(Table9[[#This Row],[Código do agregado
'[Entidade']]],Table8[[Código do agregado '[Entidade']]:[Código do agregado
'[1º Direito']]],8,FALSE),".",Table9[[#This Row],[Membro]])))</f>
        <v/>
      </c>
      <c r="C2525" s="278"/>
      <c r="D2525" s="279"/>
      <c r="E2525" s="280" t="str">
        <f ca="1">IF(Table9[[#This Row],[Data de nascimento (aaaa-mm-dd)]]="","",(IF(A2525="","",DATEDIF(D2525,NOW(),"y"))))</f>
        <v/>
      </c>
      <c r="F2525" s="281"/>
      <c r="G2525" s="282"/>
      <c r="H2525" s="283" t="str">
        <f>IF(G2525="","",IF(G2525&gt;(auxiliar!L$2*14),"Sim","Não"))</f>
        <v/>
      </c>
      <c r="I2525" s="384" t="str">
        <f t="shared" si="166"/>
        <v/>
      </c>
      <c r="J2525" s="380" t="str">
        <f>IF(Table9[[#This Row],[Código do agregado
'[Entidade']]]="","",IF(A2525&lt;&gt;A2524,"A",IF(J2524="A","B",IF(J2524="B","C",IF(J2524="C","D",IF(J2524="D","E",IF(J2524="E","F",IF(J2524="F","G",IF(J2524="G","H",IF(J2524="H","I",IF(J2524="I","J",IF(J2524="J","K",IF(J2524="K","L",IF(J2524="L","M",IF(J2524="M","N",IF(J2524="N","O",IF(J2524="O","P",IF(J2524="P","Q"))))))))))))))))))</f>
        <v/>
      </c>
      <c r="K2525" s="284" t="str">
        <f t="shared" si="167"/>
        <v/>
      </c>
      <c r="L2525" s="285" t="str">
        <f t="shared" si="168"/>
        <v/>
      </c>
      <c r="M2525" s="286" t="str">
        <f t="shared" ca="1" si="169"/>
        <v/>
      </c>
      <c r="U2525" s="275"/>
    </row>
    <row r="2526" spans="1:21" x14ac:dyDescent="0.25">
      <c r="A2526" s="276"/>
      <c r="B2526" s="277" t="str">
        <f>IF(Table9[[#This Row],[Código do agregado
'[Entidade']]]="","",(CONCATENATE(VLOOKUP(Table9[[#This Row],[Código do agregado
'[Entidade']]],Table8[[Código do agregado '[Entidade']]:[Código do agregado
'[1º Direito']]],8,FALSE),".",Table9[[#This Row],[Membro]])))</f>
        <v/>
      </c>
      <c r="C2526" s="278"/>
      <c r="D2526" s="279"/>
      <c r="E2526" s="280" t="str">
        <f ca="1">IF(Table9[[#This Row],[Data de nascimento (aaaa-mm-dd)]]="","",(IF(A2526="","",DATEDIF(D2526,NOW(),"y"))))</f>
        <v/>
      </c>
      <c r="F2526" s="281"/>
      <c r="G2526" s="282"/>
      <c r="H2526" s="283" t="str">
        <f>IF(G2526="","",IF(G2526&gt;(auxiliar!L$2*14),"Sim","Não"))</f>
        <v/>
      </c>
      <c r="I2526" s="384" t="str">
        <f t="shared" si="166"/>
        <v/>
      </c>
      <c r="J2526" s="380" t="str">
        <f>IF(Table9[[#This Row],[Código do agregado
'[Entidade']]]="","",IF(A2526&lt;&gt;A2525,"A",IF(J2525="A","B",IF(J2525="B","C",IF(J2525="C","D",IF(J2525="D","E",IF(J2525="E","F",IF(J2525="F","G",IF(J2525="G","H",IF(J2525="H","I",IF(J2525="I","J",IF(J2525="J","K",IF(J2525="K","L",IF(J2525="L","M",IF(J2525="M","N",IF(J2525="N","O",IF(J2525="O","P",IF(J2525="P","Q"))))))))))))))))))</f>
        <v/>
      </c>
      <c r="K2526" s="284" t="str">
        <f t="shared" si="167"/>
        <v/>
      </c>
      <c r="L2526" s="285" t="str">
        <f t="shared" si="168"/>
        <v/>
      </c>
      <c r="M2526" s="286" t="str">
        <f t="shared" ca="1" si="169"/>
        <v/>
      </c>
      <c r="U2526" s="275"/>
    </row>
    <row r="2527" spans="1:21" x14ac:dyDescent="0.25">
      <c r="A2527" s="276"/>
      <c r="B2527" s="277" t="str">
        <f>IF(Table9[[#This Row],[Código do agregado
'[Entidade']]]="","",(CONCATENATE(VLOOKUP(Table9[[#This Row],[Código do agregado
'[Entidade']]],Table8[[Código do agregado '[Entidade']]:[Código do agregado
'[1º Direito']]],8,FALSE),".",Table9[[#This Row],[Membro]])))</f>
        <v/>
      </c>
      <c r="C2527" s="278"/>
      <c r="D2527" s="279"/>
      <c r="E2527" s="280" t="str">
        <f ca="1">IF(Table9[[#This Row],[Data de nascimento (aaaa-mm-dd)]]="","",(IF(A2527="","",DATEDIF(D2527,NOW(),"y"))))</f>
        <v/>
      </c>
      <c r="F2527" s="281"/>
      <c r="G2527" s="282"/>
      <c r="H2527" s="283" t="str">
        <f>IF(G2527="","",IF(G2527&gt;(auxiliar!L$2*14),"Sim","Não"))</f>
        <v/>
      </c>
      <c r="I2527" s="384" t="str">
        <f t="shared" si="166"/>
        <v/>
      </c>
      <c r="J2527" s="380" t="str">
        <f>IF(Table9[[#This Row],[Código do agregado
'[Entidade']]]="","",IF(A2527&lt;&gt;A2526,"A",IF(J2526="A","B",IF(J2526="B","C",IF(J2526="C","D",IF(J2526="D","E",IF(J2526="E","F",IF(J2526="F","G",IF(J2526="G","H",IF(J2526="H","I",IF(J2526="I","J",IF(J2526="J","K",IF(J2526="K","L",IF(J2526="L","M",IF(J2526="M","N",IF(J2526="N","O",IF(J2526="O","P",IF(J2526="P","Q"))))))))))))))))))</f>
        <v/>
      </c>
      <c r="K2527" s="284" t="str">
        <f t="shared" si="167"/>
        <v/>
      </c>
      <c r="L2527" s="285" t="str">
        <f t="shared" si="168"/>
        <v/>
      </c>
      <c r="M2527" s="286" t="str">
        <f t="shared" ca="1" si="169"/>
        <v/>
      </c>
      <c r="U2527" s="275"/>
    </row>
    <row r="2528" spans="1:21" x14ac:dyDescent="0.25">
      <c r="A2528" s="276"/>
      <c r="B2528" s="277" t="str">
        <f>IF(Table9[[#This Row],[Código do agregado
'[Entidade']]]="","",(CONCATENATE(VLOOKUP(Table9[[#This Row],[Código do agregado
'[Entidade']]],Table8[[Código do agregado '[Entidade']]:[Código do agregado
'[1º Direito']]],8,FALSE),".",Table9[[#This Row],[Membro]])))</f>
        <v/>
      </c>
      <c r="C2528" s="278"/>
      <c r="D2528" s="279"/>
      <c r="E2528" s="280" t="str">
        <f ca="1">IF(Table9[[#This Row],[Data de nascimento (aaaa-mm-dd)]]="","",(IF(A2528="","",DATEDIF(D2528,NOW(),"y"))))</f>
        <v/>
      </c>
      <c r="F2528" s="281"/>
      <c r="G2528" s="282"/>
      <c r="H2528" s="283" t="str">
        <f>IF(G2528="","",IF(G2528&gt;(auxiliar!L$2*14),"Sim","Não"))</f>
        <v/>
      </c>
      <c r="I2528" s="384" t="str">
        <f t="shared" si="166"/>
        <v/>
      </c>
      <c r="J2528" s="380" t="str">
        <f>IF(Table9[[#This Row],[Código do agregado
'[Entidade']]]="","",IF(A2528&lt;&gt;A2527,"A",IF(J2527="A","B",IF(J2527="B","C",IF(J2527="C","D",IF(J2527="D","E",IF(J2527="E","F",IF(J2527="F","G",IF(J2527="G","H",IF(J2527="H","I",IF(J2527="I","J",IF(J2527="J","K",IF(J2527="K","L",IF(J2527="L","M",IF(J2527="M","N",IF(J2527="N","O",IF(J2527="O","P",IF(J2527="P","Q"))))))))))))))))))</f>
        <v/>
      </c>
      <c r="K2528" s="284" t="str">
        <f t="shared" si="167"/>
        <v/>
      </c>
      <c r="L2528" s="285" t="str">
        <f t="shared" si="168"/>
        <v/>
      </c>
      <c r="M2528" s="286" t="str">
        <f t="shared" ca="1" si="169"/>
        <v/>
      </c>
      <c r="U2528" s="275"/>
    </row>
    <row r="2529" spans="1:21" x14ac:dyDescent="0.25">
      <c r="A2529" s="276"/>
      <c r="B2529" s="277" t="str">
        <f>IF(Table9[[#This Row],[Código do agregado
'[Entidade']]]="","",(CONCATENATE(VLOOKUP(Table9[[#This Row],[Código do agregado
'[Entidade']]],Table8[[Código do agregado '[Entidade']]:[Código do agregado
'[1º Direito']]],8,FALSE),".",Table9[[#This Row],[Membro]])))</f>
        <v/>
      </c>
      <c r="C2529" s="278"/>
      <c r="D2529" s="279"/>
      <c r="E2529" s="280" t="str">
        <f ca="1">IF(Table9[[#This Row],[Data de nascimento (aaaa-mm-dd)]]="","",(IF(A2529="","",DATEDIF(D2529,NOW(),"y"))))</f>
        <v/>
      </c>
      <c r="F2529" s="281"/>
      <c r="G2529" s="282"/>
      <c r="H2529" s="283" t="str">
        <f>IF(G2529="","",IF(G2529&gt;(auxiliar!L$2*14),"Sim","Não"))</f>
        <v/>
      </c>
      <c r="I2529" s="384" t="str">
        <f t="shared" si="166"/>
        <v/>
      </c>
      <c r="J2529" s="380" t="str">
        <f>IF(Table9[[#This Row],[Código do agregado
'[Entidade']]]="","",IF(A2529&lt;&gt;A2528,"A",IF(J2528="A","B",IF(J2528="B","C",IF(J2528="C","D",IF(J2528="D","E",IF(J2528="E","F",IF(J2528="F","G",IF(J2528="G","H",IF(J2528="H","I",IF(J2528="I","J",IF(J2528="J","K",IF(J2528="K","L",IF(J2528="L","M",IF(J2528="M","N",IF(J2528="N","O",IF(J2528="O","P",IF(J2528="P","Q"))))))))))))))))))</f>
        <v/>
      </c>
      <c r="K2529" s="284" t="str">
        <f t="shared" si="167"/>
        <v/>
      </c>
      <c r="L2529" s="285" t="str">
        <f t="shared" si="168"/>
        <v/>
      </c>
      <c r="M2529" s="286" t="str">
        <f t="shared" ca="1" si="169"/>
        <v/>
      </c>
      <c r="U2529" s="275"/>
    </row>
    <row r="2530" spans="1:21" x14ac:dyDescent="0.25">
      <c r="A2530" s="276"/>
      <c r="B2530" s="277" t="str">
        <f>IF(Table9[[#This Row],[Código do agregado
'[Entidade']]]="","",(CONCATENATE(VLOOKUP(Table9[[#This Row],[Código do agregado
'[Entidade']]],Table8[[Código do agregado '[Entidade']]:[Código do agregado
'[1º Direito']]],8,FALSE),".",Table9[[#This Row],[Membro]])))</f>
        <v/>
      </c>
      <c r="C2530" s="278"/>
      <c r="D2530" s="279"/>
      <c r="E2530" s="280" t="str">
        <f ca="1">IF(Table9[[#This Row],[Data de nascimento (aaaa-mm-dd)]]="","",(IF(A2530="","",DATEDIF(D2530,NOW(),"y"))))</f>
        <v/>
      </c>
      <c r="F2530" s="281"/>
      <c r="G2530" s="282"/>
      <c r="H2530" s="283" t="str">
        <f>IF(G2530="","",IF(G2530&gt;(auxiliar!L$2*14),"Sim","Não"))</f>
        <v/>
      </c>
      <c r="I2530" s="384" t="str">
        <f t="shared" si="166"/>
        <v/>
      </c>
      <c r="J2530" s="380" t="str">
        <f>IF(Table9[[#This Row],[Código do agregado
'[Entidade']]]="","",IF(A2530&lt;&gt;A2529,"A",IF(J2529="A","B",IF(J2529="B","C",IF(J2529="C","D",IF(J2529="D","E",IF(J2529="E","F",IF(J2529="F","G",IF(J2529="G","H",IF(J2529="H","I",IF(J2529="I","J",IF(J2529="J","K",IF(J2529="K","L",IF(J2529="L","M",IF(J2529="M","N",IF(J2529="N","O",IF(J2529="O","P",IF(J2529="P","Q"))))))))))))))))))</f>
        <v/>
      </c>
      <c r="K2530" s="284" t="str">
        <f t="shared" si="167"/>
        <v/>
      </c>
      <c r="L2530" s="285" t="str">
        <f t="shared" si="168"/>
        <v/>
      </c>
      <c r="M2530" s="286" t="str">
        <f t="shared" ca="1" si="169"/>
        <v/>
      </c>
      <c r="U2530" s="275"/>
    </row>
    <row r="2531" spans="1:21" x14ac:dyDescent="0.25">
      <c r="A2531" s="276"/>
      <c r="B2531" s="277" t="str">
        <f>IF(Table9[[#This Row],[Código do agregado
'[Entidade']]]="","",(CONCATENATE(VLOOKUP(Table9[[#This Row],[Código do agregado
'[Entidade']]],Table8[[Código do agregado '[Entidade']]:[Código do agregado
'[1º Direito']]],8,FALSE),".",Table9[[#This Row],[Membro]])))</f>
        <v/>
      </c>
      <c r="C2531" s="278"/>
      <c r="D2531" s="279"/>
      <c r="E2531" s="280" t="str">
        <f ca="1">IF(Table9[[#This Row],[Data de nascimento (aaaa-mm-dd)]]="","",(IF(A2531="","",DATEDIF(D2531,NOW(),"y"))))</f>
        <v/>
      </c>
      <c r="F2531" s="281"/>
      <c r="G2531" s="282"/>
      <c r="H2531" s="283" t="str">
        <f>IF(G2531="","",IF(G2531&gt;(auxiliar!L$2*14),"Sim","Não"))</f>
        <v/>
      </c>
      <c r="I2531" s="384" t="str">
        <f t="shared" si="166"/>
        <v/>
      </c>
      <c r="J2531" s="380" t="str">
        <f>IF(Table9[[#This Row],[Código do agregado
'[Entidade']]]="","",IF(A2531&lt;&gt;A2530,"A",IF(J2530="A","B",IF(J2530="B","C",IF(J2530="C","D",IF(J2530="D","E",IF(J2530="E","F",IF(J2530="F","G",IF(J2530="G","H",IF(J2530="H","I",IF(J2530="I","J",IF(J2530="J","K",IF(J2530="K","L",IF(J2530="L","M",IF(J2530="M","N",IF(J2530="N","O",IF(J2530="O","P",IF(J2530="P","Q"))))))))))))))))))</f>
        <v/>
      </c>
      <c r="K2531" s="284" t="str">
        <f t="shared" si="167"/>
        <v/>
      </c>
      <c r="L2531" s="285" t="str">
        <f t="shared" si="168"/>
        <v/>
      </c>
      <c r="M2531" s="286" t="str">
        <f t="shared" ca="1" si="169"/>
        <v/>
      </c>
      <c r="U2531" s="275"/>
    </row>
    <row r="2532" spans="1:21" x14ac:dyDescent="0.25">
      <c r="A2532" s="276"/>
      <c r="B2532" s="277" t="str">
        <f>IF(Table9[[#This Row],[Código do agregado
'[Entidade']]]="","",(CONCATENATE(VLOOKUP(Table9[[#This Row],[Código do agregado
'[Entidade']]],Table8[[Código do agregado '[Entidade']]:[Código do agregado
'[1º Direito']]],8,FALSE),".",Table9[[#This Row],[Membro]])))</f>
        <v/>
      </c>
      <c r="C2532" s="278"/>
      <c r="D2532" s="279"/>
      <c r="E2532" s="280" t="str">
        <f ca="1">IF(Table9[[#This Row],[Data de nascimento (aaaa-mm-dd)]]="","",(IF(A2532="","",DATEDIF(D2532,NOW(),"y"))))</f>
        <v/>
      </c>
      <c r="F2532" s="281"/>
      <c r="G2532" s="282"/>
      <c r="H2532" s="283" t="str">
        <f>IF(G2532="","",IF(G2532&gt;(auxiliar!L$2*14),"Sim","Não"))</f>
        <v/>
      </c>
      <c r="I2532" s="384" t="str">
        <f t="shared" si="166"/>
        <v/>
      </c>
      <c r="J2532" s="380" t="str">
        <f>IF(Table9[[#This Row],[Código do agregado
'[Entidade']]]="","",IF(A2532&lt;&gt;A2531,"A",IF(J2531="A","B",IF(J2531="B","C",IF(J2531="C","D",IF(J2531="D","E",IF(J2531="E","F",IF(J2531="F","G",IF(J2531="G","H",IF(J2531="H","I",IF(J2531="I","J",IF(J2531="J","K",IF(J2531="K","L",IF(J2531="L","M",IF(J2531="M","N",IF(J2531="N","O",IF(J2531="O","P",IF(J2531="P","Q"))))))))))))))))))</f>
        <v/>
      </c>
      <c r="K2532" s="284" t="str">
        <f t="shared" si="167"/>
        <v/>
      </c>
      <c r="L2532" s="285" t="str">
        <f t="shared" si="168"/>
        <v/>
      </c>
      <c r="M2532" s="286" t="str">
        <f t="shared" ca="1" si="169"/>
        <v/>
      </c>
      <c r="U2532" s="275"/>
    </row>
    <row r="2533" spans="1:21" x14ac:dyDescent="0.25">
      <c r="A2533" s="276"/>
      <c r="B2533" s="277" t="str">
        <f>IF(Table9[[#This Row],[Código do agregado
'[Entidade']]]="","",(CONCATENATE(VLOOKUP(Table9[[#This Row],[Código do agregado
'[Entidade']]],Table8[[Código do agregado '[Entidade']]:[Código do agregado
'[1º Direito']]],8,FALSE),".",Table9[[#This Row],[Membro]])))</f>
        <v/>
      </c>
      <c r="C2533" s="278"/>
      <c r="D2533" s="279"/>
      <c r="E2533" s="280" t="str">
        <f ca="1">IF(Table9[[#This Row],[Data de nascimento (aaaa-mm-dd)]]="","",(IF(A2533="","",DATEDIF(D2533,NOW(),"y"))))</f>
        <v/>
      </c>
      <c r="F2533" s="281"/>
      <c r="G2533" s="282"/>
      <c r="H2533" s="283" t="str">
        <f>IF(G2533="","",IF(G2533&gt;(auxiliar!L$2*14),"Sim","Não"))</f>
        <v/>
      </c>
      <c r="I2533" s="384" t="str">
        <f t="shared" si="166"/>
        <v/>
      </c>
      <c r="J2533" s="380" t="str">
        <f>IF(Table9[[#This Row],[Código do agregado
'[Entidade']]]="","",IF(A2533&lt;&gt;A2532,"A",IF(J2532="A","B",IF(J2532="B","C",IF(J2532="C","D",IF(J2532="D","E",IF(J2532="E","F",IF(J2532="F","G",IF(J2532="G","H",IF(J2532="H","I",IF(J2532="I","J",IF(J2532="J","K",IF(J2532="K","L",IF(J2532="L","M",IF(J2532="M","N",IF(J2532="N","O",IF(J2532="O","P",IF(J2532="P","Q"))))))))))))))))))</f>
        <v/>
      </c>
      <c r="K2533" s="284" t="str">
        <f t="shared" si="167"/>
        <v/>
      </c>
      <c r="L2533" s="285" t="str">
        <f t="shared" si="168"/>
        <v/>
      </c>
      <c r="M2533" s="286" t="str">
        <f t="shared" ca="1" si="169"/>
        <v/>
      </c>
      <c r="U2533" s="275"/>
    </row>
    <row r="2534" spans="1:21" x14ac:dyDescent="0.25">
      <c r="A2534" s="276"/>
      <c r="B2534" s="277" t="str">
        <f>IF(Table9[[#This Row],[Código do agregado
'[Entidade']]]="","",(CONCATENATE(VLOOKUP(Table9[[#This Row],[Código do agregado
'[Entidade']]],Table8[[Código do agregado '[Entidade']]:[Código do agregado
'[1º Direito']]],8,FALSE),".",Table9[[#This Row],[Membro]])))</f>
        <v/>
      </c>
      <c r="C2534" s="278"/>
      <c r="D2534" s="279"/>
      <c r="E2534" s="280" t="str">
        <f ca="1">IF(Table9[[#This Row],[Data de nascimento (aaaa-mm-dd)]]="","",(IF(A2534="","",DATEDIF(D2534,NOW(),"y"))))</f>
        <v/>
      </c>
      <c r="F2534" s="281"/>
      <c r="G2534" s="282"/>
      <c r="H2534" s="283" t="str">
        <f>IF(G2534="","",IF(G2534&gt;(auxiliar!L$2*14),"Sim","Não"))</f>
        <v/>
      </c>
      <c r="I2534" s="384" t="str">
        <f t="shared" si="166"/>
        <v/>
      </c>
      <c r="J2534" s="380" t="str">
        <f>IF(Table9[[#This Row],[Código do agregado
'[Entidade']]]="","",IF(A2534&lt;&gt;A2533,"A",IF(J2533="A","B",IF(J2533="B","C",IF(J2533="C","D",IF(J2533="D","E",IF(J2533="E","F",IF(J2533="F","G",IF(J2533="G","H",IF(J2533="H","I",IF(J2533="I","J",IF(J2533="J","K",IF(J2533="K","L",IF(J2533="L","M",IF(J2533="M","N",IF(J2533="N","O",IF(J2533="O","P",IF(J2533="P","Q"))))))))))))))))))</f>
        <v/>
      </c>
      <c r="K2534" s="284" t="str">
        <f t="shared" si="167"/>
        <v/>
      </c>
      <c r="L2534" s="285" t="str">
        <f t="shared" si="168"/>
        <v/>
      </c>
      <c r="M2534" s="286" t="str">
        <f t="shared" ca="1" si="169"/>
        <v/>
      </c>
      <c r="U2534" s="275"/>
    </row>
    <row r="2535" spans="1:21" x14ac:dyDescent="0.25">
      <c r="A2535" s="276"/>
      <c r="B2535" s="277" t="str">
        <f>IF(Table9[[#This Row],[Código do agregado
'[Entidade']]]="","",(CONCATENATE(VLOOKUP(Table9[[#This Row],[Código do agregado
'[Entidade']]],Table8[[Código do agregado '[Entidade']]:[Código do agregado
'[1º Direito']]],8,FALSE),".",Table9[[#This Row],[Membro]])))</f>
        <v/>
      </c>
      <c r="C2535" s="278"/>
      <c r="D2535" s="279"/>
      <c r="E2535" s="280" t="str">
        <f ca="1">IF(Table9[[#This Row],[Data de nascimento (aaaa-mm-dd)]]="","",(IF(A2535="","",DATEDIF(D2535,NOW(),"y"))))</f>
        <v/>
      </c>
      <c r="F2535" s="281"/>
      <c r="G2535" s="282"/>
      <c r="H2535" s="283" t="str">
        <f>IF(G2535="","",IF(G2535&gt;(auxiliar!L$2*14),"Sim","Não"))</f>
        <v/>
      </c>
      <c r="I2535" s="384" t="str">
        <f t="shared" si="166"/>
        <v/>
      </c>
      <c r="J2535" s="380" t="str">
        <f>IF(Table9[[#This Row],[Código do agregado
'[Entidade']]]="","",IF(A2535&lt;&gt;A2534,"A",IF(J2534="A","B",IF(J2534="B","C",IF(J2534="C","D",IF(J2534="D","E",IF(J2534="E","F",IF(J2534="F","G",IF(J2534="G","H",IF(J2534="H","I",IF(J2534="I","J",IF(J2534="J","K",IF(J2534="K","L",IF(J2534="L","M",IF(J2534="M","N",IF(J2534="N","O",IF(J2534="O","P",IF(J2534="P","Q"))))))))))))))))))</f>
        <v/>
      </c>
      <c r="K2535" s="284" t="str">
        <f t="shared" si="167"/>
        <v/>
      </c>
      <c r="L2535" s="285" t="str">
        <f t="shared" si="168"/>
        <v/>
      </c>
      <c r="M2535" s="286" t="str">
        <f t="shared" ca="1" si="169"/>
        <v/>
      </c>
      <c r="U2535" s="275"/>
    </row>
    <row r="2536" spans="1:21" x14ac:dyDescent="0.25">
      <c r="A2536" s="276"/>
      <c r="B2536" s="277" t="str">
        <f>IF(Table9[[#This Row],[Código do agregado
'[Entidade']]]="","",(CONCATENATE(VLOOKUP(Table9[[#This Row],[Código do agregado
'[Entidade']]],Table8[[Código do agregado '[Entidade']]:[Código do agregado
'[1º Direito']]],8,FALSE),".",Table9[[#This Row],[Membro]])))</f>
        <v/>
      </c>
      <c r="C2536" s="278"/>
      <c r="D2536" s="279"/>
      <c r="E2536" s="280" t="str">
        <f ca="1">IF(Table9[[#This Row],[Data de nascimento (aaaa-mm-dd)]]="","",(IF(A2536="","",DATEDIF(D2536,NOW(),"y"))))</f>
        <v/>
      </c>
      <c r="F2536" s="281"/>
      <c r="G2536" s="282"/>
      <c r="H2536" s="283" t="str">
        <f>IF(G2536="","",IF(G2536&gt;(auxiliar!L$2*14),"Sim","Não"))</f>
        <v/>
      </c>
      <c r="I2536" s="384" t="str">
        <f t="shared" si="166"/>
        <v/>
      </c>
      <c r="J2536" s="380" t="str">
        <f>IF(Table9[[#This Row],[Código do agregado
'[Entidade']]]="","",IF(A2536&lt;&gt;A2535,"A",IF(J2535="A","B",IF(J2535="B","C",IF(J2535="C","D",IF(J2535="D","E",IF(J2535="E","F",IF(J2535="F","G",IF(J2535="G","H",IF(J2535="H","I",IF(J2535="I","J",IF(J2535="J","K",IF(J2535="K","L",IF(J2535="L","M",IF(J2535="M","N",IF(J2535="N","O",IF(J2535="O","P",IF(J2535="P","Q"))))))))))))))))))</f>
        <v/>
      </c>
      <c r="K2536" s="284" t="str">
        <f t="shared" si="167"/>
        <v/>
      </c>
      <c r="L2536" s="285" t="str">
        <f t="shared" si="168"/>
        <v/>
      </c>
      <c r="M2536" s="286" t="str">
        <f t="shared" ca="1" si="169"/>
        <v/>
      </c>
      <c r="U2536" s="275"/>
    </row>
    <row r="2537" spans="1:21" x14ac:dyDescent="0.25">
      <c r="A2537" s="276"/>
      <c r="B2537" s="277" t="str">
        <f>IF(Table9[[#This Row],[Código do agregado
'[Entidade']]]="","",(CONCATENATE(VLOOKUP(Table9[[#This Row],[Código do agregado
'[Entidade']]],Table8[[Código do agregado '[Entidade']]:[Código do agregado
'[1º Direito']]],8,FALSE),".",Table9[[#This Row],[Membro]])))</f>
        <v/>
      </c>
      <c r="C2537" s="278"/>
      <c r="D2537" s="279"/>
      <c r="E2537" s="280" t="str">
        <f ca="1">IF(Table9[[#This Row],[Data de nascimento (aaaa-mm-dd)]]="","",(IF(A2537="","",DATEDIF(D2537,NOW(),"y"))))</f>
        <v/>
      </c>
      <c r="F2537" s="281"/>
      <c r="G2537" s="282"/>
      <c r="H2537" s="283" t="str">
        <f>IF(G2537="","",IF(G2537&gt;(auxiliar!L$2*14),"Sim","Não"))</f>
        <v/>
      </c>
      <c r="I2537" s="384" t="str">
        <f t="shared" si="166"/>
        <v/>
      </c>
      <c r="J2537" s="380" t="str">
        <f>IF(Table9[[#This Row],[Código do agregado
'[Entidade']]]="","",IF(A2537&lt;&gt;A2536,"A",IF(J2536="A","B",IF(J2536="B","C",IF(J2536="C","D",IF(J2536="D","E",IF(J2536="E","F",IF(J2536="F","G",IF(J2536="G","H",IF(J2536="H","I",IF(J2536="I","J",IF(J2536="J","K",IF(J2536="K","L",IF(J2536="L","M",IF(J2536="M","N",IF(J2536="N","O",IF(J2536="O","P",IF(J2536="P","Q"))))))))))))))))))</f>
        <v/>
      </c>
      <c r="K2537" s="284" t="str">
        <f t="shared" si="167"/>
        <v/>
      </c>
      <c r="L2537" s="285" t="str">
        <f t="shared" si="168"/>
        <v/>
      </c>
      <c r="M2537" s="286" t="str">
        <f t="shared" ca="1" si="169"/>
        <v/>
      </c>
      <c r="U2537" s="275"/>
    </row>
    <row r="2538" spans="1:21" x14ac:dyDescent="0.25">
      <c r="A2538" s="276"/>
      <c r="B2538" s="277" t="str">
        <f>IF(Table9[[#This Row],[Código do agregado
'[Entidade']]]="","",(CONCATENATE(VLOOKUP(Table9[[#This Row],[Código do agregado
'[Entidade']]],Table8[[Código do agregado '[Entidade']]:[Código do agregado
'[1º Direito']]],8,FALSE),".",Table9[[#This Row],[Membro]])))</f>
        <v/>
      </c>
      <c r="C2538" s="278"/>
      <c r="D2538" s="279"/>
      <c r="E2538" s="280" t="str">
        <f ca="1">IF(Table9[[#This Row],[Data de nascimento (aaaa-mm-dd)]]="","",(IF(A2538="","",DATEDIF(D2538,NOW(),"y"))))</f>
        <v/>
      </c>
      <c r="F2538" s="281"/>
      <c r="G2538" s="282"/>
      <c r="H2538" s="283" t="str">
        <f>IF(G2538="","",IF(G2538&gt;(auxiliar!L$2*14),"Sim","Não"))</f>
        <v/>
      </c>
      <c r="I2538" s="384" t="str">
        <f t="shared" si="166"/>
        <v/>
      </c>
      <c r="J2538" s="380" t="str">
        <f>IF(Table9[[#This Row],[Código do agregado
'[Entidade']]]="","",IF(A2538&lt;&gt;A2537,"A",IF(J2537="A","B",IF(J2537="B","C",IF(J2537="C","D",IF(J2537="D","E",IF(J2537="E","F",IF(J2537="F","G",IF(J2537="G","H",IF(J2537="H","I",IF(J2537="I","J",IF(J2537="J","K",IF(J2537="K","L",IF(J2537="L","M",IF(J2537="M","N",IF(J2537="N","O",IF(J2537="O","P",IF(J2537="P","Q"))))))))))))))))))</f>
        <v/>
      </c>
      <c r="K2538" s="284" t="str">
        <f t="shared" si="167"/>
        <v/>
      </c>
      <c r="L2538" s="285" t="str">
        <f t="shared" si="168"/>
        <v/>
      </c>
      <c r="M2538" s="286" t="str">
        <f t="shared" ca="1" si="169"/>
        <v/>
      </c>
      <c r="U2538" s="275"/>
    </row>
    <row r="2539" spans="1:21" x14ac:dyDescent="0.25">
      <c r="A2539" s="276"/>
      <c r="B2539" s="277" t="str">
        <f>IF(Table9[[#This Row],[Código do agregado
'[Entidade']]]="","",(CONCATENATE(VLOOKUP(Table9[[#This Row],[Código do agregado
'[Entidade']]],Table8[[Código do agregado '[Entidade']]:[Código do agregado
'[1º Direito']]],8,FALSE),".",Table9[[#This Row],[Membro]])))</f>
        <v/>
      </c>
      <c r="C2539" s="278"/>
      <c r="D2539" s="279"/>
      <c r="E2539" s="280" t="str">
        <f ca="1">IF(Table9[[#This Row],[Data de nascimento (aaaa-mm-dd)]]="","",(IF(A2539="","",DATEDIF(D2539,NOW(),"y"))))</f>
        <v/>
      </c>
      <c r="F2539" s="281"/>
      <c r="G2539" s="282"/>
      <c r="H2539" s="283" t="str">
        <f>IF(G2539="","",IF(G2539&gt;(auxiliar!L$2*14),"Sim","Não"))</f>
        <v/>
      </c>
      <c r="I2539" s="384" t="str">
        <f t="shared" si="166"/>
        <v/>
      </c>
      <c r="J2539" s="380" t="str">
        <f>IF(Table9[[#This Row],[Código do agregado
'[Entidade']]]="","",IF(A2539&lt;&gt;A2538,"A",IF(J2538="A","B",IF(J2538="B","C",IF(J2538="C","D",IF(J2538="D","E",IF(J2538="E","F",IF(J2538="F","G",IF(J2538="G","H",IF(J2538="H","I",IF(J2538="I","J",IF(J2538="J","K",IF(J2538="K","L",IF(J2538="L","M",IF(J2538="M","N",IF(J2538="N","O",IF(J2538="O","P",IF(J2538="P","Q"))))))))))))))))))</f>
        <v/>
      </c>
      <c r="K2539" s="284" t="str">
        <f t="shared" si="167"/>
        <v/>
      </c>
      <c r="L2539" s="285" t="str">
        <f t="shared" si="168"/>
        <v/>
      </c>
      <c r="M2539" s="286" t="str">
        <f t="shared" ca="1" si="169"/>
        <v/>
      </c>
      <c r="U2539" s="275"/>
    </row>
    <row r="2540" spans="1:21" x14ac:dyDescent="0.25">
      <c r="A2540" s="276"/>
      <c r="B2540" s="277" t="str">
        <f>IF(Table9[[#This Row],[Código do agregado
'[Entidade']]]="","",(CONCATENATE(VLOOKUP(Table9[[#This Row],[Código do agregado
'[Entidade']]],Table8[[Código do agregado '[Entidade']]:[Código do agregado
'[1º Direito']]],8,FALSE),".",Table9[[#This Row],[Membro]])))</f>
        <v/>
      </c>
      <c r="C2540" s="278"/>
      <c r="D2540" s="279"/>
      <c r="E2540" s="280" t="str">
        <f ca="1">IF(Table9[[#This Row],[Data de nascimento (aaaa-mm-dd)]]="","",(IF(A2540="","",DATEDIF(D2540,NOW(),"y"))))</f>
        <v/>
      </c>
      <c r="F2540" s="281"/>
      <c r="G2540" s="282"/>
      <c r="H2540" s="283" t="str">
        <f>IF(G2540="","",IF(G2540&gt;(auxiliar!L$2*14),"Sim","Não"))</f>
        <v/>
      </c>
      <c r="I2540" s="384" t="str">
        <f t="shared" si="166"/>
        <v/>
      </c>
      <c r="J2540" s="380" t="str">
        <f>IF(Table9[[#This Row],[Código do agregado
'[Entidade']]]="","",IF(A2540&lt;&gt;A2539,"A",IF(J2539="A","B",IF(J2539="B","C",IF(J2539="C","D",IF(J2539="D","E",IF(J2539="E","F",IF(J2539="F","G",IF(J2539="G","H",IF(J2539="H","I",IF(J2539="I","J",IF(J2539="J","K",IF(J2539="K","L",IF(J2539="L","M",IF(J2539="M","N",IF(J2539="N","O",IF(J2539="O","P",IF(J2539="P","Q"))))))))))))))))))</f>
        <v/>
      </c>
      <c r="K2540" s="284" t="str">
        <f t="shared" si="167"/>
        <v/>
      </c>
      <c r="L2540" s="285" t="str">
        <f t="shared" si="168"/>
        <v/>
      </c>
      <c r="M2540" s="286" t="str">
        <f t="shared" ca="1" si="169"/>
        <v/>
      </c>
      <c r="U2540" s="275"/>
    </row>
    <row r="2541" spans="1:21" x14ac:dyDescent="0.25">
      <c r="A2541" s="276"/>
      <c r="B2541" s="277" t="str">
        <f>IF(Table9[[#This Row],[Código do agregado
'[Entidade']]]="","",(CONCATENATE(VLOOKUP(Table9[[#This Row],[Código do agregado
'[Entidade']]],Table8[[Código do agregado '[Entidade']]:[Código do agregado
'[1º Direito']]],8,FALSE),".",Table9[[#This Row],[Membro]])))</f>
        <v/>
      </c>
      <c r="C2541" s="278"/>
      <c r="D2541" s="279"/>
      <c r="E2541" s="280" t="str">
        <f ca="1">IF(Table9[[#This Row],[Data de nascimento (aaaa-mm-dd)]]="","",(IF(A2541="","",DATEDIF(D2541,NOW(),"y"))))</f>
        <v/>
      </c>
      <c r="F2541" s="281"/>
      <c r="G2541" s="282"/>
      <c r="H2541" s="283" t="str">
        <f>IF(G2541="","",IF(G2541&gt;(auxiliar!L$2*14),"Sim","Não"))</f>
        <v/>
      </c>
      <c r="I2541" s="384" t="str">
        <f t="shared" si="166"/>
        <v/>
      </c>
      <c r="J2541" s="380" t="str">
        <f>IF(Table9[[#This Row],[Código do agregado
'[Entidade']]]="","",IF(A2541&lt;&gt;A2540,"A",IF(J2540="A","B",IF(J2540="B","C",IF(J2540="C","D",IF(J2540="D","E",IF(J2540="E","F",IF(J2540="F","G",IF(J2540="G","H",IF(J2540="H","I",IF(J2540="I","J",IF(J2540="J","K",IF(J2540="K","L",IF(J2540="L","M",IF(J2540="M","N",IF(J2540="N","O",IF(J2540="O","P",IF(J2540="P","Q"))))))))))))))))))</f>
        <v/>
      </c>
      <c r="K2541" s="284" t="str">
        <f t="shared" si="167"/>
        <v/>
      </c>
      <c r="L2541" s="285" t="str">
        <f t="shared" si="168"/>
        <v/>
      </c>
      <c r="M2541" s="286" t="str">
        <f t="shared" ca="1" si="169"/>
        <v/>
      </c>
      <c r="U2541" s="275"/>
    </row>
    <row r="2542" spans="1:21" x14ac:dyDescent="0.25">
      <c r="A2542" s="276"/>
      <c r="B2542" s="277" t="str">
        <f>IF(Table9[[#This Row],[Código do agregado
'[Entidade']]]="","",(CONCATENATE(VLOOKUP(Table9[[#This Row],[Código do agregado
'[Entidade']]],Table8[[Código do agregado '[Entidade']]:[Código do agregado
'[1º Direito']]],8,FALSE),".",Table9[[#This Row],[Membro]])))</f>
        <v/>
      </c>
      <c r="C2542" s="278"/>
      <c r="D2542" s="279"/>
      <c r="E2542" s="280" t="str">
        <f ca="1">IF(Table9[[#This Row],[Data de nascimento (aaaa-mm-dd)]]="","",(IF(A2542="","",DATEDIF(D2542,NOW(),"y"))))</f>
        <v/>
      </c>
      <c r="F2542" s="281"/>
      <c r="G2542" s="282"/>
      <c r="H2542" s="283" t="str">
        <f>IF(G2542="","",IF(G2542&gt;(auxiliar!L$2*14),"Sim","Não"))</f>
        <v/>
      </c>
      <c r="I2542" s="384" t="str">
        <f t="shared" si="166"/>
        <v/>
      </c>
      <c r="J2542" s="380" t="str">
        <f>IF(Table9[[#This Row],[Código do agregado
'[Entidade']]]="","",IF(A2542&lt;&gt;A2541,"A",IF(J2541="A","B",IF(J2541="B","C",IF(J2541="C","D",IF(J2541="D","E",IF(J2541="E","F",IF(J2541="F","G",IF(J2541="G","H",IF(J2541="H","I",IF(J2541="I","J",IF(J2541="J","K",IF(J2541="K","L",IF(J2541="L","M",IF(J2541="M","N",IF(J2541="N","O",IF(J2541="O","P",IF(J2541="P","Q"))))))))))))))))))</f>
        <v/>
      </c>
      <c r="K2542" s="284" t="str">
        <f t="shared" si="167"/>
        <v/>
      </c>
      <c r="L2542" s="285" t="str">
        <f t="shared" si="168"/>
        <v/>
      </c>
      <c r="M2542" s="286" t="str">
        <f t="shared" ca="1" si="169"/>
        <v/>
      </c>
      <c r="U2542" s="275"/>
    </row>
    <row r="2543" spans="1:21" x14ac:dyDescent="0.25">
      <c r="A2543" s="276"/>
      <c r="B2543" s="277" t="str">
        <f>IF(Table9[[#This Row],[Código do agregado
'[Entidade']]]="","",(CONCATENATE(VLOOKUP(Table9[[#This Row],[Código do agregado
'[Entidade']]],Table8[[Código do agregado '[Entidade']]:[Código do agregado
'[1º Direito']]],8,FALSE),".",Table9[[#This Row],[Membro]])))</f>
        <v/>
      </c>
      <c r="C2543" s="278"/>
      <c r="D2543" s="279"/>
      <c r="E2543" s="280" t="str">
        <f ca="1">IF(Table9[[#This Row],[Data de nascimento (aaaa-mm-dd)]]="","",(IF(A2543="","",DATEDIF(D2543,NOW(),"y"))))</f>
        <v/>
      </c>
      <c r="F2543" s="281"/>
      <c r="G2543" s="282"/>
      <c r="H2543" s="283" t="str">
        <f>IF(G2543="","",IF(G2543&gt;(auxiliar!L$2*14),"Sim","Não"))</f>
        <v/>
      </c>
      <c r="I2543" s="384" t="str">
        <f t="shared" si="166"/>
        <v/>
      </c>
      <c r="J2543" s="380" t="str">
        <f>IF(Table9[[#This Row],[Código do agregado
'[Entidade']]]="","",IF(A2543&lt;&gt;A2542,"A",IF(J2542="A","B",IF(J2542="B","C",IF(J2542="C","D",IF(J2542="D","E",IF(J2542="E","F",IF(J2542="F","G",IF(J2542="G","H",IF(J2542="H","I",IF(J2542="I","J",IF(J2542="J","K",IF(J2542="K","L",IF(J2542="L","M",IF(J2542="M","N",IF(J2542="N","O",IF(J2542="O","P",IF(J2542="P","Q"))))))))))))))))))</f>
        <v/>
      </c>
      <c r="K2543" s="284" t="str">
        <f t="shared" si="167"/>
        <v/>
      </c>
      <c r="L2543" s="285" t="str">
        <f t="shared" si="168"/>
        <v/>
      </c>
      <c r="M2543" s="286" t="str">
        <f t="shared" ca="1" si="169"/>
        <v/>
      </c>
      <c r="U2543" s="275"/>
    </row>
    <row r="2544" spans="1:21" x14ac:dyDescent="0.25">
      <c r="A2544" s="276"/>
      <c r="B2544" s="277" t="str">
        <f>IF(Table9[[#This Row],[Código do agregado
'[Entidade']]]="","",(CONCATENATE(VLOOKUP(Table9[[#This Row],[Código do agregado
'[Entidade']]],Table8[[Código do agregado '[Entidade']]:[Código do agregado
'[1º Direito']]],8,FALSE),".",Table9[[#This Row],[Membro]])))</f>
        <v/>
      </c>
      <c r="C2544" s="278"/>
      <c r="D2544" s="279"/>
      <c r="E2544" s="280" t="str">
        <f ca="1">IF(Table9[[#This Row],[Data de nascimento (aaaa-mm-dd)]]="","",(IF(A2544="","",DATEDIF(D2544,NOW(),"y"))))</f>
        <v/>
      </c>
      <c r="F2544" s="281"/>
      <c r="G2544" s="282"/>
      <c r="H2544" s="283" t="str">
        <f>IF(G2544="","",IF(G2544&gt;(auxiliar!L$2*14),"Sim","Não"))</f>
        <v/>
      </c>
      <c r="I2544" s="384" t="str">
        <f t="shared" si="166"/>
        <v/>
      </c>
      <c r="J2544" s="380" t="str">
        <f>IF(Table9[[#This Row],[Código do agregado
'[Entidade']]]="","",IF(A2544&lt;&gt;A2543,"A",IF(J2543="A","B",IF(J2543="B","C",IF(J2543="C","D",IF(J2543="D","E",IF(J2543="E","F",IF(J2543="F","G",IF(J2543="G","H",IF(J2543="H","I",IF(J2543="I","J",IF(J2543="J","K",IF(J2543="K","L",IF(J2543="L","M",IF(J2543="M","N",IF(J2543="N","O",IF(J2543="O","P",IF(J2543="P","Q"))))))))))))))))))</f>
        <v/>
      </c>
      <c r="K2544" s="284" t="str">
        <f t="shared" si="167"/>
        <v/>
      </c>
      <c r="L2544" s="285" t="str">
        <f t="shared" si="168"/>
        <v/>
      </c>
      <c r="M2544" s="286" t="str">
        <f t="shared" ca="1" si="169"/>
        <v/>
      </c>
      <c r="U2544" s="275"/>
    </row>
    <row r="2545" spans="1:21" x14ac:dyDescent="0.25">
      <c r="A2545" s="276"/>
      <c r="B2545" s="277" t="str">
        <f>IF(Table9[[#This Row],[Código do agregado
'[Entidade']]]="","",(CONCATENATE(VLOOKUP(Table9[[#This Row],[Código do agregado
'[Entidade']]],Table8[[Código do agregado '[Entidade']]:[Código do agregado
'[1º Direito']]],8,FALSE),".",Table9[[#This Row],[Membro]])))</f>
        <v/>
      </c>
      <c r="C2545" s="278"/>
      <c r="D2545" s="279"/>
      <c r="E2545" s="280" t="str">
        <f ca="1">IF(Table9[[#This Row],[Data de nascimento (aaaa-mm-dd)]]="","",(IF(A2545="","",DATEDIF(D2545,NOW(),"y"))))</f>
        <v/>
      </c>
      <c r="F2545" s="281"/>
      <c r="G2545" s="282"/>
      <c r="H2545" s="283" t="str">
        <f>IF(G2545="","",IF(G2545&gt;(auxiliar!L$2*14),"Sim","Não"))</f>
        <v/>
      </c>
      <c r="I2545" s="384" t="str">
        <f t="shared" si="166"/>
        <v/>
      </c>
      <c r="J2545" s="380" t="str">
        <f>IF(Table9[[#This Row],[Código do agregado
'[Entidade']]]="","",IF(A2545&lt;&gt;A2544,"A",IF(J2544="A","B",IF(J2544="B","C",IF(J2544="C","D",IF(J2544="D","E",IF(J2544="E","F",IF(J2544="F","G",IF(J2544="G","H",IF(J2544="H","I",IF(J2544="I","J",IF(J2544="J","K",IF(J2544="K","L",IF(J2544="L","M",IF(J2544="M","N",IF(J2544="N","O",IF(J2544="O","P",IF(J2544="P","Q"))))))))))))))))))</f>
        <v/>
      </c>
      <c r="K2545" s="284" t="str">
        <f t="shared" si="167"/>
        <v/>
      </c>
      <c r="L2545" s="285" t="str">
        <f t="shared" si="168"/>
        <v/>
      </c>
      <c r="M2545" s="286" t="str">
        <f t="shared" ca="1" si="169"/>
        <v/>
      </c>
      <c r="U2545" s="275"/>
    </row>
    <row r="2546" spans="1:21" x14ac:dyDescent="0.25">
      <c r="A2546" s="276"/>
      <c r="B2546" s="277" t="str">
        <f>IF(Table9[[#This Row],[Código do agregado
'[Entidade']]]="","",(CONCATENATE(VLOOKUP(Table9[[#This Row],[Código do agregado
'[Entidade']]],Table8[[Código do agregado '[Entidade']]:[Código do agregado
'[1º Direito']]],8,FALSE),".",Table9[[#This Row],[Membro]])))</f>
        <v/>
      </c>
      <c r="C2546" s="278"/>
      <c r="D2546" s="279"/>
      <c r="E2546" s="280" t="str">
        <f ca="1">IF(Table9[[#This Row],[Data de nascimento (aaaa-mm-dd)]]="","",(IF(A2546="","",DATEDIF(D2546,NOW(),"y"))))</f>
        <v/>
      </c>
      <c r="F2546" s="281"/>
      <c r="G2546" s="282"/>
      <c r="H2546" s="283" t="str">
        <f>IF(G2546="","",IF(G2546&gt;(auxiliar!L$2*14),"Sim","Não"))</f>
        <v/>
      </c>
      <c r="I2546" s="384" t="str">
        <f t="shared" si="166"/>
        <v/>
      </c>
      <c r="J2546" s="380" t="str">
        <f>IF(Table9[[#This Row],[Código do agregado
'[Entidade']]]="","",IF(A2546&lt;&gt;A2545,"A",IF(J2545="A","B",IF(J2545="B","C",IF(J2545="C","D",IF(J2545="D","E",IF(J2545="E","F",IF(J2545="F","G",IF(J2545="G","H",IF(J2545="H","I",IF(J2545="I","J",IF(J2545="J","K",IF(J2545="K","L",IF(J2545="L","M",IF(J2545="M","N",IF(J2545="N","O",IF(J2545="O","P",IF(J2545="P","Q"))))))))))))))))))</f>
        <v/>
      </c>
      <c r="K2546" s="284" t="str">
        <f t="shared" si="167"/>
        <v/>
      </c>
      <c r="L2546" s="285" t="str">
        <f t="shared" si="168"/>
        <v/>
      </c>
      <c r="M2546" s="286" t="str">
        <f t="shared" ca="1" si="169"/>
        <v/>
      </c>
      <c r="U2546" s="275"/>
    </row>
    <row r="2547" spans="1:21" x14ac:dyDescent="0.25">
      <c r="A2547" s="276"/>
      <c r="B2547" s="277" t="str">
        <f>IF(Table9[[#This Row],[Código do agregado
'[Entidade']]]="","",(CONCATENATE(VLOOKUP(Table9[[#This Row],[Código do agregado
'[Entidade']]],Table8[[Código do agregado '[Entidade']]:[Código do agregado
'[1º Direito']]],8,FALSE),".",Table9[[#This Row],[Membro]])))</f>
        <v/>
      </c>
      <c r="C2547" s="278"/>
      <c r="D2547" s="279"/>
      <c r="E2547" s="280" t="str">
        <f ca="1">IF(Table9[[#This Row],[Data de nascimento (aaaa-mm-dd)]]="","",(IF(A2547="","",DATEDIF(D2547,NOW(),"y"))))</f>
        <v/>
      </c>
      <c r="F2547" s="281"/>
      <c r="G2547" s="282"/>
      <c r="H2547" s="283" t="str">
        <f>IF(G2547="","",IF(G2547&gt;(auxiliar!L$2*14),"Sim","Não"))</f>
        <v/>
      </c>
      <c r="I2547" s="384" t="str">
        <f t="shared" si="166"/>
        <v/>
      </c>
      <c r="J2547" s="380" t="str">
        <f>IF(Table9[[#This Row],[Código do agregado
'[Entidade']]]="","",IF(A2547&lt;&gt;A2546,"A",IF(J2546="A","B",IF(J2546="B","C",IF(J2546="C","D",IF(J2546="D","E",IF(J2546="E","F",IF(J2546="F","G",IF(J2546="G","H",IF(J2546="H","I",IF(J2546="I","J",IF(J2546="J","K",IF(J2546="K","L",IF(J2546="L","M",IF(J2546="M","N",IF(J2546="N","O",IF(J2546="O","P",IF(J2546="P","Q"))))))))))))))))))</f>
        <v/>
      </c>
      <c r="K2547" s="284" t="str">
        <f t="shared" si="167"/>
        <v/>
      </c>
      <c r="L2547" s="285" t="str">
        <f t="shared" si="168"/>
        <v/>
      </c>
      <c r="M2547" s="286" t="str">
        <f t="shared" ca="1" si="169"/>
        <v/>
      </c>
      <c r="U2547" s="275"/>
    </row>
    <row r="2548" spans="1:21" x14ac:dyDescent="0.25">
      <c r="A2548" s="276"/>
      <c r="B2548" s="277" t="str">
        <f>IF(Table9[[#This Row],[Código do agregado
'[Entidade']]]="","",(CONCATENATE(VLOOKUP(Table9[[#This Row],[Código do agregado
'[Entidade']]],Table8[[Código do agregado '[Entidade']]:[Código do agregado
'[1º Direito']]],8,FALSE),".",Table9[[#This Row],[Membro]])))</f>
        <v/>
      </c>
      <c r="C2548" s="278"/>
      <c r="D2548" s="279"/>
      <c r="E2548" s="280" t="str">
        <f ca="1">IF(Table9[[#This Row],[Data de nascimento (aaaa-mm-dd)]]="","",(IF(A2548="","",DATEDIF(D2548,NOW(),"y"))))</f>
        <v/>
      </c>
      <c r="F2548" s="281"/>
      <c r="G2548" s="282"/>
      <c r="H2548" s="283" t="str">
        <f>IF(G2548="","",IF(G2548&gt;(auxiliar!L$2*14),"Sim","Não"))</f>
        <v/>
      </c>
      <c r="I2548" s="384" t="str">
        <f t="shared" si="166"/>
        <v/>
      </c>
      <c r="J2548" s="380" t="str">
        <f>IF(Table9[[#This Row],[Código do agregado
'[Entidade']]]="","",IF(A2548&lt;&gt;A2547,"A",IF(J2547="A","B",IF(J2547="B","C",IF(J2547="C","D",IF(J2547="D","E",IF(J2547="E","F",IF(J2547="F","G",IF(J2547="G","H",IF(J2547="H","I",IF(J2547="I","J",IF(J2547="J","K",IF(J2547="K","L",IF(J2547="L","M",IF(J2547="M","N",IF(J2547="N","O",IF(J2547="O","P",IF(J2547="P","Q"))))))))))))))))))</f>
        <v/>
      </c>
      <c r="K2548" s="284" t="str">
        <f t="shared" si="167"/>
        <v/>
      </c>
      <c r="L2548" s="285" t="str">
        <f t="shared" si="168"/>
        <v/>
      </c>
      <c r="M2548" s="286" t="str">
        <f t="shared" ca="1" si="169"/>
        <v/>
      </c>
      <c r="U2548" s="275"/>
    </row>
    <row r="2549" spans="1:21" x14ac:dyDescent="0.25">
      <c r="A2549" s="276"/>
      <c r="B2549" s="277" t="str">
        <f>IF(Table9[[#This Row],[Código do agregado
'[Entidade']]]="","",(CONCATENATE(VLOOKUP(Table9[[#This Row],[Código do agregado
'[Entidade']]],Table8[[Código do agregado '[Entidade']]:[Código do agregado
'[1º Direito']]],8,FALSE),".",Table9[[#This Row],[Membro]])))</f>
        <v/>
      </c>
      <c r="C2549" s="278"/>
      <c r="D2549" s="279"/>
      <c r="E2549" s="280" t="str">
        <f ca="1">IF(Table9[[#This Row],[Data de nascimento (aaaa-mm-dd)]]="","",(IF(A2549="","",DATEDIF(D2549,NOW(),"y"))))</f>
        <v/>
      </c>
      <c r="F2549" s="281"/>
      <c r="G2549" s="282"/>
      <c r="H2549" s="283" t="str">
        <f>IF(G2549="","",IF(G2549&gt;(auxiliar!L$2*14),"Sim","Não"))</f>
        <v/>
      </c>
      <c r="I2549" s="384" t="str">
        <f t="shared" si="166"/>
        <v/>
      </c>
      <c r="J2549" s="380" t="str">
        <f>IF(Table9[[#This Row],[Código do agregado
'[Entidade']]]="","",IF(A2549&lt;&gt;A2548,"A",IF(J2548="A","B",IF(J2548="B","C",IF(J2548="C","D",IF(J2548="D","E",IF(J2548="E","F",IF(J2548="F","G",IF(J2548="G","H",IF(J2548="H","I",IF(J2548="I","J",IF(J2548="J","K",IF(J2548="K","L",IF(J2548="L","M",IF(J2548="M","N",IF(J2548="N","O",IF(J2548="O","P",IF(J2548="P","Q"))))))))))))))))))</f>
        <v/>
      </c>
      <c r="K2549" s="284" t="str">
        <f t="shared" si="167"/>
        <v/>
      </c>
      <c r="L2549" s="285" t="str">
        <f t="shared" si="168"/>
        <v/>
      </c>
      <c r="M2549" s="286" t="str">
        <f t="shared" ca="1" si="169"/>
        <v/>
      </c>
      <c r="U2549" s="275"/>
    </row>
    <row r="2550" spans="1:21" x14ac:dyDescent="0.25">
      <c r="A2550" s="276"/>
      <c r="B2550" s="277" t="str">
        <f>IF(Table9[[#This Row],[Código do agregado
'[Entidade']]]="","",(CONCATENATE(VLOOKUP(Table9[[#This Row],[Código do agregado
'[Entidade']]],Table8[[Código do agregado '[Entidade']]:[Código do agregado
'[1º Direito']]],8,FALSE),".",Table9[[#This Row],[Membro]])))</f>
        <v/>
      </c>
      <c r="C2550" s="278"/>
      <c r="D2550" s="279"/>
      <c r="E2550" s="280" t="str">
        <f ca="1">IF(Table9[[#This Row],[Data de nascimento (aaaa-mm-dd)]]="","",(IF(A2550="","",DATEDIF(D2550,NOW(),"y"))))</f>
        <v/>
      </c>
      <c r="F2550" s="281"/>
      <c r="G2550" s="282"/>
      <c r="H2550" s="283" t="str">
        <f>IF(G2550="","",IF(G2550&gt;(auxiliar!L$2*14),"Sim","Não"))</f>
        <v/>
      </c>
      <c r="I2550" s="384" t="str">
        <f t="shared" si="166"/>
        <v/>
      </c>
      <c r="J2550" s="380" t="str">
        <f>IF(Table9[[#This Row],[Código do agregado
'[Entidade']]]="","",IF(A2550&lt;&gt;A2549,"A",IF(J2549="A","B",IF(J2549="B","C",IF(J2549="C","D",IF(J2549="D","E",IF(J2549="E","F",IF(J2549="F","G",IF(J2549="G","H",IF(J2549="H","I",IF(J2549="I","J",IF(J2549="J","K",IF(J2549="K","L",IF(J2549="L","M",IF(J2549="M","N",IF(J2549="N","O",IF(J2549="O","P",IF(J2549="P","Q"))))))))))))))))))</f>
        <v/>
      </c>
      <c r="K2550" s="284" t="str">
        <f t="shared" si="167"/>
        <v/>
      </c>
      <c r="L2550" s="285" t="str">
        <f t="shared" si="168"/>
        <v/>
      </c>
      <c r="M2550" s="286" t="str">
        <f t="shared" ca="1" si="169"/>
        <v/>
      </c>
      <c r="U2550" s="275"/>
    </row>
    <row r="2551" spans="1:21" x14ac:dyDescent="0.25">
      <c r="A2551" s="276"/>
      <c r="B2551" s="277" t="str">
        <f>IF(Table9[[#This Row],[Código do agregado
'[Entidade']]]="","",(CONCATENATE(VLOOKUP(Table9[[#This Row],[Código do agregado
'[Entidade']]],Table8[[Código do agregado '[Entidade']]:[Código do agregado
'[1º Direito']]],8,FALSE),".",Table9[[#This Row],[Membro]])))</f>
        <v/>
      </c>
      <c r="C2551" s="278"/>
      <c r="D2551" s="279"/>
      <c r="E2551" s="280" t="str">
        <f ca="1">IF(Table9[[#This Row],[Data de nascimento (aaaa-mm-dd)]]="","",(IF(A2551="","",DATEDIF(D2551,NOW(),"y"))))</f>
        <v/>
      </c>
      <c r="F2551" s="281"/>
      <c r="G2551" s="282"/>
      <c r="H2551" s="283" t="str">
        <f>IF(G2551="","",IF(G2551&gt;(auxiliar!L$2*14),"Sim","Não"))</f>
        <v/>
      </c>
      <c r="I2551" s="384" t="str">
        <f t="shared" si="166"/>
        <v/>
      </c>
      <c r="J2551" s="380" t="str">
        <f>IF(Table9[[#This Row],[Código do agregado
'[Entidade']]]="","",IF(A2551&lt;&gt;A2550,"A",IF(J2550="A","B",IF(J2550="B","C",IF(J2550="C","D",IF(J2550="D","E",IF(J2550="E","F",IF(J2550="F","G",IF(J2550="G","H",IF(J2550="H","I",IF(J2550="I","J",IF(J2550="J","K",IF(J2550="K","L",IF(J2550="L","M",IF(J2550="M","N",IF(J2550="N","O",IF(J2550="O","P",IF(J2550="P","Q"))))))))))))))))))</f>
        <v/>
      </c>
      <c r="K2551" s="284" t="str">
        <f t="shared" si="167"/>
        <v/>
      </c>
      <c r="L2551" s="285" t="str">
        <f t="shared" si="168"/>
        <v/>
      </c>
      <c r="M2551" s="286" t="str">
        <f t="shared" ca="1" si="169"/>
        <v/>
      </c>
      <c r="U2551" s="275"/>
    </row>
    <row r="2552" spans="1:21" x14ac:dyDescent="0.25">
      <c r="A2552" s="276"/>
      <c r="B2552" s="277" t="str">
        <f>IF(Table9[[#This Row],[Código do agregado
'[Entidade']]]="","",(CONCATENATE(VLOOKUP(Table9[[#This Row],[Código do agregado
'[Entidade']]],Table8[[Código do agregado '[Entidade']]:[Código do agregado
'[1º Direito']]],8,FALSE),".",Table9[[#This Row],[Membro]])))</f>
        <v/>
      </c>
      <c r="C2552" s="278"/>
      <c r="D2552" s="279"/>
      <c r="E2552" s="280" t="str">
        <f ca="1">IF(Table9[[#This Row],[Data de nascimento (aaaa-mm-dd)]]="","",(IF(A2552="","",DATEDIF(D2552,NOW(),"y"))))</f>
        <v/>
      </c>
      <c r="F2552" s="281"/>
      <c r="G2552" s="282"/>
      <c r="H2552" s="283" t="str">
        <f>IF(G2552="","",IF(G2552&gt;(auxiliar!L$2*14),"Sim","Não"))</f>
        <v/>
      </c>
      <c r="I2552" s="384" t="str">
        <f t="shared" si="166"/>
        <v/>
      </c>
      <c r="J2552" s="380" t="str">
        <f>IF(Table9[[#This Row],[Código do agregado
'[Entidade']]]="","",IF(A2552&lt;&gt;A2551,"A",IF(J2551="A","B",IF(J2551="B","C",IF(J2551="C","D",IF(J2551="D","E",IF(J2551="E","F",IF(J2551="F","G",IF(J2551="G","H",IF(J2551="H","I",IF(J2551="I","J",IF(J2551="J","K",IF(J2551="K","L",IF(J2551="L","M",IF(J2551="M","N",IF(J2551="N","O",IF(J2551="O","P",IF(J2551="P","Q"))))))))))))))))))</f>
        <v/>
      </c>
      <c r="K2552" s="284" t="str">
        <f t="shared" si="167"/>
        <v/>
      </c>
      <c r="L2552" s="285" t="str">
        <f t="shared" si="168"/>
        <v/>
      </c>
      <c r="M2552" s="286" t="str">
        <f t="shared" ca="1" si="169"/>
        <v/>
      </c>
      <c r="U2552" s="275"/>
    </row>
    <row r="2553" spans="1:21" x14ac:dyDescent="0.25">
      <c r="A2553" s="276"/>
      <c r="B2553" s="277" t="str">
        <f>IF(Table9[[#This Row],[Código do agregado
'[Entidade']]]="","",(CONCATENATE(VLOOKUP(Table9[[#This Row],[Código do agregado
'[Entidade']]],Table8[[Código do agregado '[Entidade']]:[Código do agregado
'[1º Direito']]],8,FALSE),".",Table9[[#This Row],[Membro]])))</f>
        <v/>
      </c>
      <c r="C2553" s="278"/>
      <c r="D2553" s="279"/>
      <c r="E2553" s="280" t="str">
        <f ca="1">IF(Table9[[#This Row],[Data de nascimento (aaaa-mm-dd)]]="","",(IF(A2553="","",DATEDIF(D2553,NOW(),"y"))))</f>
        <v/>
      </c>
      <c r="F2553" s="281"/>
      <c r="G2553" s="282"/>
      <c r="H2553" s="283" t="str">
        <f>IF(G2553="","",IF(G2553&gt;(auxiliar!L$2*14),"Sim","Não"))</f>
        <v/>
      </c>
      <c r="I2553" s="384" t="str">
        <f t="shared" si="166"/>
        <v/>
      </c>
      <c r="J2553" s="380" t="str">
        <f>IF(Table9[[#This Row],[Código do agregado
'[Entidade']]]="","",IF(A2553&lt;&gt;A2552,"A",IF(J2552="A","B",IF(J2552="B","C",IF(J2552="C","D",IF(J2552="D","E",IF(J2552="E","F",IF(J2552="F","G",IF(J2552="G","H",IF(J2552="H","I",IF(J2552="I","J",IF(J2552="J","K",IF(J2552="K","L",IF(J2552="L","M",IF(J2552="M","N",IF(J2552="N","O",IF(J2552="O","P",IF(J2552="P","Q"))))))))))))))))))</f>
        <v/>
      </c>
      <c r="K2553" s="284" t="str">
        <f t="shared" si="167"/>
        <v/>
      </c>
      <c r="L2553" s="285" t="str">
        <f t="shared" si="168"/>
        <v/>
      </c>
      <c r="M2553" s="286" t="str">
        <f t="shared" ca="1" si="169"/>
        <v/>
      </c>
      <c r="U2553" s="275"/>
    </row>
    <row r="2554" spans="1:21" x14ac:dyDescent="0.25">
      <c r="A2554" s="276"/>
      <c r="B2554" s="277" t="str">
        <f>IF(Table9[[#This Row],[Código do agregado
'[Entidade']]]="","",(CONCATENATE(VLOOKUP(Table9[[#This Row],[Código do agregado
'[Entidade']]],Table8[[Código do agregado '[Entidade']]:[Código do agregado
'[1º Direito']]],8,FALSE),".",Table9[[#This Row],[Membro]])))</f>
        <v/>
      </c>
      <c r="C2554" s="278"/>
      <c r="D2554" s="279"/>
      <c r="E2554" s="280" t="str">
        <f ca="1">IF(Table9[[#This Row],[Data de nascimento (aaaa-mm-dd)]]="","",(IF(A2554="","",DATEDIF(D2554,NOW(),"y"))))</f>
        <v/>
      </c>
      <c r="F2554" s="281"/>
      <c r="G2554" s="282"/>
      <c r="H2554" s="283" t="str">
        <f>IF(G2554="","",IF(G2554&gt;(auxiliar!L$2*14),"Sim","Não"))</f>
        <v/>
      </c>
      <c r="I2554" s="384" t="str">
        <f t="shared" si="166"/>
        <v/>
      </c>
      <c r="J2554" s="380" t="str">
        <f>IF(Table9[[#This Row],[Código do agregado
'[Entidade']]]="","",IF(A2554&lt;&gt;A2553,"A",IF(J2553="A","B",IF(J2553="B","C",IF(J2553="C","D",IF(J2553="D","E",IF(J2553="E","F",IF(J2553="F","G",IF(J2553="G","H",IF(J2553="H","I",IF(J2553="I","J",IF(J2553="J","K",IF(J2553="K","L",IF(J2553="L","M",IF(J2553="M","N",IF(J2553="N","O",IF(J2553="O","P",IF(J2553="P","Q"))))))))))))))))))</f>
        <v/>
      </c>
      <c r="K2554" s="284" t="str">
        <f t="shared" si="167"/>
        <v/>
      </c>
      <c r="L2554" s="285" t="str">
        <f t="shared" si="168"/>
        <v/>
      </c>
      <c r="M2554" s="286" t="str">
        <f t="shared" ca="1" si="169"/>
        <v/>
      </c>
      <c r="U2554" s="275"/>
    </row>
    <row r="2555" spans="1:21" x14ac:dyDescent="0.25">
      <c r="A2555" s="276"/>
      <c r="B2555" s="277" t="str">
        <f>IF(Table9[[#This Row],[Código do agregado
'[Entidade']]]="","",(CONCATENATE(VLOOKUP(Table9[[#This Row],[Código do agregado
'[Entidade']]],Table8[[Código do agregado '[Entidade']]:[Código do agregado
'[1º Direito']]],8,FALSE),".",Table9[[#This Row],[Membro]])))</f>
        <v/>
      </c>
      <c r="C2555" s="278"/>
      <c r="D2555" s="279"/>
      <c r="E2555" s="280" t="str">
        <f ca="1">IF(Table9[[#This Row],[Data de nascimento (aaaa-mm-dd)]]="","",(IF(A2555="","",DATEDIF(D2555,NOW(),"y"))))</f>
        <v/>
      </c>
      <c r="F2555" s="281"/>
      <c r="G2555" s="282"/>
      <c r="H2555" s="283" t="str">
        <f>IF(G2555="","",IF(G2555&gt;(auxiliar!L$2*14),"Sim","Não"))</f>
        <v/>
      </c>
      <c r="I2555" s="384" t="str">
        <f t="shared" si="166"/>
        <v/>
      </c>
      <c r="J2555" s="380" t="str">
        <f>IF(Table9[[#This Row],[Código do agregado
'[Entidade']]]="","",IF(A2555&lt;&gt;A2554,"A",IF(J2554="A","B",IF(J2554="B","C",IF(J2554="C","D",IF(J2554="D","E",IF(J2554="E","F",IF(J2554="F","G",IF(J2554="G","H",IF(J2554="H","I",IF(J2554="I","J",IF(J2554="J","K",IF(J2554="K","L",IF(J2554="L","M",IF(J2554="M","N",IF(J2554="N","O",IF(J2554="O","P",IF(J2554="P","Q"))))))))))))))))))</f>
        <v/>
      </c>
      <c r="K2555" s="284" t="str">
        <f t="shared" si="167"/>
        <v/>
      </c>
      <c r="L2555" s="285" t="str">
        <f t="shared" si="168"/>
        <v/>
      </c>
      <c r="M2555" s="286" t="str">
        <f t="shared" ca="1" si="169"/>
        <v/>
      </c>
      <c r="U2555" s="275"/>
    </row>
    <row r="2556" spans="1:21" x14ac:dyDescent="0.25">
      <c r="A2556" s="276"/>
      <c r="B2556" s="277" t="str">
        <f>IF(Table9[[#This Row],[Código do agregado
'[Entidade']]]="","",(CONCATENATE(VLOOKUP(Table9[[#This Row],[Código do agregado
'[Entidade']]],Table8[[Código do agregado '[Entidade']]:[Código do agregado
'[1º Direito']]],8,FALSE),".",Table9[[#This Row],[Membro]])))</f>
        <v/>
      </c>
      <c r="C2556" s="278"/>
      <c r="D2556" s="279"/>
      <c r="E2556" s="280" t="str">
        <f ca="1">IF(Table9[[#This Row],[Data de nascimento (aaaa-mm-dd)]]="","",(IF(A2556="","",DATEDIF(D2556,NOW(),"y"))))</f>
        <v/>
      </c>
      <c r="F2556" s="281"/>
      <c r="G2556" s="282"/>
      <c r="H2556" s="283" t="str">
        <f>IF(G2556="","",IF(G2556&gt;(auxiliar!L$2*14),"Sim","Não"))</f>
        <v/>
      </c>
      <c r="I2556" s="384" t="str">
        <f t="shared" si="166"/>
        <v/>
      </c>
      <c r="J2556" s="380" t="str">
        <f>IF(Table9[[#This Row],[Código do agregado
'[Entidade']]]="","",IF(A2556&lt;&gt;A2555,"A",IF(J2555="A","B",IF(J2555="B","C",IF(J2555="C","D",IF(J2555="D","E",IF(J2555="E","F",IF(J2555="F","G",IF(J2555="G","H",IF(J2555="H","I",IF(J2555="I","J",IF(J2555="J","K",IF(J2555="K","L",IF(J2555="L","M",IF(J2555="M","N",IF(J2555="N","O",IF(J2555="O","P",IF(J2555="P","Q"))))))))))))))))))</f>
        <v/>
      </c>
      <c r="K2556" s="284" t="str">
        <f t="shared" si="167"/>
        <v/>
      </c>
      <c r="L2556" s="285" t="str">
        <f t="shared" si="168"/>
        <v/>
      </c>
      <c r="M2556" s="286" t="str">
        <f t="shared" ca="1" si="169"/>
        <v/>
      </c>
      <c r="U2556" s="275"/>
    </row>
    <row r="2557" spans="1:21" x14ac:dyDescent="0.25">
      <c r="A2557" s="276"/>
      <c r="B2557" s="277" t="str">
        <f>IF(Table9[[#This Row],[Código do agregado
'[Entidade']]]="","",(CONCATENATE(VLOOKUP(Table9[[#This Row],[Código do agregado
'[Entidade']]],Table8[[Código do agregado '[Entidade']]:[Código do agregado
'[1º Direito']]],8,FALSE),".",Table9[[#This Row],[Membro]])))</f>
        <v/>
      </c>
      <c r="C2557" s="278"/>
      <c r="D2557" s="279"/>
      <c r="E2557" s="280" t="str">
        <f ca="1">IF(Table9[[#This Row],[Data de nascimento (aaaa-mm-dd)]]="","",(IF(A2557="","",DATEDIF(D2557,NOW(),"y"))))</f>
        <v/>
      </c>
      <c r="F2557" s="281"/>
      <c r="G2557" s="282"/>
      <c r="H2557" s="283" t="str">
        <f>IF(G2557="","",IF(G2557&gt;(auxiliar!L$2*14),"Sim","Não"))</f>
        <v/>
      </c>
      <c r="I2557" s="384" t="str">
        <f t="shared" si="166"/>
        <v/>
      </c>
      <c r="J2557" s="380" t="str">
        <f>IF(Table9[[#This Row],[Código do agregado
'[Entidade']]]="","",IF(A2557&lt;&gt;A2556,"A",IF(J2556="A","B",IF(J2556="B","C",IF(J2556="C","D",IF(J2556="D","E",IF(J2556="E","F",IF(J2556="F","G",IF(J2556="G","H",IF(J2556="H","I",IF(J2556="I","J",IF(J2556="J","K",IF(J2556="K","L",IF(J2556="L","M",IF(J2556="M","N",IF(J2556="N","O",IF(J2556="O","P",IF(J2556="P","Q"))))))))))))))))))</f>
        <v/>
      </c>
      <c r="K2557" s="284" t="str">
        <f t="shared" si="167"/>
        <v/>
      </c>
      <c r="L2557" s="285" t="str">
        <f t="shared" si="168"/>
        <v/>
      </c>
      <c r="M2557" s="286" t="str">
        <f t="shared" ca="1" si="169"/>
        <v/>
      </c>
      <c r="U2557" s="275"/>
    </row>
    <row r="2558" spans="1:21" x14ac:dyDescent="0.25">
      <c r="A2558" s="276"/>
      <c r="B2558" s="277" t="str">
        <f>IF(Table9[[#This Row],[Código do agregado
'[Entidade']]]="","",(CONCATENATE(VLOOKUP(Table9[[#This Row],[Código do agregado
'[Entidade']]],Table8[[Código do agregado '[Entidade']]:[Código do agregado
'[1º Direito']]],8,FALSE),".",Table9[[#This Row],[Membro]])))</f>
        <v/>
      </c>
      <c r="C2558" s="278"/>
      <c r="D2558" s="279"/>
      <c r="E2558" s="280" t="str">
        <f ca="1">IF(Table9[[#This Row],[Data de nascimento (aaaa-mm-dd)]]="","",(IF(A2558="","",DATEDIF(D2558,NOW(),"y"))))</f>
        <v/>
      </c>
      <c r="F2558" s="281"/>
      <c r="G2558" s="282"/>
      <c r="H2558" s="283" t="str">
        <f>IF(G2558="","",IF(G2558&gt;(auxiliar!L$2*14),"Sim","Não"))</f>
        <v/>
      </c>
      <c r="I2558" s="384" t="str">
        <f t="shared" si="166"/>
        <v/>
      </c>
      <c r="J2558" s="380" t="str">
        <f>IF(Table9[[#This Row],[Código do agregado
'[Entidade']]]="","",IF(A2558&lt;&gt;A2557,"A",IF(J2557="A","B",IF(J2557="B","C",IF(J2557="C","D",IF(J2557="D","E",IF(J2557="E","F",IF(J2557="F","G",IF(J2557="G","H",IF(J2557="H","I",IF(J2557="I","J",IF(J2557="J","K",IF(J2557="K","L",IF(J2557="L","M",IF(J2557="M","N",IF(J2557="N","O",IF(J2557="O","P",IF(J2557="P","Q"))))))))))))))))))</f>
        <v/>
      </c>
      <c r="K2558" s="284" t="str">
        <f t="shared" si="167"/>
        <v/>
      </c>
      <c r="L2558" s="285" t="str">
        <f t="shared" si="168"/>
        <v/>
      </c>
      <c r="M2558" s="286" t="str">
        <f t="shared" ca="1" si="169"/>
        <v/>
      </c>
      <c r="U2558" s="275"/>
    </row>
    <row r="2559" spans="1:21" x14ac:dyDescent="0.25">
      <c r="A2559" s="276"/>
      <c r="B2559" s="277" t="str">
        <f>IF(Table9[[#This Row],[Código do agregado
'[Entidade']]]="","",(CONCATENATE(VLOOKUP(Table9[[#This Row],[Código do agregado
'[Entidade']]],Table8[[Código do agregado '[Entidade']]:[Código do agregado
'[1º Direito']]],8,FALSE),".",Table9[[#This Row],[Membro]])))</f>
        <v/>
      </c>
      <c r="C2559" s="278"/>
      <c r="D2559" s="279"/>
      <c r="E2559" s="280" t="str">
        <f ca="1">IF(Table9[[#This Row],[Data de nascimento (aaaa-mm-dd)]]="","",(IF(A2559="","",DATEDIF(D2559,NOW(),"y"))))</f>
        <v/>
      </c>
      <c r="F2559" s="281"/>
      <c r="G2559" s="282"/>
      <c r="H2559" s="283" t="str">
        <f>IF(G2559="","",IF(G2559&gt;(auxiliar!L$2*14),"Sim","Não"))</f>
        <v/>
      </c>
      <c r="I2559" s="384" t="str">
        <f t="shared" si="166"/>
        <v/>
      </c>
      <c r="J2559" s="380" t="str">
        <f>IF(Table9[[#This Row],[Código do agregado
'[Entidade']]]="","",IF(A2559&lt;&gt;A2558,"A",IF(J2558="A","B",IF(J2558="B","C",IF(J2558="C","D",IF(J2558="D","E",IF(J2558="E","F",IF(J2558="F","G",IF(J2558="G","H",IF(J2558="H","I",IF(J2558="I","J",IF(J2558="J","K",IF(J2558="K","L",IF(J2558="L","M",IF(J2558="M","N",IF(J2558="N","O",IF(J2558="O","P",IF(J2558="P","Q"))))))))))))))))))</f>
        <v/>
      </c>
      <c r="K2559" s="284" t="str">
        <f t="shared" si="167"/>
        <v/>
      </c>
      <c r="L2559" s="285" t="str">
        <f t="shared" si="168"/>
        <v/>
      </c>
      <c r="M2559" s="286" t="str">
        <f t="shared" ca="1" si="169"/>
        <v/>
      </c>
      <c r="U2559" s="275"/>
    </row>
    <row r="2560" spans="1:21" x14ac:dyDescent="0.25">
      <c r="A2560" s="276"/>
      <c r="B2560" s="277" t="str">
        <f>IF(Table9[[#This Row],[Código do agregado
'[Entidade']]]="","",(CONCATENATE(VLOOKUP(Table9[[#This Row],[Código do agregado
'[Entidade']]],Table8[[Código do agregado '[Entidade']]:[Código do agregado
'[1º Direito']]],8,FALSE),".",Table9[[#This Row],[Membro]])))</f>
        <v/>
      </c>
      <c r="C2560" s="278"/>
      <c r="D2560" s="279"/>
      <c r="E2560" s="280" t="str">
        <f ca="1">IF(Table9[[#This Row],[Data de nascimento (aaaa-mm-dd)]]="","",(IF(A2560="","",DATEDIF(D2560,NOW(),"y"))))</f>
        <v/>
      </c>
      <c r="F2560" s="281"/>
      <c r="G2560" s="282"/>
      <c r="H2560" s="283" t="str">
        <f>IF(G2560="","",IF(G2560&gt;(auxiliar!L$2*14),"Sim","Não"))</f>
        <v/>
      </c>
      <c r="I2560" s="384" t="str">
        <f t="shared" si="166"/>
        <v/>
      </c>
      <c r="J2560" s="380" t="str">
        <f>IF(Table9[[#This Row],[Código do agregado
'[Entidade']]]="","",IF(A2560&lt;&gt;A2559,"A",IF(J2559="A","B",IF(J2559="B","C",IF(J2559="C","D",IF(J2559="D","E",IF(J2559="E","F",IF(J2559="F","G",IF(J2559="G","H",IF(J2559="H","I",IF(J2559="I","J",IF(J2559="J","K",IF(J2559="K","L",IF(J2559="L","M",IF(J2559="M","N",IF(J2559="N","O",IF(J2559="O","P",IF(J2559="P","Q"))))))))))))))))))</f>
        <v/>
      </c>
      <c r="K2560" s="284" t="str">
        <f t="shared" si="167"/>
        <v/>
      </c>
      <c r="L2560" s="285" t="str">
        <f t="shared" si="168"/>
        <v/>
      </c>
      <c r="M2560" s="286" t="str">
        <f t="shared" ca="1" si="169"/>
        <v/>
      </c>
      <c r="U2560" s="275"/>
    </row>
    <row r="2561" spans="1:21" x14ac:dyDescent="0.25">
      <c r="A2561" s="276"/>
      <c r="B2561" s="277" t="str">
        <f>IF(Table9[[#This Row],[Código do agregado
'[Entidade']]]="","",(CONCATENATE(VLOOKUP(Table9[[#This Row],[Código do agregado
'[Entidade']]],Table8[[Código do agregado '[Entidade']]:[Código do agregado
'[1º Direito']]],8,FALSE),".",Table9[[#This Row],[Membro]])))</f>
        <v/>
      </c>
      <c r="C2561" s="278"/>
      <c r="D2561" s="279"/>
      <c r="E2561" s="280" t="str">
        <f ca="1">IF(Table9[[#This Row],[Data de nascimento (aaaa-mm-dd)]]="","",(IF(A2561="","",DATEDIF(D2561,NOW(),"y"))))</f>
        <v/>
      </c>
      <c r="F2561" s="281"/>
      <c r="G2561" s="282"/>
      <c r="H2561" s="283" t="str">
        <f>IF(G2561="","",IF(G2561&gt;(auxiliar!L$2*14),"Sim","Não"))</f>
        <v/>
      </c>
      <c r="I2561" s="384" t="str">
        <f t="shared" si="166"/>
        <v/>
      </c>
      <c r="J2561" s="380" t="str">
        <f>IF(Table9[[#This Row],[Código do agregado
'[Entidade']]]="","",IF(A2561&lt;&gt;A2560,"A",IF(J2560="A","B",IF(J2560="B","C",IF(J2560="C","D",IF(J2560="D","E",IF(J2560="E","F",IF(J2560="F","G",IF(J2560="G","H",IF(J2560="H","I",IF(J2560="I","J",IF(J2560="J","K",IF(J2560="K","L",IF(J2560="L","M",IF(J2560="M","N",IF(J2560="N","O",IF(J2560="O","P",IF(J2560="P","Q"))))))))))))))))))</f>
        <v/>
      </c>
      <c r="K2561" s="284" t="str">
        <f t="shared" si="167"/>
        <v/>
      </c>
      <c r="L2561" s="285" t="str">
        <f t="shared" si="168"/>
        <v/>
      </c>
      <c r="M2561" s="286" t="str">
        <f t="shared" ca="1" si="169"/>
        <v/>
      </c>
      <c r="U2561" s="275"/>
    </row>
    <row r="2562" spans="1:21" x14ac:dyDescent="0.25">
      <c r="A2562" s="276"/>
      <c r="B2562" s="277" t="str">
        <f>IF(Table9[[#This Row],[Código do agregado
'[Entidade']]]="","",(CONCATENATE(VLOOKUP(Table9[[#This Row],[Código do agregado
'[Entidade']]],Table8[[Código do agregado '[Entidade']]:[Código do agregado
'[1º Direito']]],8,FALSE),".",Table9[[#This Row],[Membro]])))</f>
        <v/>
      </c>
      <c r="C2562" s="278"/>
      <c r="D2562" s="279"/>
      <c r="E2562" s="280" t="str">
        <f ca="1">IF(Table9[[#This Row],[Data de nascimento (aaaa-mm-dd)]]="","",(IF(A2562="","",DATEDIF(D2562,NOW(),"y"))))</f>
        <v/>
      </c>
      <c r="F2562" s="281"/>
      <c r="G2562" s="282"/>
      <c r="H2562" s="283" t="str">
        <f>IF(G2562="","",IF(G2562&gt;(auxiliar!L$2*14),"Sim","Não"))</f>
        <v/>
      </c>
      <c r="I2562" s="384" t="str">
        <f t="shared" si="166"/>
        <v/>
      </c>
      <c r="J2562" s="380" t="str">
        <f>IF(Table9[[#This Row],[Código do agregado
'[Entidade']]]="","",IF(A2562&lt;&gt;A2561,"A",IF(J2561="A","B",IF(J2561="B","C",IF(J2561="C","D",IF(J2561="D","E",IF(J2561="E","F",IF(J2561="F","G",IF(J2561="G","H",IF(J2561="H","I",IF(J2561="I","J",IF(J2561="J","K",IF(J2561="K","L",IF(J2561="L","M",IF(J2561="M","N",IF(J2561="N","O",IF(J2561="O","P",IF(J2561="P","Q"))))))))))))))))))</f>
        <v/>
      </c>
      <c r="K2562" s="284" t="str">
        <f t="shared" si="167"/>
        <v/>
      </c>
      <c r="L2562" s="285" t="str">
        <f t="shared" si="168"/>
        <v/>
      </c>
      <c r="M2562" s="286" t="str">
        <f t="shared" ca="1" si="169"/>
        <v/>
      </c>
      <c r="U2562" s="275"/>
    </row>
    <row r="2563" spans="1:21" x14ac:dyDescent="0.25">
      <c r="A2563" s="276"/>
      <c r="B2563" s="277" t="str">
        <f>IF(Table9[[#This Row],[Código do agregado
'[Entidade']]]="","",(CONCATENATE(VLOOKUP(Table9[[#This Row],[Código do agregado
'[Entidade']]],Table8[[Código do agregado '[Entidade']]:[Código do agregado
'[1º Direito']]],8,FALSE),".",Table9[[#This Row],[Membro]])))</f>
        <v/>
      </c>
      <c r="C2563" s="278"/>
      <c r="D2563" s="279"/>
      <c r="E2563" s="280" t="str">
        <f ca="1">IF(Table9[[#This Row],[Data de nascimento (aaaa-mm-dd)]]="","",(IF(A2563="","",DATEDIF(D2563,NOW(),"y"))))</f>
        <v/>
      </c>
      <c r="F2563" s="281"/>
      <c r="G2563" s="282"/>
      <c r="H2563" s="283" t="str">
        <f>IF(G2563="","",IF(G2563&gt;(auxiliar!L$2*14),"Sim","Não"))</f>
        <v/>
      </c>
      <c r="I2563" s="384" t="str">
        <f t="shared" si="166"/>
        <v/>
      </c>
      <c r="J2563" s="380" t="str">
        <f>IF(Table9[[#This Row],[Código do agregado
'[Entidade']]]="","",IF(A2563&lt;&gt;A2562,"A",IF(J2562="A","B",IF(J2562="B","C",IF(J2562="C","D",IF(J2562="D","E",IF(J2562="E","F",IF(J2562="F","G",IF(J2562="G","H",IF(J2562="H","I",IF(J2562="I","J",IF(J2562="J","K",IF(J2562="K","L",IF(J2562="L","M",IF(J2562="M","N",IF(J2562="N","O",IF(J2562="O","P",IF(J2562="P","Q"))))))))))))))))))</f>
        <v/>
      </c>
      <c r="K2563" s="284" t="str">
        <f t="shared" si="167"/>
        <v/>
      </c>
      <c r="L2563" s="285" t="str">
        <f t="shared" si="168"/>
        <v/>
      </c>
      <c r="M2563" s="286" t="str">
        <f t="shared" ca="1" si="169"/>
        <v/>
      </c>
      <c r="U2563" s="275"/>
    </row>
    <row r="2564" spans="1:21" x14ac:dyDescent="0.25">
      <c r="A2564" s="276"/>
      <c r="B2564" s="277" t="str">
        <f>IF(Table9[[#This Row],[Código do agregado
'[Entidade']]]="","",(CONCATENATE(VLOOKUP(Table9[[#This Row],[Código do agregado
'[Entidade']]],Table8[[Código do agregado '[Entidade']]:[Código do agregado
'[1º Direito']]],8,FALSE),".",Table9[[#This Row],[Membro]])))</f>
        <v/>
      </c>
      <c r="C2564" s="278"/>
      <c r="D2564" s="279"/>
      <c r="E2564" s="280" t="str">
        <f ca="1">IF(Table9[[#This Row],[Data de nascimento (aaaa-mm-dd)]]="","",(IF(A2564="","",DATEDIF(D2564,NOW(),"y"))))</f>
        <v/>
      </c>
      <c r="F2564" s="281"/>
      <c r="G2564" s="282"/>
      <c r="H2564" s="283" t="str">
        <f>IF(G2564="","",IF(G2564&gt;(auxiliar!L$2*14),"Sim","Não"))</f>
        <v/>
      </c>
      <c r="I2564" s="384" t="str">
        <f t="shared" si="166"/>
        <v/>
      </c>
      <c r="J2564" s="380" t="str">
        <f>IF(Table9[[#This Row],[Código do agregado
'[Entidade']]]="","",IF(A2564&lt;&gt;A2563,"A",IF(J2563="A","B",IF(J2563="B","C",IF(J2563="C","D",IF(J2563="D","E",IF(J2563="E","F",IF(J2563="F","G",IF(J2563="G","H",IF(J2563="H","I",IF(J2563="I","J",IF(J2563="J","K",IF(J2563="K","L",IF(J2563="L","M",IF(J2563="M","N",IF(J2563="N","O",IF(J2563="O","P",IF(J2563="P","Q"))))))))))))))))))</f>
        <v/>
      </c>
      <c r="K2564" s="284" t="str">
        <f t="shared" si="167"/>
        <v/>
      </c>
      <c r="L2564" s="285" t="str">
        <f t="shared" si="168"/>
        <v/>
      </c>
      <c r="M2564" s="286" t="str">
        <f t="shared" ca="1" si="169"/>
        <v/>
      </c>
      <c r="U2564" s="275"/>
    </row>
    <row r="2565" spans="1:21" x14ac:dyDescent="0.25">
      <c r="A2565" s="276"/>
      <c r="B2565" s="277" t="str">
        <f>IF(Table9[[#This Row],[Código do agregado
'[Entidade']]]="","",(CONCATENATE(VLOOKUP(Table9[[#This Row],[Código do agregado
'[Entidade']]],Table8[[Código do agregado '[Entidade']]:[Código do agregado
'[1º Direito']]],8,FALSE),".",Table9[[#This Row],[Membro]])))</f>
        <v/>
      </c>
      <c r="C2565" s="278"/>
      <c r="D2565" s="279"/>
      <c r="E2565" s="280" t="str">
        <f ca="1">IF(Table9[[#This Row],[Data de nascimento (aaaa-mm-dd)]]="","",(IF(A2565="","",DATEDIF(D2565,NOW(),"y"))))</f>
        <v/>
      </c>
      <c r="F2565" s="281"/>
      <c r="G2565" s="282"/>
      <c r="H2565" s="283" t="str">
        <f>IF(G2565="","",IF(G2565&gt;(auxiliar!L$2*14),"Sim","Não"))</f>
        <v/>
      </c>
      <c r="I2565" s="384" t="str">
        <f t="shared" si="166"/>
        <v/>
      </c>
      <c r="J2565" s="380" t="str">
        <f>IF(Table9[[#This Row],[Código do agregado
'[Entidade']]]="","",IF(A2565&lt;&gt;A2564,"A",IF(J2564="A","B",IF(J2564="B","C",IF(J2564="C","D",IF(J2564="D","E",IF(J2564="E","F",IF(J2564="F","G",IF(J2564="G","H",IF(J2564="H","I",IF(J2564="I","J",IF(J2564="J","K",IF(J2564="K","L",IF(J2564="L","M",IF(J2564="M","N",IF(J2564="N","O",IF(J2564="O","P",IF(J2564="P","Q"))))))))))))))))))</f>
        <v/>
      </c>
      <c r="K2565" s="284" t="str">
        <f t="shared" si="167"/>
        <v/>
      </c>
      <c r="L2565" s="285" t="str">
        <f t="shared" si="168"/>
        <v/>
      </c>
      <c r="M2565" s="286" t="str">
        <f t="shared" ca="1" si="169"/>
        <v/>
      </c>
      <c r="U2565" s="275"/>
    </row>
    <row r="2566" spans="1:21" x14ac:dyDescent="0.25">
      <c r="A2566" s="276"/>
      <c r="B2566" s="277" t="str">
        <f>IF(Table9[[#This Row],[Código do agregado
'[Entidade']]]="","",(CONCATENATE(VLOOKUP(Table9[[#This Row],[Código do agregado
'[Entidade']]],Table8[[Código do agregado '[Entidade']]:[Código do agregado
'[1º Direito']]],8,FALSE),".",Table9[[#This Row],[Membro]])))</f>
        <v/>
      </c>
      <c r="C2566" s="278"/>
      <c r="D2566" s="279"/>
      <c r="E2566" s="280" t="str">
        <f ca="1">IF(Table9[[#This Row],[Data de nascimento (aaaa-mm-dd)]]="","",(IF(A2566="","",DATEDIF(D2566,NOW(),"y"))))</f>
        <v/>
      </c>
      <c r="F2566" s="281"/>
      <c r="G2566" s="282"/>
      <c r="H2566" s="283" t="str">
        <f>IF(G2566="","",IF(G2566&gt;(auxiliar!L$2*14),"Sim","Não"))</f>
        <v/>
      </c>
      <c r="I2566" s="384" t="str">
        <f t="shared" si="166"/>
        <v/>
      </c>
      <c r="J2566" s="380" t="str">
        <f>IF(Table9[[#This Row],[Código do agregado
'[Entidade']]]="","",IF(A2566&lt;&gt;A2565,"A",IF(J2565="A","B",IF(J2565="B","C",IF(J2565="C","D",IF(J2565="D","E",IF(J2565="E","F",IF(J2565="F","G",IF(J2565="G","H",IF(J2565="H","I",IF(J2565="I","J",IF(J2565="J","K",IF(J2565="K","L",IF(J2565="L","M",IF(J2565="M","N",IF(J2565="N","O",IF(J2565="O","P",IF(J2565="P","Q"))))))))))))))))))</f>
        <v/>
      </c>
      <c r="K2566" s="284" t="str">
        <f t="shared" si="167"/>
        <v/>
      </c>
      <c r="L2566" s="285" t="str">
        <f t="shared" si="168"/>
        <v/>
      </c>
      <c r="M2566" s="286" t="str">
        <f t="shared" ca="1" si="169"/>
        <v/>
      </c>
      <c r="U2566" s="275"/>
    </row>
    <row r="2567" spans="1:21" x14ac:dyDescent="0.25">
      <c r="A2567" s="276"/>
      <c r="B2567" s="277" t="str">
        <f>IF(Table9[[#This Row],[Código do agregado
'[Entidade']]]="","",(CONCATENATE(VLOOKUP(Table9[[#This Row],[Código do agregado
'[Entidade']]],Table8[[Código do agregado '[Entidade']]:[Código do agregado
'[1º Direito']]],8,FALSE),".",Table9[[#This Row],[Membro]])))</f>
        <v/>
      </c>
      <c r="C2567" s="278"/>
      <c r="D2567" s="279"/>
      <c r="E2567" s="280" t="str">
        <f ca="1">IF(Table9[[#This Row],[Data de nascimento (aaaa-mm-dd)]]="","",(IF(A2567="","",DATEDIF(D2567,NOW(),"y"))))</f>
        <v/>
      </c>
      <c r="F2567" s="281"/>
      <c r="G2567" s="282"/>
      <c r="H2567" s="283" t="str">
        <f>IF(G2567="","",IF(G2567&gt;(auxiliar!L$2*14),"Sim","Não"))</f>
        <v/>
      </c>
      <c r="I2567" s="384" t="str">
        <f t="shared" ref="I2567:I2630" si="170">IF(AND(A2567&lt;&gt;"",OR(C2567="",D2567="",F2567="",AND(H2567="",L2567="Rend"))),"NÃO","")</f>
        <v/>
      </c>
      <c r="J2567" s="380" t="str">
        <f>IF(Table9[[#This Row],[Código do agregado
'[Entidade']]]="","",IF(A2567&lt;&gt;A2566,"A",IF(J2566="A","B",IF(J2566="B","C",IF(J2566="C","D",IF(J2566="D","E",IF(J2566="E","F",IF(J2566="F","G",IF(J2566="G","H",IF(J2566="H","I",IF(J2566="I","J",IF(J2566="J","K",IF(J2566="K","L",IF(J2566="L","M",IF(J2566="M","N",IF(J2566="N","O",IF(J2566="O","P",IF(J2566="P","Q"))))))))))))))))))</f>
        <v/>
      </c>
      <c r="K2567" s="284" t="str">
        <f t="shared" si="167"/>
        <v/>
      </c>
      <c r="L2567" s="285" t="str">
        <f t="shared" si="168"/>
        <v/>
      </c>
      <c r="M2567" s="286" t="str">
        <f t="shared" ca="1" si="169"/>
        <v/>
      </c>
      <c r="U2567" s="275"/>
    </row>
    <row r="2568" spans="1:21" x14ac:dyDescent="0.25">
      <c r="A2568" s="276"/>
      <c r="B2568" s="277" t="str">
        <f>IF(Table9[[#This Row],[Código do agregado
'[Entidade']]]="","",(CONCATENATE(VLOOKUP(Table9[[#This Row],[Código do agregado
'[Entidade']]],Table8[[Código do agregado '[Entidade']]:[Código do agregado
'[1º Direito']]],8,FALSE),".",Table9[[#This Row],[Membro]])))</f>
        <v/>
      </c>
      <c r="C2568" s="278"/>
      <c r="D2568" s="279"/>
      <c r="E2568" s="280" t="str">
        <f ca="1">IF(Table9[[#This Row],[Data de nascimento (aaaa-mm-dd)]]="","",(IF(A2568="","",DATEDIF(D2568,NOW(),"y"))))</f>
        <v/>
      </c>
      <c r="F2568" s="281"/>
      <c r="G2568" s="282"/>
      <c r="H2568" s="283" t="str">
        <f>IF(G2568="","",IF(G2568&gt;(auxiliar!L$2*14),"Sim","Não"))</f>
        <v/>
      </c>
      <c r="I2568" s="384" t="str">
        <f t="shared" si="170"/>
        <v/>
      </c>
      <c r="J2568" s="380" t="str">
        <f>IF(Table9[[#This Row],[Código do agregado
'[Entidade']]]="","",IF(A2568&lt;&gt;A2567,"A",IF(J2567="A","B",IF(J2567="B","C",IF(J2567="C","D",IF(J2567="D","E",IF(J2567="E","F",IF(J2567="F","G",IF(J2567="G","H",IF(J2567="H","I",IF(J2567="I","J",IF(J2567="J","K",IF(J2567="K","L",IF(J2567="L","M",IF(J2567="M","N",IF(J2567="N","O",IF(J2567="O","P",IF(J2567="P","Q"))))))))))))))))))</f>
        <v/>
      </c>
      <c r="K2568" s="284" t="str">
        <f t="shared" si="167"/>
        <v/>
      </c>
      <c r="L2568" s="285" t="str">
        <f t="shared" si="168"/>
        <v/>
      </c>
      <c r="M2568" s="286" t="str">
        <f t="shared" ca="1" si="169"/>
        <v/>
      </c>
      <c r="U2568" s="275"/>
    </row>
    <row r="2569" spans="1:21" x14ac:dyDescent="0.25">
      <c r="A2569" s="276"/>
      <c r="B2569" s="277" t="str">
        <f>IF(Table9[[#This Row],[Código do agregado
'[Entidade']]]="","",(CONCATENATE(VLOOKUP(Table9[[#This Row],[Código do agregado
'[Entidade']]],Table8[[Código do agregado '[Entidade']]:[Código do agregado
'[1º Direito']]],8,FALSE),".",Table9[[#This Row],[Membro]])))</f>
        <v/>
      </c>
      <c r="C2569" s="278"/>
      <c r="D2569" s="279"/>
      <c r="E2569" s="280" t="str">
        <f ca="1">IF(Table9[[#This Row],[Data de nascimento (aaaa-mm-dd)]]="","",(IF(A2569="","",DATEDIF(D2569,NOW(),"y"))))</f>
        <v/>
      </c>
      <c r="F2569" s="281"/>
      <c r="G2569" s="282"/>
      <c r="H2569" s="283" t="str">
        <f>IF(G2569="","",IF(G2569&gt;(auxiliar!L$2*14),"Sim","Não"))</f>
        <v/>
      </c>
      <c r="I2569" s="384" t="str">
        <f t="shared" si="170"/>
        <v/>
      </c>
      <c r="J2569" s="380" t="str">
        <f>IF(Table9[[#This Row],[Código do agregado
'[Entidade']]]="","",IF(A2569&lt;&gt;A2568,"A",IF(J2568="A","B",IF(J2568="B","C",IF(J2568="C","D",IF(J2568="D","E",IF(J2568="E","F",IF(J2568="F","G",IF(J2568="G","H",IF(J2568="H","I",IF(J2568="I","J",IF(J2568="J","K",IF(J2568="K","L",IF(J2568="L","M",IF(J2568="M","N",IF(J2568="N","O",IF(J2568="O","P",IF(J2568="P","Q"))))))))))))))))))</f>
        <v/>
      </c>
      <c r="K2569" s="284" t="str">
        <f t="shared" si="167"/>
        <v/>
      </c>
      <c r="L2569" s="285" t="str">
        <f t="shared" si="168"/>
        <v/>
      </c>
      <c r="M2569" s="286" t="str">
        <f t="shared" ca="1" si="169"/>
        <v/>
      </c>
      <c r="U2569" s="275"/>
    </row>
    <row r="2570" spans="1:21" x14ac:dyDescent="0.25">
      <c r="A2570" s="276"/>
      <c r="B2570" s="277" t="str">
        <f>IF(Table9[[#This Row],[Código do agregado
'[Entidade']]]="","",(CONCATENATE(VLOOKUP(Table9[[#This Row],[Código do agregado
'[Entidade']]],Table8[[Código do agregado '[Entidade']]:[Código do agregado
'[1º Direito']]],8,FALSE),".",Table9[[#This Row],[Membro]])))</f>
        <v/>
      </c>
      <c r="C2570" s="278"/>
      <c r="D2570" s="279"/>
      <c r="E2570" s="280" t="str">
        <f ca="1">IF(Table9[[#This Row],[Data de nascimento (aaaa-mm-dd)]]="","",(IF(A2570="","",DATEDIF(D2570,NOW(),"y"))))</f>
        <v/>
      </c>
      <c r="F2570" s="281"/>
      <c r="G2570" s="282"/>
      <c r="H2570" s="283" t="str">
        <f>IF(G2570="","",IF(G2570&gt;(auxiliar!L$2*14),"Sim","Não"))</f>
        <v/>
      </c>
      <c r="I2570" s="384" t="str">
        <f t="shared" si="170"/>
        <v/>
      </c>
      <c r="J2570" s="380" t="str">
        <f>IF(Table9[[#This Row],[Código do agregado
'[Entidade']]]="","",IF(A2570&lt;&gt;A2569,"A",IF(J2569="A","B",IF(J2569="B","C",IF(J2569="C","D",IF(J2569="D","E",IF(J2569="E","F",IF(J2569="F","G",IF(J2569="G","H",IF(J2569="H","I",IF(J2569="I","J",IF(J2569="J","K",IF(J2569="K","L",IF(J2569="L","M",IF(J2569="M","N",IF(J2569="N","O",IF(J2569="O","P",IF(J2569="P","Q"))))))))))))))))))</f>
        <v/>
      </c>
      <c r="K2570" s="284" t="str">
        <f t="shared" si="167"/>
        <v/>
      </c>
      <c r="L2570" s="285" t="str">
        <f t="shared" si="168"/>
        <v/>
      </c>
      <c r="M2570" s="286" t="str">
        <f t="shared" ca="1" si="169"/>
        <v/>
      </c>
      <c r="U2570" s="275"/>
    </row>
    <row r="2571" spans="1:21" x14ac:dyDescent="0.25">
      <c r="A2571" s="276"/>
      <c r="B2571" s="277" t="str">
        <f>IF(Table9[[#This Row],[Código do agregado
'[Entidade']]]="","",(CONCATENATE(VLOOKUP(Table9[[#This Row],[Código do agregado
'[Entidade']]],Table8[[Código do agregado '[Entidade']]:[Código do agregado
'[1º Direito']]],8,FALSE),".",Table9[[#This Row],[Membro]])))</f>
        <v/>
      </c>
      <c r="C2571" s="278"/>
      <c r="D2571" s="279"/>
      <c r="E2571" s="280" t="str">
        <f ca="1">IF(Table9[[#This Row],[Data de nascimento (aaaa-mm-dd)]]="","",(IF(A2571="","",DATEDIF(D2571,NOW(),"y"))))</f>
        <v/>
      </c>
      <c r="F2571" s="281"/>
      <c r="G2571" s="282"/>
      <c r="H2571" s="283" t="str">
        <f>IF(G2571="","",IF(G2571&gt;(auxiliar!L$2*14),"Sim","Não"))</f>
        <v/>
      </c>
      <c r="I2571" s="384" t="str">
        <f t="shared" si="170"/>
        <v/>
      </c>
      <c r="J2571" s="380" t="str">
        <f>IF(Table9[[#This Row],[Código do agregado
'[Entidade']]]="","",IF(A2571&lt;&gt;A2570,"A",IF(J2570="A","B",IF(J2570="B","C",IF(J2570="C","D",IF(J2570="D","E",IF(J2570="E","F",IF(J2570="F","G",IF(J2570="G","H",IF(J2570="H","I",IF(J2570="I","J",IF(J2570="J","K",IF(J2570="K","L",IF(J2570="L","M",IF(J2570="M","N",IF(J2570="N","O",IF(J2570="O","P",IF(J2570="P","Q"))))))))))))))))))</f>
        <v/>
      </c>
      <c r="K2571" s="284" t="str">
        <f t="shared" si="167"/>
        <v/>
      </c>
      <c r="L2571" s="285" t="str">
        <f t="shared" si="168"/>
        <v/>
      </c>
      <c r="M2571" s="286" t="str">
        <f t="shared" ca="1" si="169"/>
        <v/>
      </c>
      <c r="U2571" s="275"/>
    </row>
    <row r="2572" spans="1:21" x14ac:dyDescent="0.25">
      <c r="A2572" s="276"/>
      <c r="B2572" s="277" t="str">
        <f>IF(Table9[[#This Row],[Código do agregado
'[Entidade']]]="","",(CONCATENATE(VLOOKUP(Table9[[#This Row],[Código do agregado
'[Entidade']]],Table8[[Código do agregado '[Entidade']]:[Código do agregado
'[1º Direito']]],8,FALSE),".",Table9[[#This Row],[Membro]])))</f>
        <v/>
      </c>
      <c r="C2572" s="278"/>
      <c r="D2572" s="279"/>
      <c r="E2572" s="280" t="str">
        <f ca="1">IF(Table9[[#This Row],[Data de nascimento (aaaa-mm-dd)]]="","",(IF(A2572="","",DATEDIF(D2572,NOW(),"y"))))</f>
        <v/>
      </c>
      <c r="F2572" s="281"/>
      <c r="G2572" s="282"/>
      <c r="H2572" s="283" t="str">
        <f>IF(G2572="","",IF(G2572&gt;(auxiliar!L$2*14),"Sim","Não"))</f>
        <v/>
      </c>
      <c r="I2572" s="384" t="str">
        <f t="shared" si="170"/>
        <v/>
      </c>
      <c r="J2572" s="380" t="str">
        <f>IF(Table9[[#This Row],[Código do agregado
'[Entidade']]]="","",IF(A2572&lt;&gt;A2571,"A",IF(J2571="A","B",IF(J2571="B","C",IF(J2571="C","D",IF(J2571="D","E",IF(J2571="E","F",IF(J2571="F","G",IF(J2571="G","H",IF(J2571="H","I",IF(J2571="I","J",IF(J2571="J","K",IF(J2571="K","L",IF(J2571="L","M",IF(J2571="M","N",IF(J2571="N","O",IF(J2571="O","P",IF(J2571="P","Q"))))))))))))))))))</f>
        <v/>
      </c>
      <c r="K2572" s="284" t="str">
        <f t="shared" si="167"/>
        <v/>
      </c>
      <c r="L2572" s="285" t="str">
        <f t="shared" si="168"/>
        <v/>
      </c>
      <c r="M2572" s="286" t="str">
        <f t="shared" ca="1" si="169"/>
        <v/>
      </c>
      <c r="U2572" s="275"/>
    </row>
    <row r="2573" spans="1:21" x14ac:dyDescent="0.25">
      <c r="A2573" s="276"/>
      <c r="B2573" s="277" t="str">
        <f>IF(Table9[[#This Row],[Código do agregado
'[Entidade']]]="","",(CONCATENATE(VLOOKUP(Table9[[#This Row],[Código do agregado
'[Entidade']]],Table8[[Código do agregado '[Entidade']]:[Código do agregado
'[1º Direito']]],8,FALSE),".",Table9[[#This Row],[Membro]])))</f>
        <v/>
      </c>
      <c r="C2573" s="278"/>
      <c r="D2573" s="279"/>
      <c r="E2573" s="280" t="str">
        <f ca="1">IF(Table9[[#This Row],[Data de nascimento (aaaa-mm-dd)]]="","",(IF(A2573="","",DATEDIF(D2573,NOW(),"y"))))</f>
        <v/>
      </c>
      <c r="F2573" s="281"/>
      <c r="G2573" s="282"/>
      <c r="H2573" s="283" t="str">
        <f>IF(G2573="","",IF(G2573&gt;(auxiliar!L$2*14),"Sim","Não"))</f>
        <v/>
      </c>
      <c r="I2573" s="384" t="str">
        <f t="shared" si="170"/>
        <v/>
      </c>
      <c r="J2573" s="380" t="str">
        <f>IF(Table9[[#This Row],[Código do agregado
'[Entidade']]]="","",IF(A2573&lt;&gt;A2572,"A",IF(J2572="A","B",IF(J2572="B","C",IF(J2572="C","D",IF(J2572="D","E",IF(J2572="E","F",IF(J2572="F","G",IF(J2572="G","H",IF(J2572="H","I",IF(J2572="I","J",IF(J2572="J","K",IF(J2572="K","L",IF(J2572="L","M",IF(J2572="M","N",IF(J2572="N","O",IF(J2572="O","P",IF(J2572="P","Q"))))))))))))))))))</f>
        <v/>
      </c>
      <c r="K2573" s="284" t="str">
        <f t="shared" si="167"/>
        <v/>
      </c>
      <c r="L2573" s="285" t="str">
        <f t="shared" si="168"/>
        <v/>
      </c>
      <c r="M2573" s="286" t="str">
        <f t="shared" ca="1" si="169"/>
        <v/>
      </c>
      <c r="U2573" s="275"/>
    </row>
    <row r="2574" spans="1:21" x14ac:dyDescent="0.25">
      <c r="A2574" s="276"/>
      <c r="B2574" s="277" t="str">
        <f>IF(Table9[[#This Row],[Código do agregado
'[Entidade']]]="","",(CONCATENATE(VLOOKUP(Table9[[#This Row],[Código do agregado
'[Entidade']]],Table8[[Código do agregado '[Entidade']]:[Código do agregado
'[1º Direito']]],8,FALSE),".",Table9[[#This Row],[Membro]])))</f>
        <v/>
      </c>
      <c r="C2574" s="278"/>
      <c r="D2574" s="279"/>
      <c r="E2574" s="280" t="str">
        <f ca="1">IF(Table9[[#This Row],[Data de nascimento (aaaa-mm-dd)]]="","",(IF(A2574="","",DATEDIF(D2574,NOW(),"y"))))</f>
        <v/>
      </c>
      <c r="F2574" s="281"/>
      <c r="G2574" s="282"/>
      <c r="H2574" s="283" t="str">
        <f>IF(G2574="","",IF(G2574&gt;(auxiliar!L$2*14),"Sim","Não"))</f>
        <v/>
      </c>
      <c r="I2574" s="384" t="str">
        <f t="shared" si="170"/>
        <v/>
      </c>
      <c r="J2574" s="380" t="str">
        <f>IF(Table9[[#This Row],[Código do agregado
'[Entidade']]]="","",IF(A2574&lt;&gt;A2573,"A",IF(J2573="A","B",IF(J2573="B","C",IF(J2573="C","D",IF(J2573="D","E",IF(J2573="E","F",IF(J2573="F","G",IF(J2573="G","H",IF(J2573="H","I",IF(J2573="I","J",IF(J2573="J","K",IF(J2573="K","L",IF(J2573="L","M",IF(J2573="M","N",IF(J2573="N","O",IF(J2573="O","P",IF(J2573="P","Q"))))))))))))))))))</f>
        <v/>
      </c>
      <c r="K2574" s="284" t="str">
        <f t="shared" si="167"/>
        <v/>
      </c>
      <c r="L2574" s="285" t="str">
        <f t="shared" si="168"/>
        <v/>
      </c>
      <c r="M2574" s="286" t="str">
        <f t="shared" ca="1" si="169"/>
        <v/>
      </c>
      <c r="U2574" s="275"/>
    </row>
    <row r="2575" spans="1:21" x14ac:dyDescent="0.25">
      <c r="A2575" s="276"/>
      <c r="B2575" s="277" t="str">
        <f>IF(Table9[[#This Row],[Código do agregado
'[Entidade']]]="","",(CONCATENATE(VLOOKUP(Table9[[#This Row],[Código do agregado
'[Entidade']]],Table8[[Código do agregado '[Entidade']]:[Código do agregado
'[1º Direito']]],8,FALSE),".",Table9[[#This Row],[Membro]])))</f>
        <v/>
      </c>
      <c r="C2575" s="278"/>
      <c r="D2575" s="279"/>
      <c r="E2575" s="280" t="str">
        <f ca="1">IF(Table9[[#This Row],[Data de nascimento (aaaa-mm-dd)]]="","",(IF(A2575="","",DATEDIF(D2575,NOW(),"y"))))</f>
        <v/>
      </c>
      <c r="F2575" s="281"/>
      <c r="G2575" s="282"/>
      <c r="H2575" s="283" t="str">
        <f>IF(G2575="","",IF(G2575&gt;(auxiliar!L$2*14),"Sim","Não"))</f>
        <v/>
      </c>
      <c r="I2575" s="384" t="str">
        <f t="shared" si="170"/>
        <v/>
      </c>
      <c r="J2575" s="380" t="str">
        <f>IF(Table9[[#This Row],[Código do agregado
'[Entidade']]]="","",IF(A2575&lt;&gt;A2574,"A",IF(J2574="A","B",IF(J2574="B","C",IF(J2574="C","D",IF(J2574="D","E",IF(J2574="E","F",IF(J2574="F","G",IF(J2574="G","H",IF(J2574="H","I",IF(J2574="I","J",IF(J2574="J","K",IF(J2574="K","L",IF(J2574="L","M",IF(J2574="M","N",IF(J2574="N","O",IF(J2574="O","P",IF(J2574="P","Q"))))))))))))))))))</f>
        <v/>
      </c>
      <c r="K2575" s="284" t="str">
        <f t="shared" si="167"/>
        <v/>
      </c>
      <c r="L2575" s="285" t="str">
        <f t="shared" si="168"/>
        <v/>
      </c>
      <c r="M2575" s="286" t="str">
        <f t="shared" ca="1" si="169"/>
        <v/>
      </c>
      <c r="U2575" s="275"/>
    </row>
    <row r="2576" spans="1:21" x14ac:dyDescent="0.25">
      <c r="A2576" s="276"/>
      <c r="B2576" s="277" t="str">
        <f>IF(Table9[[#This Row],[Código do agregado
'[Entidade']]]="","",(CONCATENATE(VLOOKUP(Table9[[#This Row],[Código do agregado
'[Entidade']]],Table8[[Código do agregado '[Entidade']]:[Código do agregado
'[1º Direito']]],8,FALSE),".",Table9[[#This Row],[Membro]])))</f>
        <v/>
      </c>
      <c r="C2576" s="278"/>
      <c r="D2576" s="279"/>
      <c r="E2576" s="280" t="str">
        <f ca="1">IF(Table9[[#This Row],[Data de nascimento (aaaa-mm-dd)]]="","",(IF(A2576="","",DATEDIF(D2576,NOW(),"y"))))</f>
        <v/>
      </c>
      <c r="F2576" s="281"/>
      <c r="G2576" s="282"/>
      <c r="H2576" s="283" t="str">
        <f>IF(G2576="","",IF(G2576&gt;(auxiliar!L$2*14),"Sim","Não"))</f>
        <v/>
      </c>
      <c r="I2576" s="384" t="str">
        <f t="shared" si="170"/>
        <v/>
      </c>
      <c r="J2576" s="380" t="str">
        <f>IF(Table9[[#This Row],[Código do agregado
'[Entidade']]]="","",IF(A2576&lt;&gt;A2575,"A",IF(J2575="A","B",IF(J2575="B","C",IF(J2575="C","D",IF(J2575="D","E",IF(J2575="E","F",IF(J2575="F","G",IF(J2575="G","H",IF(J2575="H","I",IF(J2575="I","J",IF(J2575="J","K",IF(J2575="K","L",IF(J2575="L","M",IF(J2575="M","N",IF(J2575="N","O",IF(J2575="O","P",IF(J2575="P","Q"))))))))))))))))))</f>
        <v/>
      </c>
      <c r="K2576" s="284" t="str">
        <f t="shared" si="167"/>
        <v/>
      </c>
      <c r="L2576" s="285" t="str">
        <f t="shared" si="168"/>
        <v/>
      </c>
      <c r="M2576" s="286" t="str">
        <f t="shared" ca="1" si="169"/>
        <v/>
      </c>
      <c r="U2576" s="275"/>
    </row>
    <row r="2577" spans="1:21" x14ac:dyDescent="0.25">
      <c r="A2577" s="276"/>
      <c r="B2577" s="277" t="str">
        <f>IF(Table9[[#This Row],[Código do agregado
'[Entidade']]]="","",(CONCATENATE(VLOOKUP(Table9[[#This Row],[Código do agregado
'[Entidade']]],Table8[[Código do agregado '[Entidade']]:[Código do agregado
'[1º Direito']]],8,FALSE),".",Table9[[#This Row],[Membro]])))</f>
        <v/>
      </c>
      <c r="C2577" s="278"/>
      <c r="D2577" s="279"/>
      <c r="E2577" s="280" t="str">
        <f ca="1">IF(Table9[[#This Row],[Data de nascimento (aaaa-mm-dd)]]="","",(IF(A2577="","",DATEDIF(D2577,NOW(),"y"))))</f>
        <v/>
      </c>
      <c r="F2577" s="281"/>
      <c r="G2577" s="282"/>
      <c r="H2577" s="283" t="str">
        <f>IF(G2577="","",IF(G2577&gt;(auxiliar!L$2*14),"Sim","Não"))</f>
        <v/>
      </c>
      <c r="I2577" s="384" t="str">
        <f t="shared" si="170"/>
        <v/>
      </c>
      <c r="J2577" s="380" t="str">
        <f>IF(Table9[[#This Row],[Código do agregado
'[Entidade']]]="","",IF(A2577&lt;&gt;A2576,"A",IF(J2576="A","B",IF(J2576="B","C",IF(J2576="C","D",IF(J2576="D","E",IF(J2576="E","F",IF(J2576="F","G",IF(J2576="G","H",IF(J2576="H","I",IF(J2576="I","J",IF(J2576="J","K",IF(J2576="K","L",IF(J2576="L","M",IF(J2576="M","N",IF(J2576="N","O",IF(J2576="O","P",IF(J2576="P","Q"))))))))))))))))))</f>
        <v/>
      </c>
      <c r="K2577" s="284" t="str">
        <f t="shared" si="167"/>
        <v/>
      </c>
      <c r="L2577" s="285" t="str">
        <f t="shared" si="168"/>
        <v/>
      </c>
      <c r="M2577" s="286" t="str">
        <f t="shared" ca="1" si="169"/>
        <v/>
      </c>
      <c r="U2577" s="275"/>
    </row>
    <row r="2578" spans="1:21" x14ac:dyDescent="0.25">
      <c r="A2578" s="276"/>
      <c r="B2578" s="277" t="str">
        <f>IF(Table9[[#This Row],[Código do agregado
'[Entidade']]]="","",(CONCATENATE(VLOOKUP(Table9[[#This Row],[Código do agregado
'[Entidade']]],Table8[[Código do agregado '[Entidade']]:[Código do agregado
'[1º Direito']]],8,FALSE),".",Table9[[#This Row],[Membro]])))</f>
        <v/>
      </c>
      <c r="C2578" s="278"/>
      <c r="D2578" s="279"/>
      <c r="E2578" s="280" t="str">
        <f ca="1">IF(Table9[[#This Row],[Data de nascimento (aaaa-mm-dd)]]="","",(IF(A2578="","",DATEDIF(D2578,NOW(),"y"))))</f>
        <v/>
      </c>
      <c r="F2578" s="281"/>
      <c r="G2578" s="282"/>
      <c r="H2578" s="283" t="str">
        <f>IF(G2578="","",IF(G2578&gt;(auxiliar!L$2*14),"Sim","Não"))</f>
        <v/>
      </c>
      <c r="I2578" s="384" t="str">
        <f t="shared" si="170"/>
        <v/>
      </c>
      <c r="J2578" s="380" t="str">
        <f>IF(Table9[[#This Row],[Código do agregado
'[Entidade']]]="","",IF(A2578&lt;&gt;A2577,"A",IF(J2577="A","B",IF(J2577="B","C",IF(J2577="C","D",IF(J2577="D","E",IF(J2577="E","F",IF(J2577="F","G",IF(J2577="G","H",IF(J2577="H","I",IF(J2577="I","J",IF(J2577="J","K",IF(J2577="K","L",IF(J2577="L","M",IF(J2577="M","N",IF(J2577="N","O",IF(J2577="O","P",IF(J2577="P","Q"))))))))))))))))))</f>
        <v/>
      </c>
      <c r="K2578" s="284" t="str">
        <f t="shared" si="167"/>
        <v/>
      </c>
      <c r="L2578" s="285" t="str">
        <f t="shared" si="168"/>
        <v/>
      </c>
      <c r="M2578" s="286" t="str">
        <f t="shared" ca="1" si="169"/>
        <v/>
      </c>
      <c r="U2578" s="275"/>
    </row>
    <row r="2579" spans="1:21" x14ac:dyDescent="0.25">
      <c r="A2579" s="276"/>
      <c r="B2579" s="277" t="str">
        <f>IF(Table9[[#This Row],[Código do agregado
'[Entidade']]]="","",(CONCATENATE(VLOOKUP(Table9[[#This Row],[Código do agregado
'[Entidade']]],Table8[[Código do agregado '[Entidade']]:[Código do agregado
'[1º Direito']]],8,FALSE),".",Table9[[#This Row],[Membro]])))</f>
        <v/>
      </c>
      <c r="C2579" s="278"/>
      <c r="D2579" s="279"/>
      <c r="E2579" s="280" t="str">
        <f ca="1">IF(Table9[[#This Row],[Data de nascimento (aaaa-mm-dd)]]="","",(IF(A2579="","",DATEDIF(D2579,NOW(),"y"))))</f>
        <v/>
      </c>
      <c r="F2579" s="281"/>
      <c r="G2579" s="282"/>
      <c r="H2579" s="283" t="str">
        <f>IF(G2579="","",IF(G2579&gt;(auxiliar!L$2*14),"Sim","Não"))</f>
        <v/>
      </c>
      <c r="I2579" s="384" t="str">
        <f t="shared" si="170"/>
        <v/>
      </c>
      <c r="J2579" s="380" t="str">
        <f>IF(Table9[[#This Row],[Código do agregado
'[Entidade']]]="","",IF(A2579&lt;&gt;A2578,"A",IF(J2578="A","B",IF(J2578="B","C",IF(J2578="C","D",IF(J2578="D","E",IF(J2578="E","F",IF(J2578="F","G",IF(J2578="G","H",IF(J2578="H","I",IF(J2578="I","J",IF(J2578="J","K",IF(J2578="K","L",IF(J2578="L","M",IF(J2578="M","N",IF(J2578="N","O",IF(J2578="O","P",IF(J2578="P","Q"))))))))))))))))))</f>
        <v/>
      </c>
      <c r="K2579" s="284" t="str">
        <f t="shared" si="167"/>
        <v/>
      </c>
      <c r="L2579" s="285" t="str">
        <f t="shared" si="168"/>
        <v/>
      </c>
      <c r="M2579" s="286" t="str">
        <f t="shared" ca="1" si="169"/>
        <v/>
      </c>
      <c r="U2579" s="275"/>
    </row>
    <row r="2580" spans="1:21" x14ac:dyDescent="0.25">
      <c r="A2580" s="276"/>
      <c r="B2580" s="277" t="str">
        <f>IF(Table9[[#This Row],[Código do agregado
'[Entidade']]]="","",(CONCATENATE(VLOOKUP(Table9[[#This Row],[Código do agregado
'[Entidade']]],Table8[[Código do agregado '[Entidade']]:[Código do agregado
'[1º Direito']]],8,FALSE),".",Table9[[#This Row],[Membro]])))</f>
        <v/>
      </c>
      <c r="C2580" s="278"/>
      <c r="D2580" s="279"/>
      <c r="E2580" s="280" t="str">
        <f ca="1">IF(Table9[[#This Row],[Data de nascimento (aaaa-mm-dd)]]="","",(IF(A2580="","",DATEDIF(D2580,NOW(),"y"))))</f>
        <v/>
      </c>
      <c r="F2580" s="281"/>
      <c r="G2580" s="282"/>
      <c r="H2580" s="283" t="str">
        <f>IF(G2580="","",IF(G2580&gt;(auxiliar!L$2*14),"Sim","Não"))</f>
        <v/>
      </c>
      <c r="I2580" s="384" t="str">
        <f t="shared" si="170"/>
        <v/>
      </c>
      <c r="J2580" s="380" t="str">
        <f>IF(Table9[[#This Row],[Código do agregado
'[Entidade']]]="","",IF(A2580&lt;&gt;A2579,"A",IF(J2579="A","B",IF(J2579="B","C",IF(J2579="C","D",IF(J2579="D","E",IF(J2579="E","F",IF(J2579="F","G",IF(J2579="G","H",IF(J2579="H","I",IF(J2579="I","J",IF(J2579="J","K",IF(J2579="K","L",IF(J2579="L","M",IF(J2579="M","N",IF(J2579="N","O",IF(J2579="O","P",IF(J2579="P","Q"))))))))))))))))))</f>
        <v/>
      </c>
      <c r="K2580" s="284" t="str">
        <f t="shared" si="167"/>
        <v/>
      </c>
      <c r="L2580" s="285" t="str">
        <f t="shared" si="168"/>
        <v/>
      </c>
      <c r="M2580" s="286" t="str">
        <f t="shared" ca="1" si="169"/>
        <v/>
      </c>
      <c r="U2580" s="275"/>
    </row>
    <row r="2581" spans="1:21" x14ac:dyDescent="0.25">
      <c r="A2581" s="276"/>
      <c r="B2581" s="277" t="str">
        <f>IF(Table9[[#This Row],[Código do agregado
'[Entidade']]]="","",(CONCATENATE(VLOOKUP(Table9[[#This Row],[Código do agregado
'[Entidade']]],Table8[[Código do agregado '[Entidade']]:[Código do agregado
'[1º Direito']]],8,FALSE),".",Table9[[#This Row],[Membro]])))</f>
        <v/>
      </c>
      <c r="C2581" s="278"/>
      <c r="D2581" s="279"/>
      <c r="E2581" s="280" t="str">
        <f ca="1">IF(Table9[[#This Row],[Data de nascimento (aaaa-mm-dd)]]="","",(IF(A2581="","",DATEDIF(D2581,NOW(),"y"))))</f>
        <v/>
      </c>
      <c r="F2581" s="281"/>
      <c r="G2581" s="282"/>
      <c r="H2581" s="283" t="str">
        <f>IF(G2581="","",IF(G2581&gt;(auxiliar!L$2*14),"Sim","Não"))</f>
        <v/>
      </c>
      <c r="I2581" s="384" t="str">
        <f t="shared" si="170"/>
        <v/>
      </c>
      <c r="J2581" s="380" t="str">
        <f>IF(Table9[[#This Row],[Código do agregado
'[Entidade']]]="","",IF(A2581&lt;&gt;A2580,"A",IF(J2580="A","B",IF(J2580="B","C",IF(J2580="C","D",IF(J2580="D","E",IF(J2580="E","F",IF(J2580="F","G",IF(J2580="G","H",IF(J2580="H","I",IF(J2580="I","J",IF(J2580="J","K",IF(J2580="K","L",IF(J2580="L","M",IF(J2580="M","N",IF(J2580="N","O",IF(J2580="O","P",IF(J2580="P","Q"))))))))))))))))))</f>
        <v/>
      </c>
      <c r="K2581" s="284" t="str">
        <f t="shared" si="167"/>
        <v/>
      </c>
      <c r="L2581" s="285" t="str">
        <f t="shared" si="168"/>
        <v/>
      </c>
      <c r="M2581" s="286" t="str">
        <f t="shared" ca="1" si="169"/>
        <v/>
      </c>
      <c r="U2581" s="275"/>
    </row>
    <row r="2582" spans="1:21" x14ac:dyDescent="0.25">
      <c r="A2582" s="276"/>
      <c r="B2582" s="277" t="str">
        <f>IF(Table9[[#This Row],[Código do agregado
'[Entidade']]]="","",(CONCATENATE(VLOOKUP(Table9[[#This Row],[Código do agregado
'[Entidade']]],Table8[[Código do agregado '[Entidade']]:[Código do agregado
'[1º Direito']]],8,FALSE),".",Table9[[#This Row],[Membro]])))</f>
        <v/>
      </c>
      <c r="C2582" s="278"/>
      <c r="D2582" s="279"/>
      <c r="E2582" s="280" t="str">
        <f ca="1">IF(Table9[[#This Row],[Data de nascimento (aaaa-mm-dd)]]="","",(IF(A2582="","",DATEDIF(D2582,NOW(),"y"))))</f>
        <v/>
      </c>
      <c r="F2582" s="281"/>
      <c r="G2582" s="282"/>
      <c r="H2582" s="283" t="str">
        <f>IF(G2582="","",IF(G2582&gt;(auxiliar!L$2*14),"Sim","Não"))</f>
        <v/>
      </c>
      <c r="I2582" s="384" t="str">
        <f t="shared" si="170"/>
        <v/>
      </c>
      <c r="J2582" s="380" t="str">
        <f>IF(Table9[[#This Row],[Código do agregado
'[Entidade']]]="","",IF(A2582&lt;&gt;A2581,"A",IF(J2581="A","B",IF(J2581="B","C",IF(J2581="C","D",IF(J2581="D","E",IF(J2581="E","F",IF(J2581="F","G",IF(J2581="G","H",IF(J2581="H","I",IF(J2581="I","J",IF(J2581="J","K",IF(J2581="K","L",IF(J2581="L","M",IF(J2581="M","N",IF(J2581="N","O",IF(J2581="O","P",IF(J2581="P","Q"))))))))))))))))))</f>
        <v/>
      </c>
      <c r="K2582" s="284" t="str">
        <f t="shared" si="167"/>
        <v/>
      </c>
      <c r="L2582" s="285" t="str">
        <f t="shared" si="168"/>
        <v/>
      </c>
      <c r="M2582" s="286" t="str">
        <f t="shared" ca="1" si="169"/>
        <v/>
      </c>
      <c r="U2582" s="275"/>
    </row>
    <row r="2583" spans="1:21" x14ac:dyDescent="0.25">
      <c r="A2583" s="276"/>
      <c r="B2583" s="277" t="str">
        <f>IF(Table9[[#This Row],[Código do agregado
'[Entidade']]]="","",(CONCATENATE(VLOOKUP(Table9[[#This Row],[Código do agregado
'[Entidade']]],Table8[[Código do agregado '[Entidade']]:[Código do agregado
'[1º Direito']]],8,FALSE),".",Table9[[#This Row],[Membro]])))</f>
        <v/>
      </c>
      <c r="C2583" s="278"/>
      <c r="D2583" s="279"/>
      <c r="E2583" s="280" t="str">
        <f ca="1">IF(Table9[[#This Row],[Data de nascimento (aaaa-mm-dd)]]="","",(IF(A2583="","",DATEDIF(D2583,NOW(),"y"))))</f>
        <v/>
      </c>
      <c r="F2583" s="281"/>
      <c r="G2583" s="282"/>
      <c r="H2583" s="283" t="str">
        <f>IF(G2583="","",IF(G2583&gt;(auxiliar!L$2*14),"Sim","Não"))</f>
        <v/>
      </c>
      <c r="I2583" s="384" t="str">
        <f t="shared" si="170"/>
        <v/>
      </c>
      <c r="J2583" s="380" t="str">
        <f>IF(Table9[[#This Row],[Código do agregado
'[Entidade']]]="","",IF(A2583&lt;&gt;A2582,"A",IF(J2582="A","B",IF(J2582="B","C",IF(J2582="C","D",IF(J2582="D","E",IF(J2582="E","F",IF(J2582="F","G",IF(J2582="G","H",IF(J2582="H","I",IF(J2582="I","J",IF(J2582="J","K",IF(J2582="K","L",IF(J2582="L","M",IF(J2582="M","N",IF(J2582="N","O",IF(J2582="O","P",IF(J2582="P","Q"))))))))))))))))))</f>
        <v/>
      </c>
      <c r="K2583" s="284" t="str">
        <f t="shared" si="167"/>
        <v/>
      </c>
      <c r="L2583" s="285" t="str">
        <f t="shared" si="168"/>
        <v/>
      </c>
      <c r="M2583" s="286" t="str">
        <f t="shared" ca="1" si="169"/>
        <v/>
      </c>
      <c r="U2583" s="275"/>
    </row>
    <row r="2584" spans="1:21" x14ac:dyDescent="0.25">
      <c r="A2584" s="276"/>
      <c r="B2584" s="277" t="str">
        <f>IF(Table9[[#This Row],[Código do agregado
'[Entidade']]]="","",(CONCATENATE(VLOOKUP(Table9[[#This Row],[Código do agregado
'[Entidade']]],Table8[[Código do agregado '[Entidade']]:[Código do agregado
'[1º Direito']]],8,FALSE),".",Table9[[#This Row],[Membro]])))</f>
        <v/>
      </c>
      <c r="C2584" s="278"/>
      <c r="D2584" s="279"/>
      <c r="E2584" s="280" t="str">
        <f ca="1">IF(Table9[[#This Row],[Data de nascimento (aaaa-mm-dd)]]="","",(IF(A2584="","",DATEDIF(D2584,NOW(),"y"))))</f>
        <v/>
      </c>
      <c r="F2584" s="281"/>
      <c r="G2584" s="282"/>
      <c r="H2584" s="283" t="str">
        <f>IF(G2584="","",IF(G2584&gt;(auxiliar!L$2*14),"Sim","Não"))</f>
        <v/>
      </c>
      <c r="I2584" s="384" t="str">
        <f t="shared" si="170"/>
        <v/>
      </c>
      <c r="J2584" s="380" t="str">
        <f>IF(Table9[[#This Row],[Código do agregado
'[Entidade']]]="","",IF(A2584&lt;&gt;A2583,"A",IF(J2583="A","B",IF(J2583="B","C",IF(J2583="C","D",IF(J2583="D","E",IF(J2583="E","F",IF(J2583="F","G",IF(J2583="G","H",IF(J2583="H","I",IF(J2583="I","J",IF(J2583="J","K",IF(J2583="K","L",IF(J2583="L","M",IF(J2583="M","N",IF(J2583="N","O",IF(J2583="O","P",IF(J2583="P","Q"))))))))))))))))))</f>
        <v/>
      </c>
      <c r="K2584" s="284" t="str">
        <f t="shared" si="167"/>
        <v/>
      </c>
      <c r="L2584" s="285" t="str">
        <f t="shared" si="168"/>
        <v/>
      </c>
      <c r="M2584" s="286" t="str">
        <f t="shared" ca="1" si="169"/>
        <v/>
      </c>
      <c r="U2584" s="275"/>
    </row>
    <row r="2585" spans="1:21" x14ac:dyDescent="0.25">
      <c r="A2585" s="276"/>
      <c r="B2585" s="277" t="str">
        <f>IF(Table9[[#This Row],[Código do agregado
'[Entidade']]]="","",(CONCATENATE(VLOOKUP(Table9[[#This Row],[Código do agregado
'[Entidade']]],Table8[[Código do agregado '[Entidade']]:[Código do agregado
'[1º Direito']]],8,FALSE),".",Table9[[#This Row],[Membro]])))</f>
        <v/>
      </c>
      <c r="C2585" s="278"/>
      <c r="D2585" s="279"/>
      <c r="E2585" s="280" t="str">
        <f ca="1">IF(Table9[[#This Row],[Data de nascimento (aaaa-mm-dd)]]="","",(IF(A2585="","",DATEDIF(D2585,NOW(),"y"))))</f>
        <v/>
      </c>
      <c r="F2585" s="281"/>
      <c r="G2585" s="282"/>
      <c r="H2585" s="283" t="str">
        <f>IF(G2585="","",IF(G2585&gt;(auxiliar!L$2*14),"Sim","Não"))</f>
        <v/>
      </c>
      <c r="I2585" s="384" t="str">
        <f t="shared" si="170"/>
        <v/>
      </c>
      <c r="J2585" s="380" t="str">
        <f>IF(Table9[[#This Row],[Código do agregado
'[Entidade']]]="","",IF(A2585&lt;&gt;A2584,"A",IF(J2584="A","B",IF(J2584="B","C",IF(J2584="C","D",IF(J2584="D","E",IF(J2584="E","F",IF(J2584="F","G",IF(J2584="G","H",IF(J2584="H","I",IF(J2584="I","J",IF(J2584="J","K",IF(J2584="K","L",IF(J2584="L","M",IF(J2584="M","N",IF(J2584="N","O",IF(J2584="O","P",IF(J2584="P","Q"))))))))))))))))))</f>
        <v/>
      </c>
      <c r="K2585" s="284" t="str">
        <f t="shared" si="167"/>
        <v/>
      </c>
      <c r="L2585" s="285" t="str">
        <f t="shared" si="168"/>
        <v/>
      </c>
      <c r="M2585" s="286" t="str">
        <f t="shared" ca="1" si="169"/>
        <v/>
      </c>
      <c r="U2585" s="275"/>
    </row>
    <row r="2586" spans="1:21" x14ac:dyDescent="0.25">
      <c r="A2586" s="276"/>
      <c r="B2586" s="277" t="str">
        <f>IF(Table9[[#This Row],[Código do agregado
'[Entidade']]]="","",(CONCATENATE(VLOOKUP(Table9[[#This Row],[Código do agregado
'[Entidade']]],Table8[[Código do agregado '[Entidade']]:[Código do agregado
'[1º Direito']]],8,FALSE),".",Table9[[#This Row],[Membro]])))</f>
        <v/>
      </c>
      <c r="C2586" s="278"/>
      <c r="D2586" s="279"/>
      <c r="E2586" s="280" t="str">
        <f ca="1">IF(Table9[[#This Row],[Data de nascimento (aaaa-mm-dd)]]="","",(IF(A2586="","",DATEDIF(D2586,NOW(),"y"))))</f>
        <v/>
      </c>
      <c r="F2586" s="281"/>
      <c r="G2586" s="282"/>
      <c r="H2586" s="283" t="str">
        <f>IF(G2586="","",IF(G2586&gt;(auxiliar!L$2*14),"Sim","Não"))</f>
        <v/>
      </c>
      <c r="I2586" s="384" t="str">
        <f t="shared" si="170"/>
        <v/>
      </c>
      <c r="J2586" s="380" t="str">
        <f>IF(Table9[[#This Row],[Código do agregado
'[Entidade']]]="","",IF(A2586&lt;&gt;A2585,"A",IF(J2585="A","B",IF(J2585="B","C",IF(J2585="C","D",IF(J2585="D","E",IF(J2585="E","F",IF(J2585="F","G",IF(J2585="G","H",IF(J2585="H","I",IF(J2585="I","J",IF(J2585="J","K",IF(J2585="K","L",IF(J2585="L","M",IF(J2585="M","N",IF(J2585="N","O",IF(J2585="O","P",IF(J2585="P","Q"))))))))))))))))))</f>
        <v/>
      </c>
      <c r="K2586" s="284" t="str">
        <f t="shared" ref="K2586:K2649" si="171">IFERROR(IF(OR(RIGHT(C2586,1)-(11-((9*LEFT(C2586,1)+8*MID(C2586,2,1)+7*MID(C2586,3,1)+6*MID(C2586,4,1)+5*MID(C2586,5,1)+4*MID(C2586,6,1)+3*MID(C2586,7,1)+2*MID(C2586,8,1))-(11*INT((9*LEFT(C2586,1)+8*MID(C2586,2,1)+7*MID(C2586,3,1)+6*MID(C2586,4,1)+5*MID(C2586,5,1)+4*MID(C2586,6,1)+3*MID(C2586,7,1)+2*MID(C2586,8,1))/11))))=0,RIGHT(C2586,1)-(11-((9*LEFT(C2586,1)+8*MID(C2586,2,1)+7*MID(C2586,3,1)+6*MID(C2586,4,1)+5*MID(C2586,5,1)+4*MID(C2586,6,1)+3*MID(C2586,7,1)+2*MID(C2586,8,1))-(11*INT((9*LEFT(C2586,1)+8*MID(C2586,2,1)+7*MID(C2586,3,1)+6*MID(C2586,4,1)+5*MID(C2586,5,1)+4*MID(C2586,6,1)+3*MID(C2586,7,1)+2*MID(C2586,8,1))/11))))=-11,RIGHT(C2586,1)-(11-((9*LEFT(C2586,1)+8*MID(C2586,2,1)+7*MID(C2586,3,1)+6*MID(C2586,4,1)+5*MID(C2586,5,1)+4*MID(C2586,6,1)+3*MID(C2586,7,1)+2*MID(C2586,8,1))-(11*INT((9*LEFT(C2586,1)+8*MID(C2586,2,1)+7*MID(C2586,3,1)+6*MID(C2586,4,1)+5*MID(C2586,5,1)+4*MID(C2586,6,1)+3*MID(C2586,7,1)+2*MID(C2586,8,1))/11))))=-10),"","X"),"")</f>
        <v/>
      </c>
      <c r="L2586" s="285" t="str">
        <f t="shared" ref="L2586:L2649" si="172">IF(RIGHT(B2586,1)="A","",IF(B2586="","",IF(OR(E2586&gt;65,AND(E2586&gt;17,E2586&lt;26)),"Rend","")))</f>
        <v/>
      </c>
      <c r="M2586" s="286" t="str">
        <f t="shared" ref="M2586:M2649" ca="1" si="173">IF(OR(E2586&lt;18,AND(H2586="Não",L2586="Rend")),"Dep","")</f>
        <v/>
      </c>
      <c r="U2586" s="275"/>
    </row>
    <row r="2587" spans="1:21" x14ac:dyDescent="0.25">
      <c r="A2587" s="276"/>
      <c r="B2587" s="277" t="str">
        <f>IF(Table9[[#This Row],[Código do agregado
'[Entidade']]]="","",(CONCATENATE(VLOOKUP(Table9[[#This Row],[Código do agregado
'[Entidade']]],Table8[[Código do agregado '[Entidade']]:[Código do agregado
'[1º Direito']]],8,FALSE),".",Table9[[#This Row],[Membro]])))</f>
        <v/>
      </c>
      <c r="C2587" s="278"/>
      <c r="D2587" s="279"/>
      <c r="E2587" s="280" t="str">
        <f ca="1">IF(Table9[[#This Row],[Data de nascimento (aaaa-mm-dd)]]="","",(IF(A2587="","",DATEDIF(D2587,NOW(),"y"))))</f>
        <v/>
      </c>
      <c r="F2587" s="281"/>
      <c r="G2587" s="282"/>
      <c r="H2587" s="283" t="str">
        <f>IF(G2587="","",IF(G2587&gt;(auxiliar!L$2*14),"Sim","Não"))</f>
        <v/>
      </c>
      <c r="I2587" s="384" t="str">
        <f t="shared" si="170"/>
        <v/>
      </c>
      <c r="J2587" s="380" t="str">
        <f>IF(Table9[[#This Row],[Código do agregado
'[Entidade']]]="","",IF(A2587&lt;&gt;A2586,"A",IF(J2586="A","B",IF(J2586="B","C",IF(J2586="C","D",IF(J2586="D","E",IF(J2586="E","F",IF(J2586="F","G",IF(J2586="G","H",IF(J2586="H","I",IF(J2586="I","J",IF(J2586="J","K",IF(J2586="K","L",IF(J2586="L","M",IF(J2586="M","N",IF(J2586="N","O",IF(J2586="O","P",IF(J2586="P","Q"))))))))))))))))))</f>
        <v/>
      </c>
      <c r="K2587" s="284" t="str">
        <f t="shared" si="171"/>
        <v/>
      </c>
      <c r="L2587" s="285" t="str">
        <f t="shared" si="172"/>
        <v/>
      </c>
      <c r="M2587" s="286" t="str">
        <f t="shared" ca="1" si="173"/>
        <v/>
      </c>
      <c r="U2587" s="275"/>
    </row>
    <row r="2588" spans="1:21" x14ac:dyDescent="0.25">
      <c r="A2588" s="276"/>
      <c r="B2588" s="277" t="str">
        <f>IF(Table9[[#This Row],[Código do agregado
'[Entidade']]]="","",(CONCATENATE(VLOOKUP(Table9[[#This Row],[Código do agregado
'[Entidade']]],Table8[[Código do agregado '[Entidade']]:[Código do agregado
'[1º Direito']]],8,FALSE),".",Table9[[#This Row],[Membro]])))</f>
        <v/>
      </c>
      <c r="C2588" s="278"/>
      <c r="D2588" s="279"/>
      <c r="E2588" s="280" t="str">
        <f ca="1">IF(Table9[[#This Row],[Data de nascimento (aaaa-mm-dd)]]="","",(IF(A2588="","",DATEDIF(D2588,NOW(),"y"))))</f>
        <v/>
      </c>
      <c r="F2588" s="281"/>
      <c r="G2588" s="282"/>
      <c r="H2588" s="283" t="str">
        <f>IF(G2588="","",IF(G2588&gt;(auxiliar!L$2*14),"Sim","Não"))</f>
        <v/>
      </c>
      <c r="I2588" s="384" t="str">
        <f t="shared" si="170"/>
        <v/>
      </c>
      <c r="J2588" s="380" t="str">
        <f>IF(Table9[[#This Row],[Código do agregado
'[Entidade']]]="","",IF(A2588&lt;&gt;A2587,"A",IF(J2587="A","B",IF(J2587="B","C",IF(J2587="C","D",IF(J2587="D","E",IF(J2587="E","F",IF(J2587="F","G",IF(J2587="G","H",IF(J2587="H","I",IF(J2587="I","J",IF(J2587="J","K",IF(J2587="K","L",IF(J2587="L","M",IF(J2587="M","N",IF(J2587="N","O",IF(J2587="O","P",IF(J2587="P","Q"))))))))))))))))))</f>
        <v/>
      </c>
      <c r="K2588" s="284" t="str">
        <f t="shared" si="171"/>
        <v/>
      </c>
      <c r="L2588" s="285" t="str">
        <f t="shared" si="172"/>
        <v/>
      </c>
      <c r="M2588" s="286" t="str">
        <f t="shared" ca="1" si="173"/>
        <v/>
      </c>
      <c r="U2588" s="275"/>
    </row>
    <row r="2589" spans="1:21" x14ac:dyDescent="0.25">
      <c r="A2589" s="276"/>
      <c r="B2589" s="277" t="str">
        <f>IF(Table9[[#This Row],[Código do agregado
'[Entidade']]]="","",(CONCATENATE(VLOOKUP(Table9[[#This Row],[Código do agregado
'[Entidade']]],Table8[[Código do agregado '[Entidade']]:[Código do agregado
'[1º Direito']]],8,FALSE),".",Table9[[#This Row],[Membro]])))</f>
        <v/>
      </c>
      <c r="C2589" s="278"/>
      <c r="D2589" s="279"/>
      <c r="E2589" s="280" t="str">
        <f ca="1">IF(Table9[[#This Row],[Data de nascimento (aaaa-mm-dd)]]="","",(IF(A2589="","",DATEDIF(D2589,NOW(),"y"))))</f>
        <v/>
      </c>
      <c r="F2589" s="281"/>
      <c r="G2589" s="282"/>
      <c r="H2589" s="283" t="str">
        <f>IF(G2589="","",IF(G2589&gt;(auxiliar!L$2*14),"Sim","Não"))</f>
        <v/>
      </c>
      <c r="I2589" s="384" t="str">
        <f t="shared" si="170"/>
        <v/>
      </c>
      <c r="J2589" s="380" t="str">
        <f>IF(Table9[[#This Row],[Código do agregado
'[Entidade']]]="","",IF(A2589&lt;&gt;A2588,"A",IF(J2588="A","B",IF(J2588="B","C",IF(J2588="C","D",IF(J2588="D","E",IF(J2588="E","F",IF(J2588="F","G",IF(J2588="G","H",IF(J2588="H","I",IF(J2588="I","J",IF(J2588="J","K",IF(J2588="K","L",IF(J2588="L","M",IF(J2588="M","N",IF(J2588="N","O",IF(J2588="O","P",IF(J2588="P","Q"))))))))))))))))))</f>
        <v/>
      </c>
      <c r="K2589" s="284" t="str">
        <f t="shared" si="171"/>
        <v/>
      </c>
      <c r="L2589" s="285" t="str">
        <f t="shared" si="172"/>
        <v/>
      </c>
      <c r="M2589" s="286" t="str">
        <f t="shared" ca="1" si="173"/>
        <v/>
      </c>
      <c r="U2589" s="275"/>
    </row>
    <row r="2590" spans="1:21" x14ac:dyDescent="0.25">
      <c r="A2590" s="276"/>
      <c r="B2590" s="277" t="str">
        <f>IF(Table9[[#This Row],[Código do agregado
'[Entidade']]]="","",(CONCATENATE(VLOOKUP(Table9[[#This Row],[Código do agregado
'[Entidade']]],Table8[[Código do agregado '[Entidade']]:[Código do agregado
'[1º Direito']]],8,FALSE),".",Table9[[#This Row],[Membro]])))</f>
        <v/>
      </c>
      <c r="C2590" s="278"/>
      <c r="D2590" s="279"/>
      <c r="E2590" s="280" t="str">
        <f ca="1">IF(Table9[[#This Row],[Data de nascimento (aaaa-mm-dd)]]="","",(IF(A2590="","",DATEDIF(D2590,NOW(),"y"))))</f>
        <v/>
      </c>
      <c r="F2590" s="281"/>
      <c r="G2590" s="282"/>
      <c r="H2590" s="283" t="str">
        <f>IF(G2590="","",IF(G2590&gt;(auxiliar!L$2*14),"Sim","Não"))</f>
        <v/>
      </c>
      <c r="I2590" s="384" t="str">
        <f t="shared" si="170"/>
        <v/>
      </c>
      <c r="J2590" s="380" t="str">
        <f>IF(Table9[[#This Row],[Código do agregado
'[Entidade']]]="","",IF(A2590&lt;&gt;A2589,"A",IF(J2589="A","B",IF(J2589="B","C",IF(J2589="C","D",IF(J2589="D","E",IF(J2589="E","F",IF(J2589="F","G",IF(J2589="G","H",IF(J2589="H","I",IF(J2589="I","J",IF(J2589="J","K",IF(J2589="K","L",IF(J2589="L","M",IF(J2589="M","N",IF(J2589="N","O",IF(J2589="O","P",IF(J2589="P","Q"))))))))))))))))))</f>
        <v/>
      </c>
      <c r="K2590" s="284" t="str">
        <f t="shared" si="171"/>
        <v/>
      </c>
      <c r="L2590" s="285" t="str">
        <f t="shared" si="172"/>
        <v/>
      </c>
      <c r="M2590" s="286" t="str">
        <f t="shared" ca="1" si="173"/>
        <v/>
      </c>
      <c r="U2590" s="275"/>
    </row>
    <row r="2591" spans="1:21" x14ac:dyDescent="0.25">
      <c r="A2591" s="276"/>
      <c r="B2591" s="277" t="str">
        <f>IF(Table9[[#This Row],[Código do agregado
'[Entidade']]]="","",(CONCATENATE(VLOOKUP(Table9[[#This Row],[Código do agregado
'[Entidade']]],Table8[[Código do agregado '[Entidade']]:[Código do agregado
'[1º Direito']]],8,FALSE),".",Table9[[#This Row],[Membro]])))</f>
        <v/>
      </c>
      <c r="C2591" s="278"/>
      <c r="D2591" s="279"/>
      <c r="E2591" s="280" t="str">
        <f ca="1">IF(Table9[[#This Row],[Data de nascimento (aaaa-mm-dd)]]="","",(IF(A2591="","",DATEDIF(D2591,NOW(),"y"))))</f>
        <v/>
      </c>
      <c r="F2591" s="281"/>
      <c r="G2591" s="282"/>
      <c r="H2591" s="283" t="str">
        <f>IF(G2591="","",IF(G2591&gt;(auxiliar!L$2*14),"Sim","Não"))</f>
        <v/>
      </c>
      <c r="I2591" s="384" t="str">
        <f t="shared" si="170"/>
        <v/>
      </c>
      <c r="J2591" s="380" t="str">
        <f>IF(Table9[[#This Row],[Código do agregado
'[Entidade']]]="","",IF(A2591&lt;&gt;A2590,"A",IF(J2590="A","B",IF(J2590="B","C",IF(J2590="C","D",IF(J2590="D","E",IF(J2590="E","F",IF(J2590="F","G",IF(J2590="G","H",IF(J2590="H","I",IF(J2590="I","J",IF(J2590="J","K",IF(J2590="K","L",IF(J2590="L","M",IF(J2590="M","N",IF(J2590="N","O",IF(J2590="O","P",IF(J2590="P","Q"))))))))))))))))))</f>
        <v/>
      </c>
      <c r="K2591" s="284" t="str">
        <f t="shared" si="171"/>
        <v/>
      </c>
      <c r="L2591" s="285" t="str">
        <f t="shared" si="172"/>
        <v/>
      </c>
      <c r="M2591" s="286" t="str">
        <f t="shared" ca="1" si="173"/>
        <v/>
      </c>
      <c r="U2591" s="275"/>
    </row>
    <row r="2592" spans="1:21" x14ac:dyDescent="0.25">
      <c r="A2592" s="276"/>
      <c r="B2592" s="277" t="str">
        <f>IF(Table9[[#This Row],[Código do agregado
'[Entidade']]]="","",(CONCATENATE(VLOOKUP(Table9[[#This Row],[Código do agregado
'[Entidade']]],Table8[[Código do agregado '[Entidade']]:[Código do agregado
'[1º Direito']]],8,FALSE),".",Table9[[#This Row],[Membro]])))</f>
        <v/>
      </c>
      <c r="C2592" s="278"/>
      <c r="D2592" s="279"/>
      <c r="E2592" s="280" t="str">
        <f ca="1">IF(Table9[[#This Row],[Data de nascimento (aaaa-mm-dd)]]="","",(IF(A2592="","",DATEDIF(D2592,NOW(),"y"))))</f>
        <v/>
      </c>
      <c r="F2592" s="281"/>
      <c r="G2592" s="282"/>
      <c r="H2592" s="283" t="str">
        <f>IF(G2592="","",IF(G2592&gt;(auxiliar!L$2*14),"Sim","Não"))</f>
        <v/>
      </c>
      <c r="I2592" s="384" t="str">
        <f t="shared" si="170"/>
        <v/>
      </c>
      <c r="J2592" s="380" t="str">
        <f>IF(Table9[[#This Row],[Código do agregado
'[Entidade']]]="","",IF(A2592&lt;&gt;A2591,"A",IF(J2591="A","B",IF(J2591="B","C",IF(J2591="C","D",IF(J2591="D","E",IF(J2591="E","F",IF(J2591="F","G",IF(J2591="G","H",IF(J2591="H","I",IF(J2591="I","J",IF(J2591="J","K",IF(J2591="K","L",IF(J2591="L","M",IF(J2591="M","N",IF(J2591="N","O",IF(J2591="O","P",IF(J2591="P","Q"))))))))))))))))))</f>
        <v/>
      </c>
      <c r="K2592" s="284" t="str">
        <f t="shared" si="171"/>
        <v/>
      </c>
      <c r="L2592" s="285" t="str">
        <f t="shared" si="172"/>
        <v/>
      </c>
      <c r="M2592" s="286" t="str">
        <f t="shared" ca="1" si="173"/>
        <v/>
      </c>
      <c r="U2592" s="275"/>
    </row>
    <row r="2593" spans="1:21" x14ac:dyDescent="0.25">
      <c r="A2593" s="276"/>
      <c r="B2593" s="277" t="str">
        <f>IF(Table9[[#This Row],[Código do agregado
'[Entidade']]]="","",(CONCATENATE(VLOOKUP(Table9[[#This Row],[Código do agregado
'[Entidade']]],Table8[[Código do agregado '[Entidade']]:[Código do agregado
'[1º Direito']]],8,FALSE),".",Table9[[#This Row],[Membro]])))</f>
        <v/>
      </c>
      <c r="C2593" s="278"/>
      <c r="D2593" s="279"/>
      <c r="E2593" s="280" t="str">
        <f ca="1">IF(Table9[[#This Row],[Data de nascimento (aaaa-mm-dd)]]="","",(IF(A2593="","",DATEDIF(D2593,NOW(),"y"))))</f>
        <v/>
      </c>
      <c r="F2593" s="281"/>
      <c r="G2593" s="282"/>
      <c r="H2593" s="283" t="str">
        <f>IF(G2593="","",IF(G2593&gt;(auxiliar!L$2*14),"Sim","Não"))</f>
        <v/>
      </c>
      <c r="I2593" s="384" t="str">
        <f t="shared" si="170"/>
        <v/>
      </c>
      <c r="J2593" s="380" t="str">
        <f>IF(Table9[[#This Row],[Código do agregado
'[Entidade']]]="","",IF(A2593&lt;&gt;A2592,"A",IF(J2592="A","B",IF(J2592="B","C",IF(J2592="C","D",IF(J2592="D","E",IF(J2592="E","F",IF(J2592="F","G",IF(J2592="G","H",IF(J2592="H","I",IF(J2592="I","J",IF(J2592="J","K",IF(J2592="K","L",IF(J2592="L","M",IF(J2592="M","N",IF(J2592="N","O",IF(J2592="O","P",IF(J2592="P","Q"))))))))))))))))))</f>
        <v/>
      </c>
      <c r="K2593" s="284" t="str">
        <f t="shared" si="171"/>
        <v/>
      </c>
      <c r="L2593" s="285" t="str">
        <f t="shared" si="172"/>
        <v/>
      </c>
      <c r="M2593" s="286" t="str">
        <f t="shared" ca="1" si="173"/>
        <v/>
      </c>
      <c r="U2593" s="275"/>
    </row>
    <row r="2594" spans="1:21" x14ac:dyDescent="0.25">
      <c r="A2594" s="276"/>
      <c r="B2594" s="277" t="str">
        <f>IF(Table9[[#This Row],[Código do agregado
'[Entidade']]]="","",(CONCATENATE(VLOOKUP(Table9[[#This Row],[Código do agregado
'[Entidade']]],Table8[[Código do agregado '[Entidade']]:[Código do agregado
'[1º Direito']]],8,FALSE),".",Table9[[#This Row],[Membro]])))</f>
        <v/>
      </c>
      <c r="C2594" s="278"/>
      <c r="D2594" s="279"/>
      <c r="E2594" s="280" t="str">
        <f ca="1">IF(Table9[[#This Row],[Data de nascimento (aaaa-mm-dd)]]="","",(IF(A2594="","",DATEDIF(D2594,NOW(),"y"))))</f>
        <v/>
      </c>
      <c r="F2594" s="281"/>
      <c r="G2594" s="282"/>
      <c r="H2594" s="283" t="str">
        <f>IF(G2594="","",IF(G2594&gt;(auxiliar!L$2*14),"Sim","Não"))</f>
        <v/>
      </c>
      <c r="I2594" s="384" t="str">
        <f t="shared" si="170"/>
        <v/>
      </c>
      <c r="J2594" s="380" t="str">
        <f>IF(Table9[[#This Row],[Código do agregado
'[Entidade']]]="","",IF(A2594&lt;&gt;A2593,"A",IF(J2593="A","B",IF(J2593="B","C",IF(J2593="C","D",IF(J2593="D","E",IF(J2593="E","F",IF(J2593="F","G",IF(J2593="G","H",IF(J2593="H","I",IF(J2593="I","J",IF(J2593="J","K",IF(J2593="K","L",IF(J2593="L","M",IF(J2593="M","N",IF(J2593="N","O",IF(J2593="O","P",IF(J2593="P","Q"))))))))))))))))))</f>
        <v/>
      </c>
      <c r="K2594" s="284" t="str">
        <f t="shared" si="171"/>
        <v/>
      </c>
      <c r="L2594" s="285" t="str">
        <f t="shared" si="172"/>
        <v/>
      </c>
      <c r="M2594" s="286" t="str">
        <f t="shared" ca="1" si="173"/>
        <v/>
      </c>
      <c r="U2594" s="275"/>
    </row>
    <row r="2595" spans="1:21" x14ac:dyDescent="0.25">
      <c r="A2595" s="276"/>
      <c r="B2595" s="277" t="str">
        <f>IF(Table9[[#This Row],[Código do agregado
'[Entidade']]]="","",(CONCATENATE(VLOOKUP(Table9[[#This Row],[Código do agregado
'[Entidade']]],Table8[[Código do agregado '[Entidade']]:[Código do agregado
'[1º Direito']]],8,FALSE),".",Table9[[#This Row],[Membro]])))</f>
        <v/>
      </c>
      <c r="C2595" s="278"/>
      <c r="D2595" s="279"/>
      <c r="E2595" s="280" t="str">
        <f ca="1">IF(Table9[[#This Row],[Data de nascimento (aaaa-mm-dd)]]="","",(IF(A2595="","",DATEDIF(D2595,NOW(),"y"))))</f>
        <v/>
      </c>
      <c r="F2595" s="281"/>
      <c r="G2595" s="282"/>
      <c r="H2595" s="283" t="str">
        <f>IF(G2595="","",IF(G2595&gt;(auxiliar!L$2*14),"Sim","Não"))</f>
        <v/>
      </c>
      <c r="I2595" s="384" t="str">
        <f t="shared" si="170"/>
        <v/>
      </c>
      <c r="J2595" s="380" t="str">
        <f>IF(Table9[[#This Row],[Código do agregado
'[Entidade']]]="","",IF(A2595&lt;&gt;A2594,"A",IF(J2594="A","B",IF(J2594="B","C",IF(J2594="C","D",IF(J2594="D","E",IF(J2594="E","F",IF(J2594="F","G",IF(J2594="G","H",IF(J2594="H","I",IF(J2594="I","J",IF(J2594="J","K",IF(J2594="K","L",IF(J2594="L","M",IF(J2594="M","N",IF(J2594="N","O",IF(J2594="O","P",IF(J2594="P","Q"))))))))))))))))))</f>
        <v/>
      </c>
      <c r="K2595" s="284" t="str">
        <f t="shared" si="171"/>
        <v/>
      </c>
      <c r="L2595" s="285" t="str">
        <f t="shared" si="172"/>
        <v/>
      </c>
      <c r="M2595" s="286" t="str">
        <f t="shared" ca="1" si="173"/>
        <v/>
      </c>
      <c r="U2595" s="275"/>
    </row>
    <row r="2596" spans="1:21" x14ac:dyDescent="0.25">
      <c r="A2596" s="276"/>
      <c r="B2596" s="277" t="str">
        <f>IF(Table9[[#This Row],[Código do agregado
'[Entidade']]]="","",(CONCATENATE(VLOOKUP(Table9[[#This Row],[Código do agregado
'[Entidade']]],Table8[[Código do agregado '[Entidade']]:[Código do agregado
'[1º Direito']]],8,FALSE),".",Table9[[#This Row],[Membro]])))</f>
        <v/>
      </c>
      <c r="C2596" s="278"/>
      <c r="D2596" s="279"/>
      <c r="E2596" s="280" t="str">
        <f ca="1">IF(Table9[[#This Row],[Data de nascimento (aaaa-mm-dd)]]="","",(IF(A2596="","",DATEDIF(D2596,NOW(),"y"))))</f>
        <v/>
      </c>
      <c r="F2596" s="281"/>
      <c r="G2596" s="282"/>
      <c r="H2596" s="283" t="str">
        <f>IF(G2596="","",IF(G2596&gt;(auxiliar!L$2*14),"Sim","Não"))</f>
        <v/>
      </c>
      <c r="I2596" s="384" t="str">
        <f t="shared" si="170"/>
        <v/>
      </c>
      <c r="J2596" s="380" t="str">
        <f>IF(Table9[[#This Row],[Código do agregado
'[Entidade']]]="","",IF(A2596&lt;&gt;A2595,"A",IF(J2595="A","B",IF(J2595="B","C",IF(J2595="C","D",IF(J2595="D","E",IF(J2595="E","F",IF(J2595="F","G",IF(J2595="G","H",IF(J2595="H","I",IF(J2595="I","J",IF(J2595="J","K",IF(J2595="K","L",IF(J2595="L","M",IF(J2595="M","N",IF(J2595="N","O",IF(J2595="O","P",IF(J2595="P","Q"))))))))))))))))))</f>
        <v/>
      </c>
      <c r="K2596" s="284" t="str">
        <f t="shared" si="171"/>
        <v/>
      </c>
      <c r="L2596" s="285" t="str">
        <f t="shared" si="172"/>
        <v/>
      </c>
      <c r="M2596" s="286" t="str">
        <f t="shared" ca="1" si="173"/>
        <v/>
      </c>
      <c r="U2596" s="275"/>
    </row>
    <row r="2597" spans="1:21" x14ac:dyDescent="0.25">
      <c r="A2597" s="276"/>
      <c r="B2597" s="277" t="str">
        <f>IF(Table9[[#This Row],[Código do agregado
'[Entidade']]]="","",(CONCATENATE(VLOOKUP(Table9[[#This Row],[Código do agregado
'[Entidade']]],Table8[[Código do agregado '[Entidade']]:[Código do agregado
'[1º Direito']]],8,FALSE),".",Table9[[#This Row],[Membro]])))</f>
        <v/>
      </c>
      <c r="C2597" s="278"/>
      <c r="D2597" s="279"/>
      <c r="E2597" s="280" t="str">
        <f ca="1">IF(Table9[[#This Row],[Data de nascimento (aaaa-mm-dd)]]="","",(IF(A2597="","",DATEDIF(D2597,NOW(),"y"))))</f>
        <v/>
      </c>
      <c r="F2597" s="281"/>
      <c r="G2597" s="282"/>
      <c r="H2597" s="283" t="str">
        <f>IF(G2597="","",IF(G2597&gt;(auxiliar!L$2*14),"Sim","Não"))</f>
        <v/>
      </c>
      <c r="I2597" s="384" t="str">
        <f t="shared" si="170"/>
        <v/>
      </c>
      <c r="J2597" s="380" t="str">
        <f>IF(Table9[[#This Row],[Código do agregado
'[Entidade']]]="","",IF(A2597&lt;&gt;A2596,"A",IF(J2596="A","B",IF(J2596="B","C",IF(J2596="C","D",IF(J2596="D","E",IF(J2596="E","F",IF(J2596="F","G",IF(J2596="G","H",IF(J2596="H","I",IF(J2596="I","J",IF(J2596="J","K",IF(J2596="K","L",IF(J2596="L","M",IF(J2596="M","N",IF(J2596="N","O",IF(J2596="O","P",IF(J2596="P","Q"))))))))))))))))))</f>
        <v/>
      </c>
      <c r="K2597" s="284" t="str">
        <f t="shared" si="171"/>
        <v/>
      </c>
      <c r="L2597" s="285" t="str">
        <f t="shared" si="172"/>
        <v/>
      </c>
      <c r="M2597" s="286" t="str">
        <f t="shared" ca="1" si="173"/>
        <v/>
      </c>
      <c r="U2597" s="275"/>
    </row>
    <row r="2598" spans="1:21" x14ac:dyDescent="0.25">
      <c r="A2598" s="276"/>
      <c r="B2598" s="277" t="str">
        <f>IF(Table9[[#This Row],[Código do agregado
'[Entidade']]]="","",(CONCATENATE(VLOOKUP(Table9[[#This Row],[Código do agregado
'[Entidade']]],Table8[[Código do agregado '[Entidade']]:[Código do agregado
'[1º Direito']]],8,FALSE),".",Table9[[#This Row],[Membro]])))</f>
        <v/>
      </c>
      <c r="C2598" s="278"/>
      <c r="D2598" s="279"/>
      <c r="E2598" s="280" t="str">
        <f ca="1">IF(Table9[[#This Row],[Data de nascimento (aaaa-mm-dd)]]="","",(IF(A2598="","",DATEDIF(D2598,NOW(),"y"))))</f>
        <v/>
      </c>
      <c r="F2598" s="281"/>
      <c r="G2598" s="282"/>
      <c r="H2598" s="283" t="str">
        <f>IF(G2598="","",IF(G2598&gt;(auxiliar!L$2*14),"Sim","Não"))</f>
        <v/>
      </c>
      <c r="I2598" s="384" t="str">
        <f t="shared" si="170"/>
        <v/>
      </c>
      <c r="J2598" s="380" t="str">
        <f>IF(Table9[[#This Row],[Código do agregado
'[Entidade']]]="","",IF(A2598&lt;&gt;A2597,"A",IF(J2597="A","B",IF(J2597="B","C",IF(J2597="C","D",IF(J2597="D","E",IF(J2597="E","F",IF(J2597="F","G",IF(J2597="G","H",IF(J2597="H","I",IF(J2597="I","J",IF(J2597="J","K",IF(J2597="K","L",IF(J2597="L","M",IF(J2597="M","N",IF(J2597="N","O",IF(J2597="O","P",IF(J2597="P","Q"))))))))))))))))))</f>
        <v/>
      </c>
      <c r="K2598" s="284" t="str">
        <f t="shared" si="171"/>
        <v/>
      </c>
      <c r="L2598" s="285" t="str">
        <f t="shared" si="172"/>
        <v/>
      </c>
      <c r="M2598" s="286" t="str">
        <f t="shared" ca="1" si="173"/>
        <v/>
      </c>
      <c r="U2598" s="275"/>
    </row>
    <row r="2599" spans="1:21" x14ac:dyDescent="0.25">
      <c r="A2599" s="276"/>
      <c r="B2599" s="277" t="str">
        <f>IF(Table9[[#This Row],[Código do agregado
'[Entidade']]]="","",(CONCATENATE(VLOOKUP(Table9[[#This Row],[Código do agregado
'[Entidade']]],Table8[[Código do agregado '[Entidade']]:[Código do agregado
'[1º Direito']]],8,FALSE),".",Table9[[#This Row],[Membro]])))</f>
        <v/>
      </c>
      <c r="C2599" s="278"/>
      <c r="D2599" s="279"/>
      <c r="E2599" s="280" t="str">
        <f ca="1">IF(Table9[[#This Row],[Data de nascimento (aaaa-mm-dd)]]="","",(IF(A2599="","",DATEDIF(D2599,NOW(),"y"))))</f>
        <v/>
      </c>
      <c r="F2599" s="281"/>
      <c r="G2599" s="282"/>
      <c r="H2599" s="283" t="str">
        <f>IF(G2599="","",IF(G2599&gt;(auxiliar!L$2*14),"Sim","Não"))</f>
        <v/>
      </c>
      <c r="I2599" s="384" t="str">
        <f t="shared" si="170"/>
        <v/>
      </c>
      <c r="J2599" s="380" t="str">
        <f>IF(Table9[[#This Row],[Código do agregado
'[Entidade']]]="","",IF(A2599&lt;&gt;A2598,"A",IF(J2598="A","B",IF(J2598="B","C",IF(J2598="C","D",IF(J2598="D","E",IF(J2598="E","F",IF(J2598="F","G",IF(J2598="G","H",IF(J2598="H","I",IF(J2598="I","J",IF(J2598="J","K",IF(J2598="K","L",IF(J2598="L","M",IF(J2598="M","N",IF(J2598="N","O",IF(J2598="O","P",IF(J2598="P","Q"))))))))))))))))))</f>
        <v/>
      </c>
      <c r="K2599" s="284" t="str">
        <f t="shared" si="171"/>
        <v/>
      </c>
      <c r="L2599" s="285" t="str">
        <f t="shared" si="172"/>
        <v/>
      </c>
      <c r="M2599" s="286" t="str">
        <f t="shared" ca="1" si="173"/>
        <v/>
      </c>
      <c r="U2599" s="275"/>
    </row>
    <row r="2600" spans="1:21" x14ac:dyDescent="0.25">
      <c r="A2600" s="276"/>
      <c r="B2600" s="277" t="str">
        <f>IF(Table9[[#This Row],[Código do agregado
'[Entidade']]]="","",(CONCATENATE(VLOOKUP(Table9[[#This Row],[Código do agregado
'[Entidade']]],Table8[[Código do agregado '[Entidade']]:[Código do agregado
'[1º Direito']]],8,FALSE),".",Table9[[#This Row],[Membro]])))</f>
        <v/>
      </c>
      <c r="C2600" s="278"/>
      <c r="D2600" s="279"/>
      <c r="E2600" s="280" t="str">
        <f ca="1">IF(Table9[[#This Row],[Data de nascimento (aaaa-mm-dd)]]="","",(IF(A2600="","",DATEDIF(D2600,NOW(),"y"))))</f>
        <v/>
      </c>
      <c r="F2600" s="281"/>
      <c r="G2600" s="282"/>
      <c r="H2600" s="283" t="str">
        <f>IF(G2600="","",IF(G2600&gt;(auxiliar!L$2*14),"Sim","Não"))</f>
        <v/>
      </c>
      <c r="I2600" s="384" t="str">
        <f t="shared" si="170"/>
        <v/>
      </c>
      <c r="J2600" s="380" t="str">
        <f>IF(Table9[[#This Row],[Código do agregado
'[Entidade']]]="","",IF(A2600&lt;&gt;A2599,"A",IF(J2599="A","B",IF(J2599="B","C",IF(J2599="C","D",IF(J2599="D","E",IF(J2599="E","F",IF(J2599="F","G",IF(J2599="G","H",IF(J2599="H","I",IF(J2599="I","J",IF(J2599="J","K",IF(J2599="K","L",IF(J2599="L","M",IF(J2599="M","N",IF(J2599="N","O",IF(J2599="O","P",IF(J2599="P","Q"))))))))))))))))))</f>
        <v/>
      </c>
      <c r="K2600" s="284" t="str">
        <f t="shared" si="171"/>
        <v/>
      </c>
      <c r="L2600" s="285" t="str">
        <f t="shared" si="172"/>
        <v/>
      </c>
      <c r="M2600" s="286" t="str">
        <f t="shared" ca="1" si="173"/>
        <v/>
      </c>
      <c r="U2600" s="275"/>
    </row>
    <row r="2601" spans="1:21" x14ac:dyDescent="0.25">
      <c r="A2601" s="276"/>
      <c r="B2601" s="277" t="str">
        <f>IF(Table9[[#This Row],[Código do agregado
'[Entidade']]]="","",(CONCATENATE(VLOOKUP(Table9[[#This Row],[Código do agregado
'[Entidade']]],Table8[[Código do agregado '[Entidade']]:[Código do agregado
'[1º Direito']]],8,FALSE),".",Table9[[#This Row],[Membro]])))</f>
        <v/>
      </c>
      <c r="C2601" s="278"/>
      <c r="D2601" s="279"/>
      <c r="E2601" s="280" t="str">
        <f ca="1">IF(Table9[[#This Row],[Data de nascimento (aaaa-mm-dd)]]="","",(IF(A2601="","",DATEDIF(D2601,NOW(),"y"))))</f>
        <v/>
      </c>
      <c r="F2601" s="281"/>
      <c r="G2601" s="282"/>
      <c r="H2601" s="283" t="str">
        <f>IF(G2601="","",IF(G2601&gt;(auxiliar!L$2*14),"Sim","Não"))</f>
        <v/>
      </c>
      <c r="I2601" s="384" t="str">
        <f t="shared" si="170"/>
        <v/>
      </c>
      <c r="J2601" s="380" t="str">
        <f>IF(Table9[[#This Row],[Código do agregado
'[Entidade']]]="","",IF(A2601&lt;&gt;A2600,"A",IF(J2600="A","B",IF(J2600="B","C",IF(J2600="C","D",IF(J2600="D","E",IF(J2600="E","F",IF(J2600="F","G",IF(J2600="G","H",IF(J2600="H","I",IF(J2600="I","J",IF(J2600="J","K",IF(J2600="K","L",IF(J2600="L","M",IF(J2600="M","N",IF(J2600="N","O",IF(J2600="O","P",IF(J2600="P","Q"))))))))))))))))))</f>
        <v/>
      </c>
      <c r="K2601" s="284" t="str">
        <f t="shared" si="171"/>
        <v/>
      </c>
      <c r="L2601" s="285" t="str">
        <f t="shared" si="172"/>
        <v/>
      </c>
      <c r="M2601" s="286" t="str">
        <f t="shared" ca="1" si="173"/>
        <v/>
      </c>
      <c r="U2601" s="275"/>
    </row>
    <row r="2602" spans="1:21" x14ac:dyDescent="0.25">
      <c r="A2602" s="276"/>
      <c r="B2602" s="277" t="str">
        <f>IF(Table9[[#This Row],[Código do agregado
'[Entidade']]]="","",(CONCATENATE(VLOOKUP(Table9[[#This Row],[Código do agregado
'[Entidade']]],Table8[[Código do agregado '[Entidade']]:[Código do agregado
'[1º Direito']]],8,FALSE),".",Table9[[#This Row],[Membro]])))</f>
        <v/>
      </c>
      <c r="C2602" s="278"/>
      <c r="D2602" s="279"/>
      <c r="E2602" s="280" t="str">
        <f ca="1">IF(Table9[[#This Row],[Data de nascimento (aaaa-mm-dd)]]="","",(IF(A2602="","",DATEDIF(D2602,NOW(),"y"))))</f>
        <v/>
      </c>
      <c r="F2602" s="281"/>
      <c r="G2602" s="282"/>
      <c r="H2602" s="283" t="str">
        <f>IF(G2602="","",IF(G2602&gt;(auxiliar!L$2*14),"Sim","Não"))</f>
        <v/>
      </c>
      <c r="I2602" s="384" t="str">
        <f t="shared" si="170"/>
        <v/>
      </c>
      <c r="J2602" s="380" t="str">
        <f>IF(Table9[[#This Row],[Código do agregado
'[Entidade']]]="","",IF(A2602&lt;&gt;A2601,"A",IF(J2601="A","B",IF(J2601="B","C",IF(J2601="C","D",IF(J2601="D","E",IF(J2601="E","F",IF(J2601="F","G",IF(J2601="G","H",IF(J2601="H","I",IF(J2601="I","J",IF(J2601="J","K",IF(J2601="K","L",IF(J2601="L","M",IF(J2601="M","N",IF(J2601="N","O",IF(J2601="O","P",IF(J2601="P","Q"))))))))))))))))))</f>
        <v/>
      </c>
      <c r="K2602" s="284" t="str">
        <f t="shared" si="171"/>
        <v/>
      </c>
      <c r="L2602" s="285" t="str">
        <f t="shared" si="172"/>
        <v/>
      </c>
      <c r="M2602" s="286" t="str">
        <f t="shared" ca="1" si="173"/>
        <v/>
      </c>
      <c r="U2602" s="275"/>
    </row>
    <row r="2603" spans="1:21" x14ac:dyDescent="0.25">
      <c r="A2603" s="276"/>
      <c r="B2603" s="277" t="str">
        <f>IF(Table9[[#This Row],[Código do agregado
'[Entidade']]]="","",(CONCATENATE(VLOOKUP(Table9[[#This Row],[Código do agregado
'[Entidade']]],Table8[[Código do agregado '[Entidade']]:[Código do agregado
'[1º Direito']]],8,FALSE),".",Table9[[#This Row],[Membro]])))</f>
        <v/>
      </c>
      <c r="C2603" s="278"/>
      <c r="D2603" s="279"/>
      <c r="E2603" s="280" t="str">
        <f ca="1">IF(Table9[[#This Row],[Data de nascimento (aaaa-mm-dd)]]="","",(IF(A2603="","",DATEDIF(D2603,NOW(),"y"))))</f>
        <v/>
      </c>
      <c r="F2603" s="281"/>
      <c r="G2603" s="282"/>
      <c r="H2603" s="283" t="str">
        <f>IF(G2603="","",IF(G2603&gt;(auxiliar!L$2*14),"Sim","Não"))</f>
        <v/>
      </c>
      <c r="I2603" s="384" t="str">
        <f t="shared" si="170"/>
        <v/>
      </c>
      <c r="J2603" s="380" t="str">
        <f>IF(Table9[[#This Row],[Código do agregado
'[Entidade']]]="","",IF(A2603&lt;&gt;A2602,"A",IF(J2602="A","B",IF(J2602="B","C",IF(J2602="C","D",IF(J2602="D","E",IF(J2602="E","F",IF(J2602="F","G",IF(J2602="G","H",IF(J2602="H","I",IF(J2602="I","J",IF(J2602="J","K",IF(J2602="K","L",IF(J2602="L","M",IF(J2602="M","N",IF(J2602="N","O",IF(J2602="O","P",IF(J2602="P","Q"))))))))))))))))))</f>
        <v/>
      </c>
      <c r="K2603" s="284" t="str">
        <f t="shared" si="171"/>
        <v/>
      </c>
      <c r="L2603" s="285" t="str">
        <f t="shared" si="172"/>
        <v/>
      </c>
      <c r="M2603" s="286" t="str">
        <f t="shared" ca="1" si="173"/>
        <v/>
      </c>
      <c r="U2603" s="275"/>
    </row>
    <row r="2604" spans="1:21" x14ac:dyDescent="0.25">
      <c r="A2604" s="276"/>
      <c r="B2604" s="277" t="str">
        <f>IF(Table9[[#This Row],[Código do agregado
'[Entidade']]]="","",(CONCATENATE(VLOOKUP(Table9[[#This Row],[Código do agregado
'[Entidade']]],Table8[[Código do agregado '[Entidade']]:[Código do agregado
'[1º Direito']]],8,FALSE),".",Table9[[#This Row],[Membro]])))</f>
        <v/>
      </c>
      <c r="C2604" s="278"/>
      <c r="D2604" s="279"/>
      <c r="E2604" s="280" t="str">
        <f ca="1">IF(Table9[[#This Row],[Data de nascimento (aaaa-mm-dd)]]="","",(IF(A2604="","",DATEDIF(D2604,NOW(),"y"))))</f>
        <v/>
      </c>
      <c r="F2604" s="281"/>
      <c r="G2604" s="282"/>
      <c r="H2604" s="283" t="str">
        <f>IF(G2604="","",IF(G2604&gt;(auxiliar!L$2*14),"Sim","Não"))</f>
        <v/>
      </c>
      <c r="I2604" s="384" t="str">
        <f t="shared" si="170"/>
        <v/>
      </c>
      <c r="J2604" s="380" t="str">
        <f>IF(Table9[[#This Row],[Código do agregado
'[Entidade']]]="","",IF(A2604&lt;&gt;A2603,"A",IF(J2603="A","B",IF(J2603="B","C",IF(J2603="C","D",IF(J2603="D","E",IF(J2603="E","F",IF(J2603="F","G",IF(J2603="G","H",IF(J2603="H","I",IF(J2603="I","J",IF(J2603="J","K",IF(J2603="K","L",IF(J2603="L","M",IF(J2603="M","N",IF(J2603="N","O",IF(J2603="O","P",IF(J2603="P","Q"))))))))))))))))))</f>
        <v/>
      </c>
      <c r="K2604" s="284" t="str">
        <f t="shared" si="171"/>
        <v/>
      </c>
      <c r="L2604" s="285" t="str">
        <f t="shared" si="172"/>
        <v/>
      </c>
      <c r="M2604" s="286" t="str">
        <f t="shared" ca="1" si="173"/>
        <v/>
      </c>
      <c r="U2604" s="275"/>
    </row>
    <row r="2605" spans="1:21" x14ac:dyDescent="0.25">
      <c r="A2605" s="276"/>
      <c r="B2605" s="277" t="str">
        <f>IF(Table9[[#This Row],[Código do agregado
'[Entidade']]]="","",(CONCATENATE(VLOOKUP(Table9[[#This Row],[Código do agregado
'[Entidade']]],Table8[[Código do agregado '[Entidade']]:[Código do agregado
'[1º Direito']]],8,FALSE),".",Table9[[#This Row],[Membro]])))</f>
        <v/>
      </c>
      <c r="C2605" s="278"/>
      <c r="D2605" s="279"/>
      <c r="E2605" s="280" t="str">
        <f ca="1">IF(Table9[[#This Row],[Data de nascimento (aaaa-mm-dd)]]="","",(IF(A2605="","",DATEDIF(D2605,NOW(),"y"))))</f>
        <v/>
      </c>
      <c r="F2605" s="281"/>
      <c r="G2605" s="282"/>
      <c r="H2605" s="283" t="str">
        <f>IF(G2605="","",IF(G2605&gt;(auxiliar!L$2*14),"Sim","Não"))</f>
        <v/>
      </c>
      <c r="I2605" s="384" t="str">
        <f t="shared" si="170"/>
        <v/>
      </c>
      <c r="J2605" s="380" t="str">
        <f>IF(Table9[[#This Row],[Código do agregado
'[Entidade']]]="","",IF(A2605&lt;&gt;A2604,"A",IF(J2604="A","B",IF(J2604="B","C",IF(J2604="C","D",IF(J2604="D","E",IF(J2604="E","F",IF(J2604="F","G",IF(J2604="G","H",IF(J2604="H","I",IF(J2604="I","J",IF(J2604="J","K",IF(J2604="K","L",IF(J2604="L","M",IF(J2604="M","N",IF(J2604="N","O",IF(J2604="O","P",IF(J2604="P","Q"))))))))))))))))))</f>
        <v/>
      </c>
      <c r="K2605" s="284" t="str">
        <f t="shared" si="171"/>
        <v/>
      </c>
      <c r="L2605" s="285" t="str">
        <f t="shared" si="172"/>
        <v/>
      </c>
      <c r="M2605" s="286" t="str">
        <f t="shared" ca="1" si="173"/>
        <v/>
      </c>
      <c r="U2605" s="275"/>
    </row>
    <row r="2606" spans="1:21" x14ac:dyDescent="0.25">
      <c r="A2606" s="276"/>
      <c r="B2606" s="277" t="str">
        <f>IF(Table9[[#This Row],[Código do agregado
'[Entidade']]]="","",(CONCATENATE(VLOOKUP(Table9[[#This Row],[Código do agregado
'[Entidade']]],Table8[[Código do agregado '[Entidade']]:[Código do agregado
'[1º Direito']]],8,FALSE),".",Table9[[#This Row],[Membro]])))</f>
        <v/>
      </c>
      <c r="C2606" s="278"/>
      <c r="D2606" s="279"/>
      <c r="E2606" s="280" t="str">
        <f ca="1">IF(Table9[[#This Row],[Data de nascimento (aaaa-mm-dd)]]="","",(IF(A2606="","",DATEDIF(D2606,NOW(),"y"))))</f>
        <v/>
      </c>
      <c r="F2606" s="281"/>
      <c r="G2606" s="282"/>
      <c r="H2606" s="283" t="str">
        <f>IF(G2606="","",IF(G2606&gt;(auxiliar!L$2*14),"Sim","Não"))</f>
        <v/>
      </c>
      <c r="I2606" s="384" t="str">
        <f t="shared" si="170"/>
        <v/>
      </c>
      <c r="J2606" s="380" t="str">
        <f>IF(Table9[[#This Row],[Código do agregado
'[Entidade']]]="","",IF(A2606&lt;&gt;A2605,"A",IF(J2605="A","B",IF(J2605="B","C",IF(J2605="C","D",IF(J2605="D","E",IF(J2605="E","F",IF(J2605="F","G",IF(J2605="G","H",IF(J2605="H","I",IF(J2605="I","J",IF(J2605="J","K",IF(J2605="K","L",IF(J2605="L","M",IF(J2605="M","N",IF(J2605="N","O",IF(J2605="O","P",IF(J2605="P","Q"))))))))))))))))))</f>
        <v/>
      </c>
      <c r="K2606" s="284" t="str">
        <f t="shared" si="171"/>
        <v/>
      </c>
      <c r="L2606" s="285" t="str">
        <f t="shared" si="172"/>
        <v/>
      </c>
      <c r="M2606" s="286" t="str">
        <f t="shared" ca="1" si="173"/>
        <v/>
      </c>
      <c r="U2606" s="275"/>
    </row>
    <row r="2607" spans="1:21" x14ac:dyDescent="0.25">
      <c r="A2607" s="276"/>
      <c r="B2607" s="277" t="str">
        <f>IF(Table9[[#This Row],[Código do agregado
'[Entidade']]]="","",(CONCATENATE(VLOOKUP(Table9[[#This Row],[Código do agregado
'[Entidade']]],Table8[[Código do agregado '[Entidade']]:[Código do agregado
'[1º Direito']]],8,FALSE),".",Table9[[#This Row],[Membro]])))</f>
        <v/>
      </c>
      <c r="C2607" s="278"/>
      <c r="D2607" s="279"/>
      <c r="E2607" s="280" t="str">
        <f ca="1">IF(Table9[[#This Row],[Data de nascimento (aaaa-mm-dd)]]="","",(IF(A2607="","",DATEDIF(D2607,NOW(),"y"))))</f>
        <v/>
      </c>
      <c r="F2607" s="281"/>
      <c r="G2607" s="282"/>
      <c r="H2607" s="283" t="str">
        <f>IF(G2607="","",IF(G2607&gt;(auxiliar!L$2*14),"Sim","Não"))</f>
        <v/>
      </c>
      <c r="I2607" s="384" t="str">
        <f t="shared" si="170"/>
        <v/>
      </c>
      <c r="J2607" s="380" t="str">
        <f>IF(Table9[[#This Row],[Código do agregado
'[Entidade']]]="","",IF(A2607&lt;&gt;A2606,"A",IF(J2606="A","B",IF(J2606="B","C",IF(J2606="C","D",IF(J2606="D","E",IF(J2606="E","F",IF(J2606="F","G",IF(J2606="G","H",IF(J2606="H","I",IF(J2606="I","J",IF(J2606="J","K",IF(J2606="K","L",IF(J2606="L","M",IF(J2606="M","N",IF(J2606="N","O",IF(J2606="O","P",IF(J2606="P","Q"))))))))))))))))))</f>
        <v/>
      </c>
      <c r="K2607" s="284" t="str">
        <f t="shared" si="171"/>
        <v/>
      </c>
      <c r="L2607" s="285" t="str">
        <f t="shared" si="172"/>
        <v/>
      </c>
      <c r="M2607" s="286" t="str">
        <f t="shared" ca="1" si="173"/>
        <v/>
      </c>
      <c r="U2607" s="275"/>
    </row>
    <row r="2608" spans="1:21" x14ac:dyDescent="0.25">
      <c r="A2608" s="276"/>
      <c r="B2608" s="277" t="str">
        <f>IF(Table9[[#This Row],[Código do agregado
'[Entidade']]]="","",(CONCATENATE(VLOOKUP(Table9[[#This Row],[Código do agregado
'[Entidade']]],Table8[[Código do agregado '[Entidade']]:[Código do agregado
'[1º Direito']]],8,FALSE),".",Table9[[#This Row],[Membro]])))</f>
        <v/>
      </c>
      <c r="C2608" s="278"/>
      <c r="D2608" s="279"/>
      <c r="E2608" s="280" t="str">
        <f ca="1">IF(Table9[[#This Row],[Data de nascimento (aaaa-mm-dd)]]="","",(IF(A2608="","",DATEDIF(D2608,NOW(),"y"))))</f>
        <v/>
      </c>
      <c r="F2608" s="281"/>
      <c r="G2608" s="282"/>
      <c r="H2608" s="283" t="str">
        <f>IF(G2608="","",IF(G2608&gt;(auxiliar!L$2*14),"Sim","Não"))</f>
        <v/>
      </c>
      <c r="I2608" s="384" t="str">
        <f t="shared" si="170"/>
        <v/>
      </c>
      <c r="J2608" s="380" t="str">
        <f>IF(Table9[[#This Row],[Código do agregado
'[Entidade']]]="","",IF(A2608&lt;&gt;A2607,"A",IF(J2607="A","B",IF(J2607="B","C",IF(J2607="C","D",IF(J2607="D","E",IF(J2607="E","F",IF(J2607="F","G",IF(J2607="G","H",IF(J2607="H","I",IF(J2607="I","J",IF(J2607="J","K",IF(J2607="K","L",IF(J2607="L","M",IF(J2607="M","N",IF(J2607="N","O",IF(J2607="O","P",IF(J2607="P","Q"))))))))))))))))))</f>
        <v/>
      </c>
      <c r="K2608" s="284" t="str">
        <f t="shared" si="171"/>
        <v/>
      </c>
      <c r="L2608" s="285" t="str">
        <f t="shared" si="172"/>
        <v/>
      </c>
      <c r="M2608" s="286" t="str">
        <f t="shared" ca="1" si="173"/>
        <v/>
      </c>
      <c r="U2608" s="275"/>
    </row>
    <row r="2609" spans="1:21" x14ac:dyDescent="0.25">
      <c r="A2609" s="276"/>
      <c r="B2609" s="277" t="str">
        <f>IF(Table9[[#This Row],[Código do agregado
'[Entidade']]]="","",(CONCATENATE(VLOOKUP(Table9[[#This Row],[Código do agregado
'[Entidade']]],Table8[[Código do agregado '[Entidade']]:[Código do agregado
'[1º Direito']]],8,FALSE),".",Table9[[#This Row],[Membro]])))</f>
        <v/>
      </c>
      <c r="C2609" s="278"/>
      <c r="D2609" s="279"/>
      <c r="E2609" s="280" t="str">
        <f ca="1">IF(Table9[[#This Row],[Data de nascimento (aaaa-mm-dd)]]="","",(IF(A2609="","",DATEDIF(D2609,NOW(),"y"))))</f>
        <v/>
      </c>
      <c r="F2609" s="281"/>
      <c r="G2609" s="282"/>
      <c r="H2609" s="283" t="str">
        <f>IF(G2609="","",IF(G2609&gt;(auxiliar!L$2*14),"Sim","Não"))</f>
        <v/>
      </c>
      <c r="I2609" s="384" t="str">
        <f t="shared" si="170"/>
        <v/>
      </c>
      <c r="J2609" s="380" t="str">
        <f>IF(Table9[[#This Row],[Código do agregado
'[Entidade']]]="","",IF(A2609&lt;&gt;A2608,"A",IF(J2608="A","B",IF(J2608="B","C",IF(J2608="C","D",IF(J2608="D","E",IF(J2608="E","F",IF(J2608="F","G",IF(J2608="G","H",IF(J2608="H","I",IF(J2608="I","J",IF(J2608="J","K",IF(J2608="K","L",IF(J2608="L","M",IF(J2608="M","N",IF(J2608="N","O",IF(J2608="O","P",IF(J2608="P","Q"))))))))))))))))))</f>
        <v/>
      </c>
      <c r="K2609" s="284" t="str">
        <f t="shared" si="171"/>
        <v/>
      </c>
      <c r="L2609" s="285" t="str">
        <f t="shared" si="172"/>
        <v/>
      </c>
      <c r="M2609" s="286" t="str">
        <f t="shared" ca="1" si="173"/>
        <v/>
      </c>
      <c r="U2609" s="275"/>
    </row>
    <row r="2610" spans="1:21" x14ac:dyDescent="0.25">
      <c r="A2610" s="276"/>
      <c r="B2610" s="277" t="str">
        <f>IF(Table9[[#This Row],[Código do agregado
'[Entidade']]]="","",(CONCATENATE(VLOOKUP(Table9[[#This Row],[Código do agregado
'[Entidade']]],Table8[[Código do agregado '[Entidade']]:[Código do agregado
'[1º Direito']]],8,FALSE),".",Table9[[#This Row],[Membro]])))</f>
        <v/>
      </c>
      <c r="C2610" s="278"/>
      <c r="D2610" s="279"/>
      <c r="E2610" s="280" t="str">
        <f ca="1">IF(Table9[[#This Row],[Data de nascimento (aaaa-mm-dd)]]="","",(IF(A2610="","",DATEDIF(D2610,NOW(),"y"))))</f>
        <v/>
      </c>
      <c r="F2610" s="281"/>
      <c r="G2610" s="282"/>
      <c r="H2610" s="283" t="str">
        <f>IF(G2610="","",IF(G2610&gt;(auxiliar!L$2*14),"Sim","Não"))</f>
        <v/>
      </c>
      <c r="I2610" s="384" t="str">
        <f t="shared" si="170"/>
        <v/>
      </c>
      <c r="J2610" s="380" t="str">
        <f>IF(Table9[[#This Row],[Código do agregado
'[Entidade']]]="","",IF(A2610&lt;&gt;A2609,"A",IF(J2609="A","B",IF(J2609="B","C",IF(J2609="C","D",IF(J2609="D","E",IF(J2609="E","F",IF(J2609="F","G",IF(J2609="G","H",IF(J2609="H","I",IF(J2609="I","J",IF(J2609="J","K",IF(J2609="K","L",IF(J2609="L","M",IF(J2609="M","N",IF(J2609="N","O",IF(J2609="O","P",IF(J2609="P","Q"))))))))))))))))))</f>
        <v/>
      </c>
      <c r="K2610" s="284" t="str">
        <f t="shared" si="171"/>
        <v/>
      </c>
      <c r="L2610" s="285" t="str">
        <f t="shared" si="172"/>
        <v/>
      </c>
      <c r="M2610" s="286" t="str">
        <f t="shared" ca="1" si="173"/>
        <v/>
      </c>
      <c r="U2610" s="275"/>
    </row>
    <row r="2611" spans="1:21" x14ac:dyDescent="0.25">
      <c r="A2611" s="276"/>
      <c r="B2611" s="277" t="str">
        <f>IF(Table9[[#This Row],[Código do agregado
'[Entidade']]]="","",(CONCATENATE(VLOOKUP(Table9[[#This Row],[Código do agregado
'[Entidade']]],Table8[[Código do agregado '[Entidade']]:[Código do agregado
'[1º Direito']]],8,FALSE),".",Table9[[#This Row],[Membro]])))</f>
        <v/>
      </c>
      <c r="C2611" s="278"/>
      <c r="D2611" s="279"/>
      <c r="E2611" s="280" t="str">
        <f ca="1">IF(Table9[[#This Row],[Data de nascimento (aaaa-mm-dd)]]="","",(IF(A2611="","",DATEDIF(D2611,NOW(),"y"))))</f>
        <v/>
      </c>
      <c r="F2611" s="281"/>
      <c r="G2611" s="282"/>
      <c r="H2611" s="283" t="str">
        <f>IF(G2611="","",IF(G2611&gt;(auxiliar!L$2*14),"Sim","Não"))</f>
        <v/>
      </c>
      <c r="I2611" s="384" t="str">
        <f t="shared" si="170"/>
        <v/>
      </c>
      <c r="J2611" s="380" t="str">
        <f>IF(Table9[[#This Row],[Código do agregado
'[Entidade']]]="","",IF(A2611&lt;&gt;A2610,"A",IF(J2610="A","B",IF(J2610="B","C",IF(J2610="C","D",IF(J2610="D","E",IF(J2610="E","F",IF(J2610="F","G",IF(J2610="G","H",IF(J2610="H","I",IF(J2610="I","J",IF(J2610="J","K",IF(J2610="K","L",IF(J2610="L","M",IF(J2610="M","N",IF(J2610="N","O",IF(J2610="O","P",IF(J2610="P","Q"))))))))))))))))))</f>
        <v/>
      </c>
      <c r="K2611" s="284" t="str">
        <f t="shared" si="171"/>
        <v/>
      </c>
      <c r="L2611" s="285" t="str">
        <f t="shared" si="172"/>
        <v/>
      </c>
      <c r="M2611" s="286" t="str">
        <f t="shared" ca="1" si="173"/>
        <v/>
      </c>
      <c r="U2611" s="275"/>
    </row>
    <row r="2612" spans="1:21" x14ac:dyDescent="0.25">
      <c r="A2612" s="276"/>
      <c r="B2612" s="277" t="str">
        <f>IF(Table9[[#This Row],[Código do agregado
'[Entidade']]]="","",(CONCATENATE(VLOOKUP(Table9[[#This Row],[Código do agregado
'[Entidade']]],Table8[[Código do agregado '[Entidade']]:[Código do agregado
'[1º Direito']]],8,FALSE),".",Table9[[#This Row],[Membro]])))</f>
        <v/>
      </c>
      <c r="C2612" s="278"/>
      <c r="D2612" s="279"/>
      <c r="E2612" s="280" t="str">
        <f ca="1">IF(Table9[[#This Row],[Data de nascimento (aaaa-mm-dd)]]="","",(IF(A2612="","",DATEDIF(D2612,NOW(),"y"))))</f>
        <v/>
      </c>
      <c r="F2612" s="281"/>
      <c r="G2612" s="282"/>
      <c r="H2612" s="283" t="str">
        <f>IF(G2612="","",IF(G2612&gt;(auxiliar!L$2*14),"Sim","Não"))</f>
        <v/>
      </c>
      <c r="I2612" s="384" t="str">
        <f t="shared" si="170"/>
        <v/>
      </c>
      <c r="J2612" s="380" t="str">
        <f>IF(Table9[[#This Row],[Código do agregado
'[Entidade']]]="","",IF(A2612&lt;&gt;A2611,"A",IF(J2611="A","B",IF(J2611="B","C",IF(J2611="C","D",IF(J2611="D","E",IF(J2611="E","F",IF(J2611="F","G",IF(J2611="G","H",IF(J2611="H","I",IF(J2611="I","J",IF(J2611="J","K",IF(J2611="K","L",IF(J2611="L","M",IF(J2611="M","N",IF(J2611="N","O",IF(J2611="O","P",IF(J2611="P","Q"))))))))))))))))))</f>
        <v/>
      </c>
      <c r="K2612" s="284" t="str">
        <f t="shared" si="171"/>
        <v/>
      </c>
      <c r="L2612" s="285" t="str">
        <f t="shared" si="172"/>
        <v/>
      </c>
      <c r="M2612" s="286" t="str">
        <f t="shared" ca="1" si="173"/>
        <v/>
      </c>
      <c r="U2612" s="275"/>
    </row>
    <row r="2613" spans="1:21" x14ac:dyDescent="0.25">
      <c r="A2613" s="276"/>
      <c r="B2613" s="277" t="str">
        <f>IF(Table9[[#This Row],[Código do agregado
'[Entidade']]]="","",(CONCATENATE(VLOOKUP(Table9[[#This Row],[Código do agregado
'[Entidade']]],Table8[[Código do agregado '[Entidade']]:[Código do agregado
'[1º Direito']]],8,FALSE),".",Table9[[#This Row],[Membro]])))</f>
        <v/>
      </c>
      <c r="C2613" s="278"/>
      <c r="D2613" s="279"/>
      <c r="E2613" s="280" t="str">
        <f ca="1">IF(Table9[[#This Row],[Data de nascimento (aaaa-mm-dd)]]="","",(IF(A2613="","",DATEDIF(D2613,NOW(),"y"))))</f>
        <v/>
      </c>
      <c r="F2613" s="281"/>
      <c r="G2613" s="282"/>
      <c r="H2613" s="283" t="str">
        <f>IF(G2613="","",IF(G2613&gt;(auxiliar!L$2*14),"Sim","Não"))</f>
        <v/>
      </c>
      <c r="I2613" s="384" t="str">
        <f t="shared" si="170"/>
        <v/>
      </c>
      <c r="J2613" s="380" t="str">
        <f>IF(Table9[[#This Row],[Código do agregado
'[Entidade']]]="","",IF(A2613&lt;&gt;A2612,"A",IF(J2612="A","B",IF(J2612="B","C",IF(J2612="C","D",IF(J2612="D","E",IF(J2612="E","F",IF(J2612="F","G",IF(J2612="G","H",IF(J2612="H","I",IF(J2612="I","J",IF(J2612="J","K",IF(J2612="K","L",IF(J2612="L","M",IF(J2612="M","N",IF(J2612="N","O",IF(J2612="O","P",IF(J2612="P","Q"))))))))))))))))))</f>
        <v/>
      </c>
      <c r="K2613" s="284" t="str">
        <f t="shared" si="171"/>
        <v/>
      </c>
      <c r="L2613" s="285" t="str">
        <f t="shared" si="172"/>
        <v/>
      </c>
      <c r="M2613" s="286" t="str">
        <f t="shared" ca="1" si="173"/>
        <v/>
      </c>
      <c r="U2613" s="275"/>
    </row>
    <row r="2614" spans="1:21" x14ac:dyDescent="0.25">
      <c r="A2614" s="276"/>
      <c r="B2614" s="277" t="str">
        <f>IF(Table9[[#This Row],[Código do agregado
'[Entidade']]]="","",(CONCATENATE(VLOOKUP(Table9[[#This Row],[Código do agregado
'[Entidade']]],Table8[[Código do agregado '[Entidade']]:[Código do agregado
'[1º Direito']]],8,FALSE),".",Table9[[#This Row],[Membro]])))</f>
        <v/>
      </c>
      <c r="C2614" s="278"/>
      <c r="D2614" s="279"/>
      <c r="E2614" s="280" t="str">
        <f ca="1">IF(Table9[[#This Row],[Data de nascimento (aaaa-mm-dd)]]="","",(IF(A2614="","",DATEDIF(D2614,NOW(),"y"))))</f>
        <v/>
      </c>
      <c r="F2614" s="281"/>
      <c r="G2614" s="282"/>
      <c r="H2614" s="283" t="str">
        <f>IF(G2614="","",IF(G2614&gt;(auxiliar!L$2*14),"Sim","Não"))</f>
        <v/>
      </c>
      <c r="I2614" s="384" t="str">
        <f t="shared" si="170"/>
        <v/>
      </c>
      <c r="J2614" s="380" t="str">
        <f>IF(Table9[[#This Row],[Código do agregado
'[Entidade']]]="","",IF(A2614&lt;&gt;A2613,"A",IF(J2613="A","B",IF(J2613="B","C",IF(J2613="C","D",IF(J2613="D","E",IF(J2613="E","F",IF(J2613="F","G",IF(J2613="G","H",IF(J2613="H","I",IF(J2613="I","J",IF(J2613="J","K",IF(J2613="K","L",IF(J2613="L","M",IF(J2613="M","N",IF(J2613="N","O",IF(J2613="O","P",IF(J2613="P","Q"))))))))))))))))))</f>
        <v/>
      </c>
      <c r="K2614" s="284" t="str">
        <f t="shared" si="171"/>
        <v/>
      </c>
      <c r="L2614" s="285" t="str">
        <f t="shared" si="172"/>
        <v/>
      </c>
      <c r="M2614" s="286" t="str">
        <f t="shared" ca="1" si="173"/>
        <v/>
      </c>
      <c r="U2614" s="275"/>
    </row>
    <row r="2615" spans="1:21" x14ac:dyDescent="0.25">
      <c r="A2615" s="276"/>
      <c r="B2615" s="277" t="str">
        <f>IF(Table9[[#This Row],[Código do agregado
'[Entidade']]]="","",(CONCATENATE(VLOOKUP(Table9[[#This Row],[Código do agregado
'[Entidade']]],Table8[[Código do agregado '[Entidade']]:[Código do agregado
'[1º Direito']]],8,FALSE),".",Table9[[#This Row],[Membro]])))</f>
        <v/>
      </c>
      <c r="C2615" s="278"/>
      <c r="D2615" s="279"/>
      <c r="E2615" s="280" t="str">
        <f ca="1">IF(Table9[[#This Row],[Data de nascimento (aaaa-mm-dd)]]="","",(IF(A2615="","",DATEDIF(D2615,NOW(),"y"))))</f>
        <v/>
      </c>
      <c r="F2615" s="281"/>
      <c r="G2615" s="282"/>
      <c r="H2615" s="283" t="str">
        <f>IF(G2615="","",IF(G2615&gt;(auxiliar!L$2*14),"Sim","Não"))</f>
        <v/>
      </c>
      <c r="I2615" s="384" t="str">
        <f t="shared" si="170"/>
        <v/>
      </c>
      <c r="J2615" s="380" t="str">
        <f>IF(Table9[[#This Row],[Código do agregado
'[Entidade']]]="","",IF(A2615&lt;&gt;A2614,"A",IF(J2614="A","B",IF(J2614="B","C",IF(J2614="C","D",IF(J2614="D","E",IF(J2614="E","F",IF(J2614="F","G",IF(J2614="G","H",IF(J2614="H","I",IF(J2614="I","J",IF(J2614="J","K",IF(J2614="K","L",IF(J2614="L","M",IF(J2614="M","N",IF(J2614="N","O",IF(J2614="O","P",IF(J2614="P","Q"))))))))))))))))))</f>
        <v/>
      </c>
      <c r="K2615" s="284" t="str">
        <f t="shared" si="171"/>
        <v/>
      </c>
      <c r="L2615" s="285" t="str">
        <f t="shared" si="172"/>
        <v/>
      </c>
      <c r="M2615" s="286" t="str">
        <f t="shared" ca="1" si="173"/>
        <v/>
      </c>
      <c r="U2615" s="275"/>
    </row>
    <row r="2616" spans="1:21" x14ac:dyDescent="0.25">
      <c r="A2616" s="276"/>
      <c r="B2616" s="277" t="str">
        <f>IF(Table9[[#This Row],[Código do agregado
'[Entidade']]]="","",(CONCATENATE(VLOOKUP(Table9[[#This Row],[Código do agregado
'[Entidade']]],Table8[[Código do agregado '[Entidade']]:[Código do agregado
'[1º Direito']]],8,FALSE),".",Table9[[#This Row],[Membro]])))</f>
        <v/>
      </c>
      <c r="C2616" s="278"/>
      <c r="D2616" s="279"/>
      <c r="E2616" s="280" t="str">
        <f ca="1">IF(Table9[[#This Row],[Data de nascimento (aaaa-mm-dd)]]="","",(IF(A2616="","",DATEDIF(D2616,NOW(),"y"))))</f>
        <v/>
      </c>
      <c r="F2616" s="281"/>
      <c r="G2616" s="282"/>
      <c r="H2616" s="283" t="str">
        <f>IF(G2616="","",IF(G2616&gt;(auxiliar!L$2*14),"Sim","Não"))</f>
        <v/>
      </c>
      <c r="I2616" s="384" t="str">
        <f t="shared" si="170"/>
        <v/>
      </c>
      <c r="J2616" s="380" t="str">
        <f>IF(Table9[[#This Row],[Código do agregado
'[Entidade']]]="","",IF(A2616&lt;&gt;A2615,"A",IF(J2615="A","B",IF(J2615="B","C",IF(J2615="C","D",IF(J2615="D","E",IF(J2615="E","F",IF(J2615="F","G",IF(J2615="G","H",IF(J2615="H","I",IF(J2615="I","J",IF(J2615="J","K",IF(J2615="K","L",IF(J2615="L","M",IF(J2615="M","N",IF(J2615="N","O",IF(J2615="O","P",IF(J2615="P","Q"))))))))))))))))))</f>
        <v/>
      </c>
      <c r="K2616" s="284" t="str">
        <f t="shared" si="171"/>
        <v/>
      </c>
      <c r="L2616" s="285" t="str">
        <f t="shared" si="172"/>
        <v/>
      </c>
      <c r="M2616" s="286" t="str">
        <f t="shared" ca="1" si="173"/>
        <v/>
      </c>
      <c r="U2616" s="275"/>
    </row>
    <row r="2617" spans="1:21" x14ac:dyDescent="0.25">
      <c r="A2617" s="276"/>
      <c r="B2617" s="277" t="str">
        <f>IF(Table9[[#This Row],[Código do agregado
'[Entidade']]]="","",(CONCATENATE(VLOOKUP(Table9[[#This Row],[Código do agregado
'[Entidade']]],Table8[[Código do agregado '[Entidade']]:[Código do agregado
'[1º Direito']]],8,FALSE),".",Table9[[#This Row],[Membro]])))</f>
        <v/>
      </c>
      <c r="C2617" s="278"/>
      <c r="D2617" s="279"/>
      <c r="E2617" s="280" t="str">
        <f ca="1">IF(Table9[[#This Row],[Data de nascimento (aaaa-mm-dd)]]="","",(IF(A2617="","",DATEDIF(D2617,NOW(),"y"))))</f>
        <v/>
      </c>
      <c r="F2617" s="281"/>
      <c r="G2617" s="282"/>
      <c r="H2617" s="283" t="str">
        <f>IF(G2617="","",IF(G2617&gt;(auxiliar!L$2*14),"Sim","Não"))</f>
        <v/>
      </c>
      <c r="I2617" s="384" t="str">
        <f t="shared" si="170"/>
        <v/>
      </c>
      <c r="J2617" s="380" t="str">
        <f>IF(Table9[[#This Row],[Código do agregado
'[Entidade']]]="","",IF(A2617&lt;&gt;A2616,"A",IF(J2616="A","B",IF(J2616="B","C",IF(J2616="C","D",IF(J2616="D","E",IF(J2616="E","F",IF(J2616="F","G",IF(J2616="G","H",IF(J2616="H","I",IF(J2616="I","J",IF(J2616="J","K",IF(J2616="K","L",IF(J2616="L","M",IF(J2616="M","N",IF(J2616="N","O",IF(J2616="O","P",IF(J2616="P","Q"))))))))))))))))))</f>
        <v/>
      </c>
      <c r="K2617" s="284" t="str">
        <f t="shared" si="171"/>
        <v/>
      </c>
      <c r="L2617" s="285" t="str">
        <f t="shared" si="172"/>
        <v/>
      </c>
      <c r="M2617" s="286" t="str">
        <f t="shared" ca="1" si="173"/>
        <v/>
      </c>
      <c r="U2617" s="275"/>
    </row>
    <row r="2618" spans="1:21" x14ac:dyDescent="0.25">
      <c r="A2618" s="276"/>
      <c r="B2618" s="277" t="str">
        <f>IF(Table9[[#This Row],[Código do agregado
'[Entidade']]]="","",(CONCATENATE(VLOOKUP(Table9[[#This Row],[Código do agregado
'[Entidade']]],Table8[[Código do agregado '[Entidade']]:[Código do agregado
'[1º Direito']]],8,FALSE),".",Table9[[#This Row],[Membro]])))</f>
        <v/>
      </c>
      <c r="C2618" s="278"/>
      <c r="D2618" s="279"/>
      <c r="E2618" s="280" t="str">
        <f ca="1">IF(Table9[[#This Row],[Data de nascimento (aaaa-mm-dd)]]="","",(IF(A2618="","",DATEDIF(D2618,NOW(),"y"))))</f>
        <v/>
      </c>
      <c r="F2618" s="281"/>
      <c r="G2618" s="282"/>
      <c r="H2618" s="283" t="str">
        <f>IF(G2618="","",IF(G2618&gt;(auxiliar!L$2*14),"Sim","Não"))</f>
        <v/>
      </c>
      <c r="I2618" s="384" t="str">
        <f t="shared" si="170"/>
        <v/>
      </c>
      <c r="J2618" s="380" t="str">
        <f>IF(Table9[[#This Row],[Código do agregado
'[Entidade']]]="","",IF(A2618&lt;&gt;A2617,"A",IF(J2617="A","B",IF(J2617="B","C",IF(J2617="C","D",IF(J2617="D","E",IF(J2617="E","F",IF(J2617="F","G",IF(J2617="G","H",IF(J2617="H","I",IF(J2617="I","J",IF(J2617="J","K",IF(J2617="K","L",IF(J2617="L","M",IF(J2617="M","N",IF(J2617="N","O",IF(J2617="O","P",IF(J2617="P","Q"))))))))))))))))))</f>
        <v/>
      </c>
      <c r="K2618" s="284" t="str">
        <f t="shared" si="171"/>
        <v/>
      </c>
      <c r="L2618" s="285" t="str">
        <f t="shared" si="172"/>
        <v/>
      </c>
      <c r="M2618" s="286" t="str">
        <f t="shared" ca="1" si="173"/>
        <v/>
      </c>
      <c r="U2618" s="275"/>
    </row>
    <row r="2619" spans="1:21" x14ac:dyDescent="0.25">
      <c r="A2619" s="276"/>
      <c r="B2619" s="277" t="str">
        <f>IF(Table9[[#This Row],[Código do agregado
'[Entidade']]]="","",(CONCATENATE(VLOOKUP(Table9[[#This Row],[Código do agregado
'[Entidade']]],Table8[[Código do agregado '[Entidade']]:[Código do agregado
'[1º Direito']]],8,FALSE),".",Table9[[#This Row],[Membro]])))</f>
        <v/>
      </c>
      <c r="C2619" s="278"/>
      <c r="D2619" s="279"/>
      <c r="E2619" s="280" t="str">
        <f ca="1">IF(Table9[[#This Row],[Data de nascimento (aaaa-mm-dd)]]="","",(IF(A2619="","",DATEDIF(D2619,NOW(),"y"))))</f>
        <v/>
      </c>
      <c r="F2619" s="281"/>
      <c r="G2619" s="282"/>
      <c r="H2619" s="283" t="str">
        <f>IF(G2619="","",IF(G2619&gt;(auxiliar!L$2*14),"Sim","Não"))</f>
        <v/>
      </c>
      <c r="I2619" s="384" t="str">
        <f t="shared" si="170"/>
        <v/>
      </c>
      <c r="J2619" s="380" t="str">
        <f>IF(Table9[[#This Row],[Código do agregado
'[Entidade']]]="","",IF(A2619&lt;&gt;A2618,"A",IF(J2618="A","B",IF(J2618="B","C",IF(J2618="C","D",IF(J2618="D","E",IF(J2618="E","F",IF(J2618="F","G",IF(J2618="G","H",IF(J2618="H","I",IF(J2618="I","J",IF(J2618="J","K",IF(J2618="K","L",IF(J2618="L","M",IF(J2618="M","N",IF(J2618="N","O",IF(J2618="O","P",IF(J2618="P","Q"))))))))))))))))))</f>
        <v/>
      </c>
      <c r="K2619" s="284" t="str">
        <f t="shared" si="171"/>
        <v/>
      </c>
      <c r="L2619" s="285" t="str">
        <f t="shared" si="172"/>
        <v/>
      </c>
      <c r="M2619" s="286" t="str">
        <f t="shared" ca="1" si="173"/>
        <v/>
      </c>
      <c r="U2619" s="275"/>
    </row>
    <row r="2620" spans="1:21" x14ac:dyDescent="0.25">
      <c r="A2620" s="276"/>
      <c r="B2620" s="277" t="str">
        <f>IF(Table9[[#This Row],[Código do agregado
'[Entidade']]]="","",(CONCATENATE(VLOOKUP(Table9[[#This Row],[Código do agregado
'[Entidade']]],Table8[[Código do agregado '[Entidade']]:[Código do agregado
'[1º Direito']]],8,FALSE),".",Table9[[#This Row],[Membro]])))</f>
        <v/>
      </c>
      <c r="C2620" s="278"/>
      <c r="D2620" s="279"/>
      <c r="E2620" s="280" t="str">
        <f ca="1">IF(Table9[[#This Row],[Data de nascimento (aaaa-mm-dd)]]="","",(IF(A2620="","",DATEDIF(D2620,NOW(),"y"))))</f>
        <v/>
      </c>
      <c r="F2620" s="281"/>
      <c r="G2620" s="282"/>
      <c r="H2620" s="283" t="str">
        <f>IF(G2620="","",IF(G2620&gt;(auxiliar!L$2*14),"Sim","Não"))</f>
        <v/>
      </c>
      <c r="I2620" s="384" t="str">
        <f t="shared" si="170"/>
        <v/>
      </c>
      <c r="J2620" s="380" t="str">
        <f>IF(Table9[[#This Row],[Código do agregado
'[Entidade']]]="","",IF(A2620&lt;&gt;A2619,"A",IF(J2619="A","B",IF(J2619="B","C",IF(J2619="C","D",IF(J2619="D","E",IF(J2619="E","F",IF(J2619="F","G",IF(J2619="G","H",IF(J2619="H","I",IF(J2619="I","J",IF(J2619="J","K",IF(J2619="K","L",IF(J2619="L","M",IF(J2619="M","N",IF(J2619="N","O",IF(J2619="O","P",IF(J2619="P","Q"))))))))))))))))))</f>
        <v/>
      </c>
      <c r="K2620" s="284" t="str">
        <f t="shared" si="171"/>
        <v/>
      </c>
      <c r="L2620" s="285" t="str">
        <f t="shared" si="172"/>
        <v/>
      </c>
      <c r="M2620" s="286" t="str">
        <f t="shared" ca="1" si="173"/>
        <v/>
      </c>
      <c r="U2620" s="275"/>
    </row>
    <row r="2621" spans="1:21" x14ac:dyDescent="0.25">
      <c r="A2621" s="276"/>
      <c r="B2621" s="277" t="str">
        <f>IF(Table9[[#This Row],[Código do agregado
'[Entidade']]]="","",(CONCATENATE(VLOOKUP(Table9[[#This Row],[Código do agregado
'[Entidade']]],Table8[[Código do agregado '[Entidade']]:[Código do agregado
'[1º Direito']]],8,FALSE),".",Table9[[#This Row],[Membro]])))</f>
        <v/>
      </c>
      <c r="C2621" s="278"/>
      <c r="D2621" s="279"/>
      <c r="E2621" s="280" t="str">
        <f ca="1">IF(Table9[[#This Row],[Data de nascimento (aaaa-mm-dd)]]="","",(IF(A2621="","",DATEDIF(D2621,NOW(),"y"))))</f>
        <v/>
      </c>
      <c r="F2621" s="281"/>
      <c r="G2621" s="282"/>
      <c r="H2621" s="283" t="str">
        <f>IF(G2621="","",IF(G2621&gt;(auxiliar!L$2*14),"Sim","Não"))</f>
        <v/>
      </c>
      <c r="I2621" s="384" t="str">
        <f t="shared" si="170"/>
        <v/>
      </c>
      <c r="J2621" s="380" t="str">
        <f>IF(Table9[[#This Row],[Código do agregado
'[Entidade']]]="","",IF(A2621&lt;&gt;A2620,"A",IF(J2620="A","B",IF(J2620="B","C",IF(J2620="C","D",IF(J2620="D","E",IF(J2620="E","F",IF(J2620="F","G",IF(J2620="G","H",IF(J2620="H","I",IF(J2620="I","J",IF(J2620="J","K",IF(J2620="K","L",IF(J2620="L","M",IF(J2620="M","N",IF(J2620="N","O",IF(J2620="O","P",IF(J2620="P","Q"))))))))))))))))))</f>
        <v/>
      </c>
      <c r="K2621" s="284" t="str">
        <f t="shared" si="171"/>
        <v/>
      </c>
      <c r="L2621" s="285" t="str">
        <f t="shared" si="172"/>
        <v/>
      </c>
      <c r="M2621" s="286" t="str">
        <f t="shared" ca="1" si="173"/>
        <v/>
      </c>
      <c r="U2621" s="275"/>
    </row>
    <row r="2622" spans="1:21" x14ac:dyDescent="0.25">
      <c r="A2622" s="276"/>
      <c r="B2622" s="277" t="str">
        <f>IF(Table9[[#This Row],[Código do agregado
'[Entidade']]]="","",(CONCATENATE(VLOOKUP(Table9[[#This Row],[Código do agregado
'[Entidade']]],Table8[[Código do agregado '[Entidade']]:[Código do agregado
'[1º Direito']]],8,FALSE),".",Table9[[#This Row],[Membro]])))</f>
        <v/>
      </c>
      <c r="C2622" s="278"/>
      <c r="D2622" s="279"/>
      <c r="E2622" s="280" t="str">
        <f ca="1">IF(Table9[[#This Row],[Data de nascimento (aaaa-mm-dd)]]="","",(IF(A2622="","",DATEDIF(D2622,NOW(),"y"))))</f>
        <v/>
      </c>
      <c r="F2622" s="281"/>
      <c r="G2622" s="282"/>
      <c r="H2622" s="283" t="str">
        <f>IF(G2622="","",IF(G2622&gt;(auxiliar!L$2*14),"Sim","Não"))</f>
        <v/>
      </c>
      <c r="I2622" s="384" t="str">
        <f t="shared" si="170"/>
        <v/>
      </c>
      <c r="J2622" s="380" t="str">
        <f>IF(Table9[[#This Row],[Código do agregado
'[Entidade']]]="","",IF(A2622&lt;&gt;A2621,"A",IF(J2621="A","B",IF(J2621="B","C",IF(J2621="C","D",IF(J2621="D","E",IF(J2621="E","F",IF(J2621="F","G",IF(J2621="G","H",IF(J2621="H","I",IF(J2621="I","J",IF(J2621="J","K",IF(J2621="K","L",IF(J2621="L","M",IF(J2621="M","N",IF(J2621="N","O",IF(J2621="O","P",IF(J2621="P","Q"))))))))))))))))))</f>
        <v/>
      </c>
      <c r="K2622" s="284" t="str">
        <f t="shared" si="171"/>
        <v/>
      </c>
      <c r="L2622" s="285" t="str">
        <f t="shared" si="172"/>
        <v/>
      </c>
      <c r="M2622" s="286" t="str">
        <f t="shared" ca="1" si="173"/>
        <v/>
      </c>
      <c r="U2622" s="275"/>
    </row>
    <row r="2623" spans="1:21" x14ac:dyDescent="0.25">
      <c r="A2623" s="276"/>
      <c r="B2623" s="277" t="str">
        <f>IF(Table9[[#This Row],[Código do agregado
'[Entidade']]]="","",(CONCATENATE(VLOOKUP(Table9[[#This Row],[Código do agregado
'[Entidade']]],Table8[[Código do agregado '[Entidade']]:[Código do agregado
'[1º Direito']]],8,FALSE),".",Table9[[#This Row],[Membro]])))</f>
        <v/>
      </c>
      <c r="C2623" s="278"/>
      <c r="D2623" s="279"/>
      <c r="E2623" s="280" t="str">
        <f ca="1">IF(Table9[[#This Row],[Data de nascimento (aaaa-mm-dd)]]="","",(IF(A2623="","",DATEDIF(D2623,NOW(),"y"))))</f>
        <v/>
      </c>
      <c r="F2623" s="281"/>
      <c r="G2623" s="282"/>
      <c r="H2623" s="283" t="str">
        <f>IF(G2623="","",IF(G2623&gt;(auxiliar!L$2*14),"Sim","Não"))</f>
        <v/>
      </c>
      <c r="I2623" s="384" t="str">
        <f t="shared" si="170"/>
        <v/>
      </c>
      <c r="J2623" s="380" t="str">
        <f>IF(Table9[[#This Row],[Código do agregado
'[Entidade']]]="","",IF(A2623&lt;&gt;A2622,"A",IF(J2622="A","B",IF(J2622="B","C",IF(J2622="C","D",IF(J2622="D","E",IF(J2622="E","F",IF(J2622="F","G",IF(J2622="G","H",IF(J2622="H","I",IF(J2622="I","J",IF(J2622="J","K",IF(J2622="K","L",IF(J2622="L","M",IF(J2622="M","N",IF(J2622="N","O",IF(J2622="O","P",IF(J2622="P","Q"))))))))))))))))))</f>
        <v/>
      </c>
      <c r="K2623" s="284" t="str">
        <f t="shared" si="171"/>
        <v/>
      </c>
      <c r="L2623" s="285" t="str">
        <f t="shared" si="172"/>
        <v/>
      </c>
      <c r="M2623" s="286" t="str">
        <f t="shared" ca="1" si="173"/>
        <v/>
      </c>
      <c r="U2623" s="275"/>
    </row>
    <row r="2624" spans="1:21" x14ac:dyDescent="0.25">
      <c r="A2624" s="276"/>
      <c r="B2624" s="277" t="str">
        <f>IF(Table9[[#This Row],[Código do agregado
'[Entidade']]]="","",(CONCATENATE(VLOOKUP(Table9[[#This Row],[Código do agregado
'[Entidade']]],Table8[[Código do agregado '[Entidade']]:[Código do agregado
'[1º Direito']]],8,FALSE),".",Table9[[#This Row],[Membro]])))</f>
        <v/>
      </c>
      <c r="C2624" s="278"/>
      <c r="D2624" s="279"/>
      <c r="E2624" s="280" t="str">
        <f ca="1">IF(Table9[[#This Row],[Data de nascimento (aaaa-mm-dd)]]="","",(IF(A2624="","",DATEDIF(D2624,NOW(),"y"))))</f>
        <v/>
      </c>
      <c r="F2624" s="281"/>
      <c r="G2624" s="282"/>
      <c r="H2624" s="283" t="str">
        <f>IF(G2624="","",IF(G2624&gt;(auxiliar!L$2*14),"Sim","Não"))</f>
        <v/>
      </c>
      <c r="I2624" s="384" t="str">
        <f t="shared" si="170"/>
        <v/>
      </c>
      <c r="J2624" s="380" t="str">
        <f>IF(Table9[[#This Row],[Código do agregado
'[Entidade']]]="","",IF(A2624&lt;&gt;A2623,"A",IF(J2623="A","B",IF(J2623="B","C",IF(J2623="C","D",IF(J2623="D","E",IF(J2623="E","F",IF(J2623="F","G",IF(J2623="G","H",IF(J2623="H","I",IF(J2623="I","J",IF(J2623="J","K",IF(J2623="K","L",IF(J2623="L","M",IF(J2623="M","N",IF(J2623="N","O",IF(J2623="O","P",IF(J2623="P","Q"))))))))))))))))))</f>
        <v/>
      </c>
      <c r="K2624" s="284" t="str">
        <f t="shared" si="171"/>
        <v/>
      </c>
      <c r="L2624" s="285" t="str">
        <f t="shared" si="172"/>
        <v/>
      </c>
      <c r="M2624" s="286" t="str">
        <f t="shared" ca="1" si="173"/>
        <v/>
      </c>
      <c r="U2624" s="275"/>
    </row>
    <row r="2625" spans="1:21" x14ac:dyDescent="0.25">
      <c r="A2625" s="276"/>
      <c r="B2625" s="277" t="str">
        <f>IF(Table9[[#This Row],[Código do agregado
'[Entidade']]]="","",(CONCATENATE(VLOOKUP(Table9[[#This Row],[Código do agregado
'[Entidade']]],Table8[[Código do agregado '[Entidade']]:[Código do agregado
'[1º Direito']]],8,FALSE),".",Table9[[#This Row],[Membro]])))</f>
        <v/>
      </c>
      <c r="C2625" s="278"/>
      <c r="D2625" s="279"/>
      <c r="E2625" s="280" t="str">
        <f ca="1">IF(Table9[[#This Row],[Data de nascimento (aaaa-mm-dd)]]="","",(IF(A2625="","",DATEDIF(D2625,NOW(),"y"))))</f>
        <v/>
      </c>
      <c r="F2625" s="281"/>
      <c r="G2625" s="282"/>
      <c r="H2625" s="283" t="str">
        <f>IF(G2625="","",IF(G2625&gt;(auxiliar!L$2*14),"Sim","Não"))</f>
        <v/>
      </c>
      <c r="I2625" s="384" t="str">
        <f t="shared" si="170"/>
        <v/>
      </c>
      <c r="J2625" s="380" t="str">
        <f>IF(Table9[[#This Row],[Código do agregado
'[Entidade']]]="","",IF(A2625&lt;&gt;A2624,"A",IF(J2624="A","B",IF(J2624="B","C",IF(J2624="C","D",IF(J2624="D","E",IF(J2624="E","F",IF(J2624="F","G",IF(J2624="G","H",IF(J2624="H","I",IF(J2624="I","J",IF(J2624="J","K",IF(J2624="K","L",IF(J2624="L","M",IF(J2624="M","N",IF(J2624="N","O",IF(J2624="O","P",IF(J2624="P","Q"))))))))))))))))))</f>
        <v/>
      </c>
      <c r="K2625" s="284" t="str">
        <f t="shared" si="171"/>
        <v/>
      </c>
      <c r="L2625" s="285" t="str">
        <f t="shared" si="172"/>
        <v/>
      </c>
      <c r="M2625" s="286" t="str">
        <f t="shared" ca="1" si="173"/>
        <v/>
      </c>
      <c r="U2625" s="275"/>
    </row>
    <row r="2626" spans="1:21" x14ac:dyDescent="0.25">
      <c r="A2626" s="276"/>
      <c r="B2626" s="277" t="str">
        <f>IF(Table9[[#This Row],[Código do agregado
'[Entidade']]]="","",(CONCATENATE(VLOOKUP(Table9[[#This Row],[Código do agregado
'[Entidade']]],Table8[[Código do agregado '[Entidade']]:[Código do agregado
'[1º Direito']]],8,FALSE),".",Table9[[#This Row],[Membro]])))</f>
        <v/>
      </c>
      <c r="C2626" s="278"/>
      <c r="D2626" s="279"/>
      <c r="E2626" s="280" t="str">
        <f ca="1">IF(Table9[[#This Row],[Data de nascimento (aaaa-mm-dd)]]="","",(IF(A2626="","",DATEDIF(D2626,NOW(),"y"))))</f>
        <v/>
      </c>
      <c r="F2626" s="281"/>
      <c r="G2626" s="282"/>
      <c r="H2626" s="283" t="str">
        <f>IF(G2626="","",IF(G2626&gt;(auxiliar!L$2*14),"Sim","Não"))</f>
        <v/>
      </c>
      <c r="I2626" s="384" t="str">
        <f t="shared" si="170"/>
        <v/>
      </c>
      <c r="J2626" s="380" t="str">
        <f>IF(Table9[[#This Row],[Código do agregado
'[Entidade']]]="","",IF(A2626&lt;&gt;A2625,"A",IF(J2625="A","B",IF(J2625="B","C",IF(J2625="C","D",IF(J2625="D","E",IF(J2625="E","F",IF(J2625="F","G",IF(J2625="G","H",IF(J2625="H","I",IF(J2625="I","J",IF(J2625="J","K",IF(J2625="K","L",IF(J2625="L","M",IF(J2625="M","N",IF(J2625="N","O",IF(J2625="O","P",IF(J2625="P","Q"))))))))))))))))))</f>
        <v/>
      </c>
      <c r="K2626" s="284" t="str">
        <f t="shared" si="171"/>
        <v/>
      </c>
      <c r="L2626" s="285" t="str">
        <f t="shared" si="172"/>
        <v/>
      </c>
      <c r="M2626" s="286" t="str">
        <f t="shared" ca="1" si="173"/>
        <v/>
      </c>
      <c r="U2626" s="275"/>
    </row>
    <row r="2627" spans="1:21" x14ac:dyDescent="0.25">
      <c r="A2627" s="276"/>
      <c r="B2627" s="277" t="str">
        <f>IF(Table9[[#This Row],[Código do agregado
'[Entidade']]]="","",(CONCATENATE(VLOOKUP(Table9[[#This Row],[Código do agregado
'[Entidade']]],Table8[[Código do agregado '[Entidade']]:[Código do agregado
'[1º Direito']]],8,FALSE),".",Table9[[#This Row],[Membro]])))</f>
        <v/>
      </c>
      <c r="C2627" s="278"/>
      <c r="D2627" s="279"/>
      <c r="E2627" s="280" t="str">
        <f ca="1">IF(Table9[[#This Row],[Data de nascimento (aaaa-mm-dd)]]="","",(IF(A2627="","",DATEDIF(D2627,NOW(),"y"))))</f>
        <v/>
      </c>
      <c r="F2627" s="281"/>
      <c r="G2627" s="282"/>
      <c r="H2627" s="283" t="str">
        <f>IF(G2627="","",IF(G2627&gt;(auxiliar!L$2*14),"Sim","Não"))</f>
        <v/>
      </c>
      <c r="I2627" s="384" t="str">
        <f t="shared" si="170"/>
        <v/>
      </c>
      <c r="J2627" s="380" t="str">
        <f>IF(Table9[[#This Row],[Código do agregado
'[Entidade']]]="","",IF(A2627&lt;&gt;A2626,"A",IF(J2626="A","B",IF(J2626="B","C",IF(J2626="C","D",IF(J2626="D","E",IF(J2626="E","F",IF(J2626="F","G",IF(J2626="G","H",IF(J2626="H","I",IF(J2626="I","J",IF(J2626="J","K",IF(J2626="K","L",IF(J2626="L","M",IF(J2626="M","N",IF(J2626="N","O",IF(J2626="O","P",IF(J2626="P","Q"))))))))))))))))))</f>
        <v/>
      </c>
      <c r="K2627" s="284" t="str">
        <f t="shared" si="171"/>
        <v/>
      </c>
      <c r="L2627" s="285" t="str">
        <f t="shared" si="172"/>
        <v/>
      </c>
      <c r="M2627" s="286" t="str">
        <f t="shared" ca="1" si="173"/>
        <v/>
      </c>
      <c r="U2627" s="275"/>
    </row>
    <row r="2628" spans="1:21" x14ac:dyDescent="0.25">
      <c r="A2628" s="276"/>
      <c r="B2628" s="277" t="str">
        <f>IF(Table9[[#This Row],[Código do agregado
'[Entidade']]]="","",(CONCATENATE(VLOOKUP(Table9[[#This Row],[Código do agregado
'[Entidade']]],Table8[[Código do agregado '[Entidade']]:[Código do agregado
'[1º Direito']]],8,FALSE),".",Table9[[#This Row],[Membro]])))</f>
        <v/>
      </c>
      <c r="C2628" s="278"/>
      <c r="D2628" s="279"/>
      <c r="E2628" s="280" t="str">
        <f ca="1">IF(Table9[[#This Row],[Data de nascimento (aaaa-mm-dd)]]="","",(IF(A2628="","",DATEDIF(D2628,NOW(),"y"))))</f>
        <v/>
      </c>
      <c r="F2628" s="281"/>
      <c r="G2628" s="282"/>
      <c r="H2628" s="283" t="str">
        <f>IF(G2628="","",IF(G2628&gt;(auxiliar!L$2*14),"Sim","Não"))</f>
        <v/>
      </c>
      <c r="I2628" s="384" t="str">
        <f t="shared" si="170"/>
        <v/>
      </c>
      <c r="J2628" s="380" t="str">
        <f>IF(Table9[[#This Row],[Código do agregado
'[Entidade']]]="","",IF(A2628&lt;&gt;A2627,"A",IF(J2627="A","B",IF(J2627="B","C",IF(J2627="C","D",IF(J2627="D","E",IF(J2627="E","F",IF(J2627="F","G",IF(J2627="G","H",IF(J2627="H","I",IF(J2627="I","J",IF(J2627="J","K",IF(J2627="K","L",IF(J2627="L","M",IF(J2627="M","N",IF(J2627="N","O",IF(J2627="O","P",IF(J2627="P","Q"))))))))))))))))))</f>
        <v/>
      </c>
      <c r="K2628" s="284" t="str">
        <f t="shared" si="171"/>
        <v/>
      </c>
      <c r="L2628" s="285" t="str">
        <f t="shared" si="172"/>
        <v/>
      </c>
      <c r="M2628" s="286" t="str">
        <f t="shared" ca="1" si="173"/>
        <v/>
      </c>
      <c r="U2628" s="275"/>
    </row>
    <row r="2629" spans="1:21" x14ac:dyDescent="0.25">
      <c r="A2629" s="276"/>
      <c r="B2629" s="277" t="str">
        <f>IF(Table9[[#This Row],[Código do agregado
'[Entidade']]]="","",(CONCATENATE(VLOOKUP(Table9[[#This Row],[Código do agregado
'[Entidade']]],Table8[[Código do agregado '[Entidade']]:[Código do agregado
'[1º Direito']]],8,FALSE),".",Table9[[#This Row],[Membro]])))</f>
        <v/>
      </c>
      <c r="C2629" s="278"/>
      <c r="D2629" s="279"/>
      <c r="E2629" s="280" t="str">
        <f ca="1">IF(Table9[[#This Row],[Data de nascimento (aaaa-mm-dd)]]="","",(IF(A2629="","",DATEDIF(D2629,NOW(),"y"))))</f>
        <v/>
      </c>
      <c r="F2629" s="281"/>
      <c r="G2629" s="282"/>
      <c r="H2629" s="283" t="str">
        <f>IF(G2629="","",IF(G2629&gt;(auxiliar!L$2*14),"Sim","Não"))</f>
        <v/>
      </c>
      <c r="I2629" s="384" t="str">
        <f t="shared" si="170"/>
        <v/>
      </c>
      <c r="J2629" s="380" t="str">
        <f>IF(Table9[[#This Row],[Código do agregado
'[Entidade']]]="","",IF(A2629&lt;&gt;A2628,"A",IF(J2628="A","B",IF(J2628="B","C",IF(J2628="C","D",IF(J2628="D","E",IF(J2628="E","F",IF(J2628="F","G",IF(J2628="G","H",IF(J2628="H","I",IF(J2628="I","J",IF(J2628="J","K",IF(J2628="K","L",IF(J2628="L","M",IF(J2628="M","N",IF(J2628="N","O",IF(J2628="O","P",IF(J2628="P","Q"))))))))))))))))))</f>
        <v/>
      </c>
      <c r="K2629" s="284" t="str">
        <f t="shared" si="171"/>
        <v/>
      </c>
      <c r="L2629" s="285" t="str">
        <f t="shared" si="172"/>
        <v/>
      </c>
      <c r="M2629" s="286" t="str">
        <f t="shared" ca="1" si="173"/>
        <v/>
      </c>
      <c r="U2629" s="275"/>
    </row>
    <row r="2630" spans="1:21" x14ac:dyDescent="0.25">
      <c r="A2630" s="276"/>
      <c r="B2630" s="277" t="str">
        <f>IF(Table9[[#This Row],[Código do agregado
'[Entidade']]]="","",(CONCATENATE(VLOOKUP(Table9[[#This Row],[Código do agregado
'[Entidade']]],Table8[[Código do agregado '[Entidade']]:[Código do agregado
'[1º Direito']]],8,FALSE),".",Table9[[#This Row],[Membro]])))</f>
        <v/>
      </c>
      <c r="C2630" s="278"/>
      <c r="D2630" s="279"/>
      <c r="E2630" s="280" t="str">
        <f ca="1">IF(Table9[[#This Row],[Data de nascimento (aaaa-mm-dd)]]="","",(IF(A2630="","",DATEDIF(D2630,NOW(),"y"))))</f>
        <v/>
      </c>
      <c r="F2630" s="281"/>
      <c r="G2630" s="282"/>
      <c r="H2630" s="283" t="str">
        <f>IF(G2630="","",IF(G2630&gt;(auxiliar!L$2*14),"Sim","Não"))</f>
        <v/>
      </c>
      <c r="I2630" s="384" t="str">
        <f t="shared" si="170"/>
        <v/>
      </c>
      <c r="J2630" s="380" t="str">
        <f>IF(Table9[[#This Row],[Código do agregado
'[Entidade']]]="","",IF(A2630&lt;&gt;A2629,"A",IF(J2629="A","B",IF(J2629="B","C",IF(J2629="C","D",IF(J2629="D","E",IF(J2629="E","F",IF(J2629="F","G",IF(J2629="G","H",IF(J2629="H","I",IF(J2629="I","J",IF(J2629="J","K",IF(J2629="K","L",IF(J2629="L","M",IF(J2629="M","N",IF(J2629="N","O",IF(J2629="O","P",IF(J2629="P","Q"))))))))))))))))))</f>
        <v/>
      </c>
      <c r="K2630" s="284" t="str">
        <f t="shared" si="171"/>
        <v/>
      </c>
      <c r="L2630" s="285" t="str">
        <f t="shared" si="172"/>
        <v/>
      </c>
      <c r="M2630" s="286" t="str">
        <f t="shared" ca="1" si="173"/>
        <v/>
      </c>
      <c r="U2630" s="275"/>
    </row>
    <row r="2631" spans="1:21" x14ac:dyDescent="0.25">
      <c r="A2631" s="276"/>
      <c r="B2631" s="277" t="str">
        <f>IF(Table9[[#This Row],[Código do agregado
'[Entidade']]]="","",(CONCATENATE(VLOOKUP(Table9[[#This Row],[Código do agregado
'[Entidade']]],Table8[[Código do agregado '[Entidade']]:[Código do agregado
'[1º Direito']]],8,FALSE),".",Table9[[#This Row],[Membro]])))</f>
        <v/>
      </c>
      <c r="C2631" s="278"/>
      <c r="D2631" s="279"/>
      <c r="E2631" s="280" t="str">
        <f ca="1">IF(Table9[[#This Row],[Data de nascimento (aaaa-mm-dd)]]="","",(IF(A2631="","",DATEDIF(D2631,NOW(),"y"))))</f>
        <v/>
      </c>
      <c r="F2631" s="281"/>
      <c r="G2631" s="282"/>
      <c r="H2631" s="283" t="str">
        <f>IF(G2631="","",IF(G2631&gt;(auxiliar!L$2*14),"Sim","Não"))</f>
        <v/>
      </c>
      <c r="I2631" s="384" t="str">
        <f t="shared" ref="I2631:I2694" si="174">IF(AND(A2631&lt;&gt;"",OR(C2631="",D2631="",F2631="",AND(H2631="",L2631="Rend"))),"NÃO","")</f>
        <v/>
      </c>
      <c r="J2631" s="380" t="str">
        <f>IF(Table9[[#This Row],[Código do agregado
'[Entidade']]]="","",IF(A2631&lt;&gt;A2630,"A",IF(J2630="A","B",IF(J2630="B","C",IF(J2630="C","D",IF(J2630="D","E",IF(J2630="E","F",IF(J2630="F","G",IF(J2630="G","H",IF(J2630="H","I",IF(J2630="I","J",IF(J2630="J","K",IF(J2630="K","L",IF(J2630="L","M",IF(J2630="M","N",IF(J2630="N","O",IF(J2630="O","P",IF(J2630="P","Q"))))))))))))))))))</f>
        <v/>
      </c>
      <c r="K2631" s="284" t="str">
        <f t="shared" si="171"/>
        <v/>
      </c>
      <c r="L2631" s="285" t="str">
        <f t="shared" si="172"/>
        <v/>
      </c>
      <c r="M2631" s="286" t="str">
        <f t="shared" ca="1" si="173"/>
        <v/>
      </c>
      <c r="U2631" s="275"/>
    </row>
    <row r="2632" spans="1:21" x14ac:dyDescent="0.25">
      <c r="A2632" s="276"/>
      <c r="B2632" s="277" t="str">
        <f>IF(Table9[[#This Row],[Código do agregado
'[Entidade']]]="","",(CONCATENATE(VLOOKUP(Table9[[#This Row],[Código do agregado
'[Entidade']]],Table8[[Código do agregado '[Entidade']]:[Código do agregado
'[1º Direito']]],8,FALSE),".",Table9[[#This Row],[Membro]])))</f>
        <v/>
      </c>
      <c r="C2632" s="278"/>
      <c r="D2632" s="279"/>
      <c r="E2632" s="280" t="str">
        <f ca="1">IF(Table9[[#This Row],[Data de nascimento (aaaa-mm-dd)]]="","",(IF(A2632="","",DATEDIF(D2632,NOW(),"y"))))</f>
        <v/>
      </c>
      <c r="F2632" s="281"/>
      <c r="G2632" s="282"/>
      <c r="H2632" s="283" t="str">
        <f>IF(G2632="","",IF(G2632&gt;(auxiliar!L$2*14),"Sim","Não"))</f>
        <v/>
      </c>
      <c r="I2632" s="384" t="str">
        <f t="shared" si="174"/>
        <v/>
      </c>
      <c r="J2632" s="380" t="str">
        <f>IF(Table9[[#This Row],[Código do agregado
'[Entidade']]]="","",IF(A2632&lt;&gt;A2631,"A",IF(J2631="A","B",IF(J2631="B","C",IF(J2631="C","D",IF(J2631="D","E",IF(J2631="E","F",IF(J2631="F","G",IF(J2631="G","H",IF(J2631="H","I",IF(J2631="I","J",IF(J2631="J","K",IF(J2631="K","L",IF(J2631="L","M",IF(J2631="M","N",IF(J2631="N","O",IF(J2631="O","P",IF(J2631="P","Q"))))))))))))))))))</f>
        <v/>
      </c>
      <c r="K2632" s="284" t="str">
        <f t="shared" si="171"/>
        <v/>
      </c>
      <c r="L2632" s="285" t="str">
        <f t="shared" si="172"/>
        <v/>
      </c>
      <c r="M2632" s="286" t="str">
        <f t="shared" ca="1" si="173"/>
        <v/>
      </c>
      <c r="U2632" s="275"/>
    </row>
    <row r="2633" spans="1:21" x14ac:dyDescent="0.25">
      <c r="A2633" s="276"/>
      <c r="B2633" s="277" t="str">
        <f>IF(Table9[[#This Row],[Código do agregado
'[Entidade']]]="","",(CONCATENATE(VLOOKUP(Table9[[#This Row],[Código do agregado
'[Entidade']]],Table8[[Código do agregado '[Entidade']]:[Código do agregado
'[1º Direito']]],8,FALSE),".",Table9[[#This Row],[Membro]])))</f>
        <v/>
      </c>
      <c r="C2633" s="278"/>
      <c r="D2633" s="279"/>
      <c r="E2633" s="280" t="str">
        <f ca="1">IF(Table9[[#This Row],[Data de nascimento (aaaa-mm-dd)]]="","",(IF(A2633="","",DATEDIF(D2633,NOW(),"y"))))</f>
        <v/>
      </c>
      <c r="F2633" s="281"/>
      <c r="G2633" s="282"/>
      <c r="H2633" s="283" t="str">
        <f>IF(G2633="","",IF(G2633&gt;(auxiliar!L$2*14),"Sim","Não"))</f>
        <v/>
      </c>
      <c r="I2633" s="384" t="str">
        <f t="shared" si="174"/>
        <v/>
      </c>
      <c r="J2633" s="380" t="str">
        <f>IF(Table9[[#This Row],[Código do agregado
'[Entidade']]]="","",IF(A2633&lt;&gt;A2632,"A",IF(J2632="A","B",IF(J2632="B","C",IF(J2632="C","D",IF(J2632="D","E",IF(J2632="E","F",IF(J2632="F","G",IF(J2632="G","H",IF(J2632="H","I",IF(J2632="I","J",IF(J2632="J","K",IF(J2632="K","L",IF(J2632="L","M",IF(J2632="M","N",IF(J2632="N","O",IF(J2632="O","P",IF(J2632="P","Q"))))))))))))))))))</f>
        <v/>
      </c>
      <c r="K2633" s="284" t="str">
        <f t="shared" si="171"/>
        <v/>
      </c>
      <c r="L2633" s="285" t="str">
        <f t="shared" si="172"/>
        <v/>
      </c>
      <c r="M2633" s="286" t="str">
        <f t="shared" ca="1" si="173"/>
        <v/>
      </c>
      <c r="U2633" s="275"/>
    </row>
    <row r="2634" spans="1:21" x14ac:dyDescent="0.25">
      <c r="A2634" s="276"/>
      <c r="B2634" s="277" t="str">
        <f>IF(Table9[[#This Row],[Código do agregado
'[Entidade']]]="","",(CONCATENATE(VLOOKUP(Table9[[#This Row],[Código do agregado
'[Entidade']]],Table8[[Código do agregado '[Entidade']]:[Código do agregado
'[1º Direito']]],8,FALSE),".",Table9[[#This Row],[Membro]])))</f>
        <v/>
      </c>
      <c r="C2634" s="278"/>
      <c r="D2634" s="279"/>
      <c r="E2634" s="280" t="str">
        <f ca="1">IF(Table9[[#This Row],[Data de nascimento (aaaa-mm-dd)]]="","",(IF(A2634="","",DATEDIF(D2634,NOW(),"y"))))</f>
        <v/>
      </c>
      <c r="F2634" s="281"/>
      <c r="G2634" s="282"/>
      <c r="H2634" s="283" t="str">
        <f>IF(G2634="","",IF(G2634&gt;(auxiliar!L$2*14),"Sim","Não"))</f>
        <v/>
      </c>
      <c r="I2634" s="384" t="str">
        <f t="shared" si="174"/>
        <v/>
      </c>
      <c r="J2634" s="380" t="str">
        <f>IF(Table9[[#This Row],[Código do agregado
'[Entidade']]]="","",IF(A2634&lt;&gt;A2633,"A",IF(J2633="A","B",IF(J2633="B","C",IF(J2633="C","D",IF(J2633="D","E",IF(J2633="E","F",IF(J2633="F","G",IF(J2633="G","H",IF(J2633="H","I",IF(J2633="I","J",IF(J2633="J","K",IF(J2633="K","L",IF(J2633="L","M",IF(J2633="M","N",IF(J2633="N","O",IF(J2633="O","P",IF(J2633="P","Q"))))))))))))))))))</f>
        <v/>
      </c>
      <c r="K2634" s="284" t="str">
        <f t="shared" si="171"/>
        <v/>
      </c>
      <c r="L2634" s="285" t="str">
        <f t="shared" si="172"/>
        <v/>
      </c>
      <c r="M2634" s="286" t="str">
        <f t="shared" ca="1" si="173"/>
        <v/>
      </c>
      <c r="U2634" s="275"/>
    </row>
    <row r="2635" spans="1:21" x14ac:dyDescent="0.25">
      <c r="A2635" s="276"/>
      <c r="B2635" s="277" t="str">
        <f>IF(Table9[[#This Row],[Código do agregado
'[Entidade']]]="","",(CONCATENATE(VLOOKUP(Table9[[#This Row],[Código do agregado
'[Entidade']]],Table8[[Código do agregado '[Entidade']]:[Código do agregado
'[1º Direito']]],8,FALSE),".",Table9[[#This Row],[Membro]])))</f>
        <v/>
      </c>
      <c r="C2635" s="278"/>
      <c r="D2635" s="279"/>
      <c r="E2635" s="280" t="str">
        <f ca="1">IF(Table9[[#This Row],[Data de nascimento (aaaa-mm-dd)]]="","",(IF(A2635="","",DATEDIF(D2635,NOW(),"y"))))</f>
        <v/>
      </c>
      <c r="F2635" s="281"/>
      <c r="G2635" s="282"/>
      <c r="H2635" s="283" t="str">
        <f>IF(G2635="","",IF(G2635&gt;(auxiliar!L$2*14),"Sim","Não"))</f>
        <v/>
      </c>
      <c r="I2635" s="384" t="str">
        <f t="shared" si="174"/>
        <v/>
      </c>
      <c r="J2635" s="380" t="str">
        <f>IF(Table9[[#This Row],[Código do agregado
'[Entidade']]]="","",IF(A2635&lt;&gt;A2634,"A",IF(J2634="A","B",IF(J2634="B","C",IF(J2634="C","D",IF(J2634="D","E",IF(J2634="E","F",IF(J2634="F","G",IF(J2634="G","H",IF(J2634="H","I",IF(J2634="I","J",IF(J2634="J","K",IF(J2634="K","L",IF(J2634="L","M",IF(J2634="M","N",IF(J2634="N","O",IF(J2634="O","P",IF(J2634="P","Q"))))))))))))))))))</f>
        <v/>
      </c>
      <c r="K2635" s="284" t="str">
        <f t="shared" si="171"/>
        <v/>
      </c>
      <c r="L2635" s="285" t="str">
        <f t="shared" si="172"/>
        <v/>
      </c>
      <c r="M2635" s="286" t="str">
        <f t="shared" ca="1" si="173"/>
        <v/>
      </c>
      <c r="U2635" s="275"/>
    </row>
    <row r="2636" spans="1:21" x14ac:dyDescent="0.25">
      <c r="A2636" s="276"/>
      <c r="B2636" s="277" t="str">
        <f>IF(Table9[[#This Row],[Código do agregado
'[Entidade']]]="","",(CONCATENATE(VLOOKUP(Table9[[#This Row],[Código do agregado
'[Entidade']]],Table8[[Código do agregado '[Entidade']]:[Código do agregado
'[1º Direito']]],8,FALSE),".",Table9[[#This Row],[Membro]])))</f>
        <v/>
      </c>
      <c r="C2636" s="278"/>
      <c r="D2636" s="279"/>
      <c r="E2636" s="280" t="str">
        <f ca="1">IF(Table9[[#This Row],[Data de nascimento (aaaa-mm-dd)]]="","",(IF(A2636="","",DATEDIF(D2636,NOW(),"y"))))</f>
        <v/>
      </c>
      <c r="F2636" s="281"/>
      <c r="G2636" s="282"/>
      <c r="H2636" s="283" t="str">
        <f>IF(G2636="","",IF(G2636&gt;(auxiliar!L$2*14),"Sim","Não"))</f>
        <v/>
      </c>
      <c r="I2636" s="384" t="str">
        <f t="shared" si="174"/>
        <v/>
      </c>
      <c r="J2636" s="380" t="str">
        <f>IF(Table9[[#This Row],[Código do agregado
'[Entidade']]]="","",IF(A2636&lt;&gt;A2635,"A",IF(J2635="A","B",IF(J2635="B","C",IF(J2635="C","D",IF(J2635="D","E",IF(J2635="E","F",IF(J2635="F","G",IF(J2635="G","H",IF(J2635="H","I",IF(J2635="I","J",IF(J2635="J","K",IF(J2635="K","L",IF(J2635="L","M",IF(J2635="M","N",IF(J2635="N","O",IF(J2635="O","P",IF(J2635="P","Q"))))))))))))))))))</f>
        <v/>
      </c>
      <c r="K2636" s="284" t="str">
        <f t="shared" si="171"/>
        <v/>
      </c>
      <c r="L2636" s="285" t="str">
        <f t="shared" si="172"/>
        <v/>
      </c>
      <c r="M2636" s="286" t="str">
        <f t="shared" ca="1" si="173"/>
        <v/>
      </c>
      <c r="U2636" s="275"/>
    </row>
    <row r="2637" spans="1:21" x14ac:dyDescent="0.25">
      <c r="A2637" s="276"/>
      <c r="B2637" s="277" t="str">
        <f>IF(Table9[[#This Row],[Código do agregado
'[Entidade']]]="","",(CONCATENATE(VLOOKUP(Table9[[#This Row],[Código do agregado
'[Entidade']]],Table8[[Código do agregado '[Entidade']]:[Código do agregado
'[1º Direito']]],8,FALSE),".",Table9[[#This Row],[Membro]])))</f>
        <v/>
      </c>
      <c r="C2637" s="278"/>
      <c r="D2637" s="279"/>
      <c r="E2637" s="280" t="str">
        <f ca="1">IF(Table9[[#This Row],[Data de nascimento (aaaa-mm-dd)]]="","",(IF(A2637="","",DATEDIF(D2637,NOW(),"y"))))</f>
        <v/>
      </c>
      <c r="F2637" s="281"/>
      <c r="G2637" s="282"/>
      <c r="H2637" s="283" t="str">
        <f>IF(G2637="","",IF(G2637&gt;(auxiliar!L$2*14),"Sim","Não"))</f>
        <v/>
      </c>
      <c r="I2637" s="384" t="str">
        <f t="shared" si="174"/>
        <v/>
      </c>
      <c r="J2637" s="380" t="str">
        <f>IF(Table9[[#This Row],[Código do agregado
'[Entidade']]]="","",IF(A2637&lt;&gt;A2636,"A",IF(J2636="A","B",IF(J2636="B","C",IF(J2636="C","D",IF(J2636="D","E",IF(J2636="E","F",IF(J2636="F","G",IF(J2636="G","H",IF(J2636="H","I",IF(J2636="I","J",IF(J2636="J","K",IF(J2636="K","L",IF(J2636="L","M",IF(J2636="M","N",IF(J2636="N","O",IF(J2636="O","P",IF(J2636="P","Q"))))))))))))))))))</f>
        <v/>
      </c>
      <c r="K2637" s="284" t="str">
        <f t="shared" si="171"/>
        <v/>
      </c>
      <c r="L2637" s="285" t="str">
        <f t="shared" si="172"/>
        <v/>
      </c>
      <c r="M2637" s="286" t="str">
        <f t="shared" ca="1" si="173"/>
        <v/>
      </c>
      <c r="U2637" s="275"/>
    </row>
    <row r="2638" spans="1:21" x14ac:dyDescent="0.25">
      <c r="A2638" s="276"/>
      <c r="B2638" s="277" t="str">
        <f>IF(Table9[[#This Row],[Código do agregado
'[Entidade']]]="","",(CONCATENATE(VLOOKUP(Table9[[#This Row],[Código do agregado
'[Entidade']]],Table8[[Código do agregado '[Entidade']]:[Código do agregado
'[1º Direito']]],8,FALSE),".",Table9[[#This Row],[Membro]])))</f>
        <v/>
      </c>
      <c r="C2638" s="278"/>
      <c r="D2638" s="279"/>
      <c r="E2638" s="280" t="str">
        <f ca="1">IF(Table9[[#This Row],[Data de nascimento (aaaa-mm-dd)]]="","",(IF(A2638="","",DATEDIF(D2638,NOW(),"y"))))</f>
        <v/>
      </c>
      <c r="F2638" s="281"/>
      <c r="G2638" s="282"/>
      <c r="H2638" s="283" t="str">
        <f>IF(G2638="","",IF(G2638&gt;(auxiliar!L$2*14),"Sim","Não"))</f>
        <v/>
      </c>
      <c r="I2638" s="384" t="str">
        <f t="shared" si="174"/>
        <v/>
      </c>
      <c r="J2638" s="380" t="str">
        <f>IF(Table9[[#This Row],[Código do agregado
'[Entidade']]]="","",IF(A2638&lt;&gt;A2637,"A",IF(J2637="A","B",IF(J2637="B","C",IF(J2637="C","D",IF(J2637="D","E",IF(J2637="E","F",IF(J2637="F","G",IF(J2637="G","H",IF(J2637="H","I",IF(J2637="I","J",IF(J2637="J","K",IF(J2637="K","L",IF(J2637="L","M",IF(J2637="M","N",IF(J2637="N","O",IF(J2637="O","P",IF(J2637="P","Q"))))))))))))))))))</f>
        <v/>
      </c>
      <c r="K2638" s="284" t="str">
        <f t="shared" si="171"/>
        <v/>
      </c>
      <c r="L2638" s="285" t="str">
        <f t="shared" si="172"/>
        <v/>
      </c>
      <c r="M2638" s="286" t="str">
        <f t="shared" ca="1" si="173"/>
        <v/>
      </c>
      <c r="U2638" s="275"/>
    </row>
    <row r="2639" spans="1:21" x14ac:dyDescent="0.25">
      <c r="A2639" s="276"/>
      <c r="B2639" s="277" t="str">
        <f>IF(Table9[[#This Row],[Código do agregado
'[Entidade']]]="","",(CONCATENATE(VLOOKUP(Table9[[#This Row],[Código do agregado
'[Entidade']]],Table8[[Código do agregado '[Entidade']]:[Código do agregado
'[1º Direito']]],8,FALSE),".",Table9[[#This Row],[Membro]])))</f>
        <v/>
      </c>
      <c r="C2639" s="278"/>
      <c r="D2639" s="279"/>
      <c r="E2639" s="280" t="str">
        <f ca="1">IF(Table9[[#This Row],[Data de nascimento (aaaa-mm-dd)]]="","",(IF(A2639="","",DATEDIF(D2639,NOW(),"y"))))</f>
        <v/>
      </c>
      <c r="F2639" s="281"/>
      <c r="G2639" s="282"/>
      <c r="H2639" s="283" t="str">
        <f>IF(G2639="","",IF(G2639&gt;(auxiliar!L$2*14),"Sim","Não"))</f>
        <v/>
      </c>
      <c r="I2639" s="384" t="str">
        <f t="shared" si="174"/>
        <v/>
      </c>
      <c r="J2639" s="380" t="str">
        <f>IF(Table9[[#This Row],[Código do agregado
'[Entidade']]]="","",IF(A2639&lt;&gt;A2638,"A",IF(J2638="A","B",IF(J2638="B","C",IF(J2638="C","D",IF(J2638="D","E",IF(J2638="E","F",IF(J2638="F","G",IF(J2638="G","H",IF(J2638="H","I",IF(J2638="I","J",IF(J2638="J","K",IF(J2638="K","L",IF(J2638="L","M",IF(J2638="M","N",IF(J2638="N","O",IF(J2638="O","P",IF(J2638="P","Q"))))))))))))))))))</f>
        <v/>
      </c>
      <c r="K2639" s="284" t="str">
        <f t="shared" si="171"/>
        <v/>
      </c>
      <c r="L2639" s="285" t="str">
        <f t="shared" si="172"/>
        <v/>
      </c>
      <c r="M2639" s="286" t="str">
        <f t="shared" ca="1" si="173"/>
        <v/>
      </c>
      <c r="U2639" s="275"/>
    </row>
    <row r="2640" spans="1:21" x14ac:dyDescent="0.25">
      <c r="A2640" s="276"/>
      <c r="B2640" s="277" t="str">
        <f>IF(Table9[[#This Row],[Código do agregado
'[Entidade']]]="","",(CONCATENATE(VLOOKUP(Table9[[#This Row],[Código do agregado
'[Entidade']]],Table8[[Código do agregado '[Entidade']]:[Código do agregado
'[1º Direito']]],8,FALSE),".",Table9[[#This Row],[Membro]])))</f>
        <v/>
      </c>
      <c r="C2640" s="278"/>
      <c r="D2640" s="279"/>
      <c r="E2640" s="280" t="str">
        <f ca="1">IF(Table9[[#This Row],[Data de nascimento (aaaa-mm-dd)]]="","",(IF(A2640="","",DATEDIF(D2640,NOW(),"y"))))</f>
        <v/>
      </c>
      <c r="F2640" s="281"/>
      <c r="G2640" s="282"/>
      <c r="H2640" s="283" t="str">
        <f>IF(G2640="","",IF(G2640&gt;(auxiliar!L$2*14),"Sim","Não"))</f>
        <v/>
      </c>
      <c r="I2640" s="384" t="str">
        <f t="shared" si="174"/>
        <v/>
      </c>
      <c r="J2640" s="380" t="str">
        <f>IF(Table9[[#This Row],[Código do agregado
'[Entidade']]]="","",IF(A2640&lt;&gt;A2639,"A",IF(J2639="A","B",IF(J2639="B","C",IF(J2639="C","D",IF(J2639="D","E",IF(J2639="E","F",IF(J2639="F","G",IF(J2639="G","H",IF(J2639="H","I",IF(J2639="I","J",IF(J2639="J","K",IF(J2639="K","L",IF(J2639="L","M",IF(J2639="M","N",IF(J2639="N","O",IF(J2639="O","P",IF(J2639="P","Q"))))))))))))))))))</f>
        <v/>
      </c>
      <c r="K2640" s="284" t="str">
        <f t="shared" si="171"/>
        <v/>
      </c>
      <c r="L2640" s="285" t="str">
        <f t="shared" si="172"/>
        <v/>
      </c>
      <c r="M2640" s="286" t="str">
        <f t="shared" ca="1" si="173"/>
        <v/>
      </c>
      <c r="U2640" s="275"/>
    </row>
    <row r="2641" spans="1:21" x14ac:dyDescent="0.25">
      <c r="A2641" s="276"/>
      <c r="B2641" s="277" t="str">
        <f>IF(Table9[[#This Row],[Código do agregado
'[Entidade']]]="","",(CONCATENATE(VLOOKUP(Table9[[#This Row],[Código do agregado
'[Entidade']]],Table8[[Código do agregado '[Entidade']]:[Código do agregado
'[1º Direito']]],8,FALSE),".",Table9[[#This Row],[Membro]])))</f>
        <v/>
      </c>
      <c r="C2641" s="278"/>
      <c r="D2641" s="279"/>
      <c r="E2641" s="280" t="str">
        <f ca="1">IF(Table9[[#This Row],[Data de nascimento (aaaa-mm-dd)]]="","",(IF(A2641="","",DATEDIF(D2641,NOW(),"y"))))</f>
        <v/>
      </c>
      <c r="F2641" s="281"/>
      <c r="G2641" s="282"/>
      <c r="H2641" s="283" t="str">
        <f>IF(G2641="","",IF(G2641&gt;(auxiliar!L$2*14),"Sim","Não"))</f>
        <v/>
      </c>
      <c r="I2641" s="384" t="str">
        <f t="shared" si="174"/>
        <v/>
      </c>
      <c r="J2641" s="380" t="str">
        <f>IF(Table9[[#This Row],[Código do agregado
'[Entidade']]]="","",IF(A2641&lt;&gt;A2640,"A",IF(J2640="A","B",IF(J2640="B","C",IF(J2640="C","D",IF(J2640="D","E",IF(J2640="E","F",IF(J2640="F","G",IF(J2640="G","H",IF(J2640="H","I",IF(J2640="I","J",IF(J2640="J","K",IF(J2640="K","L",IF(J2640="L","M",IF(J2640="M","N",IF(J2640="N","O",IF(J2640="O","P",IF(J2640="P","Q"))))))))))))))))))</f>
        <v/>
      </c>
      <c r="K2641" s="284" t="str">
        <f t="shared" si="171"/>
        <v/>
      </c>
      <c r="L2641" s="285" t="str">
        <f t="shared" si="172"/>
        <v/>
      </c>
      <c r="M2641" s="286" t="str">
        <f t="shared" ca="1" si="173"/>
        <v/>
      </c>
      <c r="U2641" s="275"/>
    </row>
    <row r="2642" spans="1:21" x14ac:dyDescent="0.25">
      <c r="A2642" s="276"/>
      <c r="B2642" s="277" t="str">
        <f>IF(Table9[[#This Row],[Código do agregado
'[Entidade']]]="","",(CONCATENATE(VLOOKUP(Table9[[#This Row],[Código do agregado
'[Entidade']]],Table8[[Código do agregado '[Entidade']]:[Código do agregado
'[1º Direito']]],8,FALSE),".",Table9[[#This Row],[Membro]])))</f>
        <v/>
      </c>
      <c r="C2642" s="278"/>
      <c r="D2642" s="279"/>
      <c r="E2642" s="280" t="str">
        <f ca="1">IF(Table9[[#This Row],[Data de nascimento (aaaa-mm-dd)]]="","",(IF(A2642="","",DATEDIF(D2642,NOW(),"y"))))</f>
        <v/>
      </c>
      <c r="F2642" s="281"/>
      <c r="G2642" s="282"/>
      <c r="H2642" s="283" t="str">
        <f>IF(G2642="","",IF(G2642&gt;(auxiliar!L$2*14),"Sim","Não"))</f>
        <v/>
      </c>
      <c r="I2642" s="384" t="str">
        <f t="shared" si="174"/>
        <v/>
      </c>
      <c r="J2642" s="380" t="str">
        <f>IF(Table9[[#This Row],[Código do agregado
'[Entidade']]]="","",IF(A2642&lt;&gt;A2641,"A",IF(J2641="A","B",IF(J2641="B","C",IF(J2641="C","D",IF(J2641="D","E",IF(J2641="E","F",IF(J2641="F","G",IF(J2641="G","H",IF(J2641="H","I",IF(J2641="I","J",IF(J2641="J","K",IF(J2641="K","L",IF(J2641="L","M",IF(J2641="M","N",IF(J2641="N","O",IF(J2641="O","P",IF(J2641="P","Q"))))))))))))))))))</f>
        <v/>
      </c>
      <c r="K2642" s="284" t="str">
        <f t="shared" si="171"/>
        <v/>
      </c>
      <c r="L2642" s="285" t="str">
        <f t="shared" si="172"/>
        <v/>
      </c>
      <c r="M2642" s="286" t="str">
        <f t="shared" ca="1" si="173"/>
        <v/>
      </c>
      <c r="U2642" s="275"/>
    </row>
    <row r="2643" spans="1:21" x14ac:dyDescent="0.25">
      <c r="A2643" s="276"/>
      <c r="B2643" s="277" t="str">
        <f>IF(Table9[[#This Row],[Código do agregado
'[Entidade']]]="","",(CONCATENATE(VLOOKUP(Table9[[#This Row],[Código do agregado
'[Entidade']]],Table8[[Código do agregado '[Entidade']]:[Código do agregado
'[1º Direito']]],8,FALSE),".",Table9[[#This Row],[Membro]])))</f>
        <v/>
      </c>
      <c r="C2643" s="278"/>
      <c r="D2643" s="279"/>
      <c r="E2643" s="280" t="str">
        <f ca="1">IF(Table9[[#This Row],[Data de nascimento (aaaa-mm-dd)]]="","",(IF(A2643="","",DATEDIF(D2643,NOW(),"y"))))</f>
        <v/>
      </c>
      <c r="F2643" s="281"/>
      <c r="G2643" s="282"/>
      <c r="H2643" s="283" t="str">
        <f>IF(G2643="","",IF(G2643&gt;(auxiliar!L$2*14),"Sim","Não"))</f>
        <v/>
      </c>
      <c r="I2643" s="384" t="str">
        <f t="shared" si="174"/>
        <v/>
      </c>
      <c r="J2643" s="380" t="str">
        <f>IF(Table9[[#This Row],[Código do agregado
'[Entidade']]]="","",IF(A2643&lt;&gt;A2642,"A",IF(J2642="A","B",IF(J2642="B","C",IF(J2642="C","D",IF(J2642="D","E",IF(J2642="E","F",IF(J2642="F","G",IF(J2642="G","H",IF(J2642="H","I",IF(J2642="I","J",IF(J2642="J","K",IF(J2642="K","L",IF(J2642="L","M",IF(J2642="M","N",IF(J2642="N","O",IF(J2642="O","P",IF(J2642="P","Q"))))))))))))))))))</f>
        <v/>
      </c>
      <c r="K2643" s="284" t="str">
        <f t="shared" si="171"/>
        <v/>
      </c>
      <c r="L2643" s="285" t="str">
        <f t="shared" si="172"/>
        <v/>
      </c>
      <c r="M2643" s="286" t="str">
        <f t="shared" ca="1" si="173"/>
        <v/>
      </c>
      <c r="U2643" s="275"/>
    </row>
    <row r="2644" spans="1:21" x14ac:dyDescent="0.25">
      <c r="A2644" s="276"/>
      <c r="B2644" s="277" t="str">
        <f>IF(Table9[[#This Row],[Código do agregado
'[Entidade']]]="","",(CONCATENATE(VLOOKUP(Table9[[#This Row],[Código do agregado
'[Entidade']]],Table8[[Código do agregado '[Entidade']]:[Código do agregado
'[1º Direito']]],8,FALSE),".",Table9[[#This Row],[Membro]])))</f>
        <v/>
      </c>
      <c r="C2644" s="278"/>
      <c r="D2644" s="279"/>
      <c r="E2644" s="280" t="str">
        <f ca="1">IF(Table9[[#This Row],[Data de nascimento (aaaa-mm-dd)]]="","",(IF(A2644="","",DATEDIF(D2644,NOW(),"y"))))</f>
        <v/>
      </c>
      <c r="F2644" s="281"/>
      <c r="G2644" s="282"/>
      <c r="H2644" s="283" t="str">
        <f>IF(G2644="","",IF(G2644&gt;(auxiliar!L$2*14),"Sim","Não"))</f>
        <v/>
      </c>
      <c r="I2644" s="384" t="str">
        <f t="shared" si="174"/>
        <v/>
      </c>
      <c r="J2644" s="380" t="str">
        <f>IF(Table9[[#This Row],[Código do agregado
'[Entidade']]]="","",IF(A2644&lt;&gt;A2643,"A",IF(J2643="A","B",IF(J2643="B","C",IF(J2643="C","D",IF(J2643="D","E",IF(J2643="E","F",IF(J2643="F","G",IF(J2643="G","H",IF(J2643="H","I",IF(J2643="I","J",IF(J2643="J","K",IF(J2643="K","L",IF(J2643="L","M",IF(J2643="M","N",IF(J2643="N","O",IF(J2643="O","P",IF(J2643="P","Q"))))))))))))))))))</f>
        <v/>
      </c>
      <c r="K2644" s="284" t="str">
        <f t="shared" si="171"/>
        <v/>
      </c>
      <c r="L2644" s="285" t="str">
        <f t="shared" si="172"/>
        <v/>
      </c>
      <c r="M2644" s="286" t="str">
        <f t="shared" ca="1" si="173"/>
        <v/>
      </c>
      <c r="U2644" s="275"/>
    </row>
    <row r="2645" spans="1:21" x14ac:dyDescent="0.25">
      <c r="A2645" s="276"/>
      <c r="B2645" s="277" t="str">
        <f>IF(Table9[[#This Row],[Código do agregado
'[Entidade']]]="","",(CONCATENATE(VLOOKUP(Table9[[#This Row],[Código do agregado
'[Entidade']]],Table8[[Código do agregado '[Entidade']]:[Código do agregado
'[1º Direito']]],8,FALSE),".",Table9[[#This Row],[Membro]])))</f>
        <v/>
      </c>
      <c r="C2645" s="278"/>
      <c r="D2645" s="279"/>
      <c r="E2645" s="280" t="str">
        <f ca="1">IF(Table9[[#This Row],[Data de nascimento (aaaa-mm-dd)]]="","",(IF(A2645="","",DATEDIF(D2645,NOW(),"y"))))</f>
        <v/>
      </c>
      <c r="F2645" s="281"/>
      <c r="G2645" s="282"/>
      <c r="H2645" s="283" t="str">
        <f>IF(G2645="","",IF(G2645&gt;(auxiliar!L$2*14),"Sim","Não"))</f>
        <v/>
      </c>
      <c r="I2645" s="384" t="str">
        <f t="shared" si="174"/>
        <v/>
      </c>
      <c r="J2645" s="380" t="str">
        <f>IF(Table9[[#This Row],[Código do agregado
'[Entidade']]]="","",IF(A2645&lt;&gt;A2644,"A",IF(J2644="A","B",IF(J2644="B","C",IF(J2644="C","D",IF(J2644="D","E",IF(J2644="E","F",IF(J2644="F","G",IF(J2644="G","H",IF(J2644="H","I",IF(J2644="I","J",IF(J2644="J","K",IF(J2644="K","L",IF(J2644="L","M",IF(J2644="M","N",IF(J2644="N","O",IF(J2644="O","P",IF(J2644="P","Q"))))))))))))))))))</f>
        <v/>
      </c>
      <c r="K2645" s="284" t="str">
        <f t="shared" si="171"/>
        <v/>
      </c>
      <c r="L2645" s="285" t="str">
        <f t="shared" si="172"/>
        <v/>
      </c>
      <c r="M2645" s="286" t="str">
        <f t="shared" ca="1" si="173"/>
        <v/>
      </c>
      <c r="U2645" s="275"/>
    </row>
    <row r="2646" spans="1:21" x14ac:dyDescent="0.25">
      <c r="A2646" s="276"/>
      <c r="B2646" s="277" t="str">
        <f>IF(Table9[[#This Row],[Código do agregado
'[Entidade']]]="","",(CONCATENATE(VLOOKUP(Table9[[#This Row],[Código do agregado
'[Entidade']]],Table8[[Código do agregado '[Entidade']]:[Código do agregado
'[1º Direito']]],8,FALSE),".",Table9[[#This Row],[Membro]])))</f>
        <v/>
      </c>
      <c r="C2646" s="278"/>
      <c r="D2646" s="279"/>
      <c r="E2646" s="280" t="str">
        <f ca="1">IF(Table9[[#This Row],[Data de nascimento (aaaa-mm-dd)]]="","",(IF(A2646="","",DATEDIF(D2646,NOW(),"y"))))</f>
        <v/>
      </c>
      <c r="F2646" s="281"/>
      <c r="G2646" s="282"/>
      <c r="H2646" s="283" t="str">
        <f>IF(G2646="","",IF(G2646&gt;(auxiliar!L$2*14),"Sim","Não"))</f>
        <v/>
      </c>
      <c r="I2646" s="384" t="str">
        <f t="shared" si="174"/>
        <v/>
      </c>
      <c r="J2646" s="380" t="str">
        <f>IF(Table9[[#This Row],[Código do agregado
'[Entidade']]]="","",IF(A2646&lt;&gt;A2645,"A",IF(J2645="A","B",IF(J2645="B","C",IF(J2645="C","D",IF(J2645="D","E",IF(J2645="E","F",IF(J2645="F","G",IF(J2645="G","H",IF(J2645="H","I",IF(J2645="I","J",IF(J2645="J","K",IF(J2645="K","L",IF(J2645="L","M",IF(J2645="M","N",IF(J2645="N","O",IF(J2645="O","P",IF(J2645="P","Q"))))))))))))))))))</f>
        <v/>
      </c>
      <c r="K2646" s="284" t="str">
        <f t="shared" si="171"/>
        <v/>
      </c>
      <c r="L2646" s="285" t="str">
        <f t="shared" si="172"/>
        <v/>
      </c>
      <c r="M2646" s="286" t="str">
        <f t="shared" ca="1" si="173"/>
        <v/>
      </c>
      <c r="U2646" s="275"/>
    </row>
    <row r="2647" spans="1:21" x14ac:dyDescent="0.25">
      <c r="A2647" s="276"/>
      <c r="B2647" s="277" t="str">
        <f>IF(Table9[[#This Row],[Código do agregado
'[Entidade']]]="","",(CONCATENATE(VLOOKUP(Table9[[#This Row],[Código do agregado
'[Entidade']]],Table8[[Código do agregado '[Entidade']]:[Código do agregado
'[1º Direito']]],8,FALSE),".",Table9[[#This Row],[Membro]])))</f>
        <v/>
      </c>
      <c r="C2647" s="278"/>
      <c r="D2647" s="279"/>
      <c r="E2647" s="280" t="str">
        <f ca="1">IF(Table9[[#This Row],[Data de nascimento (aaaa-mm-dd)]]="","",(IF(A2647="","",DATEDIF(D2647,NOW(),"y"))))</f>
        <v/>
      </c>
      <c r="F2647" s="281"/>
      <c r="G2647" s="282"/>
      <c r="H2647" s="283" t="str">
        <f>IF(G2647="","",IF(G2647&gt;(auxiliar!L$2*14),"Sim","Não"))</f>
        <v/>
      </c>
      <c r="I2647" s="384" t="str">
        <f t="shared" si="174"/>
        <v/>
      </c>
      <c r="J2647" s="380" t="str">
        <f>IF(Table9[[#This Row],[Código do agregado
'[Entidade']]]="","",IF(A2647&lt;&gt;A2646,"A",IF(J2646="A","B",IF(J2646="B","C",IF(J2646="C","D",IF(J2646="D","E",IF(J2646="E","F",IF(J2646="F","G",IF(J2646="G","H",IF(J2646="H","I",IF(J2646="I","J",IF(J2646="J","K",IF(J2646="K","L",IF(J2646="L","M",IF(J2646="M","N",IF(J2646="N","O",IF(J2646="O","P",IF(J2646="P","Q"))))))))))))))))))</f>
        <v/>
      </c>
      <c r="K2647" s="284" t="str">
        <f t="shared" si="171"/>
        <v/>
      </c>
      <c r="L2647" s="285" t="str">
        <f t="shared" si="172"/>
        <v/>
      </c>
      <c r="M2647" s="286" t="str">
        <f t="shared" ca="1" si="173"/>
        <v/>
      </c>
      <c r="U2647" s="275"/>
    </row>
    <row r="2648" spans="1:21" x14ac:dyDescent="0.25">
      <c r="A2648" s="276"/>
      <c r="B2648" s="277" t="str">
        <f>IF(Table9[[#This Row],[Código do agregado
'[Entidade']]]="","",(CONCATENATE(VLOOKUP(Table9[[#This Row],[Código do agregado
'[Entidade']]],Table8[[Código do agregado '[Entidade']]:[Código do agregado
'[1º Direito']]],8,FALSE),".",Table9[[#This Row],[Membro]])))</f>
        <v/>
      </c>
      <c r="C2648" s="278"/>
      <c r="D2648" s="279"/>
      <c r="E2648" s="280" t="str">
        <f ca="1">IF(Table9[[#This Row],[Data de nascimento (aaaa-mm-dd)]]="","",(IF(A2648="","",DATEDIF(D2648,NOW(),"y"))))</f>
        <v/>
      </c>
      <c r="F2648" s="281"/>
      <c r="G2648" s="282"/>
      <c r="H2648" s="283" t="str">
        <f>IF(G2648="","",IF(G2648&gt;(auxiliar!L$2*14),"Sim","Não"))</f>
        <v/>
      </c>
      <c r="I2648" s="384" t="str">
        <f t="shared" si="174"/>
        <v/>
      </c>
      <c r="J2648" s="380" t="str">
        <f>IF(Table9[[#This Row],[Código do agregado
'[Entidade']]]="","",IF(A2648&lt;&gt;A2647,"A",IF(J2647="A","B",IF(J2647="B","C",IF(J2647="C","D",IF(J2647="D","E",IF(J2647="E","F",IF(J2647="F","G",IF(J2647="G","H",IF(J2647="H","I",IF(J2647="I","J",IF(J2647="J","K",IF(J2647="K","L",IF(J2647="L","M",IF(J2647="M","N",IF(J2647="N","O",IF(J2647="O","P",IF(J2647="P","Q"))))))))))))))))))</f>
        <v/>
      </c>
      <c r="K2648" s="284" t="str">
        <f t="shared" si="171"/>
        <v/>
      </c>
      <c r="L2648" s="285" t="str">
        <f t="shared" si="172"/>
        <v/>
      </c>
      <c r="M2648" s="286" t="str">
        <f t="shared" ca="1" si="173"/>
        <v/>
      </c>
      <c r="U2648" s="275"/>
    </row>
    <row r="2649" spans="1:21" x14ac:dyDescent="0.25">
      <c r="A2649" s="276"/>
      <c r="B2649" s="277" t="str">
        <f>IF(Table9[[#This Row],[Código do agregado
'[Entidade']]]="","",(CONCATENATE(VLOOKUP(Table9[[#This Row],[Código do agregado
'[Entidade']]],Table8[[Código do agregado '[Entidade']]:[Código do agregado
'[1º Direito']]],8,FALSE),".",Table9[[#This Row],[Membro]])))</f>
        <v/>
      </c>
      <c r="C2649" s="278"/>
      <c r="D2649" s="279"/>
      <c r="E2649" s="280" t="str">
        <f ca="1">IF(Table9[[#This Row],[Data de nascimento (aaaa-mm-dd)]]="","",(IF(A2649="","",DATEDIF(D2649,NOW(),"y"))))</f>
        <v/>
      </c>
      <c r="F2649" s="281"/>
      <c r="G2649" s="282"/>
      <c r="H2649" s="283" t="str">
        <f>IF(G2649="","",IF(G2649&gt;(auxiliar!L$2*14),"Sim","Não"))</f>
        <v/>
      </c>
      <c r="I2649" s="384" t="str">
        <f t="shared" si="174"/>
        <v/>
      </c>
      <c r="J2649" s="380" t="str">
        <f>IF(Table9[[#This Row],[Código do agregado
'[Entidade']]]="","",IF(A2649&lt;&gt;A2648,"A",IF(J2648="A","B",IF(J2648="B","C",IF(J2648="C","D",IF(J2648="D","E",IF(J2648="E","F",IF(J2648="F","G",IF(J2648="G","H",IF(J2648="H","I",IF(J2648="I","J",IF(J2648="J","K",IF(J2648="K","L",IF(J2648="L","M",IF(J2648="M","N",IF(J2648="N","O",IF(J2648="O","P",IF(J2648="P","Q"))))))))))))))))))</f>
        <v/>
      </c>
      <c r="K2649" s="284" t="str">
        <f t="shared" si="171"/>
        <v/>
      </c>
      <c r="L2649" s="285" t="str">
        <f t="shared" si="172"/>
        <v/>
      </c>
      <c r="M2649" s="286" t="str">
        <f t="shared" ca="1" si="173"/>
        <v/>
      </c>
      <c r="U2649" s="275"/>
    </row>
    <row r="2650" spans="1:21" x14ac:dyDescent="0.25">
      <c r="A2650" s="276"/>
      <c r="B2650" s="277" t="str">
        <f>IF(Table9[[#This Row],[Código do agregado
'[Entidade']]]="","",(CONCATENATE(VLOOKUP(Table9[[#This Row],[Código do agregado
'[Entidade']]],Table8[[Código do agregado '[Entidade']]:[Código do agregado
'[1º Direito']]],8,FALSE),".",Table9[[#This Row],[Membro]])))</f>
        <v/>
      </c>
      <c r="C2650" s="278"/>
      <c r="D2650" s="279"/>
      <c r="E2650" s="280" t="str">
        <f ca="1">IF(Table9[[#This Row],[Data de nascimento (aaaa-mm-dd)]]="","",(IF(A2650="","",DATEDIF(D2650,NOW(),"y"))))</f>
        <v/>
      </c>
      <c r="F2650" s="281"/>
      <c r="G2650" s="282"/>
      <c r="H2650" s="283" t="str">
        <f>IF(G2650="","",IF(G2650&gt;(auxiliar!L$2*14),"Sim","Não"))</f>
        <v/>
      </c>
      <c r="I2650" s="384" t="str">
        <f t="shared" si="174"/>
        <v/>
      </c>
      <c r="J2650" s="380" t="str">
        <f>IF(Table9[[#This Row],[Código do agregado
'[Entidade']]]="","",IF(A2650&lt;&gt;A2649,"A",IF(J2649="A","B",IF(J2649="B","C",IF(J2649="C","D",IF(J2649="D","E",IF(J2649="E","F",IF(J2649="F","G",IF(J2649="G","H",IF(J2649="H","I",IF(J2649="I","J",IF(J2649="J","K",IF(J2649="K","L",IF(J2649="L","M",IF(J2649="M","N",IF(J2649="N","O",IF(J2649="O","P",IF(J2649="P","Q"))))))))))))))))))</f>
        <v/>
      </c>
      <c r="K2650" s="284" t="str">
        <f t="shared" ref="K2650:K2713" si="175">IFERROR(IF(OR(RIGHT(C2650,1)-(11-((9*LEFT(C2650,1)+8*MID(C2650,2,1)+7*MID(C2650,3,1)+6*MID(C2650,4,1)+5*MID(C2650,5,1)+4*MID(C2650,6,1)+3*MID(C2650,7,1)+2*MID(C2650,8,1))-(11*INT((9*LEFT(C2650,1)+8*MID(C2650,2,1)+7*MID(C2650,3,1)+6*MID(C2650,4,1)+5*MID(C2650,5,1)+4*MID(C2650,6,1)+3*MID(C2650,7,1)+2*MID(C2650,8,1))/11))))=0,RIGHT(C2650,1)-(11-((9*LEFT(C2650,1)+8*MID(C2650,2,1)+7*MID(C2650,3,1)+6*MID(C2650,4,1)+5*MID(C2650,5,1)+4*MID(C2650,6,1)+3*MID(C2650,7,1)+2*MID(C2650,8,1))-(11*INT((9*LEFT(C2650,1)+8*MID(C2650,2,1)+7*MID(C2650,3,1)+6*MID(C2650,4,1)+5*MID(C2650,5,1)+4*MID(C2650,6,1)+3*MID(C2650,7,1)+2*MID(C2650,8,1))/11))))=-11,RIGHT(C2650,1)-(11-((9*LEFT(C2650,1)+8*MID(C2650,2,1)+7*MID(C2650,3,1)+6*MID(C2650,4,1)+5*MID(C2650,5,1)+4*MID(C2650,6,1)+3*MID(C2650,7,1)+2*MID(C2650,8,1))-(11*INT((9*LEFT(C2650,1)+8*MID(C2650,2,1)+7*MID(C2650,3,1)+6*MID(C2650,4,1)+5*MID(C2650,5,1)+4*MID(C2650,6,1)+3*MID(C2650,7,1)+2*MID(C2650,8,1))/11))))=-10),"","X"),"")</f>
        <v/>
      </c>
      <c r="L2650" s="285" t="str">
        <f t="shared" ref="L2650:L2713" si="176">IF(RIGHT(B2650,1)="A","",IF(B2650="","",IF(OR(E2650&gt;65,AND(E2650&gt;17,E2650&lt;26)),"Rend","")))</f>
        <v/>
      </c>
      <c r="M2650" s="286" t="str">
        <f t="shared" ref="M2650:M2713" ca="1" si="177">IF(OR(E2650&lt;18,AND(H2650="Não",L2650="Rend")),"Dep","")</f>
        <v/>
      </c>
      <c r="U2650" s="275"/>
    </row>
    <row r="2651" spans="1:21" x14ac:dyDescent="0.25">
      <c r="A2651" s="276"/>
      <c r="B2651" s="277" t="str">
        <f>IF(Table9[[#This Row],[Código do agregado
'[Entidade']]]="","",(CONCATENATE(VLOOKUP(Table9[[#This Row],[Código do agregado
'[Entidade']]],Table8[[Código do agregado '[Entidade']]:[Código do agregado
'[1º Direito']]],8,FALSE),".",Table9[[#This Row],[Membro]])))</f>
        <v/>
      </c>
      <c r="C2651" s="278"/>
      <c r="D2651" s="279"/>
      <c r="E2651" s="280" t="str">
        <f ca="1">IF(Table9[[#This Row],[Data de nascimento (aaaa-mm-dd)]]="","",(IF(A2651="","",DATEDIF(D2651,NOW(),"y"))))</f>
        <v/>
      </c>
      <c r="F2651" s="281"/>
      <c r="G2651" s="282"/>
      <c r="H2651" s="283" t="str">
        <f>IF(G2651="","",IF(G2651&gt;(auxiliar!L$2*14),"Sim","Não"))</f>
        <v/>
      </c>
      <c r="I2651" s="384" t="str">
        <f t="shared" si="174"/>
        <v/>
      </c>
      <c r="J2651" s="380" t="str">
        <f>IF(Table9[[#This Row],[Código do agregado
'[Entidade']]]="","",IF(A2651&lt;&gt;A2650,"A",IF(J2650="A","B",IF(J2650="B","C",IF(J2650="C","D",IF(J2650="D","E",IF(J2650="E","F",IF(J2650="F","G",IF(J2650="G","H",IF(J2650="H","I",IF(J2650="I","J",IF(J2650="J","K",IF(J2650="K","L",IF(J2650="L","M",IF(J2650="M","N",IF(J2650="N","O",IF(J2650="O","P",IF(J2650="P","Q"))))))))))))))))))</f>
        <v/>
      </c>
      <c r="K2651" s="284" t="str">
        <f t="shared" si="175"/>
        <v/>
      </c>
      <c r="L2651" s="285" t="str">
        <f t="shared" si="176"/>
        <v/>
      </c>
      <c r="M2651" s="286" t="str">
        <f t="shared" ca="1" si="177"/>
        <v/>
      </c>
      <c r="U2651" s="275"/>
    </row>
    <row r="2652" spans="1:21" x14ac:dyDescent="0.25">
      <c r="A2652" s="276"/>
      <c r="B2652" s="277" t="str">
        <f>IF(Table9[[#This Row],[Código do agregado
'[Entidade']]]="","",(CONCATENATE(VLOOKUP(Table9[[#This Row],[Código do agregado
'[Entidade']]],Table8[[Código do agregado '[Entidade']]:[Código do agregado
'[1º Direito']]],8,FALSE),".",Table9[[#This Row],[Membro]])))</f>
        <v/>
      </c>
      <c r="C2652" s="278"/>
      <c r="D2652" s="279"/>
      <c r="E2652" s="280" t="str">
        <f ca="1">IF(Table9[[#This Row],[Data de nascimento (aaaa-mm-dd)]]="","",(IF(A2652="","",DATEDIF(D2652,NOW(),"y"))))</f>
        <v/>
      </c>
      <c r="F2652" s="281"/>
      <c r="G2652" s="282"/>
      <c r="H2652" s="283" t="str">
        <f>IF(G2652="","",IF(G2652&gt;(auxiliar!L$2*14),"Sim","Não"))</f>
        <v/>
      </c>
      <c r="I2652" s="384" t="str">
        <f t="shared" si="174"/>
        <v/>
      </c>
      <c r="J2652" s="380" t="str">
        <f>IF(Table9[[#This Row],[Código do agregado
'[Entidade']]]="","",IF(A2652&lt;&gt;A2651,"A",IF(J2651="A","B",IF(J2651="B","C",IF(J2651="C","D",IF(J2651="D","E",IF(J2651="E","F",IF(J2651="F","G",IF(J2651="G","H",IF(J2651="H","I",IF(J2651="I","J",IF(J2651="J","K",IF(J2651="K","L",IF(J2651="L","M",IF(J2651="M","N",IF(J2651="N","O",IF(J2651="O","P",IF(J2651="P","Q"))))))))))))))))))</f>
        <v/>
      </c>
      <c r="K2652" s="284" t="str">
        <f t="shared" si="175"/>
        <v/>
      </c>
      <c r="L2652" s="285" t="str">
        <f t="shared" si="176"/>
        <v/>
      </c>
      <c r="M2652" s="286" t="str">
        <f t="shared" ca="1" si="177"/>
        <v/>
      </c>
      <c r="U2652" s="275"/>
    </row>
    <row r="2653" spans="1:21" x14ac:dyDescent="0.25">
      <c r="A2653" s="276"/>
      <c r="B2653" s="277" t="str">
        <f>IF(Table9[[#This Row],[Código do agregado
'[Entidade']]]="","",(CONCATENATE(VLOOKUP(Table9[[#This Row],[Código do agregado
'[Entidade']]],Table8[[Código do agregado '[Entidade']]:[Código do agregado
'[1º Direito']]],8,FALSE),".",Table9[[#This Row],[Membro]])))</f>
        <v/>
      </c>
      <c r="C2653" s="278"/>
      <c r="D2653" s="279"/>
      <c r="E2653" s="280" t="str">
        <f ca="1">IF(Table9[[#This Row],[Data de nascimento (aaaa-mm-dd)]]="","",(IF(A2653="","",DATEDIF(D2653,NOW(),"y"))))</f>
        <v/>
      </c>
      <c r="F2653" s="281"/>
      <c r="G2653" s="282"/>
      <c r="H2653" s="283" t="str">
        <f>IF(G2653="","",IF(G2653&gt;(auxiliar!L$2*14),"Sim","Não"))</f>
        <v/>
      </c>
      <c r="I2653" s="384" t="str">
        <f t="shared" si="174"/>
        <v/>
      </c>
      <c r="J2653" s="380" t="str">
        <f>IF(Table9[[#This Row],[Código do agregado
'[Entidade']]]="","",IF(A2653&lt;&gt;A2652,"A",IF(J2652="A","B",IF(J2652="B","C",IF(J2652="C","D",IF(J2652="D","E",IF(J2652="E","F",IF(J2652="F","G",IF(J2652="G","H",IF(J2652="H","I",IF(J2652="I","J",IF(J2652="J","K",IF(J2652="K","L",IF(J2652="L","M",IF(J2652="M","N",IF(J2652="N","O",IF(J2652="O","P",IF(J2652="P","Q"))))))))))))))))))</f>
        <v/>
      </c>
      <c r="K2653" s="284" t="str">
        <f t="shared" si="175"/>
        <v/>
      </c>
      <c r="L2653" s="285" t="str">
        <f t="shared" si="176"/>
        <v/>
      </c>
      <c r="M2653" s="286" t="str">
        <f t="shared" ca="1" si="177"/>
        <v/>
      </c>
      <c r="U2653" s="275"/>
    </row>
    <row r="2654" spans="1:21" x14ac:dyDescent="0.25">
      <c r="A2654" s="276"/>
      <c r="B2654" s="277" t="str">
        <f>IF(Table9[[#This Row],[Código do agregado
'[Entidade']]]="","",(CONCATENATE(VLOOKUP(Table9[[#This Row],[Código do agregado
'[Entidade']]],Table8[[Código do agregado '[Entidade']]:[Código do agregado
'[1º Direito']]],8,FALSE),".",Table9[[#This Row],[Membro]])))</f>
        <v/>
      </c>
      <c r="C2654" s="278"/>
      <c r="D2654" s="279"/>
      <c r="E2654" s="280" t="str">
        <f ca="1">IF(Table9[[#This Row],[Data de nascimento (aaaa-mm-dd)]]="","",(IF(A2654="","",DATEDIF(D2654,NOW(),"y"))))</f>
        <v/>
      </c>
      <c r="F2654" s="281"/>
      <c r="G2654" s="282"/>
      <c r="H2654" s="283" t="str">
        <f>IF(G2654="","",IF(G2654&gt;(auxiliar!L$2*14),"Sim","Não"))</f>
        <v/>
      </c>
      <c r="I2654" s="384" t="str">
        <f t="shared" si="174"/>
        <v/>
      </c>
      <c r="J2654" s="380" t="str">
        <f>IF(Table9[[#This Row],[Código do agregado
'[Entidade']]]="","",IF(A2654&lt;&gt;A2653,"A",IF(J2653="A","B",IF(J2653="B","C",IF(J2653="C","D",IF(J2653="D","E",IF(J2653="E","F",IF(J2653="F","G",IF(J2653="G","H",IF(J2653="H","I",IF(J2653="I","J",IF(J2653="J","K",IF(J2653="K","L",IF(J2653="L","M",IF(J2653="M","N",IF(J2653="N","O",IF(J2653="O","P",IF(J2653="P","Q"))))))))))))))))))</f>
        <v/>
      </c>
      <c r="K2654" s="284" t="str">
        <f t="shared" si="175"/>
        <v/>
      </c>
      <c r="L2654" s="285" t="str">
        <f t="shared" si="176"/>
        <v/>
      </c>
      <c r="M2654" s="286" t="str">
        <f t="shared" ca="1" si="177"/>
        <v/>
      </c>
      <c r="U2654" s="275"/>
    </row>
    <row r="2655" spans="1:21" x14ac:dyDescent="0.25">
      <c r="A2655" s="276"/>
      <c r="B2655" s="277" t="str">
        <f>IF(Table9[[#This Row],[Código do agregado
'[Entidade']]]="","",(CONCATENATE(VLOOKUP(Table9[[#This Row],[Código do agregado
'[Entidade']]],Table8[[Código do agregado '[Entidade']]:[Código do agregado
'[1º Direito']]],8,FALSE),".",Table9[[#This Row],[Membro]])))</f>
        <v/>
      </c>
      <c r="C2655" s="278"/>
      <c r="D2655" s="279"/>
      <c r="E2655" s="280" t="str">
        <f ca="1">IF(Table9[[#This Row],[Data de nascimento (aaaa-mm-dd)]]="","",(IF(A2655="","",DATEDIF(D2655,NOW(),"y"))))</f>
        <v/>
      </c>
      <c r="F2655" s="281"/>
      <c r="G2655" s="282"/>
      <c r="H2655" s="283" t="str">
        <f>IF(G2655="","",IF(G2655&gt;(auxiliar!L$2*14),"Sim","Não"))</f>
        <v/>
      </c>
      <c r="I2655" s="384" t="str">
        <f t="shared" si="174"/>
        <v/>
      </c>
      <c r="J2655" s="380" t="str">
        <f>IF(Table9[[#This Row],[Código do agregado
'[Entidade']]]="","",IF(A2655&lt;&gt;A2654,"A",IF(J2654="A","B",IF(J2654="B","C",IF(J2654="C","D",IF(J2654="D","E",IF(J2654="E","F",IF(J2654="F","G",IF(J2654="G","H",IF(J2654="H","I",IF(J2654="I","J",IF(J2654="J","K",IF(J2654="K","L",IF(J2654="L","M",IF(J2654="M","N",IF(J2654="N","O",IF(J2654="O","P",IF(J2654="P","Q"))))))))))))))))))</f>
        <v/>
      </c>
      <c r="K2655" s="284" t="str">
        <f t="shared" si="175"/>
        <v/>
      </c>
      <c r="L2655" s="285" t="str">
        <f t="shared" si="176"/>
        <v/>
      </c>
      <c r="M2655" s="286" t="str">
        <f t="shared" ca="1" si="177"/>
        <v/>
      </c>
      <c r="U2655" s="275"/>
    </row>
    <row r="2656" spans="1:21" x14ac:dyDescent="0.25">
      <c r="A2656" s="276"/>
      <c r="B2656" s="277" t="str">
        <f>IF(Table9[[#This Row],[Código do agregado
'[Entidade']]]="","",(CONCATENATE(VLOOKUP(Table9[[#This Row],[Código do agregado
'[Entidade']]],Table8[[Código do agregado '[Entidade']]:[Código do agregado
'[1º Direito']]],8,FALSE),".",Table9[[#This Row],[Membro]])))</f>
        <v/>
      </c>
      <c r="C2656" s="278"/>
      <c r="D2656" s="279"/>
      <c r="E2656" s="280" t="str">
        <f ca="1">IF(Table9[[#This Row],[Data de nascimento (aaaa-mm-dd)]]="","",(IF(A2656="","",DATEDIF(D2656,NOW(),"y"))))</f>
        <v/>
      </c>
      <c r="F2656" s="281"/>
      <c r="G2656" s="282"/>
      <c r="H2656" s="283" t="str">
        <f>IF(G2656="","",IF(G2656&gt;(auxiliar!L$2*14),"Sim","Não"))</f>
        <v/>
      </c>
      <c r="I2656" s="384" t="str">
        <f t="shared" si="174"/>
        <v/>
      </c>
      <c r="J2656" s="380" t="str">
        <f>IF(Table9[[#This Row],[Código do agregado
'[Entidade']]]="","",IF(A2656&lt;&gt;A2655,"A",IF(J2655="A","B",IF(J2655="B","C",IF(J2655="C","D",IF(J2655="D","E",IF(J2655="E","F",IF(J2655="F","G",IF(J2655="G","H",IF(J2655="H","I",IF(J2655="I","J",IF(J2655="J","K",IF(J2655="K","L",IF(J2655="L","M",IF(J2655="M","N",IF(J2655="N","O",IF(J2655="O","P",IF(J2655="P","Q"))))))))))))))))))</f>
        <v/>
      </c>
      <c r="K2656" s="284" t="str">
        <f t="shared" si="175"/>
        <v/>
      </c>
      <c r="L2656" s="285" t="str">
        <f t="shared" si="176"/>
        <v/>
      </c>
      <c r="M2656" s="286" t="str">
        <f t="shared" ca="1" si="177"/>
        <v/>
      </c>
      <c r="U2656" s="275"/>
    </row>
    <row r="2657" spans="1:21" x14ac:dyDescent="0.25">
      <c r="A2657" s="276"/>
      <c r="B2657" s="277" t="str">
        <f>IF(Table9[[#This Row],[Código do agregado
'[Entidade']]]="","",(CONCATENATE(VLOOKUP(Table9[[#This Row],[Código do agregado
'[Entidade']]],Table8[[Código do agregado '[Entidade']]:[Código do agregado
'[1º Direito']]],8,FALSE),".",Table9[[#This Row],[Membro]])))</f>
        <v/>
      </c>
      <c r="C2657" s="278"/>
      <c r="D2657" s="279"/>
      <c r="E2657" s="280" t="str">
        <f ca="1">IF(Table9[[#This Row],[Data de nascimento (aaaa-mm-dd)]]="","",(IF(A2657="","",DATEDIF(D2657,NOW(),"y"))))</f>
        <v/>
      </c>
      <c r="F2657" s="281"/>
      <c r="G2657" s="282"/>
      <c r="H2657" s="283" t="str">
        <f>IF(G2657="","",IF(G2657&gt;(auxiliar!L$2*14),"Sim","Não"))</f>
        <v/>
      </c>
      <c r="I2657" s="384" t="str">
        <f t="shared" si="174"/>
        <v/>
      </c>
      <c r="J2657" s="380" t="str">
        <f>IF(Table9[[#This Row],[Código do agregado
'[Entidade']]]="","",IF(A2657&lt;&gt;A2656,"A",IF(J2656="A","B",IF(J2656="B","C",IF(J2656="C","D",IF(J2656="D","E",IF(J2656="E","F",IF(J2656="F","G",IF(J2656="G","H",IF(J2656="H","I",IF(J2656="I","J",IF(J2656="J","K",IF(J2656="K","L",IF(J2656="L","M",IF(J2656="M","N",IF(J2656="N","O",IF(J2656="O","P",IF(J2656="P","Q"))))))))))))))))))</f>
        <v/>
      </c>
      <c r="K2657" s="284" t="str">
        <f t="shared" si="175"/>
        <v/>
      </c>
      <c r="L2657" s="285" t="str">
        <f t="shared" si="176"/>
        <v/>
      </c>
      <c r="M2657" s="286" t="str">
        <f t="shared" ca="1" si="177"/>
        <v/>
      </c>
      <c r="U2657" s="275"/>
    </row>
    <row r="2658" spans="1:21" x14ac:dyDescent="0.25">
      <c r="A2658" s="276"/>
      <c r="B2658" s="277" t="str">
        <f>IF(Table9[[#This Row],[Código do agregado
'[Entidade']]]="","",(CONCATENATE(VLOOKUP(Table9[[#This Row],[Código do agregado
'[Entidade']]],Table8[[Código do agregado '[Entidade']]:[Código do agregado
'[1º Direito']]],8,FALSE),".",Table9[[#This Row],[Membro]])))</f>
        <v/>
      </c>
      <c r="C2658" s="278"/>
      <c r="D2658" s="279"/>
      <c r="E2658" s="280" t="str">
        <f ca="1">IF(Table9[[#This Row],[Data de nascimento (aaaa-mm-dd)]]="","",(IF(A2658="","",DATEDIF(D2658,NOW(),"y"))))</f>
        <v/>
      </c>
      <c r="F2658" s="281"/>
      <c r="G2658" s="282"/>
      <c r="H2658" s="283" t="str">
        <f>IF(G2658="","",IF(G2658&gt;(auxiliar!L$2*14),"Sim","Não"))</f>
        <v/>
      </c>
      <c r="I2658" s="384" t="str">
        <f t="shared" si="174"/>
        <v/>
      </c>
      <c r="J2658" s="380" t="str">
        <f>IF(Table9[[#This Row],[Código do agregado
'[Entidade']]]="","",IF(A2658&lt;&gt;A2657,"A",IF(J2657="A","B",IF(J2657="B","C",IF(J2657="C","D",IF(J2657="D","E",IF(J2657="E","F",IF(J2657="F","G",IF(J2657="G","H",IF(J2657="H","I",IF(J2657="I","J",IF(J2657="J","K",IF(J2657="K","L",IF(J2657="L","M",IF(J2657="M","N",IF(J2657="N","O",IF(J2657="O","P",IF(J2657="P","Q"))))))))))))))))))</f>
        <v/>
      </c>
      <c r="K2658" s="284" t="str">
        <f t="shared" si="175"/>
        <v/>
      </c>
      <c r="L2658" s="285" t="str">
        <f t="shared" si="176"/>
        <v/>
      </c>
      <c r="M2658" s="286" t="str">
        <f t="shared" ca="1" si="177"/>
        <v/>
      </c>
      <c r="U2658" s="275"/>
    </row>
    <row r="2659" spans="1:21" x14ac:dyDescent="0.25">
      <c r="A2659" s="276"/>
      <c r="B2659" s="277" t="str">
        <f>IF(Table9[[#This Row],[Código do agregado
'[Entidade']]]="","",(CONCATENATE(VLOOKUP(Table9[[#This Row],[Código do agregado
'[Entidade']]],Table8[[Código do agregado '[Entidade']]:[Código do agregado
'[1º Direito']]],8,FALSE),".",Table9[[#This Row],[Membro]])))</f>
        <v/>
      </c>
      <c r="C2659" s="278"/>
      <c r="D2659" s="279"/>
      <c r="E2659" s="280" t="str">
        <f ca="1">IF(Table9[[#This Row],[Data de nascimento (aaaa-mm-dd)]]="","",(IF(A2659="","",DATEDIF(D2659,NOW(),"y"))))</f>
        <v/>
      </c>
      <c r="F2659" s="281"/>
      <c r="G2659" s="282"/>
      <c r="H2659" s="283" t="str">
        <f>IF(G2659="","",IF(G2659&gt;(auxiliar!L$2*14),"Sim","Não"))</f>
        <v/>
      </c>
      <c r="I2659" s="384" t="str">
        <f t="shared" si="174"/>
        <v/>
      </c>
      <c r="J2659" s="380" t="str">
        <f>IF(Table9[[#This Row],[Código do agregado
'[Entidade']]]="","",IF(A2659&lt;&gt;A2658,"A",IF(J2658="A","B",IF(J2658="B","C",IF(J2658="C","D",IF(J2658="D","E",IF(J2658="E","F",IF(J2658="F","G",IF(J2658="G","H",IF(J2658="H","I",IF(J2658="I","J",IF(J2658="J","K",IF(J2658="K","L",IF(J2658="L","M",IF(J2658="M","N",IF(J2658="N","O",IF(J2658="O","P",IF(J2658="P","Q"))))))))))))))))))</f>
        <v/>
      </c>
      <c r="K2659" s="284" t="str">
        <f t="shared" si="175"/>
        <v/>
      </c>
      <c r="L2659" s="285" t="str">
        <f t="shared" si="176"/>
        <v/>
      </c>
      <c r="M2659" s="286" t="str">
        <f t="shared" ca="1" si="177"/>
        <v/>
      </c>
      <c r="U2659" s="275"/>
    </row>
    <row r="2660" spans="1:21" x14ac:dyDescent="0.25">
      <c r="A2660" s="276"/>
      <c r="B2660" s="277" t="str">
        <f>IF(Table9[[#This Row],[Código do agregado
'[Entidade']]]="","",(CONCATENATE(VLOOKUP(Table9[[#This Row],[Código do agregado
'[Entidade']]],Table8[[Código do agregado '[Entidade']]:[Código do agregado
'[1º Direito']]],8,FALSE),".",Table9[[#This Row],[Membro]])))</f>
        <v/>
      </c>
      <c r="C2660" s="278"/>
      <c r="D2660" s="279"/>
      <c r="E2660" s="280" t="str">
        <f ca="1">IF(Table9[[#This Row],[Data de nascimento (aaaa-mm-dd)]]="","",(IF(A2660="","",DATEDIF(D2660,NOW(),"y"))))</f>
        <v/>
      </c>
      <c r="F2660" s="281"/>
      <c r="G2660" s="282"/>
      <c r="H2660" s="283" t="str">
        <f>IF(G2660="","",IF(G2660&gt;(auxiliar!L$2*14),"Sim","Não"))</f>
        <v/>
      </c>
      <c r="I2660" s="384" t="str">
        <f t="shared" si="174"/>
        <v/>
      </c>
      <c r="J2660" s="380" t="str">
        <f>IF(Table9[[#This Row],[Código do agregado
'[Entidade']]]="","",IF(A2660&lt;&gt;A2659,"A",IF(J2659="A","B",IF(J2659="B","C",IF(J2659="C","D",IF(J2659="D","E",IF(J2659="E","F",IF(J2659="F","G",IF(J2659="G","H",IF(J2659="H","I",IF(J2659="I","J",IF(J2659="J","K",IF(J2659="K","L",IF(J2659="L","M",IF(J2659="M","N",IF(J2659="N","O",IF(J2659="O","P",IF(J2659="P","Q"))))))))))))))))))</f>
        <v/>
      </c>
      <c r="K2660" s="284" t="str">
        <f t="shared" si="175"/>
        <v/>
      </c>
      <c r="L2660" s="285" t="str">
        <f t="shared" si="176"/>
        <v/>
      </c>
      <c r="M2660" s="286" t="str">
        <f t="shared" ca="1" si="177"/>
        <v/>
      </c>
      <c r="U2660" s="275"/>
    </row>
    <row r="2661" spans="1:21" x14ac:dyDescent="0.25">
      <c r="A2661" s="276"/>
      <c r="B2661" s="277" t="str">
        <f>IF(Table9[[#This Row],[Código do agregado
'[Entidade']]]="","",(CONCATENATE(VLOOKUP(Table9[[#This Row],[Código do agregado
'[Entidade']]],Table8[[Código do agregado '[Entidade']]:[Código do agregado
'[1º Direito']]],8,FALSE),".",Table9[[#This Row],[Membro]])))</f>
        <v/>
      </c>
      <c r="C2661" s="278"/>
      <c r="D2661" s="279"/>
      <c r="E2661" s="280" t="str">
        <f ca="1">IF(Table9[[#This Row],[Data de nascimento (aaaa-mm-dd)]]="","",(IF(A2661="","",DATEDIF(D2661,NOW(),"y"))))</f>
        <v/>
      </c>
      <c r="F2661" s="281"/>
      <c r="G2661" s="282"/>
      <c r="H2661" s="283" t="str">
        <f>IF(G2661="","",IF(G2661&gt;(auxiliar!L$2*14),"Sim","Não"))</f>
        <v/>
      </c>
      <c r="I2661" s="384" t="str">
        <f t="shared" si="174"/>
        <v/>
      </c>
      <c r="J2661" s="380" t="str">
        <f>IF(Table9[[#This Row],[Código do agregado
'[Entidade']]]="","",IF(A2661&lt;&gt;A2660,"A",IF(J2660="A","B",IF(J2660="B","C",IF(J2660="C","D",IF(J2660="D","E",IF(J2660="E","F",IF(J2660="F","G",IF(J2660="G","H",IF(J2660="H","I",IF(J2660="I","J",IF(J2660="J","K",IF(J2660="K","L",IF(J2660="L","M",IF(J2660="M","N",IF(J2660="N","O",IF(J2660="O","P",IF(J2660="P","Q"))))))))))))))))))</f>
        <v/>
      </c>
      <c r="K2661" s="284" t="str">
        <f t="shared" si="175"/>
        <v/>
      </c>
      <c r="L2661" s="285" t="str">
        <f t="shared" si="176"/>
        <v/>
      </c>
      <c r="M2661" s="286" t="str">
        <f t="shared" ca="1" si="177"/>
        <v/>
      </c>
      <c r="U2661" s="275"/>
    </row>
    <row r="2662" spans="1:21" x14ac:dyDescent="0.25">
      <c r="A2662" s="276"/>
      <c r="B2662" s="277" t="str">
        <f>IF(Table9[[#This Row],[Código do agregado
'[Entidade']]]="","",(CONCATENATE(VLOOKUP(Table9[[#This Row],[Código do agregado
'[Entidade']]],Table8[[Código do agregado '[Entidade']]:[Código do agregado
'[1º Direito']]],8,FALSE),".",Table9[[#This Row],[Membro]])))</f>
        <v/>
      </c>
      <c r="C2662" s="278"/>
      <c r="D2662" s="279"/>
      <c r="E2662" s="280" t="str">
        <f ca="1">IF(Table9[[#This Row],[Data de nascimento (aaaa-mm-dd)]]="","",(IF(A2662="","",DATEDIF(D2662,NOW(),"y"))))</f>
        <v/>
      </c>
      <c r="F2662" s="281"/>
      <c r="G2662" s="282"/>
      <c r="H2662" s="283" t="str">
        <f>IF(G2662="","",IF(G2662&gt;(auxiliar!L$2*14),"Sim","Não"))</f>
        <v/>
      </c>
      <c r="I2662" s="384" t="str">
        <f t="shared" si="174"/>
        <v/>
      </c>
      <c r="J2662" s="380" t="str">
        <f>IF(Table9[[#This Row],[Código do agregado
'[Entidade']]]="","",IF(A2662&lt;&gt;A2661,"A",IF(J2661="A","B",IF(J2661="B","C",IF(J2661="C","D",IF(J2661="D","E",IF(J2661="E","F",IF(J2661="F","G",IF(J2661="G","H",IF(J2661="H","I",IF(J2661="I","J",IF(J2661="J","K",IF(J2661="K","L",IF(J2661="L","M",IF(J2661="M","N",IF(J2661="N","O",IF(J2661="O","P",IF(J2661="P","Q"))))))))))))))))))</f>
        <v/>
      </c>
      <c r="K2662" s="284" t="str">
        <f t="shared" si="175"/>
        <v/>
      </c>
      <c r="L2662" s="285" t="str">
        <f t="shared" si="176"/>
        <v/>
      </c>
      <c r="M2662" s="286" t="str">
        <f t="shared" ca="1" si="177"/>
        <v/>
      </c>
      <c r="U2662" s="275"/>
    </row>
    <row r="2663" spans="1:21" x14ac:dyDescent="0.25">
      <c r="A2663" s="276"/>
      <c r="B2663" s="277" t="str">
        <f>IF(Table9[[#This Row],[Código do agregado
'[Entidade']]]="","",(CONCATENATE(VLOOKUP(Table9[[#This Row],[Código do agregado
'[Entidade']]],Table8[[Código do agregado '[Entidade']]:[Código do agregado
'[1º Direito']]],8,FALSE),".",Table9[[#This Row],[Membro]])))</f>
        <v/>
      </c>
      <c r="C2663" s="278"/>
      <c r="D2663" s="279"/>
      <c r="E2663" s="280" t="str">
        <f ca="1">IF(Table9[[#This Row],[Data de nascimento (aaaa-mm-dd)]]="","",(IF(A2663="","",DATEDIF(D2663,NOW(),"y"))))</f>
        <v/>
      </c>
      <c r="F2663" s="281"/>
      <c r="G2663" s="282"/>
      <c r="H2663" s="283" t="str">
        <f>IF(G2663="","",IF(G2663&gt;(auxiliar!L$2*14),"Sim","Não"))</f>
        <v/>
      </c>
      <c r="I2663" s="384" t="str">
        <f t="shared" si="174"/>
        <v/>
      </c>
      <c r="J2663" s="380" t="str">
        <f>IF(Table9[[#This Row],[Código do agregado
'[Entidade']]]="","",IF(A2663&lt;&gt;A2662,"A",IF(J2662="A","B",IF(J2662="B","C",IF(J2662="C","D",IF(J2662="D","E",IF(J2662="E","F",IF(J2662="F","G",IF(J2662="G","H",IF(J2662="H","I",IF(J2662="I","J",IF(J2662="J","K",IF(J2662="K","L",IF(J2662="L","M",IF(J2662="M","N",IF(J2662="N","O",IF(J2662="O","P",IF(J2662="P","Q"))))))))))))))))))</f>
        <v/>
      </c>
      <c r="K2663" s="284" t="str">
        <f t="shared" si="175"/>
        <v/>
      </c>
      <c r="L2663" s="285" t="str">
        <f t="shared" si="176"/>
        <v/>
      </c>
      <c r="M2663" s="286" t="str">
        <f t="shared" ca="1" si="177"/>
        <v/>
      </c>
      <c r="U2663" s="275"/>
    </row>
    <row r="2664" spans="1:21" x14ac:dyDescent="0.25">
      <c r="A2664" s="276"/>
      <c r="B2664" s="277" t="str">
        <f>IF(Table9[[#This Row],[Código do agregado
'[Entidade']]]="","",(CONCATENATE(VLOOKUP(Table9[[#This Row],[Código do agregado
'[Entidade']]],Table8[[Código do agregado '[Entidade']]:[Código do agregado
'[1º Direito']]],8,FALSE),".",Table9[[#This Row],[Membro]])))</f>
        <v/>
      </c>
      <c r="C2664" s="278"/>
      <c r="D2664" s="279"/>
      <c r="E2664" s="280" t="str">
        <f ca="1">IF(Table9[[#This Row],[Data de nascimento (aaaa-mm-dd)]]="","",(IF(A2664="","",DATEDIF(D2664,NOW(),"y"))))</f>
        <v/>
      </c>
      <c r="F2664" s="281"/>
      <c r="G2664" s="282"/>
      <c r="H2664" s="283" t="str">
        <f>IF(G2664="","",IF(G2664&gt;(auxiliar!L$2*14),"Sim","Não"))</f>
        <v/>
      </c>
      <c r="I2664" s="384" t="str">
        <f t="shared" si="174"/>
        <v/>
      </c>
      <c r="J2664" s="380" t="str">
        <f>IF(Table9[[#This Row],[Código do agregado
'[Entidade']]]="","",IF(A2664&lt;&gt;A2663,"A",IF(J2663="A","B",IF(J2663="B","C",IF(J2663="C","D",IF(J2663="D","E",IF(J2663="E","F",IF(J2663="F","G",IF(J2663="G","H",IF(J2663="H","I",IF(J2663="I","J",IF(J2663="J","K",IF(J2663="K","L",IF(J2663="L","M",IF(J2663="M","N",IF(J2663="N","O",IF(J2663="O","P",IF(J2663="P","Q"))))))))))))))))))</f>
        <v/>
      </c>
      <c r="K2664" s="284" t="str">
        <f t="shared" si="175"/>
        <v/>
      </c>
      <c r="L2664" s="285" t="str">
        <f t="shared" si="176"/>
        <v/>
      </c>
      <c r="M2664" s="286" t="str">
        <f t="shared" ca="1" si="177"/>
        <v/>
      </c>
      <c r="U2664" s="275"/>
    </row>
    <row r="2665" spans="1:21" x14ac:dyDescent="0.25">
      <c r="A2665" s="276"/>
      <c r="B2665" s="277" t="str">
        <f>IF(Table9[[#This Row],[Código do agregado
'[Entidade']]]="","",(CONCATENATE(VLOOKUP(Table9[[#This Row],[Código do agregado
'[Entidade']]],Table8[[Código do agregado '[Entidade']]:[Código do agregado
'[1º Direito']]],8,FALSE),".",Table9[[#This Row],[Membro]])))</f>
        <v/>
      </c>
      <c r="C2665" s="278"/>
      <c r="D2665" s="279"/>
      <c r="E2665" s="280" t="str">
        <f ca="1">IF(Table9[[#This Row],[Data de nascimento (aaaa-mm-dd)]]="","",(IF(A2665="","",DATEDIF(D2665,NOW(),"y"))))</f>
        <v/>
      </c>
      <c r="F2665" s="281"/>
      <c r="G2665" s="282"/>
      <c r="H2665" s="283" t="str">
        <f>IF(G2665="","",IF(G2665&gt;(auxiliar!L$2*14),"Sim","Não"))</f>
        <v/>
      </c>
      <c r="I2665" s="384" t="str">
        <f t="shared" si="174"/>
        <v/>
      </c>
      <c r="J2665" s="380" t="str">
        <f>IF(Table9[[#This Row],[Código do agregado
'[Entidade']]]="","",IF(A2665&lt;&gt;A2664,"A",IF(J2664="A","B",IF(J2664="B","C",IF(J2664="C","D",IF(J2664="D","E",IF(J2664="E","F",IF(J2664="F","G",IF(J2664="G","H",IF(J2664="H","I",IF(J2664="I","J",IF(J2664="J","K",IF(J2664="K","L",IF(J2664="L","M",IF(J2664="M","N",IF(J2664="N","O",IF(J2664="O","P",IF(J2664="P","Q"))))))))))))))))))</f>
        <v/>
      </c>
      <c r="K2665" s="284" t="str">
        <f t="shared" si="175"/>
        <v/>
      </c>
      <c r="L2665" s="285" t="str">
        <f t="shared" si="176"/>
        <v/>
      </c>
      <c r="M2665" s="286" t="str">
        <f t="shared" ca="1" si="177"/>
        <v/>
      </c>
      <c r="U2665" s="275"/>
    </row>
    <row r="2666" spans="1:21" x14ac:dyDescent="0.25">
      <c r="A2666" s="276"/>
      <c r="B2666" s="277" t="str">
        <f>IF(Table9[[#This Row],[Código do agregado
'[Entidade']]]="","",(CONCATENATE(VLOOKUP(Table9[[#This Row],[Código do agregado
'[Entidade']]],Table8[[Código do agregado '[Entidade']]:[Código do agregado
'[1º Direito']]],8,FALSE),".",Table9[[#This Row],[Membro]])))</f>
        <v/>
      </c>
      <c r="C2666" s="278"/>
      <c r="D2666" s="279"/>
      <c r="E2666" s="280" t="str">
        <f ca="1">IF(Table9[[#This Row],[Data de nascimento (aaaa-mm-dd)]]="","",(IF(A2666="","",DATEDIF(D2666,NOW(),"y"))))</f>
        <v/>
      </c>
      <c r="F2666" s="281"/>
      <c r="G2666" s="282"/>
      <c r="H2666" s="283" t="str">
        <f>IF(G2666="","",IF(G2666&gt;(auxiliar!L$2*14),"Sim","Não"))</f>
        <v/>
      </c>
      <c r="I2666" s="384" t="str">
        <f t="shared" si="174"/>
        <v/>
      </c>
      <c r="J2666" s="380" t="str">
        <f>IF(Table9[[#This Row],[Código do agregado
'[Entidade']]]="","",IF(A2666&lt;&gt;A2665,"A",IF(J2665="A","B",IF(J2665="B","C",IF(J2665="C","D",IF(J2665="D","E",IF(J2665="E","F",IF(J2665="F","G",IF(J2665="G","H",IF(J2665="H","I",IF(J2665="I","J",IF(J2665="J","K",IF(J2665="K","L",IF(J2665="L","M",IF(J2665="M","N",IF(J2665="N","O",IF(J2665="O","P",IF(J2665="P","Q"))))))))))))))))))</f>
        <v/>
      </c>
      <c r="K2666" s="284" t="str">
        <f t="shared" si="175"/>
        <v/>
      </c>
      <c r="L2666" s="285" t="str">
        <f t="shared" si="176"/>
        <v/>
      </c>
      <c r="M2666" s="286" t="str">
        <f t="shared" ca="1" si="177"/>
        <v/>
      </c>
      <c r="U2666" s="275"/>
    </row>
    <row r="2667" spans="1:21" x14ac:dyDescent="0.25">
      <c r="A2667" s="276"/>
      <c r="B2667" s="277" t="str">
        <f>IF(Table9[[#This Row],[Código do agregado
'[Entidade']]]="","",(CONCATENATE(VLOOKUP(Table9[[#This Row],[Código do agregado
'[Entidade']]],Table8[[Código do agregado '[Entidade']]:[Código do agregado
'[1º Direito']]],8,FALSE),".",Table9[[#This Row],[Membro]])))</f>
        <v/>
      </c>
      <c r="C2667" s="278"/>
      <c r="D2667" s="279"/>
      <c r="E2667" s="280" t="str">
        <f ca="1">IF(Table9[[#This Row],[Data de nascimento (aaaa-mm-dd)]]="","",(IF(A2667="","",DATEDIF(D2667,NOW(),"y"))))</f>
        <v/>
      </c>
      <c r="F2667" s="281"/>
      <c r="G2667" s="282"/>
      <c r="H2667" s="283" t="str">
        <f>IF(G2667="","",IF(G2667&gt;(auxiliar!L$2*14),"Sim","Não"))</f>
        <v/>
      </c>
      <c r="I2667" s="384" t="str">
        <f t="shared" si="174"/>
        <v/>
      </c>
      <c r="J2667" s="380" t="str">
        <f>IF(Table9[[#This Row],[Código do agregado
'[Entidade']]]="","",IF(A2667&lt;&gt;A2666,"A",IF(J2666="A","B",IF(J2666="B","C",IF(J2666="C","D",IF(J2666="D","E",IF(J2666="E","F",IF(J2666="F","G",IF(J2666="G","H",IF(J2666="H","I",IF(J2666="I","J",IF(J2666="J","K",IF(J2666="K","L",IF(J2666="L","M",IF(J2666="M","N",IF(J2666="N","O",IF(J2666="O","P",IF(J2666="P","Q"))))))))))))))))))</f>
        <v/>
      </c>
      <c r="K2667" s="284" t="str">
        <f t="shared" si="175"/>
        <v/>
      </c>
      <c r="L2667" s="285" t="str">
        <f t="shared" si="176"/>
        <v/>
      </c>
      <c r="M2667" s="286" t="str">
        <f t="shared" ca="1" si="177"/>
        <v/>
      </c>
      <c r="U2667" s="275"/>
    </row>
    <row r="2668" spans="1:21" x14ac:dyDescent="0.25">
      <c r="A2668" s="276"/>
      <c r="B2668" s="277" t="str">
        <f>IF(Table9[[#This Row],[Código do agregado
'[Entidade']]]="","",(CONCATENATE(VLOOKUP(Table9[[#This Row],[Código do agregado
'[Entidade']]],Table8[[Código do agregado '[Entidade']]:[Código do agregado
'[1º Direito']]],8,FALSE),".",Table9[[#This Row],[Membro]])))</f>
        <v/>
      </c>
      <c r="C2668" s="278"/>
      <c r="D2668" s="279"/>
      <c r="E2668" s="280" t="str">
        <f ca="1">IF(Table9[[#This Row],[Data de nascimento (aaaa-mm-dd)]]="","",(IF(A2668="","",DATEDIF(D2668,NOW(),"y"))))</f>
        <v/>
      </c>
      <c r="F2668" s="281"/>
      <c r="G2668" s="282"/>
      <c r="H2668" s="283" t="str">
        <f>IF(G2668="","",IF(G2668&gt;(auxiliar!L$2*14),"Sim","Não"))</f>
        <v/>
      </c>
      <c r="I2668" s="384" t="str">
        <f t="shared" si="174"/>
        <v/>
      </c>
      <c r="J2668" s="380" t="str">
        <f>IF(Table9[[#This Row],[Código do agregado
'[Entidade']]]="","",IF(A2668&lt;&gt;A2667,"A",IF(J2667="A","B",IF(J2667="B","C",IF(J2667="C","D",IF(J2667="D","E",IF(J2667="E","F",IF(J2667="F","G",IF(J2667="G","H",IF(J2667="H","I",IF(J2667="I","J",IF(J2667="J","K",IF(J2667="K","L",IF(J2667="L","M",IF(J2667="M","N",IF(J2667="N","O",IF(J2667="O","P",IF(J2667="P","Q"))))))))))))))))))</f>
        <v/>
      </c>
      <c r="K2668" s="284" t="str">
        <f t="shared" si="175"/>
        <v/>
      </c>
      <c r="L2668" s="285" t="str">
        <f t="shared" si="176"/>
        <v/>
      </c>
      <c r="M2668" s="286" t="str">
        <f t="shared" ca="1" si="177"/>
        <v/>
      </c>
      <c r="U2668" s="275"/>
    </row>
    <row r="2669" spans="1:21" x14ac:dyDescent="0.25">
      <c r="A2669" s="276"/>
      <c r="B2669" s="277" t="str">
        <f>IF(Table9[[#This Row],[Código do agregado
'[Entidade']]]="","",(CONCATENATE(VLOOKUP(Table9[[#This Row],[Código do agregado
'[Entidade']]],Table8[[Código do agregado '[Entidade']]:[Código do agregado
'[1º Direito']]],8,FALSE),".",Table9[[#This Row],[Membro]])))</f>
        <v/>
      </c>
      <c r="C2669" s="278"/>
      <c r="D2669" s="279"/>
      <c r="E2669" s="280" t="str">
        <f ca="1">IF(Table9[[#This Row],[Data de nascimento (aaaa-mm-dd)]]="","",(IF(A2669="","",DATEDIF(D2669,NOW(),"y"))))</f>
        <v/>
      </c>
      <c r="F2669" s="281"/>
      <c r="G2669" s="282"/>
      <c r="H2669" s="283" t="str">
        <f>IF(G2669="","",IF(G2669&gt;(auxiliar!L$2*14),"Sim","Não"))</f>
        <v/>
      </c>
      <c r="I2669" s="384" t="str">
        <f t="shared" si="174"/>
        <v/>
      </c>
      <c r="J2669" s="380" t="str">
        <f>IF(Table9[[#This Row],[Código do agregado
'[Entidade']]]="","",IF(A2669&lt;&gt;A2668,"A",IF(J2668="A","B",IF(J2668="B","C",IF(J2668="C","D",IF(J2668="D","E",IF(J2668="E","F",IF(J2668="F","G",IF(J2668="G","H",IF(J2668="H","I",IF(J2668="I","J",IF(J2668="J","K",IF(J2668="K","L",IF(J2668="L","M",IF(J2668="M","N",IF(J2668="N","O",IF(J2668="O","P",IF(J2668="P","Q"))))))))))))))))))</f>
        <v/>
      </c>
      <c r="K2669" s="284" t="str">
        <f t="shared" si="175"/>
        <v/>
      </c>
      <c r="L2669" s="285" t="str">
        <f t="shared" si="176"/>
        <v/>
      </c>
      <c r="M2669" s="286" t="str">
        <f t="shared" ca="1" si="177"/>
        <v/>
      </c>
      <c r="U2669" s="275"/>
    </row>
    <row r="2670" spans="1:21" x14ac:dyDescent="0.25">
      <c r="A2670" s="276"/>
      <c r="B2670" s="277" t="str">
        <f>IF(Table9[[#This Row],[Código do agregado
'[Entidade']]]="","",(CONCATENATE(VLOOKUP(Table9[[#This Row],[Código do agregado
'[Entidade']]],Table8[[Código do agregado '[Entidade']]:[Código do agregado
'[1º Direito']]],8,FALSE),".",Table9[[#This Row],[Membro]])))</f>
        <v/>
      </c>
      <c r="C2670" s="278"/>
      <c r="D2670" s="279"/>
      <c r="E2670" s="280" t="str">
        <f ca="1">IF(Table9[[#This Row],[Data de nascimento (aaaa-mm-dd)]]="","",(IF(A2670="","",DATEDIF(D2670,NOW(),"y"))))</f>
        <v/>
      </c>
      <c r="F2670" s="281"/>
      <c r="G2670" s="282"/>
      <c r="H2670" s="283" t="str">
        <f>IF(G2670="","",IF(G2670&gt;(auxiliar!L$2*14),"Sim","Não"))</f>
        <v/>
      </c>
      <c r="I2670" s="384" t="str">
        <f t="shared" si="174"/>
        <v/>
      </c>
      <c r="J2670" s="380" t="str">
        <f>IF(Table9[[#This Row],[Código do agregado
'[Entidade']]]="","",IF(A2670&lt;&gt;A2669,"A",IF(J2669="A","B",IF(J2669="B","C",IF(J2669="C","D",IF(J2669="D","E",IF(J2669="E","F",IF(J2669="F","G",IF(J2669="G","H",IF(J2669="H","I",IF(J2669="I","J",IF(J2669="J","K",IF(J2669="K","L",IF(J2669="L","M",IF(J2669="M","N",IF(J2669="N","O",IF(J2669="O","P",IF(J2669="P","Q"))))))))))))))))))</f>
        <v/>
      </c>
      <c r="K2670" s="284" t="str">
        <f t="shared" si="175"/>
        <v/>
      </c>
      <c r="L2670" s="285" t="str">
        <f t="shared" si="176"/>
        <v/>
      </c>
      <c r="M2670" s="286" t="str">
        <f t="shared" ca="1" si="177"/>
        <v/>
      </c>
      <c r="U2670" s="275"/>
    </row>
    <row r="2671" spans="1:21" x14ac:dyDescent="0.25">
      <c r="A2671" s="276"/>
      <c r="B2671" s="277" t="str">
        <f>IF(Table9[[#This Row],[Código do agregado
'[Entidade']]]="","",(CONCATENATE(VLOOKUP(Table9[[#This Row],[Código do agregado
'[Entidade']]],Table8[[Código do agregado '[Entidade']]:[Código do agregado
'[1º Direito']]],8,FALSE),".",Table9[[#This Row],[Membro]])))</f>
        <v/>
      </c>
      <c r="C2671" s="278"/>
      <c r="D2671" s="279"/>
      <c r="E2671" s="280" t="str">
        <f ca="1">IF(Table9[[#This Row],[Data de nascimento (aaaa-mm-dd)]]="","",(IF(A2671="","",DATEDIF(D2671,NOW(),"y"))))</f>
        <v/>
      </c>
      <c r="F2671" s="281"/>
      <c r="G2671" s="282"/>
      <c r="H2671" s="283" t="str">
        <f>IF(G2671="","",IF(G2671&gt;(auxiliar!L$2*14),"Sim","Não"))</f>
        <v/>
      </c>
      <c r="I2671" s="384" t="str">
        <f t="shared" si="174"/>
        <v/>
      </c>
      <c r="J2671" s="380" t="str">
        <f>IF(Table9[[#This Row],[Código do agregado
'[Entidade']]]="","",IF(A2671&lt;&gt;A2670,"A",IF(J2670="A","B",IF(J2670="B","C",IF(J2670="C","D",IF(J2670="D","E",IF(J2670="E","F",IF(J2670="F","G",IF(J2670="G","H",IF(J2670="H","I",IF(J2670="I","J",IF(J2670="J","K",IF(J2670="K","L",IF(J2670="L","M",IF(J2670="M","N",IF(J2670="N","O",IF(J2670="O","P",IF(J2670="P","Q"))))))))))))))))))</f>
        <v/>
      </c>
      <c r="K2671" s="284" t="str">
        <f t="shared" si="175"/>
        <v/>
      </c>
      <c r="L2671" s="285" t="str">
        <f t="shared" si="176"/>
        <v/>
      </c>
      <c r="M2671" s="286" t="str">
        <f t="shared" ca="1" si="177"/>
        <v/>
      </c>
      <c r="U2671" s="275"/>
    </row>
    <row r="2672" spans="1:21" x14ac:dyDescent="0.25">
      <c r="A2672" s="276"/>
      <c r="B2672" s="277" t="str">
        <f>IF(Table9[[#This Row],[Código do agregado
'[Entidade']]]="","",(CONCATENATE(VLOOKUP(Table9[[#This Row],[Código do agregado
'[Entidade']]],Table8[[Código do agregado '[Entidade']]:[Código do agregado
'[1º Direito']]],8,FALSE),".",Table9[[#This Row],[Membro]])))</f>
        <v/>
      </c>
      <c r="C2672" s="278"/>
      <c r="D2672" s="279"/>
      <c r="E2672" s="280" t="str">
        <f ca="1">IF(Table9[[#This Row],[Data de nascimento (aaaa-mm-dd)]]="","",(IF(A2672="","",DATEDIF(D2672,NOW(),"y"))))</f>
        <v/>
      </c>
      <c r="F2672" s="281"/>
      <c r="G2672" s="282"/>
      <c r="H2672" s="283" t="str">
        <f>IF(G2672="","",IF(G2672&gt;(auxiliar!L$2*14),"Sim","Não"))</f>
        <v/>
      </c>
      <c r="I2672" s="384" t="str">
        <f t="shared" si="174"/>
        <v/>
      </c>
      <c r="J2672" s="380" t="str">
        <f>IF(Table9[[#This Row],[Código do agregado
'[Entidade']]]="","",IF(A2672&lt;&gt;A2671,"A",IF(J2671="A","B",IF(J2671="B","C",IF(J2671="C","D",IF(J2671="D","E",IF(J2671="E","F",IF(J2671="F","G",IF(J2671="G","H",IF(J2671="H","I",IF(J2671="I","J",IF(J2671="J","K",IF(J2671="K","L",IF(J2671="L","M",IF(J2671="M","N",IF(J2671="N","O",IF(J2671="O","P",IF(J2671="P","Q"))))))))))))))))))</f>
        <v/>
      </c>
      <c r="K2672" s="284" t="str">
        <f t="shared" si="175"/>
        <v/>
      </c>
      <c r="L2672" s="285" t="str">
        <f t="shared" si="176"/>
        <v/>
      </c>
      <c r="M2672" s="286" t="str">
        <f t="shared" ca="1" si="177"/>
        <v/>
      </c>
      <c r="U2672" s="275"/>
    </row>
    <row r="2673" spans="1:21" x14ac:dyDescent="0.25">
      <c r="A2673" s="276"/>
      <c r="B2673" s="277" t="str">
        <f>IF(Table9[[#This Row],[Código do agregado
'[Entidade']]]="","",(CONCATENATE(VLOOKUP(Table9[[#This Row],[Código do agregado
'[Entidade']]],Table8[[Código do agregado '[Entidade']]:[Código do agregado
'[1º Direito']]],8,FALSE),".",Table9[[#This Row],[Membro]])))</f>
        <v/>
      </c>
      <c r="C2673" s="278"/>
      <c r="D2673" s="279"/>
      <c r="E2673" s="280" t="str">
        <f ca="1">IF(Table9[[#This Row],[Data de nascimento (aaaa-mm-dd)]]="","",(IF(A2673="","",DATEDIF(D2673,NOW(),"y"))))</f>
        <v/>
      </c>
      <c r="F2673" s="281"/>
      <c r="G2673" s="282"/>
      <c r="H2673" s="283" t="str">
        <f>IF(G2673="","",IF(G2673&gt;(auxiliar!L$2*14),"Sim","Não"))</f>
        <v/>
      </c>
      <c r="I2673" s="384" t="str">
        <f t="shared" si="174"/>
        <v/>
      </c>
      <c r="J2673" s="380" t="str">
        <f>IF(Table9[[#This Row],[Código do agregado
'[Entidade']]]="","",IF(A2673&lt;&gt;A2672,"A",IF(J2672="A","B",IF(J2672="B","C",IF(J2672="C","D",IF(J2672="D","E",IF(J2672="E","F",IF(J2672="F","G",IF(J2672="G","H",IF(J2672="H","I",IF(J2672="I","J",IF(J2672="J","K",IF(J2672="K","L",IF(J2672="L","M",IF(J2672="M","N",IF(J2672="N","O",IF(J2672="O","P",IF(J2672="P","Q"))))))))))))))))))</f>
        <v/>
      </c>
      <c r="K2673" s="284" t="str">
        <f t="shared" si="175"/>
        <v/>
      </c>
      <c r="L2673" s="285" t="str">
        <f t="shared" si="176"/>
        <v/>
      </c>
      <c r="M2673" s="286" t="str">
        <f t="shared" ca="1" si="177"/>
        <v/>
      </c>
      <c r="U2673" s="275"/>
    </row>
    <row r="2674" spans="1:21" x14ac:dyDescent="0.25">
      <c r="A2674" s="276"/>
      <c r="B2674" s="277" t="str">
        <f>IF(Table9[[#This Row],[Código do agregado
'[Entidade']]]="","",(CONCATENATE(VLOOKUP(Table9[[#This Row],[Código do agregado
'[Entidade']]],Table8[[Código do agregado '[Entidade']]:[Código do agregado
'[1º Direito']]],8,FALSE),".",Table9[[#This Row],[Membro]])))</f>
        <v/>
      </c>
      <c r="C2674" s="278"/>
      <c r="D2674" s="279"/>
      <c r="E2674" s="280" t="str">
        <f ca="1">IF(Table9[[#This Row],[Data de nascimento (aaaa-mm-dd)]]="","",(IF(A2674="","",DATEDIF(D2674,NOW(),"y"))))</f>
        <v/>
      </c>
      <c r="F2674" s="281"/>
      <c r="G2674" s="282"/>
      <c r="H2674" s="283" t="str">
        <f>IF(G2674="","",IF(G2674&gt;(auxiliar!L$2*14),"Sim","Não"))</f>
        <v/>
      </c>
      <c r="I2674" s="384" t="str">
        <f t="shared" si="174"/>
        <v/>
      </c>
      <c r="J2674" s="380" t="str">
        <f>IF(Table9[[#This Row],[Código do agregado
'[Entidade']]]="","",IF(A2674&lt;&gt;A2673,"A",IF(J2673="A","B",IF(J2673="B","C",IF(J2673="C","D",IF(J2673="D","E",IF(J2673="E","F",IF(J2673="F","G",IF(J2673="G","H",IF(J2673="H","I",IF(J2673="I","J",IF(J2673="J","K",IF(J2673="K","L",IF(J2673="L","M",IF(J2673="M","N",IF(J2673="N","O",IF(J2673="O","P",IF(J2673="P","Q"))))))))))))))))))</f>
        <v/>
      </c>
      <c r="K2674" s="284" t="str">
        <f t="shared" si="175"/>
        <v/>
      </c>
      <c r="L2674" s="285" t="str">
        <f t="shared" si="176"/>
        <v/>
      </c>
      <c r="M2674" s="286" t="str">
        <f t="shared" ca="1" si="177"/>
        <v/>
      </c>
      <c r="U2674" s="275"/>
    </row>
    <row r="2675" spans="1:21" x14ac:dyDescent="0.25">
      <c r="A2675" s="276"/>
      <c r="B2675" s="277" t="str">
        <f>IF(Table9[[#This Row],[Código do agregado
'[Entidade']]]="","",(CONCATENATE(VLOOKUP(Table9[[#This Row],[Código do agregado
'[Entidade']]],Table8[[Código do agregado '[Entidade']]:[Código do agregado
'[1º Direito']]],8,FALSE),".",Table9[[#This Row],[Membro]])))</f>
        <v/>
      </c>
      <c r="C2675" s="278"/>
      <c r="D2675" s="279"/>
      <c r="E2675" s="280" t="str">
        <f ca="1">IF(Table9[[#This Row],[Data de nascimento (aaaa-mm-dd)]]="","",(IF(A2675="","",DATEDIF(D2675,NOW(),"y"))))</f>
        <v/>
      </c>
      <c r="F2675" s="281"/>
      <c r="G2675" s="282"/>
      <c r="H2675" s="283" t="str">
        <f>IF(G2675="","",IF(G2675&gt;(auxiliar!L$2*14),"Sim","Não"))</f>
        <v/>
      </c>
      <c r="I2675" s="384" t="str">
        <f t="shared" si="174"/>
        <v/>
      </c>
      <c r="J2675" s="380" t="str">
        <f>IF(Table9[[#This Row],[Código do agregado
'[Entidade']]]="","",IF(A2675&lt;&gt;A2674,"A",IF(J2674="A","B",IF(J2674="B","C",IF(J2674="C","D",IF(J2674="D","E",IF(J2674="E","F",IF(J2674="F","G",IF(J2674="G","H",IF(J2674="H","I",IF(J2674="I","J",IF(J2674="J","K",IF(J2674="K","L",IF(J2674="L","M",IF(J2674="M","N",IF(J2674="N","O",IF(J2674="O","P",IF(J2674="P","Q"))))))))))))))))))</f>
        <v/>
      </c>
      <c r="K2675" s="284" t="str">
        <f t="shared" si="175"/>
        <v/>
      </c>
      <c r="L2675" s="285" t="str">
        <f t="shared" si="176"/>
        <v/>
      </c>
      <c r="M2675" s="286" t="str">
        <f t="shared" ca="1" si="177"/>
        <v/>
      </c>
      <c r="U2675" s="275"/>
    </row>
    <row r="2676" spans="1:21" x14ac:dyDescent="0.25">
      <c r="A2676" s="276"/>
      <c r="B2676" s="277" t="str">
        <f>IF(Table9[[#This Row],[Código do agregado
'[Entidade']]]="","",(CONCATENATE(VLOOKUP(Table9[[#This Row],[Código do agregado
'[Entidade']]],Table8[[Código do agregado '[Entidade']]:[Código do agregado
'[1º Direito']]],8,FALSE),".",Table9[[#This Row],[Membro]])))</f>
        <v/>
      </c>
      <c r="C2676" s="278"/>
      <c r="D2676" s="279"/>
      <c r="E2676" s="280" t="str">
        <f ca="1">IF(Table9[[#This Row],[Data de nascimento (aaaa-mm-dd)]]="","",(IF(A2676="","",DATEDIF(D2676,NOW(),"y"))))</f>
        <v/>
      </c>
      <c r="F2676" s="281"/>
      <c r="G2676" s="282"/>
      <c r="H2676" s="283" t="str">
        <f>IF(G2676="","",IF(G2676&gt;(auxiliar!L$2*14),"Sim","Não"))</f>
        <v/>
      </c>
      <c r="I2676" s="384" t="str">
        <f t="shared" si="174"/>
        <v/>
      </c>
      <c r="J2676" s="380" t="str">
        <f>IF(Table9[[#This Row],[Código do agregado
'[Entidade']]]="","",IF(A2676&lt;&gt;A2675,"A",IF(J2675="A","B",IF(J2675="B","C",IF(J2675="C","D",IF(J2675="D","E",IF(J2675="E","F",IF(J2675="F","G",IF(J2675="G","H",IF(J2675="H","I",IF(J2675="I","J",IF(J2675="J","K",IF(J2675="K","L",IF(J2675="L","M",IF(J2675="M","N",IF(J2675="N","O",IF(J2675="O","P",IF(J2675="P","Q"))))))))))))))))))</f>
        <v/>
      </c>
      <c r="K2676" s="284" t="str">
        <f t="shared" si="175"/>
        <v/>
      </c>
      <c r="L2676" s="285" t="str">
        <f t="shared" si="176"/>
        <v/>
      </c>
      <c r="M2676" s="286" t="str">
        <f t="shared" ca="1" si="177"/>
        <v/>
      </c>
      <c r="U2676" s="275"/>
    </row>
    <row r="2677" spans="1:21" x14ac:dyDescent="0.25">
      <c r="A2677" s="276"/>
      <c r="B2677" s="277" t="str">
        <f>IF(Table9[[#This Row],[Código do agregado
'[Entidade']]]="","",(CONCATENATE(VLOOKUP(Table9[[#This Row],[Código do agregado
'[Entidade']]],Table8[[Código do agregado '[Entidade']]:[Código do agregado
'[1º Direito']]],8,FALSE),".",Table9[[#This Row],[Membro]])))</f>
        <v/>
      </c>
      <c r="C2677" s="278"/>
      <c r="D2677" s="279"/>
      <c r="E2677" s="280" t="str">
        <f ca="1">IF(Table9[[#This Row],[Data de nascimento (aaaa-mm-dd)]]="","",(IF(A2677="","",DATEDIF(D2677,NOW(),"y"))))</f>
        <v/>
      </c>
      <c r="F2677" s="281"/>
      <c r="G2677" s="282"/>
      <c r="H2677" s="283" t="str">
        <f>IF(G2677="","",IF(G2677&gt;(auxiliar!L$2*14),"Sim","Não"))</f>
        <v/>
      </c>
      <c r="I2677" s="384" t="str">
        <f t="shared" si="174"/>
        <v/>
      </c>
      <c r="J2677" s="380" t="str">
        <f>IF(Table9[[#This Row],[Código do agregado
'[Entidade']]]="","",IF(A2677&lt;&gt;A2676,"A",IF(J2676="A","B",IF(J2676="B","C",IF(J2676="C","D",IF(J2676="D","E",IF(J2676="E","F",IF(J2676="F","G",IF(J2676="G","H",IF(J2676="H","I",IF(J2676="I","J",IF(J2676="J","K",IF(J2676="K","L",IF(J2676="L","M",IF(J2676="M","N",IF(J2676="N","O",IF(J2676="O","P",IF(J2676="P","Q"))))))))))))))))))</f>
        <v/>
      </c>
      <c r="K2677" s="284" t="str">
        <f t="shared" si="175"/>
        <v/>
      </c>
      <c r="L2677" s="285" t="str">
        <f t="shared" si="176"/>
        <v/>
      </c>
      <c r="M2677" s="286" t="str">
        <f t="shared" ca="1" si="177"/>
        <v/>
      </c>
      <c r="U2677" s="275"/>
    </row>
    <row r="2678" spans="1:21" x14ac:dyDescent="0.25">
      <c r="A2678" s="276"/>
      <c r="B2678" s="277" t="str">
        <f>IF(Table9[[#This Row],[Código do agregado
'[Entidade']]]="","",(CONCATENATE(VLOOKUP(Table9[[#This Row],[Código do agregado
'[Entidade']]],Table8[[Código do agregado '[Entidade']]:[Código do agregado
'[1º Direito']]],8,FALSE),".",Table9[[#This Row],[Membro]])))</f>
        <v/>
      </c>
      <c r="C2678" s="278"/>
      <c r="D2678" s="279"/>
      <c r="E2678" s="280" t="str">
        <f ca="1">IF(Table9[[#This Row],[Data de nascimento (aaaa-mm-dd)]]="","",(IF(A2678="","",DATEDIF(D2678,NOW(),"y"))))</f>
        <v/>
      </c>
      <c r="F2678" s="281"/>
      <c r="G2678" s="282"/>
      <c r="H2678" s="283" t="str">
        <f>IF(G2678="","",IF(G2678&gt;(auxiliar!L$2*14),"Sim","Não"))</f>
        <v/>
      </c>
      <c r="I2678" s="384" t="str">
        <f t="shared" si="174"/>
        <v/>
      </c>
      <c r="J2678" s="380" t="str">
        <f>IF(Table9[[#This Row],[Código do agregado
'[Entidade']]]="","",IF(A2678&lt;&gt;A2677,"A",IF(J2677="A","B",IF(J2677="B","C",IF(J2677="C","D",IF(J2677="D","E",IF(J2677="E","F",IF(J2677="F","G",IF(J2677="G","H",IF(J2677="H","I",IF(J2677="I","J",IF(J2677="J","K",IF(J2677="K","L",IF(J2677="L","M",IF(J2677="M","N",IF(J2677="N","O",IF(J2677="O","P",IF(J2677="P","Q"))))))))))))))))))</f>
        <v/>
      </c>
      <c r="K2678" s="284" t="str">
        <f t="shared" si="175"/>
        <v/>
      </c>
      <c r="L2678" s="285" t="str">
        <f t="shared" si="176"/>
        <v/>
      </c>
      <c r="M2678" s="286" t="str">
        <f t="shared" ca="1" si="177"/>
        <v/>
      </c>
      <c r="U2678" s="275"/>
    </row>
    <row r="2679" spans="1:21" x14ac:dyDescent="0.25">
      <c r="A2679" s="276"/>
      <c r="B2679" s="277" t="str">
        <f>IF(Table9[[#This Row],[Código do agregado
'[Entidade']]]="","",(CONCATENATE(VLOOKUP(Table9[[#This Row],[Código do agregado
'[Entidade']]],Table8[[Código do agregado '[Entidade']]:[Código do agregado
'[1º Direito']]],8,FALSE),".",Table9[[#This Row],[Membro]])))</f>
        <v/>
      </c>
      <c r="C2679" s="278"/>
      <c r="D2679" s="279"/>
      <c r="E2679" s="280" t="str">
        <f ca="1">IF(Table9[[#This Row],[Data de nascimento (aaaa-mm-dd)]]="","",(IF(A2679="","",DATEDIF(D2679,NOW(),"y"))))</f>
        <v/>
      </c>
      <c r="F2679" s="281"/>
      <c r="G2679" s="282"/>
      <c r="H2679" s="283" t="str">
        <f>IF(G2679="","",IF(G2679&gt;(auxiliar!L$2*14),"Sim","Não"))</f>
        <v/>
      </c>
      <c r="I2679" s="384" t="str">
        <f t="shared" si="174"/>
        <v/>
      </c>
      <c r="J2679" s="380" t="str">
        <f>IF(Table9[[#This Row],[Código do agregado
'[Entidade']]]="","",IF(A2679&lt;&gt;A2678,"A",IF(J2678="A","B",IF(J2678="B","C",IF(J2678="C","D",IF(J2678="D","E",IF(J2678="E","F",IF(J2678="F","G",IF(J2678="G","H",IF(J2678="H","I",IF(J2678="I","J",IF(J2678="J","K",IF(J2678="K","L",IF(J2678="L","M",IF(J2678="M","N",IF(J2678="N","O",IF(J2678="O","P",IF(J2678="P","Q"))))))))))))))))))</f>
        <v/>
      </c>
      <c r="K2679" s="284" t="str">
        <f t="shared" si="175"/>
        <v/>
      </c>
      <c r="L2679" s="285" t="str">
        <f t="shared" si="176"/>
        <v/>
      </c>
      <c r="M2679" s="286" t="str">
        <f t="shared" ca="1" si="177"/>
        <v/>
      </c>
      <c r="U2679" s="275"/>
    </row>
    <row r="2680" spans="1:21" x14ac:dyDescent="0.25">
      <c r="A2680" s="276"/>
      <c r="B2680" s="277" t="str">
        <f>IF(Table9[[#This Row],[Código do agregado
'[Entidade']]]="","",(CONCATENATE(VLOOKUP(Table9[[#This Row],[Código do agregado
'[Entidade']]],Table8[[Código do agregado '[Entidade']]:[Código do agregado
'[1º Direito']]],8,FALSE),".",Table9[[#This Row],[Membro]])))</f>
        <v/>
      </c>
      <c r="C2680" s="278"/>
      <c r="D2680" s="279"/>
      <c r="E2680" s="280" t="str">
        <f ca="1">IF(Table9[[#This Row],[Data de nascimento (aaaa-mm-dd)]]="","",(IF(A2680="","",DATEDIF(D2680,NOW(),"y"))))</f>
        <v/>
      </c>
      <c r="F2680" s="281"/>
      <c r="G2680" s="282"/>
      <c r="H2680" s="283" t="str">
        <f>IF(G2680="","",IF(G2680&gt;(auxiliar!L$2*14),"Sim","Não"))</f>
        <v/>
      </c>
      <c r="I2680" s="384" t="str">
        <f t="shared" si="174"/>
        <v/>
      </c>
      <c r="J2680" s="380" t="str">
        <f>IF(Table9[[#This Row],[Código do agregado
'[Entidade']]]="","",IF(A2680&lt;&gt;A2679,"A",IF(J2679="A","B",IF(J2679="B","C",IF(J2679="C","D",IF(J2679="D","E",IF(J2679="E","F",IF(J2679="F","G",IF(J2679="G","H",IF(J2679="H","I",IF(J2679="I","J",IF(J2679="J","K",IF(J2679="K","L",IF(J2679="L","M",IF(J2679="M","N",IF(J2679="N","O",IF(J2679="O","P",IF(J2679="P","Q"))))))))))))))))))</f>
        <v/>
      </c>
      <c r="K2680" s="284" t="str">
        <f t="shared" si="175"/>
        <v/>
      </c>
      <c r="L2680" s="285" t="str">
        <f t="shared" si="176"/>
        <v/>
      </c>
      <c r="M2680" s="286" t="str">
        <f t="shared" ca="1" si="177"/>
        <v/>
      </c>
      <c r="U2680" s="275"/>
    </row>
    <row r="2681" spans="1:21" x14ac:dyDescent="0.25">
      <c r="A2681" s="276"/>
      <c r="B2681" s="277" t="str">
        <f>IF(Table9[[#This Row],[Código do agregado
'[Entidade']]]="","",(CONCATENATE(VLOOKUP(Table9[[#This Row],[Código do agregado
'[Entidade']]],Table8[[Código do agregado '[Entidade']]:[Código do agregado
'[1º Direito']]],8,FALSE),".",Table9[[#This Row],[Membro]])))</f>
        <v/>
      </c>
      <c r="C2681" s="278"/>
      <c r="D2681" s="279"/>
      <c r="E2681" s="280" t="str">
        <f ca="1">IF(Table9[[#This Row],[Data de nascimento (aaaa-mm-dd)]]="","",(IF(A2681="","",DATEDIF(D2681,NOW(),"y"))))</f>
        <v/>
      </c>
      <c r="F2681" s="281"/>
      <c r="G2681" s="282"/>
      <c r="H2681" s="283" t="str">
        <f>IF(G2681="","",IF(G2681&gt;(auxiliar!L$2*14),"Sim","Não"))</f>
        <v/>
      </c>
      <c r="I2681" s="384" t="str">
        <f t="shared" si="174"/>
        <v/>
      </c>
      <c r="J2681" s="380" t="str">
        <f>IF(Table9[[#This Row],[Código do agregado
'[Entidade']]]="","",IF(A2681&lt;&gt;A2680,"A",IF(J2680="A","B",IF(J2680="B","C",IF(J2680="C","D",IF(J2680="D","E",IF(J2680="E","F",IF(J2680="F","G",IF(J2680="G","H",IF(J2680="H","I",IF(J2680="I","J",IF(J2680="J","K",IF(J2680="K","L",IF(J2680="L","M",IF(J2680="M","N",IF(J2680="N","O",IF(J2680="O","P",IF(J2680="P","Q"))))))))))))))))))</f>
        <v/>
      </c>
      <c r="K2681" s="284" t="str">
        <f t="shared" si="175"/>
        <v/>
      </c>
      <c r="L2681" s="285" t="str">
        <f t="shared" si="176"/>
        <v/>
      </c>
      <c r="M2681" s="286" t="str">
        <f t="shared" ca="1" si="177"/>
        <v/>
      </c>
      <c r="U2681" s="275"/>
    </row>
    <row r="2682" spans="1:21" x14ac:dyDescent="0.25">
      <c r="A2682" s="276"/>
      <c r="B2682" s="277" t="str">
        <f>IF(Table9[[#This Row],[Código do agregado
'[Entidade']]]="","",(CONCATENATE(VLOOKUP(Table9[[#This Row],[Código do agregado
'[Entidade']]],Table8[[Código do agregado '[Entidade']]:[Código do agregado
'[1º Direito']]],8,FALSE),".",Table9[[#This Row],[Membro]])))</f>
        <v/>
      </c>
      <c r="C2682" s="278"/>
      <c r="D2682" s="279"/>
      <c r="E2682" s="280" t="str">
        <f ca="1">IF(Table9[[#This Row],[Data de nascimento (aaaa-mm-dd)]]="","",(IF(A2682="","",DATEDIF(D2682,NOW(),"y"))))</f>
        <v/>
      </c>
      <c r="F2682" s="281"/>
      <c r="G2682" s="282"/>
      <c r="H2682" s="283" t="str">
        <f>IF(G2682="","",IF(G2682&gt;(auxiliar!L$2*14),"Sim","Não"))</f>
        <v/>
      </c>
      <c r="I2682" s="384" t="str">
        <f t="shared" si="174"/>
        <v/>
      </c>
      <c r="J2682" s="380" t="str">
        <f>IF(Table9[[#This Row],[Código do agregado
'[Entidade']]]="","",IF(A2682&lt;&gt;A2681,"A",IF(J2681="A","B",IF(J2681="B","C",IF(J2681="C","D",IF(J2681="D","E",IF(J2681="E","F",IF(J2681="F","G",IF(J2681="G","H",IF(J2681="H","I",IF(J2681="I","J",IF(J2681="J","K",IF(J2681="K","L",IF(J2681="L","M",IF(J2681="M","N",IF(J2681="N","O",IF(J2681="O","P",IF(J2681="P","Q"))))))))))))))))))</f>
        <v/>
      </c>
      <c r="K2682" s="284" t="str">
        <f t="shared" si="175"/>
        <v/>
      </c>
      <c r="L2682" s="285" t="str">
        <f t="shared" si="176"/>
        <v/>
      </c>
      <c r="M2682" s="286" t="str">
        <f t="shared" ca="1" si="177"/>
        <v/>
      </c>
      <c r="U2682" s="275"/>
    </row>
    <row r="2683" spans="1:21" x14ac:dyDescent="0.25">
      <c r="A2683" s="276"/>
      <c r="B2683" s="277" t="str">
        <f>IF(Table9[[#This Row],[Código do agregado
'[Entidade']]]="","",(CONCATENATE(VLOOKUP(Table9[[#This Row],[Código do agregado
'[Entidade']]],Table8[[Código do agregado '[Entidade']]:[Código do agregado
'[1º Direito']]],8,FALSE),".",Table9[[#This Row],[Membro]])))</f>
        <v/>
      </c>
      <c r="C2683" s="278"/>
      <c r="D2683" s="279"/>
      <c r="E2683" s="280" t="str">
        <f ca="1">IF(Table9[[#This Row],[Data de nascimento (aaaa-mm-dd)]]="","",(IF(A2683="","",DATEDIF(D2683,NOW(),"y"))))</f>
        <v/>
      </c>
      <c r="F2683" s="281"/>
      <c r="G2683" s="282"/>
      <c r="H2683" s="283" t="str">
        <f>IF(G2683="","",IF(G2683&gt;(auxiliar!L$2*14),"Sim","Não"))</f>
        <v/>
      </c>
      <c r="I2683" s="384" t="str">
        <f t="shared" si="174"/>
        <v/>
      </c>
      <c r="J2683" s="380" t="str">
        <f>IF(Table9[[#This Row],[Código do agregado
'[Entidade']]]="","",IF(A2683&lt;&gt;A2682,"A",IF(J2682="A","B",IF(J2682="B","C",IF(J2682="C","D",IF(J2682="D","E",IF(J2682="E","F",IF(J2682="F","G",IF(J2682="G","H",IF(J2682="H","I",IF(J2682="I","J",IF(J2682="J","K",IF(J2682="K","L",IF(J2682="L","M",IF(J2682="M","N",IF(J2682="N","O",IF(J2682="O","P",IF(J2682="P","Q"))))))))))))))))))</f>
        <v/>
      </c>
      <c r="K2683" s="284" t="str">
        <f t="shared" si="175"/>
        <v/>
      </c>
      <c r="L2683" s="285" t="str">
        <f t="shared" si="176"/>
        <v/>
      </c>
      <c r="M2683" s="286" t="str">
        <f t="shared" ca="1" si="177"/>
        <v/>
      </c>
      <c r="U2683" s="275"/>
    </row>
    <row r="2684" spans="1:21" x14ac:dyDescent="0.25">
      <c r="A2684" s="276"/>
      <c r="B2684" s="277" t="str">
        <f>IF(Table9[[#This Row],[Código do agregado
'[Entidade']]]="","",(CONCATENATE(VLOOKUP(Table9[[#This Row],[Código do agregado
'[Entidade']]],Table8[[Código do agregado '[Entidade']]:[Código do agregado
'[1º Direito']]],8,FALSE),".",Table9[[#This Row],[Membro]])))</f>
        <v/>
      </c>
      <c r="C2684" s="278"/>
      <c r="D2684" s="279"/>
      <c r="E2684" s="280" t="str">
        <f ca="1">IF(Table9[[#This Row],[Data de nascimento (aaaa-mm-dd)]]="","",(IF(A2684="","",DATEDIF(D2684,NOW(),"y"))))</f>
        <v/>
      </c>
      <c r="F2684" s="281"/>
      <c r="G2684" s="282"/>
      <c r="H2684" s="283" t="str">
        <f>IF(G2684="","",IF(G2684&gt;(auxiliar!L$2*14),"Sim","Não"))</f>
        <v/>
      </c>
      <c r="I2684" s="384" t="str">
        <f t="shared" si="174"/>
        <v/>
      </c>
      <c r="J2684" s="380" t="str">
        <f>IF(Table9[[#This Row],[Código do agregado
'[Entidade']]]="","",IF(A2684&lt;&gt;A2683,"A",IF(J2683="A","B",IF(J2683="B","C",IF(J2683="C","D",IF(J2683="D","E",IF(J2683="E","F",IF(J2683="F","G",IF(J2683="G","H",IF(J2683="H","I",IF(J2683="I","J",IF(J2683="J","K",IF(J2683="K","L",IF(J2683="L","M",IF(J2683="M","N",IF(J2683="N","O",IF(J2683="O","P",IF(J2683="P","Q"))))))))))))))))))</f>
        <v/>
      </c>
      <c r="K2684" s="284" t="str">
        <f t="shared" si="175"/>
        <v/>
      </c>
      <c r="L2684" s="285" t="str">
        <f t="shared" si="176"/>
        <v/>
      </c>
      <c r="M2684" s="286" t="str">
        <f t="shared" ca="1" si="177"/>
        <v/>
      </c>
      <c r="U2684" s="275"/>
    </row>
    <row r="2685" spans="1:21" x14ac:dyDescent="0.25">
      <c r="A2685" s="276"/>
      <c r="B2685" s="277" t="str">
        <f>IF(Table9[[#This Row],[Código do agregado
'[Entidade']]]="","",(CONCATENATE(VLOOKUP(Table9[[#This Row],[Código do agregado
'[Entidade']]],Table8[[Código do agregado '[Entidade']]:[Código do agregado
'[1º Direito']]],8,FALSE),".",Table9[[#This Row],[Membro]])))</f>
        <v/>
      </c>
      <c r="C2685" s="278"/>
      <c r="D2685" s="279"/>
      <c r="E2685" s="280" t="str">
        <f ca="1">IF(Table9[[#This Row],[Data de nascimento (aaaa-mm-dd)]]="","",(IF(A2685="","",DATEDIF(D2685,NOW(),"y"))))</f>
        <v/>
      </c>
      <c r="F2685" s="281"/>
      <c r="G2685" s="282"/>
      <c r="H2685" s="283" t="str">
        <f>IF(G2685="","",IF(G2685&gt;(auxiliar!L$2*14),"Sim","Não"))</f>
        <v/>
      </c>
      <c r="I2685" s="384" t="str">
        <f t="shared" si="174"/>
        <v/>
      </c>
      <c r="J2685" s="380" t="str">
        <f>IF(Table9[[#This Row],[Código do agregado
'[Entidade']]]="","",IF(A2685&lt;&gt;A2684,"A",IF(J2684="A","B",IF(J2684="B","C",IF(J2684="C","D",IF(J2684="D","E",IF(J2684="E","F",IF(J2684="F","G",IF(J2684="G","H",IF(J2684="H","I",IF(J2684="I","J",IF(J2684="J","K",IF(J2684="K","L",IF(J2684="L","M",IF(J2684="M","N",IF(J2684="N","O",IF(J2684="O","P",IF(J2684="P","Q"))))))))))))))))))</f>
        <v/>
      </c>
      <c r="K2685" s="284" t="str">
        <f t="shared" si="175"/>
        <v/>
      </c>
      <c r="L2685" s="285" t="str">
        <f t="shared" si="176"/>
        <v/>
      </c>
      <c r="M2685" s="286" t="str">
        <f t="shared" ca="1" si="177"/>
        <v/>
      </c>
      <c r="U2685" s="275"/>
    </row>
    <row r="2686" spans="1:21" x14ac:dyDescent="0.25">
      <c r="A2686" s="276"/>
      <c r="B2686" s="277" t="str">
        <f>IF(Table9[[#This Row],[Código do agregado
'[Entidade']]]="","",(CONCATENATE(VLOOKUP(Table9[[#This Row],[Código do agregado
'[Entidade']]],Table8[[Código do agregado '[Entidade']]:[Código do agregado
'[1º Direito']]],8,FALSE),".",Table9[[#This Row],[Membro]])))</f>
        <v/>
      </c>
      <c r="C2686" s="278"/>
      <c r="D2686" s="279"/>
      <c r="E2686" s="280" t="str">
        <f ca="1">IF(Table9[[#This Row],[Data de nascimento (aaaa-mm-dd)]]="","",(IF(A2686="","",DATEDIF(D2686,NOW(),"y"))))</f>
        <v/>
      </c>
      <c r="F2686" s="281"/>
      <c r="G2686" s="282"/>
      <c r="H2686" s="283" t="str">
        <f>IF(G2686="","",IF(G2686&gt;(auxiliar!L$2*14),"Sim","Não"))</f>
        <v/>
      </c>
      <c r="I2686" s="384" t="str">
        <f t="shared" si="174"/>
        <v/>
      </c>
      <c r="J2686" s="380" t="str">
        <f>IF(Table9[[#This Row],[Código do agregado
'[Entidade']]]="","",IF(A2686&lt;&gt;A2685,"A",IF(J2685="A","B",IF(J2685="B","C",IF(J2685="C","D",IF(J2685="D","E",IF(J2685="E","F",IF(J2685="F","G",IF(J2685="G","H",IF(J2685="H","I",IF(J2685="I","J",IF(J2685="J","K",IF(J2685="K","L",IF(J2685="L","M",IF(J2685="M","N",IF(J2685="N","O",IF(J2685="O","P",IF(J2685="P","Q"))))))))))))))))))</f>
        <v/>
      </c>
      <c r="K2686" s="284" t="str">
        <f t="shared" si="175"/>
        <v/>
      </c>
      <c r="L2686" s="285" t="str">
        <f t="shared" si="176"/>
        <v/>
      </c>
      <c r="M2686" s="286" t="str">
        <f t="shared" ca="1" si="177"/>
        <v/>
      </c>
      <c r="U2686" s="275"/>
    </row>
    <row r="2687" spans="1:21" x14ac:dyDescent="0.25">
      <c r="A2687" s="276"/>
      <c r="B2687" s="277" t="str">
        <f>IF(Table9[[#This Row],[Código do agregado
'[Entidade']]]="","",(CONCATENATE(VLOOKUP(Table9[[#This Row],[Código do agregado
'[Entidade']]],Table8[[Código do agregado '[Entidade']]:[Código do agregado
'[1º Direito']]],8,FALSE),".",Table9[[#This Row],[Membro]])))</f>
        <v/>
      </c>
      <c r="C2687" s="278"/>
      <c r="D2687" s="279"/>
      <c r="E2687" s="280" t="str">
        <f ca="1">IF(Table9[[#This Row],[Data de nascimento (aaaa-mm-dd)]]="","",(IF(A2687="","",DATEDIF(D2687,NOW(),"y"))))</f>
        <v/>
      </c>
      <c r="F2687" s="281"/>
      <c r="G2687" s="282"/>
      <c r="H2687" s="283" t="str">
        <f>IF(G2687="","",IF(G2687&gt;(auxiliar!L$2*14),"Sim","Não"))</f>
        <v/>
      </c>
      <c r="I2687" s="384" t="str">
        <f t="shared" si="174"/>
        <v/>
      </c>
      <c r="J2687" s="380" t="str">
        <f>IF(Table9[[#This Row],[Código do agregado
'[Entidade']]]="","",IF(A2687&lt;&gt;A2686,"A",IF(J2686="A","B",IF(J2686="B","C",IF(J2686="C","D",IF(J2686="D","E",IF(J2686="E","F",IF(J2686="F","G",IF(J2686="G","H",IF(J2686="H","I",IF(J2686="I","J",IF(J2686="J","K",IF(J2686="K","L",IF(J2686="L","M",IF(J2686="M","N",IF(J2686="N","O",IF(J2686="O","P",IF(J2686="P","Q"))))))))))))))))))</f>
        <v/>
      </c>
      <c r="K2687" s="284" t="str">
        <f t="shared" si="175"/>
        <v/>
      </c>
      <c r="L2687" s="285" t="str">
        <f t="shared" si="176"/>
        <v/>
      </c>
      <c r="M2687" s="286" t="str">
        <f t="shared" ca="1" si="177"/>
        <v/>
      </c>
      <c r="U2687" s="275"/>
    </row>
    <row r="2688" spans="1:21" x14ac:dyDescent="0.25">
      <c r="A2688" s="276"/>
      <c r="B2688" s="277" t="str">
        <f>IF(Table9[[#This Row],[Código do agregado
'[Entidade']]]="","",(CONCATENATE(VLOOKUP(Table9[[#This Row],[Código do agregado
'[Entidade']]],Table8[[Código do agregado '[Entidade']]:[Código do agregado
'[1º Direito']]],8,FALSE),".",Table9[[#This Row],[Membro]])))</f>
        <v/>
      </c>
      <c r="C2688" s="278"/>
      <c r="D2688" s="279"/>
      <c r="E2688" s="280" t="str">
        <f ca="1">IF(Table9[[#This Row],[Data de nascimento (aaaa-mm-dd)]]="","",(IF(A2688="","",DATEDIF(D2688,NOW(),"y"))))</f>
        <v/>
      </c>
      <c r="F2688" s="281"/>
      <c r="G2688" s="282"/>
      <c r="H2688" s="283" t="str">
        <f>IF(G2688="","",IF(G2688&gt;(auxiliar!L$2*14),"Sim","Não"))</f>
        <v/>
      </c>
      <c r="I2688" s="384" t="str">
        <f t="shared" si="174"/>
        <v/>
      </c>
      <c r="J2688" s="380" t="str">
        <f>IF(Table9[[#This Row],[Código do agregado
'[Entidade']]]="","",IF(A2688&lt;&gt;A2687,"A",IF(J2687="A","B",IF(J2687="B","C",IF(J2687="C","D",IF(J2687="D","E",IF(J2687="E","F",IF(J2687="F","G",IF(J2687="G","H",IF(J2687="H","I",IF(J2687="I","J",IF(J2687="J","K",IF(J2687="K","L",IF(J2687="L","M",IF(J2687="M","N",IF(J2687="N","O",IF(J2687="O","P",IF(J2687="P","Q"))))))))))))))))))</f>
        <v/>
      </c>
      <c r="K2688" s="284" t="str">
        <f t="shared" si="175"/>
        <v/>
      </c>
      <c r="L2688" s="285" t="str">
        <f t="shared" si="176"/>
        <v/>
      </c>
      <c r="M2688" s="286" t="str">
        <f t="shared" ca="1" si="177"/>
        <v/>
      </c>
      <c r="U2688" s="275"/>
    </row>
    <row r="2689" spans="1:21" x14ac:dyDescent="0.25">
      <c r="A2689" s="276"/>
      <c r="B2689" s="277" t="str">
        <f>IF(Table9[[#This Row],[Código do agregado
'[Entidade']]]="","",(CONCATENATE(VLOOKUP(Table9[[#This Row],[Código do agregado
'[Entidade']]],Table8[[Código do agregado '[Entidade']]:[Código do agregado
'[1º Direito']]],8,FALSE),".",Table9[[#This Row],[Membro]])))</f>
        <v/>
      </c>
      <c r="C2689" s="278"/>
      <c r="D2689" s="279"/>
      <c r="E2689" s="280" t="str">
        <f ca="1">IF(Table9[[#This Row],[Data de nascimento (aaaa-mm-dd)]]="","",(IF(A2689="","",DATEDIF(D2689,NOW(),"y"))))</f>
        <v/>
      </c>
      <c r="F2689" s="281"/>
      <c r="G2689" s="282"/>
      <c r="H2689" s="283" t="str">
        <f>IF(G2689="","",IF(G2689&gt;(auxiliar!L$2*14),"Sim","Não"))</f>
        <v/>
      </c>
      <c r="I2689" s="384" t="str">
        <f t="shared" si="174"/>
        <v/>
      </c>
      <c r="J2689" s="380" t="str">
        <f>IF(Table9[[#This Row],[Código do agregado
'[Entidade']]]="","",IF(A2689&lt;&gt;A2688,"A",IF(J2688="A","B",IF(J2688="B","C",IF(J2688="C","D",IF(J2688="D","E",IF(J2688="E","F",IF(J2688="F","G",IF(J2688="G","H",IF(J2688="H","I",IF(J2688="I","J",IF(J2688="J","K",IF(J2688="K","L",IF(J2688="L","M",IF(J2688="M","N",IF(J2688="N","O",IF(J2688="O","P",IF(J2688="P","Q"))))))))))))))))))</f>
        <v/>
      </c>
      <c r="K2689" s="284" t="str">
        <f t="shared" si="175"/>
        <v/>
      </c>
      <c r="L2689" s="285" t="str">
        <f t="shared" si="176"/>
        <v/>
      </c>
      <c r="M2689" s="286" t="str">
        <f t="shared" ca="1" si="177"/>
        <v/>
      </c>
      <c r="U2689" s="275"/>
    </row>
    <row r="2690" spans="1:21" x14ac:dyDescent="0.25">
      <c r="A2690" s="276"/>
      <c r="B2690" s="277" t="str">
        <f>IF(Table9[[#This Row],[Código do agregado
'[Entidade']]]="","",(CONCATENATE(VLOOKUP(Table9[[#This Row],[Código do agregado
'[Entidade']]],Table8[[Código do agregado '[Entidade']]:[Código do agregado
'[1º Direito']]],8,FALSE),".",Table9[[#This Row],[Membro]])))</f>
        <v/>
      </c>
      <c r="C2690" s="278"/>
      <c r="D2690" s="279"/>
      <c r="E2690" s="280" t="str">
        <f ca="1">IF(Table9[[#This Row],[Data de nascimento (aaaa-mm-dd)]]="","",(IF(A2690="","",DATEDIF(D2690,NOW(),"y"))))</f>
        <v/>
      </c>
      <c r="F2690" s="281"/>
      <c r="G2690" s="282"/>
      <c r="H2690" s="283" t="str">
        <f>IF(G2690="","",IF(G2690&gt;(auxiliar!L$2*14),"Sim","Não"))</f>
        <v/>
      </c>
      <c r="I2690" s="384" t="str">
        <f t="shared" si="174"/>
        <v/>
      </c>
      <c r="J2690" s="380" t="str">
        <f>IF(Table9[[#This Row],[Código do agregado
'[Entidade']]]="","",IF(A2690&lt;&gt;A2689,"A",IF(J2689="A","B",IF(J2689="B","C",IF(J2689="C","D",IF(J2689="D","E",IF(J2689="E","F",IF(J2689="F","G",IF(J2689="G","H",IF(J2689="H","I",IF(J2689="I","J",IF(J2689="J","K",IF(J2689="K","L",IF(J2689="L","M",IF(J2689="M","N",IF(J2689="N","O",IF(J2689="O","P",IF(J2689="P","Q"))))))))))))))))))</f>
        <v/>
      </c>
      <c r="K2690" s="284" t="str">
        <f t="shared" si="175"/>
        <v/>
      </c>
      <c r="L2690" s="285" t="str">
        <f t="shared" si="176"/>
        <v/>
      </c>
      <c r="M2690" s="286" t="str">
        <f t="shared" ca="1" si="177"/>
        <v/>
      </c>
      <c r="U2690" s="275"/>
    </row>
    <row r="2691" spans="1:21" x14ac:dyDescent="0.25">
      <c r="A2691" s="276"/>
      <c r="B2691" s="277" t="str">
        <f>IF(Table9[[#This Row],[Código do agregado
'[Entidade']]]="","",(CONCATENATE(VLOOKUP(Table9[[#This Row],[Código do agregado
'[Entidade']]],Table8[[Código do agregado '[Entidade']]:[Código do agregado
'[1º Direito']]],8,FALSE),".",Table9[[#This Row],[Membro]])))</f>
        <v/>
      </c>
      <c r="C2691" s="278"/>
      <c r="D2691" s="279"/>
      <c r="E2691" s="280" t="str">
        <f ca="1">IF(Table9[[#This Row],[Data de nascimento (aaaa-mm-dd)]]="","",(IF(A2691="","",DATEDIF(D2691,NOW(),"y"))))</f>
        <v/>
      </c>
      <c r="F2691" s="281"/>
      <c r="G2691" s="282"/>
      <c r="H2691" s="283" t="str">
        <f>IF(G2691="","",IF(G2691&gt;(auxiliar!L$2*14),"Sim","Não"))</f>
        <v/>
      </c>
      <c r="I2691" s="384" t="str">
        <f t="shared" si="174"/>
        <v/>
      </c>
      <c r="J2691" s="380" t="str">
        <f>IF(Table9[[#This Row],[Código do agregado
'[Entidade']]]="","",IF(A2691&lt;&gt;A2690,"A",IF(J2690="A","B",IF(J2690="B","C",IF(J2690="C","D",IF(J2690="D","E",IF(J2690="E","F",IF(J2690="F","G",IF(J2690="G","H",IF(J2690="H","I",IF(J2690="I","J",IF(J2690="J","K",IF(J2690="K","L",IF(J2690="L","M",IF(J2690="M","N",IF(J2690="N","O",IF(J2690="O","P",IF(J2690="P","Q"))))))))))))))))))</f>
        <v/>
      </c>
      <c r="K2691" s="284" t="str">
        <f t="shared" si="175"/>
        <v/>
      </c>
      <c r="L2691" s="285" t="str">
        <f t="shared" si="176"/>
        <v/>
      </c>
      <c r="M2691" s="286" t="str">
        <f t="shared" ca="1" si="177"/>
        <v/>
      </c>
      <c r="U2691" s="275"/>
    </row>
    <row r="2692" spans="1:21" x14ac:dyDescent="0.25">
      <c r="A2692" s="276"/>
      <c r="B2692" s="277" t="str">
        <f>IF(Table9[[#This Row],[Código do agregado
'[Entidade']]]="","",(CONCATENATE(VLOOKUP(Table9[[#This Row],[Código do agregado
'[Entidade']]],Table8[[Código do agregado '[Entidade']]:[Código do agregado
'[1º Direito']]],8,FALSE),".",Table9[[#This Row],[Membro]])))</f>
        <v/>
      </c>
      <c r="C2692" s="278"/>
      <c r="D2692" s="279"/>
      <c r="E2692" s="280" t="str">
        <f ca="1">IF(Table9[[#This Row],[Data de nascimento (aaaa-mm-dd)]]="","",(IF(A2692="","",DATEDIF(D2692,NOW(),"y"))))</f>
        <v/>
      </c>
      <c r="F2692" s="281"/>
      <c r="G2692" s="282"/>
      <c r="H2692" s="283" t="str">
        <f>IF(G2692="","",IF(G2692&gt;(auxiliar!L$2*14),"Sim","Não"))</f>
        <v/>
      </c>
      <c r="I2692" s="384" t="str">
        <f t="shared" si="174"/>
        <v/>
      </c>
      <c r="J2692" s="380" t="str">
        <f>IF(Table9[[#This Row],[Código do agregado
'[Entidade']]]="","",IF(A2692&lt;&gt;A2691,"A",IF(J2691="A","B",IF(J2691="B","C",IF(J2691="C","D",IF(J2691="D","E",IF(J2691="E","F",IF(J2691="F","G",IF(J2691="G","H",IF(J2691="H","I",IF(J2691="I","J",IF(J2691="J","K",IF(J2691="K","L",IF(J2691="L","M",IF(J2691="M","N",IF(J2691="N","O",IF(J2691="O","P",IF(J2691="P","Q"))))))))))))))))))</f>
        <v/>
      </c>
      <c r="K2692" s="284" t="str">
        <f t="shared" si="175"/>
        <v/>
      </c>
      <c r="L2692" s="285" t="str">
        <f t="shared" si="176"/>
        <v/>
      </c>
      <c r="M2692" s="286" t="str">
        <f t="shared" ca="1" si="177"/>
        <v/>
      </c>
      <c r="U2692" s="275"/>
    </row>
    <row r="2693" spans="1:21" x14ac:dyDescent="0.25">
      <c r="A2693" s="276"/>
      <c r="B2693" s="277" t="str">
        <f>IF(Table9[[#This Row],[Código do agregado
'[Entidade']]]="","",(CONCATENATE(VLOOKUP(Table9[[#This Row],[Código do agregado
'[Entidade']]],Table8[[Código do agregado '[Entidade']]:[Código do agregado
'[1º Direito']]],8,FALSE),".",Table9[[#This Row],[Membro]])))</f>
        <v/>
      </c>
      <c r="C2693" s="278"/>
      <c r="D2693" s="279"/>
      <c r="E2693" s="280" t="str">
        <f ca="1">IF(Table9[[#This Row],[Data de nascimento (aaaa-mm-dd)]]="","",(IF(A2693="","",DATEDIF(D2693,NOW(),"y"))))</f>
        <v/>
      </c>
      <c r="F2693" s="281"/>
      <c r="G2693" s="282"/>
      <c r="H2693" s="283" t="str">
        <f>IF(G2693="","",IF(G2693&gt;(auxiliar!L$2*14),"Sim","Não"))</f>
        <v/>
      </c>
      <c r="I2693" s="384" t="str">
        <f t="shared" si="174"/>
        <v/>
      </c>
      <c r="J2693" s="380" t="str">
        <f>IF(Table9[[#This Row],[Código do agregado
'[Entidade']]]="","",IF(A2693&lt;&gt;A2692,"A",IF(J2692="A","B",IF(J2692="B","C",IF(J2692="C","D",IF(J2692="D","E",IF(J2692="E","F",IF(J2692="F","G",IF(J2692="G","H",IF(J2692="H","I",IF(J2692="I","J",IF(J2692="J","K",IF(J2692="K","L",IF(J2692="L","M",IF(J2692="M","N",IF(J2692="N","O",IF(J2692="O","P",IF(J2692="P","Q"))))))))))))))))))</f>
        <v/>
      </c>
      <c r="K2693" s="284" t="str">
        <f t="shared" si="175"/>
        <v/>
      </c>
      <c r="L2693" s="285" t="str">
        <f t="shared" si="176"/>
        <v/>
      </c>
      <c r="M2693" s="286" t="str">
        <f t="shared" ca="1" si="177"/>
        <v/>
      </c>
      <c r="U2693" s="275"/>
    </row>
    <row r="2694" spans="1:21" x14ac:dyDescent="0.25">
      <c r="A2694" s="276"/>
      <c r="B2694" s="277" t="str">
        <f>IF(Table9[[#This Row],[Código do agregado
'[Entidade']]]="","",(CONCATENATE(VLOOKUP(Table9[[#This Row],[Código do agregado
'[Entidade']]],Table8[[Código do agregado '[Entidade']]:[Código do agregado
'[1º Direito']]],8,FALSE),".",Table9[[#This Row],[Membro]])))</f>
        <v/>
      </c>
      <c r="C2694" s="278"/>
      <c r="D2694" s="279"/>
      <c r="E2694" s="280" t="str">
        <f ca="1">IF(Table9[[#This Row],[Data de nascimento (aaaa-mm-dd)]]="","",(IF(A2694="","",DATEDIF(D2694,NOW(),"y"))))</f>
        <v/>
      </c>
      <c r="F2694" s="281"/>
      <c r="G2694" s="282"/>
      <c r="H2694" s="283" t="str">
        <f>IF(G2694="","",IF(G2694&gt;(auxiliar!L$2*14),"Sim","Não"))</f>
        <v/>
      </c>
      <c r="I2694" s="384" t="str">
        <f t="shared" si="174"/>
        <v/>
      </c>
      <c r="J2694" s="380" t="str">
        <f>IF(Table9[[#This Row],[Código do agregado
'[Entidade']]]="","",IF(A2694&lt;&gt;A2693,"A",IF(J2693="A","B",IF(J2693="B","C",IF(J2693="C","D",IF(J2693="D","E",IF(J2693="E","F",IF(J2693="F","G",IF(J2693="G","H",IF(J2693="H","I",IF(J2693="I","J",IF(J2693="J","K",IF(J2693="K","L",IF(J2693="L","M",IF(J2693="M","N",IF(J2693="N","O",IF(J2693="O","P",IF(J2693="P","Q"))))))))))))))))))</f>
        <v/>
      </c>
      <c r="K2694" s="284" t="str">
        <f t="shared" si="175"/>
        <v/>
      </c>
      <c r="L2694" s="285" t="str">
        <f t="shared" si="176"/>
        <v/>
      </c>
      <c r="M2694" s="286" t="str">
        <f t="shared" ca="1" si="177"/>
        <v/>
      </c>
      <c r="U2694" s="275"/>
    </row>
    <row r="2695" spans="1:21" x14ac:dyDescent="0.25">
      <c r="A2695" s="276"/>
      <c r="B2695" s="277" t="str">
        <f>IF(Table9[[#This Row],[Código do agregado
'[Entidade']]]="","",(CONCATENATE(VLOOKUP(Table9[[#This Row],[Código do agregado
'[Entidade']]],Table8[[Código do agregado '[Entidade']]:[Código do agregado
'[1º Direito']]],8,FALSE),".",Table9[[#This Row],[Membro]])))</f>
        <v/>
      </c>
      <c r="C2695" s="278"/>
      <c r="D2695" s="279"/>
      <c r="E2695" s="280" t="str">
        <f ca="1">IF(Table9[[#This Row],[Data de nascimento (aaaa-mm-dd)]]="","",(IF(A2695="","",DATEDIF(D2695,NOW(),"y"))))</f>
        <v/>
      </c>
      <c r="F2695" s="281"/>
      <c r="G2695" s="282"/>
      <c r="H2695" s="283" t="str">
        <f>IF(G2695="","",IF(G2695&gt;(auxiliar!L$2*14),"Sim","Não"))</f>
        <v/>
      </c>
      <c r="I2695" s="384" t="str">
        <f t="shared" ref="I2695:I2758" si="178">IF(AND(A2695&lt;&gt;"",OR(C2695="",D2695="",F2695="",AND(H2695="",L2695="Rend"))),"NÃO","")</f>
        <v/>
      </c>
      <c r="J2695" s="380" t="str">
        <f>IF(Table9[[#This Row],[Código do agregado
'[Entidade']]]="","",IF(A2695&lt;&gt;A2694,"A",IF(J2694="A","B",IF(J2694="B","C",IF(J2694="C","D",IF(J2694="D","E",IF(J2694="E","F",IF(J2694="F","G",IF(J2694="G","H",IF(J2694="H","I",IF(J2694="I","J",IF(J2694="J","K",IF(J2694="K","L",IF(J2694="L","M",IF(J2694="M","N",IF(J2694="N","O",IF(J2694="O","P",IF(J2694="P","Q"))))))))))))))))))</f>
        <v/>
      </c>
      <c r="K2695" s="284" t="str">
        <f t="shared" si="175"/>
        <v/>
      </c>
      <c r="L2695" s="285" t="str">
        <f t="shared" si="176"/>
        <v/>
      </c>
      <c r="M2695" s="286" t="str">
        <f t="shared" ca="1" si="177"/>
        <v/>
      </c>
      <c r="U2695" s="275"/>
    </row>
    <row r="2696" spans="1:21" x14ac:dyDescent="0.25">
      <c r="A2696" s="276"/>
      <c r="B2696" s="277" t="str">
        <f>IF(Table9[[#This Row],[Código do agregado
'[Entidade']]]="","",(CONCATENATE(VLOOKUP(Table9[[#This Row],[Código do agregado
'[Entidade']]],Table8[[Código do agregado '[Entidade']]:[Código do agregado
'[1º Direito']]],8,FALSE),".",Table9[[#This Row],[Membro]])))</f>
        <v/>
      </c>
      <c r="C2696" s="278"/>
      <c r="D2696" s="279"/>
      <c r="E2696" s="280" t="str">
        <f ca="1">IF(Table9[[#This Row],[Data de nascimento (aaaa-mm-dd)]]="","",(IF(A2696="","",DATEDIF(D2696,NOW(),"y"))))</f>
        <v/>
      </c>
      <c r="F2696" s="281"/>
      <c r="G2696" s="282"/>
      <c r="H2696" s="283" t="str">
        <f>IF(G2696="","",IF(G2696&gt;(auxiliar!L$2*14),"Sim","Não"))</f>
        <v/>
      </c>
      <c r="I2696" s="384" t="str">
        <f t="shared" si="178"/>
        <v/>
      </c>
      <c r="J2696" s="380" t="str">
        <f>IF(Table9[[#This Row],[Código do agregado
'[Entidade']]]="","",IF(A2696&lt;&gt;A2695,"A",IF(J2695="A","B",IF(J2695="B","C",IF(J2695="C","D",IF(J2695="D","E",IF(J2695="E","F",IF(J2695="F","G",IF(J2695="G","H",IF(J2695="H","I",IF(J2695="I","J",IF(J2695="J","K",IF(J2695="K","L",IF(J2695="L","M",IF(J2695="M","N",IF(J2695="N","O",IF(J2695="O","P",IF(J2695="P","Q"))))))))))))))))))</f>
        <v/>
      </c>
      <c r="K2696" s="284" t="str">
        <f t="shared" si="175"/>
        <v/>
      </c>
      <c r="L2696" s="285" t="str">
        <f t="shared" si="176"/>
        <v/>
      </c>
      <c r="M2696" s="286" t="str">
        <f t="shared" ca="1" si="177"/>
        <v/>
      </c>
      <c r="U2696" s="275"/>
    </row>
    <row r="2697" spans="1:21" x14ac:dyDescent="0.25">
      <c r="A2697" s="276"/>
      <c r="B2697" s="277" t="str">
        <f>IF(Table9[[#This Row],[Código do agregado
'[Entidade']]]="","",(CONCATENATE(VLOOKUP(Table9[[#This Row],[Código do agregado
'[Entidade']]],Table8[[Código do agregado '[Entidade']]:[Código do agregado
'[1º Direito']]],8,FALSE),".",Table9[[#This Row],[Membro]])))</f>
        <v/>
      </c>
      <c r="C2697" s="278"/>
      <c r="D2697" s="279"/>
      <c r="E2697" s="280" t="str">
        <f ca="1">IF(Table9[[#This Row],[Data de nascimento (aaaa-mm-dd)]]="","",(IF(A2697="","",DATEDIF(D2697,NOW(),"y"))))</f>
        <v/>
      </c>
      <c r="F2697" s="281"/>
      <c r="G2697" s="282"/>
      <c r="H2697" s="283" t="str">
        <f>IF(G2697="","",IF(G2697&gt;(auxiliar!L$2*14),"Sim","Não"))</f>
        <v/>
      </c>
      <c r="I2697" s="384" t="str">
        <f t="shared" si="178"/>
        <v/>
      </c>
      <c r="J2697" s="380" t="str">
        <f>IF(Table9[[#This Row],[Código do agregado
'[Entidade']]]="","",IF(A2697&lt;&gt;A2696,"A",IF(J2696="A","B",IF(J2696="B","C",IF(J2696="C","D",IF(J2696="D","E",IF(J2696="E","F",IF(J2696="F","G",IF(J2696="G","H",IF(J2696="H","I",IF(J2696="I","J",IF(J2696="J","K",IF(J2696="K","L",IF(J2696="L","M",IF(J2696="M","N",IF(J2696="N","O",IF(J2696="O","P",IF(J2696="P","Q"))))))))))))))))))</f>
        <v/>
      </c>
      <c r="K2697" s="284" t="str">
        <f t="shared" si="175"/>
        <v/>
      </c>
      <c r="L2697" s="285" t="str">
        <f t="shared" si="176"/>
        <v/>
      </c>
      <c r="M2697" s="286" t="str">
        <f t="shared" ca="1" si="177"/>
        <v/>
      </c>
      <c r="U2697" s="275"/>
    </row>
    <row r="2698" spans="1:21" x14ac:dyDescent="0.25">
      <c r="A2698" s="276"/>
      <c r="B2698" s="277" t="str">
        <f>IF(Table9[[#This Row],[Código do agregado
'[Entidade']]]="","",(CONCATENATE(VLOOKUP(Table9[[#This Row],[Código do agregado
'[Entidade']]],Table8[[Código do agregado '[Entidade']]:[Código do agregado
'[1º Direito']]],8,FALSE),".",Table9[[#This Row],[Membro]])))</f>
        <v/>
      </c>
      <c r="C2698" s="278"/>
      <c r="D2698" s="279"/>
      <c r="E2698" s="280" t="str">
        <f ca="1">IF(Table9[[#This Row],[Data de nascimento (aaaa-mm-dd)]]="","",(IF(A2698="","",DATEDIF(D2698,NOW(),"y"))))</f>
        <v/>
      </c>
      <c r="F2698" s="281"/>
      <c r="G2698" s="282"/>
      <c r="H2698" s="283" t="str">
        <f>IF(G2698="","",IF(G2698&gt;(auxiliar!L$2*14),"Sim","Não"))</f>
        <v/>
      </c>
      <c r="I2698" s="384" t="str">
        <f t="shared" si="178"/>
        <v/>
      </c>
      <c r="J2698" s="380" t="str">
        <f>IF(Table9[[#This Row],[Código do agregado
'[Entidade']]]="","",IF(A2698&lt;&gt;A2697,"A",IF(J2697="A","B",IF(J2697="B","C",IF(J2697="C","D",IF(J2697="D","E",IF(J2697="E","F",IF(J2697="F","G",IF(J2697="G","H",IF(J2697="H","I",IF(J2697="I","J",IF(J2697="J","K",IF(J2697="K","L",IF(J2697="L","M",IF(J2697="M","N",IF(J2697="N","O",IF(J2697="O","P",IF(J2697="P","Q"))))))))))))))))))</f>
        <v/>
      </c>
      <c r="K2698" s="284" t="str">
        <f t="shared" si="175"/>
        <v/>
      </c>
      <c r="L2698" s="285" t="str">
        <f t="shared" si="176"/>
        <v/>
      </c>
      <c r="M2698" s="286" t="str">
        <f t="shared" ca="1" si="177"/>
        <v/>
      </c>
      <c r="U2698" s="275"/>
    </row>
    <row r="2699" spans="1:21" x14ac:dyDescent="0.25">
      <c r="A2699" s="276"/>
      <c r="B2699" s="277" t="str">
        <f>IF(Table9[[#This Row],[Código do agregado
'[Entidade']]]="","",(CONCATENATE(VLOOKUP(Table9[[#This Row],[Código do agregado
'[Entidade']]],Table8[[Código do agregado '[Entidade']]:[Código do agregado
'[1º Direito']]],8,FALSE),".",Table9[[#This Row],[Membro]])))</f>
        <v/>
      </c>
      <c r="C2699" s="278"/>
      <c r="D2699" s="279"/>
      <c r="E2699" s="280" t="str">
        <f ca="1">IF(Table9[[#This Row],[Data de nascimento (aaaa-mm-dd)]]="","",(IF(A2699="","",DATEDIF(D2699,NOW(),"y"))))</f>
        <v/>
      </c>
      <c r="F2699" s="281"/>
      <c r="G2699" s="282"/>
      <c r="H2699" s="283" t="str">
        <f>IF(G2699="","",IF(G2699&gt;(auxiliar!L$2*14),"Sim","Não"))</f>
        <v/>
      </c>
      <c r="I2699" s="384" t="str">
        <f t="shared" si="178"/>
        <v/>
      </c>
      <c r="J2699" s="380" t="str">
        <f>IF(Table9[[#This Row],[Código do agregado
'[Entidade']]]="","",IF(A2699&lt;&gt;A2698,"A",IF(J2698="A","B",IF(J2698="B","C",IF(J2698="C","D",IF(J2698="D","E",IF(J2698="E","F",IF(J2698="F","G",IF(J2698="G","H",IF(J2698="H","I",IF(J2698="I","J",IF(J2698="J","K",IF(J2698="K","L",IF(J2698="L","M",IF(J2698="M","N",IF(J2698="N","O",IF(J2698="O","P",IF(J2698="P","Q"))))))))))))))))))</f>
        <v/>
      </c>
      <c r="K2699" s="284" t="str">
        <f t="shared" si="175"/>
        <v/>
      </c>
      <c r="L2699" s="285" t="str">
        <f t="shared" si="176"/>
        <v/>
      </c>
      <c r="M2699" s="286" t="str">
        <f t="shared" ca="1" si="177"/>
        <v/>
      </c>
      <c r="U2699" s="275"/>
    </row>
    <row r="2700" spans="1:21" x14ac:dyDescent="0.25">
      <c r="A2700" s="276"/>
      <c r="B2700" s="277" t="str">
        <f>IF(Table9[[#This Row],[Código do agregado
'[Entidade']]]="","",(CONCATENATE(VLOOKUP(Table9[[#This Row],[Código do agregado
'[Entidade']]],Table8[[Código do agregado '[Entidade']]:[Código do agregado
'[1º Direito']]],8,FALSE),".",Table9[[#This Row],[Membro]])))</f>
        <v/>
      </c>
      <c r="C2700" s="278"/>
      <c r="D2700" s="279"/>
      <c r="E2700" s="280" t="str">
        <f ca="1">IF(Table9[[#This Row],[Data de nascimento (aaaa-mm-dd)]]="","",(IF(A2700="","",DATEDIF(D2700,NOW(),"y"))))</f>
        <v/>
      </c>
      <c r="F2700" s="281"/>
      <c r="G2700" s="282"/>
      <c r="H2700" s="283" t="str">
        <f>IF(G2700="","",IF(G2700&gt;(auxiliar!L$2*14),"Sim","Não"))</f>
        <v/>
      </c>
      <c r="I2700" s="384" t="str">
        <f t="shared" si="178"/>
        <v/>
      </c>
      <c r="J2700" s="380" t="str">
        <f>IF(Table9[[#This Row],[Código do agregado
'[Entidade']]]="","",IF(A2700&lt;&gt;A2699,"A",IF(J2699="A","B",IF(J2699="B","C",IF(J2699="C","D",IF(J2699="D","E",IF(J2699="E","F",IF(J2699="F","G",IF(J2699="G","H",IF(J2699="H","I",IF(J2699="I","J",IF(J2699="J","K",IF(J2699="K","L",IF(J2699="L","M",IF(J2699="M","N",IF(J2699="N","O",IF(J2699="O","P",IF(J2699="P","Q"))))))))))))))))))</f>
        <v/>
      </c>
      <c r="K2700" s="284" t="str">
        <f t="shared" si="175"/>
        <v/>
      </c>
      <c r="L2700" s="285" t="str">
        <f t="shared" si="176"/>
        <v/>
      </c>
      <c r="M2700" s="286" t="str">
        <f t="shared" ca="1" si="177"/>
        <v/>
      </c>
      <c r="U2700" s="275"/>
    </row>
    <row r="2701" spans="1:21" x14ac:dyDescent="0.25">
      <c r="A2701" s="276"/>
      <c r="B2701" s="277" t="str">
        <f>IF(Table9[[#This Row],[Código do agregado
'[Entidade']]]="","",(CONCATENATE(VLOOKUP(Table9[[#This Row],[Código do agregado
'[Entidade']]],Table8[[Código do agregado '[Entidade']]:[Código do agregado
'[1º Direito']]],8,FALSE),".",Table9[[#This Row],[Membro]])))</f>
        <v/>
      </c>
      <c r="C2701" s="278"/>
      <c r="D2701" s="279"/>
      <c r="E2701" s="280" t="str">
        <f ca="1">IF(Table9[[#This Row],[Data de nascimento (aaaa-mm-dd)]]="","",(IF(A2701="","",DATEDIF(D2701,NOW(),"y"))))</f>
        <v/>
      </c>
      <c r="F2701" s="281"/>
      <c r="G2701" s="282"/>
      <c r="H2701" s="283" t="str">
        <f>IF(G2701="","",IF(G2701&gt;(auxiliar!L$2*14),"Sim","Não"))</f>
        <v/>
      </c>
      <c r="I2701" s="384" t="str">
        <f t="shared" si="178"/>
        <v/>
      </c>
      <c r="J2701" s="380" t="str">
        <f>IF(Table9[[#This Row],[Código do agregado
'[Entidade']]]="","",IF(A2701&lt;&gt;A2700,"A",IF(J2700="A","B",IF(J2700="B","C",IF(J2700="C","D",IF(J2700="D","E",IF(J2700="E","F",IF(J2700="F","G",IF(J2700="G","H",IF(J2700="H","I",IF(J2700="I","J",IF(J2700="J","K",IF(J2700="K","L",IF(J2700="L","M",IF(J2700="M","N",IF(J2700="N","O",IF(J2700="O","P",IF(J2700="P","Q"))))))))))))))))))</f>
        <v/>
      </c>
      <c r="K2701" s="284" t="str">
        <f t="shared" si="175"/>
        <v/>
      </c>
      <c r="L2701" s="285" t="str">
        <f t="shared" si="176"/>
        <v/>
      </c>
      <c r="M2701" s="286" t="str">
        <f t="shared" ca="1" si="177"/>
        <v/>
      </c>
      <c r="U2701" s="275"/>
    </row>
    <row r="2702" spans="1:21" x14ac:dyDescent="0.25">
      <c r="A2702" s="276"/>
      <c r="B2702" s="277" t="str">
        <f>IF(Table9[[#This Row],[Código do agregado
'[Entidade']]]="","",(CONCATENATE(VLOOKUP(Table9[[#This Row],[Código do agregado
'[Entidade']]],Table8[[Código do agregado '[Entidade']]:[Código do agregado
'[1º Direito']]],8,FALSE),".",Table9[[#This Row],[Membro]])))</f>
        <v/>
      </c>
      <c r="C2702" s="278"/>
      <c r="D2702" s="279"/>
      <c r="E2702" s="280" t="str">
        <f ca="1">IF(Table9[[#This Row],[Data de nascimento (aaaa-mm-dd)]]="","",(IF(A2702="","",DATEDIF(D2702,NOW(),"y"))))</f>
        <v/>
      </c>
      <c r="F2702" s="281"/>
      <c r="G2702" s="282"/>
      <c r="H2702" s="283" t="str">
        <f>IF(G2702="","",IF(G2702&gt;(auxiliar!L$2*14),"Sim","Não"))</f>
        <v/>
      </c>
      <c r="I2702" s="384" t="str">
        <f t="shared" si="178"/>
        <v/>
      </c>
      <c r="J2702" s="380" t="str">
        <f>IF(Table9[[#This Row],[Código do agregado
'[Entidade']]]="","",IF(A2702&lt;&gt;A2701,"A",IF(J2701="A","B",IF(J2701="B","C",IF(J2701="C","D",IF(J2701="D","E",IF(J2701="E","F",IF(J2701="F","G",IF(J2701="G","H",IF(J2701="H","I",IF(J2701="I","J",IF(J2701="J","K",IF(J2701="K","L",IF(J2701="L","M",IF(J2701="M","N",IF(J2701="N","O",IF(J2701="O","P",IF(J2701="P","Q"))))))))))))))))))</f>
        <v/>
      </c>
      <c r="K2702" s="284" t="str">
        <f t="shared" si="175"/>
        <v/>
      </c>
      <c r="L2702" s="285" t="str">
        <f t="shared" si="176"/>
        <v/>
      </c>
      <c r="M2702" s="286" t="str">
        <f t="shared" ca="1" si="177"/>
        <v/>
      </c>
      <c r="U2702" s="275"/>
    </row>
    <row r="2703" spans="1:21" x14ac:dyDescent="0.25">
      <c r="A2703" s="276"/>
      <c r="B2703" s="277" t="str">
        <f>IF(Table9[[#This Row],[Código do agregado
'[Entidade']]]="","",(CONCATENATE(VLOOKUP(Table9[[#This Row],[Código do agregado
'[Entidade']]],Table8[[Código do agregado '[Entidade']]:[Código do agregado
'[1º Direito']]],8,FALSE),".",Table9[[#This Row],[Membro]])))</f>
        <v/>
      </c>
      <c r="C2703" s="278"/>
      <c r="D2703" s="279"/>
      <c r="E2703" s="280" t="str">
        <f ca="1">IF(Table9[[#This Row],[Data de nascimento (aaaa-mm-dd)]]="","",(IF(A2703="","",DATEDIF(D2703,NOW(),"y"))))</f>
        <v/>
      </c>
      <c r="F2703" s="281"/>
      <c r="G2703" s="282"/>
      <c r="H2703" s="283" t="str">
        <f>IF(G2703="","",IF(G2703&gt;(auxiliar!L$2*14),"Sim","Não"))</f>
        <v/>
      </c>
      <c r="I2703" s="384" t="str">
        <f t="shared" si="178"/>
        <v/>
      </c>
      <c r="J2703" s="380" t="str">
        <f>IF(Table9[[#This Row],[Código do agregado
'[Entidade']]]="","",IF(A2703&lt;&gt;A2702,"A",IF(J2702="A","B",IF(J2702="B","C",IF(J2702="C","D",IF(J2702="D","E",IF(J2702="E","F",IF(J2702="F","G",IF(J2702="G","H",IF(J2702="H","I",IF(J2702="I","J",IF(J2702="J","K",IF(J2702="K","L",IF(J2702="L","M",IF(J2702="M","N",IF(J2702="N","O",IF(J2702="O","P",IF(J2702="P","Q"))))))))))))))))))</f>
        <v/>
      </c>
      <c r="K2703" s="284" t="str">
        <f t="shared" si="175"/>
        <v/>
      </c>
      <c r="L2703" s="285" t="str">
        <f t="shared" si="176"/>
        <v/>
      </c>
      <c r="M2703" s="286" t="str">
        <f t="shared" ca="1" si="177"/>
        <v/>
      </c>
      <c r="U2703" s="275"/>
    </row>
    <row r="2704" spans="1:21" x14ac:dyDescent="0.25">
      <c r="A2704" s="276"/>
      <c r="B2704" s="277" t="str">
        <f>IF(Table9[[#This Row],[Código do agregado
'[Entidade']]]="","",(CONCATENATE(VLOOKUP(Table9[[#This Row],[Código do agregado
'[Entidade']]],Table8[[Código do agregado '[Entidade']]:[Código do agregado
'[1º Direito']]],8,FALSE),".",Table9[[#This Row],[Membro]])))</f>
        <v/>
      </c>
      <c r="C2704" s="278"/>
      <c r="D2704" s="279"/>
      <c r="E2704" s="280" t="str">
        <f ca="1">IF(Table9[[#This Row],[Data de nascimento (aaaa-mm-dd)]]="","",(IF(A2704="","",DATEDIF(D2704,NOW(),"y"))))</f>
        <v/>
      </c>
      <c r="F2704" s="281"/>
      <c r="G2704" s="282"/>
      <c r="H2704" s="283" t="str">
        <f>IF(G2704="","",IF(G2704&gt;(auxiliar!L$2*14),"Sim","Não"))</f>
        <v/>
      </c>
      <c r="I2704" s="384" t="str">
        <f t="shared" si="178"/>
        <v/>
      </c>
      <c r="J2704" s="380" t="str">
        <f>IF(Table9[[#This Row],[Código do agregado
'[Entidade']]]="","",IF(A2704&lt;&gt;A2703,"A",IF(J2703="A","B",IF(J2703="B","C",IF(J2703="C","D",IF(J2703="D","E",IF(J2703="E","F",IF(J2703="F","G",IF(J2703="G","H",IF(J2703="H","I",IF(J2703="I","J",IF(J2703="J","K",IF(J2703="K","L",IF(J2703="L","M",IF(J2703="M","N",IF(J2703="N","O",IF(J2703="O","P",IF(J2703="P","Q"))))))))))))))))))</f>
        <v/>
      </c>
      <c r="K2704" s="284" t="str">
        <f t="shared" si="175"/>
        <v/>
      </c>
      <c r="L2704" s="285" t="str">
        <f t="shared" si="176"/>
        <v/>
      </c>
      <c r="M2704" s="286" t="str">
        <f t="shared" ca="1" si="177"/>
        <v/>
      </c>
      <c r="U2704" s="275"/>
    </row>
    <row r="2705" spans="1:21" x14ac:dyDescent="0.25">
      <c r="A2705" s="276"/>
      <c r="B2705" s="277" t="str">
        <f>IF(Table9[[#This Row],[Código do agregado
'[Entidade']]]="","",(CONCATENATE(VLOOKUP(Table9[[#This Row],[Código do agregado
'[Entidade']]],Table8[[Código do agregado '[Entidade']]:[Código do agregado
'[1º Direito']]],8,FALSE),".",Table9[[#This Row],[Membro]])))</f>
        <v/>
      </c>
      <c r="C2705" s="278"/>
      <c r="D2705" s="279"/>
      <c r="E2705" s="280" t="str">
        <f ca="1">IF(Table9[[#This Row],[Data de nascimento (aaaa-mm-dd)]]="","",(IF(A2705="","",DATEDIF(D2705,NOW(),"y"))))</f>
        <v/>
      </c>
      <c r="F2705" s="281"/>
      <c r="G2705" s="282"/>
      <c r="H2705" s="283" t="str">
        <f>IF(G2705="","",IF(G2705&gt;(auxiliar!L$2*14),"Sim","Não"))</f>
        <v/>
      </c>
      <c r="I2705" s="384" t="str">
        <f t="shared" si="178"/>
        <v/>
      </c>
      <c r="J2705" s="380" t="str">
        <f>IF(Table9[[#This Row],[Código do agregado
'[Entidade']]]="","",IF(A2705&lt;&gt;A2704,"A",IF(J2704="A","B",IF(J2704="B","C",IF(J2704="C","D",IF(J2704="D","E",IF(J2704="E","F",IF(J2704="F","G",IF(J2704="G","H",IF(J2704="H","I",IF(J2704="I","J",IF(J2704="J","K",IF(J2704="K","L",IF(J2704="L","M",IF(J2704="M","N",IF(J2704="N","O",IF(J2704="O","P",IF(J2704="P","Q"))))))))))))))))))</f>
        <v/>
      </c>
      <c r="K2705" s="284" t="str">
        <f t="shared" si="175"/>
        <v/>
      </c>
      <c r="L2705" s="285" t="str">
        <f t="shared" si="176"/>
        <v/>
      </c>
      <c r="M2705" s="286" t="str">
        <f t="shared" ca="1" si="177"/>
        <v/>
      </c>
      <c r="U2705" s="275"/>
    </row>
    <row r="2706" spans="1:21" x14ac:dyDescent="0.25">
      <c r="A2706" s="276"/>
      <c r="B2706" s="277" t="str">
        <f>IF(Table9[[#This Row],[Código do agregado
'[Entidade']]]="","",(CONCATENATE(VLOOKUP(Table9[[#This Row],[Código do agregado
'[Entidade']]],Table8[[Código do agregado '[Entidade']]:[Código do agregado
'[1º Direito']]],8,FALSE),".",Table9[[#This Row],[Membro]])))</f>
        <v/>
      </c>
      <c r="C2706" s="278"/>
      <c r="D2706" s="279"/>
      <c r="E2706" s="280" t="str">
        <f ca="1">IF(Table9[[#This Row],[Data de nascimento (aaaa-mm-dd)]]="","",(IF(A2706="","",DATEDIF(D2706,NOW(),"y"))))</f>
        <v/>
      </c>
      <c r="F2706" s="281"/>
      <c r="G2706" s="282"/>
      <c r="H2706" s="283" t="str">
        <f>IF(G2706="","",IF(G2706&gt;(auxiliar!L$2*14),"Sim","Não"))</f>
        <v/>
      </c>
      <c r="I2706" s="384" t="str">
        <f t="shared" si="178"/>
        <v/>
      </c>
      <c r="J2706" s="380" t="str">
        <f>IF(Table9[[#This Row],[Código do agregado
'[Entidade']]]="","",IF(A2706&lt;&gt;A2705,"A",IF(J2705="A","B",IF(J2705="B","C",IF(J2705="C","D",IF(J2705="D","E",IF(J2705="E","F",IF(J2705="F","G",IF(J2705="G","H",IF(J2705="H","I",IF(J2705="I","J",IF(J2705="J","K",IF(J2705="K","L",IF(J2705="L","M",IF(J2705="M","N",IF(J2705="N","O",IF(J2705="O","P",IF(J2705="P","Q"))))))))))))))))))</f>
        <v/>
      </c>
      <c r="K2706" s="284" t="str">
        <f t="shared" si="175"/>
        <v/>
      </c>
      <c r="L2706" s="285" t="str">
        <f t="shared" si="176"/>
        <v/>
      </c>
      <c r="M2706" s="286" t="str">
        <f t="shared" ca="1" si="177"/>
        <v/>
      </c>
      <c r="U2706" s="275"/>
    </row>
    <row r="2707" spans="1:21" x14ac:dyDescent="0.25">
      <c r="A2707" s="276"/>
      <c r="B2707" s="277" t="str">
        <f>IF(Table9[[#This Row],[Código do agregado
'[Entidade']]]="","",(CONCATENATE(VLOOKUP(Table9[[#This Row],[Código do agregado
'[Entidade']]],Table8[[Código do agregado '[Entidade']]:[Código do agregado
'[1º Direito']]],8,FALSE),".",Table9[[#This Row],[Membro]])))</f>
        <v/>
      </c>
      <c r="C2707" s="278"/>
      <c r="D2707" s="279"/>
      <c r="E2707" s="280" t="str">
        <f ca="1">IF(Table9[[#This Row],[Data de nascimento (aaaa-mm-dd)]]="","",(IF(A2707="","",DATEDIF(D2707,NOW(),"y"))))</f>
        <v/>
      </c>
      <c r="F2707" s="281"/>
      <c r="G2707" s="282"/>
      <c r="H2707" s="283" t="str">
        <f>IF(G2707="","",IF(G2707&gt;(auxiliar!L$2*14),"Sim","Não"))</f>
        <v/>
      </c>
      <c r="I2707" s="384" t="str">
        <f t="shared" si="178"/>
        <v/>
      </c>
      <c r="J2707" s="380" t="str">
        <f>IF(Table9[[#This Row],[Código do agregado
'[Entidade']]]="","",IF(A2707&lt;&gt;A2706,"A",IF(J2706="A","B",IF(J2706="B","C",IF(J2706="C","D",IF(J2706="D","E",IF(J2706="E","F",IF(J2706="F","G",IF(J2706="G","H",IF(J2706="H","I",IF(J2706="I","J",IF(J2706="J","K",IF(J2706="K","L",IF(J2706="L","M",IF(J2706="M","N",IF(J2706="N","O",IF(J2706="O","P",IF(J2706="P","Q"))))))))))))))))))</f>
        <v/>
      </c>
      <c r="K2707" s="284" t="str">
        <f t="shared" si="175"/>
        <v/>
      </c>
      <c r="L2707" s="285" t="str">
        <f t="shared" si="176"/>
        <v/>
      </c>
      <c r="M2707" s="286" t="str">
        <f t="shared" ca="1" si="177"/>
        <v/>
      </c>
      <c r="U2707" s="275"/>
    </row>
    <row r="2708" spans="1:21" x14ac:dyDescent="0.25">
      <c r="A2708" s="276"/>
      <c r="B2708" s="277" t="str">
        <f>IF(Table9[[#This Row],[Código do agregado
'[Entidade']]]="","",(CONCATENATE(VLOOKUP(Table9[[#This Row],[Código do agregado
'[Entidade']]],Table8[[Código do agregado '[Entidade']]:[Código do agregado
'[1º Direito']]],8,FALSE),".",Table9[[#This Row],[Membro]])))</f>
        <v/>
      </c>
      <c r="C2708" s="278"/>
      <c r="D2708" s="279"/>
      <c r="E2708" s="280" t="str">
        <f ca="1">IF(Table9[[#This Row],[Data de nascimento (aaaa-mm-dd)]]="","",(IF(A2708="","",DATEDIF(D2708,NOW(),"y"))))</f>
        <v/>
      </c>
      <c r="F2708" s="281"/>
      <c r="G2708" s="282"/>
      <c r="H2708" s="283" t="str">
        <f>IF(G2708="","",IF(G2708&gt;(auxiliar!L$2*14),"Sim","Não"))</f>
        <v/>
      </c>
      <c r="I2708" s="384" t="str">
        <f t="shared" si="178"/>
        <v/>
      </c>
      <c r="J2708" s="380" t="str">
        <f>IF(Table9[[#This Row],[Código do agregado
'[Entidade']]]="","",IF(A2708&lt;&gt;A2707,"A",IF(J2707="A","B",IF(J2707="B","C",IF(J2707="C","D",IF(J2707="D","E",IF(J2707="E","F",IF(J2707="F","G",IF(J2707="G","H",IF(J2707="H","I",IF(J2707="I","J",IF(J2707="J","K",IF(J2707="K","L",IF(J2707="L","M",IF(J2707="M","N",IF(J2707="N","O",IF(J2707="O","P",IF(J2707="P","Q"))))))))))))))))))</f>
        <v/>
      </c>
      <c r="K2708" s="284" t="str">
        <f t="shared" si="175"/>
        <v/>
      </c>
      <c r="L2708" s="285" t="str">
        <f t="shared" si="176"/>
        <v/>
      </c>
      <c r="M2708" s="286" t="str">
        <f t="shared" ca="1" si="177"/>
        <v/>
      </c>
      <c r="U2708" s="275"/>
    </row>
    <row r="2709" spans="1:21" x14ac:dyDescent="0.25">
      <c r="A2709" s="276"/>
      <c r="B2709" s="277" t="str">
        <f>IF(Table9[[#This Row],[Código do agregado
'[Entidade']]]="","",(CONCATENATE(VLOOKUP(Table9[[#This Row],[Código do agregado
'[Entidade']]],Table8[[Código do agregado '[Entidade']]:[Código do agregado
'[1º Direito']]],8,FALSE),".",Table9[[#This Row],[Membro]])))</f>
        <v/>
      </c>
      <c r="C2709" s="278"/>
      <c r="D2709" s="279"/>
      <c r="E2709" s="280" t="str">
        <f ca="1">IF(Table9[[#This Row],[Data de nascimento (aaaa-mm-dd)]]="","",(IF(A2709="","",DATEDIF(D2709,NOW(),"y"))))</f>
        <v/>
      </c>
      <c r="F2709" s="281"/>
      <c r="G2709" s="282"/>
      <c r="H2709" s="283" t="str">
        <f>IF(G2709="","",IF(G2709&gt;(auxiliar!L$2*14),"Sim","Não"))</f>
        <v/>
      </c>
      <c r="I2709" s="384" t="str">
        <f t="shared" si="178"/>
        <v/>
      </c>
      <c r="J2709" s="380" t="str">
        <f>IF(Table9[[#This Row],[Código do agregado
'[Entidade']]]="","",IF(A2709&lt;&gt;A2708,"A",IF(J2708="A","B",IF(J2708="B","C",IF(J2708="C","D",IF(J2708="D","E",IF(J2708="E","F",IF(J2708="F","G",IF(J2708="G","H",IF(J2708="H","I",IF(J2708="I","J",IF(J2708="J","K",IF(J2708="K","L",IF(J2708="L","M",IF(J2708="M","N",IF(J2708="N","O",IF(J2708="O","P",IF(J2708="P","Q"))))))))))))))))))</f>
        <v/>
      </c>
      <c r="K2709" s="284" t="str">
        <f t="shared" si="175"/>
        <v/>
      </c>
      <c r="L2709" s="285" t="str">
        <f t="shared" si="176"/>
        <v/>
      </c>
      <c r="M2709" s="286" t="str">
        <f t="shared" ca="1" si="177"/>
        <v/>
      </c>
      <c r="U2709" s="275"/>
    </row>
    <row r="2710" spans="1:21" x14ac:dyDescent="0.25">
      <c r="A2710" s="276"/>
      <c r="B2710" s="277" t="str">
        <f>IF(Table9[[#This Row],[Código do agregado
'[Entidade']]]="","",(CONCATENATE(VLOOKUP(Table9[[#This Row],[Código do agregado
'[Entidade']]],Table8[[Código do agregado '[Entidade']]:[Código do agregado
'[1º Direito']]],8,FALSE),".",Table9[[#This Row],[Membro]])))</f>
        <v/>
      </c>
      <c r="C2710" s="278"/>
      <c r="D2710" s="279"/>
      <c r="E2710" s="280" t="str">
        <f ca="1">IF(Table9[[#This Row],[Data de nascimento (aaaa-mm-dd)]]="","",(IF(A2710="","",DATEDIF(D2710,NOW(),"y"))))</f>
        <v/>
      </c>
      <c r="F2710" s="281"/>
      <c r="G2710" s="282"/>
      <c r="H2710" s="283" t="str">
        <f>IF(G2710="","",IF(G2710&gt;(auxiliar!L$2*14),"Sim","Não"))</f>
        <v/>
      </c>
      <c r="I2710" s="384" t="str">
        <f t="shared" si="178"/>
        <v/>
      </c>
      <c r="J2710" s="380" t="str">
        <f>IF(Table9[[#This Row],[Código do agregado
'[Entidade']]]="","",IF(A2710&lt;&gt;A2709,"A",IF(J2709="A","B",IF(J2709="B","C",IF(J2709="C","D",IF(J2709="D","E",IF(J2709="E","F",IF(J2709="F","G",IF(J2709="G","H",IF(J2709="H","I",IF(J2709="I","J",IF(J2709="J","K",IF(J2709="K","L",IF(J2709="L","M",IF(J2709="M","N",IF(J2709="N","O",IF(J2709="O","P",IF(J2709="P","Q"))))))))))))))))))</f>
        <v/>
      </c>
      <c r="K2710" s="284" t="str">
        <f t="shared" si="175"/>
        <v/>
      </c>
      <c r="L2710" s="285" t="str">
        <f t="shared" si="176"/>
        <v/>
      </c>
      <c r="M2710" s="286" t="str">
        <f t="shared" ca="1" si="177"/>
        <v/>
      </c>
      <c r="U2710" s="275"/>
    </row>
    <row r="2711" spans="1:21" x14ac:dyDescent="0.25">
      <c r="A2711" s="276"/>
      <c r="B2711" s="277" t="str">
        <f>IF(Table9[[#This Row],[Código do agregado
'[Entidade']]]="","",(CONCATENATE(VLOOKUP(Table9[[#This Row],[Código do agregado
'[Entidade']]],Table8[[Código do agregado '[Entidade']]:[Código do agregado
'[1º Direito']]],8,FALSE),".",Table9[[#This Row],[Membro]])))</f>
        <v/>
      </c>
      <c r="C2711" s="278"/>
      <c r="D2711" s="279"/>
      <c r="E2711" s="280" t="str">
        <f ca="1">IF(Table9[[#This Row],[Data de nascimento (aaaa-mm-dd)]]="","",(IF(A2711="","",DATEDIF(D2711,NOW(),"y"))))</f>
        <v/>
      </c>
      <c r="F2711" s="281"/>
      <c r="G2711" s="282"/>
      <c r="H2711" s="283" t="str">
        <f>IF(G2711="","",IF(G2711&gt;(auxiliar!L$2*14),"Sim","Não"))</f>
        <v/>
      </c>
      <c r="I2711" s="384" t="str">
        <f t="shared" si="178"/>
        <v/>
      </c>
      <c r="J2711" s="380" t="str">
        <f>IF(Table9[[#This Row],[Código do agregado
'[Entidade']]]="","",IF(A2711&lt;&gt;A2710,"A",IF(J2710="A","B",IF(J2710="B","C",IF(J2710="C","D",IF(J2710="D","E",IF(J2710="E","F",IF(J2710="F","G",IF(J2710="G","H",IF(J2710="H","I",IF(J2710="I","J",IF(J2710="J","K",IF(J2710="K","L",IF(J2710="L","M",IF(J2710="M","N",IF(J2710="N","O",IF(J2710="O","P",IF(J2710="P","Q"))))))))))))))))))</f>
        <v/>
      </c>
      <c r="K2711" s="284" t="str">
        <f t="shared" si="175"/>
        <v/>
      </c>
      <c r="L2711" s="285" t="str">
        <f t="shared" si="176"/>
        <v/>
      </c>
      <c r="M2711" s="286" t="str">
        <f t="shared" ca="1" si="177"/>
        <v/>
      </c>
      <c r="U2711" s="275"/>
    </row>
    <row r="2712" spans="1:21" x14ac:dyDescent="0.25">
      <c r="A2712" s="276"/>
      <c r="B2712" s="277" t="str">
        <f>IF(Table9[[#This Row],[Código do agregado
'[Entidade']]]="","",(CONCATENATE(VLOOKUP(Table9[[#This Row],[Código do agregado
'[Entidade']]],Table8[[Código do agregado '[Entidade']]:[Código do agregado
'[1º Direito']]],8,FALSE),".",Table9[[#This Row],[Membro]])))</f>
        <v/>
      </c>
      <c r="C2712" s="278"/>
      <c r="D2712" s="279"/>
      <c r="E2712" s="280" t="str">
        <f ca="1">IF(Table9[[#This Row],[Data de nascimento (aaaa-mm-dd)]]="","",(IF(A2712="","",DATEDIF(D2712,NOW(),"y"))))</f>
        <v/>
      </c>
      <c r="F2712" s="281"/>
      <c r="G2712" s="282"/>
      <c r="H2712" s="283" t="str">
        <f>IF(G2712="","",IF(G2712&gt;(auxiliar!L$2*14),"Sim","Não"))</f>
        <v/>
      </c>
      <c r="I2712" s="384" t="str">
        <f t="shared" si="178"/>
        <v/>
      </c>
      <c r="J2712" s="380" t="str">
        <f>IF(Table9[[#This Row],[Código do agregado
'[Entidade']]]="","",IF(A2712&lt;&gt;A2711,"A",IF(J2711="A","B",IF(J2711="B","C",IF(J2711="C","D",IF(J2711="D","E",IF(J2711="E","F",IF(J2711="F","G",IF(J2711="G","H",IF(J2711="H","I",IF(J2711="I","J",IF(J2711="J","K",IF(J2711="K","L",IF(J2711="L","M",IF(J2711="M","N",IF(J2711="N","O",IF(J2711="O","P",IF(J2711="P","Q"))))))))))))))))))</f>
        <v/>
      </c>
      <c r="K2712" s="284" t="str">
        <f t="shared" si="175"/>
        <v/>
      </c>
      <c r="L2712" s="285" t="str">
        <f t="shared" si="176"/>
        <v/>
      </c>
      <c r="M2712" s="286" t="str">
        <f t="shared" ca="1" si="177"/>
        <v/>
      </c>
      <c r="U2712" s="275"/>
    </row>
    <row r="2713" spans="1:21" x14ac:dyDescent="0.25">
      <c r="A2713" s="276"/>
      <c r="B2713" s="277" t="str">
        <f>IF(Table9[[#This Row],[Código do agregado
'[Entidade']]]="","",(CONCATENATE(VLOOKUP(Table9[[#This Row],[Código do agregado
'[Entidade']]],Table8[[Código do agregado '[Entidade']]:[Código do agregado
'[1º Direito']]],8,FALSE),".",Table9[[#This Row],[Membro]])))</f>
        <v/>
      </c>
      <c r="C2713" s="278"/>
      <c r="D2713" s="279"/>
      <c r="E2713" s="280" t="str">
        <f ca="1">IF(Table9[[#This Row],[Data de nascimento (aaaa-mm-dd)]]="","",(IF(A2713="","",DATEDIF(D2713,NOW(),"y"))))</f>
        <v/>
      </c>
      <c r="F2713" s="281"/>
      <c r="G2713" s="282"/>
      <c r="H2713" s="283" t="str">
        <f>IF(G2713="","",IF(G2713&gt;(auxiliar!L$2*14),"Sim","Não"))</f>
        <v/>
      </c>
      <c r="I2713" s="384" t="str">
        <f t="shared" si="178"/>
        <v/>
      </c>
      <c r="J2713" s="380" t="str">
        <f>IF(Table9[[#This Row],[Código do agregado
'[Entidade']]]="","",IF(A2713&lt;&gt;A2712,"A",IF(J2712="A","B",IF(J2712="B","C",IF(J2712="C","D",IF(J2712="D","E",IF(J2712="E","F",IF(J2712="F","G",IF(J2712="G","H",IF(J2712="H","I",IF(J2712="I","J",IF(J2712="J","K",IF(J2712="K","L",IF(J2712="L","M",IF(J2712="M","N",IF(J2712="N","O",IF(J2712="O","P",IF(J2712="P","Q"))))))))))))))))))</f>
        <v/>
      </c>
      <c r="K2713" s="284" t="str">
        <f t="shared" si="175"/>
        <v/>
      </c>
      <c r="L2713" s="285" t="str">
        <f t="shared" si="176"/>
        <v/>
      </c>
      <c r="M2713" s="286" t="str">
        <f t="shared" ca="1" si="177"/>
        <v/>
      </c>
      <c r="U2713" s="275"/>
    </row>
    <row r="2714" spans="1:21" x14ac:dyDescent="0.25">
      <c r="A2714" s="276"/>
      <c r="B2714" s="277" t="str">
        <f>IF(Table9[[#This Row],[Código do agregado
'[Entidade']]]="","",(CONCATENATE(VLOOKUP(Table9[[#This Row],[Código do agregado
'[Entidade']]],Table8[[Código do agregado '[Entidade']]:[Código do agregado
'[1º Direito']]],8,FALSE),".",Table9[[#This Row],[Membro]])))</f>
        <v/>
      </c>
      <c r="C2714" s="278"/>
      <c r="D2714" s="279"/>
      <c r="E2714" s="280" t="str">
        <f ca="1">IF(Table9[[#This Row],[Data de nascimento (aaaa-mm-dd)]]="","",(IF(A2714="","",DATEDIF(D2714,NOW(),"y"))))</f>
        <v/>
      </c>
      <c r="F2714" s="281"/>
      <c r="G2714" s="282"/>
      <c r="H2714" s="283" t="str">
        <f>IF(G2714="","",IF(G2714&gt;(auxiliar!L$2*14),"Sim","Não"))</f>
        <v/>
      </c>
      <c r="I2714" s="384" t="str">
        <f t="shared" si="178"/>
        <v/>
      </c>
      <c r="J2714" s="380" t="str">
        <f>IF(Table9[[#This Row],[Código do agregado
'[Entidade']]]="","",IF(A2714&lt;&gt;A2713,"A",IF(J2713="A","B",IF(J2713="B","C",IF(J2713="C","D",IF(J2713="D","E",IF(J2713="E","F",IF(J2713="F","G",IF(J2713="G","H",IF(J2713="H","I",IF(J2713="I","J",IF(J2713="J","K",IF(J2713="K","L",IF(J2713="L","M",IF(J2713="M","N",IF(J2713="N","O",IF(J2713="O","P",IF(J2713="P","Q"))))))))))))))))))</f>
        <v/>
      </c>
      <c r="K2714" s="284" t="str">
        <f t="shared" ref="K2714:K2777" si="179">IFERROR(IF(OR(RIGHT(C2714,1)-(11-((9*LEFT(C2714,1)+8*MID(C2714,2,1)+7*MID(C2714,3,1)+6*MID(C2714,4,1)+5*MID(C2714,5,1)+4*MID(C2714,6,1)+3*MID(C2714,7,1)+2*MID(C2714,8,1))-(11*INT((9*LEFT(C2714,1)+8*MID(C2714,2,1)+7*MID(C2714,3,1)+6*MID(C2714,4,1)+5*MID(C2714,5,1)+4*MID(C2714,6,1)+3*MID(C2714,7,1)+2*MID(C2714,8,1))/11))))=0,RIGHT(C2714,1)-(11-((9*LEFT(C2714,1)+8*MID(C2714,2,1)+7*MID(C2714,3,1)+6*MID(C2714,4,1)+5*MID(C2714,5,1)+4*MID(C2714,6,1)+3*MID(C2714,7,1)+2*MID(C2714,8,1))-(11*INT((9*LEFT(C2714,1)+8*MID(C2714,2,1)+7*MID(C2714,3,1)+6*MID(C2714,4,1)+5*MID(C2714,5,1)+4*MID(C2714,6,1)+3*MID(C2714,7,1)+2*MID(C2714,8,1))/11))))=-11,RIGHT(C2714,1)-(11-((9*LEFT(C2714,1)+8*MID(C2714,2,1)+7*MID(C2714,3,1)+6*MID(C2714,4,1)+5*MID(C2714,5,1)+4*MID(C2714,6,1)+3*MID(C2714,7,1)+2*MID(C2714,8,1))-(11*INT((9*LEFT(C2714,1)+8*MID(C2714,2,1)+7*MID(C2714,3,1)+6*MID(C2714,4,1)+5*MID(C2714,5,1)+4*MID(C2714,6,1)+3*MID(C2714,7,1)+2*MID(C2714,8,1))/11))))=-10),"","X"),"")</f>
        <v/>
      </c>
      <c r="L2714" s="285" t="str">
        <f t="shared" ref="L2714:L2777" si="180">IF(RIGHT(B2714,1)="A","",IF(B2714="","",IF(OR(E2714&gt;65,AND(E2714&gt;17,E2714&lt;26)),"Rend","")))</f>
        <v/>
      </c>
      <c r="M2714" s="286" t="str">
        <f t="shared" ref="M2714:M2777" ca="1" si="181">IF(OR(E2714&lt;18,AND(H2714="Não",L2714="Rend")),"Dep","")</f>
        <v/>
      </c>
      <c r="U2714" s="275"/>
    </row>
    <row r="2715" spans="1:21" x14ac:dyDescent="0.25">
      <c r="A2715" s="276"/>
      <c r="B2715" s="277" t="str">
        <f>IF(Table9[[#This Row],[Código do agregado
'[Entidade']]]="","",(CONCATENATE(VLOOKUP(Table9[[#This Row],[Código do agregado
'[Entidade']]],Table8[[Código do agregado '[Entidade']]:[Código do agregado
'[1º Direito']]],8,FALSE),".",Table9[[#This Row],[Membro]])))</f>
        <v/>
      </c>
      <c r="C2715" s="278"/>
      <c r="D2715" s="279"/>
      <c r="E2715" s="280" t="str">
        <f ca="1">IF(Table9[[#This Row],[Data de nascimento (aaaa-mm-dd)]]="","",(IF(A2715="","",DATEDIF(D2715,NOW(),"y"))))</f>
        <v/>
      </c>
      <c r="F2715" s="281"/>
      <c r="G2715" s="282"/>
      <c r="H2715" s="283" t="str">
        <f>IF(G2715="","",IF(G2715&gt;(auxiliar!L$2*14),"Sim","Não"))</f>
        <v/>
      </c>
      <c r="I2715" s="384" t="str">
        <f t="shared" si="178"/>
        <v/>
      </c>
      <c r="J2715" s="380" t="str">
        <f>IF(Table9[[#This Row],[Código do agregado
'[Entidade']]]="","",IF(A2715&lt;&gt;A2714,"A",IF(J2714="A","B",IF(J2714="B","C",IF(J2714="C","D",IF(J2714="D","E",IF(J2714="E","F",IF(J2714="F","G",IF(J2714="G","H",IF(J2714="H","I",IF(J2714="I","J",IF(J2714="J","K",IF(J2714="K","L",IF(J2714="L","M",IF(J2714="M","N",IF(J2714="N","O",IF(J2714="O","P",IF(J2714="P","Q"))))))))))))))))))</f>
        <v/>
      </c>
      <c r="K2715" s="284" t="str">
        <f t="shared" si="179"/>
        <v/>
      </c>
      <c r="L2715" s="285" t="str">
        <f t="shared" si="180"/>
        <v/>
      </c>
      <c r="M2715" s="286" t="str">
        <f t="shared" ca="1" si="181"/>
        <v/>
      </c>
      <c r="U2715" s="275"/>
    </row>
    <row r="2716" spans="1:21" x14ac:dyDescent="0.25">
      <c r="A2716" s="276"/>
      <c r="B2716" s="277" t="str">
        <f>IF(Table9[[#This Row],[Código do agregado
'[Entidade']]]="","",(CONCATENATE(VLOOKUP(Table9[[#This Row],[Código do agregado
'[Entidade']]],Table8[[Código do agregado '[Entidade']]:[Código do agregado
'[1º Direito']]],8,FALSE),".",Table9[[#This Row],[Membro]])))</f>
        <v/>
      </c>
      <c r="C2716" s="278"/>
      <c r="D2716" s="279"/>
      <c r="E2716" s="280" t="str">
        <f ca="1">IF(Table9[[#This Row],[Data de nascimento (aaaa-mm-dd)]]="","",(IF(A2716="","",DATEDIF(D2716,NOW(),"y"))))</f>
        <v/>
      </c>
      <c r="F2716" s="281"/>
      <c r="G2716" s="282"/>
      <c r="H2716" s="283" t="str">
        <f>IF(G2716="","",IF(G2716&gt;(auxiliar!L$2*14),"Sim","Não"))</f>
        <v/>
      </c>
      <c r="I2716" s="384" t="str">
        <f t="shared" si="178"/>
        <v/>
      </c>
      <c r="J2716" s="380" t="str">
        <f>IF(Table9[[#This Row],[Código do agregado
'[Entidade']]]="","",IF(A2716&lt;&gt;A2715,"A",IF(J2715="A","B",IF(J2715="B","C",IF(J2715="C","D",IF(J2715="D","E",IF(J2715="E","F",IF(J2715="F","G",IF(J2715="G","H",IF(J2715="H","I",IF(J2715="I","J",IF(J2715="J","K",IF(J2715="K","L",IF(J2715="L","M",IF(J2715="M","N",IF(J2715="N","O",IF(J2715="O","P",IF(J2715="P","Q"))))))))))))))))))</f>
        <v/>
      </c>
      <c r="K2716" s="284" t="str">
        <f t="shared" si="179"/>
        <v/>
      </c>
      <c r="L2716" s="285" t="str">
        <f t="shared" si="180"/>
        <v/>
      </c>
      <c r="M2716" s="286" t="str">
        <f t="shared" ca="1" si="181"/>
        <v/>
      </c>
      <c r="U2716" s="275"/>
    </row>
    <row r="2717" spans="1:21" x14ac:dyDescent="0.25">
      <c r="A2717" s="276"/>
      <c r="B2717" s="277" t="str">
        <f>IF(Table9[[#This Row],[Código do agregado
'[Entidade']]]="","",(CONCATENATE(VLOOKUP(Table9[[#This Row],[Código do agregado
'[Entidade']]],Table8[[Código do agregado '[Entidade']]:[Código do agregado
'[1º Direito']]],8,FALSE),".",Table9[[#This Row],[Membro]])))</f>
        <v/>
      </c>
      <c r="C2717" s="278"/>
      <c r="D2717" s="279"/>
      <c r="E2717" s="280" t="str">
        <f ca="1">IF(Table9[[#This Row],[Data de nascimento (aaaa-mm-dd)]]="","",(IF(A2717="","",DATEDIF(D2717,NOW(),"y"))))</f>
        <v/>
      </c>
      <c r="F2717" s="281"/>
      <c r="G2717" s="282"/>
      <c r="H2717" s="283" t="str">
        <f>IF(G2717="","",IF(G2717&gt;(auxiliar!L$2*14),"Sim","Não"))</f>
        <v/>
      </c>
      <c r="I2717" s="384" t="str">
        <f t="shared" si="178"/>
        <v/>
      </c>
      <c r="J2717" s="380" t="str">
        <f>IF(Table9[[#This Row],[Código do agregado
'[Entidade']]]="","",IF(A2717&lt;&gt;A2716,"A",IF(J2716="A","B",IF(J2716="B","C",IF(J2716="C","D",IF(J2716="D","E",IF(J2716="E","F",IF(J2716="F","G",IF(J2716="G","H",IF(J2716="H","I",IF(J2716="I","J",IF(J2716="J","K",IF(J2716="K","L",IF(J2716="L","M",IF(J2716="M","N",IF(J2716="N","O",IF(J2716="O","P",IF(J2716="P","Q"))))))))))))))))))</f>
        <v/>
      </c>
      <c r="K2717" s="284" t="str">
        <f t="shared" si="179"/>
        <v/>
      </c>
      <c r="L2717" s="285" t="str">
        <f t="shared" si="180"/>
        <v/>
      </c>
      <c r="M2717" s="286" t="str">
        <f t="shared" ca="1" si="181"/>
        <v/>
      </c>
      <c r="U2717" s="275"/>
    </row>
    <row r="2718" spans="1:21" x14ac:dyDescent="0.25">
      <c r="A2718" s="276"/>
      <c r="B2718" s="277" t="str">
        <f>IF(Table9[[#This Row],[Código do agregado
'[Entidade']]]="","",(CONCATENATE(VLOOKUP(Table9[[#This Row],[Código do agregado
'[Entidade']]],Table8[[Código do agregado '[Entidade']]:[Código do agregado
'[1º Direito']]],8,FALSE),".",Table9[[#This Row],[Membro]])))</f>
        <v/>
      </c>
      <c r="C2718" s="278"/>
      <c r="D2718" s="279"/>
      <c r="E2718" s="280" t="str">
        <f ca="1">IF(Table9[[#This Row],[Data de nascimento (aaaa-mm-dd)]]="","",(IF(A2718="","",DATEDIF(D2718,NOW(),"y"))))</f>
        <v/>
      </c>
      <c r="F2718" s="281"/>
      <c r="G2718" s="282"/>
      <c r="H2718" s="283" t="str">
        <f>IF(G2718="","",IF(G2718&gt;(auxiliar!L$2*14),"Sim","Não"))</f>
        <v/>
      </c>
      <c r="I2718" s="384" t="str">
        <f t="shared" si="178"/>
        <v/>
      </c>
      <c r="J2718" s="380" t="str">
        <f>IF(Table9[[#This Row],[Código do agregado
'[Entidade']]]="","",IF(A2718&lt;&gt;A2717,"A",IF(J2717="A","B",IF(J2717="B","C",IF(J2717="C","D",IF(J2717="D","E",IF(J2717="E","F",IF(J2717="F","G",IF(J2717="G","H",IF(J2717="H","I",IF(J2717="I","J",IF(J2717="J","K",IF(J2717="K","L",IF(J2717="L","M",IF(J2717="M","N",IF(J2717="N","O",IF(J2717="O","P",IF(J2717="P","Q"))))))))))))))))))</f>
        <v/>
      </c>
      <c r="K2718" s="284" t="str">
        <f t="shared" si="179"/>
        <v/>
      </c>
      <c r="L2718" s="285" t="str">
        <f t="shared" si="180"/>
        <v/>
      </c>
      <c r="M2718" s="286" t="str">
        <f t="shared" ca="1" si="181"/>
        <v/>
      </c>
      <c r="U2718" s="275"/>
    </row>
    <row r="2719" spans="1:21" x14ac:dyDescent="0.25">
      <c r="A2719" s="276"/>
      <c r="B2719" s="277" t="str">
        <f>IF(Table9[[#This Row],[Código do agregado
'[Entidade']]]="","",(CONCATENATE(VLOOKUP(Table9[[#This Row],[Código do agregado
'[Entidade']]],Table8[[Código do agregado '[Entidade']]:[Código do agregado
'[1º Direito']]],8,FALSE),".",Table9[[#This Row],[Membro]])))</f>
        <v/>
      </c>
      <c r="C2719" s="278"/>
      <c r="D2719" s="279"/>
      <c r="E2719" s="280" t="str">
        <f ca="1">IF(Table9[[#This Row],[Data de nascimento (aaaa-mm-dd)]]="","",(IF(A2719="","",DATEDIF(D2719,NOW(),"y"))))</f>
        <v/>
      </c>
      <c r="F2719" s="281"/>
      <c r="G2719" s="282"/>
      <c r="H2719" s="283" t="str">
        <f>IF(G2719="","",IF(G2719&gt;(auxiliar!L$2*14),"Sim","Não"))</f>
        <v/>
      </c>
      <c r="I2719" s="384" t="str">
        <f t="shared" si="178"/>
        <v/>
      </c>
      <c r="J2719" s="380" t="str">
        <f>IF(Table9[[#This Row],[Código do agregado
'[Entidade']]]="","",IF(A2719&lt;&gt;A2718,"A",IF(J2718="A","B",IF(J2718="B","C",IF(J2718="C","D",IF(J2718="D","E",IF(J2718="E","F",IF(J2718="F","G",IF(J2718="G","H",IF(J2718="H","I",IF(J2718="I","J",IF(J2718="J","K",IF(J2718="K","L",IF(J2718="L","M",IF(J2718="M","N",IF(J2718="N","O",IF(J2718="O","P",IF(J2718="P","Q"))))))))))))))))))</f>
        <v/>
      </c>
      <c r="K2719" s="284" t="str">
        <f t="shared" si="179"/>
        <v/>
      </c>
      <c r="L2719" s="285" t="str">
        <f t="shared" si="180"/>
        <v/>
      </c>
      <c r="M2719" s="286" t="str">
        <f t="shared" ca="1" si="181"/>
        <v/>
      </c>
      <c r="U2719" s="275"/>
    </row>
    <row r="2720" spans="1:21" x14ac:dyDescent="0.25">
      <c r="A2720" s="276"/>
      <c r="B2720" s="277" t="str">
        <f>IF(Table9[[#This Row],[Código do agregado
'[Entidade']]]="","",(CONCATENATE(VLOOKUP(Table9[[#This Row],[Código do agregado
'[Entidade']]],Table8[[Código do agregado '[Entidade']]:[Código do agregado
'[1º Direito']]],8,FALSE),".",Table9[[#This Row],[Membro]])))</f>
        <v/>
      </c>
      <c r="C2720" s="278"/>
      <c r="D2720" s="279"/>
      <c r="E2720" s="280" t="str">
        <f ca="1">IF(Table9[[#This Row],[Data de nascimento (aaaa-mm-dd)]]="","",(IF(A2720="","",DATEDIF(D2720,NOW(),"y"))))</f>
        <v/>
      </c>
      <c r="F2720" s="281"/>
      <c r="G2720" s="282"/>
      <c r="H2720" s="283" t="str">
        <f>IF(G2720="","",IF(G2720&gt;(auxiliar!L$2*14),"Sim","Não"))</f>
        <v/>
      </c>
      <c r="I2720" s="384" t="str">
        <f t="shared" si="178"/>
        <v/>
      </c>
      <c r="J2720" s="380" t="str">
        <f>IF(Table9[[#This Row],[Código do agregado
'[Entidade']]]="","",IF(A2720&lt;&gt;A2719,"A",IF(J2719="A","B",IF(J2719="B","C",IF(J2719="C","D",IF(J2719="D","E",IF(J2719="E","F",IF(J2719="F","G",IF(J2719="G","H",IF(J2719="H","I",IF(J2719="I","J",IF(J2719="J","K",IF(J2719="K","L",IF(J2719="L","M",IF(J2719="M","N",IF(J2719="N","O",IF(J2719="O","P",IF(J2719="P","Q"))))))))))))))))))</f>
        <v/>
      </c>
      <c r="K2720" s="284" t="str">
        <f t="shared" si="179"/>
        <v/>
      </c>
      <c r="L2720" s="285" t="str">
        <f t="shared" si="180"/>
        <v/>
      </c>
      <c r="M2720" s="286" t="str">
        <f t="shared" ca="1" si="181"/>
        <v/>
      </c>
      <c r="U2720" s="275"/>
    </row>
    <row r="2721" spans="1:21" x14ac:dyDescent="0.25">
      <c r="A2721" s="276"/>
      <c r="B2721" s="277" t="str">
        <f>IF(Table9[[#This Row],[Código do agregado
'[Entidade']]]="","",(CONCATENATE(VLOOKUP(Table9[[#This Row],[Código do agregado
'[Entidade']]],Table8[[Código do agregado '[Entidade']]:[Código do agregado
'[1º Direito']]],8,FALSE),".",Table9[[#This Row],[Membro]])))</f>
        <v/>
      </c>
      <c r="C2721" s="278"/>
      <c r="D2721" s="279"/>
      <c r="E2721" s="280" t="str">
        <f ca="1">IF(Table9[[#This Row],[Data de nascimento (aaaa-mm-dd)]]="","",(IF(A2721="","",DATEDIF(D2721,NOW(),"y"))))</f>
        <v/>
      </c>
      <c r="F2721" s="281"/>
      <c r="G2721" s="282"/>
      <c r="H2721" s="283" t="str">
        <f>IF(G2721="","",IF(G2721&gt;(auxiliar!L$2*14),"Sim","Não"))</f>
        <v/>
      </c>
      <c r="I2721" s="384" t="str">
        <f t="shared" si="178"/>
        <v/>
      </c>
      <c r="J2721" s="380" t="str">
        <f>IF(Table9[[#This Row],[Código do agregado
'[Entidade']]]="","",IF(A2721&lt;&gt;A2720,"A",IF(J2720="A","B",IF(J2720="B","C",IF(J2720="C","D",IF(J2720="D","E",IF(J2720="E","F",IF(J2720="F","G",IF(J2720="G","H",IF(J2720="H","I",IF(J2720="I","J",IF(J2720="J","K",IF(J2720="K","L",IF(J2720="L","M",IF(J2720="M","N",IF(J2720="N","O",IF(J2720="O","P",IF(J2720="P","Q"))))))))))))))))))</f>
        <v/>
      </c>
      <c r="K2721" s="284" t="str">
        <f t="shared" si="179"/>
        <v/>
      </c>
      <c r="L2721" s="285" t="str">
        <f t="shared" si="180"/>
        <v/>
      </c>
      <c r="M2721" s="286" t="str">
        <f t="shared" ca="1" si="181"/>
        <v/>
      </c>
      <c r="U2721" s="275"/>
    </row>
    <row r="2722" spans="1:21" x14ac:dyDescent="0.25">
      <c r="A2722" s="276"/>
      <c r="B2722" s="277" t="str">
        <f>IF(Table9[[#This Row],[Código do agregado
'[Entidade']]]="","",(CONCATENATE(VLOOKUP(Table9[[#This Row],[Código do agregado
'[Entidade']]],Table8[[Código do agregado '[Entidade']]:[Código do agregado
'[1º Direito']]],8,FALSE),".",Table9[[#This Row],[Membro]])))</f>
        <v/>
      </c>
      <c r="C2722" s="278"/>
      <c r="D2722" s="279"/>
      <c r="E2722" s="280" t="str">
        <f ca="1">IF(Table9[[#This Row],[Data de nascimento (aaaa-mm-dd)]]="","",(IF(A2722="","",DATEDIF(D2722,NOW(),"y"))))</f>
        <v/>
      </c>
      <c r="F2722" s="281"/>
      <c r="G2722" s="282"/>
      <c r="H2722" s="283" t="str">
        <f>IF(G2722="","",IF(G2722&gt;(auxiliar!L$2*14),"Sim","Não"))</f>
        <v/>
      </c>
      <c r="I2722" s="384" t="str">
        <f t="shared" si="178"/>
        <v/>
      </c>
      <c r="J2722" s="380" t="str">
        <f>IF(Table9[[#This Row],[Código do agregado
'[Entidade']]]="","",IF(A2722&lt;&gt;A2721,"A",IF(J2721="A","B",IF(J2721="B","C",IF(J2721="C","D",IF(J2721="D","E",IF(J2721="E","F",IF(J2721="F","G",IF(J2721="G","H",IF(J2721="H","I",IF(J2721="I","J",IF(J2721="J","K",IF(J2721="K","L",IF(J2721="L","M",IF(J2721="M","N",IF(J2721="N","O",IF(J2721="O","P",IF(J2721="P","Q"))))))))))))))))))</f>
        <v/>
      </c>
      <c r="K2722" s="284" t="str">
        <f t="shared" si="179"/>
        <v/>
      </c>
      <c r="L2722" s="285" t="str">
        <f t="shared" si="180"/>
        <v/>
      </c>
      <c r="M2722" s="286" t="str">
        <f t="shared" ca="1" si="181"/>
        <v/>
      </c>
      <c r="U2722" s="275"/>
    </row>
    <row r="2723" spans="1:21" x14ac:dyDescent="0.25">
      <c r="A2723" s="276"/>
      <c r="B2723" s="277" t="str">
        <f>IF(Table9[[#This Row],[Código do agregado
'[Entidade']]]="","",(CONCATENATE(VLOOKUP(Table9[[#This Row],[Código do agregado
'[Entidade']]],Table8[[Código do agregado '[Entidade']]:[Código do agregado
'[1º Direito']]],8,FALSE),".",Table9[[#This Row],[Membro]])))</f>
        <v/>
      </c>
      <c r="C2723" s="278"/>
      <c r="D2723" s="279"/>
      <c r="E2723" s="280" t="str">
        <f ca="1">IF(Table9[[#This Row],[Data de nascimento (aaaa-mm-dd)]]="","",(IF(A2723="","",DATEDIF(D2723,NOW(),"y"))))</f>
        <v/>
      </c>
      <c r="F2723" s="281"/>
      <c r="G2723" s="282"/>
      <c r="H2723" s="283" t="str">
        <f>IF(G2723="","",IF(G2723&gt;(auxiliar!L$2*14),"Sim","Não"))</f>
        <v/>
      </c>
      <c r="I2723" s="384" t="str">
        <f t="shared" si="178"/>
        <v/>
      </c>
      <c r="J2723" s="380" t="str">
        <f>IF(Table9[[#This Row],[Código do agregado
'[Entidade']]]="","",IF(A2723&lt;&gt;A2722,"A",IF(J2722="A","B",IF(J2722="B","C",IF(J2722="C","D",IF(J2722="D","E",IF(J2722="E","F",IF(J2722="F","G",IF(J2722="G","H",IF(J2722="H","I",IF(J2722="I","J",IF(J2722="J","K",IF(J2722="K","L",IF(J2722="L","M",IF(J2722="M","N",IF(J2722="N","O",IF(J2722="O","P",IF(J2722="P","Q"))))))))))))))))))</f>
        <v/>
      </c>
      <c r="K2723" s="284" t="str">
        <f t="shared" si="179"/>
        <v/>
      </c>
      <c r="L2723" s="285" t="str">
        <f t="shared" si="180"/>
        <v/>
      </c>
      <c r="M2723" s="286" t="str">
        <f t="shared" ca="1" si="181"/>
        <v/>
      </c>
      <c r="U2723" s="275"/>
    </row>
    <row r="2724" spans="1:21" x14ac:dyDescent="0.25">
      <c r="A2724" s="276"/>
      <c r="B2724" s="277" t="str">
        <f>IF(Table9[[#This Row],[Código do agregado
'[Entidade']]]="","",(CONCATENATE(VLOOKUP(Table9[[#This Row],[Código do agregado
'[Entidade']]],Table8[[Código do agregado '[Entidade']]:[Código do agregado
'[1º Direito']]],8,FALSE),".",Table9[[#This Row],[Membro]])))</f>
        <v/>
      </c>
      <c r="C2724" s="278"/>
      <c r="D2724" s="279"/>
      <c r="E2724" s="280" t="str">
        <f ca="1">IF(Table9[[#This Row],[Data de nascimento (aaaa-mm-dd)]]="","",(IF(A2724="","",DATEDIF(D2724,NOW(),"y"))))</f>
        <v/>
      </c>
      <c r="F2724" s="281"/>
      <c r="G2724" s="282"/>
      <c r="H2724" s="283" t="str">
        <f>IF(G2724="","",IF(G2724&gt;(auxiliar!L$2*14),"Sim","Não"))</f>
        <v/>
      </c>
      <c r="I2724" s="384" t="str">
        <f t="shared" si="178"/>
        <v/>
      </c>
      <c r="J2724" s="380" t="str">
        <f>IF(Table9[[#This Row],[Código do agregado
'[Entidade']]]="","",IF(A2724&lt;&gt;A2723,"A",IF(J2723="A","B",IF(J2723="B","C",IF(J2723="C","D",IF(J2723="D","E",IF(J2723="E","F",IF(J2723="F","G",IF(J2723="G","H",IF(J2723="H","I",IF(J2723="I","J",IF(J2723="J","K",IF(J2723="K","L",IF(J2723="L","M",IF(J2723="M","N",IF(J2723="N","O",IF(J2723="O","P",IF(J2723="P","Q"))))))))))))))))))</f>
        <v/>
      </c>
      <c r="K2724" s="284" t="str">
        <f t="shared" si="179"/>
        <v/>
      </c>
      <c r="L2724" s="285" t="str">
        <f t="shared" si="180"/>
        <v/>
      </c>
      <c r="M2724" s="286" t="str">
        <f t="shared" ca="1" si="181"/>
        <v/>
      </c>
      <c r="U2724" s="275"/>
    </row>
    <row r="2725" spans="1:21" x14ac:dyDescent="0.25">
      <c r="A2725" s="276"/>
      <c r="B2725" s="277" t="str">
        <f>IF(Table9[[#This Row],[Código do agregado
'[Entidade']]]="","",(CONCATENATE(VLOOKUP(Table9[[#This Row],[Código do agregado
'[Entidade']]],Table8[[Código do agregado '[Entidade']]:[Código do agregado
'[1º Direito']]],8,FALSE),".",Table9[[#This Row],[Membro]])))</f>
        <v/>
      </c>
      <c r="C2725" s="278"/>
      <c r="D2725" s="279"/>
      <c r="E2725" s="280" t="str">
        <f ca="1">IF(Table9[[#This Row],[Data de nascimento (aaaa-mm-dd)]]="","",(IF(A2725="","",DATEDIF(D2725,NOW(),"y"))))</f>
        <v/>
      </c>
      <c r="F2725" s="281"/>
      <c r="G2725" s="282"/>
      <c r="H2725" s="283" t="str">
        <f>IF(G2725="","",IF(G2725&gt;(auxiliar!L$2*14),"Sim","Não"))</f>
        <v/>
      </c>
      <c r="I2725" s="384" t="str">
        <f t="shared" si="178"/>
        <v/>
      </c>
      <c r="J2725" s="380" t="str">
        <f>IF(Table9[[#This Row],[Código do agregado
'[Entidade']]]="","",IF(A2725&lt;&gt;A2724,"A",IF(J2724="A","B",IF(J2724="B","C",IF(J2724="C","D",IF(J2724="D","E",IF(J2724="E","F",IF(J2724="F","G",IF(J2724="G","H",IF(J2724="H","I",IF(J2724="I","J",IF(J2724="J","K",IF(J2724="K","L",IF(J2724="L","M",IF(J2724="M","N",IF(J2724="N","O",IF(J2724="O","P",IF(J2724="P","Q"))))))))))))))))))</f>
        <v/>
      </c>
      <c r="K2725" s="284" t="str">
        <f t="shared" si="179"/>
        <v/>
      </c>
      <c r="L2725" s="285" t="str">
        <f t="shared" si="180"/>
        <v/>
      </c>
      <c r="M2725" s="286" t="str">
        <f t="shared" ca="1" si="181"/>
        <v/>
      </c>
      <c r="U2725" s="275"/>
    </row>
    <row r="2726" spans="1:21" x14ac:dyDescent="0.25">
      <c r="A2726" s="276"/>
      <c r="B2726" s="277" t="str">
        <f>IF(Table9[[#This Row],[Código do agregado
'[Entidade']]]="","",(CONCATENATE(VLOOKUP(Table9[[#This Row],[Código do agregado
'[Entidade']]],Table8[[Código do agregado '[Entidade']]:[Código do agregado
'[1º Direito']]],8,FALSE),".",Table9[[#This Row],[Membro]])))</f>
        <v/>
      </c>
      <c r="C2726" s="278"/>
      <c r="D2726" s="279"/>
      <c r="E2726" s="280" t="str">
        <f ca="1">IF(Table9[[#This Row],[Data de nascimento (aaaa-mm-dd)]]="","",(IF(A2726="","",DATEDIF(D2726,NOW(),"y"))))</f>
        <v/>
      </c>
      <c r="F2726" s="281"/>
      <c r="G2726" s="282"/>
      <c r="H2726" s="283" t="str">
        <f>IF(G2726="","",IF(G2726&gt;(auxiliar!L$2*14),"Sim","Não"))</f>
        <v/>
      </c>
      <c r="I2726" s="384" t="str">
        <f t="shared" si="178"/>
        <v/>
      </c>
      <c r="J2726" s="380" t="str">
        <f>IF(Table9[[#This Row],[Código do agregado
'[Entidade']]]="","",IF(A2726&lt;&gt;A2725,"A",IF(J2725="A","B",IF(J2725="B","C",IF(J2725="C","D",IF(J2725="D","E",IF(J2725="E","F",IF(J2725="F","G",IF(J2725="G","H",IF(J2725="H","I",IF(J2725="I","J",IF(J2725="J","K",IF(J2725="K","L",IF(J2725="L","M",IF(J2725="M","N",IF(J2725="N","O",IF(J2725="O","P",IF(J2725="P","Q"))))))))))))))))))</f>
        <v/>
      </c>
      <c r="K2726" s="284" t="str">
        <f t="shared" si="179"/>
        <v/>
      </c>
      <c r="L2726" s="285" t="str">
        <f t="shared" si="180"/>
        <v/>
      </c>
      <c r="M2726" s="286" t="str">
        <f t="shared" ca="1" si="181"/>
        <v/>
      </c>
      <c r="U2726" s="275"/>
    </row>
    <row r="2727" spans="1:21" x14ac:dyDescent="0.25">
      <c r="A2727" s="276"/>
      <c r="B2727" s="277" t="str">
        <f>IF(Table9[[#This Row],[Código do agregado
'[Entidade']]]="","",(CONCATENATE(VLOOKUP(Table9[[#This Row],[Código do agregado
'[Entidade']]],Table8[[Código do agregado '[Entidade']]:[Código do agregado
'[1º Direito']]],8,FALSE),".",Table9[[#This Row],[Membro]])))</f>
        <v/>
      </c>
      <c r="C2727" s="278"/>
      <c r="D2727" s="279"/>
      <c r="E2727" s="280" t="str">
        <f ca="1">IF(Table9[[#This Row],[Data de nascimento (aaaa-mm-dd)]]="","",(IF(A2727="","",DATEDIF(D2727,NOW(),"y"))))</f>
        <v/>
      </c>
      <c r="F2727" s="281"/>
      <c r="G2727" s="282"/>
      <c r="H2727" s="283" t="str">
        <f>IF(G2727="","",IF(G2727&gt;(auxiliar!L$2*14),"Sim","Não"))</f>
        <v/>
      </c>
      <c r="I2727" s="384" t="str">
        <f t="shared" si="178"/>
        <v/>
      </c>
      <c r="J2727" s="380" t="str">
        <f>IF(Table9[[#This Row],[Código do agregado
'[Entidade']]]="","",IF(A2727&lt;&gt;A2726,"A",IF(J2726="A","B",IF(J2726="B","C",IF(J2726="C","D",IF(J2726="D","E",IF(J2726="E","F",IF(J2726="F","G",IF(J2726="G","H",IF(J2726="H","I",IF(J2726="I","J",IF(J2726="J","K",IF(J2726="K","L",IF(J2726="L","M",IF(J2726="M","N",IF(J2726="N","O",IF(J2726="O","P",IF(J2726="P","Q"))))))))))))))))))</f>
        <v/>
      </c>
      <c r="K2727" s="284" t="str">
        <f t="shared" si="179"/>
        <v/>
      </c>
      <c r="L2727" s="285" t="str">
        <f t="shared" si="180"/>
        <v/>
      </c>
      <c r="M2727" s="286" t="str">
        <f t="shared" ca="1" si="181"/>
        <v/>
      </c>
      <c r="U2727" s="275"/>
    </row>
    <row r="2728" spans="1:21" x14ac:dyDescent="0.25">
      <c r="A2728" s="276"/>
      <c r="B2728" s="277" t="str">
        <f>IF(Table9[[#This Row],[Código do agregado
'[Entidade']]]="","",(CONCATENATE(VLOOKUP(Table9[[#This Row],[Código do agregado
'[Entidade']]],Table8[[Código do agregado '[Entidade']]:[Código do agregado
'[1º Direito']]],8,FALSE),".",Table9[[#This Row],[Membro]])))</f>
        <v/>
      </c>
      <c r="C2728" s="278"/>
      <c r="D2728" s="279"/>
      <c r="E2728" s="280" t="str">
        <f ca="1">IF(Table9[[#This Row],[Data de nascimento (aaaa-mm-dd)]]="","",(IF(A2728="","",DATEDIF(D2728,NOW(),"y"))))</f>
        <v/>
      </c>
      <c r="F2728" s="281"/>
      <c r="G2728" s="282"/>
      <c r="H2728" s="283" t="str">
        <f>IF(G2728="","",IF(G2728&gt;(auxiliar!L$2*14),"Sim","Não"))</f>
        <v/>
      </c>
      <c r="I2728" s="384" t="str">
        <f t="shared" si="178"/>
        <v/>
      </c>
      <c r="J2728" s="380" t="str">
        <f>IF(Table9[[#This Row],[Código do agregado
'[Entidade']]]="","",IF(A2728&lt;&gt;A2727,"A",IF(J2727="A","B",IF(J2727="B","C",IF(J2727="C","D",IF(J2727="D","E",IF(J2727="E","F",IF(J2727="F","G",IF(J2727="G","H",IF(J2727="H","I",IF(J2727="I","J",IF(J2727="J","K",IF(J2727="K","L",IF(J2727="L","M",IF(J2727="M","N",IF(J2727="N","O",IF(J2727="O","P",IF(J2727="P","Q"))))))))))))))))))</f>
        <v/>
      </c>
      <c r="K2728" s="284" t="str">
        <f t="shared" si="179"/>
        <v/>
      </c>
      <c r="L2728" s="285" t="str">
        <f t="shared" si="180"/>
        <v/>
      </c>
      <c r="M2728" s="286" t="str">
        <f t="shared" ca="1" si="181"/>
        <v/>
      </c>
      <c r="U2728" s="275"/>
    </row>
    <row r="2729" spans="1:21" x14ac:dyDescent="0.25">
      <c r="A2729" s="276"/>
      <c r="B2729" s="277" t="str">
        <f>IF(Table9[[#This Row],[Código do agregado
'[Entidade']]]="","",(CONCATENATE(VLOOKUP(Table9[[#This Row],[Código do agregado
'[Entidade']]],Table8[[Código do agregado '[Entidade']]:[Código do agregado
'[1º Direito']]],8,FALSE),".",Table9[[#This Row],[Membro]])))</f>
        <v/>
      </c>
      <c r="C2729" s="278"/>
      <c r="D2729" s="279"/>
      <c r="E2729" s="280" t="str">
        <f ca="1">IF(Table9[[#This Row],[Data de nascimento (aaaa-mm-dd)]]="","",(IF(A2729="","",DATEDIF(D2729,NOW(),"y"))))</f>
        <v/>
      </c>
      <c r="F2729" s="281"/>
      <c r="G2729" s="282"/>
      <c r="H2729" s="283" t="str">
        <f>IF(G2729="","",IF(G2729&gt;(auxiliar!L$2*14),"Sim","Não"))</f>
        <v/>
      </c>
      <c r="I2729" s="384" t="str">
        <f t="shared" si="178"/>
        <v/>
      </c>
      <c r="J2729" s="380" t="str">
        <f>IF(Table9[[#This Row],[Código do agregado
'[Entidade']]]="","",IF(A2729&lt;&gt;A2728,"A",IF(J2728="A","B",IF(J2728="B","C",IF(J2728="C","D",IF(J2728="D","E",IF(J2728="E","F",IF(J2728="F","G",IF(J2728="G","H",IF(J2728="H","I",IF(J2728="I","J",IF(J2728="J","K",IF(J2728="K","L",IF(J2728="L","M",IF(J2728="M","N",IF(J2728="N","O",IF(J2728="O","P",IF(J2728="P","Q"))))))))))))))))))</f>
        <v/>
      </c>
      <c r="K2729" s="284" t="str">
        <f t="shared" si="179"/>
        <v/>
      </c>
      <c r="L2729" s="285" t="str">
        <f t="shared" si="180"/>
        <v/>
      </c>
      <c r="M2729" s="286" t="str">
        <f t="shared" ca="1" si="181"/>
        <v/>
      </c>
      <c r="U2729" s="275"/>
    </row>
    <row r="2730" spans="1:21" x14ac:dyDescent="0.25">
      <c r="A2730" s="276"/>
      <c r="B2730" s="277" t="str">
        <f>IF(Table9[[#This Row],[Código do agregado
'[Entidade']]]="","",(CONCATENATE(VLOOKUP(Table9[[#This Row],[Código do agregado
'[Entidade']]],Table8[[Código do agregado '[Entidade']]:[Código do agregado
'[1º Direito']]],8,FALSE),".",Table9[[#This Row],[Membro]])))</f>
        <v/>
      </c>
      <c r="C2730" s="278"/>
      <c r="D2730" s="279"/>
      <c r="E2730" s="280" t="str">
        <f ca="1">IF(Table9[[#This Row],[Data de nascimento (aaaa-mm-dd)]]="","",(IF(A2730="","",DATEDIF(D2730,NOW(),"y"))))</f>
        <v/>
      </c>
      <c r="F2730" s="281"/>
      <c r="G2730" s="282"/>
      <c r="H2730" s="283" t="str">
        <f>IF(G2730="","",IF(G2730&gt;(auxiliar!L$2*14),"Sim","Não"))</f>
        <v/>
      </c>
      <c r="I2730" s="384" t="str">
        <f t="shared" si="178"/>
        <v/>
      </c>
      <c r="J2730" s="380" t="str">
        <f>IF(Table9[[#This Row],[Código do agregado
'[Entidade']]]="","",IF(A2730&lt;&gt;A2729,"A",IF(J2729="A","B",IF(J2729="B","C",IF(J2729="C","D",IF(J2729="D","E",IF(J2729="E","F",IF(J2729="F","G",IF(J2729="G","H",IF(J2729="H","I",IF(J2729="I","J",IF(J2729="J","K",IF(J2729="K","L",IF(J2729="L","M",IF(J2729="M","N",IF(J2729="N","O",IF(J2729="O","P",IF(J2729="P","Q"))))))))))))))))))</f>
        <v/>
      </c>
      <c r="K2730" s="284" t="str">
        <f t="shared" si="179"/>
        <v/>
      </c>
      <c r="L2730" s="285" t="str">
        <f t="shared" si="180"/>
        <v/>
      </c>
      <c r="M2730" s="286" t="str">
        <f t="shared" ca="1" si="181"/>
        <v/>
      </c>
      <c r="U2730" s="275"/>
    </row>
    <row r="2731" spans="1:21" x14ac:dyDescent="0.25">
      <c r="A2731" s="276"/>
      <c r="B2731" s="277" t="str">
        <f>IF(Table9[[#This Row],[Código do agregado
'[Entidade']]]="","",(CONCATENATE(VLOOKUP(Table9[[#This Row],[Código do agregado
'[Entidade']]],Table8[[Código do agregado '[Entidade']]:[Código do agregado
'[1º Direito']]],8,FALSE),".",Table9[[#This Row],[Membro]])))</f>
        <v/>
      </c>
      <c r="C2731" s="278"/>
      <c r="D2731" s="279"/>
      <c r="E2731" s="280" t="str">
        <f ca="1">IF(Table9[[#This Row],[Data de nascimento (aaaa-mm-dd)]]="","",(IF(A2731="","",DATEDIF(D2731,NOW(),"y"))))</f>
        <v/>
      </c>
      <c r="F2731" s="281"/>
      <c r="G2731" s="282"/>
      <c r="H2731" s="283" t="str">
        <f>IF(G2731="","",IF(G2731&gt;(auxiliar!L$2*14),"Sim","Não"))</f>
        <v/>
      </c>
      <c r="I2731" s="384" t="str">
        <f t="shared" si="178"/>
        <v/>
      </c>
      <c r="J2731" s="380" t="str">
        <f>IF(Table9[[#This Row],[Código do agregado
'[Entidade']]]="","",IF(A2731&lt;&gt;A2730,"A",IF(J2730="A","B",IF(J2730="B","C",IF(J2730="C","D",IF(J2730="D","E",IF(J2730="E","F",IF(J2730="F","G",IF(J2730="G","H",IF(J2730="H","I",IF(J2730="I","J",IF(J2730="J","K",IF(J2730="K","L",IF(J2730="L","M",IF(J2730="M","N",IF(J2730="N","O",IF(J2730="O","P",IF(J2730="P","Q"))))))))))))))))))</f>
        <v/>
      </c>
      <c r="K2731" s="284" t="str">
        <f t="shared" si="179"/>
        <v/>
      </c>
      <c r="L2731" s="285" t="str">
        <f t="shared" si="180"/>
        <v/>
      </c>
      <c r="M2731" s="286" t="str">
        <f t="shared" ca="1" si="181"/>
        <v/>
      </c>
      <c r="U2731" s="275"/>
    </row>
    <row r="2732" spans="1:21" x14ac:dyDescent="0.25">
      <c r="A2732" s="276"/>
      <c r="B2732" s="277" t="str">
        <f>IF(Table9[[#This Row],[Código do agregado
'[Entidade']]]="","",(CONCATENATE(VLOOKUP(Table9[[#This Row],[Código do agregado
'[Entidade']]],Table8[[Código do agregado '[Entidade']]:[Código do agregado
'[1º Direito']]],8,FALSE),".",Table9[[#This Row],[Membro]])))</f>
        <v/>
      </c>
      <c r="C2732" s="278"/>
      <c r="D2732" s="279"/>
      <c r="E2732" s="280" t="str">
        <f ca="1">IF(Table9[[#This Row],[Data de nascimento (aaaa-mm-dd)]]="","",(IF(A2732="","",DATEDIF(D2732,NOW(),"y"))))</f>
        <v/>
      </c>
      <c r="F2732" s="281"/>
      <c r="G2732" s="282"/>
      <c r="H2732" s="283" t="str">
        <f>IF(G2732="","",IF(G2732&gt;(auxiliar!L$2*14),"Sim","Não"))</f>
        <v/>
      </c>
      <c r="I2732" s="384" t="str">
        <f t="shared" si="178"/>
        <v/>
      </c>
      <c r="J2732" s="380" t="str">
        <f>IF(Table9[[#This Row],[Código do agregado
'[Entidade']]]="","",IF(A2732&lt;&gt;A2731,"A",IF(J2731="A","B",IF(J2731="B","C",IF(J2731="C","D",IF(J2731="D","E",IF(J2731="E","F",IF(J2731="F","G",IF(J2731="G","H",IF(J2731="H","I",IF(J2731="I","J",IF(J2731="J","K",IF(J2731="K","L",IF(J2731="L","M",IF(J2731="M","N",IF(J2731="N","O",IF(J2731="O","P",IF(J2731="P","Q"))))))))))))))))))</f>
        <v/>
      </c>
      <c r="K2732" s="284" t="str">
        <f t="shared" si="179"/>
        <v/>
      </c>
      <c r="L2732" s="285" t="str">
        <f t="shared" si="180"/>
        <v/>
      </c>
      <c r="M2732" s="286" t="str">
        <f t="shared" ca="1" si="181"/>
        <v/>
      </c>
      <c r="U2732" s="275"/>
    </row>
    <row r="2733" spans="1:21" x14ac:dyDescent="0.25">
      <c r="A2733" s="276"/>
      <c r="B2733" s="277" t="str">
        <f>IF(Table9[[#This Row],[Código do agregado
'[Entidade']]]="","",(CONCATENATE(VLOOKUP(Table9[[#This Row],[Código do agregado
'[Entidade']]],Table8[[Código do agregado '[Entidade']]:[Código do agregado
'[1º Direito']]],8,FALSE),".",Table9[[#This Row],[Membro]])))</f>
        <v/>
      </c>
      <c r="C2733" s="278"/>
      <c r="D2733" s="279"/>
      <c r="E2733" s="280" t="str">
        <f ca="1">IF(Table9[[#This Row],[Data de nascimento (aaaa-mm-dd)]]="","",(IF(A2733="","",DATEDIF(D2733,NOW(),"y"))))</f>
        <v/>
      </c>
      <c r="F2733" s="281"/>
      <c r="G2733" s="282"/>
      <c r="H2733" s="283" t="str">
        <f>IF(G2733="","",IF(G2733&gt;(auxiliar!L$2*14),"Sim","Não"))</f>
        <v/>
      </c>
      <c r="I2733" s="384" t="str">
        <f t="shared" si="178"/>
        <v/>
      </c>
      <c r="J2733" s="380" t="str">
        <f>IF(Table9[[#This Row],[Código do agregado
'[Entidade']]]="","",IF(A2733&lt;&gt;A2732,"A",IF(J2732="A","B",IF(J2732="B","C",IF(J2732="C","D",IF(J2732="D","E",IF(J2732="E","F",IF(J2732="F","G",IF(J2732="G","H",IF(J2732="H","I",IF(J2732="I","J",IF(J2732="J","K",IF(J2732="K","L",IF(J2732="L","M",IF(J2732="M","N",IF(J2732="N","O",IF(J2732="O","P",IF(J2732="P","Q"))))))))))))))))))</f>
        <v/>
      </c>
      <c r="K2733" s="284" t="str">
        <f t="shared" si="179"/>
        <v/>
      </c>
      <c r="L2733" s="285" t="str">
        <f t="shared" si="180"/>
        <v/>
      </c>
      <c r="M2733" s="286" t="str">
        <f t="shared" ca="1" si="181"/>
        <v/>
      </c>
      <c r="U2733" s="275"/>
    </row>
    <row r="2734" spans="1:21" x14ac:dyDescent="0.25">
      <c r="A2734" s="276"/>
      <c r="B2734" s="277" t="str">
        <f>IF(Table9[[#This Row],[Código do agregado
'[Entidade']]]="","",(CONCATENATE(VLOOKUP(Table9[[#This Row],[Código do agregado
'[Entidade']]],Table8[[Código do agregado '[Entidade']]:[Código do agregado
'[1º Direito']]],8,FALSE),".",Table9[[#This Row],[Membro]])))</f>
        <v/>
      </c>
      <c r="C2734" s="278"/>
      <c r="D2734" s="279"/>
      <c r="E2734" s="280" t="str">
        <f ca="1">IF(Table9[[#This Row],[Data de nascimento (aaaa-mm-dd)]]="","",(IF(A2734="","",DATEDIF(D2734,NOW(),"y"))))</f>
        <v/>
      </c>
      <c r="F2734" s="281"/>
      <c r="G2734" s="282"/>
      <c r="H2734" s="283" t="str">
        <f>IF(G2734="","",IF(G2734&gt;(auxiliar!L$2*14),"Sim","Não"))</f>
        <v/>
      </c>
      <c r="I2734" s="384" t="str">
        <f t="shared" si="178"/>
        <v/>
      </c>
      <c r="J2734" s="380" t="str">
        <f>IF(Table9[[#This Row],[Código do agregado
'[Entidade']]]="","",IF(A2734&lt;&gt;A2733,"A",IF(J2733="A","B",IF(J2733="B","C",IF(J2733="C","D",IF(J2733="D","E",IF(J2733="E","F",IF(J2733="F","G",IF(J2733="G","H",IF(J2733="H","I",IF(J2733="I","J",IF(J2733="J","K",IF(J2733="K","L",IF(J2733="L","M",IF(J2733="M","N",IF(J2733="N","O",IF(J2733="O","P",IF(J2733="P","Q"))))))))))))))))))</f>
        <v/>
      </c>
      <c r="K2734" s="284" t="str">
        <f t="shared" si="179"/>
        <v/>
      </c>
      <c r="L2734" s="285" t="str">
        <f t="shared" si="180"/>
        <v/>
      </c>
      <c r="M2734" s="286" t="str">
        <f t="shared" ca="1" si="181"/>
        <v/>
      </c>
      <c r="U2734" s="275"/>
    </row>
    <row r="2735" spans="1:21" x14ac:dyDescent="0.25">
      <c r="A2735" s="276"/>
      <c r="B2735" s="277" t="str">
        <f>IF(Table9[[#This Row],[Código do agregado
'[Entidade']]]="","",(CONCATENATE(VLOOKUP(Table9[[#This Row],[Código do agregado
'[Entidade']]],Table8[[Código do agregado '[Entidade']]:[Código do agregado
'[1º Direito']]],8,FALSE),".",Table9[[#This Row],[Membro]])))</f>
        <v/>
      </c>
      <c r="C2735" s="278"/>
      <c r="D2735" s="279"/>
      <c r="E2735" s="280" t="str">
        <f ca="1">IF(Table9[[#This Row],[Data de nascimento (aaaa-mm-dd)]]="","",(IF(A2735="","",DATEDIF(D2735,NOW(),"y"))))</f>
        <v/>
      </c>
      <c r="F2735" s="281"/>
      <c r="G2735" s="282"/>
      <c r="H2735" s="283" t="str">
        <f>IF(G2735="","",IF(G2735&gt;(auxiliar!L$2*14),"Sim","Não"))</f>
        <v/>
      </c>
      <c r="I2735" s="384" t="str">
        <f t="shared" si="178"/>
        <v/>
      </c>
      <c r="J2735" s="380" t="str">
        <f>IF(Table9[[#This Row],[Código do agregado
'[Entidade']]]="","",IF(A2735&lt;&gt;A2734,"A",IF(J2734="A","B",IF(J2734="B","C",IF(J2734="C","D",IF(J2734="D","E",IF(J2734="E","F",IF(J2734="F","G",IF(J2734="G","H",IF(J2734="H","I",IF(J2734="I","J",IF(J2734="J","K",IF(J2734="K","L",IF(J2734="L","M",IF(J2734="M","N",IF(J2734="N","O",IF(J2734="O","P",IF(J2734="P","Q"))))))))))))))))))</f>
        <v/>
      </c>
      <c r="K2735" s="284" t="str">
        <f t="shared" si="179"/>
        <v/>
      </c>
      <c r="L2735" s="285" t="str">
        <f t="shared" si="180"/>
        <v/>
      </c>
      <c r="M2735" s="286" t="str">
        <f t="shared" ca="1" si="181"/>
        <v/>
      </c>
      <c r="U2735" s="275"/>
    </row>
    <row r="2736" spans="1:21" x14ac:dyDescent="0.25">
      <c r="A2736" s="276"/>
      <c r="B2736" s="277" t="str">
        <f>IF(Table9[[#This Row],[Código do agregado
'[Entidade']]]="","",(CONCATENATE(VLOOKUP(Table9[[#This Row],[Código do agregado
'[Entidade']]],Table8[[Código do agregado '[Entidade']]:[Código do agregado
'[1º Direito']]],8,FALSE),".",Table9[[#This Row],[Membro]])))</f>
        <v/>
      </c>
      <c r="C2736" s="278"/>
      <c r="D2736" s="279"/>
      <c r="E2736" s="280" t="str">
        <f ca="1">IF(Table9[[#This Row],[Data de nascimento (aaaa-mm-dd)]]="","",(IF(A2736="","",DATEDIF(D2736,NOW(),"y"))))</f>
        <v/>
      </c>
      <c r="F2736" s="281"/>
      <c r="G2736" s="282"/>
      <c r="H2736" s="283" t="str">
        <f>IF(G2736="","",IF(G2736&gt;(auxiliar!L$2*14),"Sim","Não"))</f>
        <v/>
      </c>
      <c r="I2736" s="384" t="str">
        <f t="shared" si="178"/>
        <v/>
      </c>
      <c r="J2736" s="380" t="str">
        <f>IF(Table9[[#This Row],[Código do agregado
'[Entidade']]]="","",IF(A2736&lt;&gt;A2735,"A",IF(J2735="A","B",IF(J2735="B","C",IF(J2735="C","D",IF(J2735="D","E",IF(J2735="E","F",IF(J2735="F","G",IF(J2735="G","H",IF(J2735="H","I",IF(J2735="I","J",IF(J2735="J","K",IF(J2735="K","L",IF(J2735="L","M",IF(J2735="M","N",IF(J2735="N","O",IF(J2735="O","P",IF(J2735="P","Q"))))))))))))))))))</f>
        <v/>
      </c>
      <c r="K2736" s="284" t="str">
        <f t="shared" si="179"/>
        <v/>
      </c>
      <c r="L2736" s="285" t="str">
        <f t="shared" si="180"/>
        <v/>
      </c>
      <c r="M2736" s="286" t="str">
        <f t="shared" ca="1" si="181"/>
        <v/>
      </c>
      <c r="U2736" s="275"/>
    </row>
    <row r="2737" spans="1:21" x14ac:dyDescent="0.25">
      <c r="A2737" s="276"/>
      <c r="B2737" s="277" t="str">
        <f>IF(Table9[[#This Row],[Código do agregado
'[Entidade']]]="","",(CONCATENATE(VLOOKUP(Table9[[#This Row],[Código do agregado
'[Entidade']]],Table8[[Código do agregado '[Entidade']]:[Código do agregado
'[1º Direito']]],8,FALSE),".",Table9[[#This Row],[Membro]])))</f>
        <v/>
      </c>
      <c r="C2737" s="278"/>
      <c r="D2737" s="279"/>
      <c r="E2737" s="280" t="str">
        <f ca="1">IF(Table9[[#This Row],[Data de nascimento (aaaa-mm-dd)]]="","",(IF(A2737="","",DATEDIF(D2737,NOW(),"y"))))</f>
        <v/>
      </c>
      <c r="F2737" s="281"/>
      <c r="G2737" s="282"/>
      <c r="H2737" s="283" t="str">
        <f>IF(G2737="","",IF(G2737&gt;(auxiliar!L$2*14),"Sim","Não"))</f>
        <v/>
      </c>
      <c r="I2737" s="384" t="str">
        <f t="shared" si="178"/>
        <v/>
      </c>
      <c r="J2737" s="380" t="str">
        <f>IF(Table9[[#This Row],[Código do agregado
'[Entidade']]]="","",IF(A2737&lt;&gt;A2736,"A",IF(J2736="A","B",IF(J2736="B","C",IF(J2736="C","D",IF(J2736="D","E",IF(J2736="E","F",IF(J2736="F","G",IF(J2736="G","H",IF(J2736="H","I",IF(J2736="I","J",IF(J2736="J","K",IF(J2736="K","L",IF(J2736="L","M",IF(J2736="M","N",IF(J2736="N","O",IF(J2736="O","P",IF(J2736="P","Q"))))))))))))))))))</f>
        <v/>
      </c>
      <c r="K2737" s="284" t="str">
        <f t="shared" si="179"/>
        <v/>
      </c>
      <c r="L2737" s="285" t="str">
        <f t="shared" si="180"/>
        <v/>
      </c>
      <c r="M2737" s="286" t="str">
        <f t="shared" ca="1" si="181"/>
        <v/>
      </c>
      <c r="U2737" s="275"/>
    </row>
    <row r="2738" spans="1:21" x14ac:dyDescent="0.25">
      <c r="A2738" s="276"/>
      <c r="B2738" s="277" t="str">
        <f>IF(Table9[[#This Row],[Código do agregado
'[Entidade']]]="","",(CONCATENATE(VLOOKUP(Table9[[#This Row],[Código do agregado
'[Entidade']]],Table8[[Código do agregado '[Entidade']]:[Código do agregado
'[1º Direito']]],8,FALSE),".",Table9[[#This Row],[Membro]])))</f>
        <v/>
      </c>
      <c r="C2738" s="278"/>
      <c r="D2738" s="279"/>
      <c r="E2738" s="280" t="str">
        <f ca="1">IF(Table9[[#This Row],[Data de nascimento (aaaa-mm-dd)]]="","",(IF(A2738="","",DATEDIF(D2738,NOW(),"y"))))</f>
        <v/>
      </c>
      <c r="F2738" s="281"/>
      <c r="G2738" s="282"/>
      <c r="H2738" s="283" t="str">
        <f>IF(G2738="","",IF(G2738&gt;(auxiliar!L$2*14),"Sim","Não"))</f>
        <v/>
      </c>
      <c r="I2738" s="384" t="str">
        <f t="shared" si="178"/>
        <v/>
      </c>
      <c r="J2738" s="380" t="str">
        <f>IF(Table9[[#This Row],[Código do agregado
'[Entidade']]]="","",IF(A2738&lt;&gt;A2737,"A",IF(J2737="A","B",IF(J2737="B","C",IF(J2737="C","D",IF(J2737="D","E",IF(J2737="E","F",IF(J2737="F","G",IF(J2737="G","H",IF(J2737="H","I",IF(J2737="I","J",IF(J2737="J","K",IF(J2737="K","L",IF(J2737="L","M",IF(J2737="M","N",IF(J2737="N","O",IF(J2737="O","P",IF(J2737="P","Q"))))))))))))))))))</f>
        <v/>
      </c>
      <c r="K2738" s="284" t="str">
        <f t="shared" si="179"/>
        <v/>
      </c>
      <c r="L2738" s="285" t="str">
        <f t="shared" si="180"/>
        <v/>
      </c>
      <c r="M2738" s="286" t="str">
        <f t="shared" ca="1" si="181"/>
        <v/>
      </c>
      <c r="U2738" s="275"/>
    </row>
    <row r="2739" spans="1:21" x14ac:dyDescent="0.25">
      <c r="A2739" s="276"/>
      <c r="B2739" s="277" t="str">
        <f>IF(Table9[[#This Row],[Código do agregado
'[Entidade']]]="","",(CONCATENATE(VLOOKUP(Table9[[#This Row],[Código do agregado
'[Entidade']]],Table8[[Código do agregado '[Entidade']]:[Código do agregado
'[1º Direito']]],8,FALSE),".",Table9[[#This Row],[Membro]])))</f>
        <v/>
      </c>
      <c r="C2739" s="278"/>
      <c r="D2739" s="279"/>
      <c r="E2739" s="280" t="str">
        <f ca="1">IF(Table9[[#This Row],[Data de nascimento (aaaa-mm-dd)]]="","",(IF(A2739="","",DATEDIF(D2739,NOW(),"y"))))</f>
        <v/>
      </c>
      <c r="F2739" s="281"/>
      <c r="G2739" s="282"/>
      <c r="H2739" s="283" t="str">
        <f>IF(G2739="","",IF(G2739&gt;(auxiliar!L$2*14),"Sim","Não"))</f>
        <v/>
      </c>
      <c r="I2739" s="384" t="str">
        <f t="shared" si="178"/>
        <v/>
      </c>
      <c r="J2739" s="380" t="str">
        <f>IF(Table9[[#This Row],[Código do agregado
'[Entidade']]]="","",IF(A2739&lt;&gt;A2738,"A",IF(J2738="A","B",IF(J2738="B","C",IF(J2738="C","D",IF(J2738="D","E",IF(J2738="E","F",IF(J2738="F","G",IF(J2738="G","H",IF(J2738="H","I",IF(J2738="I","J",IF(J2738="J","K",IF(J2738="K","L",IF(J2738="L","M",IF(J2738="M","N",IF(J2738="N","O",IF(J2738="O","P",IF(J2738="P","Q"))))))))))))))))))</f>
        <v/>
      </c>
      <c r="K2739" s="284" t="str">
        <f t="shared" si="179"/>
        <v/>
      </c>
      <c r="L2739" s="285" t="str">
        <f t="shared" si="180"/>
        <v/>
      </c>
      <c r="M2739" s="286" t="str">
        <f t="shared" ca="1" si="181"/>
        <v/>
      </c>
      <c r="U2739" s="275"/>
    </row>
    <row r="2740" spans="1:21" x14ac:dyDescent="0.25">
      <c r="A2740" s="276"/>
      <c r="B2740" s="277" t="str">
        <f>IF(Table9[[#This Row],[Código do agregado
'[Entidade']]]="","",(CONCATENATE(VLOOKUP(Table9[[#This Row],[Código do agregado
'[Entidade']]],Table8[[Código do agregado '[Entidade']]:[Código do agregado
'[1º Direito']]],8,FALSE),".",Table9[[#This Row],[Membro]])))</f>
        <v/>
      </c>
      <c r="C2740" s="278"/>
      <c r="D2740" s="279"/>
      <c r="E2740" s="280" t="str">
        <f ca="1">IF(Table9[[#This Row],[Data de nascimento (aaaa-mm-dd)]]="","",(IF(A2740="","",DATEDIF(D2740,NOW(),"y"))))</f>
        <v/>
      </c>
      <c r="F2740" s="281"/>
      <c r="G2740" s="282"/>
      <c r="H2740" s="283" t="str">
        <f>IF(G2740="","",IF(G2740&gt;(auxiliar!L$2*14),"Sim","Não"))</f>
        <v/>
      </c>
      <c r="I2740" s="384" t="str">
        <f t="shared" si="178"/>
        <v/>
      </c>
      <c r="J2740" s="380" t="str">
        <f>IF(Table9[[#This Row],[Código do agregado
'[Entidade']]]="","",IF(A2740&lt;&gt;A2739,"A",IF(J2739="A","B",IF(J2739="B","C",IF(J2739="C","D",IF(J2739="D","E",IF(J2739="E","F",IF(J2739="F","G",IF(J2739="G","H",IF(J2739="H","I",IF(J2739="I","J",IF(J2739="J","K",IF(J2739="K","L",IF(J2739="L","M",IF(J2739="M","N",IF(J2739="N","O",IF(J2739="O","P",IF(J2739="P","Q"))))))))))))))))))</f>
        <v/>
      </c>
      <c r="K2740" s="284" t="str">
        <f t="shared" si="179"/>
        <v/>
      </c>
      <c r="L2740" s="285" t="str">
        <f t="shared" si="180"/>
        <v/>
      </c>
      <c r="M2740" s="286" t="str">
        <f t="shared" ca="1" si="181"/>
        <v/>
      </c>
      <c r="U2740" s="275"/>
    </row>
    <row r="2741" spans="1:21" x14ac:dyDescent="0.25">
      <c r="A2741" s="276"/>
      <c r="B2741" s="277" t="str">
        <f>IF(Table9[[#This Row],[Código do agregado
'[Entidade']]]="","",(CONCATENATE(VLOOKUP(Table9[[#This Row],[Código do agregado
'[Entidade']]],Table8[[Código do agregado '[Entidade']]:[Código do agregado
'[1º Direito']]],8,FALSE),".",Table9[[#This Row],[Membro]])))</f>
        <v/>
      </c>
      <c r="C2741" s="278"/>
      <c r="D2741" s="279"/>
      <c r="E2741" s="280" t="str">
        <f ca="1">IF(Table9[[#This Row],[Data de nascimento (aaaa-mm-dd)]]="","",(IF(A2741="","",DATEDIF(D2741,NOW(),"y"))))</f>
        <v/>
      </c>
      <c r="F2741" s="281"/>
      <c r="G2741" s="282"/>
      <c r="H2741" s="283" t="str">
        <f>IF(G2741="","",IF(G2741&gt;(auxiliar!L$2*14),"Sim","Não"))</f>
        <v/>
      </c>
      <c r="I2741" s="384" t="str">
        <f t="shared" si="178"/>
        <v/>
      </c>
      <c r="J2741" s="380" t="str">
        <f>IF(Table9[[#This Row],[Código do agregado
'[Entidade']]]="","",IF(A2741&lt;&gt;A2740,"A",IF(J2740="A","B",IF(J2740="B","C",IF(J2740="C","D",IF(J2740="D","E",IF(J2740="E","F",IF(J2740="F","G",IF(J2740="G","H",IF(J2740="H","I",IF(J2740="I","J",IF(J2740="J","K",IF(J2740="K","L",IF(J2740="L","M",IF(J2740="M","N",IF(J2740="N","O",IF(J2740="O","P",IF(J2740="P","Q"))))))))))))))))))</f>
        <v/>
      </c>
      <c r="K2741" s="284" t="str">
        <f t="shared" si="179"/>
        <v/>
      </c>
      <c r="L2741" s="285" t="str">
        <f t="shared" si="180"/>
        <v/>
      </c>
      <c r="M2741" s="286" t="str">
        <f t="shared" ca="1" si="181"/>
        <v/>
      </c>
      <c r="U2741" s="275"/>
    </row>
    <row r="2742" spans="1:21" x14ac:dyDescent="0.25">
      <c r="A2742" s="276"/>
      <c r="B2742" s="277" t="str">
        <f>IF(Table9[[#This Row],[Código do agregado
'[Entidade']]]="","",(CONCATENATE(VLOOKUP(Table9[[#This Row],[Código do agregado
'[Entidade']]],Table8[[Código do agregado '[Entidade']]:[Código do agregado
'[1º Direito']]],8,FALSE),".",Table9[[#This Row],[Membro]])))</f>
        <v/>
      </c>
      <c r="C2742" s="278"/>
      <c r="D2742" s="279"/>
      <c r="E2742" s="280" t="str">
        <f ca="1">IF(Table9[[#This Row],[Data de nascimento (aaaa-mm-dd)]]="","",(IF(A2742="","",DATEDIF(D2742,NOW(),"y"))))</f>
        <v/>
      </c>
      <c r="F2742" s="281"/>
      <c r="G2742" s="282"/>
      <c r="H2742" s="283" t="str">
        <f>IF(G2742="","",IF(G2742&gt;(auxiliar!L$2*14),"Sim","Não"))</f>
        <v/>
      </c>
      <c r="I2742" s="384" t="str">
        <f t="shared" si="178"/>
        <v/>
      </c>
      <c r="J2742" s="380" t="str">
        <f>IF(Table9[[#This Row],[Código do agregado
'[Entidade']]]="","",IF(A2742&lt;&gt;A2741,"A",IF(J2741="A","B",IF(J2741="B","C",IF(J2741="C","D",IF(J2741="D","E",IF(J2741="E","F",IF(J2741="F","G",IF(J2741="G","H",IF(J2741="H","I",IF(J2741="I","J",IF(J2741="J","K",IF(J2741="K","L",IF(J2741="L","M",IF(J2741="M","N",IF(J2741="N","O",IF(J2741="O","P",IF(J2741="P","Q"))))))))))))))))))</f>
        <v/>
      </c>
      <c r="K2742" s="284" t="str">
        <f t="shared" si="179"/>
        <v/>
      </c>
      <c r="L2742" s="285" t="str">
        <f t="shared" si="180"/>
        <v/>
      </c>
      <c r="M2742" s="286" t="str">
        <f t="shared" ca="1" si="181"/>
        <v/>
      </c>
      <c r="U2742" s="275"/>
    </row>
    <row r="2743" spans="1:21" x14ac:dyDescent="0.25">
      <c r="A2743" s="276"/>
      <c r="B2743" s="277" t="str">
        <f>IF(Table9[[#This Row],[Código do agregado
'[Entidade']]]="","",(CONCATENATE(VLOOKUP(Table9[[#This Row],[Código do agregado
'[Entidade']]],Table8[[Código do agregado '[Entidade']]:[Código do agregado
'[1º Direito']]],8,FALSE),".",Table9[[#This Row],[Membro]])))</f>
        <v/>
      </c>
      <c r="C2743" s="278"/>
      <c r="D2743" s="279"/>
      <c r="E2743" s="280" t="str">
        <f ca="1">IF(Table9[[#This Row],[Data de nascimento (aaaa-mm-dd)]]="","",(IF(A2743="","",DATEDIF(D2743,NOW(),"y"))))</f>
        <v/>
      </c>
      <c r="F2743" s="281"/>
      <c r="G2743" s="282"/>
      <c r="H2743" s="283" t="str">
        <f>IF(G2743="","",IF(G2743&gt;(auxiliar!L$2*14),"Sim","Não"))</f>
        <v/>
      </c>
      <c r="I2743" s="384" t="str">
        <f t="shared" si="178"/>
        <v/>
      </c>
      <c r="J2743" s="380" t="str">
        <f>IF(Table9[[#This Row],[Código do agregado
'[Entidade']]]="","",IF(A2743&lt;&gt;A2742,"A",IF(J2742="A","B",IF(J2742="B","C",IF(J2742="C","D",IF(J2742="D","E",IF(J2742="E","F",IF(J2742="F","G",IF(J2742="G","H",IF(J2742="H","I",IF(J2742="I","J",IF(J2742="J","K",IF(J2742="K","L",IF(J2742="L","M",IF(J2742="M","N",IF(J2742="N","O",IF(J2742="O","P",IF(J2742="P","Q"))))))))))))))))))</f>
        <v/>
      </c>
      <c r="K2743" s="284" t="str">
        <f t="shared" si="179"/>
        <v/>
      </c>
      <c r="L2743" s="285" t="str">
        <f t="shared" si="180"/>
        <v/>
      </c>
      <c r="M2743" s="286" t="str">
        <f t="shared" ca="1" si="181"/>
        <v/>
      </c>
      <c r="U2743" s="275"/>
    </row>
    <row r="2744" spans="1:21" x14ac:dyDescent="0.25">
      <c r="A2744" s="276"/>
      <c r="B2744" s="277" t="str">
        <f>IF(Table9[[#This Row],[Código do agregado
'[Entidade']]]="","",(CONCATENATE(VLOOKUP(Table9[[#This Row],[Código do agregado
'[Entidade']]],Table8[[Código do agregado '[Entidade']]:[Código do agregado
'[1º Direito']]],8,FALSE),".",Table9[[#This Row],[Membro]])))</f>
        <v/>
      </c>
      <c r="C2744" s="278"/>
      <c r="D2744" s="279"/>
      <c r="E2744" s="280" t="str">
        <f ca="1">IF(Table9[[#This Row],[Data de nascimento (aaaa-mm-dd)]]="","",(IF(A2744="","",DATEDIF(D2744,NOW(),"y"))))</f>
        <v/>
      </c>
      <c r="F2744" s="281"/>
      <c r="G2744" s="282"/>
      <c r="H2744" s="283" t="str">
        <f>IF(G2744="","",IF(G2744&gt;(auxiliar!L$2*14),"Sim","Não"))</f>
        <v/>
      </c>
      <c r="I2744" s="384" t="str">
        <f t="shared" si="178"/>
        <v/>
      </c>
      <c r="J2744" s="380" t="str">
        <f>IF(Table9[[#This Row],[Código do agregado
'[Entidade']]]="","",IF(A2744&lt;&gt;A2743,"A",IF(J2743="A","B",IF(J2743="B","C",IF(J2743="C","D",IF(J2743="D","E",IF(J2743="E","F",IF(J2743="F","G",IF(J2743="G","H",IF(J2743="H","I",IF(J2743="I","J",IF(J2743="J","K",IF(J2743="K","L",IF(J2743="L","M",IF(J2743="M","N",IF(J2743="N","O",IF(J2743="O","P",IF(J2743="P","Q"))))))))))))))))))</f>
        <v/>
      </c>
      <c r="K2744" s="284" t="str">
        <f t="shared" si="179"/>
        <v/>
      </c>
      <c r="L2744" s="285" t="str">
        <f t="shared" si="180"/>
        <v/>
      </c>
      <c r="M2744" s="286" t="str">
        <f t="shared" ca="1" si="181"/>
        <v/>
      </c>
      <c r="U2744" s="275"/>
    </row>
    <row r="2745" spans="1:21" x14ac:dyDescent="0.25">
      <c r="A2745" s="276"/>
      <c r="B2745" s="277" t="str">
        <f>IF(Table9[[#This Row],[Código do agregado
'[Entidade']]]="","",(CONCATENATE(VLOOKUP(Table9[[#This Row],[Código do agregado
'[Entidade']]],Table8[[Código do agregado '[Entidade']]:[Código do agregado
'[1º Direito']]],8,FALSE),".",Table9[[#This Row],[Membro]])))</f>
        <v/>
      </c>
      <c r="C2745" s="278"/>
      <c r="D2745" s="279"/>
      <c r="E2745" s="280" t="str">
        <f ca="1">IF(Table9[[#This Row],[Data de nascimento (aaaa-mm-dd)]]="","",(IF(A2745="","",DATEDIF(D2745,NOW(),"y"))))</f>
        <v/>
      </c>
      <c r="F2745" s="281"/>
      <c r="G2745" s="282"/>
      <c r="H2745" s="283" t="str">
        <f>IF(G2745="","",IF(G2745&gt;(auxiliar!L$2*14),"Sim","Não"))</f>
        <v/>
      </c>
      <c r="I2745" s="384" t="str">
        <f t="shared" si="178"/>
        <v/>
      </c>
      <c r="J2745" s="380" t="str">
        <f>IF(Table9[[#This Row],[Código do agregado
'[Entidade']]]="","",IF(A2745&lt;&gt;A2744,"A",IF(J2744="A","B",IF(J2744="B","C",IF(J2744="C","D",IF(J2744="D","E",IF(J2744="E","F",IF(J2744="F","G",IF(J2744="G","H",IF(J2744="H","I",IF(J2744="I","J",IF(J2744="J","K",IF(J2744="K","L",IF(J2744="L","M",IF(J2744="M","N",IF(J2744="N","O",IF(J2744="O","P",IF(J2744="P","Q"))))))))))))))))))</f>
        <v/>
      </c>
      <c r="K2745" s="284" t="str">
        <f t="shared" si="179"/>
        <v/>
      </c>
      <c r="L2745" s="285" t="str">
        <f t="shared" si="180"/>
        <v/>
      </c>
      <c r="M2745" s="286" t="str">
        <f t="shared" ca="1" si="181"/>
        <v/>
      </c>
      <c r="U2745" s="275"/>
    </row>
    <row r="2746" spans="1:21" x14ac:dyDescent="0.25">
      <c r="A2746" s="276"/>
      <c r="B2746" s="277" t="str">
        <f>IF(Table9[[#This Row],[Código do agregado
'[Entidade']]]="","",(CONCATENATE(VLOOKUP(Table9[[#This Row],[Código do agregado
'[Entidade']]],Table8[[Código do agregado '[Entidade']]:[Código do agregado
'[1º Direito']]],8,FALSE),".",Table9[[#This Row],[Membro]])))</f>
        <v/>
      </c>
      <c r="C2746" s="278"/>
      <c r="D2746" s="279"/>
      <c r="E2746" s="280" t="str">
        <f ca="1">IF(Table9[[#This Row],[Data de nascimento (aaaa-mm-dd)]]="","",(IF(A2746="","",DATEDIF(D2746,NOW(),"y"))))</f>
        <v/>
      </c>
      <c r="F2746" s="281"/>
      <c r="G2746" s="282"/>
      <c r="H2746" s="283" t="str">
        <f>IF(G2746="","",IF(G2746&gt;(auxiliar!L$2*14),"Sim","Não"))</f>
        <v/>
      </c>
      <c r="I2746" s="384" t="str">
        <f t="shared" si="178"/>
        <v/>
      </c>
      <c r="J2746" s="380" t="str">
        <f>IF(Table9[[#This Row],[Código do agregado
'[Entidade']]]="","",IF(A2746&lt;&gt;A2745,"A",IF(J2745="A","B",IF(J2745="B","C",IF(J2745="C","D",IF(J2745="D","E",IF(J2745="E","F",IF(J2745="F","G",IF(J2745="G","H",IF(J2745="H","I",IF(J2745="I","J",IF(J2745="J","K",IF(J2745="K","L",IF(J2745="L","M",IF(J2745="M","N",IF(J2745="N","O",IF(J2745="O","P",IF(J2745="P","Q"))))))))))))))))))</f>
        <v/>
      </c>
      <c r="K2746" s="284" t="str">
        <f t="shared" si="179"/>
        <v/>
      </c>
      <c r="L2746" s="285" t="str">
        <f t="shared" si="180"/>
        <v/>
      </c>
      <c r="M2746" s="286" t="str">
        <f t="shared" ca="1" si="181"/>
        <v/>
      </c>
      <c r="U2746" s="275"/>
    </row>
    <row r="2747" spans="1:21" x14ac:dyDescent="0.25">
      <c r="A2747" s="276"/>
      <c r="B2747" s="277" t="str">
        <f>IF(Table9[[#This Row],[Código do agregado
'[Entidade']]]="","",(CONCATENATE(VLOOKUP(Table9[[#This Row],[Código do agregado
'[Entidade']]],Table8[[Código do agregado '[Entidade']]:[Código do agregado
'[1º Direito']]],8,FALSE),".",Table9[[#This Row],[Membro]])))</f>
        <v/>
      </c>
      <c r="C2747" s="278"/>
      <c r="D2747" s="279"/>
      <c r="E2747" s="280" t="str">
        <f ca="1">IF(Table9[[#This Row],[Data de nascimento (aaaa-mm-dd)]]="","",(IF(A2747="","",DATEDIF(D2747,NOW(),"y"))))</f>
        <v/>
      </c>
      <c r="F2747" s="281"/>
      <c r="G2747" s="282"/>
      <c r="H2747" s="283" t="str">
        <f>IF(G2747="","",IF(G2747&gt;(auxiliar!L$2*14),"Sim","Não"))</f>
        <v/>
      </c>
      <c r="I2747" s="384" t="str">
        <f t="shared" si="178"/>
        <v/>
      </c>
      <c r="J2747" s="380" t="str">
        <f>IF(Table9[[#This Row],[Código do agregado
'[Entidade']]]="","",IF(A2747&lt;&gt;A2746,"A",IF(J2746="A","B",IF(J2746="B","C",IF(J2746="C","D",IF(J2746="D","E",IF(J2746="E","F",IF(J2746="F","G",IF(J2746="G","H",IF(J2746="H","I",IF(J2746="I","J",IF(J2746="J","K",IF(J2746="K","L",IF(J2746="L","M",IF(J2746="M","N",IF(J2746="N","O",IF(J2746="O","P",IF(J2746="P","Q"))))))))))))))))))</f>
        <v/>
      </c>
      <c r="K2747" s="284" t="str">
        <f t="shared" si="179"/>
        <v/>
      </c>
      <c r="L2747" s="285" t="str">
        <f t="shared" si="180"/>
        <v/>
      </c>
      <c r="M2747" s="286" t="str">
        <f t="shared" ca="1" si="181"/>
        <v/>
      </c>
      <c r="U2747" s="275"/>
    </row>
    <row r="2748" spans="1:21" x14ac:dyDescent="0.25">
      <c r="A2748" s="276"/>
      <c r="B2748" s="277" t="str">
        <f>IF(Table9[[#This Row],[Código do agregado
'[Entidade']]]="","",(CONCATENATE(VLOOKUP(Table9[[#This Row],[Código do agregado
'[Entidade']]],Table8[[Código do agregado '[Entidade']]:[Código do agregado
'[1º Direito']]],8,FALSE),".",Table9[[#This Row],[Membro]])))</f>
        <v/>
      </c>
      <c r="C2748" s="278"/>
      <c r="D2748" s="279"/>
      <c r="E2748" s="280" t="str">
        <f ca="1">IF(Table9[[#This Row],[Data de nascimento (aaaa-mm-dd)]]="","",(IF(A2748="","",DATEDIF(D2748,NOW(),"y"))))</f>
        <v/>
      </c>
      <c r="F2748" s="281"/>
      <c r="G2748" s="282"/>
      <c r="H2748" s="283" t="str">
        <f>IF(G2748="","",IF(G2748&gt;(auxiliar!L$2*14),"Sim","Não"))</f>
        <v/>
      </c>
      <c r="I2748" s="384" t="str">
        <f t="shared" si="178"/>
        <v/>
      </c>
      <c r="J2748" s="380" t="str">
        <f>IF(Table9[[#This Row],[Código do agregado
'[Entidade']]]="","",IF(A2748&lt;&gt;A2747,"A",IF(J2747="A","B",IF(J2747="B","C",IF(J2747="C","D",IF(J2747="D","E",IF(J2747="E","F",IF(J2747="F","G",IF(J2747="G","H",IF(J2747="H","I",IF(J2747="I","J",IF(J2747="J","K",IF(J2747="K","L",IF(J2747="L","M",IF(J2747="M","N",IF(J2747="N","O",IF(J2747="O","P",IF(J2747="P","Q"))))))))))))))))))</f>
        <v/>
      </c>
      <c r="K2748" s="284" t="str">
        <f t="shared" si="179"/>
        <v/>
      </c>
      <c r="L2748" s="285" t="str">
        <f t="shared" si="180"/>
        <v/>
      </c>
      <c r="M2748" s="286" t="str">
        <f t="shared" ca="1" si="181"/>
        <v/>
      </c>
      <c r="U2748" s="275"/>
    </row>
    <row r="2749" spans="1:21" x14ac:dyDescent="0.25">
      <c r="A2749" s="276"/>
      <c r="B2749" s="277" t="str">
        <f>IF(Table9[[#This Row],[Código do agregado
'[Entidade']]]="","",(CONCATENATE(VLOOKUP(Table9[[#This Row],[Código do agregado
'[Entidade']]],Table8[[Código do agregado '[Entidade']]:[Código do agregado
'[1º Direito']]],8,FALSE),".",Table9[[#This Row],[Membro]])))</f>
        <v/>
      </c>
      <c r="C2749" s="278"/>
      <c r="D2749" s="279"/>
      <c r="E2749" s="280" t="str">
        <f ca="1">IF(Table9[[#This Row],[Data de nascimento (aaaa-mm-dd)]]="","",(IF(A2749="","",DATEDIF(D2749,NOW(),"y"))))</f>
        <v/>
      </c>
      <c r="F2749" s="281"/>
      <c r="G2749" s="282"/>
      <c r="H2749" s="283" t="str">
        <f>IF(G2749="","",IF(G2749&gt;(auxiliar!L$2*14),"Sim","Não"))</f>
        <v/>
      </c>
      <c r="I2749" s="384" t="str">
        <f t="shared" si="178"/>
        <v/>
      </c>
      <c r="J2749" s="380" t="str">
        <f>IF(Table9[[#This Row],[Código do agregado
'[Entidade']]]="","",IF(A2749&lt;&gt;A2748,"A",IF(J2748="A","B",IF(J2748="B","C",IF(J2748="C","D",IF(J2748="D","E",IF(J2748="E","F",IF(J2748="F","G",IF(J2748="G","H",IF(J2748="H","I",IF(J2748="I","J",IF(J2748="J","K",IF(J2748="K","L",IF(J2748="L","M",IF(J2748="M","N",IF(J2748="N","O",IF(J2748="O","P",IF(J2748="P","Q"))))))))))))))))))</f>
        <v/>
      </c>
      <c r="K2749" s="284" t="str">
        <f t="shared" si="179"/>
        <v/>
      </c>
      <c r="L2749" s="285" t="str">
        <f t="shared" si="180"/>
        <v/>
      </c>
      <c r="M2749" s="286" t="str">
        <f t="shared" ca="1" si="181"/>
        <v/>
      </c>
      <c r="U2749" s="275"/>
    </row>
    <row r="2750" spans="1:21" x14ac:dyDescent="0.25">
      <c r="A2750" s="276"/>
      <c r="B2750" s="277" t="str">
        <f>IF(Table9[[#This Row],[Código do agregado
'[Entidade']]]="","",(CONCATENATE(VLOOKUP(Table9[[#This Row],[Código do agregado
'[Entidade']]],Table8[[Código do agregado '[Entidade']]:[Código do agregado
'[1º Direito']]],8,FALSE),".",Table9[[#This Row],[Membro]])))</f>
        <v/>
      </c>
      <c r="C2750" s="278"/>
      <c r="D2750" s="279"/>
      <c r="E2750" s="280" t="str">
        <f ca="1">IF(Table9[[#This Row],[Data de nascimento (aaaa-mm-dd)]]="","",(IF(A2750="","",DATEDIF(D2750,NOW(),"y"))))</f>
        <v/>
      </c>
      <c r="F2750" s="281"/>
      <c r="G2750" s="282"/>
      <c r="H2750" s="283" t="str">
        <f>IF(G2750="","",IF(G2750&gt;(auxiliar!L$2*14),"Sim","Não"))</f>
        <v/>
      </c>
      <c r="I2750" s="384" t="str">
        <f t="shared" si="178"/>
        <v/>
      </c>
      <c r="J2750" s="380" t="str">
        <f>IF(Table9[[#This Row],[Código do agregado
'[Entidade']]]="","",IF(A2750&lt;&gt;A2749,"A",IF(J2749="A","B",IF(J2749="B","C",IF(J2749="C","D",IF(J2749="D","E",IF(J2749="E","F",IF(J2749="F","G",IF(J2749="G","H",IF(J2749="H","I",IF(J2749="I","J",IF(J2749="J","K",IF(J2749="K","L",IF(J2749="L","M",IF(J2749="M","N",IF(J2749="N","O",IF(J2749="O","P",IF(J2749="P","Q"))))))))))))))))))</f>
        <v/>
      </c>
      <c r="K2750" s="284" t="str">
        <f t="shared" si="179"/>
        <v/>
      </c>
      <c r="L2750" s="285" t="str">
        <f t="shared" si="180"/>
        <v/>
      </c>
      <c r="M2750" s="286" t="str">
        <f t="shared" ca="1" si="181"/>
        <v/>
      </c>
      <c r="U2750" s="275"/>
    </row>
    <row r="2751" spans="1:21" x14ac:dyDescent="0.25">
      <c r="A2751" s="276"/>
      <c r="B2751" s="277" t="str">
        <f>IF(Table9[[#This Row],[Código do agregado
'[Entidade']]]="","",(CONCATENATE(VLOOKUP(Table9[[#This Row],[Código do agregado
'[Entidade']]],Table8[[Código do agregado '[Entidade']]:[Código do agregado
'[1º Direito']]],8,FALSE),".",Table9[[#This Row],[Membro]])))</f>
        <v/>
      </c>
      <c r="C2751" s="278"/>
      <c r="D2751" s="279"/>
      <c r="E2751" s="280" t="str">
        <f ca="1">IF(Table9[[#This Row],[Data de nascimento (aaaa-mm-dd)]]="","",(IF(A2751="","",DATEDIF(D2751,NOW(),"y"))))</f>
        <v/>
      </c>
      <c r="F2751" s="281"/>
      <c r="G2751" s="282"/>
      <c r="H2751" s="283" t="str">
        <f>IF(G2751="","",IF(G2751&gt;(auxiliar!L$2*14),"Sim","Não"))</f>
        <v/>
      </c>
      <c r="I2751" s="384" t="str">
        <f t="shared" si="178"/>
        <v/>
      </c>
      <c r="J2751" s="380" t="str">
        <f>IF(Table9[[#This Row],[Código do agregado
'[Entidade']]]="","",IF(A2751&lt;&gt;A2750,"A",IF(J2750="A","B",IF(J2750="B","C",IF(J2750="C","D",IF(J2750="D","E",IF(J2750="E","F",IF(J2750="F","G",IF(J2750="G","H",IF(J2750="H","I",IF(J2750="I","J",IF(J2750="J","K",IF(J2750="K","L",IF(J2750="L","M",IF(J2750="M","N",IF(J2750="N","O",IF(J2750="O","P",IF(J2750="P","Q"))))))))))))))))))</f>
        <v/>
      </c>
      <c r="K2751" s="284" t="str">
        <f t="shared" si="179"/>
        <v/>
      </c>
      <c r="L2751" s="285" t="str">
        <f t="shared" si="180"/>
        <v/>
      </c>
      <c r="M2751" s="286" t="str">
        <f t="shared" ca="1" si="181"/>
        <v/>
      </c>
      <c r="U2751" s="275"/>
    </row>
    <row r="2752" spans="1:21" x14ac:dyDescent="0.25">
      <c r="A2752" s="276"/>
      <c r="B2752" s="277" t="str">
        <f>IF(Table9[[#This Row],[Código do agregado
'[Entidade']]]="","",(CONCATENATE(VLOOKUP(Table9[[#This Row],[Código do agregado
'[Entidade']]],Table8[[Código do agregado '[Entidade']]:[Código do agregado
'[1º Direito']]],8,FALSE),".",Table9[[#This Row],[Membro]])))</f>
        <v/>
      </c>
      <c r="C2752" s="278"/>
      <c r="D2752" s="279"/>
      <c r="E2752" s="280" t="str">
        <f ca="1">IF(Table9[[#This Row],[Data de nascimento (aaaa-mm-dd)]]="","",(IF(A2752="","",DATEDIF(D2752,NOW(),"y"))))</f>
        <v/>
      </c>
      <c r="F2752" s="281"/>
      <c r="G2752" s="282"/>
      <c r="H2752" s="283" t="str">
        <f>IF(G2752="","",IF(G2752&gt;(auxiliar!L$2*14),"Sim","Não"))</f>
        <v/>
      </c>
      <c r="I2752" s="384" t="str">
        <f t="shared" si="178"/>
        <v/>
      </c>
      <c r="J2752" s="380" t="str">
        <f>IF(Table9[[#This Row],[Código do agregado
'[Entidade']]]="","",IF(A2752&lt;&gt;A2751,"A",IF(J2751="A","B",IF(J2751="B","C",IF(J2751="C","D",IF(J2751="D","E",IF(J2751="E","F",IF(J2751="F","G",IF(J2751="G","H",IF(J2751="H","I",IF(J2751="I","J",IF(J2751="J","K",IF(J2751="K","L",IF(J2751="L","M",IF(J2751="M","N",IF(J2751="N","O",IF(J2751="O","P",IF(J2751="P","Q"))))))))))))))))))</f>
        <v/>
      </c>
      <c r="K2752" s="284" t="str">
        <f t="shared" si="179"/>
        <v/>
      </c>
      <c r="L2752" s="285" t="str">
        <f t="shared" si="180"/>
        <v/>
      </c>
      <c r="M2752" s="286" t="str">
        <f t="shared" ca="1" si="181"/>
        <v/>
      </c>
      <c r="U2752" s="275"/>
    </row>
    <row r="2753" spans="1:21" x14ac:dyDescent="0.25">
      <c r="A2753" s="276"/>
      <c r="B2753" s="277" t="str">
        <f>IF(Table9[[#This Row],[Código do agregado
'[Entidade']]]="","",(CONCATENATE(VLOOKUP(Table9[[#This Row],[Código do agregado
'[Entidade']]],Table8[[Código do agregado '[Entidade']]:[Código do agregado
'[1º Direito']]],8,FALSE),".",Table9[[#This Row],[Membro]])))</f>
        <v/>
      </c>
      <c r="C2753" s="278"/>
      <c r="D2753" s="279"/>
      <c r="E2753" s="280" t="str">
        <f ca="1">IF(Table9[[#This Row],[Data de nascimento (aaaa-mm-dd)]]="","",(IF(A2753="","",DATEDIF(D2753,NOW(),"y"))))</f>
        <v/>
      </c>
      <c r="F2753" s="281"/>
      <c r="G2753" s="282"/>
      <c r="H2753" s="283" t="str">
        <f>IF(G2753="","",IF(G2753&gt;(auxiliar!L$2*14),"Sim","Não"))</f>
        <v/>
      </c>
      <c r="I2753" s="384" t="str">
        <f t="shared" si="178"/>
        <v/>
      </c>
      <c r="J2753" s="380" t="str">
        <f>IF(Table9[[#This Row],[Código do agregado
'[Entidade']]]="","",IF(A2753&lt;&gt;A2752,"A",IF(J2752="A","B",IF(J2752="B","C",IF(J2752="C","D",IF(J2752="D","E",IF(J2752="E","F",IF(J2752="F","G",IF(J2752="G","H",IF(J2752="H","I",IF(J2752="I","J",IF(J2752="J","K",IF(J2752="K","L",IF(J2752="L","M",IF(J2752="M","N",IF(J2752="N","O",IF(J2752="O","P",IF(J2752="P","Q"))))))))))))))))))</f>
        <v/>
      </c>
      <c r="K2753" s="284" t="str">
        <f t="shared" si="179"/>
        <v/>
      </c>
      <c r="L2753" s="285" t="str">
        <f t="shared" si="180"/>
        <v/>
      </c>
      <c r="M2753" s="286" t="str">
        <f t="shared" ca="1" si="181"/>
        <v/>
      </c>
      <c r="U2753" s="275"/>
    </row>
    <row r="2754" spans="1:21" x14ac:dyDescent="0.25">
      <c r="A2754" s="276"/>
      <c r="B2754" s="277" t="str">
        <f>IF(Table9[[#This Row],[Código do agregado
'[Entidade']]]="","",(CONCATENATE(VLOOKUP(Table9[[#This Row],[Código do agregado
'[Entidade']]],Table8[[Código do agregado '[Entidade']]:[Código do agregado
'[1º Direito']]],8,FALSE),".",Table9[[#This Row],[Membro]])))</f>
        <v/>
      </c>
      <c r="C2754" s="278"/>
      <c r="D2754" s="279"/>
      <c r="E2754" s="280" t="str">
        <f ca="1">IF(Table9[[#This Row],[Data de nascimento (aaaa-mm-dd)]]="","",(IF(A2754="","",DATEDIF(D2754,NOW(),"y"))))</f>
        <v/>
      </c>
      <c r="F2754" s="281"/>
      <c r="G2754" s="282"/>
      <c r="H2754" s="283" t="str">
        <f>IF(G2754="","",IF(G2754&gt;(auxiliar!L$2*14),"Sim","Não"))</f>
        <v/>
      </c>
      <c r="I2754" s="384" t="str">
        <f t="shared" si="178"/>
        <v/>
      </c>
      <c r="J2754" s="380" t="str">
        <f>IF(Table9[[#This Row],[Código do agregado
'[Entidade']]]="","",IF(A2754&lt;&gt;A2753,"A",IF(J2753="A","B",IF(J2753="B","C",IF(J2753="C","D",IF(J2753="D","E",IF(J2753="E","F",IF(J2753="F","G",IF(J2753="G","H",IF(J2753="H","I",IF(J2753="I","J",IF(J2753="J","K",IF(J2753="K","L",IF(J2753="L","M",IF(J2753="M","N",IF(J2753="N","O",IF(J2753="O","P",IF(J2753="P","Q"))))))))))))))))))</f>
        <v/>
      </c>
      <c r="K2754" s="284" t="str">
        <f t="shared" si="179"/>
        <v/>
      </c>
      <c r="L2754" s="285" t="str">
        <f t="shared" si="180"/>
        <v/>
      </c>
      <c r="M2754" s="286" t="str">
        <f t="shared" ca="1" si="181"/>
        <v/>
      </c>
      <c r="U2754" s="275"/>
    </row>
    <row r="2755" spans="1:21" x14ac:dyDescent="0.25">
      <c r="A2755" s="276"/>
      <c r="B2755" s="277" t="str">
        <f>IF(Table9[[#This Row],[Código do agregado
'[Entidade']]]="","",(CONCATENATE(VLOOKUP(Table9[[#This Row],[Código do agregado
'[Entidade']]],Table8[[Código do agregado '[Entidade']]:[Código do agregado
'[1º Direito']]],8,FALSE),".",Table9[[#This Row],[Membro]])))</f>
        <v/>
      </c>
      <c r="C2755" s="278"/>
      <c r="D2755" s="279"/>
      <c r="E2755" s="280" t="str">
        <f ca="1">IF(Table9[[#This Row],[Data de nascimento (aaaa-mm-dd)]]="","",(IF(A2755="","",DATEDIF(D2755,NOW(),"y"))))</f>
        <v/>
      </c>
      <c r="F2755" s="281"/>
      <c r="G2755" s="282"/>
      <c r="H2755" s="283" t="str">
        <f>IF(G2755="","",IF(G2755&gt;(auxiliar!L$2*14),"Sim","Não"))</f>
        <v/>
      </c>
      <c r="I2755" s="384" t="str">
        <f t="shared" si="178"/>
        <v/>
      </c>
      <c r="J2755" s="380" t="str">
        <f>IF(Table9[[#This Row],[Código do agregado
'[Entidade']]]="","",IF(A2755&lt;&gt;A2754,"A",IF(J2754="A","B",IF(J2754="B","C",IF(J2754="C","D",IF(J2754="D","E",IF(J2754="E","F",IF(J2754="F","G",IF(J2754="G","H",IF(J2754="H","I",IF(J2754="I","J",IF(J2754="J","K",IF(J2754="K","L",IF(J2754="L","M",IF(J2754="M","N",IF(J2754="N","O",IF(J2754="O","P",IF(J2754="P","Q"))))))))))))))))))</f>
        <v/>
      </c>
      <c r="K2755" s="284" t="str">
        <f t="shared" si="179"/>
        <v/>
      </c>
      <c r="L2755" s="285" t="str">
        <f t="shared" si="180"/>
        <v/>
      </c>
      <c r="M2755" s="286" t="str">
        <f t="shared" ca="1" si="181"/>
        <v/>
      </c>
      <c r="U2755" s="275"/>
    </row>
    <row r="2756" spans="1:21" x14ac:dyDescent="0.25">
      <c r="A2756" s="276"/>
      <c r="B2756" s="277" t="str">
        <f>IF(Table9[[#This Row],[Código do agregado
'[Entidade']]]="","",(CONCATENATE(VLOOKUP(Table9[[#This Row],[Código do agregado
'[Entidade']]],Table8[[Código do agregado '[Entidade']]:[Código do agregado
'[1º Direito']]],8,FALSE),".",Table9[[#This Row],[Membro]])))</f>
        <v/>
      </c>
      <c r="C2756" s="278"/>
      <c r="D2756" s="279"/>
      <c r="E2756" s="280" t="str">
        <f ca="1">IF(Table9[[#This Row],[Data de nascimento (aaaa-mm-dd)]]="","",(IF(A2756="","",DATEDIF(D2756,NOW(),"y"))))</f>
        <v/>
      </c>
      <c r="F2756" s="281"/>
      <c r="G2756" s="282"/>
      <c r="H2756" s="283" t="str">
        <f>IF(G2756="","",IF(G2756&gt;(auxiliar!L$2*14),"Sim","Não"))</f>
        <v/>
      </c>
      <c r="I2756" s="384" t="str">
        <f t="shared" si="178"/>
        <v/>
      </c>
      <c r="J2756" s="380" t="str">
        <f>IF(Table9[[#This Row],[Código do agregado
'[Entidade']]]="","",IF(A2756&lt;&gt;A2755,"A",IF(J2755="A","B",IF(J2755="B","C",IF(J2755="C","D",IF(J2755="D","E",IF(J2755="E","F",IF(J2755="F","G",IF(J2755="G","H",IF(J2755="H","I",IF(J2755="I","J",IF(J2755="J","K",IF(J2755="K","L",IF(J2755="L","M",IF(J2755="M","N",IF(J2755="N","O",IF(J2755="O","P",IF(J2755="P","Q"))))))))))))))))))</f>
        <v/>
      </c>
      <c r="K2756" s="284" t="str">
        <f t="shared" si="179"/>
        <v/>
      </c>
      <c r="L2756" s="285" t="str">
        <f t="shared" si="180"/>
        <v/>
      </c>
      <c r="M2756" s="286" t="str">
        <f t="shared" ca="1" si="181"/>
        <v/>
      </c>
      <c r="U2756" s="275"/>
    </row>
    <row r="2757" spans="1:21" x14ac:dyDescent="0.25">
      <c r="A2757" s="276"/>
      <c r="B2757" s="277" t="str">
        <f>IF(Table9[[#This Row],[Código do agregado
'[Entidade']]]="","",(CONCATENATE(VLOOKUP(Table9[[#This Row],[Código do agregado
'[Entidade']]],Table8[[Código do agregado '[Entidade']]:[Código do agregado
'[1º Direito']]],8,FALSE),".",Table9[[#This Row],[Membro]])))</f>
        <v/>
      </c>
      <c r="C2757" s="278"/>
      <c r="D2757" s="279"/>
      <c r="E2757" s="280" t="str">
        <f ca="1">IF(Table9[[#This Row],[Data de nascimento (aaaa-mm-dd)]]="","",(IF(A2757="","",DATEDIF(D2757,NOW(),"y"))))</f>
        <v/>
      </c>
      <c r="F2757" s="281"/>
      <c r="G2757" s="282"/>
      <c r="H2757" s="283" t="str">
        <f>IF(G2757="","",IF(G2757&gt;(auxiliar!L$2*14),"Sim","Não"))</f>
        <v/>
      </c>
      <c r="I2757" s="384" t="str">
        <f t="shared" si="178"/>
        <v/>
      </c>
      <c r="J2757" s="380" t="str">
        <f>IF(Table9[[#This Row],[Código do agregado
'[Entidade']]]="","",IF(A2757&lt;&gt;A2756,"A",IF(J2756="A","B",IF(J2756="B","C",IF(J2756="C","D",IF(J2756="D","E",IF(J2756="E","F",IF(J2756="F","G",IF(J2756="G","H",IF(J2756="H","I",IF(J2756="I","J",IF(J2756="J","K",IF(J2756="K","L",IF(J2756="L","M",IF(J2756="M","N",IF(J2756="N","O",IF(J2756="O","P",IF(J2756="P","Q"))))))))))))))))))</f>
        <v/>
      </c>
      <c r="K2757" s="284" t="str">
        <f t="shared" si="179"/>
        <v/>
      </c>
      <c r="L2757" s="285" t="str">
        <f t="shared" si="180"/>
        <v/>
      </c>
      <c r="M2757" s="286" t="str">
        <f t="shared" ca="1" si="181"/>
        <v/>
      </c>
      <c r="U2757" s="275"/>
    </row>
    <row r="2758" spans="1:21" x14ac:dyDescent="0.25">
      <c r="A2758" s="276"/>
      <c r="B2758" s="277" t="str">
        <f>IF(Table9[[#This Row],[Código do agregado
'[Entidade']]]="","",(CONCATENATE(VLOOKUP(Table9[[#This Row],[Código do agregado
'[Entidade']]],Table8[[Código do agregado '[Entidade']]:[Código do agregado
'[1º Direito']]],8,FALSE),".",Table9[[#This Row],[Membro]])))</f>
        <v/>
      </c>
      <c r="C2758" s="278"/>
      <c r="D2758" s="279"/>
      <c r="E2758" s="280" t="str">
        <f ca="1">IF(Table9[[#This Row],[Data de nascimento (aaaa-mm-dd)]]="","",(IF(A2758="","",DATEDIF(D2758,NOW(),"y"))))</f>
        <v/>
      </c>
      <c r="F2758" s="281"/>
      <c r="G2758" s="282"/>
      <c r="H2758" s="283" t="str">
        <f>IF(G2758="","",IF(G2758&gt;(auxiliar!L$2*14),"Sim","Não"))</f>
        <v/>
      </c>
      <c r="I2758" s="384" t="str">
        <f t="shared" si="178"/>
        <v/>
      </c>
      <c r="J2758" s="380" t="str">
        <f>IF(Table9[[#This Row],[Código do agregado
'[Entidade']]]="","",IF(A2758&lt;&gt;A2757,"A",IF(J2757="A","B",IF(J2757="B","C",IF(J2757="C","D",IF(J2757="D","E",IF(J2757="E","F",IF(J2757="F","G",IF(J2757="G","H",IF(J2757="H","I",IF(J2757="I","J",IF(J2757="J","K",IF(J2757="K","L",IF(J2757="L","M",IF(J2757="M","N",IF(J2757="N","O",IF(J2757="O","P",IF(J2757="P","Q"))))))))))))))))))</f>
        <v/>
      </c>
      <c r="K2758" s="284" t="str">
        <f t="shared" si="179"/>
        <v/>
      </c>
      <c r="L2758" s="285" t="str">
        <f t="shared" si="180"/>
        <v/>
      </c>
      <c r="M2758" s="286" t="str">
        <f t="shared" ca="1" si="181"/>
        <v/>
      </c>
      <c r="U2758" s="275"/>
    </row>
    <row r="2759" spans="1:21" x14ac:dyDescent="0.25">
      <c r="A2759" s="276"/>
      <c r="B2759" s="277" t="str">
        <f>IF(Table9[[#This Row],[Código do agregado
'[Entidade']]]="","",(CONCATENATE(VLOOKUP(Table9[[#This Row],[Código do agregado
'[Entidade']]],Table8[[Código do agregado '[Entidade']]:[Código do agregado
'[1º Direito']]],8,FALSE),".",Table9[[#This Row],[Membro]])))</f>
        <v/>
      </c>
      <c r="C2759" s="278"/>
      <c r="D2759" s="279"/>
      <c r="E2759" s="280" t="str">
        <f ca="1">IF(Table9[[#This Row],[Data de nascimento (aaaa-mm-dd)]]="","",(IF(A2759="","",DATEDIF(D2759,NOW(),"y"))))</f>
        <v/>
      </c>
      <c r="F2759" s="281"/>
      <c r="G2759" s="282"/>
      <c r="H2759" s="283" t="str">
        <f>IF(G2759="","",IF(G2759&gt;(auxiliar!L$2*14),"Sim","Não"))</f>
        <v/>
      </c>
      <c r="I2759" s="384" t="str">
        <f t="shared" ref="I2759:I2822" si="182">IF(AND(A2759&lt;&gt;"",OR(C2759="",D2759="",F2759="",AND(H2759="",L2759="Rend"))),"NÃO","")</f>
        <v/>
      </c>
      <c r="J2759" s="380" t="str">
        <f>IF(Table9[[#This Row],[Código do agregado
'[Entidade']]]="","",IF(A2759&lt;&gt;A2758,"A",IF(J2758="A","B",IF(J2758="B","C",IF(J2758="C","D",IF(J2758="D","E",IF(J2758="E","F",IF(J2758="F","G",IF(J2758="G","H",IF(J2758="H","I",IF(J2758="I","J",IF(J2758="J","K",IF(J2758="K","L",IF(J2758="L","M",IF(J2758="M","N",IF(J2758="N","O",IF(J2758="O","P",IF(J2758="P","Q"))))))))))))))))))</f>
        <v/>
      </c>
      <c r="K2759" s="284" t="str">
        <f t="shared" si="179"/>
        <v/>
      </c>
      <c r="L2759" s="285" t="str">
        <f t="shared" si="180"/>
        <v/>
      </c>
      <c r="M2759" s="286" t="str">
        <f t="shared" ca="1" si="181"/>
        <v/>
      </c>
      <c r="U2759" s="275"/>
    </row>
    <row r="2760" spans="1:21" x14ac:dyDescent="0.25">
      <c r="A2760" s="276"/>
      <c r="B2760" s="277" t="str">
        <f>IF(Table9[[#This Row],[Código do agregado
'[Entidade']]]="","",(CONCATENATE(VLOOKUP(Table9[[#This Row],[Código do agregado
'[Entidade']]],Table8[[Código do agregado '[Entidade']]:[Código do agregado
'[1º Direito']]],8,FALSE),".",Table9[[#This Row],[Membro]])))</f>
        <v/>
      </c>
      <c r="C2760" s="278"/>
      <c r="D2760" s="279"/>
      <c r="E2760" s="280" t="str">
        <f ca="1">IF(Table9[[#This Row],[Data de nascimento (aaaa-mm-dd)]]="","",(IF(A2760="","",DATEDIF(D2760,NOW(),"y"))))</f>
        <v/>
      </c>
      <c r="F2760" s="281"/>
      <c r="G2760" s="282"/>
      <c r="H2760" s="283" t="str">
        <f>IF(G2760="","",IF(G2760&gt;(auxiliar!L$2*14),"Sim","Não"))</f>
        <v/>
      </c>
      <c r="I2760" s="384" t="str">
        <f t="shared" si="182"/>
        <v/>
      </c>
      <c r="J2760" s="380" t="str">
        <f>IF(Table9[[#This Row],[Código do agregado
'[Entidade']]]="","",IF(A2760&lt;&gt;A2759,"A",IF(J2759="A","B",IF(J2759="B","C",IF(J2759="C","D",IF(J2759="D","E",IF(J2759="E","F",IF(J2759="F","G",IF(J2759="G","H",IF(J2759="H","I",IF(J2759="I","J",IF(J2759="J","K",IF(J2759="K","L",IF(J2759="L","M",IF(J2759="M","N",IF(J2759="N","O",IF(J2759="O","P",IF(J2759="P","Q"))))))))))))))))))</f>
        <v/>
      </c>
      <c r="K2760" s="284" t="str">
        <f t="shared" si="179"/>
        <v/>
      </c>
      <c r="L2760" s="285" t="str">
        <f t="shared" si="180"/>
        <v/>
      </c>
      <c r="M2760" s="286" t="str">
        <f t="shared" ca="1" si="181"/>
        <v/>
      </c>
      <c r="U2760" s="275"/>
    </row>
    <row r="2761" spans="1:21" x14ac:dyDescent="0.25">
      <c r="A2761" s="276"/>
      <c r="B2761" s="277" t="str">
        <f>IF(Table9[[#This Row],[Código do agregado
'[Entidade']]]="","",(CONCATENATE(VLOOKUP(Table9[[#This Row],[Código do agregado
'[Entidade']]],Table8[[Código do agregado '[Entidade']]:[Código do agregado
'[1º Direito']]],8,FALSE),".",Table9[[#This Row],[Membro]])))</f>
        <v/>
      </c>
      <c r="C2761" s="278"/>
      <c r="D2761" s="279"/>
      <c r="E2761" s="280" t="str">
        <f ca="1">IF(Table9[[#This Row],[Data de nascimento (aaaa-mm-dd)]]="","",(IF(A2761="","",DATEDIF(D2761,NOW(),"y"))))</f>
        <v/>
      </c>
      <c r="F2761" s="281"/>
      <c r="G2761" s="282"/>
      <c r="H2761" s="283" t="str">
        <f>IF(G2761="","",IF(G2761&gt;(auxiliar!L$2*14),"Sim","Não"))</f>
        <v/>
      </c>
      <c r="I2761" s="384" t="str">
        <f t="shared" si="182"/>
        <v/>
      </c>
      <c r="J2761" s="380" t="str">
        <f>IF(Table9[[#This Row],[Código do agregado
'[Entidade']]]="","",IF(A2761&lt;&gt;A2760,"A",IF(J2760="A","B",IF(J2760="B","C",IF(J2760="C","D",IF(J2760="D","E",IF(J2760="E","F",IF(J2760="F","G",IF(J2760="G","H",IF(J2760="H","I",IF(J2760="I","J",IF(J2760="J","K",IF(J2760="K","L",IF(J2760="L","M",IF(J2760="M","N",IF(J2760="N","O",IF(J2760="O","P",IF(J2760="P","Q"))))))))))))))))))</f>
        <v/>
      </c>
      <c r="K2761" s="284" t="str">
        <f t="shared" si="179"/>
        <v/>
      </c>
      <c r="L2761" s="285" t="str">
        <f t="shared" si="180"/>
        <v/>
      </c>
      <c r="M2761" s="286" t="str">
        <f t="shared" ca="1" si="181"/>
        <v/>
      </c>
      <c r="U2761" s="275"/>
    </row>
    <row r="2762" spans="1:21" x14ac:dyDescent="0.25">
      <c r="A2762" s="276"/>
      <c r="B2762" s="277" t="str">
        <f>IF(Table9[[#This Row],[Código do agregado
'[Entidade']]]="","",(CONCATENATE(VLOOKUP(Table9[[#This Row],[Código do agregado
'[Entidade']]],Table8[[Código do agregado '[Entidade']]:[Código do agregado
'[1º Direito']]],8,FALSE),".",Table9[[#This Row],[Membro]])))</f>
        <v/>
      </c>
      <c r="C2762" s="278"/>
      <c r="D2762" s="279"/>
      <c r="E2762" s="280" t="str">
        <f ca="1">IF(Table9[[#This Row],[Data de nascimento (aaaa-mm-dd)]]="","",(IF(A2762="","",DATEDIF(D2762,NOW(),"y"))))</f>
        <v/>
      </c>
      <c r="F2762" s="281"/>
      <c r="G2762" s="282"/>
      <c r="H2762" s="283" t="str">
        <f>IF(G2762="","",IF(G2762&gt;(auxiliar!L$2*14),"Sim","Não"))</f>
        <v/>
      </c>
      <c r="I2762" s="384" t="str">
        <f t="shared" si="182"/>
        <v/>
      </c>
      <c r="J2762" s="380" t="str">
        <f>IF(Table9[[#This Row],[Código do agregado
'[Entidade']]]="","",IF(A2762&lt;&gt;A2761,"A",IF(J2761="A","B",IF(J2761="B","C",IF(J2761="C","D",IF(J2761="D","E",IF(J2761="E","F",IF(J2761="F","G",IF(J2761="G","H",IF(J2761="H","I",IF(J2761="I","J",IF(J2761="J","K",IF(J2761="K","L",IF(J2761="L","M",IF(J2761="M","N",IF(J2761="N","O",IF(J2761="O","P",IF(J2761="P","Q"))))))))))))))))))</f>
        <v/>
      </c>
      <c r="K2762" s="284" t="str">
        <f t="shared" si="179"/>
        <v/>
      </c>
      <c r="L2762" s="285" t="str">
        <f t="shared" si="180"/>
        <v/>
      </c>
      <c r="M2762" s="286" t="str">
        <f t="shared" ca="1" si="181"/>
        <v/>
      </c>
      <c r="U2762" s="275"/>
    </row>
    <row r="2763" spans="1:21" x14ac:dyDescent="0.25">
      <c r="A2763" s="276"/>
      <c r="B2763" s="277" t="str">
        <f>IF(Table9[[#This Row],[Código do agregado
'[Entidade']]]="","",(CONCATENATE(VLOOKUP(Table9[[#This Row],[Código do agregado
'[Entidade']]],Table8[[Código do agregado '[Entidade']]:[Código do agregado
'[1º Direito']]],8,FALSE),".",Table9[[#This Row],[Membro]])))</f>
        <v/>
      </c>
      <c r="C2763" s="278"/>
      <c r="D2763" s="279"/>
      <c r="E2763" s="280" t="str">
        <f ca="1">IF(Table9[[#This Row],[Data de nascimento (aaaa-mm-dd)]]="","",(IF(A2763="","",DATEDIF(D2763,NOW(),"y"))))</f>
        <v/>
      </c>
      <c r="F2763" s="281"/>
      <c r="G2763" s="282"/>
      <c r="H2763" s="283" t="str">
        <f>IF(G2763="","",IF(G2763&gt;(auxiliar!L$2*14),"Sim","Não"))</f>
        <v/>
      </c>
      <c r="I2763" s="384" t="str">
        <f t="shared" si="182"/>
        <v/>
      </c>
      <c r="J2763" s="380" t="str">
        <f>IF(Table9[[#This Row],[Código do agregado
'[Entidade']]]="","",IF(A2763&lt;&gt;A2762,"A",IF(J2762="A","B",IF(J2762="B","C",IF(J2762="C","D",IF(J2762="D","E",IF(J2762="E","F",IF(J2762="F","G",IF(J2762="G","H",IF(J2762="H","I",IF(J2762="I","J",IF(J2762="J","K",IF(J2762="K","L",IF(J2762="L","M",IF(J2762="M","N",IF(J2762="N","O",IF(J2762="O","P",IF(J2762="P","Q"))))))))))))))))))</f>
        <v/>
      </c>
      <c r="K2763" s="284" t="str">
        <f t="shared" si="179"/>
        <v/>
      </c>
      <c r="L2763" s="285" t="str">
        <f t="shared" si="180"/>
        <v/>
      </c>
      <c r="M2763" s="286" t="str">
        <f t="shared" ca="1" si="181"/>
        <v/>
      </c>
      <c r="U2763" s="275"/>
    </row>
    <row r="2764" spans="1:21" x14ac:dyDescent="0.25">
      <c r="A2764" s="276"/>
      <c r="B2764" s="277" t="str">
        <f>IF(Table9[[#This Row],[Código do agregado
'[Entidade']]]="","",(CONCATENATE(VLOOKUP(Table9[[#This Row],[Código do agregado
'[Entidade']]],Table8[[Código do agregado '[Entidade']]:[Código do agregado
'[1º Direito']]],8,FALSE),".",Table9[[#This Row],[Membro]])))</f>
        <v/>
      </c>
      <c r="C2764" s="278"/>
      <c r="D2764" s="279"/>
      <c r="E2764" s="280" t="str">
        <f ca="1">IF(Table9[[#This Row],[Data de nascimento (aaaa-mm-dd)]]="","",(IF(A2764="","",DATEDIF(D2764,NOW(),"y"))))</f>
        <v/>
      </c>
      <c r="F2764" s="281"/>
      <c r="G2764" s="282"/>
      <c r="H2764" s="283" t="str">
        <f>IF(G2764="","",IF(G2764&gt;(auxiliar!L$2*14),"Sim","Não"))</f>
        <v/>
      </c>
      <c r="I2764" s="384" t="str">
        <f t="shared" si="182"/>
        <v/>
      </c>
      <c r="J2764" s="380" t="str">
        <f>IF(Table9[[#This Row],[Código do agregado
'[Entidade']]]="","",IF(A2764&lt;&gt;A2763,"A",IF(J2763="A","B",IF(J2763="B","C",IF(J2763="C","D",IF(J2763="D","E",IF(J2763="E","F",IF(J2763="F","G",IF(J2763="G","H",IF(J2763="H","I",IF(J2763="I","J",IF(J2763="J","K",IF(J2763="K","L",IF(J2763="L","M",IF(J2763="M","N",IF(J2763="N","O",IF(J2763="O","P",IF(J2763="P","Q"))))))))))))))))))</f>
        <v/>
      </c>
      <c r="K2764" s="284" t="str">
        <f t="shared" si="179"/>
        <v/>
      </c>
      <c r="L2764" s="285" t="str">
        <f t="shared" si="180"/>
        <v/>
      </c>
      <c r="M2764" s="286" t="str">
        <f t="shared" ca="1" si="181"/>
        <v/>
      </c>
      <c r="U2764" s="275"/>
    </row>
    <row r="2765" spans="1:21" x14ac:dyDescent="0.25">
      <c r="A2765" s="276"/>
      <c r="B2765" s="277" t="str">
        <f>IF(Table9[[#This Row],[Código do agregado
'[Entidade']]]="","",(CONCATENATE(VLOOKUP(Table9[[#This Row],[Código do agregado
'[Entidade']]],Table8[[Código do agregado '[Entidade']]:[Código do agregado
'[1º Direito']]],8,FALSE),".",Table9[[#This Row],[Membro]])))</f>
        <v/>
      </c>
      <c r="C2765" s="278"/>
      <c r="D2765" s="279"/>
      <c r="E2765" s="280" t="str">
        <f ca="1">IF(Table9[[#This Row],[Data de nascimento (aaaa-mm-dd)]]="","",(IF(A2765="","",DATEDIF(D2765,NOW(),"y"))))</f>
        <v/>
      </c>
      <c r="F2765" s="281"/>
      <c r="G2765" s="282"/>
      <c r="H2765" s="283" t="str">
        <f>IF(G2765="","",IF(G2765&gt;(auxiliar!L$2*14),"Sim","Não"))</f>
        <v/>
      </c>
      <c r="I2765" s="384" t="str">
        <f t="shared" si="182"/>
        <v/>
      </c>
      <c r="J2765" s="380" t="str">
        <f>IF(Table9[[#This Row],[Código do agregado
'[Entidade']]]="","",IF(A2765&lt;&gt;A2764,"A",IF(J2764="A","B",IF(J2764="B","C",IF(J2764="C","D",IF(J2764="D","E",IF(J2764="E","F",IF(J2764="F","G",IF(J2764="G","H",IF(J2764="H","I",IF(J2764="I","J",IF(J2764="J","K",IF(J2764="K","L",IF(J2764="L","M",IF(J2764="M","N",IF(J2764="N","O",IF(J2764="O","P",IF(J2764="P","Q"))))))))))))))))))</f>
        <v/>
      </c>
      <c r="K2765" s="284" t="str">
        <f t="shared" si="179"/>
        <v/>
      </c>
      <c r="L2765" s="285" t="str">
        <f t="shared" si="180"/>
        <v/>
      </c>
      <c r="M2765" s="286" t="str">
        <f t="shared" ca="1" si="181"/>
        <v/>
      </c>
      <c r="U2765" s="275"/>
    </row>
    <row r="2766" spans="1:21" x14ac:dyDescent="0.25">
      <c r="A2766" s="276"/>
      <c r="B2766" s="277" t="str">
        <f>IF(Table9[[#This Row],[Código do agregado
'[Entidade']]]="","",(CONCATENATE(VLOOKUP(Table9[[#This Row],[Código do agregado
'[Entidade']]],Table8[[Código do agregado '[Entidade']]:[Código do agregado
'[1º Direito']]],8,FALSE),".",Table9[[#This Row],[Membro]])))</f>
        <v/>
      </c>
      <c r="C2766" s="278"/>
      <c r="D2766" s="279"/>
      <c r="E2766" s="280" t="str">
        <f ca="1">IF(Table9[[#This Row],[Data de nascimento (aaaa-mm-dd)]]="","",(IF(A2766="","",DATEDIF(D2766,NOW(),"y"))))</f>
        <v/>
      </c>
      <c r="F2766" s="281"/>
      <c r="G2766" s="282"/>
      <c r="H2766" s="283" t="str">
        <f>IF(G2766="","",IF(G2766&gt;(auxiliar!L$2*14),"Sim","Não"))</f>
        <v/>
      </c>
      <c r="I2766" s="384" t="str">
        <f t="shared" si="182"/>
        <v/>
      </c>
      <c r="J2766" s="380" t="str">
        <f>IF(Table9[[#This Row],[Código do agregado
'[Entidade']]]="","",IF(A2766&lt;&gt;A2765,"A",IF(J2765="A","B",IF(J2765="B","C",IF(J2765="C","D",IF(J2765="D","E",IF(J2765="E","F",IF(J2765="F","G",IF(J2765="G","H",IF(J2765="H","I",IF(J2765="I","J",IF(J2765="J","K",IF(J2765="K","L",IF(J2765="L","M",IF(J2765="M","N",IF(J2765="N","O",IF(J2765="O","P",IF(J2765="P","Q"))))))))))))))))))</f>
        <v/>
      </c>
      <c r="K2766" s="284" t="str">
        <f t="shared" si="179"/>
        <v/>
      </c>
      <c r="L2766" s="285" t="str">
        <f t="shared" si="180"/>
        <v/>
      </c>
      <c r="M2766" s="286" t="str">
        <f t="shared" ca="1" si="181"/>
        <v/>
      </c>
      <c r="U2766" s="275"/>
    </row>
    <row r="2767" spans="1:21" x14ac:dyDescent="0.25">
      <c r="A2767" s="276"/>
      <c r="B2767" s="277" t="str">
        <f>IF(Table9[[#This Row],[Código do agregado
'[Entidade']]]="","",(CONCATENATE(VLOOKUP(Table9[[#This Row],[Código do agregado
'[Entidade']]],Table8[[Código do agregado '[Entidade']]:[Código do agregado
'[1º Direito']]],8,FALSE),".",Table9[[#This Row],[Membro]])))</f>
        <v/>
      </c>
      <c r="C2767" s="278"/>
      <c r="D2767" s="279"/>
      <c r="E2767" s="280" t="str">
        <f ca="1">IF(Table9[[#This Row],[Data de nascimento (aaaa-mm-dd)]]="","",(IF(A2767="","",DATEDIF(D2767,NOW(),"y"))))</f>
        <v/>
      </c>
      <c r="F2767" s="281"/>
      <c r="G2767" s="282"/>
      <c r="H2767" s="283" t="str">
        <f>IF(G2767="","",IF(G2767&gt;(auxiliar!L$2*14),"Sim","Não"))</f>
        <v/>
      </c>
      <c r="I2767" s="384" t="str">
        <f t="shared" si="182"/>
        <v/>
      </c>
      <c r="J2767" s="380" t="str">
        <f>IF(Table9[[#This Row],[Código do agregado
'[Entidade']]]="","",IF(A2767&lt;&gt;A2766,"A",IF(J2766="A","B",IF(J2766="B","C",IF(J2766="C","D",IF(J2766="D","E",IF(J2766="E","F",IF(J2766="F","G",IF(J2766="G","H",IF(J2766="H","I",IF(J2766="I","J",IF(J2766="J","K",IF(J2766="K","L",IF(J2766="L","M",IF(J2766="M","N",IF(J2766="N","O",IF(J2766="O","P",IF(J2766="P","Q"))))))))))))))))))</f>
        <v/>
      </c>
      <c r="K2767" s="284" t="str">
        <f t="shared" si="179"/>
        <v/>
      </c>
      <c r="L2767" s="285" t="str">
        <f t="shared" si="180"/>
        <v/>
      </c>
      <c r="M2767" s="286" t="str">
        <f t="shared" ca="1" si="181"/>
        <v/>
      </c>
      <c r="U2767" s="275"/>
    </row>
    <row r="2768" spans="1:21" x14ac:dyDescent="0.25">
      <c r="A2768" s="276"/>
      <c r="B2768" s="277" t="str">
        <f>IF(Table9[[#This Row],[Código do agregado
'[Entidade']]]="","",(CONCATENATE(VLOOKUP(Table9[[#This Row],[Código do agregado
'[Entidade']]],Table8[[Código do agregado '[Entidade']]:[Código do agregado
'[1º Direito']]],8,FALSE),".",Table9[[#This Row],[Membro]])))</f>
        <v/>
      </c>
      <c r="C2768" s="278"/>
      <c r="D2768" s="279"/>
      <c r="E2768" s="280" t="str">
        <f ca="1">IF(Table9[[#This Row],[Data de nascimento (aaaa-mm-dd)]]="","",(IF(A2768="","",DATEDIF(D2768,NOW(),"y"))))</f>
        <v/>
      </c>
      <c r="F2768" s="281"/>
      <c r="G2768" s="282"/>
      <c r="H2768" s="283" t="str">
        <f>IF(G2768="","",IF(G2768&gt;(auxiliar!L$2*14),"Sim","Não"))</f>
        <v/>
      </c>
      <c r="I2768" s="384" t="str">
        <f t="shared" si="182"/>
        <v/>
      </c>
      <c r="J2768" s="380" t="str">
        <f>IF(Table9[[#This Row],[Código do agregado
'[Entidade']]]="","",IF(A2768&lt;&gt;A2767,"A",IF(J2767="A","B",IF(J2767="B","C",IF(J2767="C","D",IF(J2767="D","E",IF(J2767="E","F",IF(J2767="F","G",IF(J2767="G","H",IF(J2767="H","I",IF(J2767="I","J",IF(J2767="J","K",IF(J2767="K","L",IF(J2767="L","M",IF(J2767="M","N",IF(J2767="N","O",IF(J2767="O","P",IF(J2767="P","Q"))))))))))))))))))</f>
        <v/>
      </c>
      <c r="K2768" s="284" t="str">
        <f t="shared" si="179"/>
        <v/>
      </c>
      <c r="L2768" s="285" t="str">
        <f t="shared" si="180"/>
        <v/>
      </c>
      <c r="M2768" s="286" t="str">
        <f t="shared" ca="1" si="181"/>
        <v/>
      </c>
      <c r="U2768" s="275"/>
    </row>
    <row r="2769" spans="1:21" x14ac:dyDescent="0.25">
      <c r="A2769" s="276"/>
      <c r="B2769" s="277" t="str">
        <f>IF(Table9[[#This Row],[Código do agregado
'[Entidade']]]="","",(CONCATENATE(VLOOKUP(Table9[[#This Row],[Código do agregado
'[Entidade']]],Table8[[Código do agregado '[Entidade']]:[Código do agregado
'[1º Direito']]],8,FALSE),".",Table9[[#This Row],[Membro]])))</f>
        <v/>
      </c>
      <c r="C2769" s="278"/>
      <c r="D2769" s="279"/>
      <c r="E2769" s="280" t="str">
        <f ca="1">IF(Table9[[#This Row],[Data de nascimento (aaaa-mm-dd)]]="","",(IF(A2769="","",DATEDIF(D2769,NOW(),"y"))))</f>
        <v/>
      </c>
      <c r="F2769" s="281"/>
      <c r="G2769" s="282"/>
      <c r="H2769" s="283" t="str">
        <f>IF(G2769="","",IF(G2769&gt;(auxiliar!L$2*14),"Sim","Não"))</f>
        <v/>
      </c>
      <c r="I2769" s="384" t="str">
        <f t="shared" si="182"/>
        <v/>
      </c>
      <c r="J2769" s="380" t="str">
        <f>IF(Table9[[#This Row],[Código do agregado
'[Entidade']]]="","",IF(A2769&lt;&gt;A2768,"A",IF(J2768="A","B",IF(J2768="B","C",IF(J2768="C","D",IF(J2768="D","E",IF(J2768="E","F",IF(J2768="F","G",IF(J2768="G","H",IF(J2768="H","I",IF(J2768="I","J",IF(J2768="J","K",IF(J2768="K","L",IF(J2768="L","M",IF(J2768="M","N",IF(J2768="N","O",IF(J2768="O","P",IF(J2768="P","Q"))))))))))))))))))</f>
        <v/>
      </c>
      <c r="K2769" s="284" t="str">
        <f t="shared" si="179"/>
        <v/>
      </c>
      <c r="L2769" s="285" t="str">
        <f t="shared" si="180"/>
        <v/>
      </c>
      <c r="M2769" s="286" t="str">
        <f t="shared" ca="1" si="181"/>
        <v/>
      </c>
      <c r="U2769" s="275"/>
    </row>
    <row r="2770" spans="1:21" x14ac:dyDescent="0.25">
      <c r="A2770" s="276"/>
      <c r="B2770" s="277" t="str">
        <f>IF(Table9[[#This Row],[Código do agregado
'[Entidade']]]="","",(CONCATENATE(VLOOKUP(Table9[[#This Row],[Código do agregado
'[Entidade']]],Table8[[Código do agregado '[Entidade']]:[Código do agregado
'[1º Direito']]],8,FALSE),".",Table9[[#This Row],[Membro]])))</f>
        <v/>
      </c>
      <c r="C2770" s="278"/>
      <c r="D2770" s="279"/>
      <c r="E2770" s="280" t="str">
        <f ca="1">IF(Table9[[#This Row],[Data de nascimento (aaaa-mm-dd)]]="","",(IF(A2770="","",DATEDIF(D2770,NOW(),"y"))))</f>
        <v/>
      </c>
      <c r="F2770" s="281"/>
      <c r="G2770" s="282"/>
      <c r="H2770" s="283" t="str">
        <f>IF(G2770="","",IF(G2770&gt;(auxiliar!L$2*14),"Sim","Não"))</f>
        <v/>
      </c>
      <c r="I2770" s="384" t="str">
        <f t="shared" si="182"/>
        <v/>
      </c>
      <c r="J2770" s="380" t="str">
        <f>IF(Table9[[#This Row],[Código do agregado
'[Entidade']]]="","",IF(A2770&lt;&gt;A2769,"A",IF(J2769="A","B",IF(J2769="B","C",IF(J2769="C","D",IF(J2769="D","E",IF(J2769="E","F",IF(J2769="F","G",IF(J2769="G","H",IF(J2769="H","I",IF(J2769="I","J",IF(J2769="J","K",IF(J2769="K","L",IF(J2769="L","M",IF(J2769="M","N",IF(J2769="N","O",IF(J2769="O","P",IF(J2769="P","Q"))))))))))))))))))</f>
        <v/>
      </c>
      <c r="K2770" s="284" t="str">
        <f t="shared" si="179"/>
        <v/>
      </c>
      <c r="L2770" s="285" t="str">
        <f t="shared" si="180"/>
        <v/>
      </c>
      <c r="M2770" s="286" t="str">
        <f t="shared" ca="1" si="181"/>
        <v/>
      </c>
      <c r="U2770" s="275"/>
    </row>
    <row r="2771" spans="1:21" x14ac:dyDescent="0.25">
      <c r="A2771" s="276"/>
      <c r="B2771" s="277" t="str">
        <f>IF(Table9[[#This Row],[Código do agregado
'[Entidade']]]="","",(CONCATENATE(VLOOKUP(Table9[[#This Row],[Código do agregado
'[Entidade']]],Table8[[Código do agregado '[Entidade']]:[Código do agregado
'[1º Direito']]],8,FALSE),".",Table9[[#This Row],[Membro]])))</f>
        <v/>
      </c>
      <c r="C2771" s="278"/>
      <c r="D2771" s="279"/>
      <c r="E2771" s="280" t="str">
        <f ca="1">IF(Table9[[#This Row],[Data de nascimento (aaaa-mm-dd)]]="","",(IF(A2771="","",DATEDIF(D2771,NOW(),"y"))))</f>
        <v/>
      </c>
      <c r="F2771" s="281"/>
      <c r="G2771" s="282"/>
      <c r="H2771" s="283" t="str">
        <f>IF(G2771="","",IF(G2771&gt;(auxiliar!L$2*14),"Sim","Não"))</f>
        <v/>
      </c>
      <c r="I2771" s="384" t="str">
        <f t="shared" si="182"/>
        <v/>
      </c>
      <c r="J2771" s="380" t="str">
        <f>IF(Table9[[#This Row],[Código do agregado
'[Entidade']]]="","",IF(A2771&lt;&gt;A2770,"A",IF(J2770="A","B",IF(J2770="B","C",IF(J2770="C","D",IF(J2770="D","E",IF(J2770="E","F",IF(J2770="F","G",IF(J2770="G","H",IF(J2770="H","I",IF(J2770="I","J",IF(J2770="J","K",IF(J2770="K","L",IF(J2770="L","M",IF(J2770="M","N",IF(J2770="N","O",IF(J2770="O","P",IF(J2770="P","Q"))))))))))))))))))</f>
        <v/>
      </c>
      <c r="K2771" s="284" t="str">
        <f t="shared" si="179"/>
        <v/>
      </c>
      <c r="L2771" s="285" t="str">
        <f t="shared" si="180"/>
        <v/>
      </c>
      <c r="M2771" s="286" t="str">
        <f t="shared" ca="1" si="181"/>
        <v/>
      </c>
      <c r="U2771" s="275"/>
    </row>
    <row r="2772" spans="1:21" x14ac:dyDescent="0.25">
      <c r="A2772" s="276"/>
      <c r="B2772" s="277" t="str">
        <f>IF(Table9[[#This Row],[Código do agregado
'[Entidade']]]="","",(CONCATENATE(VLOOKUP(Table9[[#This Row],[Código do agregado
'[Entidade']]],Table8[[Código do agregado '[Entidade']]:[Código do agregado
'[1º Direito']]],8,FALSE),".",Table9[[#This Row],[Membro]])))</f>
        <v/>
      </c>
      <c r="C2772" s="278"/>
      <c r="D2772" s="279"/>
      <c r="E2772" s="280" t="str">
        <f ca="1">IF(Table9[[#This Row],[Data de nascimento (aaaa-mm-dd)]]="","",(IF(A2772="","",DATEDIF(D2772,NOW(),"y"))))</f>
        <v/>
      </c>
      <c r="F2772" s="281"/>
      <c r="G2772" s="282"/>
      <c r="H2772" s="283" t="str">
        <f>IF(G2772="","",IF(G2772&gt;(auxiliar!L$2*14),"Sim","Não"))</f>
        <v/>
      </c>
      <c r="I2772" s="384" t="str">
        <f t="shared" si="182"/>
        <v/>
      </c>
      <c r="J2772" s="380" t="str">
        <f>IF(Table9[[#This Row],[Código do agregado
'[Entidade']]]="","",IF(A2772&lt;&gt;A2771,"A",IF(J2771="A","B",IF(J2771="B","C",IF(J2771="C","D",IF(J2771="D","E",IF(J2771="E","F",IF(J2771="F","G",IF(J2771="G","H",IF(J2771="H","I",IF(J2771="I","J",IF(J2771="J","K",IF(J2771="K","L",IF(J2771="L","M",IF(J2771="M","N",IF(J2771="N","O",IF(J2771="O","P",IF(J2771="P","Q"))))))))))))))))))</f>
        <v/>
      </c>
      <c r="K2772" s="284" t="str">
        <f t="shared" si="179"/>
        <v/>
      </c>
      <c r="L2772" s="285" t="str">
        <f t="shared" si="180"/>
        <v/>
      </c>
      <c r="M2772" s="286" t="str">
        <f t="shared" ca="1" si="181"/>
        <v/>
      </c>
      <c r="U2772" s="275"/>
    </row>
    <row r="2773" spans="1:21" x14ac:dyDescent="0.25">
      <c r="A2773" s="276"/>
      <c r="B2773" s="277" t="str">
        <f>IF(Table9[[#This Row],[Código do agregado
'[Entidade']]]="","",(CONCATENATE(VLOOKUP(Table9[[#This Row],[Código do agregado
'[Entidade']]],Table8[[Código do agregado '[Entidade']]:[Código do agregado
'[1º Direito']]],8,FALSE),".",Table9[[#This Row],[Membro]])))</f>
        <v/>
      </c>
      <c r="C2773" s="278"/>
      <c r="D2773" s="279"/>
      <c r="E2773" s="280" t="str">
        <f ca="1">IF(Table9[[#This Row],[Data de nascimento (aaaa-mm-dd)]]="","",(IF(A2773="","",DATEDIF(D2773,NOW(),"y"))))</f>
        <v/>
      </c>
      <c r="F2773" s="281"/>
      <c r="G2773" s="282"/>
      <c r="H2773" s="283" t="str">
        <f>IF(G2773="","",IF(G2773&gt;(auxiliar!L$2*14),"Sim","Não"))</f>
        <v/>
      </c>
      <c r="I2773" s="384" t="str">
        <f t="shared" si="182"/>
        <v/>
      </c>
      <c r="J2773" s="380" t="str">
        <f>IF(Table9[[#This Row],[Código do agregado
'[Entidade']]]="","",IF(A2773&lt;&gt;A2772,"A",IF(J2772="A","B",IF(J2772="B","C",IF(J2772="C","D",IF(J2772="D","E",IF(J2772="E","F",IF(J2772="F","G",IF(J2772="G","H",IF(J2772="H","I",IF(J2772="I","J",IF(J2772="J","K",IF(J2772="K","L",IF(J2772="L","M",IF(J2772="M","N",IF(J2772="N","O",IF(J2772="O","P",IF(J2772="P","Q"))))))))))))))))))</f>
        <v/>
      </c>
      <c r="K2773" s="284" t="str">
        <f t="shared" si="179"/>
        <v/>
      </c>
      <c r="L2773" s="285" t="str">
        <f t="shared" si="180"/>
        <v/>
      </c>
      <c r="M2773" s="286" t="str">
        <f t="shared" ca="1" si="181"/>
        <v/>
      </c>
      <c r="U2773" s="275"/>
    </row>
    <row r="2774" spans="1:21" x14ac:dyDescent="0.25">
      <c r="A2774" s="276"/>
      <c r="B2774" s="277" t="str">
        <f>IF(Table9[[#This Row],[Código do agregado
'[Entidade']]]="","",(CONCATENATE(VLOOKUP(Table9[[#This Row],[Código do agregado
'[Entidade']]],Table8[[Código do agregado '[Entidade']]:[Código do agregado
'[1º Direito']]],8,FALSE),".",Table9[[#This Row],[Membro]])))</f>
        <v/>
      </c>
      <c r="C2774" s="278"/>
      <c r="D2774" s="279"/>
      <c r="E2774" s="280" t="str">
        <f ca="1">IF(Table9[[#This Row],[Data de nascimento (aaaa-mm-dd)]]="","",(IF(A2774="","",DATEDIF(D2774,NOW(),"y"))))</f>
        <v/>
      </c>
      <c r="F2774" s="281"/>
      <c r="G2774" s="282"/>
      <c r="H2774" s="283" t="str">
        <f>IF(G2774="","",IF(G2774&gt;(auxiliar!L$2*14),"Sim","Não"))</f>
        <v/>
      </c>
      <c r="I2774" s="384" t="str">
        <f t="shared" si="182"/>
        <v/>
      </c>
      <c r="J2774" s="380" t="str">
        <f>IF(Table9[[#This Row],[Código do agregado
'[Entidade']]]="","",IF(A2774&lt;&gt;A2773,"A",IF(J2773="A","B",IF(J2773="B","C",IF(J2773="C","D",IF(J2773="D","E",IF(J2773="E","F",IF(J2773="F","G",IF(J2773="G","H",IF(J2773="H","I",IF(J2773="I","J",IF(J2773="J","K",IF(J2773="K","L",IF(J2773="L","M",IF(J2773="M","N",IF(J2773="N","O",IF(J2773="O","P",IF(J2773="P","Q"))))))))))))))))))</f>
        <v/>
      </c>
      <c r="K2774" s="284" t="str">
        <f t="shared" si="179"/>
        <v/>
      </c>
      <c r="L2774" s="285" t="str">
        <f t="shared" si="180"/>
        <v/>
      </c>
      <c r="M2774" s="286" t="str">
        <f t="shared" ca="1" si="181"/>
        <v/>
      </c>
      <c r="U2774" s="275"/>
    </row>
    <row r="2775" spans="1:21" x14ac:dyDescent="0.25">
      <c r="A2775" s="276"/>
      <c r="B2775" s="277" t="str">
        <f>IF(Table9[[#This Row],[Código do agregado
'[Entidade']]]="","",(CONCATENATE(VLOOKUP(Table9[[#This Row],[Código do agregado
'[Entidade']]],Table8[[Código do agregado '[Entidade']]:[Código do agregado
'[1º Direito']]],8,FALSE),".",Table9[[#This Row],[Membro]])))</f>
        <v/>
      </c>
      <c r="C2775" s="278"/>
      <c r="D2775" s="279"/>
      <c r="E2775" s="280" t="str">
        <f ca="1">IF(Table9[[#This Row],[Data de nascimento (aaaa-mm-dd)]]="","",(IF(A2775="","",DATEDIF(D2775,NOW(),"y"))))</f>
        <v/>
      </c>
      <c r="F2775" s="281"/>
      <c r="G2775" s="282"/>
      <c r="H2775" s="283" t="str">
        <f>IF(G2775="","",IF(G2775&gt;(auxiliar!L$2*14),"Sim","Não"))</f>
        <v/>
      </c>
      <c r="I2775" s="384" t="str">
        <f t="shared" si="182"/>
        <v/>
      </c>
      <c r="J2775" s="380" t="str">
        <f>IF(Table9[[#This Row],[Código do agregado
'[Entidade']]]="","",IF(A2775&lt;&gt;A2774,"A",IF(J2774="A","B",IF(J2774="B","C",IF(J2774="C","D",IF(J2774="D","E",IF(J2774="E","F",IF(J2774="F","G",IF(J2774="G","H",IF(J2774="H","I",IF(J2774="I","J",IF(J2774="J","K",IF(J2774="K","L",IF(J2774="L","M",IF(J2774="M","N",IF(J2774="N","O",IF(J2774="O","P",IF(J2774="P","Q"))))))))))))))))))</f>
        <v/>
      </c>
      <c r="K2775" s="284" t="str">
        <f t="shared" si="179"/>
        <v/>
      </c>
      <c r="L2775" s="285" t="str">
        <f t="shared" si="180"/>
        <v/>
      </c>
      <c r="M2775" s="286" t="str">
        <f t="shared" ca="1" si="181"/>
        <v/>
      </c>
      <c r="U2775" s="275"/>
    </row>
    <row r="2776" spans="1:21" x14ac:dyDescent="0.25">
      <c r="A2776" s="276"/>
      <c r="B2776" s="277" t="str">
        <f>IF(Table9[[#This Row],[Código do agregado
'[Entidade']]]="","",(CONCATENATE(VLOOKUP(Table9[[#This Row],[Código do agregado
'[Entidade']]],Table8[[Código do agregado '[Entidade']]:[Código do agregado
'[1º Direito']]],8,FALSE),".",Table9[[#This Row],[Membro]])))</f>
        <v/>
      </c>
      <c r="C2776" s="278"/>
      <c r="D2776" s="279"/>
      <c r="E2776" s="280" t="str">
        <f ca="1">IF(Table9[[#This Row],[Data de nascimento (aaaa-mm-dd)]]="","",(IF(A2776="","",DATEDIF(D2776,NOW(),"y"))))</f>
        <v/>
      </c>
      <c r="F2776" s="281"/>
      <c r="G2776" s="282"/>
      <c r="H2776" s="283" t="str">
        <f>IF(G2776="","",IF(G2776&gt;(auxiliar!L$2*14),"Sim","Não"))</f>
        <v/>
      </c>
      <c r="I2776" s="384" t="str">
        <f t="shared" si="182"/>
        <v/>
      </c>
      <c r="J2776" s="380" t="str">
        <f>IF(Table9[[#This Row],[Código do agregado
'[Entidade']]]="","",IF(A2776&lt;&gt;A2775,"A",IF(J2775="A","B",IF(J2775="B","C",IF(J2775="C","D",IF(J2775="D","E",IF(J2775="E","F",IF(J2775="F","G",IF(J2775="G","H",IF(J2775="H","I",IF(J2775="I","J",IF(J2775="J","K",IF(J2775="K","L",IF(J2775="L","M",IF(J2775="M","N",IF(J2775="N","O",IF(J2775="O","P",IF(J2775="P","Q"))))))))))))))))))</f>
        <v/>
      </c>
      <c r="K2776" s="284" t="str">
        <f t="shared" si="179"/>
        <v/>
      </c>
      <c r="L2776" s="285" t="str">
        <f t="shared" si="180"/>
        <v/>
      </c>
      <c r="M2776" s="286" t="str">
        <f t="shared" ca="1" si="181"/>
        <v/>
      </c>
      <c r="U2776" s="275"/>
    </row>
    <row r="2777" spans="1:21" x14ac:dyDescent="0.25">
      <c r="A2777" s="276"/>
      <c r="B2777" s="277" t="str">
        <f>IF(Table9[[#This Row],[Código do agregado
'[Entidade']]]="","",(CONCATENATE(VLOOKUP(Table9[[#This Row],[Código do agregado
'[Entidade']]],Table8[[Código do agregado '[Entidade']]:[Código do agregado
'[1º Direito']]],8,FALSE),".",Table9[[#This Row],[Membro]])))</f>
        <v/>
      </c>
      <c r="C2777" s="278"/>
      <c r="D2777" s="279"/>
      <c r="E2777" s="280" t="str">
        <f ca="1">IF(Table9[[#This Row],[Data de nascimento (aaaa-mm-dd)]]="","",(IF(A2777="","",DATEDIF(D2777,NOW(),"y"))))</f>
        <v/>
      </c>
      <c r="F2777" s="281"/>
      <c r="G2777" s="282"/>
      <c r="H2777" s="283" t="str">
        <f>IF(G2777="","",IF(G2777&gt;(auxiliar!L$2*14),"Sim","Não"))</f>
        <v/>
      </c>
      <c r="I2777" s="384" t="str">
        <f t="shared" si="182"/>
        <v/>
      </c>
      <c r="J2777" s="380" t="str">
        <f>IF(Table9[[#This Row],[Código do agregado
'[Entidade']]]="","",IF(A2777&lt;&gt;A2776,"A",IF(J2776="A","B",IF(J2776="B","C",IF(J2776="C","D",IF(J2776="D","E",IF(J2776="E","F",IF(J2776="F","G",IF(J2776="G","H",IF(J2776="H","I",IF(J2776="I","J",IF(J2776="J","K",IF(J2776="K","L",IF(J2776="L","M",IF(J2776="M","N",IF(J2776="N","O",IF(J2776="O","P",IF(J2776="P","Q"))))))))))))))))))</f>
        <v/>
      </c>
      <c r="K2777" s="284" t="str">
        <f t="shared" si="179"/>
        <v/>
      </c>
      <c r="L2777" s="285" t="str">
        <f t="shared" si="180"/>
        <v/>
      </c>
      <c r="M2777" s="286" t="str">
        <f t="shared" ca="1" si="181"/>
        <v/>
      </c>
      <c r="U2777" s="275"/>
    </row>
    <row r="2778" spans="1:21" x14ac:dyDescent="0.25">
      <c r="A2778" s="276"/>
      <c r="B2778" s="277" t="str">
        <f>IF(Table9[[#This Row],[Código do agregado
'[Entidade']]]="","",(CONCATENATE(VLOOKUP(Table9[[#This Row],[Código do agregado
'[Entidade']]],Table8[[Código do agregado '[Entidade']]:[Código do agregado
'[1º Direito']]],8,FALSE),".",Table9[[#This Row],[Membro]])))</f>
        <v/>
      </c>
      <c r="C2778" s="278"/>
      <c r="D2778" s="279"/>
      <c r="E2778" s="280" t="str">
        <f ca="1">IF(Table9[[#This Row],[Data de nascimento (aaaa-mm-dd)]]="","",(IF(A2778="","",DATEDIF(D2778,NOW(),"y"))))</f>
        <v/>
      </c>
      <c r="F2778" s="281"/>
      <c r="G2778" s="282"/>
      <c r="H2778" s="283" t="str">
        <f>IF(G2778="","",IF(G2778&gt;(auxiliar!L$2*14),"Sim","Não"))</f>
        <v/>
      </c>
      <c r="I2778" s="384" t="str">
        <f t="shared" si="182"/>
        <v/>
      </c>
      <c r="J2778" s="380" t="str">
        <f>IF(Table9[[#This Row],[Código do agregado
'[Entidade']]]="","",IF(A2778&lt;&gt;A2777,"A",IF(J2777="A","B",IF(J2777="B","C",IF(J2777="C","D",IF(J2777="D","E",IF(J2777="E","F",IF(J2777="F","G",IF(J2777="G","H",IF(J2777="H","I",IF(J2777="I","J",IF(J2777="J","K",IF(J2777="K","L",IF(J2777="L","M",IF(J2777="M","N",IF(J2777="N","O",IF(J2777="O","P",IF(J2777="P","Q"))))))))))))))))))</f>
        <v/>
      </c>
      <c r="K2778" s="284" t="str">
        <f t="shared" ref="K2778:K2824" si="183">IFERROR(IF(OR(RIGHT(C2778,1)-(11-((9*LEFT(C2778,1)+8*MID(C2778,2,1)+7*MID(C2778,3,1)+6*MID(C2778,4,1)+5*MID(C2778,5,1)+4*MID(C2778,6,1)+3*MID(C2778,7,1)+2*MID(C2778,8,1))-(11*INT((9*LEFT(C2778,1)+8*MID(C2778,2,1)+7*MID(C2778,3,1)+6*MID(C2778,4,1)+5*MID(C2778,5,1)+4*MID(C2778,6,1)+3*MID(C2778,7,1)+2*MID(C2778,8,1))/11))))=0,RIGHT(C2778,1)-(11-((9*LEFT(C2778,1)+8*MID(C2778,2,1)+7*MID(C2778,3,1)+6*MID(C2778,4,1)+5*MID(C2778,5,1)+4*MID(C2778,6,1)+3*MID(C2778,7,1)+2*MID(C2778,8,1))-(11*INT((9*LEFT(C2778,1)+8*MID(C2778,2,1)+7*MID(C2778,3,1)+6*MID(C2778,4,1)+5*MID(C2778,5,1)+4*MID(C2778,6,1)+3*MID(C2778,7,1)+2*MID(C2778,8,1))/11))))=-11,RIGHT(C2778,1)-(11-((9*LEFT(C2778,1)+8*MID(C2778,2,1)+7*MID(C2778,3,1)+6*MID(C2778,4,1)+5*MID(C2778,5,1)+4*MID(C2778,6,1)+3*MID(C2778,7,1)+2*MID(C2778,8,1))-(11*INT((9*LEFT(C2778,1)+8*MID(C2778,2,1)+7*MID(C2778,3,1)+6*MID(C2778,4,1)+5*MID(C2778,5,1)+4*MID(C2778,6,1)+3*MID(C2778,7,1)+2*MID(C2778,8,1))/11))))=-10),"","X"),"")</f>
        <v/>
      </c>
      <c r="L2778" s="285" t="str">
        <f t="shared" ref="L2778:L2824" si="184">IF(RIGHT(B2778,1)="A","",IF(B2778="","",IF(OR(E2778&gt;65,AND(E2778&gt;17,E2778&lt;26)),"Rend","")))</f>
        <v/>
      </c>
      <c r="M2778" s="286" t="str">
        <f t="shared" ref="M2778:M2824" ca="1" si="185">IF(OR(E2778&lt;18,AND(H2778="Não",L2778="Rend")),"Dep","")</f>
        <v/>
      </c>
      <c r="U2778" s="275"/>
    </row>
    <row r="2779" spans="1:21" x14ac:dyDescent="0.25">
      <c r="A2779" s="276"/>
      <c r="B2779" s="277" t="str">
        <f>IF(Table9[[#This Row],[Código do agregado
'[Entidade']]]="","",(CONCATENATE(VLOOKUP(Table9[[#This Row],[Código do agregado
'[Entidade']]],Table8[[Código do agregado '[Entidade']]:[Código do agregado
'[1º Direito']]],8,FALSE),".",Table9[[#This Row],[Membro]])))</f>
        <v/>
      </c>
      <c r="C2779" s="278"/>
      <c r="D2779" s="279"/>
      <c r="E2779" s="280" t="str">
        <f ca="1">IF(Table9[[#This Row],[Data de nascimento (aaaa-mm-dd)]]="","",(IF(A2779="","",DATEDIF(D2779,NOW(),"y"))))</f>
        <v/>
      </c>
      <c r="F2779" s="281"/>
      <c r="G2779" s="282"/>
      <c r="H2779" s="283" t="str">
        <f>IF(G2779="","",IF(G2779&gt;(auxiliar!L$2*14),"Sim","Não"))</f>
        <v/>
      </c>
      <c r="I2779" s="384" t="str">
        <f t="shared" si="182"/>
        <v/>
      </c>
      <c r="J2779" s="380" t="str">
        <f>IF(Table9[[#This Row],[Código do agregado
'[Entidade']]]="","",IF(A2779&lt;&gt;A2778,"A",IF(J2778="A","B",IF(J2778="B","C",IF(J2778="C","D",IF(J2778="D","E",IF(J2778="E","F",IF(J2778="F","G",IF(J2778="G","H",IF(J2778="H","I",IF(J2778="I","J",IF(J2778="J","K",IF(J2778="K","L",IF(J2778="L","M",IF(J2778="M","N",IF(J2778="N","O",IF(J2778="O","P",IF(J2778="P","Q"))))))))))))))))))</f>
        <v/>
      </c>
      <c r="K2779" s="284" t="str">
        <f t="shared" si="183"/>
        <v/>
      </c>
      <c r="L2779" s="285" t="str">
        <f t="shared" si="184"/>
        <v/>
      </c>
      <c r="M2779" s="286" t="str">
        <f t="shared" ca="1" si="185"/>
        <v/>
      </c>
      <c r="U2779" s="275"/>
    </row>
    <row r="2780" spans="1:21" x14ac:dyDescent="0.25">
      <c r="A2780" s="276"/>
      <c r="B2780" s="277" t="str">
        <f>IF(Table9[[#This Row],[Código do agregado
'[Entidade']]]="","",(CONCATENATE(VLOOKUP(Table9[[#This Row],[Código do agregado
'[Entidade']]],Table8[[Código do agregado '[Entidade']]:[Código do agregado
'[1º Direito']]],8,FALSE),".",Table9[[#This Row],[Membro]])))</f>
        <v/>
      </c>
      <c r="C2780" s="278"/>
      <c r="D2780" s="279"/>
      <c r="E2780" s="280" t="str">
        <f ca="1">IF(Table9[[#This Row],[Data de nascimento (aaaa-mm-dd)]]="","",(IF(A2780="","",DATEDIF(D2780,NOW(),"y"))))</f>
        <v/>
      </c>
      <c r="F2780" s="281"/>
      <c r="G2780" s="282"/>
      <c r="H2780" s="283" t="str">
        <f>IF(G2780="","",IF(G2780&gt;(auxiliar!L$2*14),"Sim","Não"))</f>
        <v/>
      </c>
      <c r="I2780" s="384" t="str">
        <f t="shared" si="182"/>
        <v/>
      </c>
      <c r="J2780" s="380" t="str">
        <f>IF(Table9[[#This Row],[Código do agregado
'[Entidade']]]="","",IF(A2780&lt;&gt;A2779,"A",IF(J2779="A","B",IF(J2779="B","C",IF(J2779="C","D",IF(J2779="D","E",IF(J2779="E","F",IF(J2779="F","G",IF(J2779="G","H",IF(J2779="H","I",IF(J2779="I","J",IF(J2779="J","K",IF(J2779="K","L",IF(J2779="L","M",IF(J2779="M","N",IF(J2779="N","O",IF(J2779="O","P",IF(J2779="P","Q"))))))))))))))))))</f>
        <v/>
      </c>
      <c r="K2780" s="284" t="str">
        <f t="shared" si="183"/>
        <v/>
      </c>
      <c r="L2780" s="285" t="str">
        <f t="shared" si="184"/>
        <v/>
      </c>
      <c r="M2780" s="286" t="str">
        <f t="shared" ca="1" si="185"/>
        <v/>
      </c>
      <c r="U2780" s="275"/>
    </row>
    <row r="2781" spans="1:21" x14ac:dyDescent="0.25">
      <c r="A2781" s="276"/>
      <c r="B2781" s="277" t="str">
        <f>IF(Table9[[#This Row],[Código do agregado
'[Entidade']]]="","",(CONCATENATE(VLOOKUP(Table9[[#This Row],[Código do agregado
'[Entidade']]],Table8[[Código do agregado '[Entidade']]:[Código do agregado
'[1º Direito']]],8,FALSE),".",Table9[[#This Row],[Membro]])))</f>
        <v/>
      </c>
      <c r="C2781" s="278"/>
      <c r="D2781" s="279"/>
      <c r="E2781" s="280" t="str">
        <f ca="1">IF(Table9[[#This Row],[Data de nascimento (aaaa-mm-dd)]]="","",(IF(A2781="","",DATEDIF(D2781,NOW(),"y"))))</f>
        <v/>
      </c>
      <c r="F2781" s="281"/>
      <c r="G2781" s="282"/>
      <c r="H2781" s="283" t="str">
        <f>IF(G2781="","",IF(G2781&gt;(auxiliar!L$2*14),"Sim","Não"))</f>
        <v/>
      </c>
      <c r="I2781" s="384" t="str">
        <f t="shared" si="182"/>
        <v/>
      </c>
      <c r="J2781" s="380" t="str">
        <f>IF(Table9[[#This Row],[Código do agregado
'[Entidade']]]="","",IF(A2781&lt;&gt;A2780,"A",IF(J2780="A","B",IF(J2780="B","C",IF(J2780="C","D",IF(J2780="D","E",IF(J2780="E","F",IF(J2780="F","G",IF(J2780="G","H",IF(J2780="H","I",IF(J2780="I","J",IF(J2780="J","K",IF(J2780="K","L",IF(J2780="L","M",IF(J2780="M","N",IF(J2780="N","O",IF(J2780="O","P",IF(J2780="P","Q"))))))))))))))))))</f>
        <v/>
      </c>
      <c r="K2781" s="284" t="str">
        <f t="shared" si="183"/>
        <v/>
      </c>
      <c r="L2781" s="285" t="str">
        <f t="shared" si="184"/>
        <v/>
      </c>
      <c r="M2781" s="286" t="str">
        <f t="shared" ca="1" si="185"/>
        <v/>
      </c>
      <c r="U2781" s="275"/>
    </row>
    <row r="2782" spans="1:21" x14ac:dyDescent="0.25">
      <c r="A2782" s="276"/>
      <c r="B2782" s="277" t="str">
        <f>IF(Table9[[#This Row],[Código do agregado
'[Entidade']]]="","",(CONCATENATE(VLOOKUP(Table9[[#This Row],[Código do agregado
'[Entidade']]],Table8[[Código do agregado '[Entidade']]:[Código do agregado
'[1º Direito']]],8,FALSE),".",Table9[[#This Row],[Membro]])))</f>
        <v/>
      </c>
      <c r="C2782" s="278"/>
      <c r="D2782" s="279"/>
      <c r="E2782" s="280" t="str">
        <f ca="1">IF(Table9[[#This Row],[Data de nascimento (aaaa-mm-dd)]]="","",(IF(A2782="","",DATEDIF(D2782,NOW(),"y"))))</f>
        <v/>
      </c>
      <c r="F2782" s="281"/>
      <c r="G2782" s="282"/>
      <c r="H2782" s="283" t="str">
        <f>IF(G2782="","",IF(G2782&gt;(auxiliar!L$2*14),"Sim","Não"))</f>
        <v/>
      </c>
      <c r="I2782" s="384" t="str">
        <f t="shared" si="182"/>
        <v/>
      </c>
      <c r="J2782" s="380" t="str">
        <f>IF(Table9[[#This Row],[Código do agregado
'[Entidade']]]="","",IF(A2782&lt;&gt;A2781,"A",IF(J2781="A","B",IF(J2781="B","C",IF(J2781="C","D",IF(J2781="D","E",IF(J2781="E","F",IF(J2781="F","G",IF(J2781="G","H",IF(J2781="H","I",IF(J2781="I","J",IF(J2781="J","K",IF(J2781="K","L",IF(J2781="L","M",IF(J2781="M","N",IF(J2781="N","O",IF(J2781="O","P",IF(J2781="P","Q"))))))))))))))))))</f>
        <v/>
      </c>
      <c r="K2782" s="284" t="str">
        <f t="shared" si="183"/>
        <v/>
      </c>
      <c r="L2782" s="285" t="str">
        <f t="shared" si="184"/>
        <v/>
      </c>
      <c r="M2782" s="286" t="str">
        <f t="shared" ca="1" si="185"/>
        <v/>
      </c>
      <c r="U2782" s="275"/>
    </row>
    <row r="2783" spans="1:21" x14ac:dyDescent="0.25">
      <c r="A2783" s="276"/>
      <c r="B2783" s="277" t="str">
        <f>IF(Table9[[#This Row],[Código do agregado
'[Entidade']]]="","",(CONCATENATE(VLOOKUP(Table9[[#This Row],[Código do agregado
'[Entidade']]],Table8[[Código do agregado '[Entidade']]:[Código do agregado
'[1º Direito']]],8,FALSE),".",Table9[[#This Row],[Membro]])))</f>
        <v/>
      </c>
      <c r="C2783" s="278"/>
      <c r="D2783" s="279"/>
      <c r="E2783" s="280" t="str">
        <f ca="1">IF(Table9[[#This Row],[Data de nascimento (aaaa-mm-dd)]]="","",(IF(A2783="","",DATEDIF(D2783,NOW(),"y"))))</f>
        <v/>
      </c>
      <c r="F2783" s="281"/>
      <c r="G2783" s="282"/>
      <c r="H2783" s="283" t="str">
        <f>IF(G2783="","",IF(G2783&gt;(auxiliar!L$2*14),"Sim","Não"))</f>
        <v/>
      </c>
      <c r="I2783" s="384" t="str">
        <f t="shared" si="182"/>
        <v/>
      </c>
      <c r="J2783" s="380" t="str">
        <f>IF(Table9[[#This Row],[Código do agregado
'[Entidade']]]="","",IF(A2783&lt;&gt;A2782,"A",IF(J2782="A","B",IF(J2782="B","C",IF(J2782="C","D",IF(J2782="D","E",IF(J2782="E","F",IF(J2782="F","G",IF(J2782="G","H",IF(J2782="H","I",IF(J2782="I","J",IF(J2782="J","K",IF(J2782="K","L",IF(J2782="L","M",IF(J2782="M","N",IF(J2782="N","O",IF(J2782="O","P",IF(J2782="P","Q"))))))))))))))))))</f>
        <v/>
      </c>
      <c r="K2783" s="284" t="str">
        <f t="shared" si="183"/>
        <v/>
      </c>
      <c r="L2783" s="285" t="str">
        <f t="shared" si="184"/>
        <v/>
      </c>
      <c r="M2783" s="286" t="str">
        <f t="shared" ca="1" si="185"/>
        <v/>
      </c>
      <c r="U2783" s="275"/>
    </row>
    <row r="2784" spans="1:21" x14ac:dyDescent="0.25">
      <c r="A2784" s="276"/>
      <c r="B2784" s="277" t="str">
        <f>IF(Table9[[#This Row],[Código do agregado
'[Entidade']]]="","",(CONCATENATE(VLOOKUP(Table9[[#This Row],[Código do agregado
'[Entidade']]],Table8[[Código do agregado '[Entidade']]:[Código do agregado
'[1º Direito']]],8,FALSE),".",Table9[[#This Row],[Membro]])))</f>
        <v/>
      </c>
      <c r="C2784" s="278"/>
      <c r="D2784" s="279"/>
      <c r="E2784" s="280" t="str">
        <f ca="1">IF(Table9[[#This Row],[Data de nascimento (aaaa-mm-dd)]]="","",(IF(A2784="","",DATEDIF(D2784,NOW(),"y"))))</f>
        <v/>
      </c>
      <c r="F2784" s="281"/>
      <c r="G2784" s="282"/>
      <c r="H2784" s="283" t="str">
        <f>IF(G2784="","",IF(G2784&gt;(auxiliar!L$2*14),"Sim","Não"))</f>
        <v/>
      </c>
      <c r="I2784" s="384" t="str">
        <f t="shared" si="182"/>
        <v/>
      </c>
      <c r="J2784" s="380" t="str">
        <f>IF(Table9[[#This Row],[Código do agregado
'[Entidade']]]="","",IF(A2784&lt;&gt;A2783,"A",IF(J2783="A","B",IF(J2783="B","C",IF(J2783="C","D",IF(J2783="D","E",IF(J2783="E","F",IF(J2783="F","G",IF(J2783="G","H",IF(J2783="H","I",IF(J2783="I","J",IF(J2783="J","K",IF(J2783="K","L",IF(J2783="L","M",IF(J2783="M","N",IF(J2783="N","O",IF(J2783="O","P",IF(J2783="P","Q"))))))))))))))))))</f>
        <v/>
      </c>
      <c r="K2784" s="284" t="str">
        <f t="shared" si="183"/>
        <v/>
      </c>
      <c r="L2784" s="285" t="str">
        <f t="shared" si="184"/>
        <v/>
      </c>
      <c r="M2784" s="286" t="str">
        <f t="shared" ca="1" si="185"/>
        <v/>
      </c>
      <c r="U2784" s="275"/>
    </row>
    <row r="2785" spans="1:21" x14ac:dyDescent="0.25">
      <c r="A2785" s="276"/>
      <c r="B2785" s="277" t="str">
        <f>IF(Table9[[#This Row],[Código do agregado
'[Entidade']]]="","",(CONCATENATE(VLOOKUP(Table9[[#This Row],[Código do agregado
'[Entidade']]],Table8[[Código do agregado '[Entidade']]:[Código do agregado
'[1º Direito']]],8,FALSE),".",Table9[[#This Row],[Membro]])))</f>
        <v/>
      </c>
      <c r="C2785" s="278"/>
      <c r="D2785" s="279"/>
      <c r="E2785" s="280" t="str">
        <f ca="1">IF(Table9[[#This Row],[Data de nascimento (aaaa-mm-dd)]]="","",(IF(A2785="","",DATEDIF(D2785,NOW(),"y"))))</f>
        <v/>
      </c>
      <c r="F2785" s="281"/>
      <c r="G2785" s="282"/>
      <c r="H2785" s="283" t="str">
        <f>IF(G2785="","",IF(G2785&gt;(auxiliar!L$2*14),"Sim","Não"))</f>
        <v/>
      </c>
      <c r="I2785" s="384" t="str">
        <f t="shared" si="182"/>
        <v/>
      </c>
      <c r="J2785" s="380" t="str">
        <f>IF(Table9[[#This Row],[Código do agregado
'[Entidade']]]="","",IF(A2785&lt;&gt;A2784,"A",IF(J2784="A","B",IF(J2784="B","C",IF(J2784="C","D",IF(J2784="D","E",IF(J2784="E","F",IF(J2784="F","G",IF(J2784="G","H",IF(J2784="H","I",IF(J2784="I","J",IF(J2784="J","K",IF(J2784="K","L",IF(J2784="L","M",IF(J2784="M","N",IF(J2784="N","O",IF(J2784="O","P",IF(J2784="P","Q"))))))))))))))))))</f>
        <v/>
      </c>
      <c r="K2785" s="284" t="str">
        <f t="shared" si="183"/>
        <v/>
      </c>
      <c r="L2785" s="285" t="str">
        <f t="shared" si="184"/>
        <v/>
      </c>
      <c r="M2785" s="286" t="str">
        <f t="shared" ca="1" si="185"/>
        <v/>
      </c>
      <c r="U2785" s="275"/>
    </row>
    <row r="2786" spans="1:21" x14ac:dyDescent="0.25">
      <c r="A2786" s="276"/>
      <c r="B2786" s="277" t="str">
        <f>IF(Table9[[#This Row],[Código do agregado
'[Entidade']]]="","",(CONCATENATE(VLOOKUP(Table9[[#This Row],[Código do agregado
'[Entidade']]],Table8[[Código do agregado '[Entidade']]:[Código do agregado
'[1º Direito']]],8,FALSE),".",Table9[[#This Row],[Membro]])))</f>
        <v/>
      </c>
      <c r="C2786" s="278"/>
      <c r="D2786" s="279"/>
      <c r="E2786" s="280" t="str">
        <f ca="1">IF(Table9[[#This Row],[Data de nascimento (aaaa-mm-dd)]]="","",(IF(A2786="","",DATEDIF(D2786,NOW(),"y"))))</f>
        <v/>
      </c>
      <c r="F2786" s="281"/>
      <c r="G2786" s="282"/>
      <c r="H2786" s="283" t="str">
        <f>IF(G2786="","",IF(G2786&gt;(auxiliar!L$2*14),"Sim","Não"))</f>
        <v/>
      </c>
      <c r="I2786" s="384" t="str">
        <f t="shared" si="182"/>
        <v/>
      </c>
      <c r="J2786" s="380" t="str">
        <f>IF(Table9[[#This Row],[Código do agregado
'[Entidade']]]="","",IF(A2786&lt;&gt;A2785,"A",IF(J2785="A","B",IF(J2785="B","C",IF(J2785="C","D",IF(J2785="D","E",IF(J2785="E","F",IF(J2785="F","G",IF(J2785="G","H",IF(J2785="H","I",IF(J2785="I","J",IF(J2785="J","K",IF(J2785="K","L",IF(J2785="L","M",IF(J2785="M","N",IF(J2785="N","O",IF(J2785="O","P",IF(J2785="P","Q"))))))))))))))))))</f>
        <v/>
      </c>
      <c r="K2786" s="284" t="str">
        <f t="shared" si="183"/>
        <v/>
      </c>
      <c r="L2786" s="285" t="str">
        <f t="shared" si="184"/>
        <v/>
      </c>
      <c r="M2786" s="286" t="str">
        <f t="shared" ca="1" si="185"/>
        <v/>
      </c>
      <c r="U2786" s="275"/>
    </row>
    <row r="2787" spans="1:21" x14ac:dyDescent="0.25">
      <c r="A2787" s="276"/>
      <c r="B2787" s="277" t="str">
        <f>IF(Table9[[#This Row],[Código do agregado
'[Entidade']]]="","",(CONCATENATE(VLOOKUP(Table9[[#This Row],[Código do agregado
'[Entidade']]],Table8[[Código do agregado '[Entidade']]:[Código do agregado
'[1º Direito']]],8,FALSE),".",Table9[[#This Row],[Membro]])))</f>
        <v/>
      </c>
      <c r="C2787" s="278"/>
      <c r="D2787" s="279"/>
      <c r="E2787" s="280" t="str">
        <f ca="1">IF(Table9[[#This Row],[Data de nascimento (aaaa-mm-dd)]]="","",(IF(A2787="","",DATEDIF(D2787,NOW(),"y"))))</f>
        <v/>
      </c>
      <c r="F2787" s="281"/>
      <c r="G2787" s="282"/>
      <c r="H2787" s="283" t="str">
        <f>IF(G2787="","",IF(G2787&gt;(auxiliar!L$2*14),"Sim","Não"))</f>
        <v/>
      </c>
      <c r="I2787" s="384" t="str">
        <f t="shared" si="182"/>
        <v/>
      </c>
      <c r="J2787" s="380" t="str">
        <f>IF(Table9[[#This Row],[Código do agregado
'[Entidade']]]="","",IF(A2787&lt;&gt;A2786,"A",IF(J2786="A","B",IF(J2786="B","C",IF(J2786="C","D",IF(J2786="D","E",IF(J2786="E","F",IF(J2786="F","G",IF(J2786="G","H",IF(J2786="H","I",IF(J2786="I","J",IF(J2786="J","K",IF(J2786="K","L",IF(J2786="L","M",IF(J2786="M","N",IF(J2786="N","O",IF(J2786="O","P",IF(J2786="P","Q"))))))))))))))))))</f>
        <v/>
      </c>
      <c r="K2787" s="284" t="str">
        <f t="shared" si="183"/>
        <v/>
      </c>
      <c r="L2787" s="285" t="str">
        <f t="shared" si="184"/>
        <v/>
      </c>
      <c r="M2787" s="286" t="str">
        <f t="shared" ca="1" si="185"/>
        <v/>
      </c>
      <c r="U2787" s="275"/>
    </row>
    <row r="2788" spans="1:21" x14ac:dyDescent="0.25">
      <c r="A2788" s="276"/>
      <c r="B2788" s="277" t="str">
        <f>IF(Table9[[#This Row],[Código do agregado
'[Entidade']]]="","",(CONCATENATE(VLOOKUP(Table9[[#This Row],[Código do agregado
'[Entidade']]],Table8[[Código do agregado '[Entidade']]:[Código do agregado
'[1º Direito']]],8,FALSE),".",Table9[[#This Row],[Membro]])))</f>
        <v/>
      </c>
      <c r="C2788" s="278"/>
      <c r="D2788" s="279"/>
      <c r="E2788" s="280" t="str">
        <f ca="1">IF(Table9[[#This Row],[Data de nascimento (aaaa-mm-dd)]]="","",(IF(A2788="","",DATEDIF(D2788,NOW(),"y"))))</f>
        <v/>
      </c>
      <c r="F2788" s="281"/>
      <c r="G2788" s="282"/>
      <c r="H2788" s="283" t="str">
        <f>IF(G2788="","",IF(G2788&gt;(auxiliar!L$2*14),"Sim","Não"))</f>
        <v/>
      </c>
      <c r="I2788" s="384" t="str">
        <f t="shared" si="182"/>
        <v/>
      </c>
      <c r="J2788" s="380" t="str">
        <f>IF(Table9[[#This Row],[Código do agregado
'[Entidade']]]="","",IF(A2788&lt;&gt;A2787,"A",IF(J2787="A","B",IF(J2787="B","C",IF(J2787="C","D",IF(J2787="D","E",IF(J2787="E","F",IF(J2787="F","G",IF(J2787="G","H",IF(J2787="H","I",IF(J2787="I","J",IF(J2787="J","K",IF(J2787="K","L",IF(J2787="L","M",IF(J2787="M","N",IF(J2787="N","O",IF(J2787="O","P",IF(J2787="P","Q"))))))))))))))))))</f>
        <v/>
      </c>
      <c r="K2788" s="284" t="str">
        <f t="shared" si="183"/>
        <v/>
      </c>
      <c r="L2788" s="285" t="str">
        <f t="shared" si="184"/>
        <v/>
      </c>
      <c r="M2788" s="286" t="str">
        <f t="shared" ca="1" si="185"/>
        <v/>
      </c>
      <c r="U2788" s="275"/>
    </row>
    <row r="2789" spans="1:21" x14ac:dyDescent="0.25">
      <c r="A2789" s="276"/>
      <c r="B2789" s="277" t="str">
        <f>IF(Table9[[#This Row],[Código do agregado
'[Entidade']]]="","",(CONCATENATE(VLOOKUP(Table9[[#This Row],[Código do agregado
'[Entidade']]],Table8[[Código do agregado '[Entidade']]:[Código do agregado
'[1º Direito']]],8,FALSE),".",Table9[[#This Row],[Membro]])))</f>
        <v/>
      </c>
      <c r="C2789" s="278"/>
      <c r="D2789" s="279"/>
      <c r="E2789" s="280" t="str">
        <f ca="1">IF(Table9[[#This Row],[Data de nascimento (aaaa-mm-dd)]]="","",(IF(A2789="","",DATEDIF(D2789,NOW(),"y"))))</f>
        <v/>
      </c>
      <c r="F2789" s="281"/>
      <c r="G2789" s="282"/>
      <c r="H2789" s="283" t="str">
        <f>IF(G2789="","",IF(G2789&gt;(auxiliar!L$2*14),"Sim","Não"))</f>
        <v/>
      </c>
      <c r="I2789" s="384" t="str">
        <f t="shared" si="182"/>
        <v/>
      </c>
      <c r="J2789" s="380" t="str">
        <f>IF(Table9[[#This Row],[Código do agregado
'[Entidade']]]="","",IF(A2789&lt;&gt;A2788,"A",IF(J2788="A","B",IF(J2788="B","C",IF(J2788="C","D",IF(J2788="D","E",IF(J2788="E","F",IF(J2788="F","G",IF(J2788="G","H",IF(J2788="H","I",IF(J2788="I","J",IF(J2788="J","K",IF(J2788="K","L",IF(J2788="L","M",IF(J2788="M","N",IF(J2788="N","O",IF(J2788="O","P",IF(J2788="P","Q"))))))))))))))))))</f>
        <v/>
      </c>
      <c r="K2789" s="284" t="str">
        <f t="shared" si="183"/>
        <v/>
      </c>
      <c r="L2789" s="285" t="str">
        <f t="shared" si="184"/>
        <v/>
      </c>
      <c r="M2789" s="286" t="str">
        <f t="shared" ca="1" si="185"/>
        <v/>
      </c>
      <c r="U2789" s="275"/>
    </row>
    <row r="2790" spans="1:21" x14ac:dyDescent="0.25">
      <c r="A2790" s="276"/>
      <c r="B2790" s="277" t="str">
        <f>IF(Table9[[#This Row],[Código do agregado
'[Entidade']]]="","",(CONCATENATE(VLOOKUP(Table9[[#This Row],[Código do agregado
'[Entidade']]],Table8[[Código do agregado '[Entidade']]:[Código do agregado
'[1º Direito']]],8,FALSE),".",Table9[[#This Row],[Membro]])))</f>
        <v/>
      </c>
      <c r="C2790" s="278"/>
      <c r="D2790" s="279"/>
      <c r="E2790" s="280" t="str">
        <f ca="1">IF(Table9[[#This Row],[Data de nascimento (aaaa-mm-dd)]]="","",(IF(A2790="","",DATEDIF(D2790,NOW(),"y"))))</f>
        <v/>
      </c>
      <c r="F2790" s="281"/>
      <c r="G2790" s="282"/>
      <c r="H2790" s="283" t="str">
        <f>IF(G2790="","",IF(G2790&gt;(auxiliar!L$2*14),"Sim","Não"))</f>
        <v/>
      </c>
      <c r="I2790" s="384" t="str">
        <f t="shared" si="182"/>
        <v/>
      </c>
      <c r="J2790" s="380" t="str">
        <f>IF(Table9[[#This Row],[Código do agregado
'[Entidade']]]="","",IF(A2790&lt;&gt;A2789,"A",IF(J2789="A","B",IF(J2789="B","C",IF(J2789="C","D",IF(J2789="D","E",IF(J2789="E","F",IF(J2789="F","G",IF(J2789="G","H",IF(J2789="H","I",IF(J2789="I","J",IF(J2789="J","K",IF(J2789="K","L",IF(J2789="L","M",IF(J2789="M","N",IF(J2789="N","O",IF(J2789="O","P",IF(J2789="P","Q"))))))))))))))))))</f>
        <v/>
      </c>
      <c r="K2790" s="284" t="str">
        <f t="shared" si="183"/>
        <v/>
      </c>
      <c r="L2790" s="285" t="str">
        <f t="shared" si="184"/>
        <v/>
      </c>
      <c r="M2790" s="286" t="str">
        <f t="shared" ca="1" si="185"/>
        <v/>
      </c>
      <c r="U2790" s="275"/>
    </row>
    <row r="2791" spans="1:21" x14ac:dyDescent="0.25">
      <c r="A2791" s="276"/>
      <c r="B2791" s="277" t="str">
        <f>IF(Table9[[#This Row],[Código do agregado
'[Entidade']]]="","",(CONCATENATE(VLOOKUP(Table9[[#This Row],[Código do agregado
'[Entidade']]],Table8[[Código do agregado '[Entidade']]:[Código do agregado
'[1º Direito']]],8,FALSE),".",Table9[[#This Row],[Membro]])))</f>
        <v/>
      </c>
      <c r="C2791" s="278"/>
      <c r="D2791" s="279"/>
      <c r="E2791" s="280" t="str">
        <f ca="1">IF(Table9[[#This Row],[Data de nascimento (aaaa-mm-dd)]]="","",(IF(A2791="","",DATEDIF(D2791,NOW(),"y"))))</f>
        <v/>
      </c>
      <c r="F2791" s="281"/>
      <c r="G2791" s="282"/>
      <c r="H2791" s="283" t="str">
        <f>IF(G2791="","",IF(G2791&gt;(auxiliar!L$2*14),"Sim","Não"))</f>
        <v/>
      </c>
      <c r="I2791" s="384" t="str">
        <f t="shared" si="182"/>
        <v/>
      </c>
      <c r="J2791" s="380" t="str">
        <f>IF(Table9[[#This Row],[Código do agregado
'[Entidade']]]="","",IF(A2791&lt;&gt;A2790,"A",IF(J2790="A","B",IF(J2790="B","C",IF(J2790="C","D",IF(J2790="D","E",IF(J2790="E","F",IF(J2790="F","G",IF(J2790="G","H",IF(J2790="H","I",IF(J2790="I","J",IF(J2790="J","K",IF(J2790="K","L",IF(J2790="L","M",IF(J2790="M","N",IF(J2790="N","O",IF(J2790="O","P",IF(J2790="P","Q"))))))))))))))))))</f>
        <v/>
      </c>
      <c r="K2791" s="284" t="str">
        <f t="shared" si="183"/>
        <v/>
      </c>
      <c r="L2791" s="285" t="str">
        <f t="shared" si="184"/>
        <v/>
      </c>
      <c r="M2791" s="286" t="str">
        <f t="shared" ca="1" si="185"/>
        <v/>
      </c>
      <c r="U2791" s="275"/>
    </row>
    <row r="2792" spans="1:21" x14ac:dyDescent="0.25">
      <c r="A2792" s="276"/>
      <c r="B2792" s="277" t="str">
        <f>IF(Table9[[#This Row],[Código do agregado
'[Entidade']]]="","",(CONCATENATE(VLOOKUP(Table9[[#This Row],[Código do agregado
'[Entidade']]],Table8[[Código do agregado '[Entidade']]:[Código do agregado
'[1º Direito']]],8,FALSE),".",Table9[[#This Row],[Membro]])))</f>
        <v/>
      </c>
      <c r="C2792" s="278"/>
      <c r="D2792" s="279"/>
      <c r="E2792" s="280" t="str">
        <f ca="1">IF(Table9[[#This Row],[Data de nascimento (aaaa-mm-dd)]]="","",(IF(A2792="","",DATEDIF(D2792,NOW(),"y"))))</f>
        <v/>
      </c>
      <c r="F2792" s="281"/>
      <c r="G2792" s="282"/>
      <c r="H2792" s="283" t="str">
        <f>IF(G2792="","",IF(G2792&gt;(auxiliar!L$2*14),"Sim","Não"))</f>
        <v/>
      </c>
      <c r="I2792" s="384" t="str">
        <f t="shared" si="182"/>
        <v/>
      </c>
      <c r="J2792" s="380" t="str">
        <f>IF(Table9[[#This Row],[Código do agregado
'[Entidade']]]="","",IF(A2792&lt;&gt;A2791,"A",IF(J2791="A","B",IF(J2791="B","C",IF(J2791="C","D",IF(J2791="D","E",IF(J2791="E","F",IF(J2791="F","G",IF(J2791="G","H",IF(J2791="H","I",IF(J2791="I","J",IF(J2791="J","K",IF(J2791="K","L",IF(J2791="L","M",IF(J2791="M","N",IF(J2791="N","O",IF(J2791="O","P",IF(J2791="P","Q"))))))))))))))))))</f>
        <v/>
      </c>
      <c r="K2792" s="284" t="str">
        <f t="shared" si="183"/>
        <v/>
      </c>
      <c r="L2792" s="285" t="str">
        <f t="shared" si="184"/>
        <v/>
      </c>
      <c r="M2792" s="286" t="str">
        <f t="shared" ca="1" si="185"/>
        <v/>
      </c>
      <c r="U2792" s="275"/>
    </row>
    <row r="2793" spans="1:21" x14ac:dyDescent="0.25">
      <c r="A2793" s="276"/>
      <c r="B2793" s="277" t="str">
        <f>IF(Table9[[#This Row],[Código do agregado
'[Entidade']]]="","",(CONCATENATE(VLOOKUP(Table9[[#This Row],[Código do agregado
'[Entidade']]],Table8[[Código do agregado '[Entidade']]:[Código do agregado
'[1º Direito']]],8,FALSE),".",Table9[[#This Row],[Membro]])))</f>
        <v/>
      </c>
      <c r="C2793" s="278"/>
      <c r="D2793" s="279"/>
      <c r="E2793" s="280" t="str">
        <f ca="1">IF(Table9[[#This Row],[Data de nascimento (aaaa-mm-dd)]]="","",(IF(A2793="","",DATEDIF(D2793,NOW(),"y"))))</f>
        <v/>
      </c>
      <c r="F2793" s="281"/>
      <c r="G2793" s="282"/>
      <c r="H2793" s="283" t="str">
        <f>IF(G2793="","",IF(G2793&gt;(auxiliar!L$2*14),"Sim","Não"))</f>
        <v/>
      </c>
      <c r="I2793" s="384" t="str">
        <f t="shared" si="182"/>
        <v/>
      </c>
      <c r="J2793" s="380" t="str">
        <f>IF(Table9[[#This Row],[Código do agregado
'[Entidade']]]="","",IF(A2793&lt;&gt;A2792,"A",IF(J2792="A","B",IF(J2792="B","C",IF(J2792="C","D",IF(J2792="D","E",IF(J2792="E","F",IF(J2792="F","G",IF(J2792="G","H",IF(J2792="H","I",IF(J2792="I","J",IF(J2792="J","K",IF(J2792="K","L",IF(J2792="L","M",IF(J2792="M","N",IF(J2792="N","O",IF(J2792="O","P",IF(J2792="P","Q"))))))))))))))))))</f>
        <v/>
      </c>
      <c r="K2793" s="284" t="str">
        <f t="shared" si="183"/>
        <v/>
      </c>
      <c r="L2793" s="285" t="str">
        <f t="shared" si="184"/>
        <v/>
      </c>
      <c r="M2793" s="286" t="str">
        <f t="shared" ca="1" si="185"/>
        <v/>
      </c>
      <c r="U2793" s="275"/>
    </row>
    <row r="2794" spans="1:21" x14ac:dyDescent="0.25">
      <c r="A2794" s="276"/>
      <c r="B2794" s="277" t="str">
        <f>IF(Table9[[#This Row],[Código do agregado
'[Entidade']]]="","",(CONCATENATE(VLOOKUP(Table9[[#This Row],[Código do agregado
'[Entidade']]],Table8[[Código do agregado '[Entidade']]:[Código do agregado
'[1º Direito']]],8,FALSE),".",Table9[[#This Row],[Membro]])))</f>
        <v/>
      </c>
      <c r="C2794" s="278"/>
      <c r="D2794" s="279"/>
      <c r="E2794" s="280" t="str">
        <f ca="1">IF(Table9[[#This Row],[Data de nascimento (aaaa-mm-dd)]]="","",(IF(A2794="","",DATEDIF(D2794,NOW(),"y"))))</f>
        <v/>
      </c>
      <c r="F2794" s="281"/>
      <c r="G2794" s="282"/>
      <c r="H2794" s="283" t="str">
        <f>IF(G2794="","",IF(G2794&gt;(auxiliar!L$2*14),"Sim","Não"))</f>
        <v/>
      </c>
      <c r="I2794" s="384" t="str">
        <f t="shared" si="182"/>
        <v/>
      </c>
      <c r="J2794" s="380" t="str">
        <f>IF(Table9[[#This Row],[Código do agregado
'[Entidade']]]="","",IF(A2794&lt;&gt;A2793,"A",IF(J2793="A","B",IF(J2793="B","C",IF(J2793="C","D",IF(J2793="D","E",IF(J2793="E","F",IF(J2793="F","G",IF(J2793="G","H",IF(J2793="H","I",IF(J2793="I","J",IF(J2793="J","K",IF(J2793="K","L",IF(J2793="L","M",IF(J2793="M","N",IF(J2793="N","O",IF(J2793="O","P",IF(J2793="P","Q"))))))))))))))))))</f>
        <v/>
      </c>
      <c r="K2794" s="284" t="str">
        <f t="shared" si="183"/>
        <v/>
      </c>
      <c r="L2794" s="285" t="str">
        <f t="shared" si="184"/>
        <v/>
      </c>
      <c r="M2794" s="286" t="str">
        <f t="shared" ca="1" si="185"/>
        <v/>
      </c>
      <c r="U2794" s="275"/>
    </row>
    <row r="2795" spans="1:21" x14ac:dyDescent="0.25">
      <c r="A2795" s="276"/>
      <c r="B2795" s="277" t="str">
        <f>IF(Table9[[#This Row],[Código do agregado
'[Entidade']]]="","",(CONCATENATE(VLOOKUP(Table9[[#This Row],[Código do agregado
'[Entidade']]],Table8[[Código do agregado '[Entidade']]:[Código do agregado
'[1º Direito']]],8,FALSE),".",Table9[[#This Row],[Membro]])))</f>
        <v/>
      </c>
      <c r="C2795" s="278"/>
      <c r="D2795" s="279"/>
      <c r="E2795" s="280" t="str">
        <f ca="1">IF(Table9[[#This Row],[Data de nascimento (aaaa-mm-dd)]]="","",(IF(A2795="","",DATEDIF(D2795,NOW(),"y"))))</f>
        <v/>
      </c>
      <c r="F2795" s="281"/>
      <c r="G2795" s="282"/>
      <c r="H2795" s="283" t="str">
        <f>IF(G2795="","",IF(G2795&gt;(auxiliar!L$2*14),"Sim","Não"))</f>
        <v/>
      </c>
      <c r="I2795" s="384" t="str">
        <f t="shared" si="182"/>
        <v/>
      </c>
      <c r="J2795" s="380" t="str">
        <f>IF(Table9[[#This Row],[Código do agregado
'[Entidade']]]="","",IF(A2795&lt;&gt;A2794,"A",IF(J2794="A","B",IF(J2794="B","C",IF(J2794="C","D",IF(J2794="D","E",IF(J2794="E","F",IF(J2794="F","G",IF(J2794="G","H",IF(J2794="H","I",IF(J2794="I","J",IF(J2794="J","K",IF(J2794="K","L",IF(J2794="L","M",IF(J2794="M","N",IF(J2794="N","O",IF(J2794="O","P",IF(J2794="P","Q"))))))))))))))))))</f>
        <v/>
      </c>
      <c r="K2795" s="284" t="str">
        <f t="shared" si="183"/>
        <v/>
      </c>
      <c r="L2795" s="285" t="str">
        <f t="shared" si="184"/>
        <v/>
      </c>
      <c r="M2795" s="286" t="str">
        <f t="shared" ca="1" si="185"/>
        <v/>
      </c>
      <c r="U2795" s="275"/>
    </row>
    <row r="2796" spans="1:21" x14ac:dyDescent="0.25">
      <c r="A2796" s="276"/>
      <c r="B2796" s="277" t="str">
        <f>IF(Table9[[#This Row],[Código do agregado
'[Entidade']]]="","",(CONCATENATE(VLOOKUP(Table9[[#This Row],[Código do agregado
'[Entidade']]],Table8[[Código do agregado '[Entidade']]:[Código do agregado
'[1º Direito']]],8,FALSE),".",Table9[[#This Row],[Membro]])))</f>
        <v/>
      </c>
      <c r="C2796" s="278"/>
      <c r="D2796" s="279"/>
      <c r="E2796" s="280" t="str">
        <f ca="1">IF(Table9[[#This Row],[Data de nascimento (aaaa-mm-dd)]]="","",(IF(A2796="","",DATEDIF(D2796,NOW(),"y"))))</f>
        <v/>
      </c>
      <c r="F2796" s="281"/>
      <c r="G2796" s="282"/>
      <c r="H2796" s="283" t="str">
        <f>IF(G2796="","",IF(G2796&gt;(auxiliar!L$2*14),"Sim","Não"))</f>
        <v/>
      </c>
      <c r="I2796" s="384" t="str">
        <f t="shared" si="182"/>
        <v/>
      </c>
      <c r="J2796" s="380" t="str">
        <f>IF(Table9[[#This Row],[Código do agregado
'[Entidade']]]="","",IF(A2796&lt;&gt;A2795,"A",IF(J2795="A","B",IF(J2795="B","C",IF(J2795="C","D",IF(J2795="D","E",IF(J2795="E","F",IF(J2795="F","G",IF(J2795="G","H",IF(J2795="H","I",IF(J2795="I","J",IF(J2795="J","K",IF(J2795="K","L",IF(J2795="L","M",IF(J2795="M","N",IF(J2795="N","O",IF(J2795="O","P",IF(J2795="P","Q"))))))))))))))))))</f>
        <v/>
      </c>
      <c r="K2796" s="284" t="str">
        <f t="shared" si="183"/>
        <v/>
      </c>
      <c r="L2796" s="285" t="str">
        <f t="shared" si="184"/>
        <v/>
      </c>
      <c r="M2796" s="286" t="str">
        <f t="shared" ca="1" si="185"/>
        <v/>
      </c>
      <c r="U2796" s="275"/>
    </row>
    <row r="2797" spans="1:21" x14ac:dyDescent="0.25">
      <c r="A2797" s="276"/>
      <c r="B2797" s="277" t="str">
        <f>IF(Table9[[#This Row],[Código do agregado
'[Entidade']]]="","",(CONCATENATE(VLOOKUP(Table9[[#This Row],[Código do agregado
'[Entidade']]],Table8[[Código do agregado '[Entidade']]:[Código do agregado
'[1º Direito']]],8,FALSE),".",Table9[[#This Row],[Membro]])))</f>
        <v/>
      </c>
      <c r="C2797" s="278"/>
      <c r="D2797" s="279"/>
      <c r="E2797" s="280" t="str">
        <f ca="1">IF(Table9[[#This Row],[Data de nascimento (aaaa-mm-dd)]]="","",(IF(A2797="","",DATEDIF(D2797,NOW(),"y"))))</f>
        <v/>
      </c>
      <c r="F2797" s="281"/>
      <c r="G2797" s="282"/>
      <c r="H2797" s="283" t="str">
        <f>IF(G2797="","",IF(G2797&gt;(auxiliar!L$2*14),"Sim","Não"))</f>
        <v/>
      </c>
      <c r="I2797" s="384" t="str">
        <f t="shared" si="182"/>
        <v/>
      </c>
      <c r="J2797" s="380" t="str">
        <f>IF(Table9[[#This Row],[Código do agregado
'[Entidade']]]="","",IF(A2797&lt;&gt;A2796,"A",IF(J2796="A","B",IF(J2796="B","C",IF(J2796="C","D",IF(J2796="D","E",IF(J2796="E","F",IF(J2796="F","G",IF(J2796="G","H",IF(J2796="H","I",IF(J2796="I","J",IF(J2796="J","K",IF(J2796="K","L",IF(J2796="L","M",IF(J2796="M","N",IF(J2796="N","O",IF(J2796="O","P",IF(J2796="P","Q"))))))))))))))))))</f>
        <v/>
      </c>
      <c r="K2797" s="284" t="str">
        <f t="shared" si="183"/>
        <v/>
      </c>
      <c r="L2797" s="285" t="str">
        <f t="shared" si="184"/>
        <v/>
      </c>
      <c r="M2797" s="286" t="str">
        <f t="shared" ca="1" si="185"/>
        <v/>
      </c>
      <c r="U2797" s="275"/>
    </row>
    <row r="2798" spans="1:21" x14ac:dyDescent="0.25">
      <c r="A2798" s="276"/>
      <c r="B2798" s="277" t="str">
        <f>IF(Table9[[#This Row],[Código do agregado
'[Entidade']]]="","",(CONCATENATE(VLOOKUP(Table9[[#This Row],[Código do agregado
'[Entidade']]],Table8[[Código do agregado '[Entidade']]:[Código do agregado
'[1º Direito']]],8,FALSE),".",Table9[[#This Row],[Membro]])))</f>
        <v/>
      </c>
      <c r="C2798" s="278"/>
      <c r="D2798" s="279"/>
      <c r="E2798" s="280" t="str">
        <f ca="1">IF(Table9[[#This Row],[Data de nascimento (aaaa-mm-dd)]]="","",(IF(A2798="","",DATEDIF(D2798,NOW(),"y"))))</f>
        <v/>
      </c>
      <c r="F2798" s="281"/>
      <c r="G2798" s="282"/>
      <c r="H2798" s="283" t="str">
        <f>IF(G2798="","",IF(G2798&gt;(auxiliar!L$2*14),"Sim","Não"))</f>
        <v/>
      </c>
      <c r="I2798" s="384" t="str">
        <f t="shared" si="182"/>
        <v/>
      </c>
      <c r="J2798" s="380" t="str">
        <f>IF(Table9[[#This Row],[Código do agregado
'[Entidade']]]="","",IF(A2798&lt;&gt;A2797,"A",IF(J2797="A","B",IF(J2797="B","C",IF(J2797="C","D",IF(J2797="D","E",IF(J2797="E","F",IF(J2797="F","G",IF(J2797="G","H",IF(J2797="H","I",IF(J2797="I","J",IF(J2797="J","K",IF(J2797="K","L",IF(J2797="L","M",IF(J2797="M","N",IF(J2797="N","O",IF(J2797="O","P",IF(J2797="P","Q"))))))))))))))))))</f>
        <v/>
      </c>
      <c r="K2798" s="284" t="str">
        <f t="shared" si="183"/>
        <v/>
      </c>
      <c r="L2798" s="285" t="str">
        <f t="shared" si="184"/>
        <v/>
      </c>
      <c r="M2798" s="286" t="str">
        <f t="shared" ca="1" si="185"/>
        <v/>
      </c>
      <c r="U2798" s="275"/>
    </row>
    <row r="2799" spans="1:21" x14ac:dyDescent="0.25">
      <c r="A2799" s="276"/>
      <c r="B2799" s="277" t="str">
        <f>IF(Table9[[#This Row],[Código do agregado
'[Entidade']]]="","",(CONCATENATE(VLOOKUP(Table9[[#This Row],[Código do agregado
'[Entidade']]],Table8[[Código do agregado '[Entidade']]:[Código do agregado
'[1º Direito']]],8,FALSE),".",Table9[[#This Row],[Membro]])))</f>
        <v/>
      </c>
      <c r="C2799" s="278"/>
      <c r="D2799" s="279"/>
      <c r="E2799" s="280" t="str">
        <f ca="1">IF(Table9[[#This Row],[Data de nascimento (aaaa-mm-dd)]]="","",(IF(A2799="","",DATEDIF(D2799,NOW(),"y"))))</f>
        <v/>
      </c>
      <c r="F2799" s="281"/>
      <c r="G2799" s="282"/>
      <c r="H2799" s="283" t="str">
        <f>IF(G2799="","",IF(G2799&gt;(auxiliar!L$2*14),"Sim","Não"))</f>
        <v/>
      </c>
      <c r="I2799" s="384" t="str">
        <f t="shared" si="182"/>
        <v/>
      </c>
      <c r="J2799" s="380" t="str">
        <f>IF(Table9[[#This Row],[Código do agregado
'[Entidade']]]="","",IF(A2799&lt;&gt;A2798,"A",IF(J2798="A","B",IF(J2798="B","C",IF(J2798="C","D",IF(J2798="D","E",IF(J2798="E","F",IF(J2798="F","G",IF(J2798="G","H",IF(J2798="H","I",IF(J2798="I","J",IF(J2798="J","K",IF(J2798="K","L",IF(J2798="L","M",IF(J2798="M","N",IF(J2798="N","O",IF(J2798="O","P",IF(J2798="P","Q"))))))))))))))))))</f>
        <v/>
      </c>
      <c r="K2799" s="284" t="str">
        <f t="shared" si="183"/>
        <v/>
      </c>
      <c r="L2799" s="285" t="str">
        <f t="shared" si="184"/>
        <v/>
      </c>
      <c r="M2799" s="286" t="str">
        <f t="shared" ca="1" si="185"/>
        <v/>
      </c>
      <c r="U2799" s="275"/>
    </row>
    <row r="2800" spans="1:21" x14ac:dyDescent="0.25">
      <c r="A2800" s="276"/>
      <c r="B2800" s="277" t="str">
        <f>IF(Table9[[#This Row],[Código do agregado
'[Entidade']]]="","",(CONCATENATE(VLOOKUP(Table9[[#This Row],[Código do agregado
'[Entidade']]],Table8[[Código do agregado '[Entidade']]:[Código do agregado
'[1º Direito']]],8,FALSE),".",Table9[[#This Row],[Membro]])))</f>
        <v/>
      </c>
      <c r="C2800" s="278"/>
      <c r="D2800" s="279"/>
      <c r="E2800" s="280" t="str">
        <f ca="1">IF(Table9[[#This Row],[Data de nascimento (aaaa-mm-dd)]]="","",(IF(A2800="","",DATEDIF(D2800,NOW(),"y"))))</f>
        <v/>
      </c>
      <c r="F2800" s="281"/>
      <c r="G2800" s="282"/>
      <c r="H2800" s="283" t="str">
        <f>IF(G2800="","",IF(G2800&gt;(auxiliar!L$2*14),"Sim","Não"))</f>
        <v/>
      </c>
      <c r="I2800" s="384" t="str">
        <f t="shared" si="182"/>
        <v/>
      </c>
      <c r="J2800" s="380" t="str">
        <f>IF(Table9[[#This Row],[Código do agregado
'[Entidade']]]="","",IF(A2800&lt;&gt;A2799,"A",IF(J2799="A","B",IF(J2799="B","C",IF(J2799="C","D",IF(J2799="D","E",IF(J2799="E","F",IF(J2799="F","G",IF(J2799="G","H",IF(J2799="H","I",IF(J2799="I","J",IF(J2799="J","K",IF(J2799="K","L",IF(J2799="L","M",IF(J2799="M","N",IF(J2799="N","O",IF(J2799="O","P",IF(J2799="P","Q"))))))))))))))))))</f>
        <v/>
      </c>
      <c r="K2800" s="284" t="str">
        <f t="shared" si="183"/>
        <v/>
      </c>
      <c r="L2800" s="285" t="str">
        <f t="shared" si="184"/>
        <v/>
      </c>
      <c r="M2800" s="286" t="str">
        <f t="shared" ca="1" si="185"/>
        <v/>
      </c>
      <c r="U2800" s="275"/>
    </row>
    <row r="2801" spans="1:21" x14ac:dyDescent="0.25">
      <c r="A2801" s="276"/>
      <c r="B2801" s="277" t="str">
        <f>IF(Table9[[#This Row],[Código do agregado
'[Entidade']]]="","",(CONCATENATE(VLOOKUP(Table9[[#This Row],[Código do agregado
'[Entidade']]],Table8[[Código do agregado '[Entidade']]:[Código do agregado
'[1º Direito']]],8,FALSE),".",Table9[[#This Row],[Membro]])))</f>
        <v/>
      </c>
      <c r="C2801" s="278"/>
      <c r="D2801" s="279"/>
      <c r="E2801" s="280" t="str">
        <f ca="1">IF(Table9[[#This Row],[Data de nascimento (aaaa-mm-dd)]]="","",(IF(A2801="","",DATEDIF(D2801,NOW(),"y"))))</f>
        <v/>
      </c>
      <c r="F2801" s="281"/>
      <c r="G2801" s="282"/>
      <c r="H2801" s="283" t="str">
        <f>IF(G2801="","",IF(G2801&gt;(auxiliar!L$2*14),"Sim","Não"))</f>
        <v/>
      </c>
      <c r="I2801" s="384" t="str">
        <f t="shared" si="182"/>
        <v/>
      </c>
      <c r="J2801" s="380" t="str">
        <f>IF(Table9[[#This Row],[Código do agregado
'[Entidade']]]="","",IF(A2801&lt;&gt;A2800,"A",IF(J2800="A","B",IF(J2800="B","C",IF(J2800="C","D",IF(J2800="D","E",IF(J2800="E","F",IF(J2800="F","G",IF(J2800="G","H",IF(J2800="H","I",IF(J2800="I","J",IF(J2800="J","K",IF(J2800="K","L",IF(J2800="L","M",IF(J2800="M","N",IF(J2800="N","O",IF(J2800="O","P",IF(J2800="P","Q"))))))))))))))))))</f>
        <v/>
      </c>
      <c r="K2801" s="284" t="str">
        <f t="shared" si="183"/>
        <v/>
      </c>
      <c r="L2801" s="285" t="str">
        <f t="shared" si="184"/>
        <v/>
      </c>
      <c r="M2801" s="286" t="str">
        <f t="shared" ca="1" si="185"/>
        <v/>
      </c>
      <c r="U2801" s="275"/>
    </row>
    <row r="2802" spans="1:21" x14ac:dyDescent="0.25">
      <c r="A2802" s="276"/>
      <c r="B2802" s="277" t="str">
        <f>IF(Table9[[#This Row],[Código do agregado
'[Entidade']]]="","",(CONCATENATE(VLOOKUP(Table9[[#This Row],[Código do agregado
'[Entidade']]],Table8[[Código do agregado '[Entidade']]:[Código do agregado
'[1º Direito']]],8,FALSE),".",Table9[[#This Row],[Membro]])))</f>
        <v/>
      </c>
      <c r="C2802" s="278"/>
      <c r="D2802" s="279"/>
      <c r="E2802" s="280" t="str">
        <f ca="1">IF(Table9[[#This Row],[Data de nascimento (aaaa-mm-dd)]]="","",(IF(A2802="","",DATEDIF(D2802,NOW(),"y"))))</f>
        <v/>
      </c>
      <c r="F2802" s="281"/>
      <c r="G2802" s="282"/>
      <c r="H2802" s="283" t="str">
        <f>IF(G2802="","",IF(G2802&gt;(auxiliar!L$2*14),"Sim","Não"))</f>
        <v/>
      </c>
      <c r="I2802" s="384" t="str">
        <f t="shared" si="182"/>
        <v/>
      </c>
      <c r="J2802" s="380" t="str">
        <f>IF(Table9[[#This Row],[Código do agregado
'[Entidade']]]="","",IF(A2802&lt;&gt;A2801,"A",IF(J2801="A","B",IF(J2801="B","C",IF(J2801="C","D",IF(J2801="D","E",IF(J2801="E","F",IF(J2801="F","G",IF(J2801="G","H",IF(J2801="H","I",IF(J2801="I","J",IF(J2801="J","K",IF(J2801="K","L",IF(J2801="L","M",IF(J2801="M","N",IF(J2801="N","O",IF(J2801="O","P",IF(J2801="P","Q"))))))))))))))))))</f>
        <v/>
      </c>
      <c r="K2802" s="284" t="str">
        <f t="shared" si="183"/>
        <v/>
      </c>
      <c r="L2802" s="285" t="str">
        <f t="shared" si="184"/>
        <v/>
      </c>
      <c r="M2802" s="286" t="str">
        <f t="shared" ca="1" si="185"/>
        <v/>
      </c>
      <c r="U2802" s="275"/>
    </row>
    <row r="2803" spans="1:21" x14ac:dyDescent="0.25">
      <c r="A2803" s="276"/>
      <c r="B2803" s="277" t="str">
        <f>IF(Table9[[#This Row],[Código do agregado
'[Entidade']]]="","",(CONCATENATE(VLOOKUP(Table9[[#This Row],[Código do agregado
'[Entidade']]],Table8[[Código do agregado '[Entidade']]:[Código do agregado
'[1º Direito']]],8,FALSE),".",Table9[[#This Row],[Membro]])))</f>
        <v/>
      </c>
      <c r="C2803" s="278"/>
      <c r="D2803" s="279"/>
      <c r="E2803" s="280" t="str">
        <f ca="1">IF(Table9[[#This Row],[Data de nascimento (aaaa-mm-dd)]]="","",(IF(A2803="","",DATEDIF(D2803,NOW(),"y"))))</f>
        <v/>
      </c>
      <c r="F2803" s="281"/>
      <c r="G2803" s="282"/>
      <c r="H2803" s="283" t="str">
        <f>IF(G2803="","",IF(G2803&gt;(auxiliar!L$2*14),"Sim","Não"))</f>
        <v/>
      </c>
      <c r="I2803" s="384" t="str">
        <f t="shared" si="182"/>
        <v/>
      </c>
      <c r="J2803" s="380" t="str">
        <f>IF(Table9[[#This Row],[Código do agregado
'[Entidade']]]="","",IF(A2803&lt;&gt;A2802,"A",IF(J2802="A","B",IF(J2802="B","C",IF(J2802="C","D",IF(J2802="D","E",IF(J2802="E","F",IF(J2802="F","G",IF(J2802="G","H",IF(J2802="H","I",IF(J2802="I","J",IF(J2802="J","K",IF(J2802="K","L",IF(J2802="L","M",IF(J2802="M","N",IF(J2802="N","O",IF(J2802="O","P",IF(J2802="P","Q"))))))))))))))))))</f>
        <v/>
      </c>
      <c r="K2803" s="284" t="str">
        <f t="shared" si="183"/>
        <v/>
      </c>
      <c r="L2803" s="285" t="str">
        <f t="shared" si="184"/>
        <v/>
      </c>
      <c r="M2803" s="286" t="str">
        <f t="shared" ca="1" si="185"/>
        <v/>
      </c>
      <c r="U2803" s="275"/>
    </row>
    <row r="2804" spans="1:21" x14ac:dyDescent="0.25">
      <c r="A2804" s="276"/>
      <c r="B2804" s="277" t="str">
        <f>IF(Table9[[#This Row],[Código do agregado
'[Entidade']]]="","",(CONCATENATE(VLOOKUP(Table9[[#This Row],[Código do agregado
'[Entidade']]],Table8[[Código do agregado '[Entidade']]:[Código do agregado
'[1º Direito']]],8,FALSE),".",Table9[[#This Row],[Membro]])))</f>
        <v/>
      </c>
      <c r="C2804" s="278"/>
      <c r="D2804" s="279"/>
      <c r="E2804" s="280" t="str">
        <f ca="1">IF(Table9[[#This Row],[Data de nascimento (aaaa-mm-dd)]]="","",(IF(A2804="","",DATEDIF(D2804,NOW(),"y"))))</f>
        <v/>
      </c>
      <c r="F2804" s="281"/>
      <c r="G2804" s="282"/>
      <c r="H2804" s="283" t="str">
        <f>IF(G2804="","",IF(G2804&gt;(auxiliar!L$2*14),"Sim","Não"))</f>
        <v/>
      </c>
      <c r="I2804" s="384" t="str">
        <f t="shared" si="182"/>
        <v/>
      </c>
      <c r="J2804" s="380" t="str">
        <f>IF(Table9[[#This Row],[Código do agregado
'[Entidade']]]="","",IF(A2804&lt;&gt;A2803,"A",IF(J2803="A","B",IF(J2803="B","C",IF(J2803="C","D",IF(J2803="D","E",IF(J2803="E","F",IF(J2803="F","G",IF(J2803="G","H",IF(J2803="H","I",IF(J2803="I","J",IF(J2803="J","K",IF(J2803="K","L",IF(J2803="L","M",IF(J2803="M","N",IF(J2803="N","O",IF(J2803="O","P",IF(J2803="P","Q"))))))))))))))))))</f>
        <v/>
      </c>
      <c r="K2804" s="284" t="str">
        <f t="shared" si="183"/>
        <v/>
      </c>
      <c r="L2804" s="285" t="str">
        <f t="shared" si="184"/>
        <v/>
      </c>
      <c r="M2804" s="286" t="str">
        <f t="shared" ca="1" si="185"/>
        <v/>
      </c>
      <c r="U2804" s="275"/>
    </row>
    <row r="2805" spans="1:21" x14ac:dyDescent="0.25">
      <c r="A2805" s="276"/>
      <c r="B2805" s="277" t="str">
        <f>IF(Table9[[#This Row],[Código do agregado
'[Entidade']]]="","",(CONCATENATE(VLOOKUP(Table9[[#This Row],[Código do agregado
'[Entidade']]],Table8[[Código do agregado '[Entidade']]:[Código do agregado
'[1º Direito']]],8,FALSE),".",Table9[[#This Row],[Membro]])))</f>
        <v/>
      </c>
      <c r="C2805" s="278"/>
      <c r="D2805" s="279"/>
      <c r="E2805" s="280" t="str">
        <f ca="1">IF(Table9[[#This Row],[Data de nascimento (aaaa-mm-dd)]]="","",(IF(A2805="","",DATEDIF(D2805,NOW(),"y"))))</f>
        <v/>
      </c>
      <c r="F2805" s="281"/>
      <c r="G2805" s="282"/>
      <c r="H2805" s="283" t="str">
        <f>IF(G2805="","",IF(G2805&gt;(auxiliar!L$2*14),"Sim","Não"))</f>
        <v/>
      </c>
      <c r="I2805" s="384" t="str">
        <f t="shared" si="182"/>
        <v/>
      </c>
      <c r="J2805" s="380" t="str">
        <f>IF(Table9[[#This Row],[Código do agregado
'[Entidade']]]="","",IF(A2805&lt;&gt;A2804,"A",IF(J2804="A","B",IF(J2804="B","C",IF(J2804="C","D",IF(J2804="D","E",IF(J2804="E","F",IF(J2804="F","G",IF(J2804="G","H",IF(J2804="H","I",IF(J2804="I","J",IF(J2804="J","K",IF(J2804="K","L",IF(J2804="L","M",IF(J2804="M","N",IF(J2804="N","O",IF(J2804="O","P",IF(J2804="P","Q"))))))))))))))))))</f>
        <v/>
      </c>
      <c r="K2805" s="284" t="str">
        <f t="shared" si="183"/>
        <v/>
      </c>
      <c r="L2805" s="285" t="str">
        <f t="shared" si="184"/>
        <v/>
      </c>
      <c r="M2805" s="286" t="str">
        <f t="shared" ca="1" si="185"/>
        <v/>
      </c>
      <c r="U2805" s="275"/>
    </row>
    <row r="2806" spans="1:21" x14ac:dyDescent="0.25">
      <c r="A2806" s="276"/>
      <c r="B2806" s="277" t="str">
        <f>IF(Table9[[#This Row],[Código do agregado
'[Entidade']]]="","",(CONCATENATE(VLOOKUP(Table9[[#This Row],[Código do agregado
'[Entidade']]],Table8[[Código do agregado '[Entidade']]:[Código do agregado
'[1º Direito']]],8,FALSE),".",Table9[[#This Row],[Membro]])))</f>
        <v/>
      </c>
      <c r="C2806" s="278"/>
      <c r="D2806" s="279"/>
      <c r="E2806" s="280" t="str">
        <f ca="1">IF(Table9[[#This Row],[Data de nascimento (aaaa-mm-dd)]]="","",(IF(A2806="","",DATEDIF(D2806,NOW(),"y"))))</f>
        <v/>
      </c>
      <c r="F2806" s="281"/>
      <c r="G2806" s="282"/>
      <c r="H2806" s="283" t="str">
        <f>IF(G2806="","",IF(G2806&gt;(auxiliar!L$2*14),"Sim","Não"))</f>
        <v/>
      </c>
      <c r="I2806" s="384" t="str">
        <f t="shared" si="182"/>
        <v/>
      </c>
      <c r="J2806" s="380" t="str">
        <f>IF(Table9[[#This Row],[Código do agregado
'[Entidade']]]="","",IF(A2806&lt;&gt;A2805,"A",IF(J2805="A","B",IF(J2805="B","C",IF(J2805="C","D",IF(J2805="D","E",IF(J2805="E","F",IF(J2805="F","G",IF(J2805="G","H",IF(J2805="H","I",IF(J2805="I","J",IF(J2805="J","K",IF(J2805="K","L",IF(J2805="L","M",IF(J2805="M","N",IF(J2805="N","O",IF(J2805="O","P",IF(J2805="P","Q"))))))))))))))))))</f>
        <v/>
      </c>
      <c r="K2806" s="284" t="str">
        <f t="shared" si="183"/>
        <v/>
      </c>
      <c r="L2806" s="285" t="str">
        <f t="shared" si="184"/>
        <v/>
      </c>
      <c r="M2806" s="286" t="str">
        <f t="shared" ca="1" si="185"/>
        <v/>
      </c>
      <c r="U2806" s="275"/>
    </row>
    <row r="2807" spans="1:21" x14ac:dyDescent="0.25">
      <c r="A2807" s="276"/>
      <c r="B2807" s="277" t="str">
        <f>IF(Table9[[#This Row],[Código do agregado
'[Entidade']]]="","",(CONCATENATE(VLOOKUP(Table9[[#This Row],[Código do agregado
'[Entidade']]],Table8[[Código do agregado '[Entidade']]:[Código do agregado
'[1º Direito']]],8,FALSE),".",Table9[[#This Row],[Membro]])))</f>
        <v/>
      </c>
      <c r="C2807" s="278"/>
      <c r="D2807" s="279"/>
      <c r="E2807" s="280" t="str">
        <f ca="1">IF(Table9[[#This Row],[Data de nascimento (aaaa-mm-dd)]]="","",(IF(A2807="","",DATEDIF(D2807,NOW(),"y"))))</f>
        <v/>
      </c>
      <c r="F2807" s="281"/>
      <c r="G2807" s="282"/>
      <c r="H2807" s="283" t="str">
        <f>IF(G2807="","",IF(G2807&gt;(auxiliar!L$2*14),"Sim","Não"))</f>
        <v/>
      </c>
      <c r="I2807" s="384" t="str">
        <f t="shared" si="182"/>
        <v/>
      </c>
      <c r="J2807" s="380" t="str">
        <f>IF(Table9[[#This Row],[Código do agregado
'[Entidade']]]="","",IF(A2807&lt;&gt;A2806,"A",IF(J2806="A","B",IF(J2806="B","C",IF(J2806="C","D",IF(J2806="D","E",IF(J2806="E","F",IF(J2806="F","G",IF(J2806="G","H",IF(J2806="H","I",IF(J2806="I","J",IF(J2806="J","K",IF(J2806="K","L",IF(J2806="L","M",IF(J2806="M","N",IF(J2806="N","O",IF(J2806="O","P",IF(J2806="P","Q"))))))))))))))))))</f>
        <v/>
      </c>
      <c r="K2807" s="284" t="str">
        <f t="shared" si="183"/>
        <v/>
      </c>
      <c r="L2807" s="285" t="str">
        <f t="shared" si="184"/>
        <v/>
      </c>
      <c r="M2807" s="286" t="str">
        <f t="shared" ca="1" si="185"/>
        <v/>
      </c>
      <c r="U2807" s="275"/>
    </row>
    <row r="2808" spans="1:21" x14ac:dyDescent="0.25">
      <c r="A2808" s="276"/>
      <c r="B2808" s="277" t="str">
        <f>IF(Table9[[#This Row],[Código do agregado
'[Entidade']]]="","",(CONCATENATE(VLOOKUP(Table9[[#This Row],[Código do agregado
'[Entidade']]],Table8[[Código do agregado '[Entidade']]:[Código do agregado
'[1º Direito']]],8,FALSE),".",Table9[[#This Row],[Membro]])))</f>
        <v/>
      </c>
      <c r="C2808" s="278"/>
      <c r="D2808" s="279"/>
      <c r="E2808" s="280" t="str">
        <f ca="1">IF(Table9[[#This Row],[Data de nascimento (aaaa-mm-dd)]]="","",(IF(A2808="","",DATEDIF(D2808,NOW(),"y"))))</f>
        <v/>
      </c>
      <c r="F2808" s="281"/>
      <c r="G2808" s="282"/>
      <c r="H2808" s="283" t="str">
        <f>IF(G2808="","",IF(G2808&gt;(auxiliar!L$2*14),"Sim","Não"))</f>
        <v/>
      </c>
      <c r="I2808" s="384" t="str">
        <f t="shared" si="182"/>
        <v/>
      </c>
      <c r="J2808" s="380" t="str">
        <f>IF(Table9[[#This Row],[Código do agregado
'[Entidade']]]="","",IF(A2808&lt;&gt;A2807,"A",IF(J2807="A","B",IF(J2807="B","C",IF(J2807="C","D",IF(J2807="D","E",IF(J2807="E","F",IF(J2807="F","G",IF(J2807="G","H",IF(J2807="H","I",IF(J2807="I","J",IF(J2807="J","K",IF(J2807="K","L",IF(J2807="L","M",IF(J2807="M","N",IF(J2807="N","O",IF(J2807="O","P",IF(J2807="P","Q"))))))))))))))))))</f>
        <v/>
      </c>
      <c r="K2808" s="284" t="str">
        <f t="shared" si="183"/>
        <v/>
      </c>
      <c r="L2808" s="285" t="str">
        <f t="shared" si="184"/>
        <v/>
      </c>
      <c r="M2808" s="286" t="str">
        <f t="shared" ca="1" si="185"/>
        <v/>
      </c>
      <c r="U2808" s="275"/>
    </row>
    <row r="2809" spans="1:21" x14ac:dyDescent="0.25">
      <c r="A2809" s="276"/>
      <c r="B2809" s="277" t="str">
        <f>IF(Table9[[#This Row],[Código do agregado
'[Entidade']]]="","",(CONCATENATE(VLOOKUP(Table9[[#This Row],[Código do agregado
'[Entidade']]],Table8[[Código do agregado '[Entidade']]:[Código do agregado
'[1º Direito']]],8,FALSE),".",Table9[[#This Row],[Membro]])))</f>
        <v/>
      </c>
      <c r="C2809" s="278"/>
      <c r="D2809" s="279"/>
      <c r="E2809" s="280" t="str">
        <f ca="1">IF(Table9[[#This Row],[Data de nascimento (aaaa-mm-dd)]]="","",(IF(A2809="","",DATEDIF(D2809,NOW(),"y"))))</f>
        <v/>
      </c>
      <c r="F2809" s="281"/>
      <c r="G2809" s="282"/>
      <c r="H2809" s="283" t="str">
        <f>IF(G2809="","",IF(G2809&gt;(auxiliar!L$2*14),"Sim","Não"))</f>
        <v/>
      </c>
      <c r="I2809" s="384" t="str">
        <f t="shared" si="182"/>
        <v/>
      </c>
      <c r="J2809" s="380" t="str">
        <f>IF(Table9[[#This Row],[Código do agregado
'[Entidade']]]="","",IF(A2809&lt;&gt;A2808,"A",IF(J2808="A","B",IF(J2808="B","C",IF(J2808="C","D",IF(J2808="D","E",IF(J2808="E","F",IF(J2808="F","G",IF(J2808="G","H",IF(J2808="H","I",IF(J2808="I","J",IF(J2808="J","K",IF(J2808="K","L",IF(J2808="L","M",IF(J2808="M","N",IF(J2808="N","O",IF(J2808="O","P",IF(J2808="P","Q"))))))))))))))))))</f>
        <v/>
      </c>
      <c r="K2809" s="284" t="str">
        <f t="shared" si="183"/>
        <v/>
      </c>
      <c r="L2809" s="285" t="str">
        <f t="shared" si="184"/>
        <v/>
      </c>
      <c r="M2809" s="286" t="str">
        <f t="shared" ca="1" si="185"/>
        <v/>
      </c>
      <c r="U2809" s="275"/>
    </row>
    <row r="2810" spans="1:21" x14ac:dyDescent="0.25">
      <c r="A2810" s="276"/>
      <c r="B2810" s="277" t="str">
        <f>IF(Table9[[#This Row],[Código do agregado
'[Entidade']]]="","",(CONCATENATE(VLOOKUP(Table9[[#This Row],[Código do agregado
'[Entidade']]],Table8[[Código do agregado '[Entidade']]:[Código do agregado
'[1º Direito']]],8,FALSE),".",Table9[[#This Row],[Membro]])))</f>
        <v/>
      </c>
      <c r="C2810" s="278"/>
      <c r="D2810" s="279"/>
      <c r="E2810" s="280" t="str">
        <f ca="1">IF(Table9[[#This Row],[Data de nascimento (aaaa-mm-dd)]]="","",(IF(A2810="","",DATEDIF(D2810,NOW(),"y"))))</f>
        <v/>
      </c>
      <c r="F2810" s="281"/>
      <c r="G2810" s="282"/>
      <c r="H2810" s="283" t="str">
        <f>IF(G2810="","",IF(G2810&gt;(auxiliar!L$2*14),"Sim","Não"))</f>
        <v/>
      </c>
      <c r="I2810" s="384" t="str">
        <f t="shared" si="182"/>
        <v/>
      </c>
      <c r="J2810" s="380" t="str">
        <f>IF(Table9[[#This Row],[Código do agregado
'[Entidade']]]="","",IF(A2810&lt;&gt;A2809,"A",IF(J2809="A","B",IF(J2809="B","C",IF(J2809="C","D",IF(J2809="D","E",IF(J2809="E","F",IF(J2809="F","G",IF(J2809="G","H",IF(J2809="H","I",IF(J2809="I","J",IF(J2809="J","K",IF(J2809="K","L",IF(J2809="L","M",IF(J2809="M","N",IF(J2809="N","O",IF(J2809="O","P",IF(J2809="P","Q"))))))))))))))))))</f>
        <v/>
      </c>
      <c r="K2810" s="284" t="str">
        <f t="shared" si="183"/>
        <v/>
      </c>
      <c r="L2810" s="285" t="str">
        <f t="shared" si="184"/>
        <v/>
      </c>
      <c r="M2810" s="286" t="str">
        <f t="shared" ca="1" si="185"/>
        <v/>
      </c>
      <c r="U2810" s="275"/>
    </row>
    <row r="2811" spans="1:21" x14ac:dyDescent="0.25">
      <c r="A2811" s="276"/>
      <c r="B2811" s="277" t="str">
        <f>IF(Table9[[#This Row],[Código do agregado
'[Entidade']]]="","",(CONCATENATE(VLOOKUP(Table9[[#This Row],[Código do agregado
'[Entidade']]],Table8[[Código do agregado '[Entidade']]:[Código do agregado
'[1º Direito']]],8,FALSE),".",Table9[[#This Row],[Membro]])))</f>
        <v/>
      </c>
      <c r="C2811" s="278"/>
      <c r="D2811" s="279"/>
      <c r="E2811" s="280" t="str">
        <f ca="1">IF(Table9[[#This Row],[Data de nascimento (aaaa-mm-dd)]]="","",(IF(A2811="","",DATEDIF(D2811,NOW(),"y"))))</f>
        <v/>
      </c>
      <c r="F2811" s="281"/>
      <c r="G2811" s="282"/>
      <c r="H2811" s="283" t="str">
        <f>IF(G2811="","",IF(G2811&gt;(auxiliar!L$2*14),"Sim","Não"))</f>
        <v/>
      </c>
      <c r="I2811" s="384" t="str">
        <f t="shared" si="182"/>
        <v/>
      </c>
      <c r="J2811" s="380" t="str">
        <f>IF(Table9[[#This Row],[Código do agregado
'[Entidade']]]="","",IF(A2811&lt;&gt;A2810,"A",IF(J2810="A","B",IF(J2810="B","C",IF(J2810="C","D",IF(J2810="D","E",IF(J2810="E","F",IF(J2810="F","G",IF(J2810="G","H",IF(J2810="H","I",IF(J2810="I","J",IF(J2810="J","K",IF(J2810="K","L",IF(J2810="L","M",IF(J2810="M","N",IF(J2810="N","O",IF(J2810="O","P",IF(J2810="P","Q"))))))))))))))))))</f>
        <v/>
      </c>
      <c r="K2811" s="284" t="str">
        <f t="shared" si="183"/>
        <v/>
      </c>
      <c r="L2811" s="285" t="str">
        <f t="shared" si="184"/>
        <v/>
      </c>
      <c r="M2811" s="286" t="str">
        <f t="shared" ca="1" si="185"/>
        <v/>
      </c>
      <c r="U2811" s="275"/>
    </row>
    <row r="2812" spans="1:21" x14ac:dyDescent="0.25">
      <c r="A2812" s="276"/>
      <c r="B2812" s="277" t="str">
        <f>IF(Table9[[#This Row],[Código do agregado
'[Entidade']]]="","",(CONCATENATE(VLOOKUP(Table9[[#This Row],[Código do agregado
'[Entidade']]],Table8[[Código do agregado '[Entidade']]:[Código do agregado
'[1º Direito']]],8,FALSE),".",Table9[[#This Row],[Membro]])))</f>
        <v/>
      </c>
      <c r="C2812" s="278"/>
      <c r="D2812" s="279"/>
      <c r="E2812" s="280" t="str">
        <f ca="1">IF(Table9[[#This Row],[Data de nascimento (aaaa-mm-dd)]]="","",(IF(A2812="","",DATEDIF(D2812,NOW(),"y"))))</f>
        <v/>
      </c>
      <c r="F2812" s="281"/>
      <c r="G2812" s="282"/>
      <c r="H2812" s="283" t="str">
        <f>IF(G2812="","",IF(G2812&gt;(auxiliar!L$2*14),"Sim","Não"))</f>
        <v/>
      </c>
      <c r="I2812" s="384" t="str">
        <f t="shared" si="182"/>
        <v/>
      </c>
      <c r="J2812" s="380" t="str">
        <f>IF(Table9[[#This Row],[Código do agregado
'[Entidade']]]="","",IF(A2812&lt;&gt;A2811,"A",IF(J2811="A","B",IF(J2811="B","C",IF(J2811="C","D",IF(J2811="D","E",IF(J2811="E","F",IF(J2811="F","G",IF(J2811="G","H",IF(J2811="H","I",IF(J2811="I","J",IF(J2811="J","K",IF(J2811="K","L",IF(J2811="L","M",IF(J2811="M","N",IF(J2811="N","O",IF(J2811="O","P",IF(J2811="P","Q"))))))))))))))))))</f>
        <v/>
      </c>
      <c r="K2812" s="284" t="str">
        <f t="shared" si="183"/>
        <v/>
      </c>
      <c r="L2812" s="285" t="str">
        <f t="shared" si="184"/>
        <v/>
      </c>
      <c r="M2812" s="286" t="str">
        <f t="shared" ca="1" si="185"/>
        <v/>
      </c>
      <c r="U2812" s="275"/>
    </row>
    <row r="2813" spans="1:21" x14ac:dyDescent="0.25">
      <c r="A2813" s="276"/>
      <c r="B2813" s="277" t="str">
        <f>IF(Table9[[#This Row],[Código do agregado
'[Entidade']]]="","",(CONCATENATE(VLOOKUP(Table9[[#This Row],[Código do agregado
'[Entidade']]],Table8[[Código do agregado '[Entidade']]:[Código do agregado
'[1º Direito']]],8,FALSE),".",Table9[[#This Row],[Membro]])))</f>
        <v/>
      </c>
      <c r="C2813" s="278"/>
      <c r="D2813" s="279"/>
      <c r="E2813" s="280" t="str">
        <f ca="1">IF(Table9[[#This Row],[Data de nascimento (aaaa-mm-dd)]]="","",(IF(A2813="","",DATEDIF(D2813,NOW(),"y"))))</f>
        <v/>
      </c>
      <c r="F2813" s="281"/>
      <c r="G2813" s="282"/>
      <c r="H2813" s="283" t="str">
        <f>IF(G2813="","",IF(G2813&gt;(auxiliar!L$2*14),"Sim","Não"))</f>
        <v/>
      </c>
      <c r="I2813" s="384" t="str">
        <f t="shared" si="182"/>
        <v/>
      </c>
      <c r="J2813" s="380" t="str">
        <f>IF(Table9[[#This Row],[Código do agregado
'[Entidade']]]="","",IF(A2813&lt;&gt;A2812,"A",IF(J2812="A","B",IF(J2812="B","C",IF(J2812="C","D",IF(J2812="D","E",IF(J2812="E","F",IF(J2812="F","G",IF(J2812="G","H",IF(J2812="H","I",IF(J2812="I","J",IF(J2812="J","K",IF(J2812="K","L",IF(J2812="L","M",IF(J2812="M","N",IF(J2812="N","O",IF(J2812="O","P",IF(J2812="P","Q"))))))))))))))))))</f>
        <v/>
      </c>
      <c r="K2813" s="284" t="str">
        <f t="shared" si="183"/>
        <v/>
      </c>
      <c r="L2813" s="285" t="str">
        <f t="shared" si="184"/>
        <v/>
      </c>
      <c r="M2813" s="286" t="str">
        <f t="shared" ca="1" si="185"/>
        <v/>
      </c>
      <c r="U2813" s="275"/>
    </row>
    <row r="2814" spans="1:21" x14ac:dyDescent="0.25">
      <c r="A2814" s="276"/>
      <c r="B2814" s="277" t="str">
        <f>IF(Table9[[#This Row],[Código do agregado
'[Entidade']]]="","",(CONCATENATE(VLOOKUP(Table9[[#This Row],[Código do agregado
'[Entidade']]],Table8[[Código do agregado '[Entidade']]:[Código do agregado
'[1º Direito']]],8,FALSE),".",Table9[[#This Row],[Membro]])))</f>
        <v/>
      </c>
      <c r="C2814" s="278"/>
      <c r="D2814" s="279"/>
      <c r="E2814" s="280" t="str">
        <f ca="1">IF(Table9[[#This Row],[Data de nascimento (aaaa-mm-dd)]]="","",(IF(A2814="","",DATEDIF(D2814,NOW(),"y"))))</f>
        <v/>
      </c>
      <c r="F2814" s="281"/>
      <c r="G2814" s="282"/>
      <c r="H2814" s="283" t="str">
        <f>IF(G2814="","",IF(G2814&gt;(auxiliar!L$2*14),"Sim","Não"))</f>
        <v/>
      </c>
      <c r="I2814" s="384" t="str">
        <f t="shared" si="182"/>
        <v/>
      </c>
      <c r="J2814" s="380" t="str">
        <f>IF(Table9[[#This Row],[Código do agregado
'[Entidade']]]="","",IF(A2814&lt;&gt;A2813,"A",IF(J2813="A","B",IF(J2813="B","C",IF(J2813="C","D",IF(J2813="D","E",IF(J2813="E","F",IF(J2813="F","G",IF(J2813="G","H",IF(J2813="H","I",IF(J2813="I","J",IF(J2813="J","K",IF(J2813="K","L",IF(J2813="L","M",IF(J2813="M","N",IF(J2813="N","O",IF(J2813="O","P",IF(J2813="P","Q"))))))))))))))))))</f>
        <v/>
      </c>
      <c r="K2814" s="284" t="str">
        <f t="shared" si="183"/>
        <v/>
      </c>
      <c r="L2814" s="285" t="str">
        <f t="shared" si="184"/>
        <v/>
      </c>
      <c r="M2814" s="286" t="str">
        <f t="shared" ca="1" si="185"/>
        <v/>
      </c>
      <c r="U2814" s="275"/>
    </row>
    <row r="2815" spans="1:21" x14ac:dyDescent="0.25">
      <c r="A2815" s="276"/>
      <c r="B2815" s="277" t="str">
        <f>IF(Table9[[#This Row],[Código do agregado
'[Entidade']]]="","",(CONCATENATE(VLOOKUP(Table9[[#This Row],[Código do agregado
'[Entidade']]],Table8[[Código do agregado '[Entidade']]:[Código do agregado
'[1º Direito']]],8,FALSE),".",Table9[[#This Row],[Membro]])))</f>
        <v/>
      </c>
      <c r="C2815" s="278"/>
      <c r="D2815" s="279"/>
      <c r="E2815" s="280" t="str">
        <f ca="1">IF(Table9[[#This Row],[Data de nascimento (aaaa-mm-dd)]]="","",(IF(A2815="","",DATEDIF(D2815,NOW(),"y"))))</f>
        <v/>
      </c>
      <c r="F2815" s="281"/>
      <c r="G2815" s="282"/>
      <c r="H2815" s="283" t="str">
        <f>IF(G2815="","",IF(G2815&gt;(auxiliar!L$2*14),"Sim","Não"))</f>
        <v/>
      </c>
      <c r="I2815" s="384" t="str">
        <f t="shared" si="182"/>
        <v/>
      </c>
      <c r="J2815" s="380" t="str">
        <f>IF(Table9[[#This Row],[Código do agregado
'[Entidade']]]="","",IF(A2815&lt;&gt;A2814,"A",IF(J2814="A","B",IF(J2814="B","C",IF(J2814="C","D",IF(J2814="D","E",IF(J2814="E","F",IF(J2814="F","G",IF(J2814="G","H",IF(J2814="H","I",IF(J2814="I","J",IF(J2814="J","K",IF(J2814="K","L",IF(J2814="L","M",IF(J2814="M","N",IF(J2814="N","O",IF(J2814="O","P",IF(J2814="P","Q"))))))))))))))))))</f>
        <v/>
      </c>
      <c r="K2815" s="284" t="str">
        <f t="shared" si="183"/>
        <v/>
      </c>
      <c r="L2815" s="285" t="str">
        <f t="shared" si="184"/>
        <v/>
      </c>
      <c r="M2815" s="286" t="str">
        <f t="shared" ca="1" si="185"/>
        <v/>
      </c>
      <c r="U2815" s="275"/>
    </row>
    <row r="2816" spans="1:21" x14ac:dyDescent="0.25">
      <c r="A2816" s="276"/>
      <c r="B2816" s="277" t="str">
        <f>IF(Table9[[#This Row],[Código do agregado
'[Entidade']]]="","",(CONCATENATE(VLOOKUP(Table9[[#This Row],[Código do agregado
'[Entidade']]],Table8[[Código do agregado '[Entidade']]:[Código do agregado
'[1º Direito']]],8,FALSE),".",Table9[[#This Row],[Membro]])))</f>
        <v/>
      </c>
      <c r="C2816" s="278"/>
      <c r="D2816" s="279"/>
      <c r="E2816" s="280" t="str">
        <f ca="1">IF(Table9[[#This Row],[Data de nascimento (aaaa-mm-dd)]]="","",(IF(A2816="","",DATEDIF(D2816,NOW(),"y"))))</f>
        <v/>
      </c>
      <c r="F2816" s="281"/>
      <c r="G2816" s="282"/>
      <c r="H2816" s="283" t="str">
        <f>IF(G2816="","",IF(G2816&gt;(auxiliar!L$2*14),"Sim","Não"))</f>
        <v/>
      </c>
      <c r="I2816" s="384" t="str">
        <f t="shared" si="182"/>
        <v/>
      </c>
      <c r="J2816" s="380" t="str">
        <f>IF(Table9[[#This Row],[Código do agregado
'[Entidade']]]="","",IF(A2816&lt;&gt;A2815,"A",IF(J2815="A","B",IF(J2815="B","C",IF(J2815="C","D",IF(J2815="D","E",IF(J2815="E","F",IF(J2815="F","G",IF(J2815="G","H",IF(J2815="H","I",IF(J2815="I","J",IF(J2815="J","K",IF(J2815="K","L",IF(J2815="L","M",IF(J2815="M","N",IF(J2815="N","O",IF(J2815="O","P",IF(J2815="P","Q"))))))))))))))))))</f>
        <v/>
      </c>
      <c r="K2816" s="284" t="str">
        <f t="shared" si="183"/>
        <v/>
      </c>
      <c r="L2816" s="285" t="str">
        <f t="shared" si="184"/>
        <v/>
      </c>
      <c r="M2816" s="286" t="str">
        <f t="shared" ca="1" si="185"/>
        <v/>
      </c>
      <c r="U2816" s="275"/>
    </row>
    <row r="2817" spans="1:21" x14ac:dyDescent="0.25">
      <c r="A2817" s="276"/>
      <c r="B2817" s="277" t="str">
        <f>IF(Table9[[#This Row],[Código do agregado
'[Entidade']]]="","",(CONCATENATE(VLOOKUP(Table9[[#This Row],[Código do agregado
'[Entidade']]],Table8[[Código do agregado '[Entidade']]:[Código do agregado
'[1º Direito']]],8,FALSE),".",Table9[[#This Row],[Membro]])))</f>
        <v/>
      </c>
      <c r="C2817" s="278"/>
      <c r="D2817" s="279"/>
      <c r="E2817" s="280" t="str">
        <f ca="1">IF(Table9[[#This Row],[Data de nascimento (aaaa-mm-dd)]]="","",(IF(A2817="","",DATEDIF(D2817,NOW(),"y"))))</f>
        <v/>
      </c>
      <c r="F2817" s="281"/>
      <c r="G2817" s="282"/>
      <c r="H2817" s="283" t="str">
        <f>IF(G2817="","",IF(G2817&gt;(auxiliar!L$2*14),"Sim","Não"))</f>
        <v/>
      </c>
      <c r="I2817" s="384" t="str">
        <f t="shared" si="182"/>
        <v/>
      </c>
      <c r="J2817" s="380" t="str">
        <f>IF(Table9[[#This Row],[Código do agregado
'[Entidade']]]="","",IF(A2817&lt;&gt;A2816,"A",IF(J2816="A","B",IF(J2816="B","C",IF(J2816="C","D",IF(J2816="D","E",IF(J2816="E","F",IF(J2816="F","G",IF(J2816="G","H",IF(J2816="H","I",IF(J2816="I","J",IF(J2816="J","K",IF(J2816="K","L",IF(J2816="L","M",IF(J2816="M","N",IF(J2816="N","O",IF(J2816="O","P",IF(J2816="P","Q"))))))))))))))))))</f>
        <v/>
      </c>
      <c r="K2817" s="284" t="str">
        <f t="shared" si="183"/>
        <v/>
      </c>
      <c r="L2817" s="285" t="str">
        <f t="shared" si="184"/>
        <v/>
      </c>
      <c r="M2817" s="286" t="str">
        <f t="shared" ca="1" si="185"/>
        <v/>
      </c>
      <c r="U2817" s="275"/>
    </row>
    <row r="2818" spans="1:21" x14ac:dyDescent="0.25">
      <c r="A2818" s="276"/>
      <c r="B2818" s="277" t="str">
        <f>IF(Table9[[#This Row],[Código do agregado
'[Entidade']]]="","",(CONCATENATE(VLOOKUP(Table9[[#This Row],[Código do agregado
'[Entidade']]],Table8[[Código do agregado '[Entidade']]:[Código do agregado
'[1º Direito']]],8,FALSE),".",Table9[[#This Row],[Membro]])))</f>
        <v/>
      </c>
      <c r="C2818" s="278"/>
      <c r="D2818" s="279"/>
      <c r="E2818" s="280" t="str">
        <f ca="1">IF(Table9[[#This Row],[Data de nascimento (aaaa-mm-dd)]]="","",(IF(A2818="","",DATEDIF(D2818,NOW(),"y"))))</f>
        <v/>
      </c>
      <c r="F2818" s="281"/>
      <c r="G2818" s="282"/>
      <c r="H2818" s="283" t="str">
        <f>IF(G2818="","",IF(G2818&gt;(auxiliar!L$2*14),"Sim","Não"))</f>
        <v/>
      </c>
      <c r="I2818" s="384" t="str">
        <f t="shared" si="182"/>
        <v/>
      </c>
      <c r="J2818" s="380" t="str">
        <f>IF(Table9[[#This Row],[Código do agregado
'[Entidade']]]="","",IF(A2818&lt;&gt;A2817,"A",IF(J2817="A","B",IF(J2817="B","C",IF(J2817="C","D",IF(J2817="D","E",IF(J2817="E","F",IF(J2817="F","G",IF(J2817="G","H",IF(J2817="H","I",IF(J2817="I","J",IF(J2817="J","K",IF(J2817="K","L",IF(J2817="L","M",IF(J2817="M","N",IF(J2817="N","O",IF(J2817="O","P",IF(J2817="P","Q"))))))))))))))))))</f>
        <v/>
      </c>
      <c r="K2818" s="284" t="str">
        <f t="shared" si="183"/>
        <v/>
      </c>
      <c r="L2818" s="285" t="str">
        <f t="shared" si="184"/>
        <v/>
      </c>
      <c r="M2818" s="286" t="str">
        <f t="shared" ca="1" si="185"/>
        <v/>
      </c>
      <c r="U2818" s="275"/>
    </row>
    <row r="2819" spans="1:21" x14ac:dyDescent="0.25">
      <c r="A2819" s="276"/>
      <c r="B2819" s="277" t="str">
        <f>IF(Table9[[#This Row],[Código do agregado
'[Entidade']]]="","",(CONCATENATE(VLOOKUP(Table9[[#This Row],[Código do agregado
'[Entidade']]],Table8[[Código do agregado '[Entidade']]:[Código do agregado
'[1º Direito']]],8,FALSE),".",Table9[[#This Row],[Membro]])))</f>
        <v/>
      </c>
      <c r="C2819" s="278"/>
      <c r="D2819" s="279"/>
      <c r="E2819" s="280" t="str">
        <f ca="1">IF(Table9[[#This Row],[Data de nascimento (aaaa-mm-dd)]]="","",(IF(A2819="","",DATEDIF(D2819,NOW(),"y"))))</f>
        <v/>
      </c>
      <c r="F2819" s="281"/>
      <c r="G2819" s="282"/>
      <c r="H2819" s="283" t="str">
        <f>IF(G2819="","",IF(G2819&gt;(auxiliar!L$2*14),"Sim","Não"))</f>
        <v/>
      </c>
      <c r="I2819" s="384" t="str">
        <f t="shared" si="182"/>
        <v/>
      </c>
      <c r="J2819" s="380" t="str">
        <f>IF(Table9[[#This Row],[Código do agregado
'[Entidade']]]="","",IF(A2819&lt;&gt;A2818,"A",IF(J2818="A","B",IF(J2818="B","C",IF(J2818="C","D",IF(J2818="D","E",IF(J2818="E","F",IF(J2818="F","G",IF(J2818="G","H",IF(J2818="H","I",IF(J2818="I","J",IF(J2818="J","K",IF(J2818="K","L",IF(J2818="L","M",IF(J2818="M","N",IF(J2818="N","O",IF(J2818="O","P",IF(J2818="P","Q"))))))))))))))))))</f>
        <v/>
      </c>
      <c r="K2819" s="284" t="str">
        <f t="shared" si="183"/>
        <v/>
      </c>
      <c r="L2819" s="285" t="str">
        <f t="shared" si="184"/>
        <v/>
      </c>
      <c r="M2819" s="286" t="str">
        <f t="shared" ca="1" si="185"/>
        <v/>
      </c>
      <c r="U2819" s="275"/>
    </row>
    <row r="2820" spans="1:21" x14ac:dyDescent="0.25">
      <c r="A2820" s="276"/>
      <c r="B2820" s="277" t="str">
        <f>IF(Table9[[#This Row],[Código do agregado
'[Entidade']]]="","",(CONCATENATE(VLOOKUP(Table9[[#This Row],[Código do agregado
'[Entidade']]],Table8[[Código do agregado '[Entidade']]:[Código do agregado
'[1º Direito']]],8,FALSE),".",Table9[[#This Row],[Membro]])))</f>
        <v/>
      </c>
      <c r="C2820" s="278"/>
      <c r="D2820" s="279"/>
      <c r="E2820" s="280" t="str">
        <f ca="1">IF(Table9[[#This Row],[Data de nascimento (aaaa-mm-dd)]]="","",(IF(A2820="","",DATEDIF(D2820,NOW(),"y"))))</f>
        <v/>
      </c>
      <c r="F2820" s="281"/>
      <c r="G2820" s="282"/>
      <c r="H2820" s="283" t="str">
        <f>IF(G2820="","",IF(G2820&gt;(auxiliar!L$2*14),"Sim","Não"))</f>
        <v/>
      </c>
      <c r="I2820" s="384" t="str">
        <f t="shared" si="182"/>
        <v/>
      </c>
      <c r="J2820" s="380" t="str">
        <f>IF(Table9[[#This Row],[Código do agregado
'[Entidade']]]="","",IF(A2820&lt;&gt;A2819,"A",IF(J2819="A","B",IF(J2819="B","C",IF(J2819="C","D",IF(J2819="D","E",IF(J2819="E","F",IF(J2819="F","G",IF(J2819="G","H",IF(J2819="H","I",IF(J2819="I","J",IF(J2819="J","K",IF(J2819="K","L",IF(J2819="L","M",IF(J2819="M","N",IF(J2819="N","O",IF(J2819="O","P",IF(J2819="P","Q"))))))))))))))))))</f>
        <v/>
      </c>
      <c r="K2820" s="284" t="str">
        <f t="shared" si="183"/>
        <v/>
      </c>
      <c r="L2820" s="285" t="str">
        <f t="shared" si="184"/>
        <v/>
      </c>
      <c r="M2820" s="286" t="str">
        <f t="shared" ca="1" si="185"/>
        <v/>
      </c>
      <c r="U2820" s="275"/>
    </row>
    <row r="2821" spans="1:21" x14ac:dyDescent="0.25">
      <c r="A2821" s="276"/>
      <c r="B2821" s="277" t="str">
        <f>IF(Table9[[#This Row],[Código do agregado
'[Entidade']]]="","",(CONCATENATE(VLOOKUP(Table9[[#This Row],[Código do agregado
'[Entidade']]],Table8[[Código do agregado '[Entidade']]:[Código do agregado
'[1º Direito']]],8,FALSE),".",Table9[[#This Row],[Membro]])))</f>
        <v/>
      </c>
      <c r="C2821" s="278"/>
      <c r="D2821" s="279"/>
      <c r="E2821" s="280" t="str">
        <f ca="1">IF(Table9[[#This Row],[Data de nascimento (aaaa-mm-dd)]]="","",(IF(A2821="","",DATEDIF(D2821,NOW(),"y"))))</f>
        <v/>
      </c>
      <c r="F2821" s="281"/>
      <c r="G2821" s="282"/>
      <c r="H2821" s="283" t="str">
        <f>IF(G2821="","",IF(G2821&gt;(auxiliar!L$2*14),"Sim","Não"))</f>
        <v/>
      </c>
      <c r="I2821" s="384" t="str">
        <f t="shared" si="182"/>
        <v/>
      </c>
      <c r="J2821" s="380" t="str">
        <f>IF(Table9[[#This Row],[Código do agregado
'[Entidade']]]="","",IF(A2821&lt;&gt;A2820,"A",IF(J2820="A","B",IF(J2820="B","C",IF(J2820="C","D",IF(J2820="D","E",IF(J2820="E","F",IF(J2820="F","G",IF(J2820="G","H",IF(J2820="H","I",IF(J2820="I","J",IF(J2820="J","K",IF(J2820="K","L",IF(J2820="L","M",IF(J2820="M","N",IF(J2820="N","O",IF(J2820="O","P",IF(J2820="P","Q"))))))))))))))))))</f>
        <v/>
      </c>
      <c r="K2821" s="284" t="str">
        <f t="shared" si="183"/>
        <v/>
      </c>
      <c r="L2821" s="285" t="str">
        <f t="shared" si="184"/>
        <v/>
      </c>
      <c r="M2821" s="286" t="str">
        <f t="shared" ca="1" si="185"/>
        <v/>
      </c>
      <c r="U2821" s="275"/>
    </row>
    <row r="2822" spans="1:21" x14ac:dyDescent="0.25">
      <c r="A2822" s="276"/>
      <c r="B2822" s="277" t="str">
        <f>IF(Table9[[#This Row],[Código do agregado
'[Entidade']]]="","",(CONCATENATE(VLOOKUP(Table9[[#This Row],[Código do agregado
'[Entidade']]],Table8[[Código do agregado '[Entidade']]:[Código do agregado
'[1º Direito']]],8,FALSE),".",Table9[[#This Row],[Membro]])))</f>
        <v/>
      </c>
      <c r="C2822" s="278"/>
      <c r="D2822" s="279"/>
      <c r="E2822" s="280" t="str">
        <f ca="1">IF(Table9[[#This Row],[Data de nascimento (aaaa-mm-dd)]]="","",(IF(A2822="","",DATEDIF(D2822,NOW(),"y"))))</f>
        <v/>
      </c>
      <c r="F2822" s="281"/>
      <c r="G2822" s="282"/>
      <c r="H2822" s="283" t="str">
        <f>IF(G2822="","",IF(G2822&gt;(auxiliar!L$2*14),"Sim","Não"))</f>
        <v/>
      </c>
      <c r="I2822" s="384" t="str">
        <f t="shared" si="182"/>
        <v/>
      </c>
      <c r="J2822" s="380" t="str">
        <f>IF(Table9[[#This Row],[Código do agregado
'[Entidade']]]="","",IF(A2822&lt;&gt;A2821,"A",IF(J2821="A","B",IF(J2821="B","C",IF(J2821="C","D",IF(J2821="D","E",IF(J2821="E","F",IF(J2821="F","G",IF(J2821="G","H",IF(J2821="H","I",IF(J2821="I","J",IF(J2821="J","K",IF(J2821="K","L",IF(J2821="L","M",IF(J2821="M","N",IF(J2821="N","O",IF(J2821="O","P",IF(J2821="P","Q"))))))))))))))))))</f>
        <v/>
      </c>
      <c r="K2822" s="284" t="str">
        <f t="shared" si="183"/>
        <v/>
      </c>
      <c r="L2822" s="285" t="str">
        <f t="shared" si="184"/>
        <v/>
      </c>
      <c r="M2822" s="286" t="str">
        <f t="shared" ca="1" si="185"/>
        <v/>
      </c>
      <c r="U2822" s="275"/>
    </row>
    <row r="2823" spans="1:21" x14ac:dyDescent="0.25">
      <c r="A2823" s="276"/>
      <c r="B2823" s="277" t="str">
        <f>IF(Table9[[#This Row],[Código do agregado
'[Entidade']]]="","",(CONCATENATE(VLOOKUP(Table9[[#This Row],[Código do agregado
'[Entidade']]],Table8[[Código do agregado '[Entidade']]:[Código do agregado
'[1º Direito']]],8,FALSE),".",Table9[[#This Row],[Membro]])))</f>
        <v/>
      </c>
      <c r="C2823" s="278"/>
      <c r="D2823" s="279"/>
      <c r="E2823" s="280" t="str">
        <f ca="1">IF(Table9[[#This Row],[Data de nascimento (aaaa-mm-dd)]]="","",(IF(A2823="","",DATEDIF(D2823,NOW(),"y"))))</f>
        <v/>
      </c>
      <c r="F2823" s="281"/>
      <c r="G2823" s="282"/>
      <c r="H2823" s="283" t="str">
        <f>IF(G2823="","",IF(G2823&gt;(auxiliar!L$2*14),"Sim","Não"))</f>
        <v/>
      </c>
      <c r="I2823" s="384" t="str">
        <f t="shared" ref="I2823:I2824" si="186">IF(AND(A2823&lt;&gt;"",OR(C2823="",D2823="",F2823="",AND(H2823="",L2823="Rend"))),"NÃO","")</f>
        <v/>
      </c>
      <c r="J2823" s="380" t="str">
        <f>IF(Table9[[#This Row],[Código do agregado
'[Entidade']]]="","",IF(A2823&lt;&gt;A2822,"A",IF(J2822="A","B",IF(J2822="B","C",IF(J2822="C","D",IF(J2822="D","E",IF(J2822="E","F",IF(J2822="F","G",IF(J2822="G","H",IF(J2822="H","I",IF(J2822="I","J",IF(J2822="J","K",IF(J2822="K","L",IF(J2822="L","M",IF(J2822="M","N",IF(J2822="N","O",IF(J2822="O","P",IF(J2822="P","Q"))))))))))))))))))</f>
        <v/>
      </c>
      <c r="K2823" s="284" t="str">
        <f t="shared" si="183"/>
        <v/>
      </c>
      <c r="L2823" s="285" t="str">
        <f t="shared" si="184"/>
        <v/>
      </c>
      <c r="M2823" s="286" t="str">
        <f t="shared" ca="1" si="185"/>
        <v/>
      </c>
      <c r="U2823" s="275"/>
    </row>
    <row r="2824" spans="1:21" x14ac:dyDescent="0.25">
      <c r="A2824" s="276"/>
      <c r="B2824" s="277" t="str">
        <f>IF(Table9[[#This Row],[Código do agregado
'[Entidade']]]="","",(CONCATENATE(VLOOKUP(Table9[[#This Row],[Código do agregado
'[Entidade']]],Table8[[Código do agregado '[Entidade']]:[Código do agregado
'[1º Direito']]],8,FALSE),".",Table9[[#This Row],[Membro]])))</f>
        <v/>
      </c>
      <c r="C2824" s="278"/>
      <c r="D2824" s="279"/>
      <c r="E2824" s="280" t="str">
        <f ca="1">IF(Table9[[#This Row],[Data de nascimento (aaaa-mm-dd)]]="","",(IF(A2824="","",DATEDIF(D2824,NOW(),"y"))))</f>
        <v/>
      </c>
      <c r="F2824" s="281"/>
      <c r="G2824" s="282"/>
      <c r="H2824" s="283" t="str">
        <f>IF(G2824="","",IF(G2824&gt;(auxiliar!L$2*14),"Sim","Não"))</f>
        <v/>
      </c>
      <c r="I2824" s="384" t="str">
        <f t="shared" si="186"/>
        <v/>
      </c>
      <c r="J2824" s="380" t="str">
        <f>IF(Table9[[#This Row],[Código do agregado
'[Entidade']]]="","",IF(A2824&lt;&gt;A2823,"A",IF(J2823="A","B",IF(J2823="B","C",IF(J2823="C","D",IF(J2823="D","E",IF(J2823="E","F",IF(J2823="F","G",IF(J2823="G","H",IF(J2823="H","I",IF(J2823="I","J",IF(J2823="J","K",IF(J2823="K","L",IF(J2823="L","M",IF(J2823="M","N",IF(J2823="N","O",IF(J2823="O","P",IF(J2823="P","Q"))))))))))))))))))</f>
        <v/>
      </c>
      <c r="K2824" s="284" t="str">
        <f t="shared" si="183"/>
        <v/>
      </c>
      <c r="L2824" s="285" t="str">
        <f t="shared" si="184"/>
        <v/>
      </c>
      <c r="M2824" s="286" t="str">
        <f t="shared" ca="1" si="185"/>
        <v/>
      </c>
      <c r="U2824" s="275"/>
    </row>
    <row r="2825" spans="1:21" x14ac:dyDescent="0.25">
      <c r="A2825" s="276"/>
      <c r="B2825" s="287" t="str">
        <f>IF(Table9[[#This Row],[Código do agregado
'[Entidade']]]="","",(CONCATENATE(VLOOKUP(Table9[[#This Row],[Código do agregado
'[Entidade']]],Table8[[Código do agregado '[Entidade']]:[Código do agregado
'[1º Direito']]],8,FALSE),".",Table9[[#This Row],[Membro]])))</f>
        <v/>
      </c>
      <c r="C2825" s="278"/>
      <c r="D2825" s="279"/>
      <c r="E2825" s="280" t="str">
        <f ca="1">IF(Table9[[#This Row],[Data de nascimento (aaaa-mm-dd)]]="","",(IF(A2825="","",DATEDIF(D2825,NOW(),"y"))))</f>
        <v/>
      </c>
      <c r="F2825" s="281"/>
      <c r="G2825" s="282"/>
      <c r="H2825" s="283" t="str">
        <f>IF(G2825="","",IF(G2825&gt;(auxiliar!L$2*14),"Sim","Não"))</f>
        <v/>
      </c>
      <c r="I2825" s="384" t="str">
        <f t="shared" ref="I2825:I2831" si="187">IF(OR(AND(A2825="",A2826&lt;&gt;""),(AND(A2825&lt;&gt;"",OR(C2825="",D2825="",F2825="",AND(H2825="",L2825="Rend"))))),"NÃO","")</f>
        <v/>
      </c>
      <c r="J2825" s="381" t="str">
        <f>IF(Table9[[#This Row],[Código do agregado
'[Entidade']]]="","",IF(A2825&lt;&gt;A5,"A",IF(J5="A","B",IF(J5="B","C",IF(J5="C","D",IF(J5="D","E",IF(J5="E","F",IF(J5="F","G",IF(J5="G","H",IF(J5="H","I",IF(J5="I","J",IF(J5="J","K",IF(J5="K","L",IF(J5="L","M",IF(J5="M","N",IF(J5="N","O",IF(J5="O","P",IF(J5="P","Q"))))))))))))))))))</f>
        <v/>
      </c>
      <c r="K2825" s="284" t="str">
        <f t="shared" si="0"/>
        <v/>
      </c>
      <c r="L2825" s="285" t="str">
        <f t="shared" si="1"/>
        <v/>
      </c>
      <c r="M2825" s="286" t="str">
        <f t="shared" ca="1" si="2"/>
        <v/>
      </c>
      <c r="U2825" s="275"/>
    </row>
    <row r="2826" spans="1:21" x14ac:dyDescent="0.25">
      <c r="A2826" s="276"/>
      <c r="B2826" s="287" t="str">
        <f>IF(Table9[[#This Row],[Código do agregado
'[Entidade']]]="","",(CONCATENATE(VLOOKUP(Table9[[#This Row],[Código do agregado
'[Entidade']]],Table8[[Código do agregado '[Entidade']]:[Código do agregado
'[1º Direito']]],8,FALSE),".",Table9[[#This Row],[Membro]])))</f>
        <v/>
      </c>
      <c r="C2826" s="278"/>
      <c r="D2826" s="279"/>
      <c r="E2826" s="280" t="str">
        <f ca="1">IF(Table9[[#This Row],[Data de nascimento (aaaa-mm-dd)]]="","",(IF(A2826="","",DATEDIF(D2826,NOW(),"y"))))</f>
        <v/>
      </c>
      <c r="F2826" s="281"/>
      <c r="G2826" s="282"/>
      <c r="H2826" s="283" t="str">
        <f>IF(G2826="","",IF(G2826&gt;(auxiliar!L$2*14),"Sim","Não"))</f>
        <v/>
      </c>
      <c r="I2826" s="384" t="str">
        <f t="shared" si="187"/>
        <v/>
      </c>
      <c r="J2826" s="381" t="str">
        <f>IF(Table9[[#This Row],[Código do agregado
'[Entidade']]]="","",IF(A2826&lt;&gt;A2825,"A",IF(J2825="A","B",IF(J2825="B","C",IF(J2825="C","D",IF(J2825="D","E",IF(J2825="E","F",IF(J2825="F","G",IF(J2825="G","H",IF(J2825="H","I",IF(J2825="I","J",IF(J2825="J","K",IF(J2825="K","L",IF(J2825="L","M",IF(J2825="M","N",IF(J2825="N","O",IF(J2825="O","P",IF(J2825="P","Q"))))))))))))))))))</f>
        <v/>
      </c>
      <c r="K2826" s="284" t="str">
        <f t="shared" si="0"/>
        <v/>
      </c>
      <c r="L2826" s="285" t="str">
        <f t="shared" si="1"/>
        <v/>
      </c>
      <c r="M2826" s="286" t="str">
        <f t="shared" ca="1" si="2"/>
        <v/>
      </c>
      <c r="U2826" s="275"/>
    </row>
    <row r="2827" spans="1:21" x14ac:dyDescent="0.25">
      <c r="A2827" s="276"/>
      <c r="B2827" s="287" t="str">
        <f>IF(Table9[[#This Row],[Código do agregado
'[Entidade']]]="","",(CONCATENATE(VLOOKUP(Table9[[#This Row],[Código do agregado
'[Entidade']]],Table8[[Código do agregado '[Entidade']]:[Código do agregado
'[1º Direito']]],8,FALSE),".",Table9[[#This Row],[Membro]])))</f>
        <v/>
      </c>
      <c r="C2827" s="278"/>
      <c r="D2827" s="279"/>
      <c r="E2827" s="280" t="str">
        <f ca="1">IF(Table9[[#This Row],[Data de nascimento (aaaa-mm-dd)]]="","",(IF(A2827="","",DATEDIF(D2827,NOW(),"y"))))</f>
        <v/>
      </c>
      <c r="F2827" s="281"/>
      <c r="G2827" s="282"/>
      <c r="H2827" s="283" t="str">
        <f>IF(G2827="","",IF(G2827&gt;(auxiliar!L$2*14),"Sim","Não"))</f>
        <v/>
      </c>
      <c r="I2827" s="384" t="str">
        <f t="shared" si="187"/>
        <v/>
      </c>
      <c r="J2827" s="381" t="str">
        <f>IF(Table9[[#This Row],[Código do agregado
'[Entidade']]]="","",IF(A2827&lt;&gt;A2826,"A",IF(J2826="A","B",IF(J2826="B","C",IF(J2826="C","D",IF(J2826="D","E",IF(J2826="E","F",IF(J2826="F","G",IF(J2826="G","H",IF(J2826="H","I",IF(J2826="I","J",IF(J2826="J","K",IF(J2826="K","L",IF(J2826="L","M",IF(J2826="M","N",IF(J2826="N","O",IF(J2826="O","P",IF(J2826="P","Q"))))))))))))))))))</f>
        <v/>
      </c>
      <c r="K2827" s="284" t="str">
        <f t="shared" si="0"/>
        <v/>
      </c>
      <c r="L2827" s="285" t="str">
        <f t="shared" si="1"/>
        <v/>
      </c>
      <c r="M2827" s="286" t="str">
        <f t="shared" ca="1" si="2"/>
        <v/>
      </c>
      <c r="U2827" s="275"/>
    </row>
    <row r="2828" spans="1:21" x14ac:dyDescent="0.25">
      <c r="A2828" s="276"/>
      <c r="B2828" s="287" t="str">
        <f>IF(Table9[[#This Row],[Código do agregado
'[Entidade']]]="","",(CONCATENATE(VLOOKUP(Table9[[#This Row],[Código do agregado
'[Entidade']]],Table8[[Código do agregado '[Entidade']]:[Código do agregado
'[1º Direito']]],8,FALSE),".",Table9[[#This Row],[Membro]])))</f>
        <v/>
      </c>
      <c r="C2828" s="278"/>
      <c r="D2828" s="279"/>
      <c r="E2828" s="280" t="str">
        <f ca="1">IF(Table9[[#This Row],[Data de nascimento (aaaa-mm-dd)]]="","",(IF(A2828="","",DATEDIF(D2828,NOW(),"y"))))</f>
        <v/>
      </c>
      <c r="F2828" s="281"/>
      <c r="G2828" s="282"/>
      <c r="H2828" s="283" t="str">
        <f>IF(G2828="","",IF(G2828&gt;(auxiliar!L$2*14),"Sim","Não"))</f>
        <v/>
      </c>
      <c r="I2828" s="384" t="str">
        <f t="shared" si="187"/>
        <v/>
      </c>
      <c r="J2828" s="381" t="str">
        <f>IF(Table9[[#This Row],[Código do agregado
'[Entidade']]]="","",IF(A2828&lt;&gt;A2827,"A",IF(J2827="A","B",IF(J2827="B","C",IF(J2827="C","D",IF(J2827="D","E",IF(J2827="E","F",IF(J2827="F","G",IF(J2827="G","H",IF(J2827="H","I",IF(J2827="I","J",IF(J2827="J","K",IF(J2827="K","L",IF(J2827="L","M",IF(J2827="M","N",IF(J2827="N","O",IF(J2827="O","P",IF(J2827="P","Q"))))))))))))))))))</f>
        <v/>
      </c>
      <c r="K2828" s="284" t="str">
        <f t="shared" si="0"/>
        <v/>
      </c>
      <c r="L2828" s="285" t="str">
        <f t="shared" si="1"/>
        <v/>
      </c>
      <c r="M2828" s="286" t="str">
        <f t="shared" ca="1" si="2"/>
        <v/>
      </c>
      <c r="U2828" s="275"/>
    </row>
    <row r="2829" spans="1:21" x14ac:dyDescent="0.25">
      <c r="A2829" s="276"/>
      <c r="B2829" s="287" t="str">
        <f>IF(Table9[[#This Row],[Código do agregado
'[Entidade']]]="","",(CONCATENATE(VLOOKUP(Table9[[#This Row],[Código do agregado
'[Entidade']]],Table8[[Código do agregado '[Entidade']]:[Código do agregado
'[1º Direito']]],8,FALSE),".",Table9[[#This Row],[Membro]])))</f>
        <v/>
      </c>
      <c r="C2829" s="278"/>
      <c r="D2829" s="279"/>
      <c r="E2829" s="280" t="str">
        <f ca="1">IF(Table9[[#This Row],[Data de nascimento (aaaa-mm-dd)]]="","",(IF(A2829="","",DATEDIF(D2829,NOW(),"y"))))</f>
        <v/>
      </c>
      <c r="F2829" s="281"/>
      <c r="G2829" s="282"/>
      <c r="H2829" s="283" t="str">
        <f>IF(G2829="","",IF(G2829&gt;(auxiliar!L$2*14),"Sim","Não"))</f>
        <v/>
      </c>
      <c r="I2829" s="384" t="str">
        <f t="shared" si="187"/>
        <v/>
      </c>
      <c r="J2829" s="381" t="str">
        <f>IF(Table9[[#This Row],[Código do agregado
'[Entidade']]]="","",IF(A2829&lt;&gt;A2828,"A",IF(J2828="A","B",IF(J2828="B","C",IF(J2828="C","D",IF(J2828="D","E",IF(J2828="E","F",IF(J2828="F","G",IF(J2828="G","H",IF(J2828="H","I",IF(J2828="I","J",IF(J2828="J","K",IF(J2828="K","L",IF(J2828="L","M",IF(J2828="M","N",IF(J2828="N","O",IF(J2828="O","P",IF(J2828="P","Q"))))))))))))))))))</f>
        <v/>
      </c>
      <c r="K2829" s="284" t="str">
        <f t="shared" si="0"/>
        <v/>
      </c>
      <c r="L2829" s="285" t="str">
        <f t="shared" si="1"/>
        <v/>
      </c>
      <c r="M2829" s="286" t="str">
        <f t="shared" ca="1" si="2"/>
        <v/>
      </c>
    </row>
    <row r="2830" spans="1:21" x14ac:dyDescent="0.25">
      <c r="A2830" s="276"/>
      <c r="B2830" s="287" t="str">
        <f>IF(Table9[[#This Row],[Código do agregado
'[Entidade']]]="","",(CONCATENATE(VLOOKUP(Table9[[#This Row],[Código do agregado
'[Entidade']]],Table8[[Código do agregado '[Entidade']]:[Código do agregado
'[1º Direito']]],8,FALSE),".",Table9[[#This Row],[Membro]])))</f>
        <v/>
      </c>
      <c r="C2830" s="278"/>
      <c r="D2830" s="279"/>
      <c r="E2830" s="280" t="str">
        <f ca="1">IF(Table9[[#This Row],[Data de nascimento (aaaa-mm-dd)]]="","",(IF(A2830="","",DATEDIF(D2830,NOW(),"y"))))</f>
        <v/>
      </c>
      <c r="F2830" s="281"/>
      <c r="G2830" s="282"/>
      <c r="H2830" s="283" t="str">
        <f>IF(G2830="","",IF(G2830&gt;(auxiliar!L$2*14),"Sim","Não"))</f>
        <v/>
      </c>
      <c r="I2830" s="384" t="str">
        <f t="shared" si="187"/>
        <v/>
      </c>
      <c r="J2830" s="381" t="str">
        <f>IF(Table9[[#This Row],[Código do agregado
'[Entidade']]]="","",IF(A2830&lt;&gt;A2829,"A",IF(J2829="A","B",IF(J2829="B","C",IF(J2829="C","D",IF(J2829="D","E",IF(J2829="E","F",IF(J2829="F","G",IF(J2829="G","H",IF(J2829="H","I",IF(J2829="I","J",IF(J2829="J","K",IF(J2829="K","L",IF(J2829="L","M",IF(J2829="M","N",IF(J2829="N","O",IF(J2829="O","P",IF(J2829="P","Q"))))))))))))))))))</f>
        <v/>
      </c>
      <c r="K2830" s="284" t="str">
        <f t="shared" si="0"/>
        <v/>
      </c>
      <c r="L2830" s="285" t="str">
        <f t="shared" si="1"/>
        <v/>
      </c>
      <c r="M2830" s="286" t="str">
        <f t="shared" ca="1" si="2"/>
        <v/>
      </c>
    </row>
    <row r="2831" spans="1:21" x14ac:dyDescent="0.25">
      <c r="A2831" s="276"/>
      <c r="B2831" s="287" t="str">
        <f>IF(Table9[[#This Row],[Código do agregado
'[Entidade']]]="","",(CONCATENATE(VLOOKUP(Table9[[#This Row],[Código do agregado
'[Entidade']]],Table8[[Código do agregado '[Entidade']]:[Código do agregado
'[1º Direito']]],8,FALSE),".",Table9[[#This Row],[Membro]])))</f>
        <v/>
      </c>
      <c r="C2831" s="278"/>
      <c r="D2831" s="279"/>
      <c r="E2831" s="280" t="str">
        <f ca="1">IF(Table9[[#This Row],[Data de nascimento (aaaa-mm-dd)]]="","",(IF(A2831="","",DATEDIF(D2831,NOW(),"y"))))</f>
        <v/>
      </c>
      <c r="F2831" s="281"/>
      <c r="G2831" s="282"/>
      <c r="H2831" s="283" t="str">
        <f>IF(G2831="","",IF(G2831&gt;(auxiliar!L$2*14),"Sim","Não"))</f>
        <v/>
      </c>
      <c r="I2831" s="384" t="str">
        <f t="shared" si="187"/>
        <v/>
      </c>
      <c r="J2831" s="381" t="str">
        <f>IF(Table9[[#This Row],[Código do agregado
'[Entidade']]]="","",IF(A2831&lt;&gt;A2830,"A",IF(J2830="A","B",IF(J2830="B","C",IF(J2830="C","D",IF(J2830="D","E",IF(J2830="E","F",IF(J2830="F","G",IF(J2830="G","H",IF(J2830="H","I",IF(J2830="I","J",IF(J2830="J","K",IF(J2830="K","L",IF(J2830="L","M",IF(J2830="M","N",IF(J2830="N","O",IF(J2830="O","P",IF(J2830="P","Q"))))))))))))))))))</f>
        <v/>
      </c>
      <c r="K2831" s="284" t="str">
        <f t="shared" si="0"/>
        <v/>
      </c>
      <c r="L2831" s="285" t="str">
        <f t="shared" si="1"/>
        <v/>
      </c>
      <c r="M2831" s="286" t="str">
        <f t="shared" ca="1" si="2"/>
        <v/>
      </c>
    </row>
    <row r="2832" spans="1:21" x14ac:dyDescent="0.25">
      <c r="A2832" s="276"/>
      <c r="B2832" s="287" t="str">
        <f>IF(Table9[[#This Row],[Código do agregado
'[Entidade']]]="","",(CONCATENATE(VLOOKUP(Table9[[#This Row],[Código do agregado
'[Entidade']]],Table8[[Código do agregado '[Entidade']]:[Código do agregado
'[1º Direito']]],8,FALSE),".",Table9[[#This Row],[Membro]])))</f>
        <v/>
      </c>
      <c r="C2832" s="278"/>
      <c r="D2832" s="279"/>
      <c r="E2832" s="280" t="str">
        <f ca="1">IF(Table9[[#This Row],[Data de nascimento (aaaa-mm-dd)]]="","",(IF(A2832="","",DATEDIF(D2832,NOW(),"y"))))</f>
        <v/>
      </c>
      <c r="F2832" s="281"/>
      <c r="G2832" s="282"/>
      <c r="H2832" s="283" t="str">
        <f>IF(G2832="","",IF(G2832&gt;(auxiliar!L$2*14),"Sim","Não"))</f>
        <v/>
      </c>
      <c r="I2832" s="384" t="str">
        <f t="shared" ref="I2832:I2839" si="188">IF(OR(AND(A2832="",A2833&lt;&gt;""),(AND(A2832&lt;&gt;"",OR(C2832="",D2832="",F2832="",AND(H2832="",L2832="Rend"))))),"NÃO","")</f>
        <v/>
      </c>
      <c r="J2832" s="381" t="str">
        <f>IF(Table9[[#This Row],[Código do agregado
'[Entidade']]]="","",IF(A2832&lt;&gt;A2831,"A",IF(J2831="A","B",IF(J2831="B","C",IF(J2831="C","D",IF(J2831="D","E",IF(J2831="E","F",IF(J2831="F","G",IF(J2831="G","H",IF(J2831="H","I",IF(J2831="I","J",IF(J2831="J","K",IF(J2831="K","L",IF(J2831="L","M",IF(J2831="M","N",IF(J2831="N","O",IF(J2831="O","P",IF(J2831="P","Q"))))))))))))))))))</f>
        <v/>
      </c>
      <c r="K2832" s="284" t="str">
        <f t="shared" ref="K2832:K2840" si="189">IFERROR(IF(OR(RIGHT(C2832,1)-(11-((9*LEFT(C2832,1)+8*MID(C2832,2,1)+7*MID(C2832,3,1)+6*MID(C2832,4,1)+5*MID(C2832,5,1)+4*MID(C2832,6,1)+3*MID(C2832,7,1)+2*MID(C2832,8,1))-(11*INT((9*LEFT(C2832,1)+8*MID(C2832,2,1)+7*MID(C2832,3,1)+6*MID(C2832,4,1)+5*MID(C2832,5,1)+4*MID(C2832,6,1)+3*MID(C2832,7,1)+2*MID(C2832,8,1))/11))))=0,RIGHT(C2832,1)-(11-((9*LEFT(C2832,1)+8*MID(C2832,2,1)+7*MID(C2832,3,1)+6*MID(C2832,4,1)+5*MID(C2832,5,1)+4*MID(C2832,6,1)+3*MID(C2832,7,1)+2*MID(C2832,8,1))-(11*INT((9*LEFT(C2832,1)+8*MID(C2832,2,1)+7*MID(C2832,3,1)+6*MID(C2832,4,1)+5*MID(C2832,5,1)+4*MID(C2832,6,1)+3*MID(C2832,7,1)+2*MID(C2832,8,1))/11))))=-11,RIGHT(C2832,1)-(11-((9*LEFT(C2832,1)+8*MID(C2832,2,1)+7*MID(C2832,3,1)+6*MID(C2832,4,1)+5*MID(C2832,5,1)+4*MID(C2832,6,1)+3*MID(C2832,7,1)+2*MID(C2832,8,1))-(11*INT((9*LEFT(C2832,1)+8*MID(C2832,2,1)+7*MID(C2832,3,1)+6*MID(C2832,4,1)+5*MID(C2832,5,1)+4*MID(C2832,6,1)+3*MID(C2832,7,1)+2*MID(C2832,8,1))/11))))=-10),"","X"),"")</f>
        <v/>
      </c>
      <c r="L2832" s="285" t="str">
        <f t="shared" ref="L2832:L2840" si="190">IF(RIGHT(B2832,1)="A","",IF(B2832="","",IF(OR(E2832&gt;65,AND(E2832&gt;17,E2832&lt;26)),"Rend","")))</f>
        <v/>
      </c>
      <c r="M2832" s="286" t="str">
        <f t="shared" ref="M2832:M2840" ca="1" si="191">IF(OR(E2832&lt;18,AND(H2832="Não",L2832="Rend")),"Dep","")</f>
        <v/>
      </c>
    </row>
    <row r="2833" spans="1:13" x14ac:dyDescent="0.25">
      <c r="A2833" s="276"/>
      <c r="B2833" s="287" t="str">
        <f>IF(Table9[[#This Row],[Código do agregado
'[Entidade']]]="","",(CONCATENATE(VLOOKUP(Table9[[#This Row],[Código do agregado
'[Entidade']]],Table8[[Código do agregado '[Entidade']]:[Código do agregado
'[1º Direito']]],8,FALSE),".",Table9[[#This Row],[Membro]])))</f>
        <v/>
      </c>
      <c r="C2833" s="278"/>
      <c r="D2833" s="279"/>
      <c r="E2833" s="280" t="str">
        <f ca="1">IF(Table9[[#This Row],[Data de nascimento (aaaa-mm-dd)]]="","",(IF(A2833="","",DATEDIF(D2833,NOW(),"y"))))</f>
        <v/>
      </c>
      <c r="F2833" s="281"/>
      <c r="G2833" s="282"/>
      <c r="H2833" s="283" t="str">
        <f>IF(G2833="","",IF(G2833&gt;(auxiliar!L$2*14),"Sim","Não"))</f>
        <v/>
      </c>
      <c r="I2833" s="384" t="str">
        <f t="shared" si="188"/>
        <v/>
      </c>
      <c r="J2833" s="381" t="str">
        <f>IF(Table9[[#This Row],[Código do agregado
'[Entidade']]]="","",IF(A2833&lt;&gt;A2832,"A",IF(J2832="A","B",IF(J2832="B","C",IF(J2832="C","D",IF(J2832="D","E",IF(J2832="E","F",IF(J2832="F","G",IF(J2832="G","H",IF(J2832="H","I",IF(J2832="I","J",IF(J2832="J","K",IF(J2832="K","L",IF(J2832="L","M",IF(J2832="M","N",IF(J2832="N","O",IF(J2832="O","P",IF(J2832="P","Q"))))))))))))))))))</f>
        <v/>
      </c>
      <c r="K2833" s="284" t="str">
        <f t="shared" si="189"/>
        <v/>
      </c>
      <c r="L2833" s="285" t="str">
        <f t="shared" si="190"/>
        <v/>
      </c>
      <c r="M2833" s="286" t="str">
        <f t="shared" ca="1" si="191"/>
        <v/>
      </c>
    </row>
    <row r="2834" spans="1:13" x14ac:dyDescent="0.25">
      <c r="A2834" s="276"/>
      <c r="B2834" s="287" t="str">
        <f>IF(Table9[[#This Row],[Código do agregado
'[Entidade']]]="","",(CONCATENATE(VLOOKUP(Table9[[#This Row],[Código do agregado
'[Entidade']]],Table8[[Código do agregado '[Entidade']]:[Código do agregado
'[1º Direito']]],8,FALSE),".",Table9[[#This Row],[Membro]])))</f>
        <v/>
      </c>
      <c r="C2834" s="278"/>
      <c r="D2834" s="279"/>
      <c r="E2834" s="280" t="str">
        <f ca="1">IF(Table9[[#This Row],[Data de nascimento (aaaa-mm-dd)]]="","",(IF(A2834="","",DATEDIF(D2834,NOW(),"y"))))</f>
        <v/>
      </c>
      <c r="F2834" s="281"/>
      <c r="G2834" s="282"/>
      <c r="H2834" s="283" t="str">
        <f>IF(G2834="","",IF(G2834&gt;(auxiliar!L$2*14),"Sim","Não"))</f>
        <v/>
      </c>
      <c r="I2834" s="384" t="str">
        <f t="shared" si="188"/>
        <v/>
      </c>
      <c r="J2834" s="381" t="str">
        <f>IF(Table9[[#This Row],[Código do agregado
'[Entidade']]]="","",IF(A2834&lt;&gt;A2833,"A",IF(J2833="A","B",IF(J2833="B","C",IF(J2833="C","D",IF(J2833="D","E",IF(J2833="E","F",IF(J2833="F","G",IF(J2833="G","H",IF(J2833="H","I",IF(J2833="I","J",IF(J2833="J","K",IF(J2833="K","L",IF(J2833="L","M",IF(J2833="M","N",IF(J2833="N","O",IF(J2833="O","P",IF(J2833="P","Q"))))))))))))))))))</f>
        <v/>
      </c>
      <c r="K2834" s="284" t="str">
        <f t="shared" si="189"/>
        <v/>
      </c>
      <c r="L2834" s="285" t="str">
        <f t="shared" si="190"/>
        <v/>
      </c>
      <c r="M2834" s="286" t="str">
        <f t="shared" ca="1" si="191"/>
        <v/>
      </c>
    </row>
    <row r="2835" spans="1:13" x14ac:dyDescent="0.25">
      <c r="A2835" s="276"/>
      <c r="B2835" s="287" t="str">
        <f>IF(Table9[[#This Row],[Código do agregado
'[Entidade']]]="","",(CONCATENATE(VLOOKUP(Table9[[#This Row],[Código do agregado
'[Entidade']]],Table8[[Código do agregado '[Entidade']]:[Código do agregado
'[1º Direito']]],8,FALSE),".",Table9[[#This Row],[Membro]])))</f>
        <v/>
      </c>
      <c r="C2835" s="278"/>
      <c r="D2835" s="279"/>
      <c r="E2835" s="280" t="str">
        <f ca="1">IF(Table9[[#This Row],[Data de nascimento (aaaa-mm-dd)]]="","",(IF(A2835="","",DATEDIF(D2835,NOW(),"y"))))</f>
        <v/>
      </c>
      <c r="F2835" s="281"/>
      <c r="G2835" s="282"/>
      <c r="H2835" s="283" t="str">
        <f>IF(G2835="","",IF(G2835&gt;(auxiliar!L$2*14),"Sim","Não"))</f>
        <v/>
      </c>
      <c r="I2835" s="384" t="str">
        <f t="shared" si="188"/>
        <v/>
      </c>
      <c r="J2835" s="381" t="str">
        <f>IF(Table9[[#This Row],[Código do agregado
'[Entidade']]]="","",IF(A2835&lt;&gt;A2834,"A",IF(J2834="A","B",IF(J2834="B","C",IF(J2834="C","D",IF(J2834="D","E",IF(J2834="E","F",IF(J2834="F","G",IF(J2834="G","H",IF(J2834="H","I",IF(J2834="I","J",IF(J2834="J","K",IF(J2834="K","L",IF(J2834="L","M",IF(J2834="M","N",IF(J2834="N","O",IF(J2834="O","P",IF(J2834="P","Q"))))))))))))))))))</f>
        <v/>
      </c>
      <c r="K2835" s="284" t="str">
        <f t="shared" si="189"/>
        <v/>
      </c>
      <c r="L2835" s="285" t="str">
        <f t="shared" si="190"/>
        <v/>
      </c>
      <c r="M2835" s="286" t="str">
        <f t="shared" ca="1" si="191"/>
        <v/>
      </c>
    </row>
    <row r="2836" spans="1:13" x14ac:dyDescent="0.25">
      <c r="A2836" s="276"/>
      <c r="B2836" s="287" t="str">
        <f>IF(Table9[[#This Row],[Código do agregado
'[Entidade']]]="","",(CONCATENATE(VLOOKUP(Table9[[#This Row],[Código do agregado
'[Entidade']]],Table8[[Código do agregado '[Entidade']]:[Código do agregado
'[1º Direito']]],8,FALSE),".",Table9[[#This Row],[Membro]])))</f>
        <v/>
      </c>
      <c r="C2836" s="278"/>
      <c r="D2836" s="279"/>
      <c r="E2836" s="280" t="str">
        <f ca="1">IF(Table9[[#This Row],[Data de nascimento (aaaa-mm-dd)]]="","",(IF(A2836="","",DATEDIF(D2836,NOW(),"y"))))</f>
        <v/>
      </c>
      <c r="F2836" s="281"/>
      <c r="G2836" s="282"/>
      <c r="H2836" s="283" t="str">
        <f>IF(G2836="","",IF(G2836&gt;(auxiliar!L$2*14),"Sim","Não"))</f>
        <v/>
      </c>
      <c r="I2836" s="384" t="str">
        <f t="shared" si="188"/>
        <v/>
      </c>
      <c r="J2836" s="381" t="str">
        <f>IF(Table9[[#This Row],[Código do agregado
'[Entidade']]]="","",IF(A2836&lt;&gt;A2835,"A",IF(J2835="A","B",IF(J2835="B","C",IF(J2835="C","D",IF(J2835="D","E",IF(J2835="E","F",IF(J2835="F","G",IF(J2835="G","H",IF(J2835="H","I",IF(J2835="I","J",IF(J2835="J","K",IF(J2835="K","L",IF(J2835="L","M",IF(J2835="M","N",IF(J2835="N","O",IF(J2835="O","P",IF(J2835="P","Q"))))))))))))))))))</f>
        <v/>
      </c>
      <c r="K2836" s="284" t="str">
        <f t="shared" si="189"/>
        <v/>
      </c>
      <c r="L2836" s="285" t="str">
        <f t="shared" si="190"/>
        <v/>
      </c>
      <c r="M2836" s="286" t="str">
        <f t="shared" ca="1" si="191"/>
        <v/>
      </c>
    </row>
    <row r="2837" spans="1:13" x14ac:dyDescent="0.25">
      <c r="A2837" s="276"/>
      <c r="B2837" s="287" t="str">
        <f>IF(Table9[[#This Row],[Código do agregado
'[Entidade']]]="","",(CONCATENATE(VLOOKUP(Table9[[#This Row],[Código do agregado
'[Entidade']]],Table8[[Código do agregado '[Entidade']]:[Código do agregado
'[1º Direito']]],8,FALSE),".",Table9[[#This Row],[Membro]])))</f>
        <v/>
      </c>
      <c r="C2837" s="278"/>
      <c r="D2837" s="279"/>
      <c r="E2837" s="280" t="str">
        <f ca="1">IF(Table9[[#This Row],[Data de nascimento (aaaa-mm-dd)]]="","",(IF(A2837="","",DATEDIF(D2837,NOW(),"y"))))</f>
        <v/>
      </c>
      <c r="F2837" s="281"/>
      <c r="G2837" s="282"/>
      <c r="H2837" s="283" t="str">
        <f>IF(G2837="","",IF(G2837&gt;(auxiliar!L$2*14),"Sim","Não"))</f>
        <v/>
      </c>
      <c r="I2837" s="384" t="str">
        <f t="shared" si="188"/>
        <v/>
      </c>
      <c r="J2837" s="381" t="str">
        <f>IF(Table9[[#This Row],[Código do agregado
'[Entidade']]]="","",IF(A2837&lt;&gt;A2836,"A",IF(J2836="A","B",IF(J2836="B","C",IF(J2836="C","D",IF(J2836="D","E",IF(J2836="E","F",IF(J2836="F","G",IF(J2836="G","H",IF(J2836="H","I",IF(J2836="I","J",IF(J2836="J","K",IF(J2836="K","L",IF(J2836="L","M",IF(J2836="M","N",IF(J2836="N","O",IF(J2836="O","P",IF(J2836="P","Q"))))))))))))))))))</f>
        <v/>
      </c>
      <c r="K2837" s="284" t="str">
        <f t="shared" si="189"/>
        <v/>
      </c>
      <c r="L2837" s="285" t="str">
        <f t="shared" si="190"/>
        <v/>
      </c>
      <c r="M2837" s="286" t="str">
        <f t="shared" ca="1" si="191"/>
        <v/>
      </c>
    </row>
    <row r="2838" spans="1:13" x14ac:dyDescent="0.25">
      <c r="A2838" s="276"/>
      <c r="B2838" s="287" t="str">
        <f>IF(Table9[[#This Row],[Código do agregado
'[Entidade']]]="","",(CONCATENATE(VLOOKUP(Table9[[#This Row],[Código do agregado
'[Entidade']]],Table8[[Código do agregado '[Entidade']]:[Código do agregado
'[1º Direito']]],8,FALSE),".",Table9[[#This Row],[Membro]])))</f>
        <v/>
      </c>
      <c r="C2838" s="278"/>
      <c r="D2838" s="279"/>
      <c r="E2838" s="280" t="str">
        <f ca="1">IF(Table9[[#This Row],[Data de nascimento (aaaa-mm-dd)]]="","",(IF(A2838="","",DATEDIF(D2838,NOW(),"y"))))</f>
        <v/>
      </c>
      <c r="F2838" s="281"/>
      <c r="G2838" s="282"/>
      <c r="H2838" s="283" t="str">
        <f>IF(G2838="","",IF(G2838&gt;(auxiliar!L$2*14),"Sim","Não"))</f>
        <v/>
      </c>
      <c r="I2838" s="384" t="str">
        <f t="shared" si="188"/>
        <v/>
      </c>
      <c r="J2838" s="381" t="str">
        <f>IF(Table9[[#This Row],[Código do agregado
'[Entidade']]]="","",IF(A2838&lt;&gt;A2837,"A",IF(J2837="A","B",IF(J2837="B","C",IF(J2837="C","D",IF(J2837="D","E",IF(J2837="E","F",IF(J2837="F","G",IF(J2837="G","H",IF(J2837="H","I",IF(J2837="I","J",IF(J2837="J","K",IF(J2837="K","L",IF(J2837="L","M",IF(J2837="M","N",IF(J2837="N","O",IF(J2837="O","P",IF(J2837="P","Q"))))))))))))))))))</f>
        <v/>
      </c>
      <c r="K2838" s="284" t="str">
        <f t="shared" si="189"/>
        <v/>
      </c>
      <c r="L2838" s="285" t="str">
        <f t="shared" si="190"/>
        <v/>
      </c>
      <c r="M2838" s="286" t="str">
        <f t="shared" ca="1" si="191"/>
        <v/>
      </c>
    </row>
    <row r="2839" spans="1:13" x14ac:dyDescent="0.25">
      <c r="A2839" s="276"/>
      <c r="B2839" s="287" t="str">
        <f>IF(Table9[[#This Row],[Código do agregado
'[Entidade']]]="","",(CONCATENATE(VLOOKUP(Table9[[#This Row],[Código do agregado
'[Entidade']]],Table8[[Código do agregado '[Entidade']]:[Código do agregado
'[1º Direito']]],8,FALSE),".",Table9[[#This Row],[Membro]])))</f>
        <v/>
      </c>
      <c r="C2839" s="278"/>
      <c r="D2839" s="279"/>
      <c r="E2839" s="280" t="str">
        <f ca="1">IF(Table9[[#This Row],[Data de nascimento (aaaa-mm-dd)]]="","",(IF(A2839="","",DATEDIF(D2839,NOW(),"y"))))</f>
        <v/>
      </c>
      <c r="F2839" s="281"/>
      <c r="G2839" s="282"/>
      <c r="H2839" s="283" t="str">
        <f>IF(G2839="","",IF(G2839&gt;(auxiliar!L$2*14),"Sim","Não"))</f>
        <v/>
      </c>
      <c r="I2839" s="384" t="str">
        <f t="shared" si="188"/>
        <v/>
      </c>
      <c r="J2839" s="381" t="str">
        <f>IF(Table9[[#This Row],[Código do agregado
'[Entidade']]]="","",IF(A2839&lt;&gt;A2838,"A",IF(J2838="A","B",IF(J2838="B","C",IF(J2838="C","D",IF(J2838="D","E",IF(J2838="E","F",IF(J2838="F","G",IF(J2838="G","H",IF(J2838="H","I",IF(J2838="I","J",IF(J2838="J","K",IF(J2838="K","L",IF(J2838="L","M",IF(J2838="M","N",IF(J2838="N","O",IF(J2838="O","P",IF(J2838="P","Q"))))))))))))))))))</f>
        <v/>
      </c>
      <c r="K2839" s="284" t="str">
        <f t="shared" si="189"/>
        <v/>
      </c>
      <c r="L2839" s="285" t="str">
        <f t="shared" si="190"/>
        <v/>
      </c>
      <c r="M2839" s="286" t="str">
        <f t="shared" ca="1" si="191"/>
        <v/>
      </c>
    </row>
    <row r="2840" spans="1:13" x14ac:dyDescent="0.25">
      <c r="A2840" s="276"/>
      <c r="B2840" s="287" t="str">
        <f>IF(Table9[[#This Row],[Código do agregado
'[Entidade']]]="","",(CONCATENATE(VLOOKUP(Table9[[#This Row],[Código do agregado
'[Entidade']]],Table8[[Código do agregado '[Entidade']]:[Código do agregado
'[1º Direito']]],8,FALSE),".",Table9[[#This Row],[Membro]])))</f>
        <v/>
      </c>
      <c r="C2840" s="278"/>
      <c r="D2840" s="279"/>
      <c r="E2840" s="280" t="str">
        <f ca="1">IF(Table9[[#This Row],[Data de nascimento (aaaa-mm-dd)]]="","",(IF(A2840="","",DATEDIF(D2840,NOW(),"y"))))</f>
        <v/>
      </c>
      <c r="F2840" s="281"/>
      <c r="G2840" s="282"/>
      <c r="H2840" s="283" t="str">
        <f>IF(G2840="","",IF(G2840&gt;(auxiliar!L$2*14),"Sim","Não"))</f>
        <v/>
      </c>
      <c r="I2840" s="384" t="str">
        <f>IF(OR(AND(A2840="",A3127&lt;&gt;""),(AND(A2840&lt;&gt;"",OR(C2840="",D2840="",F2840="",AND(H2840="",L2840="Rend"))))),"NÃO","")</f>
        <v/>
      </c>
      <c r="J2840" s="381" t="str">
        <f>IF(Table9[[#This Row],[Código do agregado
'[Entidade']]]="","",IF(A2840&lt;&gt;A2839,"A",IF(J2839="A","B",IF(J2839="B","C",IF(J2839="C","D",IF(J2839="D","E",IF(J2839="E","F",IF(J2839="F","G",IF(J2839="G","H",IF(J2839="H","I",IF(J2839="I","J",IF(J2839="J","K",IF(J2839="K","L",IF(J2839="L","M",IF(J2839="M","N",IF(J2839="N","O",IF(J2839="O","P",IF(J2839="P","Q"))))))))))))))))))</f>
        <v/>
      </c>
      <c r="K2840" s="284" t="str">
        <f t="shared" si="189"/>
        <v/>
      </c>
      <c r="L2840" s="285" t="str">
        <f t="shared" si="190"/>
        <v/>
      </c>
      <c r="M2840" s="286" t="str">
        <f t="shared" ca="1" si="191"/>
        <v/>
      </c>
    </row>
    <row r="2841" spans="1:13" x14ac:dyDescent="0.25">
      <c r="A2841" s="276"/>
      <c r="B2841" s="287" t="str">
        <f>IF(Table9[[#This Row],[Código do agregado
'[Entidade']]]="","",(CONCATENATE(VLOOKUP(Table9[[#This Row],[Código do agregado
'[Entidade']]],Table8[[Código do agregado '[Entidade']]:[Código do agregado
'[1º Direito']]],8,FALSE),".",Table9[[#This Row],[Membro]])))</f>
        <v/>
      </c>
      <c r="C2841" s="278"/>
      <c r="D2841" s="279"/>
      <c r="E2841" s="280" t="str">
        <f ca="1">IF(Table9[[#This Row],[Data de nascimento (aaaa-mm-dd)]]="","",(IF(A2841="","",DATEDIF(D2841,NOW(),"y"))))</f>
        <v/>
      </c>
      <c r="F2841" s="281"/>
      <c r="G2841" s="282"/>
      <c r="H2841" s="283" t="str">
        <f>IF(G2841="","",IF(G2841&gt;(auxiliar!L$2*14),"Sim","Não"))</f>
        <v/>
      </c>
      <c r="I2841" s="384" t="str">
        <f>IF(OR(AND(A2841="",A3128&lt;&gt;""),(AND(A2841&lt;&gt;"",OR(C2841="",D2841="",F2841="",AND(H2841="",L2841="Rend"))))),"NÃO","")</f>
        <v/>
      </c>
      <c r="J2841" s="381" t="str">
        <f>IF(Table9[[#This Row],[Código do agregado
'[Entidade']]]="","",IF(A2841&lt;&gt;A2840,"A",IF(J2840="A","B",IF(J2840="B","C",IF(J2840="C","D",IF(J2840="D","E",IF(J2840="E","F",IF(J2840="F","G",IF(J2840="G","H",IF(J2840="H","I",IF(J2840="I","J",IF(J2840="J","K",IF(J2840="K","L",IF(J2840="L","M",IF(J2840="M","N",IF(J2840="N","O",IF(J2840="O","P",IF(J2840="P","Q"))))))))))))))))))</f>
        <v/>
      </c>
      <c r="K2841" s="284" t="str">
        <f t="shared" ref="K2841:K2904" si="192">IFERROR(IF(OR(RIGHT(C2841,1)-(11-((9*LEFT(C2841,1)+8*MID(C2841,2,1)+7*MID(C2841,3,1)+6*MID(C2841,4,1)+5*MID(C2841,5,1)+4*MID(C2841,6,1)+3*MID(C2841,7,1)+2*MID(C2841,8,1))-(11*INT((9*LEFT(C2841,1)+8*MID(C2841,2,1)+7*MID(C2841,3,1)+6*MID(C2841,4,1)+5*MID(C2841,5,1)+4*MID(C2841,6,1)+3*MID(C2841,7,1)+2*MID(C2841,8,1))/11))))=0,RIGHT(C2841,1)-(11-((9*LEFT(C2841,1)+8*MID(C2841,2,1)+7*MID(C2841,3,1)+6*MID(C2841,4,1)+5*MID(C2841,5,1)+4*MID(C2841,6,1)+3*MID(C2841,7,1)+2*MID(C2841,8,1))-(11*INT((9*LEFT(C2841,1)+8*MID(C2841,2,1)+7*MID(C2841,3,1)+6*MID(C2841,4,1)+5*MID(C2841,5,1)+4*MID(C2841,6,1)+3*MID(C2841,7,1)+2*MID(C2841,8,1))/11))))=-11,RIGHT(C2841,1)-(11-((9*LEFT(C2841,1)+8*MID(C2841,2,1)+7*MID(C2841,3,1)+6*MID(C2841,4,1)+5*MID(C2841,5,1)+4*MID(C2841,6,1)+3*MID(C2841,7,1)+2*MID(C2841,8,1))-(11*INT((9*LEFT(C2841,1)+8*MID(C2841,2,1)+7*MID(C2841,3,1)+6*MID(C2841,4,1)+5*MID(C2841,5,1)+4*MID(C2841,6,1)+3*MID(C2841,7,1)+2*MID(C2841,8,1))/11))))=-10),"","X"),"")</f>
        <v/>
      </c>
      <c r="L2841" s="285" t="str">
        <f t="shared" ref="L2841:L2904" si="193">IF(RIGHT(B2841,1)="A","",IF(B2841="","",IF(OR(E2841&gt;65,AND(E2841&gt;17,E2841&lt;26)),"Rend","")))</f>
        <v/>
      </c>
      <c r="M2841" s="286" t="str">
        <f t="shared" ref="M2841:M2904" ca="1" si="194">IF(OR(E2841&lt;18,AND(H2841="Não",L2841="Rend")),"Dep","")</f>
        <v/>
      </c>
    </row>
    <row r="2842" spans="1:13" x14ac:dyDescent="0.25">
      <c r="A2842" s="276"/>
      <c r="B2842" s="287" t="str">
        <f>IF(Table9[[#This Row],[Código do agregado
'[Entidade']]]="","",(CONCATENATE(VLOOKUP(Table9[[#This Row],[Código do agregado
'[Entidade']]],Table8[[Código do agregado '[Entidade']]:[Código do agregado
'[1º Direito']]],8,FALSE),".",Table9[[#This Row],[Membro]])))</f>
        <v/>
      </c>
      <c r="C2842" s="278"/>
      <c r="D2842" s="279"/>
      <c r="E2842" s="280" t="str">
        <f ca="1">IF(Table9[[#This Row],[Data de nascimento (aaaa-mm-dd)]]="","",(IF(A2842="","",DATEDIF(D2842,NOW(),"y"))))</f>
        <v/>
      </c>
      <c r="F2842" s="281"/>
      <c r="G2842" s="282"/>
      <c r="H2842" s="283" t="str">
        <f>IF(G2842="","",IF(G2842&gt;(auxiliar!L$2*14),"Sim","Não"))</f>
        <v/>
      </c>
      <c r="I2842" s="384" t="str">
        <f>IF(OR(AND(A2842="",A3129&lt;&gt;""),(AND(A2842&lt;&gt;"",OR(C2842="",D2842="",F2842="",AND(H2842="",L2842="Rend"))))),"NÃO","")</f>
        <v/>
      </c>
      <c r="J2842" s="381" t="str">
        <f>IF(Table9[[#This Row],[Código do agregado
'[Entidade']]]="","",IF(A2842&lt;&gt;A2841,"A",IF(J2841="A","B",IF(J2841="B","C",IF(J2841="C","D",IF(J2841="D","E",IF(J2841="E","F",IF(J2841="F","G",IF(J2841="G","H",IF(J2841="H","I",IF(J2841="I","J",IF(J2841="J","K",IF(J2841="K","L",IF(J2841="L","M",IF(J2841="M","N",IF(J2841="N","O",IF(J2841="O","P",IF(J2841="P","Q"))))))))))))))))))</f>
        <v/>
      </c>
      <c r="K2842" s="284" t="str">
        <f t="shared" si="192"/>
        <v/>
      </c>
      <c r="L2842" s="285" t="str">
        <f t="shared" si="193"/>
        <v/>
      </c>
      <c r="M2842" s="286" t="str">
        <f t="shared" ca="1" si="194"/>
        <v/>
      </c>
    </row>
    <row r="2843" spans="1:13" x14ac:dyDescent="0.25">
      <c r="A2843" s="276"/>
      <c r="B2843" s="287" t="str">
        <f>IF(Table9[[#This Row],[Código do agregado
'[Entidade']]]="","",(CONCATENATE(VLOOKUP(Table9[[#This Row],[Código do agregado
'[Entidade']]],Table8[[Código do agregado '[Entidade']]:[Código do agregado
'[1º Direito']]],8,FALSE),".",Table9[[#This Row],[Membro]])))</f>
        <v/>
      </c>
      <c r="C2843" s="278"/>
      <c r="D2843" s="279"/>
      <c r="E2843" s="280" t="str">
        <f ca="1">IF(Table9[[#This Row],[Data de nascimento (aaaa-mm-dd)]]="","",(IF(A2843="","",DATEDIF(D2843,NOW(),"y"))))</f>
        <v/>
      </c>
      <c r="F2843" s="281"/>
      <c r="G2843" s="282"/>
      <c r="H2843" s="283" t="str">
        <f>IF(G2843="","",IF(G2843&gt;(auxiliar!L$2*14),"Sim","Não"))</f>
        <v/>
      </c>
      <c r="I2843" s="384" t="str">
        <f t="shared" ref="I2843:I2906" si="195">IF(OR(AND(A2843="",A3130&lt;&gt;""),(AND(A2843&lt;&gt;"",OR(C2843="",D2843="",F2843="",AND(H2843="",L2843="Rend"))))),"NÃO","")</f>
        <v/>
      </c>
      <c r="J2843" s="381" t="str">
        <f>IF(Table9[[#This Row],[Código do agregado
'[Entidade']]]="","",IF(A2843&lt;&gt;A2842,"A",IF(J2842="A","B",IF(J2842="B","C",IF(J2842="C","D",IF(J2842="D","E",IF(J2842="E","F",IF(J2842="F","G",IF(J2842="G","H",IF(J2842="H","I",IF(J2842="I","J",IF(J2842="J","K",IF(J2842="K","L",IF(J2842="L","M",IF(J2842="M","N",IF(J2842="N","O",IF(J2842="O","P",IF(J2842="P","Q"))))))))))))))))))</f>
        <v/>
      </c>
      <c r="K2843" s="284" t="str">
        <f t="shared" si="192"/>
        <v/>
      </c>
      <c r="L2843" s="285" t="str">
        <f t="shared" si="193"/>
        <v/>
      </c>
      <c r="M2843" s="286" t="str">
        <f t="shared" ca="1" si="194"/>
        <v/>
      </c>
    </row>
    <row r="2844" spans="1:13" x14ac:dyDescent="0.25">
      <c r="A2844" s="276"/>
      <c r="B2844" s="287" t="str">
        <f>IF(Table9[[#This Row],[Código do agregado
'[Entidade']]]="","",(CONCATENATE(VLOOKUP(Table9[[#This Row],[Código do agregado
'[Entidade']]],Table8[[Código do agregado '[Entidade']]:[Código do agregado
'[1º Direito']]],8,FALSE),".",Table9[[#This Row],[Membro]])))</f>
        <v/>
      </c>
      <c r="C2844" s="278"/>
      <c r="D2844" s="279"/>
      <c r="E2844" s="280" t="str">
        <f ca="1">IF(Table9[[#This Row],[Data de nascimento (aaaa-mm-dd)]]="","",(IF(A2844="","",DATEDIF(D2844,NOW(),"y"))))</f>
        <v/>
      </c>
      <c r="F2844" s="281"/>
      <c r="G2844" s="282"/>
      <c r="H2844" s="283" t="str">
        <f>IF(G2844="","",IF(G2844&gt;(auxiliar!L$2*14),"Sim","Não"))</f>
        <v/>
      </c>
      <c r="I2844" s="384" t="str">
        <f t="shared" si="195"/>
        <v/>
      </c>
      <c r="J2844" s="381" t="str">
        <f>IF(Table9[[#This Row],[Código do agregado
'[Entidade']]]="","",IF(A2844&lt;&gt;A2843,"A",IF(J2843="A","B",IF(J2843="B","C",IF(J2843="C","D",IF(J2843="D","E",IF(J2843="E","F",IF(J2843="F","G",IF(J2843="G","H",IF(J2843="H","I",IF(J2843="I","J",IF(J2843="J","K",IF(J2843="K","L",IF(J2843="L","M",IF(J2843="M","N",IF(J2843="N","O",IF(J2843="O","P",IF(J2843="P","Q"))))))))))))))))))</f>
        <v/>
      </c>
      <c r="K2844" s="284" t="str">
        <f t="shared" si="192"/>
        <v/>
      </c>
      <c r="L2844" s="285" t="str">
        <f t="shared" si="193"/>
        <v/>
      </c>
      <c r="M2844" s="286" t="str">
        <f t="shared" ca="1" si="194"/>
        <v/>
      </c>
    </row>
    <row r="2845" spans="1:13" x14ac:dyDescent="0.25">
      <c r="A2845" s="276"/>
      <c r="B2845" s="287" t="str">
        <f>IF(Table9[[#This Row],[Código do agregado
'[Entidade']]]="","",(CONCATENATE(VLOOKUP(Table9[[#This Row],[Código do agregado
'[Entidade']]],Table8[[Código do agregado '[Entidade']]:[Código do agregado
'[1º Direito']]],8,FALSE),".",Table9[[#This Row],[Membro]])))</f>
        <v/>
      </c>
      <c r="C2845" s="278"/>
      <c r="D2845" s="279"/>
      <c r="E2845" s="280" t="str">
        <f ca="1">IF(Table9[[#This Row],[Data de nascimento (aaaa-mm-dd)]]="","",(IF(A2845="","",DATEDIF(D2845,NOW(),"y"))))</f>
        <v/>
      </c>
      <c r="F2845" s="281"/>
      <c r="G2845" s="282"/>
      <c r="H2845" s="283" t="str">
        <f>IF(G2845="","",IF(G2845&gt;(auxiliar!L$2*14),"Sim","Não"))</f>
        <v/>
      </c>
      <c r="I2845" s="384" t="str">
        <f t="shared" si="195"/>
        <v>NÃO</v>
      </c>
      <c r="J2845" s="381" t="str">
        <f>IF(Table9[[#This Row],[Código do agregado
'[Entidade']]]="","",IF(A2845&lt;&gt;A2844,"A",IF(J2844="A","B",IF(J2844="B","C",IF(J2844="C","D",IF(J2844="D","E",IF(J2844="E","F",IF(J2844="F","G",IF(J2844="G","H",IF(J2844="H","I",IF(J2844="I","J",IF(J2844="J","K",IF(J2844="K","L",IF(J2844="L","M",IF(J2844="M","N",IF(J2844="N","O",IF(J2844="O","P",IF(J2844="P","Q"))))))))))))))))))</f>
        <v/>
      </c>
      <c r="K2845" s="284" t="str">
        <f t="shared" si="192"/>
        <v/>
      </c>
      <c r="L2845" s="285" t="str">
        <f t="shared" si="193"/>
        <v/>
      </c>
      <c r="M2845" s="286" t="str">
        <f t="shared" ca="1" si="194"/>
        <v/>
      </c>
    </row>
    <row r="2846" spans="1:13" x14ac:dyDescent="0.25">
      <c r="A2846" s="276"/>
      <c r="B2846" s="287" t="str">
        <f>IF(Table9[[#This Row],[Código do agregado
'[Entidade']]]="","",(CONCATENATE(VLOOKUP(Table9[[#This Row],[Código do agregado
'[Entidade']]],Table8[[Código do agregado '[Entidade']]:[Código do agregado
'[1º Direito']]],8,FALSE),".",Table9[[#This Row],[Membro]])))</f>
        <v/>
      </c>
      <c r="C2846" s="278"/>
      <c r="D2846" s="279"/>
      <c r="E2846" s="280" t="str">
        <f ca="1">IF(Table9[[#This Row],[Data de nascimento (aaaa-mm-dd)]]="","",(IF(A2846="","",DATEDIF(D2846,NOW(),"y"))))</f>
        <v/>
      </c>
      <c r="F2846" s="281"/>
      <c r="G2846" s="282"/>
      <c r="H2846" s="283" t="str">
        <f>IF(G2846="","",IF(G2846&gt;(auxiliar!L$2*14),"Sim","Não"))</f>
        <v/>
      </c>
      <c r="I2846" s="384" t="str">
        <f t="shared" si="195"/>
        <v/>
      </c>
      <c r="J2846" s="381" t="str">
        <f>IF(Table9[[#This Row],[Código do agregado
'[Entidade']]]="","",IF(A2846&lt;&gt;A2845,"A",IF(J2845="A","B",IF(J2845="B","C",IF(J2845="C","D",IF(J2845="D","E",IF(J2845="E","F",IF(J2845="F","G",IF(J2845="G","H",IF(J2845="H","I",IF(J2845="I","J",IF(J2845="J","K",IF(J2845="K","L",IF(J2845="L","M",IF(J2845="M","N",IF(J2845="N","O",IF(J2845="O","P",IF(J2845="P","Q"))))))))))))))))))</f>
        <v/>
      </c>
      <c r="K2846" s="284" t="str">
        <f t="shared" si="192"/>
        <v/>
      </c>
      <c r="L2846" s="285" t="str">
        <f t="shared" si="193"/>
        <v/>
      </c>
      <c r="M2846" s="286" t="str">
        <f t="shared" ca="1" si="194"/>
        <v/>
      </c>
    </row>
    <row r="2847" spans="1:13" x14ac:dyDescent="0.25">
      <c r="A2847" s="276"/>
      <c r="B2847" s="287" t="str">
        <f>IF(Table9[[#This Row],[Código do agregado
'[Entidade']]]="","",(CONCATENATE(VLOOKUP(Table9[[#This Row],[Código do agregado
'[Entidade']]],Table8[[Código do agregado '[Entidade']]:[Código do agregado
'[1º Direito']]],8,FALSE),".",Table9[[#This Row],[Membro]])))</f>
        <v/>
      </c>
      <c r="C2847" s="278"/>
      <c r="D2847" s="279"/>
      <c r="E2847" s="280" t="str">
        <f ca="1">IF(Table9[[#This Row],[Data de nascimento (aaaa-mm-dd)]]="","",(IF(A2847="","",DATEDIF(D2847,NOW(),"y"))))</f>
        <v/>
      </c>
      <c r="F2847" s="281"/>
      <c r="G2847" s="282"/>
      <c r="H2847" s="283" t="str">
        <f>IF(G2847="","",IF(G2847&gt;(auxiliar!L$2*14),"Sim","Não"))</f>
        <v/>
      </c>
      <c r="I2847" s="384" t="str">
        <f t="shared" si="195"/>
        <v/>
      </c>
      <c r="J2847" s="381" t="str">
        <f>IF(Table9[[#This Row],[Código do agregado
'[Entidade']]]="","",IF(A2847&lt;&gt;A2846,"A",IF(J2846="A","B",IF(J2846="B","C",IF(J2846="C","D",IF(J2846="D","E",IF(J2846="E","F",IF(J2846="F","G",IF(J2846="G","H",IF(J2846="H","I",IF(J2846="I","J",IF(J2846="J","K",IF(J2846="K","L",IF(J2846="L","M",IF(J2846="M","N",IF(J2846="N","O",IF(J2846="O","P",IF(J2846="P","Q"))))))))))))))))))</f>
        <v/>
      </c>
      <c r="K2847" s="284" t="str">
        <f t="shared" si="192"/>
        <v/>
      </c>
      <c r="L2847" s="285" t="str">
        <f t="shared" si="193"/>
        <v/>
      </c>
      <c r="M2847" s="286" t="str">
        <f t="shared" ca="1" si="194"/>
        <v/>
      </c>
    </row>
    <row r="2848" spans="1:13" x14ac:dyDescent="0.25">
      <c r="A2848" s="276"/>
      <c r="B2848" s="287" t="str">
        <f>IF(Table9[[#This Row],[Código do agregado
'[Entidade']]]="","",(CONCATENATE(VLOOKUP(Table9[[#This Row],[Código do agregado
'[Entidade']]],Table8[[Código do agregado '[Entidade']]:[Código do agregado
'[1º Direito']]],8,FALSE),".",Table9[[#This Row],[Membro]])))</f>
        <v/>
      </c>
      <c r="C2848" s="278"/>
      <c r="D2848" s="279"/>
      <c r="E2848" s="280" t="str">
        <f ca="1">IF(Table9[[#This Row],[Data de nascimento (aaaa-mm-dd)]]="","",(IF(A2848="","",DATEDIF(D2848,NOW(),"y"))))</f>
        <v/>
      </c>
      <c r="F2848" s="281"/>
      <c r="G2848" s="282"/>
      <c r="H2848" s="283" t="str">
        <f>IF(G2848="","",IF(G2848&gt;(auxiliar!L$2*14),"Sim","Não"))</f>
        <v/>
      </c>
      <c r="I2848" s="384" t="str">
        <f t="shared" si="195"/>
        <v/>
      </c>
      <c r="J2848" s="381" t="str">
        <f>IF(Table9[[#This Row],[Código do agregado
'[Entidade']]]="","",IF(A2848&lt;&gt;A2847,"A",IF(J2847="A","B",IF(J2847="B","C",IF(J2847="C","D",IF(J2847="D","E",IF(J2847="E","F",IF(J2847="F","G",IF(J2847="G","H",IF(J2847="H","I",IF(J2847="I","J",IF(J2847="J","K",IF(J2847="K","L",IF(J2847="L","M",IF(J2847="M","N",IF(J2847="N","O",IF(J2847="O","P",IF(J2847="P","Q"))))))))))))))))))</f>
        <v/>
      </c>
      <c r="K2848" s="284" t="str">
        <f t="shared" si="192"/>
        <v/>
      </c>
      <c r="L2848" s="285" t="str">
        <f t="shared" si="193"/>
        <v/>
      </c>
      <c r="M2848" s="286" t="str">
        <f t="shared" ca="1" si="194"/>
        <v/>
      </c>
    </row>
    <row r="2849" spans="1:13" x14ac:dyDescent="0.25">
      <c r="A2849" s="276"/>
      <c r="B2849" s="287" t="str">
        <f>IF(Table9[[#This Row],[Código do agregado
'[Entidade']]]="","",(CONCATENATE(VLOOKUP(Table9[[#This Row],[Código do agregado
'[Entidade']]],Table8[[Código do agregado '[Entidade']]:[Código do agregado
'[1º Direito']]],8,FALSE),".",Table9[[#This Row],[Membro]])))</f>
        <v/>
      </c>
      <c r="C2849" s="278"/>
      <c r="D2849" s="279"/>
      <c r="E2849" s="280" t="str">
        <f ca="1">IF(Table9[[#This Row],[Data de nascimento (aaaa-mm-dd)]]="","",(IF(A2849="","",DATEDIF(D2849,NOW(),"y"))))</f>
        <v/>
      </c>
      <c r="F2849" s="281"/>
      <c r="G2849" s="282"/>
      <c r="H2849" s="283" t="str">
        <f>IF(G2849="","",IF(G2849&gt;(auxiliar!L$2*14),"Sim","Não"))</f>
        <v/>
      </c>
      <c r="I2849" s="384" t="str">
        <f t="shared" si="195"/>
        <v/>
      </c>
      <c r="J2849" s="381" t="str">
        <f>IF(Table9[[#This Row],[Código do agregado
'[Entidade']]]="","",IF(A2849&lt;&gt;A2848,"A",IF(J2848="A","B",IF(J2848="B","C",IF(J2848="C","D",IF(J2848="D","E",IF(J2848="E","F",IF(J2848="F","G",IF(J2848="G","H",IF(J2848="H","I",IF(J2848="I","J",IF(J2848="J","K",IF(J2848="K","L",IF(J2848="L","M",IF(J2848="M","N",IF(J2848="N","O",IF(J2848="O","P",IF(J2848="P","Q"))))))))))))))))))</f>
        <v/>
      </c>
      <c r="K2849" s="284" t="str">
        <f t="shared" si="192"/>
        <v/>
      </c>
      <c r="L2849" s="285" t="str">
        <f t="shared" si="193"/>
        <v/>
      </c>
      <c r="M2849" s="286" t="str">
        <f t="shared" ca="1" si="194"/>
        <v/>
      </c>
    </row>
    <row r="2850" spans="1:13" x14ac:dyDescent="0.25">
      <c r="A2850" s="276"/>
      <c r="B2850" s="287" t="str">
        <f>IF(Table9[[#This Row],[Código do agregado
'[Entidade']]]="","",(CONCATENATE(VLOOKUP(Table9[[#This Row],[Código do agregado
'[Entidade']]],Table8[[Código do agregado '[Entidade']]:[Código do agregado
'[1º Direito']]],8,FALSE),".",Table9[[#This Row],[Membro]])))</f>
        <v/>
      </c>
      <c r="C2850" s="278"/>
      <c r="D2850" s="279"/>
      <c r="E2850" s="280" t="str">
        <f ca="1">IF(Table9[[#This Row],[Data de nascimento (aaaa-mm-dd)]]="","",(IF(A2850="","",DATEDIF(D2850,NOW(),"y"))))</f>
        <v/>
      </c>
      <c r="F2850" s="281"/>
      <c r="G2850" s="282"/>
      <c r="H2850" s="283" t="str">
        <f>IF(G2850="","",IF(G2850&gt;(auxiliar!L$2*14),"Sim","Não"))</f>
        <v/>
      </c>
      <c r="I2850" s="384" t="str">
        <f t="shared" si="195"/>
        <v/>
      </c>
      <c r="J2850" s="381" t="str">
        <f>IF(Table9[[#This Row],[Código do agregado
'[Entidade']]]="","",IF(A2850&lt;&gt;A2849,"A",IF(J2849="A","B",IF(J2849="B","C",IF(J2849="C","D",IF(J2849="D","E",IF(J2849="E","F",IF(J2849="F","G",IF(J2849="G","H",IF(J2849="H","I",IF(J2849="I","J",IF(J2849="J","K",IF(J2849="K","L",IF(J2849="L","M",IF(J2849="M","N",IF(J2849="N","O",IF(J2849="O","P",IF(J2849="P","Q"))))))))))))))))))</f>
        <v/>
      </c>
      <c r="K2850" s="284" t="str">
        <f t="shared" si="192"/>
        <v/>
      </c>
      <c r="L2850" s="285" t="str">
        <f t="shared" si="193"/>
        <v/>
      </c>
      <c r="M2850" s="286" t="str">
        <f t="shared" ca="1" si="194"/>
        <v/>
      </c>
    </row>
    <row r="2851" spans="1:13" x14ac:dyDescent="0.25">
      <c r="A2851" s="276"/>
      <c r="B2851" s="287" t="str">
        <f>IF(Table9[[#This Row],[Código do agregado
'[Entidade']]]="","",(CONCATENATE(VLOOKUP(Table9[[#This Row],[Código do agregado
'[Entidade']]],Table8[[Código do agregado '[Entidade']]:[Código do agregado
'[1º Direito']]],8,FALSE),".",Table9[[#This Row],[Membro]])))</f>
        <v/>
      </c>
      <c r="C2851" s="278"/>
      <c r="D2851" s="279"/>
      <c r="E2851" s="280" t="str">
        <f ca="1">IF(Table9[[#This Row],[Data de nascimento (aaaa-mm-dd)]]="","",(IF(A2851="","",DATEDIF(D2851,NOW(),"y"))))</f>
        <v/>
      </c>
      <c r="F2851" s="281"/>
      <c r="G2851" s="282"/>
      <c r="H2851" s="283" t="str">
        <f>IF(G2851="","",IF(G2851&gt;(auxiliar!L$2*14),"Sim","Não"))</f>
        <v/>
      </c>
      <c r="I2851" s="384" t="str">
        <f t="shared" si="195"/>
        <v/>
      </c>
      <c r="J2851" s="381" t="str">
        <f>IF(Table9[[#This Row],[Código do agregado
'[Entidade']]]="","",IF(A2851&lt;&gt;A2850,"A",IF(J2850="A","B",IF(J2850="B","C",IF(J2850="C","D",IF(J2850="D","E",IF(J2850="E","F",IF(J2850="F","G",IF(J2850="G","H",IF(J2850="H","I",IF(J2850="I","J",IF(J2850="J","K",IF(J2850="K","L",IF(J2850="L","M",IF(J2850="M","N",IF(J2850="N","O",IF(J2850="O","P",IF(J2850="P","Q"))))))))))))))))))</f>
        <v/>
      </c>
      <c r="K2851" s="284" t="str">
        <f t="shared" si="192"/>
        <v/>
      </c>
      <c r="L2851" s="285" t="str">
        <f t="shared" si="193"/>
        <v/>
      </c>
      <c r="M2851" s="286" t="str">
        <f t="shared" ca="1" si="194"/>
        <v/>
      </c>
    </row>
    <row r="2852" spans="1:13" x14ac:dyDescent="0.25">
      <c r="A2852" s="276"/>
      <c r="B2852" s="287" t="str">
        <f>IF(Table9[[#This Row],[Código do agregado
'[Entidade']]]="","",(CONCATENATE(VLOOKUP(Table9[[#This Row],[Código do agregado
'[Entidade']]],Table8[[Código do agregado '[Entidade']]:[Código do agregado
'[1º Direito']]],8,FALSE),".",Table9[[#This Row],[Membro]])))</f>
        <v/>
      </c>
      <c r="C2852" s="278"/>
      <c r="D2852" s="279"/>
      <c r="E2852" s="280" t="str">
        <f ca="1">IF(Table9[[#This Row],[Data de nascimento (aaaa-mm-dd)]]="","",(IF(A2852="","",DATEDIF(D2852,NOW(),"y"))))</f>
        <v/>
      </c>
      <c r="F2852" s="281"/>
      <c r="G2852" s="282"/>
      <c r="H2852" s="283" t="str">
        <f>IF(G2852="","",IF(G2852&gt;(auxiliar!L$2*14),"Sim","Não"))</f>
        <v/>
      </c>
      <c r="I2852" s="384" t="str">
        <f t="shared" si="195"/>
        <v/>
      </c>
      <c r="J2852" s="381" t="str">
        <f>IF(Table9[[#This Row],[Código do agregado
'[Entidade']]]="","",IF(A2852&lt;&gt;A2851,"A",IF(J2851="A","B",IF(J2851="B","C",IF(J2851="C","D",IF(J2851="D","E",IF(J2851="E","F",IF(J2851="F","G",IF(J2851="G","H",IF(J2851="H","I",IF(J2851="I","J",IF(J2851="J","K",IF(J2851="K","L",IF(J2851="L","M",IF(J2851="M","N",IF(J2851="N","O",IF(J2851="O","P",IF(J2851="P","Q"))))))))))))))))))</f>
        <v/>
      </c>
      <c r="K2852" s="284" t="str">
        <f t="shared" si="192"/>
        <v/>
      </c>
      <c r="L2852" s="285" t="str">
        <f t="shared" si="193"/>
        <v/>
      </c>
      <c r="M2852" s="286" t="str">
        <f t="shared" ca="1" si="194"/>
        <v/>
      </c>
    </row>
    <row r="2853" spans="1:13" x14ac:dyDescent="0.25">
      <c r="A2853" s="276"/>
      <c r="B2853" s="287" t="str">
        <f>IF(Table9[[#This Row],[Código do agregado
'[Entidade']]]="","",(CONCATENATE(VLOOKUP(Table9[[#This Row],[Código do agregado
'[Entidade']]],Table8[[Código do agregado '[Entidade']]:[Código do agregado
'[1º Direito']]],8,FALSE),".",Table9[[#This Row],[Membro]])))</f>
        <v/>
      </c>
      <c r="C2853" s="278"/>
      <c r="D2853" s="279"/>
      <c r="E2853" s="280" t="str">
        <f ca="1">IF(Table9[[#This Row],[Data de nascimento (aaaa-mm-dd)]]="","",(IF(A2853="","",DATEDIF(D2853,NOW(),"y"))))</f>
        <v/>
      </c>
      <c r="F2853" s="281"/>
      <c r="G2853" s="282"/>
      <c r="H2853" s="283" t="str">
        <f>IF(G2853="","",IF(G2853&gt;(auxiliar!L$2*14),"Sim","Não"))</f>
        <v/>
      </c>
      <c r="I2853" s="384" t="str">
        <f t="shared" si="195"/>
        <v/>
      </c>
      <c r="J2853" s="381" t="str">
        <f>IF(Table9[[#This Row],[Código do agregado
'[Entidade']]]="","",IF(A2853&lt;&gt;A2852,"A",IF(J2852="A","B",IF(J2852="B","C",IF(J2852="C","D",IF(J2852="D","E",IF(J2852="E","F",IF(J2852="F","G",IF(J2852="G","H",IF(J2852="H","I",IF(J2852="I","J",IF(J2852="J","K",IF(J2852="K","L",IF(J2852="L","M",IF(J2852="M","N",IF(J2852="N","O",IF(J2852="O","P",IF(J2852="P","Q"))))))))))))))))))</f>
        <v/>
      </c>
      <c r="K2853" s="284" t="str">
        <f t="shared" si="192"/>
        <v/>
      </c>
      <c r="L2853" s="285" t="str">
        <f t="shared" si="193"/>
        <v/>
      </c>
      <c r="M2853" s="286" t="str">
        <f t="shared" ca="1" si="194"/>
        <v/>
      </c>
    </row>
    <row r="2854" spans="1:13" x14ac:dyDescent="0.25">
      <c r="A2854" s="276"/>
      <c r="B2854" s="287" t="str">
        <f>IF(Table9[[#This Row],[Código do agregado
'[Entidade']]]="","",(CONCATENATE(VLOOKUP(Table9[[#This Row],[Código do agregado
'[Entidade']]],Table8[[Código do agregado '[Entidade']]:[Código do agregado
'[1º Direito']]],8,FALSE),".",Table9[[#This Row],[Membro]])))</f>
        <v/>
      </c>
      <c r="C2854" s="278"/>
      <c r="D2854" s="279"/>
      <c r="E2854" s="280" t="str">
        <f ca="1">IF(Table9[[#This Row],[Data de nascimento (aaaa-mm-dd)]]="","",(IF(A2854="","",DATEDIF(D2854,NOW(),"y"))))</f>
        <v/>
      </c>
      <c r="F2854" s="281"/>
      <c r="G2854" s="282"/>
      <c r="H2854" s="283" t="str">
        <f>IF(G2854="","",IF(G2854&gt;(auxiliar!L$2*14),"Sim","Não"))</f>
        <v/>
      </c>
      <c r="I2854" s="384" t="str">
        <f t="shared" si="195"/>
        <v/>
      </c>
      <c r="J2854" s="381" t="str">
        <f>IF(Table9[[#This Row],[Código do agregado
'[Entidade']]]="","",IF(A2854&lt;&gt;A2853,"A",IF(J2853="A","B",IF(J2853="B","C",IF(J2853="C","D",IF(J2853="D","E",IF(J2853="E","F",IF(J2853="F","G",IF(J2853="G","H",IF(J2853="H","I",IF(J2853="I","J",IF(J2853="J","K",IF(J2853="K","L",IF(J2853="L","M",IF(J2853="M","N",IF(J2853="N","O",IF(J2853="O","P",IF(J2853="P","Q"))))))))))))))))))</f>
        <v/>
      </c>
      <c r="K2854" s="284" t="str">
        <f t="shared" si="192"/>
        <v/>
      </c>
      <c r="L2854" s="285" t="str">
        <f t="shared" si="193"/>
        <v/>
      </c>
      <c r="M2854" s="286" t="str">
        <f t="shared" ca="1" si="194"/>
        <v/>
      </c>
    </row>
    <row r="2855" spans="1:13" x14ac:dyDescent="0.25">
      <c r="A2855" s="276"/>
      <c r="B2855" s="287" t="str">
        <f>IF(Table9[[#This Row],[Código do agregado
'[Entidade']]]="","",(CONCATENATE(VLOOKUP(Table9[[#This Row],[Código do agregado
'[Entidade']]],Table8[[Código do agregado '[Entidade']]:[Código do agregado
'[1º Direito']]],8,FALSE),".",Table9[[#This Row],[Membro]])))</f>
        <v/>
      </c>
      <c r="C2855" s="278"/>
      <c r="D2855" s="279"/>
      <c r="E2855" s="280" t="str">
        <f ca="1">IF(Table9[[#This Row],[Data de nascimento (aaaa-mm-dd)]]="","",(IF(A2855="","",DATEDIF(D2855,NOW(),"y"))))</f>
        <v/>
      </c>
      <c r="F2855" s="281"/>
      <c r="G2855" s="282"/>
      <c r="H2855" s="283" t="str">
        <f>IF(G2855="","",IF(G2855&gt;(auxiliar!L$2*14),"Sim","Não"))</f>
        <v/>
      </c>
      <c r="I2855" s="384" t="str">
        <f t="shared" si="195"/>
        <v/>
      </c>
      <c r="J2855" s="381" t="str">
        <f>IF(Table9[[#This Row],[Código do agregado
'[Entidade']]]="","",IF(A2855&lt;&gt;A2854,"A",IF(J2854="A","B",IF(J2854="B","C",IF(J2854="C","D",IF(J2854="D","E",IF(J2854="E","F",IF(J2854="F","G",IF(J2854="G","H",IF(J2854="H","I",IF(J2854="I","J",IF(J2854="J","K",IF(J2854="K","L",IF(J2854="L","M",IF(J2854="M","N",IF(J2854="N","O",IF(J2854="O","P",IF(J2854="P","Q"))))))))))))))))))</f>
        <v/>
      </c>
      <c r="K2855" s="284" t="str">
        <f t="shared" si="192"/>
        <v/>
      </c>
      <c r="L2855" s="285" t="str">
        <f t="shared" si="193"/>
        <v/>
      </c>
      <c r="M2855" s="286" t="str">
        <f t="shared" ca="1" si="194"/>
        <v/>
      </c>
    </row>
    <row r="2856" spans="1:13" x14ac:dyDescent="0.25">
      <c r="A2856" s="276"/>
      <c r="B2856" s="287" t="str">
        <f>IF(Table9[[#This Row],[Código do agregado
'[Entidade']]]="","",(CONCATENATE(VLOOKUP(Table9[[#This Row],[Código do agregado
'[Entidade']]],Table8[[Código do agregado '[Entidade']]:[Código do agregado
'[1º Direito']]],8,FALSE),".",Table9[[#This Row],[Membro]])))</f>
        <v/>
      </c>
      <c r="C2856" s="278"/>
      <c r="D2856" s="279"/>
      <c r="E2856" s="280" t="str">
        <f ca="1">IF(Table9[[#This Row],[Data de nascimento (aaaa-mm-dd)]]="","",(IF(A2856="","",DATEDIF(D2856,NOW(),"y"))))</f>
        <v/>
      </c>
      <c r="F2856" s="281"/>
      <c r="G2856" s="282"/>
      <c r="H2856" s="283" t="str">
        <f>IF(G2856="","",IF(G2856&gt;(auxiliar!L$2*14),"Sim","Não"))</f>
        <v/>
      </c>
      <c r="I2856" s="384" t="str">
        <f t="shared" si="195"/>
        <v/>
      </c>
      <c r="J2856" s="381" t="str">
        <f>IF(Table9[[#This Row],[Código do agregado
'[Entidade']]]="","",IF(A2856&lt;&gt;A2855,"A",IF(J2855="A","B",IF(J2855="B","C",IF(J2855="C","D",IF(J2855="D","E",IF(J2855="E","F",IF(J2855="F","G",IF(J2855="G","H",IF(J2855="H","I",IF(J2855="I","J",IF(J2855="J","K",IF(J2855="K","L",IF(J2855="L","M",IF(J2855="M","N",IF(J2855="N","O",IF(J2855="O","P",IF(J2855="P","Q"))))))))))))))))))</f>
        <v/>
      </c>
      <c r="K2856" s="284" t="str">
        <f t="shared" si="192"/>
        <v/>
      </c>
      <c r="L2856" s="285" t="str">
        <f t="shared" si="193"/>
        <v/>
      </c>
      <c r="M2856" s="286" t="str">
        <f t="shared" ca="1" si="194"/>
        <v/>
      </c>
    </row>
    <row r="2857" spans="1:13" x14ac:dyDescent="0.25">
      <c r="A2857" s="276"/>
      <c r="B2857" s="287" t="str">
        <f>IF(Table9[[#This Row],[Código do agregado
'[Entidade']]]="","",(CONCATENATE(VLOOKUP(Table9[[#This Row],[Código do agregado
'[Entidade']]],Table8[[Código do agregado '[Entidade']]:[Código do agregado
'[1º Direito']]],8,FALSE),".",Table9[[#This Row],[Membro]])))</f>
        <v/>
      </c>
      <c r="C2857" s="278"/>
      <c r="D2857" s="279"/>
      <c r="E2857" s="280" t="str">
        <f ca="1">IF(Table9[[#This Row],[Data de nascimento (aaaa-mm-dd)]]="","",(IF(A2857="","",DATEDIF(D2857,NOW(),"y"))))</f>
        <v/>
      </c>
      <c r="F2857" s="281"/>
      <c r="G2857" s="282"/>
      <c r="H2857" s="283" t="str">
        <f>IF(G2857="","",IF(G2857&gt;(auxiliar!L$2*14),"Sim","Não"))</f>
        <v/>
      </c>
      <c r="I2857" s="384" t="str">
        <f t="shared" si="195"/>
        <v/>
      </c>
      <c r="J2857" s="381" t="str">
        <f>IF(Table9[[#This Row],[Código do agregado
'[Entidade']]]="","",IF(A2857&lt;&gt;A2856,"A",IF(J2856="A","B",IF(J2856="B","C",IF(J2856="C","D",IF(J2856="D","E",IF(J2856="E","F",IF(J2856="F","G",IF(J2856="G","H",IF(J2856="H","I",IF(J2856="I","J",IF(J2856="J","K",IF(J2856="K","L",IF(J2856="L","M",IF(J2856="M","N",IF(J2856="N","O",IF(J2856="O","P",IF(J2856="P","Q"))))))))))))))))))</f>
        <v/>
      </c>
      <c r="K2857" s="284" t="str">
        <f t="shared" si="192"/>
        <v/>
      </c>
      <c r="L2857" s="285" t="str">
        <f t="shared" si="193"/>
        <v/>
      </c>
      <c r="M2857" s="286" t="str">
        <f t="shared" ca="1" si="194"/>
        <v/>
      </c>
    </row>
    <row r="2858" spans="1:13" x14ac:dyDescent="0.25">
      <c r="A2858" s="276"/>
      <c r="B2858" s="287" t="str">
        <f>IF(Table9[[#This Row],[Código do agregado
'[Entidade']]]="","",(CONCATENATE(VLOOKUP(Table9[[#This Row],[Código do agregado
'[Entidade']]],Table8[[Código do agregado '[Entidade']]:[Código do agregado
'[1º Direito']]],8,FALSE),".",Table9[[#This Row],[Membro]])))</f>
        <v/>
      </c>
      <c r="C2858" s="278"/>
      <c r="D2858" s="279"/>
      <c r="E2858" s="280" t="str">
        <f ca="1">IF(Table9[[#This Row],[Data de nascimento (aaaa-mm-dd)]]="","",(IF(A2858="","",DATEDIF(D2858,NOW(),"y"))))</f>
        <v/>
      </c>
      <c r="F2858" s="281"/>
      <c r="G2858" s="282"/>
      <c r="H2858" s="283" t="str">
        <f>IF(G2858="","",IF(G2858&gt;(auxiliar!L$2*14),"Sim","Não"))</f>
        <v/>
      </c>
      <c r="I2858" s="384" t="str">
        <f t="shared" si="195"/>
        <v/>
      </c>
      <c r="J2858" s="381" t="str">
        <f>IF(Table9[[#This Row],[Código do agregado
'[Entidade']]]="","",IF(A2858&lt;&gt;A2857,"A",IF(J2857="A","B",IF(J2857="B","C",IF(J2857="C","D",IF(J2857="D","E",IF(J2857="E","F",IF(J2857="F","G",IF(J2857="G","H",IF(J2857="H","I",IF(J2857="I","J",IF(J2857="J","K",IF(J2857="K","L",IF(J2857="L","M",IF(J2857="M","N",IF(J2857="N","O",IF(J2857="O","P",IF(J2857="P","Q"))))))))))))))))))</f>
        <v/>
      </c>
      <c r="K2858" s="284" t="str">
        <f t="shared" si="192"/>
        <v/>
      </c>
      <c r="L2858" s="285" t="str">
        <f t="shared" si="193"/>
        <v/>
      </c>
      <c r="M2858" s="286" t="str">
        <f t="shared" ca="1" si="194"/>
        <v/>
      </c>
    </row>
    <row r="2859" spans="1:13" x14ac:dyDescent="0.25">
      <c r="A2859" s="276"/>
      <c r="B2859" s="287" t="str">
        <f>IF(Table9[[#This Row],[Código do agregado
'[Entidade']]]="","",(CONCATENATE(VLOOKUP(Table9[[#This Row],[Código do agregado
'[Entidade']]],Table8[[Código do agregado '[Entidade']]:[Código do agregado
'[1º Direito']]],8,FALSE),".",Table9[[#This Row],[Membro]])))</f>
        <v/>
      </c>
      <c r="C2859" s="278"/>
      <c r="D2859" s="279"/>
      <c r="E2859" s="280" t="str">
        <f ca="1">IF(Table9[[#This Row],[Data de nascimento (aaaa-mm-dd)]]="","",(IF(A2859="","",DATEDIF(D2859,NOW(),"y"))))</f>
        <v/>
      </c>
      <c r="F2859" s="281"/>
      <c r="G2859" s="282"/>
      <c r="H2859" s="283" t="str">
        <f>IF(G2859="","",IF(G2859&gt;(auxiliar!L$2*14),"Sim","Não"))</f>
        <v/>
      </c>
      <c r="I2859" s="384" t="str">
        <f t="shared" si="195"/>
        <v/>
      </c>
      <c r="J2859" s="381" t="str">
        <f>IF(Table9[[#This Row],[Código do agregado
'[Entidade']]]="","",IF(A2859&lt;&gt;A2858,"A",IF(J2858="A","B",IF(J2858="B","C",IF(J2858="C","D",IF(J2858="D","E",IF(J2858="E","F",IF(J2858="F","G",IF(J2858="G","H",IF(J2858="H","I",IF(J2858="I","J",IF(J2858="J","K",IF(J2858="K","L",IF(J2858="L","M",IF(J2858="M","N",IF(J2858="N","O",IF(J2858="O","P",IF(J2858="P","Q"))))))))))))))))))</f>
        <v/>
      </c>
      <c r="K2859" s="284" t="str">
        <f t="shared" si="192"/>
        <v/>
      </c>
      <c r="L2859" s="285" t="str">
        <f t="shared" si="193"/>
        <v/>
      </c>
      <c r="M2859" s="286" t="str">
        <f t="shared" ca="1" si="194"/>
        <v/>
      </c>
    </row>
    <row r="2860" spans="1:13" x14ac:dyDescent="0.25">
      <c r="A2860" s="276"/>
      <c r="B2860" s="287" t="str">
        <f>IF(Table9[[#This Row],[Código do agregado
'[Entidade']]]="","",(CONCATENATE(VLOOKUP(Table9[[#This Row],[Código do agregado
'[Entidade']]],Table8[[Código do agregado '[Entidade']]:[Código do agregado
'[1º Direito']]],8,FALSE),".",Table9[[#This Row],[Membro]])))</f>
        <v/>
      </c>
      <c r="C2860" s="278"/>
      <c r="D2860" s="279"/>
      <c r="E2860" s="280" t="str">
        <f ca="1">IF(Table9[[#This Row],[Data de nascimento (aaaa-mm-dd)]]="","",(IF(A2860="","",DATEDIF(D2860,NOW(),"y"))))</f>
        <v/>
      </c>
      <c r="F2860" s="281"/>
      <c r="G2860" s="282"/>
      <c r="H2860" s="283" t="str">
        <f>IF(G2860="","",IF(G2860&gt;(auxiliar!L$2*14),"Sim","Não"))</f>
        <v/>
      </c>
      <c r="I2860" s="384" t="str">
        <f t="shared" si="195"/>
        <v/>
      </c>
      <c r="J2860" s="381" t="str">
        <f>IF(Table9[[#This Row],[Código do agregado
'[Entidade']]]="","",IF(A2860&lt;&gt;A2859,"A",IF(J2859="A","B",IF(J2859="B","C",IF(J2859="C","D",IF(J2859="D","E",IF(J2859="E","F",IF(J2859="F","G",IF(J2859="G","H",IF(J2859="H","I",IF(J2859="I","J",IF(J2859="J","K",IF(J2859="K","L",IF(J2859="L","M",IF(J2859="M","N",IF(J2859="N","O",IF(J2859="O","P",IF(J2859="P","Q"))))))))))))))))))</f>
        <v/>
      </c>
      <c r="K2860" s="284" t="str">
        <f t="shared" si="192"/>
        <v/>
      </c>
      <c r="L2860" s="285" t="str">
        <f t="shared" si="193"/>
        <v/>
      </c>
      <c r="M2860" s="286" t="str">
        <f t="shared" ca="1" si="194"/>
        <v/>
      </c>
    </row>
    <row r="2861" spans="1:13" x14ac:dyDescent="0.25">
      <c r="A2861" s="276"/>
      <c r="B2861" s="287" t="str">
        <f>IF(Table9[[#This Row],[Código do agregado
'[Entidade']]]="","",(CONCATENATE(VLOOKUP(Table9[[#This Row],[Código do agregado
'[Entidade']]],Table8[[Código do agregado '[Entidade']]:[Código do agregado
'[1º Direito']]],8,FALSE),".",Table9[[#This Row],[Membro]])))</f>
        <v/>
      </c>
      <c r="C2861" s="278"/>
      <c r="D2861" s="279"/>
      <c r="E2861" s="280" t="str">
        <f ca="1">IF(Table9[[#This Row],[Data de nascimento (aaaa-mm-dd)]]="","",(IF(A2861="","",DATEDIF(D2861,NOW(),"y"))))</f>
        <v/>
      </c>
      <c r="F2861" s="281"/>
      <c r="G2861" s="282"/>
      <c r="H2861" s="283" t="str">
        <f>IF(G2861="","",IF(G2861&gt;(auxiliar!L$2*14),"Sim","Não"))</f>
        <v/>
      </c>
      <c r="I2861" s="384" t="str">
        <f t="shared" si="195"/>
        <v/>
      </c>
      <c r="J2861" s="381" t="str">
        <f>IF(Table9[[#This Row],[Código do agregado
'[Entidade']]]="","",IF(A2861&lt;&gt;A2860,"A",IF(J2860="A","B",IF(J2860="B","C",IF(J2860="C","D",IF(J2860="D","E",IF(J2860="E","F",IF(J2860="F","G",IF(J2860="G","H",IF(J2860="H","I",IF(J2860="I","J",IF(J2860="J","K",IF(J2860="K","L",IF(J2860="L","M",IF(J2860="M","N",IF(J2860="N","O",IF(J2860="O","P",IF(J2860="P","Q"))))))))))))))))))</f>
        <v/>
      </c>
      <c r="K2861" s="284" t="str">
        <f t="shared" si="192"/>
        <v/>
      </c>
      <c r="L2861" s="285" t="str">
        <f t="shared" si="193"/>
        <v/>
      </c>
      <c r="M2861" s="286" t="str">
        <f t="shared" ca="1" si="194"/>
        <v/>
      </c>
    </row>
    <row r="2862" spans="1:13" x14ac:dyDescent="0.25">
      <c r="A2862" s="276"/>
      <c r="B2862" s="287" t="str">
        <f>IF(Table9[[#This Row],[Código do agregado
'[Entidade']]]="","",(CONCATENATE(VLOOKUP(Table9[[#This Row],[Código do agregado
'[Entidade']]],Table8[[Código do agregado '[Entidade']]:[Código do agregado
'[1º Direito']]],8,FALSE),".",Table9[[#This Row],[Membro]])))</f>
        <v/>
      </c>
      <c r="C2862" s="278"/>
      <c r="D2862" s="279"/>
      <c r="E2862" s="280" t="str">
        <f ca="1">IF(Table9[[#This Row],[Data de nascimento (aaaa-mm-dd)]]="","",(IF(A2862="","",DATEDIF(D2862,NOW(),"y"))))</f>
        <v/>
      </c>
      <c r="F2862" s="281"/>
      <c r="G2862" s="282"/>
      <c r="H2862" s="283" t="str">
        <f>IF(G2862="","",IF(G2862&gt;(auxiliar!L$2*14),"Sim","Não"))</f>
        <v/>
      </c>
      <c r="I2862" s="384" t="str">
        <f t="shared" si="195"/>
        <v/>
      </c>
      <c r="J2862" s="381" t="str">
        <f>IF(Table9[[#This Row],[Código do agregado
'[Entidade']]]="","",IF(A2862&lt;&gt;A2861,"A",IF(J2861="A","B",IF(J2861="B","C",IF(J2861="C","D",IF(J2861="D","E",IF(J2861="E","F",IF(J2861="F","G",IF(J2861="G","H",IF(J2861="H","I",IF(J2861="I","J",IF(J2861="J","K",IF(J2861="K","L",IF(J2861="L","M",IF(J2861="M","N",IF(J2861="N","O",IF(J2861="O","P",IF(J2861="P","Q"))))))))))))))))))</f>
        <v/>
      </c>
      <c r="K2862" s="284" t="str">
        <f t="shared" si="192"/>
        <v/>
      </c>
      <c r="L2862" s="285" t="str">
        <f t="shared" si="193"/>
        <v/>
      </c>
      <c r="M2862" s="286" t="str">
        <f t="shared" ca="1" si="194"/>
        <v/>
      </c>
    </row>
    <row r="2863" spans="1:13" x14ac:dyDescent="0.25">
      <c r="A2863" s="276"/>
      <c r="B2863" s="287" t="str">
        <f>IF(Table9[[#This Row],[Código do agregado
'[Entidade']]]="","",(CONCATENATE(VLOOKUP(Table9[[#This Row],[Código do agregado
'[Entidade']]],Table8[[Código do agregado '[Entidade']]:[Código do agregado
'[1º Direito']]],8,FALSE),".",Table9[[#This Row],[Membro]])))</f>
        <v/>
      </c>
      <c r="C2863" s="278"/>
      <c r="D2863" s="279"/>
      <c r="E2863" s="280" t="str">
        <f ca="1">IF(Table9[[#This Row],[Data de nascimento (aaaa-mm-dd)]]="","",(IF(A2863="","",DATEDIF(D2863,NOW(),"y"))))</f>
        <v/>
      </c>
      <c r="F2863" s="281"/>
      <c r="G2863" s="282"/>
      <c r="H2863" s="283" t="str">
        <f>IF(G2863="","",IF(G2863&gt;(auxiliar!L$2*14),"Sim","Não"))</f>
        <v/>
      </c>
      <c r="I2863" s="384" t="str">
        <f t="shared" si="195"/>
        <v/>
      </c>
      <c r="J2863" s="381" t="str">
        <f>IF(Table9[[#This Row],[Código do agregado
'[Entidade']]]="","",IF(A2863&lt;&gt;A2862,"A",IF(J2862="A","B",IF(J2862="B","C",IF(J2862="C","D",IF(J2862="D","E",IF(J2862="E","F",IF(J2862="F","G",IF(J2862="G","H",IF(J2862="H","I",IF(J2862="I","J",IF(J2862="J","K",IF(J2862="K","L",IF(J2862="L","M",IF(J2862="M","N",IF(J2862="N","O",IF(J2862="O","P",IF(J2862="P","Q"))))))))))))))))))</f>
        <v/>
      </c>
      <c r="K2863" s="284" t="str">
        <f t="shared" si="192"/>
        <v/>
      </c>
      <c r="L2863" s="285" t="str">
        <f t="shared" si="193"/>
        <v/>
      </c>
      <c r="M2863" s="286" t="str">
        <f t="shared" ca="1" si="194"/>
        <v/>
      </c>
    </row>
    <row r="2864" spans="1:13" x14ac:dyDescent="0.25">
      <c r="A2864" s="276"/>
      <c r="B2864" s="287" t="str">
        <f>IF(Table9[[#This Row],[Código do agregado
'[Entidade']]]="","",(CONCATENATE(VLOOKUP(Table9[[#This Row],[Código do agregado
'[Entidade']]],Table8[[Código do agregado '[Entidade']]:[Código do agregado
'[1º Direito']]],8,FALSE),".",Table9[[#This Row],[Membro]])))</f>
        <v/>
      </c>
      <c r="C2864" s="278"/>
      <c r="D2864" s="279"/>
      <c r="E2864" s="280" t="str">
        <f ca="1">IF(Table9[[#This Row],[Data de nascimento (aaaa-mm-dd)]]="","",(IF(A2864="","",DATEDIF(D2864,NOW(),"y"))))</f>
        <v/>
      </c>
      <c r="F2864" s="281"/>
      <c r="G2864" s="282"/>
      <c r="H2864" s="283" t="str">
        <f>IF(G2864="","",IF(G2864&gt;(auxiliar!L$2*14),"Sim","Não"))</f>
        <v/>
      </c>
      <c r="I2864" s="384" t="str">
        <f t="shared" si="195"/>
        <v/>
      </c>
      <c r="J2864" s="381" t="str">
        <f>IF(Table9[[#This Row],[Código do agregado
'[Entidade']]]="","",IF(A2864&lt;&gt;A2863,"A",IF(J2863="A","B",IF(J2863="B","C",IF(J2863="C","D",IF(J2863="D","E",IF(J2863="E","F",IF(J2863="F","G",IF(J2863="G","H",IF(J2863="H","I",IF(J2863="I","J",IF(J2863="J","K",IF(J2863="K","L",IF(J2863="L","M",IF(J2863="M","N",IF(J2863="N","O",IF(J2863="O","P",IF(J2863="P","Q"))))))))))))))))))</f>
        <v/>
      </c>
      <c r="K2864" s="284" t="str">
        <f t="shared" si="192"/>
        <v/>
      </c>
      <c r="L2864" s="285" t="str">
        <f t="shared" si="193"/>
        <v/>
      </c>
      <c r="M2864" s="286" t="str">
        <f t="shared" ca="1" si="194"/>
        <v/>
      </c>
    </row>
    <row r="2865" spans="1:13" x14ac:dyDescent="0.25">
      <c r="A2865" s="276"/>
      <c r="B2865" s="287" t="str">
        <f>IF(Table9[[#This Row],[Código do agregado
'[Entidade']]]="","",(CONCATENATE(VLOOKUP(Table9[[#This Row],[Código do agregado
'[Entidade']]],Table8[[Código do agregado '[Entidade']]:[Código do agregado
'[1º Direito']]],8,FALSE),".",Table9[[#This Row],[Membro]])))</f>
        <v/>
      </c>
      <c r="C2865" s="278"/>
      <c r="D2865" s="279"/>
      <c r="E2865" s="280" t="str">
        <f ca="1">IF(Table9[[#This Row],[Data de nascimento (aaaa-mm-dd)]]="","",(IF(A2865="","",DATEDIF(D2865,NOW(),"y"))))</f>
        <v/>
      </c>
      <c r="F2865" s="281"/>
      <c r="G2865" s="282"/>
      <c r="H2865" s="283" t="str">
        <f>IF(G2865="","",IF(G2865&gt;(auxiliar!L$2*14),"Sim","Não"))</f>
        <v/>
      </c>
      <c r="I2865" s="384" t="str">
        <f t="shared" si="195"/>
        <v/>
      </c>
      <c r="J2865" s="381" t="str">
        <f>IF(Table9[[#This Row],[Código do agregado
'[Entidade']]]="","",IF(A2865&lt;&gt;A2864,"A",IF(J2864="A","B",IF(J2864="B","C",IF(J2864="C","D",IF(J2864="D","E",IF(J2864="E","F",IF(J2864="F","G",IF(J2864="G","H",IF(J2864="H","I",IF(J2864="I","J",IF(J2864="J","K",IF(J2864="K","L",IF(J2864="L","M",IF(J2864="M","N",IF(J2864="N","O",IF(J2864="O","P",IF(J2864="P","Q"))))))))))))))))))</f>
        <v/>
      </c>
      <c r="K2865" s="284" t="str">
        <f t="shared" si="192"/>
        <v/>
      </c>
      <c r="L2865" s="285" t="str">
        <f t="shared" si="193"/>
        <v/>
      </c>
      <c r="M2865" s="286" t="str">
        <f t="shared" ca="1" si="194"/>
        <v/>
      </c>
    </row>
    <row r="2866" spans="1:13" x14ac:dyDescent="0.25">
      <c r="A2866" s="276"/>
      <c r="B2866" s="287" t="str">
        <f>IF(Table9[[#This Row],[Código do agregado
'[Entidade']]]="","",(CONCATENATE(VLOOKUP(Table9[[#This Row],[Código do agregado
'[Entidade']]],Table8[[Código do agregado '[Entidade']]:[Código do agregado
'[1º Direito']]],8,FALSE),".",Table9[[#This Row],[Membro]])))</f>
        <v/>
      </c>
      <c r="C2866" s="278"/>
      <c r="D2866" s="279"/>
      <c r="E2866" s="280" t="str">
        <f ca="1">IF(Table9[[#This Row],[Data de nascimento (aaaa-mm-dd)]]="","",(IF(A2866="","",DATEDIF(D2866,NOW(),"y"))))</f>
        <v/>
      </c>
      <c r="F2866" s="281"/>
      <c r="G2866" s="282"/>
      <c r="H2866" s="283" t="str">
        <f>IF(G2866="","",IF(G2866&gt;(auxiliar!L$2*14),"Sim","Não"))</f>
        <v/>
      </c>
      <c r="I2866" s="384" t="str">
        <f t="shared" si="195"/>
        <v/>
      </c>
      <c r="J2866" s="381" t="str">
        <f>IF(Table9[[#This Row],[Código do agregado
'[Entidade']]]="","",IF(A2866&lt;&gt;A2865,"A",IF(J2865="A","B",IF(J2865="B","C",IF(J2865="C","D",IF(J2865="D","E",IF(J2865="E","F",IF(J2865="F","G",IF(J2865="G","H",IF(J2865="H","I",IF(J2865="I","J",IF(J2865="J","K",IF(J2865="K","L",IF(J2865="L","M",IF(J2865="M","N",IF(J2865="N","O",IF(J2865="O","P",IF(J2865="P","Q"))))))))))))))))))</f>
        <v/>
      </c>
      <c r="K2866" s="284" t="str">
        <f t="shared" si="192"/>
        <v/>
      </c>
      <c r="L2866" s="285" t="str">
        <f t="shared" si="193"/>
        <v/>
      </c>
      <c r="M2866" s="286" t="str">
        <f t="shared" ca="1" si="194"/>
        <v/>
      </c>
    </row>
    <row r="2867" spans="1:13" x14ac:dyDescent="0.25">
      <c r="A2867" s="276"/>
      <c r="B2867" s="287" t="str">
        <f>IF(Table9[[#This Row],[Código do agregado
'[Entidade']]]="","",(CONCATENATE(VLOOKUP(Table9[[#This Row],[Código do agregado
'[Entidade']]],Table8[[Código do agregado '[Entidade']]:[Código do agregado
'[1º Direito']]],8,FALSE),".",Table9[[#This Row],[Membro]])))</f>
        <v/>
      </c>
      <c r="C2867" s="278"/>
      <c r="D2867" s="279"/>
      <c r="E2867" s="280" t="str">
        <f ca="1">IF(Table9[[#This Row],[Data de nascimento (aaaa-mm-dd)]]="","",(IF(A2867="","",DATEDIF(D2867,NOW(),"y"))))</f>
        <v/>
      </c>
      <c r="F2867" s="281"/>
      <c r="G2867" s="282"/>
      <c r="H2867" s="283" t="str">
        <f>IF(G2867="","",IF(G2867&gt;(auxiliar!L$2*14),"Sim","Não"))</f>
        <v/>
      </c>
      <c r="I2867" s="384" t="str">
        <f t="shared" si="195"/>
        <v/>
      </c>
      <c r="J2867" s="381" t="str">
        <f>IF(Table9[[#This Row],[Código do agregado
'[Entidade']]]="","",IF(A2867&lt;&gt;A2866,"A",IF(J2866="A","B",IF(J2866="B","C",IF(J2866="C","D",IF(J2866="D","E",IF(J2866="E","F",IF(J2866="F","G",IF(J2866="G","H",IF(J2866="H","I",IF(J2866="I","J",IF(J2866="J","K",IF(J2866="K","L",IF(J2866="L","M",IF(J2866="M","N",IF(J2866="N","O",IF(J2866="O","P",IF(J2866="P","Q"))))))))))))))))))</f>
        <v/>
      </c>
      <c r="K2867" s="284" t="str">
        <f t="shared" si="192"/>
        <v/>
      </c>
      <c r="L2867" s="285" t="str">
        <f t="shared" si="193"/>
        <v/>
      </c>
      <c r="M2867" s="286" t="str">
        <f t="shared" ca="1" si="194"/>
        <v/>
      </c>
    </row>
    <row r="2868" spans="1:13" x14ac:dyDescent="0.25">
      <c r="A2868" s="276"/>
      <c r="B2868" s="287" t="str">
        <f>IF(Table9[[#This Row],[Código do agregado
'[Entidade']]]="","",(CONCATENATE(VLOOKUP(Table9[[#This Row],[Código do agregado
'[Entidade']]],Table8[[Código do agregado '[Entidade']]:[Código do agregado
'[1º Direito']]],8,FALSE),".",Table9[[#This Row],[Membro]])))</f>
        <v/>
      </c>
      <c r="C2868" s="278"/>
      <c r="D2868" s="279"/>
      <c r="E2868" s="280" t="str">
        <f ca="1">IF(Table9[[#This Row],[Data de nascimento (aaaa-mm-dd)]]="","",(IF(A2868="","",DATEDIF(D2868,NOW(),"y"))))</f>
        <v/>
      </c>
      <c r="F2868" s="281"/>
      <c r="G2868" s="282"/>
      <c r="H2868" s="283" t="str">
        <f>IF(G2868="","",IF(G2868&gt;(auxiliar!L$2*14),"Sim","Não"))</f>
        <v/>
      </c>
      <c r="I2868" s="384" t="str">
        <f t="shared" si="195"/>
        <v/>
      </c>
      <c r="J2868" s="381" t="str">
        <f>IF(Table9[[#This Row],[Código do agregado
'[Entidade']]]="","",IF(A2868&lt;&gt;A2867,"A",IF(J2867="A","B",IF(J2867="B","C",IF(J2867="C","D",IF(J2867="D","E",IF(J2867="E","F",IF(J2867="F","G",IF(J2867="G","H",IF(J2867="H","I",IF(J2867="I","J",IF(J2867="J","K",IF(J2867="K","L",IF(J2867="L","M",IF(J2867="M","N",IF(J2867="N","O",IF(J2867="O","P",IF(J2867="P","Q"))))))))))))))))))</f>
        <v/>
      </c>
      <c r="K2868" s="284" t="str">
        <f t="shared" si="192"/>
        <v/>
      </c>
      <c r="L2868" s="285" t="str">
        <f t="shared" si="193"/>
        <v/>
      </c>
      <c r="M2868" s="286" t="str">
        <f t="shared" ca="1" si="194"/>
        <v/>
      </c>
    </row>
    <row r="2869" spans="1:13" x14ac:dyDescent="0.25">
      <c r="A2869" s="276"/>
      <c r="B2869" s="287" t="str">
        <f>IF(Table9[[#This Row],[Código do agregado
'[Entidade']]]="","",(CONCATENATE(VLOOKUP(Table9[[#This Row],[Código do agregado
'[Entidade']]],Table8[[Código do agregado '[Entidade']]:[Código do agregado
'[1º Direito']]],8,FALSE),".",Table9[[#This Row],[Membro]])))</f>
        <v/>
      </c>
      <c r="C2869" s="278"/>
      <c r="D2869" s="279"/>
      <c r="E2869" s="280" t="str">
        <f ca="1">IF(Table9[[#This Row],[Data de nascimento (aaaa-mm-dd)]]="","",(IF(A2869="","",DATEDIF(D2869,NOW(),"y"))))</f>
        <v/>
      </c>
      <c r="F2869" s="281"/>
      <c r="G2869" s="282"/>
      <c r="H2869" s="283" t="str">
        <f>IF(G2869="","",IF(G2869&gt;(auxiliar!L$2*14),"Sim","Não"))</f>
        <v/>
      </c>
      <c r="I2869" s="384" t="str">
        <f t="shared" si="195"/>
        <v/>
      </c>
      <c r="J2869" s="381" t="str">
        <f>IF(Table9[[#This Row],[Código do agregado
'[Entidade']]]="","",IF(A2869&lt;&gt;A2868,"A",IF(J2868="A","B",IF(J2868="B","C",IF(J2868="C","D",IF(J2868="D","E",IF(J2868="E","F",IF(J2868="F","G",IF(J2868="G","H",IF(J2868="H","I",IF(J2868="I","J",IF(J2868="J","K",IF(J2868="K","L",IF(J2868="L","M",IF(J2868="M","N",IF(J2868="N","O",IF(J2868="O","P",IF(J2868="P","Q"))))))))))))))))))</f>
        <v/>
      </c>
      <c r="K2869" s="284" t="str">
        <f t="shared" si="192"/>
        <v/>
      </c>
      <c r="L2869" s="285" t="str">
        <f t="shared" si="193"/>
        <v/>
      </c>
      <c r="M2869" s="286" t="str">
        <f t="shared" ca="1" si="194"/>
        <v/>
      </c>
    </row>
    <row r="2870" spans="1:13" x14ac:dyDescent="0.25">
      <c r="A2870" s="276"/>
      <c r="B2870" s="287" t="str">
        <f>IF(Table9[[#This Row],[Código do agregado
'[Entidade']]]="","",(CONCATENATE(VLOOKUP(Table9[[#This Row],[Código do agregado
'[Entidade']]],Table8[[Código do agregado '[Entidade']]:[Código do agregado
'[1º Direito']]],8,FALSE),".",Table9[[#This Row],[Membro]])))</f>
        <v/>
      </c>
      <c r="C2870" s="278"/>
      <c r="D2870" s="279"/>
      <c r="E2870" s="280" t="str">
        <f ca="1">IF(Table9[[#This Row],[Data de nascimento (aaaa-mm-dd)]]="","",(IF(A2870="","",DATEDIF(D2870,NOW(),"y"))))</f>
        <v/>
      </c>
      <c r="F2870" s="281"/>
      <c r="G2870" s="282"/>
      <c r="H2870" s="283" t="str">
        <f>IF(G2870="","",IF(G2870&gt;(auxiliar!L$2*14),"Sim","Não"))</f>
        <v/>
      </c>
      <c r="I2870" s="384" t="str">
        <f t="shared" si="195"/>
        <v/>
      </c>
      <c r="J2870" s="381" t="str">
        <f>IF(Table9[[#This Row],[Código do agregado
'[Entidade']]]="","",IF(A2870&lt;&gt;A2869,"A",IF(J2869="A","B",IF(J2869="B","C",IF(J2869="C","D",IF(J2869="D","E",IF(J2869="E","F",IF(J2869="F","G",IF(J2869="G","H",IF(J2869="H","I",IF(J2869="I","J",IF(J2869="J","K",IF(J2869="K","L",IF(J2869="L","M",IF(J2869="M","N",IF(J2869="N","O",IF(J2869="O","P",IF(J2869="P","Q"))))))))))))))))))</f>
        <v/>
      </c>
      <c r="K2870" s="284" t="str">
        <f t="shared" si="192"/>
        <v/>
      </c>
      <c r="L2870" s="285" t="str">
        <f t="shared" si="193"/>
        <v/>
      </c>
      <c r="M2870" s="286" t="str">
        <f t="shared" ca="1" si="194"/>
        <v/>
      </c>
    </row>
    <row r="2871" spans="1:13" x14ac:dyDescent="0.25">
      <c r="A2871" s="276"/>
      <c r="B2871" s="287" t="str">
        <f>IF(Table9[[#This Row],[Código do agregado
'[Entidade']]]="","",(CONCATENATE(VLOOKUP(Table9[[#This Row],[Código do agregado
'[Entidade']]],Table8[[Código do agregado '[Entidade']]:[Código do agregado
'[1º Direito']]],8,FALSE),".",Table9[[#This Row],[Membro]])))</f>
        <v/>
      </c>
      <c r="C2871" s="278"/>
      <c r="D2871" s="279"/>
      <c r="E2871" s="280" t="str">
        <f ca="1">IF(Table9[[#This Row],[Data de nascimento (aaaa-mm-dd)]]="","",(IF(A2871="","",DATEDIF(D2871,NOW(),"y"))))</f>
        <v/>
      </c>
      <c r="F2871" s="281"/>
      <c r="G2871" s="282"/>
      <c r="H2871" s="283" t="str">
        <f>IF(G2871="","",IF(G2871&gt;(auxiliar!L$2*14),"Sim","Não"))</f>
        <v/>
      </c>
      <c r="I2871" s="384" t="str">
        <f t="shared" si="195"/>
        <v/>
      </c>
      <c r="J2871" s="381" t="str">
        <f>IF(Table9[[#This Row],[Código do agregado
'[Entidade']]]="","",IF(A2871&lt;&gt;A2870,"A",IF(J2870="A","B",IF(J2870="B","C",IF(J2870="C","D",IF(J2870="D","E",IF(J2870="E","F",IF(J2870="F","G",IF(J2870="G","H",IF(J2870="H","I",IF(J2870="I","J",IF(J2870="J","K",IF(J2870="K","L",IF(J2870="L","M",IF(J2870="M","N",IF(J2870="N","O",IF(J2870="O","P",IF(J2870="P","Q"))))))))))))))))))</f>
        <v/>
      </c>
      <c r="K2871" s="284" t="str">
        <f t="shared" si="192"/>
        <v/>
      </c>
      <c r="L2871" s="285" t="str">
        <f t="shared" si="193"/>
        <v/>
      </c>
      <c r="M2871" s="286" t="str">
        <f t="shared" ca="1" si="194"/>
        <v/>
      </c>
    </row>
    <row r="2872" spans="1:13" x14ac:dyDescent="0.25">
      <c r="A2872" s="276"/>
      <c r="B2872" s="287" t="str">
        <f>IF(Table9[[#This Row],[Código do agregado
'[Entidade']]]="","",(CONCATENATE(VLOOKUP(Table9[[#This Row],[Código do agregado
'[Entidade']]],Table8[[Código do agregado '[Entidade']]:[Código do agregado
'[1º Direito']]],8,FALSE),".",Table9[[#This Row],[Membro]])))</f>
        <v/>
      </c>
      <c r="C2872" s="278"/>
      <c r="D2872" s="279"/>
      <c r="E2872" s="280" t="str">
        <f ca="1">IF(Table9[[#This Row],[Data de nascimento (aaaa-mm-dd)]]="","",(IF(A2872="","",DATEDIF(D2872,NOW(),"y"))))</f>
        <v/>
      </c>
      <c r="F2872" s="281"/>
      <c r="G2872" s="282"/>
      <c r="H2872" s="283" t="str">
        <f>IF(G2872="","",IF(G2872&gt;(auxiliar!L$2*14),"Sim","Não"))</f>
        <v/>
      </c>
      <c r="I2872" s="384" t="str">
        <f t="shared" si="195"/>
        <v/>
      </c>
      <c r="J2872" s="381" t="str">
        <f>IF(Table9[[#This Row],[Código do agregado
'[Entidade']]]="","",IF(A2872&lt;&gt;A2871,"A",IF(J2871="A","B",IF(J2871="B","C",IF(J2871="C","D",IF(J2871="D","E",IF(J2871="E","F",IF(J2871="F","G",IF(J2871="G","H",IF(J2871="H","I",IF(J2871="I","J",IF(J2871="J","K",IF(J2871="K","L",IF(J2871="L","M",IF(J2871="M","N",IF(J2871="N","O",IF(J2871="O","P",IF(J2871="P","Q"))))))))))))))))))</f>
        <v/>
      </c>
      <c r="K2872" s="284" t="str">
        <f t="shared" si="192"/>
        <v/>
      </c>
      <c r="L2872" s="285" t="str">
        <f t="shared" si="193"/>
        <v/>
      </c>
      <c r="M2872" s="286" t="str">
        <f t="shared" ca="1" si="194"/>
        <v/>
      </c>
    </row>
    <row r="2873" spans="1:13" x14ac:dyDescent="0.25">
      <c r="A2873" s="276"/>
      <c r="B2873" s="287" t="str">
        <f>IF(Table9[[#This Row],[Código do agregado
'[Entidade']]]="","",(CONCATENATE(VLOOKUP(Table9[[#This Row],[Código do agregado
'[Entidade']]],Table8[[Código do agregado '[Entidade']]:[Código do agregado
'[1º Direito']]],8,FALSE),".",Table9[[#This Row],[Membro]])))</f>
        <v/>
      </c>
      <c r="C2873" s="278"/>
      <c r="D2873" s="279"/>
      <c r="E2873" s="280" t="str">
        <f ca="1">IF(Table9[[#This Row],[Data de nascimento (aaaa-mm-dd)]]="","",(IF(A2873="","",DATEDIF(D2873,NOW(),"y"))))</f>
        <v/>
      </c>
      <c r="F2873" s="281"/>
      <c r="G2873" s="282"/>
      <c r="H2873" s="283" t="str">
        <f>IF(G2873="","",IF(G2873&gt;(auxiliar!L$2*14),"Sim","Não"))</f>
        <v/>
      </c>
      <c r="I2873" s="384" t="str">
        <f t="shared" si="195"/>
        <v/>
      </c>
      <c r="J2873" s="381" t="str">
        <f>IF(Table9[[#This Row],[Código do agregado
'[Entidade']]]="","",IF(A2873&lt;&gt;A2872,"A",IF(J2872="A","B",IF(J2872="B","C",IF(J2872="C","D",IF(J2872="D","E",IF(J2872="E","F",IF(J2872="F","G",IF(J2872="G","H",IF(J2872="H","I",IF(J2872="I","J",IF(J2872="J","K",IF(J2872="K","L",IF(J2872="L","M",IF(J2872="M","N",IF(J2872="N","O",IF(J2872="O","P",IF(J2872="P","Q"))))))))))))))))))</f>
        <v/>
      </c>
      <c r="K2873" s="284" t="str">
        <f t="shared" si="192"/>
        <v/>
      </c>
      <c r="L2873" s="285" t="str">
        <f t="shared" si="193"/>
        <v/>
      </c>
      <c r="M2873" s="286" t="str">
        <f t="shared" ca="1" si="194"/>
        <v/>
      </c>
    </row>
    <row r="2874" spans="1:13" x14ac:dyDescent="0.25">
      <c r="A2874" s="276"/>
      <c r="B2874" s="287" t="str">
        <f>IF(Table9[[#This Row],[Código do agregado
'[Entidade']]]="","",(CONCATENATE(VLOOKUP(Table9[[#This Row],[Código do agregado
'[Entidade']]],Table8[[Código do agregado '[Entidade']]:[Código do agregado
'[1º Direito']]],8,FALSE),".",Table9[[#This Row],[Membro]])))</f>
        <v/>
      </c>
      <c r="C2874" s="278"/>
      <c r="D2874" s="279"/>
      <c r="E2874" s="280" t="str">
        <f ca="1">IF(Table9[[#This Row],[Data de nascimento (aaaa-mm-dd)]]="","",(IF(A2874="","",DATEDIF(D2874,NOW(),"y"))))</f>
        <v/>
      </c>
      <c r="F2874" s="281"/>
      <c r="G2874" s="282"/>
      <c r="H2874" s="283" t="str">
        <f>IF(G2874="","",IF(G2874&gt;(auxiliar!L$2*14),"Sim","Não"))</f>
        <v/>
      </c>
      <c r="I2874" s="384" t="str">
        <f t="shared" si="195"/>
        <v/>
      </c>
      <c r="J2874" s="381" t="str">
        <f>IF(Table9[[#This Row],[Código do agregado
'[Entidade']]]="","",IF(A2874&lt;&gt;A2873,"A",IF(J2873="A","B",IF(J2873="B","C",IF(J2873="C","D",IF(J2873="D","E",IF(J2873="E","F",IF(J2873="F","G",IF(J2873="G","H",IF(J2873="H","I",IF(J2873="I","J",IF(J2873="J","K",IF(J2873="K","L",IF(J2873="L","M",IF(J2873="M","N",IF(J2873="N","O",IF(J2873="O","P",IF(J2873="P","Q"))))))))))))))))))</f>
        <v/>
      </c>
      <c r="K2874" s="284" t="str">
        <f t="shared" si="192"/>
        <v/>
      </c>
      <c r="L2874" s="285" t="str">
        <f t="shared" si="193"/>
        <v/>
      </c>
      <c r="M2874" s="286" t="str">
        <f t="shared" ca="1" si="194"/>
        <v/>
      </c>
    </row>
    <row r="2875" spans="1:13" x14ac:dyDescent="0.25">
      <c r="A2875" s="276"/>
      <c r="B2875" s="287" t="str">
        <f>IF(Table9[[#This Row],[Código do agregado
'[Entidade']]]="","",(CONCATENATE(VLOOKUP(Table9[[#This Row],[Código do agregado
'[Entidade']]],Table8[[Código do agregado '[Entidade']]:[Código do agregado
'[1º Direito']]],8,FALSE),".",Table9[[#This Row],[Membro]])))</f>
        <v/>
      </c>
      <c r="C2875" s="278"/>
      <c r="D2875" s="279"/>
      <c r="E2875" s="280" t="str">
        <f ca="1">IF(Table9[[#This Row],[Data de nascimento (aaaa-mm-dd)]]="","",(IF(A2875="","",DATEDIF(D2875,NOW(),"y"))))</f>
        <v/>
      </c>
      <c r="F2875" s="281"/>
      <c r="G2875" s="282"/>
      <c r="H2875" s="283" t="str">
        <f>IF(G2875="","",IF(G2875&gt;(auxiliar!L$2*14),"Sim","Não"))</f>
        <v/>
      </c>
      <c r="I2875" s="384" t="str">
        <f t="shared" si="195"/>
        <v/>
      </c>
      <c r="J2875" s="381" t="str">
        <f>IF(Table9[[#This Row],[Código do agregado
'[Entidade']]]="","",IF(A2875&lt;&gt;A2874,"A",IF(J2874="A","B",IF(J2874="B","C",IF(J2874="C","D",IF(J2874="D","E",IF(J2874="E","F",IF(J2874="F","G",IF(J2874="G","H",IF(J2874="H","I",IF(J2874="I","J",IF(J2874="J","K",IF(J2874="K","L",IF(J2874="L","M",IF(J2874="M","N",IF(J2874="N","O",IF(J2874="O","P",IF(J2874="P","Q"))))))))))))))))))</f>
        <v/>
      </c>
      <c r="K2875" s="284" t="str">
        <f t="shared" si="192"/>
        <v/>
      </c>
      <c r="L2875" s="285" t="str">
        <f t="shared" si="193"/>
        <v/>
      </c>
      <c r="M2875" s="286" t="str">
        <f t="shared" ca="1" si="194"/>
        <v/>
      </c>
    </row>
    <row r="2876" spans="1:13" x14ac:dyDescent="0.25">
      <c r="A2876" s="276"/>
      <c r="B2876" s="287" t="str">
        <f>IF(Table9[[#This Row],[Código do agregado
'[Entidade']]]="","",(CONCATENATE(VLOOKUP(Table9[[#This Row],[Código do agregado
'[Entidade']]],Table8[[Código do agregado '[Entidade']]:[Código do agregado
'[1º Direito']]],8,FALSE),".",Table9[[#This Row],[Membro]])))</f>
        <v/>
      </c>
      <c r="C2876" s="278"/>
      <c r="D2876" s="279"/>
      <c r="E2876" s="280" t="str">
        <f ca="1">IF(Table9[[#This Row],[Data de nascimento (aaaa-mm-dd)]]="","",(IF(A2876="","",DATEDIF(D2876,NOW(),"y"))))</f>
        <v/>
      </c>
      <c r="F2876" s="281"/>
      <c r="G2876" s="282"/>
      <c r="H2876" s="283" t="str">
        <f>IF(G2876="","",IF(G2876&gt;(auxiliar!L$2*14),"Sim","Não"))</f>
        <v/>
      </c>
      <c r="I2876" s="384" t="str">
        <f t="shared" si="195"/>
        <v/>
      </c>
      <c r="J2876" s="381" t="str">
        <f>IF(Table9[[#This Row],[Código do agregado
'[Entidade']]]="","",IF(A2876&lt;&gt;A2875,"A",IF(J2875="A","B",IF(J2875="B","C",IF(J2875="C","D",IF(J2875="D","E",IF(J2875="E","F",IF(J2875="F","G",IF(J2875="G","H",IF(J2875="H","I",IF(J2875="I","J",IF(J2875="J","K",IF(J2875="K","L",IF(J2875="L","M",IF(J2875="M","N",IF(J2875="N","O",IF(J2875="O","P",IF(J2875="P","Q"))))))))))))))))))</f>
        <v/>
      </c>
      <c r="K2876" s="284" t="str">
        <f t="shared" si="192"/>
        <v/>
      </c>
      <c r="L2876" s="285" t="str">
        <f t="shared" si="193"/>
        <v/>
      </c>
      <c r="M2876" s="286" t="str">
        <f t="shared" ca="1" si="194"/>
        <v/>
      </c>
    </row>
    <row r="2877" spans="1:13" x14ac:dyDescent="0.25">
      <c r="A2877" s="276"/>
      <c r="B2877" s="287" t="str">
        <f>IF(Table9[[#This Row],[Código do agregado
'[Entidade']]]="","",(CONCATENATE(VLOOKUP(Table9[[#This Row],[Código do agregado
'[Entidade']]],Table8[[Código do agregado '[Entidade']]:[Código do agregado
'[1º Direito']]],8,FALSE),".",Table9[[#This Row],[Membro]])))</f>
        <v/>
      </c>
      <c r="C2877" s="278"/>
      <c r="D2877" s="279"/>
      <c r="E2877" s="280" t="str">
        <f ca="1">IF(Table9[[#This Row],[Data de nascimento (aaaa-mm-dd)]]="","",(IF(A2877="","",DATEDIF(D2877,NOW(),"y"))))</f>
        <v/>
      </c>
      <c r="F2877" s="281"/>
      <c r="G2877" s="282"/>
      <c r="H2877" s="283" t="str">
        <f>IF(G2877="","",IF(G2877&gt;(auxiliar!L$2*14),"Sim","Não"))</f>
        <v/>
      </c>
      <c r="I2877" s="384" t="str">
        <f t="shared" si="195"/>
        <v/>
      </c>
      <c r="J2877" s="381" t="str">
        <f>IF(Table9[[#This Row],[Código do agregado
'[Entidade']]]="","",IF(A2877&lt;&gt;A2876,"A",IF(J2876="A","B",IF(J2876="B","C",IF(J2876="C","D",IF(J2876="D","E",IF(J2876="E","F",IF(J2876="F","G",IF(J2876="G","H",IF(J2876="H","I",IF(J2876="I","J",IF(J2876="J","K",IF(J2876="K","L",IF(J2876="L","M",IF(J2876="M","N",IF(J2876="N","O",IF(J2876="O","P",IF(J2876="P","Q"))))))))))))))))))</f>
        <v/>
      </c>
      <c r="K2877" s="284" t="str">
        <f t="shared" si="192"/>
        <v/>
      </c>
      <c r="L2877" s="285" t="str">
        <f t="shared" si="193"/>
        <v/>
      </c>
      <c r="M2877" s="286" t="str">
        <f t="shared" ca="1" si="194"/>
        <v/>
      </c>
    </row>
    <row r="2878" spans="1:13" x14ac:dyDescent="0.25">
      <c r="A2878" s="276"/>
      <c r="B2878" s="287" t="str">
        <f>IF(Table9[[#This Row],[Código do agregado
'[Entidade']]]="","",(CONCATENATE(VLOOKUP(Table9[[#This Row],[Código do agregado
'[Entidade']]],Table8[[Código do agregado '[Entidade']]:[Código do agregado
'[1º Direito']]],8,FALSE),".",Table9[[#This Row],[Membro]])))</f>
        <v/>
      </c>
      <c r="C2878" s="278"/>
      <c r="D2878" s="279"/>
      <c r="E2878" s="280" t="str">
        <f ca="1">IF(Table9[[#This Row],[Data de nascimento (aaaa-mm-dd)]]="","",(IF(A2878="","",DATEDIF(D2878,NOW(),"y"))))</f>
        <v/>
      </c>
      <c r="F2878" s="281"/>
      <c r="G2878" s="282"/>
      <c r="H2878" s="283" t="str">
        <f>IF(G2878="","",IF(G2878&gt;(auxiliar!L$2*14),"Sim","Não"))</f>
        <v/>
      </c>
      <c r="I2878" s="384" t="str">
        <f t="shared" si="195"/>
        <v/>
      </c>
      <c r="J2878" s="381" t="str">
        <f>IF(Table9[[#This Row],[Código do agregado
'[Entidade']]]="","",IF(A2878&lt;&gt;A2877,"A",IF(J2877="A","B",IF(J2877="B","C",IF(J2877="C","D",IF(J2877="D","E",IF(J2877="E","F",IF(J2877="F","G",IF(J2877="G","H",IF(J2877="H","I",IF(J2877="I","J",IF(J2877="J","K",IF(J2877="K","L",IF(J2877="L","M",IF(J2877="M","N",IF(J2877="N","O",IF(J2877="O","P",IF(J2877="P","Q"))))))))))))))))))</f>
        <v/>
      </c>
      <c r="K2878" s="284" t="str">
        <f t="shared" si="192"/>
        <v/>
      </c>
      <c r="L2878" s="285" t="str">
        <f t="shared" si="193"/>
        <v/>
      </c>
      <c r="M2878" s="286" t="str">
        <f t="shared" ca="1" si="194"/>
        <v/>
      </c>
    </row>
    <row r="2879" spans="1:13" x14ac:dyDescent="0.25">
      <c r="A2879" s="276"/>
      <c r="B2879" s="287" t="str">
        <f>IF(Table9[[#This Row],[Código do agregado
'[Entidade']]]="","",(CONCATENATE(VLOOKUP(Table9[[#This Row],[Código do agregado
'[Entidade']]],Table8[[Código do agregado '[Entidade']]:[Código do agregado
'[1º Direito']]],8,FALSE),".",Table9[[#This Row],[Membro]])))</f>
        <v/>
      </c>
      <c r="C2879" s="278"/>
      <c r="D2879" s="279"/>
      <c r="E2879" s="280" t="str">
        <f ca="1">IF(Table9[[#This Row],[Data de nascimento (aaaa-mm-dd)]]="","",(IF(A2879="","",DATEDIF(D2879,NOW(),"y"))))</f>
        <v/>
      </c>
      <c r="F2879" s="281"/>
      <c r="G2879" s="282"/>
      <c r="H2879" s="283" t="str">
        <f>IF(G2879="","",IF(G2879&gt;(auxiliar!L$2*14),"Sim","Não"))</f>
        <v/>
      </c>
      <c r="I2879" s="384" t="str">
        <f t="shared" si="195"/>
        <v/>
      </c>
      <c r="J2879" s="381" t="str">
        <f>IF(Table9[[#This Row],[Código do agregado
'[Entidade']]]="","",IF(A2879&lt;&gt;A2878,"A",IF(J2878="A","B",IF(J2878="B","C",IF(J2878="C","D",IF(J2878="D","E",IF(J2878="E","F",IF(J2878="F","G",IF(J2878="G","H",IF(J2878="H","I",IF(J2878="I","J",IF(J2878="J","K",IF(J2878="K","L",IF(J2878="L","M",IF(J2878="M","N",IF(J2878="N","O",IF(J2878="O","P",IF(J2878="P","Q"))))))))))))))))))</f>
        <v/>
      </c>
      <c r="K2879" s="284" t="str">
        <f t="shared" si="192"/>
        <v/>
      </c>
      <c r="L2879" s="285" t="str">
        <f t="shared" si="193"/>
        <v/>
      </c>
      <c r="M2879" s="286" t="str">
        <f t="shared" ca="1" si="194"/>
        <v/>
      </c>
    </row>
    <row r="2880" spans="1:13" x14ac:dyDescent="0.25">
      <c r="A2880" s="276"/>
      <c r="B2880" s="287" t="str">
        <f>IF(Table9[[#This Row],[Código do agregado
'[Entidade']]]="","",(CONCATENATE(VLOOKUP(Table9[[#This Row],[Código do agregado
'[Entidade']]],Table8[[Código do agregado '[Entidade']]:[Código do agregado
'[1º Direito']]],8,FALSE),".",Table9[[#This Row],[Membro]])))</f>
        <v/>
      </c>
      <c r="C2880" s="278"/>
      <c r="D2880" s="279"/>
      <c r="E2880" s="280" t="str">
        <f ca="1">IF(Table9[[#This Row],[Data de nascimento (aaaa-mm-dd)]]="","",(IF(A2880="","",DATEDIF(D2880,NOW(),"y"))))</f>
        <v/>
      </c>
      <c r="F2880" s="281"/>
      <c r="G2880" s="282"/>
      <c r="H2880" s="283" t="str">
        <f>IF(G2880="","",IF(G2880&gt;(auxiliar!L$2*14),"Sim","Não"))</f>
        <v/>
      </c>
      <c r="I2880" s="384" t="str">
        <f t="shared" si="195"/>
        <v/>
      </c>
      <c r="J2880" s="381" t="str">
        <f>IF(Table9[[#This Row],[Código do agregado
'[Entidade']]]="","",IF(A2880&lt;&gt;A2879,"A",IF(J2879="A","B",IF(J2879="B","C",IF(J2879="C","D",IF(J2879="D","E",IF(J2879="E","F",IF(J2879="F","G",IF(J2879="G","H",IF(J2879="H","I",IF(J2879="I","J",IF(J2879="J","K",IF(J2879="K","L",IF(J2879="L","M",IF(J2879="M","N",IF(J2879="N","O",IF(J2879="O","P",IF(J2879="P","Q"))))))))))))))))))</f>
        <v/>
      </c>
      <c r="K2880" s="284" t="str">
        <f t="shared" si="192"/>
        <v/>
      </c>
      <c r="L2880" s="285" t="str">
        <f t="shared" si="193"/>
        <v/>
      </c>
      <c r="M2880" s="286" t="str">
        <f t="shared" ca="1" si="194"/>
        <v/>
      </c>
    </row>
    <row r="2881" spans="1:13" x14ac:dyDescent="0.25">
      <c r="A2881" s="276"/>
      <c r="B2881" s="287" t="str">
        <f>IF(Table9[[#This Row],[Código do agregado
'[Entidade']]]="","",(CONCATENATE(VLOOKUP(Table9[[#This Row],[Código do agregado
'[Entidade']]],Table8[[Código do agregado '[Entidade']]:[Código do agregado
'[1º Direito']]],8,FALSE),".",Table9[[#This Row],[Membro]])))</f>
        <v/>
      </c>
      <c r="C2881" s="278"/>
      <c r="D2881" s="279"/>
      <c r="E2881" s="280" t="str">
        <f ca="1">IF(Table9[[#This Row],[Data de nascimento (aaaa-mm-dd)]]="","",(IF(A2881="","",DATEDIF(D2881,NOW(),"y"))))</f>
        <v/>
      </c>
      <c r="F2881" s="281"/>
      <c r="G2881" s="282"/>
      <c r="H2881" s="283" t="str">
        <f>IF(G2881="","",IF(G2881&gt;(auxiliar!L$2*14),"Sim","Não"))</f>
        <v/>
      </c>
      <c r="I2881" s="384" t="str">
        <f t="shared" si="195"/>
        <v/>
      </c>
      <c r="J2881" s="381" t="str">
        <f>IF(Table9[[#This Row],[Código do agregado
'[Entidade']]]="","",IF(A2881&lt;&gt;A2880,"A",IF(J2880="A","B",IF(J2880="B","C",IF(J2880="C","D",IF(J2880="D","E",IF(J2880="E","F",IF(J2880="F","G",IF(J2880="G","H",IF(J2880="H","I",IF(J2880="I","J",IF(J2880="J","K",IF(J2880="K","L",IF(J2880="L","M",IF(J2880="M","N",IF(J2880="N","O",IF(J2880="O","P",IF(J2880="P","Q"))))))))))))))))))</f>
        <v/>
      </c>
      <c r="K2881" s="284" t="str">
        <f t="shared" si="192"/>
        <v/>
      </c>
      <c r="L2881" s="285" t="str">
        <f t="shared" si="193"/>
        <v/>
      </c>
      <c r="M2881" s="286" t="str">
        <f t="shared" ca="1" si="194"/>
        <v/>
      </c>
    </row>
    <row r="2882" spans="1:13" x14ac:dyDescent="0.25">
      <c r="A2882" s="276"/>
      <c r="B2882" s="287" t="str">
        <f>IF(Table9[[#This Row],[Código do agregado
'[Entidade']]]="","",(CONCATENATE(VLOOKUP(Table9[[#This Row],[Código do agregado
'[Entidade']]],Table8[[Código do agregado '[Entidade']]:[Código do agregado
'[1º Direito']]],8,FALSE),".",Table9[[#This Row],[Membro]])))</f>
        <v/>
      </c>
      <c r="C2882" s="278"/>
      <c r="D2882" s="279"/>
      <c r="E2882" s="280" t="str">
        <f ca="1">IF(Table9[[#This Row],[Data de nascimento (aaaa-mm-dd)]]="","",(IF(A2882="","",DATEDIF(D2882,NOW(),"y"))))</f>
        <v/>
      </c>
      <c r="F2882" s="281"/>
      <c r="G2882" s="282"/>
      <c r="H2882" s="283" t="str">
        <f>IF(G2882="","",IF(G2882&gt;(auxiliar!L$2*14),"Sim","Não"))</f>
        <v/>
      </c>
      <c r="I2882" s="384" t="str">
        <f t="shared" si="195"/>
        <v/>
      </c>
      <c r="J2882" s="381" t="str">
        <f>IF(Table9[[#This Row],[Código do agregado
'[Entidade']]]="","",IF(A2882&lt;&gt;A2881,"A",IF(J2881="A","B",IF(J2881="B","C",IF(J2881="C","D",IF(J2881="D","E",IF(J2881="E","F",IF(J2881="F","G",IF(J2881="G","H",IF(J2881="H","I",IF(J2881="I","J",IF(J2881="J","K",IF(J2881="K","L",IF(J2881="L","M",IF(J2881="M","N",IF(J2881="N","O",IF(J2881="O","P",IF(J2881="P","Q"))))))))))))))))))</f>
        <v/>
      </c>
      <c r="K2882" s="284" t="str">
        <f t="shared" si="192"/>
        <v/>
      </c>
      <c r="L2882" s="285" t="str">
        <f t="shared" si="193"/>
        <v/>
      </c>
      <c r="M2882" s="286" t="str">
        <f t="shared" ca="1" si="194"/>
        <v/>
      </c>
    </row>
    <row r="2883" spans="1:13" x14ac:dyDescent="0.25">
      <c r="A2883" s="276"/>
      <c r="B2883" s="287" t="str">
        <f>IF(Table9[[#This Row],[Código do agregado
'[Entidade']]]="","",(CONCATENATE(VLOOKUP(Table9[[#This Row],[Código do agregado
'[Entidade']]],Table8[[Código do agregado '[Entidade']]:[Código do agregado
'[1º Direito']]],8,FALSE),".",Table9[[#This Row],[Membro]])))</f>
        <v/>
      </c>
      <c r="C2883" s="278"/>
      <c r="D2883" s="279"/>
      <c r="E2883" s="280" t="str">
        <f ca="1">IF(Table9[[#This Row],[Data de nascimento (aaaa-mm-dd)]]="","",(IF(A2883="","",DATEDIF(D2883,NOW(),"y"))))</f>
        <v/>
      </c>
      <c r="F2883" s="281"/>
      <c r="G2883" s="282"/>
      <c r="H2883" s="283" t="str">
        <f>IF(G2883="","",IF(G2883&gt;(auxiliar!L$2*14),"Sim","Não"))</f>
        <v/>
      </c>
      <c r="I2883" s="384" t="str">
        <f t="shared" si="195"/>
        <v/>
      </c>
      <c r="J2883" s="381" t="str">
        <f>IF(Table9[[#This Row],[Código do agregado
'[Entidade']]]="","",IF(A2883&lt;&gt;A2882,"A",IF(J2882="A","B",IF(J2882="B","C",IF(J2882="C","D",IF(J2882="D","E",IF(J2882="E","F",IF(J2882="F","G",IF(J2882="G","H",IF(J2882="H","I",IF(J2882="I","J",IF(J2882="J","K",IF(J2882="K","L",IF(J2882="L","M",IF(J2882="M","N",IF(J2882="N","O",IF(J2882="O","P",IF(J2882="P","Q"))))))))))))))))))</f>
        <v/>
      </c>
      <c r="K2883" s="284" t="str">
        <f t="shared" si="192"/>
        <v/>
      </c>
      <c r="L2883" s="285" t="str">
        <f t="shared" si="193"/>
        <v/>
      </c>
      <c r="M2883" s="286" t="str">
        <f t="shared" ca="1" si="194"/>
        <v/>
      </c>
    </row>
    <row r="2884" spans="1:13" x14ac:dyDescent="0.25">
      <c r="A2884" s="276"/>
      <c r="B2884" s="287" t="str">
        <f>IF(Table9[[#This Row],[Código do agregado
'[Entidade']]]="","",(CONCATENATE(VLOOKUP(Table9[[#This Row],[Código do agregado
'[Entidade']]],Table8[[Código do agregado '[Entidade']]:[Código do agregado
'[1º Direito']]],8,FALSE),".",Table9[[#This Row],[Membro]])))</f>
        <v/>
      </c>
      <c r="C2884" s="278"/>
      <c r="D2884" s="279"/>
      <c r="E2884" s="280" t="str">
        <f ca="1">IF(Table9[[#This Row],[Data de nascimento (aaaa-mm-dd)]]="","",(IF(A2884="","",DATEDIF(D2884,NOW(),"y"))))</f>
        <v/>
      </c>
      <c r="F2884" s="281"/>
      <c r="G2884" s="282"/>
      <c r="H2884" s="283" t="str">
        <f>IF(G2884="","",IF(G2884&gt;(auxiliar!L$2*14),"Sim","Não"))</f>
        <v/>
      </c>
      <c r="I2884" s="384" t="str">
        <f t="shared" si="195"/>
        <v/>
      </c>
      <c r="J2884" s="381" t="str">
        <f>IF(Table9[[#This Row],[Código do agregado
'[Entidade']]]="","",IF(A2884&lt;&gt;A2883,"A",IF(J2883="A","B",IF(J2883="B","C",IF(J2883="C","D",IF(J2883="D","E",IF(J2883="E","F",IF(J2883="F","G",IF(J2883="G","H",IF(J2883="H","I",IF(J2883="I","J",IF(J2883="J","K",IF(J2883="K","L",IF(J2883="L","M",IF(J2883="M","N",IF(J2883="N","O",IF(J2883="O","P",IF(J2883="P","Q"))))))))))))))))))</f>
        <v/>
      </c>
      <c r="K2884" s="284" t="str">
        <f t="shared" si="192"/>
        <v/>
      </c>
      <c r="L2884" s="285" t="str">
        <f t="shared" si="193"/>
        <v/>
      </c>
      <c r="M2884" s="286" t="str">
        <f t="shared" ca="1" si="194"/>
        <v/>
      </c>
    </row>
    <row r="2885" spans="1:13" x14ac:dyDescent="0.25">
      <c r="A2885" s="276"/>
      <c r="B2885" s="287" t="str">
        <f>IF(Table9[[#This Row],[Código do agregado
'[Entidade']]]="","",(CONCATENATE(VLOOKUP(Table9[[#This Row],[Código do agregado
'[Entidade']]],Table8[[Código do agregado '[Entidade']]:[Código do agregado
'[1º Direito']]],8,FALSE),".",Table9[[#This Row],[Membro]])))</f>
        <v/>
      </c>
      <c r="C2885" s="278"/>
      <c r="D2885" s="279"/>
      <c r="E2885" s="280" t="str">
        <f ca="1">IF(Table9[[#This Row],[Data de nascimento (aaaa-mm-dd)]]="","",(IF(A2885="","",DATEDIF(D2885,NOW(),"y"))))</f>
        <v/>
      </c>
      <c r="F2885" s="281"/>
      <c r="G2885" s="282"/>
      <c r="H2885" s="283" t="str">
        <f>IF(G2885="","",IF(G2885&gt;(auxiliar!L$2*14),"Sim","Não"))</f>
        <v/>
      </c>
      <c r="I2885" s="384" t="str">
        <f t="shared" si="195"/>
        <v/>
      </c>
      <c r="J2885" s="381" t="str">
        <f>IF(Table9[[#This Row],[Código do agregado
'[Entidade']]]="","",IF(A2885&lt;&gt;A2884,"A",IF(J2884="A","B",IF(J2884="B","C",IF(J2884="C","D",IF(J2884="D","E",IF(J2884="E","F",IF(J2884="F","G",IF(J2884="G","H",IF(J2884="H","I",IF(J2884="I","J",IF(J2884="J","K",IF(J2884="K","L",IF(J2884="L","M",IF(J2884="M","N",IF(J2884="N","O",IF(J2884="O","P",IF(J2884="P","Q"))))))))))))))))))</f>
        <v/>
      </c>
      <c r="K2885" s="284" t="str">
        <f t="shared" si="192"/>
        <v/>
      </c>
      <c r="L2885" s="285" t="str">
        <f t="shared" si="193"/>
        <v/>
      </c>
      <c r="M2885" s="286" t="str">
        <f t="shared" ca="1" si="194"/>
        <v/>
      </c>
    </row>
    <row r="2886" spans="1:13" x14ac:dyDescent="0.25">
      <c r="A2886" s="276"/>
      <c r="B2886" s="287" t="str">
        <f>IF(Table9[[#This Row],[Código do agregado
'[Entidade']]]="","",(CONCATENATE(VLOOKUP(Table9[[#This Row],[Código do agregado
'[Entidade']]],Table8[[Código do agregado '[Entidade']]:[Código do agregado
'[1º Direito']]],8,FALSE),".",Table9[[#This Row],[Membro]])))</f>
        <v/>
      </c>
      <c r="C2886" s="278"/>
      <c r="D2886" s="279"/>
      <c r="E2886" s="280" t="str">
        <f ca="1">IF(Table9[[#This Row],[Data de nascimento (aaaa-mm-dd)]]="","",(IF(A2886="","",DATEDIF(D2886,NOW(),"y"))))</f>
        <v/>
      </c>
      <c r="F2886" s="281"/>
      <c r="G2886" s="282"/>
      <c r="H2886" s="283" t="str">
        <f>IF(G2886="","",IF(G2886&gt;(auxiliar!L$2*14),"Sim","Não"))</f>
        <v/>
      </c>
      <c r="I2886" s="384" t="str">
        <f t="shared" si="195"/>
        <v/>
      </c>
      <c r="J2886" s="381" t="str">
        <f>IF(Table9[[#This Row],[Código do agregado
'[Entidade']]]="","",IF(A2886&lt;&gt;A2885,"A",IF(J2885="A","B",IF(J2885="B","C",IF(J2885="C","D",IF(J2885="D","E",IF(J2885="E","F",IF(J2885="F","G",IF(J2885="G","H",IF(J2885="H","I",IF(J2885="I","J",IF(J2885="J","K",IF(J2885="K","L",IF(J2885="L","M",IF(J2885="M","N",IF(J2885="N","O",IF(J2885="O","P",IF(J2885="P","Q"))))))))))))))))))</f>
        <v/>
      </c>
      <c r="K2886" s="284" t="str">
        <f t="shared" si="192"/>
        <v/>
      </c>
      <c r="L2886" s="285" t="str">
        <f t="shared" si="193"/>
        <v/>
      </c>
      <c r="M2886" s="286" t="str">
        <f t="shared" ca="1" si="194"/>
        <v/>
      </c>
    </row>
    <row r="2887" spans="1:13" x14ac:dyDescent="0.25">
      <c r="A2887" s="276"/>
      <c r="B2887" s="287" t="str">
        <f>IF(Table9[[#This Row],[Código do agregado
'[Entidade']]]="","",(CONCATENATE(VLOOKUP(Table9[[#This Row],[Código do agregado
'[Entidade']]],Table8[[Código do agregado '[Entidade']]:[Código do agregado
'[1º Direito']]],8,FALSE),".",Table9[[#This Row],[Membro]])))</f>
        <v/>
      </c>
      <c r="C2887" s="278"/>
      <c r="D2887" s="279"/>
      <c r="E2887" s="280" t="str">
        <f ca="1">IF(Table9[[#This Row],[Data de nascimento (aaaa-mm-dd)]]="","",(IF(A2887="","",DATEDIF(D2887,NOW(),"y"))))</f>
        <v/>
      </c>
      <c r="F2887" s="281"/>
      <c r="G2887" s="282"/>
      <c r="H2887" s="283" t="str">
        <f>IF(G2887="","",IF(G2887&gt;(auxiliar!L$2*14),"Sim","Não"))</f>
        <v/>
      </c>
      <c r="I2887" s="384" t="str">
        <f t="shared" si="195"/>
        <v/>
      </c>
      <c r="J2887" s="381" t="str">
        <f>IF(Table9[[#This Row],[Código do agregado
'[Entidade']]]="","",IF(A2887&lt;&gt;A2886,"A",IF(J2886="A","B",IF(J2886="B","C",IF(J2886="C","D",IF(J2886="D","E",IF(J2886="E","F",IF(J2886="F","G",IF(J2886="G","H",IF(J2886="H","I",IF(J2886="I","J",IF(J2886="J","K",IF(J2886="K","L",IF(J2886="L","M",IF(J2886="M","N",IF(J2886="N","O",IF(J2886="O","P",IF(J2886="P","Q"))))))))))))))))))</f>
        <v/>
      </c>
      <c r="K2887" s="284" t="str">
        <f t="shared" si="192"/>
        <v/>
      </c>
      <c r="L2887" s="285" t="str">
        <f t="shared" si="193"/>
        <v/>
      </c>
      <c r="M2887" s="286" t="str">
        <f t="shared" ca="1" si="194"/>
        <v/>
      </c>
    </row>
    <row r="2888" spans="1:13" x14ac:dyDescent="0.25">
      <c r="A2888" s="276"/>
      <c r="B2888" s="287" t="str">
        <f>IF(Table9[[#This Row],[Código do agregado
'[Entidade']]]="","",(CONCATENATE(VLOOKUP(Table9[[#This Row],[Código do agregado
'[Entidade']]],Table8[[Código do agregado '[Entidade']]:[Código do agregado
'[1º Direito']]],8,FALSE),".",Table9[[#This Row],[Membro]])))</f>
        <v/>
      </c>
      <c r="C2888" s="278"/>
      <c r="D2888" s="279"/>
      <c r="E2888" s="280" t="str">
        <f ca="1">IF(Table9[[#This Row],[Data de nascimento (aaaa-mm-dd)]]="","",(IF(A2888="","",DATEDIF(D2888,NOW(),"y"))))</f>
        <v/>
      </c>
      <c r="F2888" s="281"/>
      <c r="G2888" s="282"/>
      <c r="H2888" s="283" t="str">
        <f>IF(G2888="","",IF(G2888&gt;(auxiliar!L$2*14),"Sim","Não"))</f>
        <v/>
      </c>
      <c r="I2888" s="384" t="str">
        <f t="shared" si="195"/>
        <v/>
      </c>
      <c r="J2888" s="381" t="str">
        <f>IF(Table9[[#This Row],[Código do agregado
'[Entidade']]]="","",IF(A2888&lt;&gt;A2887,"A",IF(J2887="A","B",IF(J2887="B","C",IF(J2887="C","D",IF(J2887="D","E",IF(J2887="E","F",IF(J2887="F","G",IF(J2887="G","H",IF(J2887="H","I",IF(J2887="I","J",IF(J2887="J","K",IF(J2887="K","L",IF(J2887="L","M",IF(J2887="M","N",IF(J2887="N","O",IF(J2887="O","P",IF(J2887="P","Q"))))))))))))))))))</f>
        <v/>
      </c>
      <c r="K2888" s="284" t="str">
        <f t="shared" si="192"/>
        <v/>
      </c>
      <c r="L2888" s="285" t="str">
        <f t="shared" si="193"/>
        <v/>
      </c>
      <c r="M2888" s="286" t="str">
        <f t="shared" ca="1" si="194"/>
        <v/>
      </c>
    </row>
    <row r="2889" spans="1:13" x14ac:dyDescent="0.25">
      <c r="A2889" s="276"/>
      <c r="B2889" s="287" t="str">
        <f>IF(Table9[[#This Row],[Código do agregado
'[Entidade']]]="","",(CONCATENATE(VLOOKUP(Table9[[#This Row],[Código do agregado
'[Entidade']]],Table8[[Código do agregado '[Entidade']]:[Código do agregado
'[1º Direito']]],8,FALSE),".",Table9[[#This Row],[Membro]])))</f>
        <v/>
      </c>
      <c r="C2889" s="278"/>
      <c r="D2889" s="279"/>
      <c r="E2889" s="280" t="str">
        <f ca="1">IF(Table9[[#This Row],[Data de nascimento (aaaa-mm-dd)]]="","",(IF(A2889="","",DATEDIF(D2889,NOW(),"y"))))</f>
        <v/>
      </c>
      <c r="F2889" s="281"/>
      <c r="G2889" s="282"/>
      <c r="H2889" s="283" t="str">
        <f>IF(G2889="","",IF(G2889&gt;(auxiliar!L$2*14),"Sim","Não"))</f>
        <v/>
      </c>
      <c r="I2889" s="384" t="str">
        <f t="shared" si="195"/>
        <v/>
      </c>
      <c r="J2889" s="381" t="str">
        <f>IF(Table9[[#This Row],[Código do agregado
'[Entidade']]]="","",IF(A2889&lt;&gt;A2888,"A",IF(J2888="A","B",IF(J2888="B","C",IF(J2888="C","D",IF(J2888="D","E",IF(J2888="E","F",IF(J2888="F","G",IF(J2888="G","H",IF(J2888="H","I",IF(J2888="I","J",IF(J2888="J","K",IF(J2888="K","L",IF(J2888="L","M",IF(J2888="M","N",IF(J2888="N","O",IF(J2888="O","P",IF(J2888="P","Q"))))))))))))))))))</f>
        <v/>
      </c>
      <c r="K2889" s="284" t="str">
        <f t="shared" si="192"/>
        <v/>
      </c>
      <c r="L2889" s="285" t="str">
        <f t="shared" si="193"/>
        <v/>
      </c>
      <c r="M2889" s="286" t="str">
        <f t="shared" ca="1" si="194"/>
        <v/>
      </c>
    </row>
    <row r="2890" spans="1:13" x14ac:dyDescent="0.25">
      <c r="A2890" s="276"/>
      <c r="B2890" s="287" t="str">
        <f>IF(Table9[[#This Row],[Código do agregado
'[Entidade']]]="","",(CONCATENATE(VLOOKUP(Table9[[#This Row],[Código do agregado
'[Entidade']]],Table8[[Código do agregado '[Entidade']]:[Código do agregado
'[1º Direito']]],8,FALSE),".",Table9[[#This Row],[Membro]])))</f>
        <v/>
      </c>
      <c r="C2890" s="278"/>
      <c r="D2890" s="279"/>
      <c r="E2890" s="280" t="str">
        <f ca="1">IF(Table9[[#This Row],[Data de nascimento (aaaa-mm-dd)]]="","",(IF(A2890="","",DATEDIF(D2890,NOW(),"y"))))</f>
        <v/>
      </c>
      <c r="F2890" s="281"/>
      <c r="G2890" s="282"/>
      <c r="H2890" s="283" t="str">
        <f>IF(G2890="","",IF(G2890&gt;(auxiliar!L$2*14),"Sim","Não"))</f>
        <v/>
      </c>
      <c r="I2890" s="384" t="str">
        <f t="shared" si="195"/>
        <v/>
      </c>
      <c r="J2890" s="381" t="str">
        <f>IF(Table9[[#This Row],[Código do agregado
'[Entidade']]]="","",IF(A2890&lt;&gt;A2889,"A",IF(J2889="A","B",IF(J2889="B","C",IF(J2889="C","D",IF(J2889="D","E",IF(J2889="E","F",IF(J2889="F","G",IF(J2889="G","H",IF(J2889="H","I",IF(J2889="I","J",IF(J2889="J","K",IF(J2889="K","L",IF(J2889="L","M",IF(J2889="M","N",IF(J2889="N","O",IF(J2889="O","P",IF(J2889="P","Q"))))))))))))))))))</f>
        <v/>
      </c>
      <c r="K2890" s="284" t="str">
        <f t="shared" si="192"/>
        <v/>
      </c>
      <c r="L2890" s="285" t="str">
        <f t="shared" si="193"/>
        <v/>
      </c>
      <c r="M2890" s="286" t="str">
        <f t="shared" ca="1" si="194"/>
        <v/>
      </c>
    </row>
    <row r="2891" spans="1:13" x14ac:dyDescent="0.25">
      <c r="A2891" s="276"/>
      <c r="B2891" s="287" t="str">
        <f>IF(Table9[[#This Row],[Código do agregado
'[Entidade']]]="","",(CONCATENATE(VLOOKUP(Table9[[#This Row],[Código do agregado
'[Entidade']]],Table8[[Código do agregado '[Entidade']]:[Código do agregado
'[1º Direito']]],8,FALSE),".",Table9[[#This Row],[Membro]])))</f>
        <v/>
      </c>
      <c r="C2891" s="278"/>
      <c r="D2891" s="279"/>
      <c r="E2891" s="280" t="str">
        <f ca="1">IF(Table9[[#This Row],[Data de nascimento (aaaa-mm-dd)]]="","",(IF(A2891="","",DATEDIF(D2891,NOW(),"y"))))</f>
        <v/>
      </c>
      <c r="F2891" s="281"/>
      <c r="G2891" s="282"/>
      <c r="H2891" s="283" t="str">
        <f>IF(G2891="","",IF(G2891&gt;(auxiliar!L$2*14),"Sim","Não"))</f>
        <v/>
      </c>
      <c r="I2891" s="384" t="str">
        <f t="shared" si="195"/>
        <v/>
      </c>
      <c r="J2891" s="381" t="str">
        <f>IF(Table9[[#This Row],[Código do agregado
'[Entidade']]]="","",IF(A2891&lt;&gt;A2890,"A",IF(J2890="A","B",IF(J2890="B","C",IF(J2890="C","D",IF(J2890="D","E",IF(J2890="E","F",IF(J2890="F","G",IF(J2890="G","H",IF(J2890="H","I",IF(J2890="I","J",IF(J2890="J","K",IF(J2890="K","L",IF(J2890="L","M",IF(J2890="M","N",IF(J2890="N","O",IF(J2890="O","P",IF(J2890="P","Q"))))))))))))))))))</f>
        <v/>
      </c>
      <c r="K2891" s="284" t="str">
        <f t="shared" si="192"/>
        <v/>
      </c>
      <c r="L2891" s="285" t="str">
        <f t="shared" si="193"/>
        <v/>
      </c>
      <c r="M2891" s="286" t="str">
        <f t="shared" ca="1" si="194"/>
        <v/>
      </c>
    </row>
    <row r="2892" spans="1:13" x14ac:dyDescent="0.25">
      <c r="A2892" s="276"/>
      <c r="B2892" s="287" t="str">
        <f>IF(Table9[[#This Row],[Código do agregado
'[Entidade']]]="","",(CONCATENATE(VLOOKUP(Table9[[#This Row],[Código do agregado
'[Entidade']]],Table8[[Código do agregado '[Entidade']]:[Código do agregado
'[1º Direito']]],8,FALSE),".",Table9[[#This Row],[Membro]])))</f>
        <v/>
      </c>
      <c r="C2892" s="278"/>
      <c r="D2892" s="279"/>
      <c r="E2892" s="280" t="str">
        <f ca="1">IF(Table9[[#This Row],[Data de nascimento (aaaa-mm-dd)]]="","",(IF(A2892="","",DATEDIF(D2892,NOW(),"y"))))</f>
        <v/>
      </c>
      <c r="F2892" s="281"/>
      <c r="G2892" s="282"/>
      <c r="H2892" s="283" t="str">
        <f>IF(G2892="","",IF(G2892&gt;(auxiliar!L$2*14),"Sim","Não"))</f>
        <v/>
      </c>
      <c r="I2892" s="384" t="str">
        <f t="shared" si="195"/>
        <v/>
      </c>
      <c r="J2892" s="381" t="str">
        <f>IF(Table9[[#This Row],[Código do agregado
'[Entidade']]]="","",IF(A2892&lt;&gt;A2891,"A",IF(J2891="A","B",IF(J2891="B","C",IF(J2891="C","D",IF(J2891="D","E",IF(J2891="E","F",IF(J2891="F","G",IF(J2891="G","H",IF(J2891="H","I",IF(J2891="I","J",IF(J2891="J","K",IF(J2891="K","L",IF(J2891="L","M",IF(J2891="M","N",IF(J2891="N","O",IF(J2891="O","P",IF(J2891="P","Q"))))))))))))))))))</f>
        <v/>
      </c>
      <c r="K2892" s="284" t="str">
        <f t="shared" si="192"/>
        <v/>
      </c>
      <c r="L2892" s="285" t="str">
        <f t="shared" si="193"/>
        <v/>
      </c>
      <c r="M2892" s="286" t="str">
        <f t="shared" ca="1" si="194"/>
        <v/>
      </c>
    </row>
    <row r="2893" spans="1:13" x14ac:dyDescent="0.25">
      <c r="A2893" s="276"/>
      <c r="B2893" s="287" t="str">
        <f>IF(Table9[[#This Row],[Código do agregado
'[Entidade']]]="","",(CONCATENATE(VLOOKUP(Table9[[#This Row],[Código do agregado
'[Entidade']]],Table8[[Código do agregado '[Entidade']]:[Código do agregado
'[1º Direito']]],8,FALSE),".",Table9[[#This Row],[Membro]])))</f>
        <v/>
      </c>
      <c r="C2893" s="278"/>
      <c r="D2893" s="279"/>
      <c r="E2893" s="280" t="str">
        <f ca="1">IF(Table9[[#This Row],[Data de nascimento (aaaa-mm-dd)]]="","",(IF(A2893="","",DATEDIF(D2893,NOW(),"y"))))</f>
        <v/>
      </c>
      <c r="F2893" s="281"/>
      <c r="G2893" s="282"/>
      <c r="H2893" s="283" t="str">
        <f>IF(G2893="","",IF(G2893&gt;(auxiliar!L$2*14),"Sim","Não"))</f>
        <v/>
      </c>
      <c r="I2893" s="384" t="str">
        <f t="shared" si="195"/>
        <v/>
      </c>
      <c r="J2893" s="381" t="str">
        <f>IF(Table9[[#This Row],[Código do agregado
'[Entidade']]]="","",IF(A2893&lt;&gt;A2892,"A",IF(J2892="A","B",IF(J2892="B","C",IF(J2892="C","D",IF(J2892="D","E",IF(J2892="E","F",IF(J2892="F","G",IF(J2892="G","H",IF(J2892="H","I",IF(J2892="I","J",IF(J2892="J","K",IF(J2892="K","L",IF(J2892="L","M",IF(J2892="M","N",IF(J2892="N","O",IF(J2892="O","P",IF(J2892="P","Q"))))))))))))))))))</f>
        <v/>
      </c>
      <c r="K2893" s="284" t="str">
        <f t="shared" si="192"/>
        <v/>
      </c>
      <c r="L2893" s="285" t="str">
        <f t="shared" si="193"/>
        <v/>
      </c>
      <c r="M2893" s="286" t="str">
        <f t="shared" ca="1" si="194"/>
        <v/>
      </c>
    </row>
    <row r="2894" spans="1:13" x14ac:dyDescent="0.25">
      <c r="A2894" s="276"/>
      <c r="B2894" s="287" t="str">
        <f>IF(Table9[[#This Row],[Código do agregado
'[Entidade']]]="","",(CONCATENATE(VLOOKUP(Table9[[#This Row],[Código do agregado
'[Entidade']]],Table8[[Código do agregado '[Entidade']]:[Código do agregado
'[1º Direito']]],8,FALSE),".",Table9[[#This Row],[Membro]])))</f>
        <v/>
      </c>
      <c r="C2894" s="278"/>
      <c r="D2894" s="279"/>
      <c r="E2894" s="280" t="str">
        <f ca="1">IF(Table9[[#This Row],[Data de nascimento (aaaa-mm-dd)]]="","",(IF(A2894="","",DATEDIF(D2894,NOW(),"y"))))</f>
        <v/>
      </c>
      <c r="F2894" s="281"/>
      <c r="G2894" s="282"/>
      <c r="H2894" s="283" t="str">
        <f>IF(G2894="","",IF(G2894&gt;(auxiliar!L$2*14),"Sim","Não"))</f>
        <v/>
      </c>
      <c r="I2894" s="384" t="str">
        <f t="shared" si="195"/>
        <v/>
      </c>
      <c r="J2894" s="381" t="str">
        <f>IF(Table9[[#This Row],[Código do agregado
'[Entidade']]]="","",IF(A2894&lt;&gt;A2893,"A",IF(J2893="A","B",IF(J2893="B","C",IF(J2893="C","D",IF(J2893="D","E",IF(J2893="E","F",IF(J2893="F","G",IF(J2893="G","H",IF(J2893="H","I",IF(J2893="I","J",IF(J2893="J","K",IF(J2893="K","L",IF(J2893="L","M",IF(J2893="M","N",IF(J2893="N","O",IF(J2893="O","P",IF(J2893="P","Q"))))))))))))))))))</f>
        <v/>
      </c>
      <c r="K2894" s="284" t="str">
        <f t="shared" si="192"/>
        <v/>
      </c>
      <c r="L2894" s="285" t="str">
        <f t="shared" si="193"/>
        <v/>
      </c>
      <c r="M2894" s="286" t="str">
        <f t="shared" ca="1" si="194"/>
        <v/>
      </c>
    </row>
    <row r="2895" spans="1:13" x14ac:dyDescent="0.25">
      <c r="A2895" s="276"/>
      <c r="B2895" s="287" t="str">
        <f>IF(Table9[[#This Row],[Código do agregado
'[Entidade']]]="","",(CONCATENATE(VLOOKUP(Table9[[#This Row],[Código do agregado
'[Entidade']]],Table8[[Código do agregado '[Entidade']]:[Código do agregado
'[1º Direito']]],8,FALSE),".",Table9[[#This Row],[Membro]])))</f>
        <v/>
      </c>
      <c r="C2895" s="278"/>
      <c r="D2895" s="279"/>
      <c r="E2895" s="280" t="str">
        <f ca="1">IF(Table9[[#This Row],[Data de nascimento (aaaa-mm-dd)]]="","",(IF(A2895="","",DATEDIF(D2895,NOW(),"y"))))</f>
        <v/>
      </c>
      <c r="F2895" s="281"/>
      <c r="G2895" s="282"/>
      <c r="H2895" s="283" t="str">
        <f>IF(G2895="","",IF(G2895&gt;(auxiliar!L$2*14),"Sim","Não"))</f>
        <v/>
      </c>
      <c r="I2895" s="384" t="str">
        <f t="shared" si="195"/>
        <v/>
      </c>
      <c r="J2895" s="381" t="str">
        <f>IF(Table9[[#This Row],[Código do agregado
'[Entidade']]]="","",IF(A2895&lt;&gt;A2894,"A",IF(J2894="A","B",IF(J2894="B","C",IF(J2894="C","D",IF(J2894="D","E",IF(J2894="E","F",IF(J2894="F","G",IF(J2894="G","H",IF(J2894="H","I",IF(J2894="I","J",IF(J2894="J","K",IF(J2894="K","L",IF(J2894="L","M",IF(J2894="M","N",IF(J2894="N","O",IF(J2894="O","P",IF(J2894="P","Q"))))))))))))))))))</f>
        <v/>
      </c>
      <c r="K2895" s="284" t="str">
        <f t="shared" si="192"/>
        <v/>
      </c>
      <c r="L2895" s="285" t="str">
        <f t="shared" si="193"/>
        <v/>
      </c>
      <c r="M2895" s="286" t="str">
        <f t="shared" ca="1" si="194"/>
        <v/>
      </c>
    </row>
    <row r="2896" spans="1:13" x14ac:dyDescent="0.25">
      <c r="A2896" s="276"/>
      <c r="B2896" s="287" t="str">
        <f>IF(Table9[[#This Row],[Código do agregado
'[Entidade']]]="","",(CONCATENATE(VLOOKUP(Table9[[#This Row],[Código do agregado
'[Entidade']]],Table8[[Código do agregado '[Entidade']]:[Código do agregado
'[1º Direito']]],8,FALSE),".",Table9[[#This Row],[Membro]])))</f>
        <v/>
      </c>
      <c r="C2896" s="278"/>
      <c r="D2896" s="279"/>
      <c r="E2896" s="280" t="str">
        <f ca="1">IF(Table9[[#This Row],[Data de nascimento (aaaa-mm-dd)]]="","",(IF(A2896="","",DATEDIF(D2896,NOW(),"y"))))</f>
        <v/>
      </c>
      <c r="F2896" s="281"/>
      <c r="G2896" s="282"/>
      <c r="H2896" s="283" t="str">
        <f>IF(G2896="","",IF(G2896&gt;(auxiliar!L$2*14),"Sim","Não"))</f>
        <v/>
      </c>
      <c r="I2896" s="384" t="str">
        <f t="shared" si="195"/>
        <v/>
      </c>
      <c r="J2896" s="381" t="str">
        <f>IF(Table9[[#This Row],[Código do agregado
'[Entidade']]]="","",IF(A2896&lt;&gt;A2895,"A",IF(J2895="A","B",IF(J2895="B","C",IF(J2895="C","D",IF(J2895="D","E",IF(J2895="E","F",IF(J2895="F","G",IF(J2895="G","H",IF(J2895="H","I",IF(J2895="I","J",IF(J2895="J","K",IF(J2895="K","L",IF(J2895="L","M",IF(J2895="M","N",IF(J2895="N","O",IF(J2895="O","P",IF(J2895="P","Q"))))))))))))))))))</f>
        <v/>
      </c>
      <c r="K2896" s="284" t="str">
        <f t="shared" si="192"/>
        <v/>
      </c>
      <c r="L2896" s="285" t="str">
        <f t="shared" si="193"/>
        <v/>
      </c>
      <c r="M2896" s="286" t="str">
        <f t="shared" ca="1" si="194"/>
        <v/>
      </c>
    </row>
    <row r="2897" spans="1:13" x14ac:dyDescent="0.25">
      <c r="A2897" s="276"/>
      <c r="B2897" s="287" t="str">
        <f>IF(Table9[[#This Row],[Código do agregado
'[Entidade']]]="","",(CONCATENATE(VLOOKUP(Table9[[#This Row],[Código do agregado
'[Entidade']]],Table8[[Código do agregado '[Entidade']]:[Código do agregado
'[1º Direito']]],8,FALSE),".",Table9[[#This Row],[Membro]])))</f>
        <v/>
      </c>
      <c r="C2897" s="278"/>
      <c r="D2897" s="279"/>
      <c r="E2897" s="280" t="str">
        <f ca="1">IF(Table9[[#This Row],[Data de nascimento (aaaa-mm-dd)]]="","",(IF(A2897="","",DATEDIF(D2897,NOW(),"y"))))</f>
        <v/>
      </c>
      <c r="F2897" s="281"/>
      <c r="G2897" s="282"/>
      <c r="H2897" s="283" t="str">
        <f>IF(G2897="","",IF(G2897&gt;(auxiliar!L$2*14),"Sim","Não"))</f>
        <v/>
      </c>
      <c r="I2897" s="384" t="str">
        <f t="shared" si="195"/>
        <v/>
      </c>
      <c r="J2897" s="381" t="str">
        <f>IF(Table9[[#This Row],[Código do agregado
'[Entidade']]]="","",IF(A2897&lt;&gt;A2896,"A",IF(J2896="A","B",IF(J2896="B","C",IF(J2896="C","D",IF(J2896="D","E",IF(J2896="E","F",IF(J2896="F","G",IF(J2896="G","H",IF(J2896="H","I",IF(J2896="I","J",IF(J2896="J","K",IF(J2896="K","L",IF(J2896="L","M",IF(J2896="M","N",IF(J2896="N","O",IF(J2896="O","P",IF(J2896="P","Q"))))))))))))))))))</f>
        <v/>
      </c>
      <c r="K2897" s="284" t="str">
        <f t="shared" si="192"/>
        <v/>
      </c>
      <c r="L2897" s="285" t="str">
        <f t="shared" si="193"/>
        <v/>
      </c>
      <c r="M2897" s="286" t="str">
        <f t="shared" ca="1" si="194"/>
        <v/>
      </c>
    </row>
    <row r="2898" spans="1:13" x14ac:dyDescent="0.25">
      <c r="A2898" s="276"/>
      <c r="B2898" s="287" t="str">
        <f>IF(Table9[[#This Row],[Código do agregado
'[Entidade']]]="","",(CONCATENATE(VLOOKUP(Table9[[#This Row],[Código do agregado
'[Entidade']]],Table8[[Código do agregado '[Entidade']]:[Código do agregado
'[1º Direito']]],8,FALSE),".",Table9[[#This Row],[Membro]])))</f>
        <v/>
      </c>
      <c r="C2898" s="278"/>
      <c r="D2898" s="279"/>
      <c r="E2898" s="280" t="str">
        <f ca="1">IF(Table9[[#This Row],[Data de nascimento (aaaa-mm-dd)]]="","",(IF(A2898="","",DATEDIF(D2898,NOW(),"y"))))</f>
        <v/>
      </c>
      <c r="F2898" s="281"/>
      <c r="G2898" s="282"/>
      <c r="H2898" s="283" t="str">
        <f>IF(G2898="","",IF(G2898&gt;(auxiliar!L$2*14),"Sim","Não"))</f>
        <v/>
      </c>
      <c r="I2898" s="384" t="str">
        <f t="shared" si="195"/>
        <v/>
      </c>
      <c r="J2898" s="381" t="str">
        <f>IF(Table9[[#This Row],[Código do agregado
'[Entidade']]]="","",IF(A2898&lt;&gt;A2897,"A",IF(J2897="A","B",IF(J2897="B","C",IF(J2897="C","D",IF(J2897="D","E",IF(J2897="E","F",IF(J2897="F","G",IF(J2897="G","H",IF(J2897="H","I",IF(J2897="I","J",IF(J2897="J","K",IF(J2897="K","L",IF(J2897="L","M",IF(J2897="M","N",IF(J2897="N","O",IF(J2897="O","P",IF(J2897="P","Q"))))))))))))))))))</f>
        <v/>
      </c>
      <c r="K2898" s="284" t="str">
        <f t="shared" si="192"/>
        <v/>
      </c>
      <c r="L2898" s="285" t="str">
        <f t="shared" si="193"/>
        <v/>
      </c>
      <c r="M2898" s="286" t="str">
        <f t="shared" ca="1" si="194"/>
        <v/>
      </c>
    </row>
    <row r="2899" spans="1:13" x14ac:dyDescent="0.25">
      <c r="A2899" s="276"/>
      <c r="B2899" s="287" t="str">
        <f>IF(Table9[[#This Row],[Código do agregado
'[Entidade']]]="","",(CONCATENATE(VLOOKUP(Table9[[#This Row],[Código do agregado
'[Entidade']]],Table8[[Código do agregado '[Entidade']]:[Código do agregado
'[1º Direito']]],8,FALSE),".",Table9[[#This Row],[Membro]])))</f>
        <v/>
      </c>
      <c r="C2899" s="278"/>
      <c r="D2899" s="279"/>
      <c r="E2899" s="280" t="str">
        <f ca="1">IF(Table9[[#This Row],[Data de nascimento (aaaa-mm-dd)]]="","",(IF(A2899="","",DATEDIF(D2899,NOW(),"y"))))</f>
        <v/>
      </c>
      <c r="F2899" s="281"/>
      <c r="G2899" s="282"/>
      <c r="H2899" s="283" t="str">
        <f>IF(G2899="","",IF(G2899&gt;(auxiliar!L$2*14),"Sim","Não"))</f>
        <v/>
      </c>
      <c r="I2899" s="384" t="str">
        <f t="shared" si="195"/>
        <v/>
      </c>
      <c r="J2899" s="381" t="str">
        <f>IF(Table9[[#This Row],[Código do agregado
'[Entidade']]]="","",IF(A2899&lt;&gt;A2898,"A",IF(J2898="A","B",IF(J2898="B","C",IF(J2898="C","D",IF(J2898="D","E",IF(J2898="E","F",IF(J2898="F","G",IF(J2898="G","H",IF(J2898="H","I",IF(J2898="I","J",IF(J2898="J","K",IF(J2898="K","L",IF(J2898="L","M",IF(J2898="M","N",IF(J2898="N","O",IF(J2898="O","P",IF(J2898="P","Q"))))))))))))))))))</f>
        <v/>
      </c>
      <c r="K2899" s="284" t="str">
        <f t="shared" si="192"/>
        <v/>
      </c>
      <c r="L2899" s="285" t="str">
        <f t="shared" si="193"/>
        <v/>
      </c>
      <c r="M2899" s="286" t="str">
        <f t="shared" ca="1" si="194"/>
        <v/>
      </c>
    </row>
    <row r="2900" spans="1:13" x14ac:dyDescent="0.25">
      <c r="A2900" s="276"/>
      <c r="B2900" s="287" t="str">
        <f>IF(Table9[[#This Row],[Código do agregado
'[Entidade']]]="","",(CONCATENATE(VLOOKUP(Table9[[#This Row],[Código do agregado
'[Entidade']]],Table8[[Código do agregado '[Entidade']]:[Código do agregado
'[1º Direito']]],8,FALSE),".",Table9[[#This Row],[Membro]])))</f>
        <v/>
      </c>
      <c r="C2900" s="278"/>
      <c r="D2900" s="279"/>
      <c r="E2900" s="280" t="str">
        <f ca="1">IF(Table9[[#This Row],[Data de nascimento (aaaa-mm-dd)]]="","",(IF(A2900="","",DATEDIF(D2900,NOW(),"y"))))</f>
        <v/>
      </c>
      <c r="F2900" s="281"/>
      <c r="G2900" s="282"/>
      <c r="H2900" s="283" t="str">
        <f>IF(G2900="","",IF(G2900&gt;(auxiliar!L$2*14),"Sim","Não"))</f>
        <v/>
      </c>
      <c r="I2900" s="384" t="str">
        <f t="shared" si="195"/>
        <v/>
      </c>
      <c r="J2900" s="381" t="str">
        <f>IF(Table9[[#This Row],[Código do agregado
'[Entidade']]]="","",IF(A2900&lt;&gt;A2899,"A",IF(J2899="A","B",IF(J2899="B","C",IF(J2899="C","D",IF(J2899="D","E",IF(J2899="E","F",IF(J2899="F","G",IF(J2899="G","H",IF(J2899="H","I",IF(J2899="I","J",IF(J2899="J","K",IF(J2899="K","L",IF(J2899="L","M",IF(J2899="M","N",IF(J2899="N","O",IF(J2899="O","P",IF(J2899="P","Q"))))))))))))))))))</f>
        <v/>
      </c>
      <c r="K2900" s="284" t="str">
        <f t="shared" si="192"/>
        <v/>
      </c>
      <c r="L2900" s="285" t="str">
        <f t="shared" si="193"/>
        <v/>
      </c>
      <c r="M2900" s="286" t="str">
        <f t="shared" ca="1" si="194"/>
        <v/>
      </c>
    </row>
    <row r="2901" spans="1:13" x14ac:dyDescent="0.25">
      <c r="A2901" s="276"/>
      <c r="B2901" s="287" t="str">
        <f>IF(Table9[[#This Row],[Código do agregado
'[Entidade']]]="","",(CONCATENATE(VLOOKUP(Table9[[#This Row],[Código do agregado
'[Entidade']]],Table8[[Código do agregado '[Entidade']]:[Código do agregado
'[1º Direito']]],8,FALSE),".",Table9[[#This Row],[Membro]])))</f>
        <v/>
      </c>
      <c r="C2901" s="278"/>
      <c r="D2901" s="279"/>
      <c r="E2901" s="280" t="str">
        <f ca="1">IF(Table9[[#This Row],[Data de nascimento (aaaa-mm-dd)]]="","",(IF(A2901="","",DATEDIF(D2901,NOW(),"y"))))</f>
        <v/>
      </c>
      <c r="F2901" s="281"/>
      <c r="G2901" s="282"/>
      <c r="H2901" s="283" t="str">
        <f>IF(G2901="","",IF(G2901&gt;(auxiliar!L$2*14),"Sim","Não"))</f>
        <v/>
      </c>
      <c r="I2901" s="384" t="str">
        <f t="shared" si="195"/>
        <v/>
      </c>
      <c r="J2901" s="381" t="str">
        <f>IF(Table9[[#This Row],[Código do agregado
'[Entidade']]]="","",IF(A2901&lt;&gt;A2900,"A",IF(J2900="A","B",IF(J2900="B","C",IF(J2900="C","D",IF(J2900="D","E",IF(J2900="E","F",IF(J2900="F","G",IF(J2900="G","H",IF(J2900="H","I",IF(J2900="I","J",IF(J2900="J","K",IF(J2900="K","L",IF(J2900="L","M",IF(J2900="M","N",IF(J2900="N","O",IF(J2900="O","P",IF(J2900="P","Q"))))))))))))))))))</f>
        <v/>
      </c>
      <c r="K2901" s="284" t="str">
        <f t="shared" si="192"/>
        <v/>
      </c>
      <c r="L2901" s="285" t="str">
        <f t="shared" si="193"/>
        <v/>
      </c>
      <c r="M2901" s="286" t="str">
        <f t="shared" ca="1" si="194"/>
        <v/>
      </c>
    </row>
    <row r="2902" spans="1:13" x14ac:dyDescent="0.25">
      <c r="A2902" s="276"/>
      <c r="B2902" s="287" t="str">
        <f>IF(Table9[[#This Row],[Código do agregado
'[Entidade']]]="","",(CONCATENATE(VLOOKUP(Table9[[#This Row],[Código do agregado
'[Entidade']]],Table8[[Código do agregado '[Entidade']]:[Código do agregado
'[1º Direito']]],8,FALSE),".",Table9[[#This Row],[Membro]])))</f>
        <v/>
      </c>
      <c r="C2902" s="278"/>
      <c r="D2902" s="279"/>
      <c r="E2902" s="280" t="str">
        <f ca="1">IF(Table9[[#This Row],[Data de nascimento (aaaa-mm-dd)]]="","",(IF(A2902="","",DATEDIF(D2902,NOW(),"y"))))</f>
        <v/>
      </c>
      <c r="F2902" s="281"/>
      <c r="G2902" s="282"/>
      <c r="H2902" s="283" t="str">
        <f>IF(G2902="","",IF(G2902&gt;(auxiliar!L$2*14),"Sim","Não"))</f>
        <v/>
      </c>
      <c r="I2902" s="384" t="str">
        <f t="shared" si="195"/>
        <v/>
      </c>
      <c r="J2902" s="381" t="str">
        <f>IF(Table9[[#This Row],[Código do agregado
'[Entidade']]]="","",IF(A2902&lt;&gt;A2901,"A",IF(J2901="A","B",IF(J2901="B","C",IF(J2901="C","D",IF(J2901="D","E",IF(J2901="E","F",IF(J2901="F","G",IF(J2901="G","H",IF(J2901="H","I",IF(J2901="I","J",IF(J2901="J","K",IF(J2901="K","L",IF(J2901="L","M",IF(J2901="M","N",IF(J2901="N","O",IF(J2901="O","P",IF(J2901="P","Q"))))))))))))))))))</f>
        <v/>
      </c>
      <c r="K2902" s="284" t="str">
        <f t="shared" si="192"/>
        <v/>
      </c>
      <c r="L2902" s="285" t="str">
        <f t="shared" si="193"/>
        <v/>
      </c>
      <c r="M2902" s="286" t="str">
        <f t="shared" ca="1" si="194"/>
        <v/>
      </c>
    </row>
    <row r="2903" spans="1:13" x14ac:dyDescent="0.25">
      <c r="A2903" s="276"/>
      <c r="B2903" s="287" t="str">
        <f>IF(Table9[[#This Row],[Código do agregado
'[Entidade']]]="","",(CONCATENATE(VLOOKUP(Table9[[#This Row],[Código do agregado
'[Entidade']]],Table8[[Código do agregado '[Entidade']]:[Código do agregado
'[1º Direito']]],8,FALSE),".",Table9[[#This Row],[Membro]])))</f>
        <v/>
      </c>
      <c r="C2903" s="278"/>
      <c r="D2903" s="279"/>
      <c r="E2903" s="280" t="str">
        <f ca="1">IF(Table9[[#This Row],[Data de nascimento (aaaa-mm-dd)]]="","",(IF(A2903="","",DATEDIF(D2903,NOW(),"y"))))</f>
        <v/>
      </c>
      <c r="F2903" s="281"/>
      <c r="G2903" s="282"/>
      <c r="H2903" s="283" t="str">
        <f>IF(G2903="","",IF(G2903&gt;(auxiliar!L$2*14),"Sim","Não"))</f>
        <v/>
      </c>
      <c r="I2903" s="384" t="str">
        <f t="shared" si="195"/>
        <v/>
      </c>
      <c r="J2903" s="381" t="str">
        <f>IF(Table9[[#This Row],[Código do agregado
'[Entidade']]]="","",IF(A2903&lt;&gt;A2902,"A",IF(J2902="A","B",IF(J2902="B","C",IF(J2902="C","D",IF(J2902="D","E",IF(J2902="E","F",IF(J2902="F","G",IF(J2902="G","H",IF(J2902="H","I",IF(J2902="I","J",IF(J2902="J","K",IF(J2902="K","L",IF(J2902="L","M",IF(J2902="M","N",IF(J2902="N","O",IF(J2902="O","P",IF(J2902="P","Q"))))))))))))))))))</f>
        <v/>
      </c>
      <c r="K2903" s="284" t="str">
        <f t="shared" si="192"/>
        <v/>
      </c>
      <c r="L2903" s="285" t="str">
        <f t="shared" si="193"/>
        <v/>
      </c>
      <c r="M2903" s="286" t="str">
        <f t="shared" ca="1" si="194"/>
        <v/>
      </c>
    </row>
    <row r="2904" spans="1:13" x14ac:dyDescent="0.25">
      <c r="A2904" s="276"/>
      <c r="B2904" s="287" t="str">
        <f>IF(Table9[[#This Row],[Código do agregado
'[Entidade']]]="","",(CONCATENATE(VLOOKUP(Table9[[#This Row],[Código do agregado
'[Entidade']]],Table8[[Código do agregado '[Entidade']]:[Código do agregado
'[1º Direito']]],8,FALSE),".",Table9[[#This Row],[Membro]])))</f>
        <v/>
      </c>
      <c r="C2904" s="278"/>
      <c r="D2904" s="279"/>
      <c r="E2904" s="280" t="str">
        <f ca="1">IF(Table9[[#This Row],[Data de nascimento (aaaa-mm-dd)]]="","",(IF(A2904="","",DATEDIF(D2904,NOW(),"y"))))</f>
        <v/>
      </c>
      <c r="F2904" s="281"/>
      <c r="G2904" s="282"/>
      <c r="H2904" s="283" t="str">
        <f>IF(G2904="","",IF(G2904&gt;(auxiliar!L$2*14),"Sim","Não"))</f>
        <v/>
      </c>
      <c r="I2904" s="384" t="str">
        <f t="shared" si="195"/>
        <v/>
      </c>
      <c r="J2904" s="381" t="str">
        <f>IF(Table9[[#This Row],[Código do agregado
'[Entidade']]]="","",IF(A2904&lt;&gt;A2903,"A",IF(J2903="A","B",IF(J2903="B","C",IF(J2903="C","D",IF(J2903="D","E",IF(J2903="E","F",IF(J2903="F","G",IF(J2903="G","H",IF(J2903="H","I",IF(J2903="I","J",IF(J2903="J","K",IF(J2903="K","L",IF(J2903="L","M",IF(J2903="M","N",IF(J2903="N","O",IF(J2903="O","P",IF(J2903="P","Q"))))))))))))))))))</f>
        <v/>
      </c>
      <c r="K2904" s="284" t="str">
        <f t="shared" si="192"/>
        <v/>
      </c>
      <c r="L2904" s="285" t="str">
        <f t="shared" si="193"/>
        <v/>
      </c>
      <c r="M2904" s="286" t="str">
        <f t="shared" ca="1" si="194"/>
        <v/>
      </c>
    </row>
    <row r="2905" spans="1:13" x14ac:dyDescent="0.25">
      <c r="A2905" s="276"/>
      <c r="B2905" s="287" t="str">
        <f>IF(Table9[[#This Row],[Código do agregado
'[Entidade']]]="","",(CONCATENATE(VLOOKUP(Table9[[#This Row],[Código do agregado
'[Entidade']]],Table8[[Código do agregado '[Entidade']]:[Código do agregado
'[1º Direito']]],8,FALSE),".",Table9[[#This Row],[Membro]])))</f>
        <v/>
      </c>
      <c r="C2905" s="278"/>
      <c r="D2905" s="279"/>
      <c r="E2905" s="280" t="str">
        <f ca="1">IF(Table9[[#This Row],[Data de nascimento (aaaa-mm-dd)]]="","",(IF(A2905="","",DATEDIF(D2905,NOW(),"y"))))</f>
        <v/>
      </c>
      <c r="F2905" s="281"/>
      <c r="G2905" s="282"/>
      <c r="H2905" s="283" t="str">
        <f>IF(G2905="","",IF(G2905&gt;(auxiliar!L$2*14),"Sim","Não"))</f>
        <v/>
      </c>
      <c r="I2905" s="384" t="str">
        <f t="shared" si="195"/>
        <v/>
      </c>
      <c r="J2905" s="381" t="str">
        <f>IF(Table9[[#This Row],[Código do agregado
'[Entidade']]]="","",IF(A2905&lt;&gt;A2904,"A",IF(J2904="A","B",IF(J2904="B","C",IF(J2904="C","D",IF(J2904="D","E",IF(J2904="E","F",IF(J2904="F","G",IF(J2904="G","H",IF(J2904="H","I",IF(J2904="I","J",IF(J2904="J","K",IF(J2904="K","L",IF(J2904="L","M",IF(J2904="M","N",IF(J2904="N","O",IF(J2904="O","P",IF(J2904="P","Q"))))))))))))))))))</f>
        <v/>
      </c>
      <c r="K2905" s="284" t="str">
        <f t="shared" ref="K2905:K2968" si="196">IFERROR(IF(OR(RIGHT(C2905,1)-(11-((9*LEFT(C2905,1)+8*MID(C2905,2,1)+7*MID(C2905,3,1)+6*MID(C2905,4,1)+5*MID(C2905,5,1)+4*MID(C2905,6,1)+3*MID(C2905,7,1)+2*MID(C2905,8,1))-(11*INT((9*LEFT(C2905,1)+8*MID(C2905,2,1)+7*MID(C2905,3,1)+6*MID(C2905,4,1)+5*MID(C2905,5,1)+4*MID(C2905,6,1)+3*MID(C2905,7,1)+2*MID(C2905,8,1))/11))))=0,RIGHT(C2905,1)-(11-((9*LEFT(C2905,1)+8*MID(C2905,2,1)+7*MID(C2905,3,1)+6*MID(C2905,4,1)+5*MID(C2905,5,1)+4*MID(C2905,6,1)+3*MID(C2905,7,1)+2*MID(C2905,8,1))-(11*INT((9*LEFT(C2905,1)+8*MID(C2905,2,1)+7*MID(C2905,3,1)+6*MID(C2905,4,1)+5*MID(C2905,5,1)+4*MID(C2905,6,1)+3*MID(C2905,7,1)+2*MID(C2905,8,1))/11))))=-11,RIGHT(C2905,1)-(11-((9*LEFT(C2905,1)+8*MID(C2905,2,1)+7*MID(C2905,3,1)+6*MID(C2905,4,1)+5*MID(C2905,5,1)+4*MID(C2905,6,1)+3*MID(C2905,7,1)+2*MID(C2905,8,1))-(11*INT((9*LEFT(C2905,1)+8*MID(C2905,2,1)+7*MID(C2905,3,1)+6*MID(C2905,4,1)+5*MID(C2905,5,1)+4*MID(C2905,6,1)+3*MID(C2905,7,1)+2*MID(C2905,8,1))/11))))=-10),"","X"),"")</f>
        <v/>
      </c>
      <c r="L2905" s="285" t="str">
        <f t="shared" ref="L2905:L2968" si="197">IF(RIGHT(B2905,1)="A","",IF(B2905="","",IF(OR(E2905&gt;65,AND(E2905&gt;17,E2905&lt;26)),"Rend","")))</f>
        <v/>
      </c>
      <c r="M2905" s="286" t="str">
        <f t="shared" ref="M2905:M2968" ca="1" si="198">IF(OR(E2905&lt;18,AND(H2905="Não",L2905="Rend")),"Dep","")</f>
        <v/>
      </c>
    </row>
    <row r="2906" spans="1:13" x14ac:dyDescent="0.25">
      <c r="A2906" s="276"/>
      <c r="B2906" s="287" t="str">
        <f>IF(Table9[[#This Row],[Código do agregado
'[Entidade']]]="","",(CONCATENATE(VLOOKUP(Table9[[#This Row],[Código do agregado
'[Entidade']]],Table8[[Código do agregado '[Entidade']]:[Código do agregado
'[1º Direito']]],8,FALSE),".",Table9[[#This Row],[Membro]])))</f>
        <v/>
      </c>
      <c r="C2906" s="278"/>
      <c r="D2906" s="279"/>
      <c r="E2906" s="280" t="str">
        <f ca="1">IF(Table9[[#This Row],[Data de nascimento (aaaa-mm-dd)]]="","",(IF(A2906="","",DATEDIF(D2906,NOW(),"y"))))</f>
        <v/>
      </c>
      <c r="F2906" s="281"/>
      <c r="G2906" s="282"/>
      <c r="H2906" s="283" t="str">
        <f>IF(G2906="","",IF(G2906&gt;(auxiliar!L$2*14),"Sim","Não"))</f>
        <v/>
      </c>
      <c r="I2906" s="384" t="str">
        <f t="shared" si="195"/>
        <v/>
      </c>
      <c r="J2906" s="381" t="str">
        <f>IF(Table9[[#This Row],[Código do agregado
'[Entidade']]]="","",IF(A2906&lt;&gt;A2905,"A",IF(J2905="A","B",IF(J2905="B","C",IF(J2905="C","D",IF(J2905="D","E",IF(J2905="E","F",IF(J2905="F","G",IF(J2905="G","H",IF(J2905="H","I",IF(J2905="I","J",IF(J2905="J","K",IF(J2905="K","L",IF(J2905="L","M",IF(J2905="M","N",IF(J2905="N","O",IF(J2905="O","P",IF(J2905="P","Q"))))))))))))))))))</f>
        <v/>
      </c>
      <c r="K2906" s="284" t="str">
        <f t="shared" si="196"/>
        <v/>
      </c>
      <c r="L2906" s="285" t="str">
        <f t="shared" si="197"/>
        <v/>
      </c>
      <c r="M2906" s="286" t="str">
        <f t="shared" ca="1" si="198"/>
        <v/>
      </c>
    </row>
    <row r="2907" spans="1:13" x14ac:dyDescent="0.25">
      <c r="A2907" s="276"/>
      <c r="B2907" s="287" t="str">
        <f>IF(Table9[[#This Row],[Código do agregado
'[Entidade']]]="","",(CONCATENATE(VLOOKUP(Table9[[#This Row],[Código do agregado
'[Entidade']]],Table8[[Código do agregado '[Entidade']]:[Código do agregado
'[1º Direito']]],8,FALSE),".",Table9[[#This Row],[Membro]])))</f>
        <v/>
      </c>
      <c r="C2907" s="278"/>
      <c r="D2907" s="279"/>
      <c r="E2907" s="280" t="str">
        <f ca="1">IF(Table9[[#This Row],[Data de nascimento (aaaa-mm-dd)]]="","",(IF(A2907="","",DATEDIF(D2907,NOW(),"y"))))</f>
        <v/>
      </c>
      <c r="F2907" s="281"/>
      <c r="G2907" s="282"/>
      <c r="H2907" s="283" t="str">
        <f>IF(G2907="","",IF(G2907&gt;(auxiliar!L$2*14),"Sim","Não"))</f>
        <v/>
      </c>
      <c r="I2907" s="384" t="str">
        <f t="shared" ref="I2907:I2970" si="199">IF(OR(AND(A2907="",A3194&lt;&gt;""),(AND(A2907&lt;&gt;"",OR(C2907="",D2907="",F2907="",AND(H2907="",L2907="Rend"))))),"NÃO","")</f>
        <v/>
      </c>
      <c r="J2907" s="381" t="str">
        <f>IF(Table9[[#This Row],[Código do agregado
'[Entidade']]]="","",IF(A2907&lt;&gt;A2906,"A",IF(J2906="A","B",IF(J2906="B","C",IF(J2906="C","D",IF(J2906="D","E",IF(J2906="E","F",IF(J2906="F","G",IF(J2906="G","H",IF(J2906="H","I",IF(J2906="I","J",IF(J2906="J","K",IF(J2906="K","L",IF(J2906="L","M",IF(J2906="M","N",IF(J2906="N","O",IF(J2906="O","P",IF(J2906="P","Q"))))))))))))))))))</f>
        <v/>
      </c>
      <c r="K2907" s="284" t="str">
        <f t="shared" si="196"/>
        <v/>
      </c>
      <c r="L2907" s="285" t="str">
        <f t="shared" si="197"/>
        <v/>
      </c>
      <c r="M2907" s="286" t="str">
        <f t="shared" ca="1" si="198"/>
        <v/>
      </c>
    </row>
    <row r="2908" spans="1:13" x14ac:dyDescent="0.25">
      <c r="A2908" s="276"/>
      <c r="B2908" s="287" t="str">
        <f>IF(Table9[[#This Row],[Código do agregado
'[Entidade']]]="","",(CONCATENATE(VLOOKUP(Table9[[#This Row],[Código do agregado
'[Entidade']]],Table8[[Código do agregado '[Entidade']]:[Código do agregado
'[1º Direito']]],8,FALSE),".",Table9[[#This Row],[Membro]])))</f>
        <v/>
      </c>
      <c r="C2908" s="278"/>
      <c r="D2908" s="279"/>
      <c r="E2908" s="280" t="str">
        <f ca="1">IF(Table9[[#This Row],[Data de nascimento (aaaa-mm-dd)]]="","",(IF(A2908="","",DATEDIF(D2908,NOW(),"y"))))</f>
        <v/>
      </c>
      <c r="F2908" s="281"/>
      <c r="G2908" s="282"/>
      <c r="H2908" s="283" t="str">
        <f>IF(G2908="","",IF(G2908&gt;(auxiliar!L$2*14),"Sim","Não"))</f>
        <v/>
      </c>
      <c r="I2908" s="384" t="str">
        <f t="shared" si="199"/>
        <v/>
      </c>
      <c r="J2908" s="381" t="str">
        <f>IF(Table9[[#This Row],[Código do agregado
'[Entidade']]]="","",IF(A2908&lt;&gt;A2907,"A",IF(J2907="A","B",IF(J2907="B","C",IF(J2907="C","D",IF(J2907="D","E",IF(J2907="E","F",IF(J2907="F","G",IF(J2907="G","H",IF(J2907="H","I",IF(J2907="I","J",IF(J2907="J","K",IF(J2907="K","L",IF(J2907="L","M",IF(J2907="M","N",IF(J2907="N","O",IF(J2907="O","P",IF(J2907="P","Q"))))))))))))))))))</f>
        <v/>
      </c>
      <c r="K2908" s="284" t="str">
        <f t="shared" si="196"/>
        <v/>
      </c>
      <c r="L2908" s="285" t="str">
        <f t="shared" si="197"/>
        <v/>
      </c>
      <c r="M2908" s="286" t="str">
        <f t="shared" ca="1" si="198"/>
        <v/>
      </c>
    </row>
    <row r="2909" spans="1:13" x14ac:dyDescent="0.25">
      <c r="A2909" s="276"/>
      <c r="B2909" s="287" t="str">
        <f>IF(Table9[[#This Row],[Código do agregado
'[Entidade']]]="","",(CONCATENATE(VLOOKUP(Table9[[#This Row],[Código do agregado
'[Entidade']]],Table8[[Código do agregado '[Entidade']]:[Código do agregado
'[1º Direito']]],8,FALSE),".",Table9[[#This Row],[Membro]])))</f>
        <v/>
      </c>
      <c r="C2909" s="278"/>
      <c r="D2909" s="279"/>
      <c r="E2909" s="280" t="str">
        <f ca="1">IF(Table9[[#This Row],[Data de nascimento (aaaa-mm-dd)]]="","",(IF(A2909="","",DATEDIF(D2909,NOW(),"y"))))</f>
        <v/>
      </c>
      <c r="F2909" s="281"/>
      <c r="G2909" s="282"/>
      <c r="H2909" s="283" t="str">
        <f>IF(G2909="","",IF(G2909&gt;(auxiliar!L$2*14),"Sim","Não"))</f>
        <v/>
      </c>
      <c r="I2909" s="384" t="str">
        <f t="shared" si="199"/>
        <v/>
      </c>
      <c r="J2909" s="381" t="str">
        <f>IF(Table9[[#This Row],[Código do agregado
'[Entidade']]]="","",IF(A2909&lt;&gt;A2908,"A",IF(J2908="A","B",IF(J2908="B","C",IF(J2908="C","D",IF(J2908="D","E",IF(J2908="E","F",IF(J2908="F","G",IF(J2908="G","H",IF(J2908="H","I",IF(J2908="I","J",IF(J2908="J","K",IF(J2908="K","L",IF(J2908="L","M",IF(J2908="M","N",IF(J2908="N","O",IF(J2908="O","P",IF(J2908="P","Q"))))))))))))))))))</f>
        <v/>
      </c>
      <c r="K2909" s="284" t="str">
        <f t="shared" si="196"/>
        <v/>
      </c>
      <c r="L2909" s="285" t="str">
        <f t="shared" si="197"/>
        <v/>
      </c>
      <c r="M2909" s="286" t="str">
        <f t="shared" ca="1" si="198"/>
        <v/>
      </c>
    </row>
    <row r="2910" spans="1:13" x14ac:dyDescent="0.25">
      <c r="A2910" s="276"/>
      <c r="B2910" s="287" t="str">
        <f>IF(Table9[[#This Row],[Código do agregado
'[Entidade']]]="","",(CONCATENATE(VLOOKUP(Table9[[#This Row],[Código do agregado
'[Entidade']]],Table8[[Código do agregado '[Entidade']]:[Código do agregado
'[1º Direito']]],8,FALSE),".",Table9[[#This Row],[Membro]])))</f>
        <v/>
      </c>
      <c r="C2910" s="278"/>
      <c r="D2910" s="279"/>
      <c r="E2910" s="280" t="str">
        <f ca="1">IF(Table9[[#This Row],[Data de nascimento (aaaa-mm-dd)]]="","",(IF(A2910="","",DATEDIF(D2910,NOW(),"y"))))</f>
        <v/>
      </c>
      <c r="F2910" s="281"/>
      <c r="G2910" s="282"/>
      <c r="H2910" s="283" t="str">
        <f>IF(G2910="","",IF(G2910&gt;(auxiliar!L$2*14),"Sim","Não"))</f>
        <v/>
      </c>
      <c r="I2910" s="384" t="str">
        <f t="shared" si="199"/>
        <v/>
      </c>
      <c r="J2910" s="381" t="str">
        <f>IF(Table9[[#This Row],[Código do agregado
'[Entidade']]]="","",IF(A2910&lt;&gt;A2909,"A",IF(J2909="A","B",IF(J2909="B","C",IF(J2909="C","D",IF(J2909="D","E",IF(J2909="E","F",IF(J2909="F","G",IF(J2909="G","H",IF(J2909="H","I",IF(J2909="I","J",IF(J2909="J","K",IF(J2909="K","L",IF(J2909="L","M",IF(J2909="M","N",IF(J2909="N","O",IF(J2909="O","P",IF(J2909="P","Q"))))))))))))))))))</f>
        <v/>
      </c>
      <c r="K2910" s="284" t="str">
        <f t="shared" si="196"/>
        <v/>
      </c>
      <c r="L2910" s="285" t="str">
        <f t="shared" si="197"/>
        <v/>
      </c>
      <c r="M2910" s="286" t="str">
        <f t="shared" ca="1" si="198"/>
        <v/>
      </c>
    </row>
    <row r="2911" spans="1:13" x14ac:dyDescent="0.25">
      <c r="A2911" s="276"/>
      <c r="B2911" s="287" t="str">
        <f>IF(Table9[[#This Row],[Código do agregado
'[Entidade']]]="","",(CONCATENATE(VLOOKUP(Table9[[#This Row],[Código do agregado
'[Entidade']]],Table8[[Código do agregado '[Entidade']]:[Código do agregado
'[1º Direito']]],8,FALSE),".",Table9[[#This Row],[Membro]])))</f>
        <v/>
      </c>
      <c r="C2911" s="278"/>
      <c r="D2911" s="279"/>
      <c r="E2911" s="280" t="str">
        <f ca="1">IF(Table9[[#This Row],[Data de nascimento (aaaa-mm-dd)]]="","",(IF(A2911="","",DATEDIF(D2911,NOW(),"y"))))</f>
        <v/>
      </c>
      <c r="F2911" s="281"/>
      <c r="G2911" s="282"/>
      <c r="H2911" s="283" t="str">
        <f>IF(G2911="","",IF(G2911&gt;(auxiliar!L$2*14),"Sim","Não"))</f>
        <v/>
      </c>
      <c r="I2911" s="384" t="str">
        <f t="shared" si="199"/>
        <v/>
      </c>
      <c r="J2911" s="381" t="str">
        <f>IF(Table9[[#This Row],[Código do agregado
'[Entidade']]]="","",IF(A2911&lt;&gt;A2910,"A",IF(J2910="A","B",IF(J2910="B","C",IF(J2910="C","D",IF(J2910="D","E",IF(J2910="E","F",IF(J2910="F","G",IF(J2910="G","H",IF(J2910="H","I",IF(J2910="I","J",IF(J2910="J","K",IF(J2910="K","L",IF(J2910="L","M",IF(J2910="M","N",IF(J2910="N","O",IF(J2910="O","P",IF(J2910="P","Q"))))))))))))))))))</f>
        <v/>
      </c>
      <c r="K2911" s="284" t="str">
        <f t="shared" si="196"/>
        <v/>
      </c>
      <c r="L2911" s="285" t="str">
        <f t="shared" si="197"/>
        <v/>
      </c>
      <c r="M2911" s="286" t="str">
        <f t="shared" ca="1" si="198"/>
        <v/>
      </c>
    </row>
    <row r="2912" spans="1:13" x14ac:dyDescent="0.25">
      <c r="A2912" s="276"/>
      <c r="B2912" s="287" t="str">
        <f>IF(Table9[[#This Row],[Código do agregado
'[Entidade']]]="","",(CONCATENATE(VLOOKUP(Table9[[#This Row],[Código do agregado
'[Entidade']]],Table8[[Código do agregado '[Entidade']]:[Código do agregado
'[1º Direito']]],8,FALSE),".",Table9[[#This Row],[Membro]])))</f>
        <v/>
      </c>
      <c r="C2912" s="278"/>
      <c r="D2912" s="279"/>
      <c r="E2912" s="280" t="str">
        <f ca="1">IF(Table9[[#This Row],[Data de nascimento (aaaa-mm-dd)]]="","",(IF(A2912="","",DATEDIF(D2912,NOW(),"y"))))</f>
        <v/>
      </c>
      <c r="F2912" s="281"/>
      <c r="G2912" s="282"/>
      <c r="H2912" s="283" t="str">
        <f>IF(G2912="","",IF(G2912&gt;(auxiliar!L$2*14),"Sim","Não"))</f>
        <v/>
      </c>
      <c r="I2912" s="384" t="str">
        <f t="shared" si="199"/>
        <v/>
      </c>
      <c r="J2912" s="381" t="str">
        <f>IF(Table9[[#This Row],[Código do agregado
'[Entidade']]]="","",IF(A2912&lt;&gt;A2911,"A",IF(J2911="A","B",IF(J2911="B","C",IF(J2911="C","D",IF(J2911="D","E",IF(J2911="E","F",IF(J2911="F","G",IF(J2911="G","H",IF(J2911="H","I",IF(J2911="I","J",IF(J2911="J","K",IF(J2911="K","L",IF(J2911="L","M",IF(J2911="M","N",IF(J2911="N","O",IF(J2911="O","P",IF(J2911="P","Q"))))))))))))))))))</f>
        <v/>
      </c>
      <c r="K2912" s="284" t="str">
        <f t="shared" si="196"/>
        <v/>
      </c>
      <c r="L2912" s="285" t="str">
        <f t="shared" si="197"/>
        <v/>
      </c>
      <c r="M2912" s="286" t="str">
        <f t="shared" ca="1" si="198"/>
        <v/>
      </c>
    </row>
    <row r="2913" spans="1:13" x14ac:dyDescent="0.25">
      <c r="A2913" s="276"/>
      <c r="B2913" s="287" t="str">
        <f>IF(Table9[[#This Row],[Código do agregado
'[Entidade']]]="","",(CONCATENATE(VLOOKUP(Table9[[#This Row],[Código do agregado
'[Entidade']]],Table8[[Código do agregado '[Entidade']]:[Código do agregado
'[1º Direito']]],8,FALSE),".",Table9[[#This Row],[Membro]])))</f>
        <v/>
      </c>
      <c r="C2913" s="278"/>
      <c r="D2913" s="279"/>
      <c r="E2913" s="280" t="str">
        <f ca="1">IF(Table9[[#This Row],[Data de nascimento (aaaa-mm-dd)]]="","",(IF(A2913="","",DATEDIF(D2913,NOW(),"y"))))</f>
        <v/>
      </c>
      <c r="F2913" s="281"/>
      <c r="G2913" s="282"/>
      <c r="H2913" s="283" t="str">
        <f>IF(G2913="","",IF(G2913&gt;(auxiliar!L$2*14),"Sim","Não"))</f>
        <v/>
      </c>
      <c r="I2913" s="384" t="str">
        <f t="shared" si="199"/>
        <v/>
      </c>
      <c r="J2913" s="381" t="str">
        <f>IF(Table9[[#This Row],[Código do agregado
'[Entidade']]]="","",IF(A2913&lt;&gt;A2912,"A",IF(J2912="A","B",IF(J2912="B","C",IF(J2912="C","D",IF(J2912="D","E",IF(J2912="E","F",IF(J2912="F","G",IF(J2912="G","H",IF(J2912="H","I",IF(J2912="I","J",IF(J2912="J","K",IF(J2912="K","L",IF(J2912="L","M",IF(J2912="M","N",IF(J2912="N","O",IF(J2912="O","P",IF(J2912="P","Q"))))))))))))))))))</f>
        <v/>
      </c>
      <c r="K2913" s="284" t="str">
        <f t="shared" si="196"/>
        <v/>
      </c>
      <c r="L2913" s="285" t="str">
        <f t="shared" si="197"/>
        <v/>
      </c>
      <c r="M2913" s="286" t="str">
        <f t="shared" ca="1" si="198"/>
        <v/>
      </c>
    </row>
    <row r="2914" spans="1:13" x14ac:dyDescent="0.25">
      <c r="A2914" s="276"/>
      <c r="B2914" s="287" t="str">
        <f>IF(Table9[[#This Row],[Código do agregado
'[Entidade']]]="","",(CONCATENATE(VLOOKUP(Table9[[#This Row],[Código do agregado
'[Entidade']]],Table8[[Código do agregado '[Entidade']]:[Código do agregado
'[1º Direito']]],8,FALSE),".",Table9[[#This Row],[Membro]])))</f>
        <v/>
      </c>
      <c r="C2914" s="278"/>
      <c r="D2914" s="279"/>
      <c r="E2914" s="280" t="str">
        <f ca="1">IF(Table9[[#This Row],[Data de nascimento (aaaa-mm-dd)]]="","",(IF(A2914="","",DATEDIF(D2914,NOW(),"y"))))</f>
        <v/>
      </c>
      <c r="F2914" s="281"/>
      <c r="G2914" s="282"/>
      <c r="H2914" s="283" t="str">
        <f>IF(G2914="","",IF(G2914&gt;(auxiliar!L$2*14),"Sim","Não"))</f>
        <v/>
      </c>
      <c r="I2914" s="384" t="str">
        <f t="shared" si="199"/>
        <v/>
      </c>
      <c r="J2914" s="381" t="str">
        <f>IF(Table9[[#This Row],[Código do agregado
'[Entidade']]]="","",IF(A2914&lt;&gt;A2913,"A",IF(J2913="A","B",IF(J2913="B","C",IF(J2913="C","D",IF(J2913="D","E",IF(J2913="E","F",IF(J2913="F","G",IF(J2913="G","H",IF(J2913="H","I",IF(J2913="I","J",IF(J2913="J","K",IF(J2913="K","L",IF(J2913="L","M",IF(J2913="M","N",IF(J2913="N","O",IF(J2913="O","P",IF(J2913="P","Q"))))))))))))))))))</f>
        <v/>
      </c>
      <c r="K2914" s="284" t="str">
        <f t="shared" si="196"/>
        <v/>
      </c>
      <c r="L2914" s="285" t="str">
        <f t="shared" si="197"/>
        <v/>
      </c>
      <c r="M2914" s="286" t="str">
        <f t="shared" ca="1" si="198"/>
        <v/>
      </c>
    </row>
    <row r="2915" spans="1:13" x14ac:dyDescent="0.25">
      <c r="A2915" s="276"/>
      <c r="B2915" s="287" t="str">
        <f>IF(Table9[[#This Row],[Código do agregado
'[Entidade']]]="","",(CONCATENATE(VLOOKUP(Table9[[#This Row],[Código do agregado
'[Entidade']]],Table8[[Código do agregado '[Entidade']]:[Código do agregado
'[1º Direito']]],8,FALSE),".",Table9[[#This Row],[Membro]])))</f>
        <v/>
      </c>
      <c r="C2915" s="278"/>
      <c r="D2915" s="279"/>
      <c r="E2915" s="280" t="str">
        <f ca="1">IF(Table9[[#This Row],[Data de nascimento (aaaa-mm-dd)]]="","",(IF(A2915="","",DATEDIF(D2915,NOW(),"y"))))</f>
        <v/>
      </c>
      <c r="F2915" s="281"/>
      <c r="G2915" s="282"/>
      <c r="H2915" s="283" t="str">
        <f>IF(G2915="","",IF(G2915&gt;(auxiliar!L$2*14),"Sim","Não"))</f>
        <v/>
      </c>
      <c r="I2915" s="384" t="str">
        <f t="shared" si="199"/>
        <v/>
      </c>
      <c r="J2915" s="381" t="str">
        <f>IF(Table9[[#This Row],[Código do agregado
'[Entidade']]]="","",IF(A2915&lt;&gt;A2914,"A",IF(J2914="A","B",IF(J2914="B","C",IF(J2914="C","D",IF(J2914="D","E",IF(J2914="E","F",IF(J2914="F","G",IF(J2914="G","H",IF(J2914="H","I",IF(J2914="I","J",IF(J2914="J","K",IF(J2914="K","L",IF(J2914="L","M",IF(J2914="M","N",IF(J2914="N","O",IF(J2914="O","P",IF(J2914="P","Q"))))))))))))))))))</f>
        <v/>
      </c>
      <c r="K2915" s="284" t="str">
        <f t="shared" si="196"/>
        <v/>
      </c>
      <c r="L2915" s="285" t="str">
        <f t="shared" si="197"/>
        <v/>
      </c>
      <c r="M2915" s="286" t="str">
        <f t="shared" ca="1" si="198"/>
        <v/>
      </c>
    </row>
    <row r="2916" spans="1:13" x14ac:dyDescent="0.25">
      <c r="A2916" s="276"/>
      <c r="B2916" s="287" t="str">
        <f>IF(Table9[[#This Row],[Código do agregado
'[Entidade']]]="","",(CONCATENATE(VLOOKUP(Table9[[#This Row],[Código do agregado
'[Entidade']]],Table8[[Código do agregado '[Entidade']]:[Código do agregado
'[1º Direito']]],8,FALSE),".",Table9[[#This Row],[Membro]])))</f>
        <v/>
      </c>
      <c r="C2916" s="278"/>
      <c r="D2916" s="279"/>
      <c r="E2916" s="280" t="str">
        <f ca="1">IF(Table9[[#This Row],[Data de nascimento (aaaa-mm-dd)]]="","",(IF(A2916="","",DATEDIF(D2916,NOW(),"y"))))</f>
        <v/>
      </c>
      <c r="F2916" s="281"/>
      <c r="G2916" s="282"/>
      <c r="H2916" s="283" t="str">
        <f>IF(G2916="","",IF(G2916&gt;(auxiliar!L$2*14),"Sim","Não"))</f>
        <v/>
      </c>
      <c r="I2916" s="384" t="str">
        <f t="shared" si="199"/>
        <v/>
      </c>
      <c r="J2916" s="381" t="str">
        <f>IF(Table9[[#This Row],[Código do agregado
'[Entidade']]]="","",IF(A2916&lt;&gt;A2915,"A",IF(J2915="A","B",IF(J2915="B","C",IF(J2915="C","D",IF(J2915="D","E",IF(J2915="E","F",IF(J2915="F","G",IF(J2915="G","H",IF(J2915="H","I",IF(J2915="I","J",IF(J2915="J","K",IF(J2915="K","L",IF(J2915="L","M",IF(J2915="M","N",IF(J2915="N","O",IF(J2915="O","P",IF(J2915="P","Q"))))))))))))))))))</f>
        <v/>
      </c>
      <c r="K2916" s="284" t="str">
        <f t="shared" si="196"/>
        <v/>
      </c>
      <c r="L2916" s="285" t="str">
        <f t="shared" si="197"/>
        <v/>
      </c>
      <c r="M2916" s="286" t="str">
        <f t="shared" ca="1" si="198"/>
        <v/>
      </c>
    </row>
    <row r="2917" spans="1:13" x14ac:dyDescent="0.25">
      <c r="A2917" s="276"/>
      <c r="B2917" s="287" t="str">
        <f>IF(Table9[[#This Row],[Código do agregado
'[Entidade']]]="","",(CONCATENATE(VLOOKUP(Table9[[#This Row],[Código do agregado
'[Entidade']]],Table8[[Código do agregado '[Entidade']]:[Código do agregado
'[1º Direito']]],8,FALSE),".",Table9[[#This Row],[Membro]])))</f>
        <v/>
      </c>
      <c r="C2917" s="278"/>
      <c r="D2917" s="279"/>
      <c r="E2917" s="280" t="str">
        <f ca="1">IF(Table9[[#This Row],[Data de nascimento (aaaa-mm-dd)]]="","",(IF(A2917="","",DATEDIF(D2917,NOW(),"y"))))</f>
        <v/>
      </c>
      <c r="F2917" s="281"/>
      <c r="G2917" s="282"/>
      <c r="H2917" s="283" t="str">
        <f>IF(G2917="","",IF(G2917&gt;(auxiliar!L$2*14),"Sim","Não"))</f>
        <v/>
      </c>
      <c r="I2917" s="384" t="str">
        <f t="shared" si="199"/>
        <v/>
      </c>
      <c r="J2917" s="381" t="str">
        <f>IF(Table9[[#This Row],[Código do agregado
'[Entidade']]]="","",IF(A2917&lt;&gt;A2916,"A",IF(J2916="A","B",IF(J2916="B","C",IF(J2916="C","D",IF(J2916="D","E",IF(J2916="E","F",IF(J2916="F","G",IF(J2916="G","H",IF(J2916="H","I",IF(J2916="I","J",IF(J2916="J","K",IF(J2916="K","L",IF(J2916="L","M",IF(J2916="M","N",IF(J2916="N","O",IF(J2916="O","P",IF(J2916="P","Q"))))))))))))))))))</f>
        <v/>
      </c>
      <c r="K2917" s="284" t="str">
        <f t="shared" si="196"/>
        <v/>
      </c>
      <c r="L2917" s="285" t="str">
        <f t="shared" si="197"/>
        <v/>
      </c>
      <c r="M2917" s="286" t="str">
        <f t="shared" ca="1" si="198"/>
        <v/>
      </c>
    </row>
    <row r="2918" spans="1:13" x14ac:dyDescent="0.25">
      <c r="A2918" s="276"/>
      <c r="B2918" s="287" t="str">
        <f>IF(Table9[[#This Row],[Código do agregado
'[Entidade']]]="","",(CONCATENATE(VLOOKUP(Table9[[#This Row],[Código do agregado
'[Entidade']]],Table8[[Código do agregado '[Entidade']]:[Código do agregado
'[1º Direito']]],8,FALSE),".",Table9[[#This Row],[Membro]])))</f>
        <v/>
      </c>
      <c r="C2918" s="278"/>
      <c r="D2918" s="279"/>
      <c r="E2918" s="280" t="str">
        <f ca="1">IF(Table9[[#This Row],[Data de nascimento (aaaa-mm-dd)]]="","",(IF(A2918="","",DATEDIF(D2918,NOW(),"y"))))</f>
        <v/>
      </c>
      <c r="F2918" s="281"/>
      <c r="G2918" s="282"/>
      <c r="H2918" s="283" t="str">
        <f>IF(G2918="","",IF(G2918&gt;(auxiliar!L$2*14),"Sim","Não"))</f>
        <v/>
      </c>
      <c r="I2918" s="384" t="str">
        <f t="shared" si="199"/>
        <v/>
      </c>
      <c r="J2918" s="381" t="str">
        <f>IF(Table9[[#This Row],[Código do agregado
'[Entidade']]]="","",IF(A2918&lt;&gt;A2917,"A",IF(J2917="A","B",IF(J2917="B","C",IF(J2917="C","D",IF(J2917="D","E",IF(J2917="E","F",IF(J2917="F","G",IF(J2917="G","H",IF(J2917="H","I",IF(J2917="I","J",IF(J2917="J","K",IF(J2917="K","L",IF(J2917="L","M",IF(J2917="M","N",IF(J2917="N","O",IF(J2917="O","P",IF(J2917="P","Q"))))))))))))))))))</f>
        <v/>
      </c>
      <c r="K2918" s="284" t="str">
        <f t="shared" si="196"/>
        <v/>
      </c>
      <c r="L2918" s="285" t="str">
        <f t="shared" si="197"/>
        <v/>
      </c>
      <c r="M2918" s="286" t="str">
        <f t="shared" ca="1" si="198"/>
        <v/>
      </c>
    </row>
    <row r="2919" spans="1:13" x14ac:dyDescent="0.25">
      <c r="A2919" s="276"/>
      <c r="B2919" s="287" t="str">
        <f>IF(Table9[[#This Row],[Código do agregado
'[Entidade']]]="","",(CONCATENATE(VLOOKUP(Table9[[#This Row],[Código do agregado
'[Entidade']]],Table8[[Código do agregado '[Entidade']]:[Código do agregado
'[1º Direito']]],8,FALSE),".",Table9[[#This Row],[Membro]])))</f>
        <v/>
      </c>
      <c r="C2919" s="278"/>
      <c r="D2919" s="279"/>
      <c r="E2919" s="280" t="str">
        <f ca="1">IF(Table9[[#This Row],[Data de nascimento (aaaa-mm-dd)]]="","",(IF(A2919="","",DATEDIF(D2919,NOW(),"y"))))</f>
        <v/>
      </c>
      <c r="F2919" s="281"/>
      <c r="G2919" s="282"/>
      <c r="H2919" s="283" t="str">
        <f>IF(G2919="","",IF(G2919&gt;(auxiliar!L$2*14),"Sim","Não"))</f>
        <v/>
      </c>
      <c r="I2919" s="384" t="str">
        <f t="shared" si="199"/>
        <v/>
      </c>
      <c r="J2919" s="381" t="str">
        <f>IF(Table9[[#This Row],[Código do agregado
'[Entidade']]]="","",IF(A2919&lt;&gt;A2918,"A",IF(J2918="A","B",IF(J2918="B","C",IF(J2918="C","D",IF(J2918="D","E",IF(J2918="E","F",IF(J2918="F","G",IF(J2918="G","H",IF(J2918="H","I",IF(J2918="I","J",IF(J2918="J","K",IF(J2918="K","L",IF(J2918="L","M",IF(J2918="M","N",IF(J2918="N","O",IF(J2918="O","P",IF(J2918="P","Q"))))))))))))))))))</f>
        <v/>
      </c>
      <c r="K2919" s="284" t="str">
        <f t="shared" si="196"/>
        <v/>
      </c>
      <c r="L2919" s="285" t="str">
        <f t="shared" si="197"/>
        <v/>
      </c>
      <c r="M2919" s="286" t="str">
        <f t="shared" ca="1" si="198"/>
        <v/>
      </c>
    </row>
    <row r="2920" spans="1:13" x14ac:dyDescent="0.25">
      <c r="A2920" s="276"/>
      <c r="B2920" s="287" t="str">
        <f>IF(Table9[[#This Row],[Código do agregado
'[Entidade']]]="","",(CONCATENATE(VLOOKUP(Table9[[#This Row],[Código do agregado
'[Entidade']]],Table8[[Código do agregado '[Entidade']]:[Código do agregado
'[1º Direito']]],8,FALSE),".",Table9[[#This Row],[Membro]])))</f>
        <v/>
      </c>
      <c r="C2920" s="278"/>
      <c r="D2920" s="279"/>
      <c r="E2920" s="280" t="str">
        <f ca="1">IF(Table9[[#This Row],[Data de nascimento (aaaa-mm-dd)]]="","",(IF(A2920="","",DATEDIF(D2920,NOW(),"y"))))</f>
        <v/>
      </c>
      <c r="F2920" s="281"/>
      <c r="G2920" s="282"/>
      <c r="H2920" s="283" t="str">
        <f>IF(G2920="","",IF(G2920&gt;(auxiliar!L$2*14),"Sim","Não"))</f>
        <v/>
      </c>
      <c r="I2920" s="384" t="str">
        <f t="shared" si="199"/>
        <v/>
      </c>
      <c r="J2920" s="381" t="str">
        <f>IF(Table9[[#This Row],[Código do agregado
'[Entidade']]]="","",IF(A2920&lt;&gt;A2919,"A",IF(J2919="A","B",IF(J2919="B","C",IF(J2919="C","D",IF(J2919="D","E",IF(J2919="E","F",IF(J2919="F","G",IF(J2919="G","H",IF(J2919="H","I",IF(J2919="I","J",IF(J2919="J","K",IF(J2919="K","L",IF(J2919="L","M",IF(J2919="M","N",IF(J2919="N","O",IF(J2919="O","P",IF(J2919="P","Q"))))))))))))))))))</f>
        <v/>
      </c>
      <c r="K2920" s="284" t="str">
        <f t="shared" si="196"/>
        <v/>
      </c>
      <c r="L2920" s="285" t="str">
        <f t="shared" si="197"/>
        <v/>
      </c>
      <c r="M2920" s="286" t="str">
        <f t="shared" ca="1" si="198"/>
        <v/>
      </c>
    </row>
    <row r="2921" spans="1:13" x14ac:dyDescent="0.25">
      <c r="A2921" s="276"/>
      <c r="B2921" s="287" t="str">
        <f>IF(Table9[[#This Row],[Código do agregado
'[Entidade']]]="","",(CONCATENATE(VLOOKUP(Table9[[#This Row],[Código do agregado
'[Entidade']]],Table8[[Código do agregado '[Entidade']]:[Código do agregado
'[1º Direito']]],8,FALSE),".",Table9[[#This Row],[Membro]])))</f>
        <v/>
      </c>
      <c r="C2921" s="278"/>
      <c r="D2921" s="279"/>
      <c r="E2921" s="280" t="str">
        <f ca="1">IF(Table9[[#This Row],[Data de nascimento (aaaa-mm-dd)]]="","",(IF(A2921="","",DATEDIF(D2921,NOW(),"y"))))</f>
        <v/>
      </c>
      <c r="F2921" s="281"/>
      <c r="G2921" s="282"/>
      <c r="H2921" s="283" t="str">
        <f>IF(G2921="","",IF(G2921&gt;(auxiliar!L$2*14),"Sim","Não"))</f>
        <v/>
      </c>
      <c r="I2921" s="384" t="str">
        <f t="shared" si="199"/>
        <v/>
      </c>
      <c r="J2921" s="381" t="str">
        <f>IF(Table9[[#This Row],[Código do agregado
'[Entidade']]]="","",IF(A2921&lt;&gt;A2920,"A",IF(J2920="A","B",IF(J2920="B","C",IF(J2920="C","D",IF(J2920="D","E",IF(J2920="E","F",IF(J2920="F","G",IF(J2920="G","H",IF(J2920="H","I",IF(J2920="I","J",IF(J2920="J","K",IF(J2920="K","L",IF(J2920="L","M",IF(J2920="M","N",IF(J2920="N","O",IF(J2920="O","P",IF(J2920="P","Q"))))))))))))))))))</f>
        <v/>
      </c>
      <c r="K2921" s="284" t="str">
        <f t="shared" si="196"/>
        <v/>
      </c>
      <c r="L2921" s="285" t="str">
        <f t="shared" si="197"/>
        <v/>
      </c>
      <c r="M2921" s="286" t="str">
        <f t="shared" ca="1" si="198"/>
        <v/>
      </c>
    </row>
    <row r="2922" spans="1:13" x14ac:dyDescent="0.25">
      <c r="A2922" s="276"/>
      <c r="B2922" s="287" t="str">
        <f>IF(Table9[[#This Row],[Código do agregado
'[Entidade']]]="","",(CONCATENATE(VLOOKUP(Table9[[#This Row],[Código do agregado
'[Entidade']]],Table8[[Código do agregado '[Entidade']]:[Código do agregado
'[1º Direito']]],8,FALSE),".",Table9[[#This Row],[Membro]])))</f>
        <v/>
      </c>
      <c r="C2922" s="278"/>
      <c r="D2922" s="279"/>
      <c r="E2922" s="280" t="str">
        <f ca="1">IF(Table9[[#This Row],[Data de nascimento (aaaa-mm-dd)]]="","",(IF(A2922="","",DATEDIF(D2922,NOW(),"y"))))</f>
        <v/>
      </c>
      <c r="F2922" s="281"/>
      <c r="G2922" s="282"/>
      <c r="H2922" s="283" t="str">
        <f>IF(G2922="","",IF(G2922&gt;(auxiliar!L$2*14),"Sim","Não"))</f>
        <v/>
      </c>
      <c r="I2922" s="384" t="str">
        <f t="shared" si="199"/>
        <v/>
      </c>
      <c r="J2922" s="381" t="str">
        <f>IF(Table9[[#This Row],[Código do agregado
'[Entidade']]]="","",IF(A2922&lt;&gt;A2921,"A",IF(J2921="A","B",IF(J2921="B","C",IF(J2921="C","D",IF(J2921="D","E",IF(J2921="E","F",IF(J2921="F","G",IF(J2921="G","H",IF(J2921="H","I",IF(J2921="I","J",IF(J2921="J","K",IF(J2921="K","L",IF(J2921="L","M",IF(J2921="M","N",IF(J2921="N","O",IF(J2921="O","P",IF(J2921="P","Q"))))))))))))))))))</f>
        <v/>
      </c>
      <c r="K2922" s="284" t="str">
        <f t="shared" si="196"/>
        <v/>
      </c>
      <c r="L2922" s="285" t="str">
        <f t="shared" si="197"/>
        <v/>
      </c>
      <c r="M2922" s="286" t="str">
        <f t="shared" ca="1" si="198"/>
        <v/>
      </c>
    </row>
    <row r="2923" spans="1:13" x14ac:dyDescent="0.25">
      <c r="A2923" s="276"/>
      <c r="B2923" s="287" t="str">
        <f>IF(Table9[[#This Row],[Código do agregado
'[Entidade']]]="","",(CONCATENATE(VLOOKUP(Table9[[#This Row],[Código do agregado
'[Entidade']]],Table8[[Código do agregado '[Entidade']]:[Código do agregado
'[1º Direito']]],8,FALSE),".",Table9[[#This Row],[Membro]])))</f>
        <v/>
      </c>
      <c r="C2923" s="278"/>
      <c r="D2923" s="279"/>
      <c r="E2923" s="280" t="str">
        <f ca="1">IF(Table9[[#This Row],[Data de nascimento (aaaa-mm-dd)]]="","",(IF(A2923="","",DATEDIF(D2923,NOW(),"y"))))</f>
        <v/>
      </c>
      <c r="F2923" s="281"/>
      <c r="G2923" s="282"/>
      <c r="H2923" s="283" t="str">
        <f>IF(G2923="","",IF(G2923&gt;(auxiliar!L$2*14),"Sim","Não"))</f>
        <v/>
      </c>
      <c r="I2923" s="384" t="str">
        <f t="shared" si="199"/>
        <v/>
      </c>
      <c r="J2923" s="381" t="str">
        <f>IF(Table9[[#This Row],[Código do agregado
'[Entidade']]]="","",IF(A2923&lt;&gt;A2922,"A",IF(J2922="A","B",IF(J2922="B","C",IF(J2922="C","D",IF(J2922="D","E",IF(J2922="E","F",IF(J2922="F","G",IF(J2922="G","H",IF(J2922="H","I",IF(J2922="I","J",IF(J2922="J","K",IF(J2922="K","L",IF(J2922="L","M",IF(J2922="M","N",IF(J2922="N","O",IF(J2922="O","P",IF(J2922="P","Q"))))))))))))))))))</f>
        <v/>
      </c>
      <c r="K2923" s="284" t="str">
        <f t="shared" si="196"/>
        <v/>
      </c>
      <c r="L2923" s="285" t="str">
        <f t="shared" si="197"/>
        <v/>
      </c>
      <c r="M2923" s="286" t="str">
        <f t="shared" ca="1" si="198"/>
        <v/>
      </c>
    </row>
    <row r="2924" spans="1:13" x14ac:dyDescent="0.25">
      <c r="A2924" s="276"/>
      <c r="B2924" s="287" t="str">
        <f>IF(Table9[[#This Row],[Código do agregado
'[Entidade']]]="","",(CONCATENATE(VLOOKUP(Table9[[#This Row],[Código do agregado
'[Entidade']]],Table8[[Código do agregado '[Entidade']]:[Código do agregado
'[1º Direito']]],8,FALSE),".",Table9[[#This Row],[Membro]])))</f>
        <v/>
      </c>
      <c r="C2924" s="278"/>
      <c r="D2924" s="279"/>
      <c r="E2924" s="280" t="str">
        <f ca="1">IF(Table9[[#This Row],[Data de nascimento (aaaa-mm-dd)]]="","",(IF(A2924="","",DATEDIF(D2924,NOW(),"y"))))</f>
        <v/>
      </c>
      <c r="F2924" s="281"/>
      <c r="G2924" s="282"/>
      <c r="H2924" s="283" t="str">
        <f>IF(G2924="","",IF(G2924&gt;(auxiliar!L$2*14),"Sim","Não"))</f>
        <v/>
      </c>
      <c r="I2924" s="384" t="str">
        <f t="shared" si="199"/>
        <v/>
      </c>
      <c r="J2924" s="381" t="str">
        <f>IF(Table9[[#This Row],[Código do agregado
'[Entidade']]]="","",IF(A2924&lt;&gt;A2923,"A",IF(J2923="A","B",IF(J2923="B","C",IF(J2923="C","D",IF(J2923="D","E",IF(J2923="E","F",IF(J2923="F","G",IF(J2923="G","H",IF(J2923="H","I",IF(J2923="I","J",IF(J2923="J","K",IF(J2923="K","L",IF(J2923="L","M",IF(J2923="M","N",IF(J2923="N","O",IF(J2923="O","P",IF(J2923="P","Q"))))))))))))))))))</f>
        <v/>
      </c>
      <c r="K2924" s="284" t="str">
        <f t="shared" si="196"/>
        <v/>
      </c>
      <c r="L2924" s="285" t="str">
        <f t="shared" si="197"/>
        <v/>
      </c>
      <c r="M2924" s="286" t="str">
        <f t="shared" ca="1" si="198"/>
        <v/>
      </c>
    </row>
    <row r="2925" spans="1:13" x14ac:dyDescent="0.25">
      <c r="A2925" s="276"/>
      <c r="B2925" s="287" t="str">
        <f>IF(Table9[[#This Row],[Código do agregado
'[Entidade']]]="","",(CONCATENATE(VLOOKUP(Table9[[#This Row],[Código do agregado
'[Entidade']]],Table8[[Código do agregado '[Entidade']]:[Código do agregado
'[1º Direito']]],8,FALSE),".",Table9[[#This Row],[Membro]])))</f>
        <v/>
      </c>
      <c r="C2925" s="278"/>
      <c r="D2925" s="279"/>
      <c r="E2925" s="280" t="str">
        <f ca="1">IF(Table9[[#This Row],[Data de nascimento (aaaa-mm-dd)]]="","",(IF(A2925="","",DATEDIF(D2925,NOW(),"y"))))</f>
        <v/>
      </c>
      <c r="F2925" s="281"/>
      <c r="G2925" s="282"/>
      <c r="H2925" s="283" t="str">
        <f>IF(G2925="","",IF(G2925&gt;(auxiliar!L$2*14),"Sim","Não"))</f>
        <v/>
      </c>
      <c r="I2925" s="384" t="str">
        <f t="shared" si="199"/>
        <v/>
      </c>
      <c r="J2925" s="381" t="str">
        <f>IF(Table9[[#This Row],[Código do agregado
'[Entidade']]]="","",IF(A2925&lt;&gt;A2924,"A",IF(J2924="A","B",IF(J2924="B","C",IF(J2924="C","D",IF(J2924="D","E",IF(J2924="E","F",IF(J2924="F","G",IF(J2924="G","H",IF(J2924="H","I",IF(J2924="I","J",IF(J2924="J","K",IF(J2924="K","L",IF(J2924="L","M",IF(J2924="M","N",IF(J2924="N","O",IF(J2924="O","P",IF(J2924="P","Q"))))))))))))))))))</f>
        <v/>
      </c>
      <c r="K2925" s="284" t="str">
        <f t="shared" si="196"/>
        <v/>
      </c>
      <c r="L2925" s="285" t="str">
        <f t="shared" si="197"/>
        <v/>
      </c>
      <c r="M2925" s="286" t="str">
        <f t="shared" ca="1" si="198"/>
        <v/>
      </c>
    </row>
    <row r="2926" spans="1:13" x14ac:dyDescent="0.25">
      <c r="A2926" s="276"/>
      <c r="B2926" s="287" t="str">
        <f>IF(Table9[[#This Row],[Código do agregado
'[Entidade']]]="","",(CONCATENATE(VLOOKUP(Table9[[#This Row],[Código do agregado
'[Entidade']]],Table8[[Código do agregado '[Entidade']]:[Código do agregado
'[1º Direito']]],8,FALSE),".",Table9[[#This Row],[Membro]])))</f>
        <v/>
      </c>
      <c r="C2926" s="278"/>
      <c r="D2926" s="279"/>
      <c r="E2926" s="280" t="str">
        <f ca="1">IF(Table9[[#This Row],[Data de nascimento (aaaa-mm-dd)]]="","",(IF(A2926="","",DATEDIF(D2926,NOW(),"y"))))</f>
        <v/>
      </c>
      <c r="F2926" s="281"/>
      <c r="G2926" s="282"/>
      <c r="H2926" s="283" t="str">
        <f>IF(G2926="","",IF(G2926&gt;(auxiliar!L$2*14),"Sim","Não"))</f>
        <v/>
      </c>
      <c r="I2926" s="384" t="str">
        <f t="shared" si="199"/>
        <v/>
      </c>
      <c r="J2926" s="381" t="str">
        <f>IF(Table9[[#This Row],[Código do agregado
'[Entidade']]]="","",IF(A2926&lt;&gt;A2925,"A",IF(J2925="A","B",IF(J2925="B","C",IF(J2925="C","D",IF(J2925="D","E",IF(J2925="E","F",IF(J2925="F","G",IF(J2925="G","H",IF(J2925="H","I",IF(J2925="I","J",IF(J2925="J","K",IF(J2925="K","L",IF(J2925="L","M",IF(J2925="M","N",IF(J2925="N","O",IF(J2925="O","P",IF(J2925="P","Q"))))))))))))))))))</f>
        <v/>
      </c>
      <c r="K2926" s="284" t="str">
        <f t="shared" si="196"/>
        <v/>
      </c>
      <c r="L2926" s="285" t="str">
        <f t="shared" si="197"/>
        <v/>
      </c>
      <c r="M2926" s="286" t="str">
        <f t="shared" ca="1" si="198"/>
        <v/>
      </c>
    </row>
    <row r="2927" spans="1:13" x14ac:dyDescent="0.25">
      <c r="A2927" s="276"/>
      <c r="B2927" s="287" t="str">
        <f>IF(Table9[[#This Row],[Código do agregado
'[Entidade']]]="","",(CONCATENATE(VLOOKUP(Table9[[#This Row],[Código do agregado
'[Entidade']]],Table8[[Código do agregado '[Entidade']]:[Código do agregado
'[1º Direito']]],8,FALSE),".",Table9[[#This Row],[Membro]])))</f>
        <v/>
      </c>
      <c r="C2927" s="278"/>
      <c r="D2927" s="279"/>
      <c r="E2927" s="280" t="str">
        <f ca="1">IF(Table9[[#This Row],[Data de nascimento (aaaa-mm-dd)]]="","",(IF(A2927="","",DATEDIF(D2927,NOW(),"y"))))</f>
        <v/>
      </c>
      <c r="F2927" s="281"/>
      <c r="G2927" s="282"/>
      <c r="H2927" s="283" t="str">
        <f>IF(G2927="","",IF(G2927&gt;(auxiliar!L$2*14),"Sim","Não"))</f>
        <v/>
      </c>
      <c r="I2927" s="384" t="str">
        <f t="shared" si="199"/>
        <v/>
      </c>
      <c r="J2927" s="381" t="str">
        <f>IF(Table9[[#This Row],[Código do agregado
'[Entidade']]]="","",IF(A2927&lt;&gt;A2926,"A",IF(J2926="A","B",IF(J2926="B","C",IF(J2926="C","D",IF(J2926="D","E",IF(J2926="E","F",IF(J2926="F","G",IF(J2926="G","H",IF(J2926="H","I",IF(J2926="I","J",IF(J2926="J","K",IF(J2926="K","L",IF(J2926="L","M",IF(J2926="M","N",IF(J2926="N","O",IF(J2926="O","P",IF(J2926="P","Q"))))))))))))))))))</f>
        <v/>
      </c>
      <c r="K2927" s="284" t="str">
        <f t="shared" si="196"/>
        <v/>
      </c>
      <c r="L2927" s="285" t="str">
        <f t="shared" si="197"/>
        <v/>
      </c>
      <c r="M2927" s="286" t="str">
        <f t="shared" ca="1" si="198"/>
        <v/>
      </c>
    </row>
    <row r="2928" spans="1:13" x14ac:dyDescent="0.25">
      <c r="A2928" s="276"/>
      <c r="B2928" s="287" t="str">
        <f>IF(Table9[[#This Row],[Código do agregado
'[Entidade']]]="","",(CONCATENATE(VLOOKUP(Table9[[#This Row],[Código do agregado
'[Entidade']]],Table8[[Código do agregado '[Entidade']]:[Código do agregado
'[1º Direito']]],8,FALSE),".",Table9[[#This Row],[Membro]])))</f>
        <v/>
      </c>
      <c r="C2928" s="278"/>
      <c r="D2928" s="279"/>
      <c r="E2928" s="280" t="str">
        <f ca="1">IF(Table9[[#This Row],[Data de nascimento (aaaa-mm-dd)]]="","",(IF(A2928="","",DATEDIF(D2928,NOW(),"y"))))</f>
        <v/>
      </c>
      <c r="F2928" s="281"/>
      <c r="G2928" s="282"/>
      <c r="H2928" s="283" t="str">
        <f>IF(G2928="","",IF(G2928&gt;(auxiliar!L$2*14),"Sim","Não"))</f>
        <v/>
      </c>
      <c r="I2928" s="384" t="str">
        <f t="shared" si="199"/>
        <v/>
      </c>
      <c r="J2928" s="381" t="str">
        <f>IF(Table9[[#This Row],[Código do agregado
'[Entidade']]]="","",IF(A2928&lt;&gt;A2927,"A",IF(J2927="A","B",IF(J2927="B","C",IF(J2927="C","D",IF(J2927="D","E",IF(J2927="E","F",IF(J2927="F","G",IF(J2927="G","H",IF(J2927="H","I",IF(J2927="I","J",IF(J2927="J","K",IF(J2927="K","L",IF(J2927="L","M",IF(J2927="M","N",IF(J2927="N","O",IF(J2927="O","P",IF(J2927="P","Q"))))))))))))))))))</f>
        <v/>
      </c>
      <c r="K2928" s="284" t="str">
        <f t="shared" si="196"/>
        <v/>
      </c>
      <c r="L2928" s="285" t="str">
        <f t="shared" si="197"/>
        <v/>
      </c>
      <c r="M2928" s="286" t="str">
        <f t="shared" ca="1" si="198"/>
        <v/>
      </c>
    </row>
    <row r="2929" spans="1:13" x14ac:dyDescent="0.25">
      <c r="A2929" s="276"/>
      <c r="B2929" s="287" t="str">
        <f>IF(Table9[[#This Row],[Código do agregado
'[Entidade']]]="","",(CONCATENATE(VLOOKUP(Table9[[#This Row],[Código do agregado
'[Entidade']]],Table8[[Código do agregado '[Entidade']]:[Código do agregado
'[1º Direito']]],8,FALSE),".",Table9[[#This Row],[Membro]])))</f>
        <v/>
      </c>
      <c r="C2929" s="278"/>
      <c r="D2929" s="279"/>
      <c r="E2929" s="280" t="str">
        <f ca="1">IF(Table9[[#This Row],[Data de nascimento (aaaa-mm-dd)]]="","",(IF(A2929="","",DATEDIF(D2929,NOW(),"y"))))</f>
        <v/>
      </c>
      <c r="F2929" s="281"/>
      <c r="G2929" s="282"/>
      <c r="H2929" s="283" t="str">
        <f>IF(G2929="","",IF(G2929&gt;(auxiliar!L$2*14),"Sim","Não"))</f>
        <v/>
      </c>
      <c r="I2929" s="384" t="str">
        <f t="shared" si="199"/>
        <v/>
      </c>
      <c r="J2929" s="381" t="str">
        <f>IF(Table9[[#This Row],[Código do agregado
'[Entidade']]]="","",IF(A2929&lt;&gt;A2928,"A",IF(J2928="A","B",IF(J2928="B","C",IF(J2928="C","D",IF(J2928="D","E",IF(J2928="E","F",IF(J2928="F","G",IF(J2928="G","H",IF(J2928="H","I",IF(J2928="I","J",IF(J2928="J","K",IF(J2928="K","L",IF(J2928="L","M",IF(J2928="M","N",IF(J2928="N","O",IF(J2928="O","P",IF(J2928="P","Q"))))))))))))))))))</f>
        <v/>
      </c>
      <c r="K2929" s="284" t="str">
        <f t="shared" si="196"/>
        <v/>
      </c>
      <c r="L2929" s="285" t="str">
        <f t="shared" si="197"/>
        <v/>
      </c>
      <c r="M2929" s="286" t="str">
        <f t="shared" ca="1" si="198"/>
        <v/>
      </c>
    </row>
    <row r="2930" spans="1:13" x14ac:dyDescent="0.25">
      <c r="A2930" s="276"/>
      <c r="B2930" s="287" t="str">
        <f>IF(Table9[[#This Row],[Código do agregado
'[Entidade']]]="","",(CONCATENATE(VLOOKUP(Table9[[#This Row],[Código do agregado
'[Entidade']]],Table8[[Código do agregado '[Entidade']]:[Código do agregado
'[1º Direito']]],8,FALSE),".",Table9[[#This Row],[Membro]])))</f>
        <v/>
      </c>
      <c r="C2930" s="278"/>
      <c r="D2930" s="279"/>
      <c r="E2930" s="280" t="str">
        <f ca="1">IF(Table9[[#This Row],[Data de nascimento (aaaa-mm-dd)]]="","",(IF(A2930="","",DATEDIF(D2930,NOW(),"y"))))</f>
        <v/>
      </c>
      <c r="F2930" s="281"/>
      <c r="G2930" s="282"/>
      <c r="H2930" s="283" t="str">
        <f>IF(G2930="","",IF(G2930&gt;(auxiliar!L$2*14),"Sim","Não"))</f>
        <v/>
      </c>
      <c r="I2930" s="384" t="str">
        <f t="shared" si="199"/>
        <v/>
      </c>
      <c r="J2930" s="381" t="str">
        <f>IF(Table9[[#This Row],[Código do agregado
'[Entidade']]]="","",IF(A2930&lt;&gt;A2929,"A",IF(J2929="A","B",IF(J2929="B","C",IF(J2929="C","D",IF(J2929="D","E",IF(J2929="E","F",IF(J2929="F","G",IF(J2929="G","H",IF(J2929="H","I",IF(J2929="I","J",IF(J2929="J","K",IF(J2929="K","L",IF(J2929="L","M",IF(J2929="M","N",IF(J2929="N","O",IF(J2929="O","P",IF(J2929="P","Q"))))))))))))))))))</f>
        <v/>
      </c>
      <c r="K2930" s="284" t="str">
        <f t="shared" si="196"/>
        <v/>
      </c>
      <c r="L2930" s="285" t="str">
        <f t="shared" si="197"/>
        <v/>
      </c>
      <c r="M2930" s="286" t="str">
        <f t="shared" ca="1" si="198"/>
        <v/>
      </c>
    </row>
    <row r="2931" spans="1:13" x14ac:dyDescent="0.25">
      <c r="A2931" s="276"/>
      <c r="B2931" s="287" t="str">
        <f>IF(Table9[[#This Row],[Código do agregado
'[Entidade']]]="","",(CONCATENATE(VLOOKUP(Table9[[#This Row],[Código do agregado
'[Entidade']]],Table8[[Código do agregado '[Entidade']]:[Código do agregado
'[1º Direito']]],8,FALSE),".",Table9[[#This Row],[Membro]])))</f>
        <v/>
      </c>
      <c r="C2931" s="278"/>
      <c r="D2931" s="279"/>
      <c r="E2931" s="280" t="str">
        <f ca="1">IF(Table9[[#This Row],[Data de nascimento (aaaa-mm-dd)]]="","",(IF(A2931="","",DATEDIF(D2931,NOW(),"y"))))</f>
        <v/>
      </c>
      <c r="F2931" s="281"/>
      <c r="G2931" s="282"/>
      <c r="H2931" s="283" t="str">
        <f>IF(G2931="","",IF(G2931&gt;(auxiliar!L$2*14),"Sim","Não"))</f>
        <v/>
      </c>
      <c r="I2931" s="384" t="str">
        <f t="shared" si="199"/>
        <v/>
      </c>
      <c r="J2931" s="381" t="str">
        <f>IF(Table9[[#This Row],[Código do agregado
'[Entidade']]]="","",IF(A2931&lt;&gt;A2930,"A",IF(J2930="A","B",IF(J2930="B","C",IF(J2930="C","D",IF(J2930="D","E",IF(J2930="E","F",IF(J2930="F","G",IF(J2930="G","H",IF(J2930="H","I",IF(J2930="I","J",IF(J2930="J","K",IF(J2930="K","L",IF(J2930="L","M",IF(J2930="M","N",IF(J2930="N","O",IF(J2930="O","P",IF(J2930="P","Q"))))))))))))))))))</f>
        <v/>
      </c>
      <c r="K2931" s="284" t="str">
        <f t="shared" si="196"/>
        <v/>
      </c>
      <c r="L2931" s="285" t="str">
        <f t="shared" si="197"/>
        <v/>
      </c>
      <c r="M2931" s="286" t="str">
        <f t="shared" ca="1" si="198"/>
        <v/>
      </c>
    </row>
    <row r="2932" spans="1:13" x14ac:dyDescent="0.25">
      <c r="A2932" s="276"/>
      <c r="B2932" s="287" t="str">
        <f>IF(Table9[[#This Row],[Código do agregado
'[Entidade']]]="","",(CONCATENATE(VLOOKUP(Table9[[#This Row],[Código do agregado
'[Entidade']]],Table8[[Código do agregado '[Entidade']]:[Código do agregado
'[1º Direito']]],8,FALSE),".",Table9[[#This Row],[Membro]])))</f>
        <v/>
      </c>
      <c r="C2932" s="278"/>
      <c r="D2932" s="279"/>
      <c r="E2932" s="280" t="str">
        <f ca="1">IF(Table9[[#This Row],[Data de nascimento (aaaa-mm-dd)]]="","",(IF(A2932="","",DATEDIF(D2932,NOW(),"y"))))</f>
        <v/>
      </c>
      <c r="F2932" s="281"/>
      <c r="G2932" s="282"/>
      <c r="H2932" s="283" t="str">
        <f>IF(G2932="","",IF(G2932&gt;(auxiliar!L$2*14),"Sim","Não"))</f>
        <v/>
      </c>
      <c r="I2932" s="384" t="str">
        <f t="shared" si="199"/>
        <v/>
      </c>
      <c r="J2932" s="381" t="str">
        <f>IF(Table9[[#This Row],[Código do agregado
'[Entidade']]]="","",IF(A2932&lt;&gt;A2931,"A",IF(J2931="A","B",IF(J2931="B","C",IF(J2931="C","D",IF(J2931="D","E",IF(J2931="E","F",IF(J2931="F","G",IF(J2931="G","H",IF(J2931="H","I",IF(J2931="I","J",IF(J2931="J","K",IF(J2931="K","L",IF(J2931="L","M",IF(J2931="M","N",IF(J2931="N","O",IF(J2931="O","P",IF(J2931="P","Q"))))))))))))))))))</f>
        <v/>
      </c>
      <c r="K2932" s="284" t="str">
        <f t="shared" si="196"/>
        <v/>
      </c>
      <c r="L2932" s="285" t="str">
        <f t="shared" si="197"/>
        <v/>
      </c>
      <c r="M2932" s="286" t="str">
        <f t="shared" ca="1" si="198"/>
        <v/>
      </c>
    </row>
    <row r="2933" spans="1:13" x14ac:dyDescent="0.25">
      <c r="A2933" s="276"/>
      <c r="B2933" s="287" t="str">
        <f>IF(Table9[[#This Row],[Código do agregado
'[Entidade']]]="","",(CONCATENATE(VLOOKUP(Table9[[#This Row],[Código do agregado
'[Entidade']]],Table8[[Código do agregado '[Entidade']]:[Código do agregado
'[1º Direito']]],8,FALSE),".",Table9[[#This Row],[Membro]])))</f>
        <v/>
      </c>
      <c r="C2933" s="278"/>
      <c r="D2933" s="279"/>
      <c r="E2933" s="280" t="str">
        <f ca="1">IF(Table9[[#This Row],[Data de nascimento (aaaa-mm-dd)]]="","",(IF(A2933="","",DATEDIF(D2933,NOW(),"y"))))</f>
        <v/>
      </c>
      <c r="F2933" s="281"/>
      <c r="G2933" s="282"/>
      <c r="H2933" s="283" t="str">
        <f>IF(G2933="","",IF(G2933&gt;(auxiliar!L$2*14),"Sim","Não"))</f>
        <v/>
      </c>
      <c r="I2933" s="384" t="str">
        <f t="shared" si="199"/>
        <v/>
      </c>
      <c r="J2933" s="381" t="str">
        <f>IF(Table9[[#This Row],[Código do agregado
'[Entidade']]]="","",IF(A2933&lt;&gt;A2932,"A",IF(J2932="A","B",IF(J2932="B","C",IF(J2932="C","D",IF(J2932="D","E",IF(J2932="E","F",IF(J2932="F","G",IF(J2932="G","H",IF(J2932="H","I",IF(J2932="I","J",IF(J2932="J","K",IF(J2932="K","L",IF(J2932="L","M",IF(J2932="M","N",IF(J2932="N","O",IF(J2932="O","P",IF(J2932="P","Q"))))))))))))))))))</f>
        <v/>
      </c>
      <c r="K2933" s="284" t="str">
        <f t="shared" si="196"/>
        <v/>
      </c>
      <c r="L2933" s="285" t="str">
        <f t="shared" si="197"/>
        <v/>
      </c>
      <c r="M2933" s="286" t="str">
        <f t="shared" ca="1" si="198"/>
        <v/>
      </c>
    </row>
    <row r="2934" spans="1:13" x14ac:dyDescent="0.25">
      <c r="A2934" s="276"/>
      <c r="B2934" s="287" t="str">
        <f>IF(Table9[[#This Row],[Código do agregado
'[Entidade']]]="","",(CONCATENATE(VLOOKUP(Table9[[#This Row],[Código do agregado
'[Entidade']]],Table8[[Código do agregado '[Entidade']]:[Código do agregado
'[1º Direito']]],8,FALSE),".",Table9[[#This Row],[Membro]])))</f>
        <v/>
      </c>
      <c r="C2934" s="278"/>
      <c r="D2934" s="279"/>
      <c r="E2934" s="280" t="str">
        <f ca="1">IF(Table9[[#This Row],[Data de nascimento (aaaa-mm-dd)]]="","",(IF(A2934="","",DATEDIF(D2934,NOW(),"y"))))</f>
        <v/>
      </c>
      <c r="F2934" s="281"/>
      <c r="G2934" s="282"/>
      <c r="H2934" s="283" t="str">
        <f>IF(G2934="","",IF(G2934&gt;(auxiliar!L$2*14),"Sim","Não"))</f>
        <v/>
      </c>
      <c r="I2934" s="384" t="str">
        <f t="shared" si="199"/>
        <v/>
      </c>
      <c r="J2934" s="381" t="str">
        <f>IF(Table9[[#This Row],[Código do agregado
'[Entidade']]]="","",IF(A2934&lt;&gt;A2933,"A",IF(J2933="A","B",IF(J2933="B","C",IF(J2933="C","D",IF(J2933="D","E",IF(J2933="E","F",IF(J2933="F","G",IF(J2933="G","H",IF(J2933="H","I",IF(J2933="I","J",IF(J2933="J","K",IF(J2933="K","L",IF(J2933="L","M",IF(J2933="M","N",IF(J2933="N","O",IF(J2933="O","P",IF(J2933="P","Q"))))))))))))))))))</f>
        <v/>
      </c>
      <c r="K2934" s="284" t="str">
        <f t="shared" si="196"/>
        <v/>
      </c>
      <c r="L2934" s="285" t="str">
        <f t="shared" si="197"/>
        <v/>
      </c>
      <c r="M2934" s="286" t="str">
        <f t="shared" ca="1" si="198"/>
        <v/>
      </c>
    </row>
    <row r="2935" spans="1:13" x14ac:dyDescent="0.25">
      <c r="A2935" s="276"/>
      <c r="B2935" s="287" t="str">
        <f>IF(Table9[[#This Row],[Código do agregado
'[Entidade']]]="","",(CONCATENATE(VLOOKUP(Table9[[#This Row],[Código do agregado
'[Entidade']]],Table8[[Código do agregado '[Entidade']]:[Código do agregado
'[1º Direito']]],8,FALSE),".",Table9[[#This Row],[Membro]])))</f>
        <v/>
      </c>
      <c r="C2935" s="278"/>
      <c r="D2935" s="279"/>
      <c r="E2935" s="280" t="str">
        <f ca="1">IF(Table9[[#This Row],[Data de nascimento (aaaa-mm-dd)]]="","",(IF(A2935="","",DATEDIF(D2935,NOW(),"y"))))</f>
        <v/>
      </c>
      <c r="F2935" s="281"/>
      <c r="G2935" s="282"/>
      <c r="H2935" s="283" t="str">
        <f>IF(G2935="","",IF(G2935&gt;(auxiliar!L$2*14),"Sim","Não"))</f>
        <v/>
      </c>
      <c r="I2935" s="384" t="str">
        <f t="shared" si="199"/>
        <v/>
      </c>
      <c r="J2935" s="381" t="str">
        <f>IF(Table9[[#This Row],[Código do agregado
'[Entidade']]]="","",IF(A2935&lt;&gt;A2934,"A",IF(J2934="A","B",IF(J2934="B","C",IF(J2934="C","D",IF(J2934="D","E",IF(J2934="E","F",IF(J2934="F","G",IF(J2934="G","H",IF(J2934="H","I",IF(J2934="I","J",IF(J2934="J","K",IF(J2934="K","L",IF(J2934="L","M",IF(J2934="M","N",IF(J2934="N","O",IF(J2934="O","P",IF(J2934="P","Q"))))))))))))))))))</f>
        <v/>
      </c>
      <c r="K2935" s="284" t="str">
        <f t="shared" si="196"/>
        <v/>
      </c>
      <c r="L2935" s="285" t="str">
        <f t="shared" si="197"/>
        <v/>
      </c>
      <c r="M2935" s="286" t="str">
        <f t="shared" ca="1" si="198"/>
        <v/>
      </c>
    </row>
    <row r="2936" spans="1:13" x14ac:dyDescent="0.25">
      <c r="A2936" s="276"/>
      <c r="B2936" s="287" t="str">
        <f>IF(Table9[[#This Row],[Código do agregado
'[Entidade']]]="","",(CONCATENATE(VLOOKUP(Table9[[#This Row],[Código do agregado
'[Entidade']]],Table8[[Código do agregado '[Entidade']]:[Código do agregado
'[1º Direito']]],8,FALSE),".",Table9[[#This Row],[Membro]])))</f>
        <v/>
      </c>
      <c r="C2936" s="278"/>
      <c r="D2936" s="279"/>
      <c r="E2936" s="280" t="str">
        <f ca="1">IF(Table9[[#This Row],[Data de nascimento (aaaa-mm-dd)]]="","",(IF(A2936="","",DATEDIF(D2936,NOW(),"y"))))</f>
        <v/>
      </c>
      <c r="F2936" s="281"/>
      <c r="G2936" s="282"/>
      <c r="H2936" s="283" t="str">
        <f>IF(G2936="","",IF(G2936&gt;(auxiliar!L$2*14),"Sim","Não"))</f>
        <v/>
      </c>
      <c r="I2936" s="384" t="str">
        <f t="shared" si="199"/>
        <v/>
      </c>
      <c r="J2936" s="381" t="str">
        <f>IF(Table9[[#This Row],[Código do agregado
'[Entidade']]]="","",IF(A2936&lt;&gt;A2935,"A",IF(J2935="A","B",IF(J2935="B","C",IF(J2935="C","D",IF(J2935="D","E",IF(J2935="E","F",IF(J2935="F","G",IF(J2935="G","H",IF(J2935="H","I",IF(J2935="I","J",IF(J2935="J","K",IF(J2935="K","L",IF(J2935="L","M",IF(J2935="M","N",IF(J2935="N","O",IF(J2935="O","P",IF(J2935="P","Q"))))))))))))))))))</f>
        <v/>
      </c>
      <c r="K2936" s="284" t="str">
        <f t="shared" si="196"/>
        <v/>
      </c>
      <c r="L2936" s="285" t="str">
        <f t="shared" si="197"/>
        <v/>
      </c>
      <c r="M2936" s="286" t="str">
        <f t="shared" ca="1" si="198"/>
        <v/>
      </c>
    </row>
    <row r="2937" spans="1:13" x14ac:dyDescent="0.25">
      <c r="A2937" s="276"/>
      <c r="B2937" s="287" t="str">
        <f>IF(Table9[[#This Row],[Código do agregado
'[Entidade']]]="","",(CONCATENATE(VLOOKUP(Table9[[#This Row],[Código do agregado
'[Entidade']]],Table8[[Código do agregado '[Entidade']]:[Código do agregado
'[1º Direito']]],8,FALSE),".",Table9[[#This Row],[Membro]])))</f>
        <v/>
      </c>
      <c r="C2937" s="278"/>
      <c r="D2937" s="279"/>
      <c r="E2937" s="280" t="str">
        <f ca="1">IF(Table9[[#This Row],[Data de nascimento (aaaa-mm-dd)]]="","",(IF(A2937="","",DATEDIF(D2937,NOW(),"y"))))</f>
        <v/>
      </c>
      <c r="F2937" s="281"/>
      <c r="G2937" s="282"/>
      <c r="H2937" s="283" t="str">
        <f>IF(G2937="","",IF(G2937&gt;(auxiliar!L$2*14),"Sim","Não"))</f>
        <v/>
      </c>
      <c r="I2937" s="384" t="str">
        <f t="shared" si="199"/>
        <v/>
      </c>
      <c r="J2937" s="381" t="str">
        <f>IF(Table9[[#This Row],[Código do agregado
'[Entidade']]]="","",IF(A2937&lt;&gt;A2936,"A",IF(J2936="A","B",IF(J2936="B","C",IF(J2936="C","D",IF(J2936="D","E",IF(J2936="E","F",IF(J2936="F","G",IF(J2936="G","H",IF(J2936="H","I",IF(J2936="I","J",IF(J2936="J","K",IF(J2936="K","L",IF(J2936="L","M",IF(J2936="M","N",IF(J2936="N","O",IF(J2936="O","P",IF(J2936="P","Q"))))))))))))))))))</f>
        <v/>
      </c>
      <c r="K2937" s="284" t="str">
        <f t="shared" si="196"/>
        <v/>
      </c>
      <c r="L2937" s="285" t="str">
        <f t="shared" si="197"/>
        <v/>
      </c>
      <c r="M2937" s="286" t="str">
        <f t="shared" ca="1" si="198"/>
        <v/>
      </c>
    </row>
    <row r="2938" spans="1:13" x14ac:dyDescent="0.25">
      <c r="A2938" s="276"/>
      <c r="B2938" s="287" t="str">
        <f>IF(Table9[[#This Row],[Código do agregado
'[Entidade']]]="","",(CONCATENATE(VLOOKUP(Table9[[#This Row],[Código do agregado
'[Entidade']]],Table8[[Código do agregado '[Entidade']]:[Código do agregado
'[1º Direito']]],8,FALSE),".",Table9[[#This Row],[Membro]])))</f>
        <v/>
      </c>
      <c r="C2938" s="278"/>
      <c r="D2938" s="279"/>
      <c r="E2938" s="280" t="str">
        <f ca="1">IF(Table9[[#This Row],[Data de nascimento (aaaa-mm-dd)]]="","",(IF(A2938="","",DATEDIF(D2938,NOW(),"y"))))</f>
        <v/>
      </c>
      <c r="F2938" s="281"/>
      <c r="G2938" s="282"/>
      <c r="H2938" s="283" t="str">
        <f>IF(G2938="","",IF(G2938&gt;(auxiliar!L$2*14),"Sim","Não"))</f>
        <v/>
      </c>
      <c r="I2938" s="384" t="str">
        <f t="shared" si="199"/>
        <v/>
      </c>
      <c r="J2938" s="381" t="str">
        <f>IF(Table9[[#This Row],[Código do agregado
'[Entidade']]]="","",IF(A2938&lt;&gt;A2937,"A",IF(J2937="A","B",IF(J2937="B","C",IF(J2937="C","D",IF(J2937="D","E",IF(J2937="E","F",IF(J2937="F","G",IF(J2937="G","H",IF(J2937="H","I",IF(J2937="I","J",IF(J2937="J","K",IF(J2937="K","L",IF(J2937="L","M",IF(J2937="M","N",IF(J2937="N","O",IF(J2937="O","P",IF(J2937="P","Q"))))))))))))))))))</f>
        <v/>
      </c>
      <c r="K2938" s="284" t="str">
        <f t="shared" si="196"/>
        <v/>
      </c>
      <c r="L2938" s="285" t="str">
        <f t="shared" si="197"/>
        <v/>
      </c>
      <c r="M2938" s="286" t="str">
        <f t="shared" ca="1" si="198"/>
        <v/>
      </c>
    </row>
    <row r="2939" spans="1:13" x14ac:dyDescent="0.25">
      <c r="A2939" s="276"/>
      <c r="B2939" s="287" t="str">
        <f>IF(Table9[[#This Row],[Código do agregado
'[Entidade']]]="","",(CONCATENATE(VLOOKUP(Table9[[#This Row],[Código do agregado
'[Entidade']]],Table8[[Código do agregado '[Entidade']]:[Código do agregado
'[1º Direito']]],8,FALSE),".",Table9[[#This Row],[Membro]])))</f>
        <v/>
      </c>
      <c r="C2939" s="278"/>
      <c r="D2939" s="279"/>
      <c r="E2939" s="280" t="str">
        <f ca="1">IF(Table9[[#This Row],[Data de nascimento (aaaa-mm-dd)]]="","",(IF(A2939="","",DATEDIF(D2939,NOW(),"y"))))</f>
        <v/>
      </c>
      <c r="F2939" s="281"/>
      <c r="G2939" s="282"/>
      <c r="H2939" s="283" t="str">
        <f>IF(G2939="","",IF(G2939&gt;(auxiliar!L$2*14),"Sim","Não"))</f>
        <v/>
      </c>
      <c r="I2939" s="384" t="str">
        <f t="shared" si="199"/>
        <v/>
      </c>
      <c r="J2939" s="381" t="str">
        <f>IF(Table9[[#This Row],[Código do agregado
'[Entidade']]]="","",IF(A2939&lt;&gt;A2938,"A",IF(J2938="A","B",IF(J2938="B","C",IF(J2938="C","D",IF(J2938="D","E",IF(J2938="E","F",IF(J2938="F","G",IF(J2938="G","H",IF(J2938="H","I",IF(J2938="I","J",IF(J2938="J","K",IF(J2938="K","L",IF(J2938="L","M",IF(J2938="M","N",IF(J2938="N","O",IF(J2938="O","P",IF(J2938="P","Q"))))))))))))))))))</f>
        <v/>
      </c>
      <c r="K2939" s="284" t="str">
        <f t="shared" si="196"/>
        <v/>
      </c>
      <c r="L2939" s="285" t="str">
        <f t="shared" si="197"/>
        <v/>
      </c>
      <c r="M2939" s="286" t="str">
        <f t="shared" ca="1" si="198"/>
        <v/>
      </c>
    </row>
    <row r="2940" spans="1:13" x14ac:dyDescent="0.25">
      <c r="A2940" s="276"/>
      <c r="B2940" s="287" t="str">
        <f>IF(Table9[[#This Row],[Código do agregado
'[Entidade']]]="","",(CONCATENATE(VLOOKUP(Table9[[#This Row],[Código do agregado
'[Entidade']]],Table8[[Código do agregado '[Entidade']]:[Código do agregado
'[1º Direito']]],8,FALSE),".",Table9[[#This Row],[Membro]])))</f>
        <v/>
      </c>
      <c r="C2940" s="278"/>
      <c r="D2940" s="279"/>
      <c r="E2940" s="280" t="str">
        <f ca="1">IF(Table9[[#This Row],[Data de nascimento (aaaa-mm-dd)]]="","",(IF(A2940="","",DATEDIF(D2940,NOW(),"y"))))</f>
        <v/>
      </c>
      <c r="F2940" s="281"/>
      <c r="G2940" s="282"/>
      <c r="H2940" s="283" t="str">
        <f>IF(G2940="","",IF(G2940&gt;(auxiliar!L$2*14),"Sim","Não"))</f>
        <v/>
      </c>
      <c r="I2940" s="384" t="str">
        <f t="shared" si="199"/>
        <v/>
      </c>
      <c r="J2940" s="381" t="str">
        <f>IF(Table9[[#This Row],[Código do agregado
'[Entidade']]]="","",IF(A2940&lt;&gt;A2939,"A",IF(J2939="A","B",IF(J2939="B","C",IF(J2939="C","D",IF(J2939="D","E",IF(J2939="E","F",IF(J2939="F","G",IF(J2939="G","H",IF(J2939="H","I",IF(J2939="I","J",IF(J2939="J","K",IF(J2939="K","L",IF(J2939="L","M",IF(J2939="M","N",IF(J2939="N","O",IF(J2939="O","P",IF(J2939="P","Q"))))))))))))))))))</f>
        <v/>
      </c>
      <c r="K2940" s="284" t="str">
        <f t="shared" si="196"/>
        <v/>
      </c>
      <c r="L2940" s="285" t="str">
        <f t="shared" si="197"/>
        <v/>
      </c>
      <c r="M2940" s="286" t="str">
        <f t="shared" ca="1" si="198"/>
        <v/>
      </c>
    </row>
    <row r="2941" spans="1:13" x14ac:dyDescent="0.25">
      <c r="A2941" s="276"/>
      <c r="B2941" s="287" t="str">
        <f>IF(Table9[[#This Row],[Código do agregado
'[Entidade']]]="","",(CONCATENATE(VLOOKUP(Table9[[#This Row],[Código do agregado
'[Entidade']]],Table8[[Código do agregado '[Entidade']]:[Código do agregado
'[1º Direito']]],8,FALSE),".",Table9[[#This Row],[Membro]])))</f>
        <v/>
      </c>
      <c r="C2941" s="278"/>
      <c r="D2941" s="279"/>
      <c r="E2941" s="280" t="str">
        <f ca="1">IF(Table9[[#This Row],[Data de nascimento (aaaa-mm-dd)]]="","",(IF(A2941="","",DATEDIF(D2941,NOW(),"y"))))</f>
        <v/>
      </c>
      <c r="F2941" s="281"/>
      <c r="G2941" s="282"/>
      <c r="H2941" s="283" t="str">
        <f>IF(G2941="","",IF(G2941&gt;(auxiliar!L$2*14),"Sim","Não"))</f>
        <v/>
      </c>
      <c r="I2941" s="384" t="str">
        <f t="shared" si="199"/>
        <v/>
      </c>
      <c r="J2941" s="381" t="str">
        <f>IF(Table9[[#This Row],[Código do agregado
'[Entidade']]]="","",IF(A2941&lt;&gt;A2940,"A",IF(J2940="A","B",IF(J2940="B","C",IF(J2940="C","D",IF(J2940="D","E",IF(J2940="E","F",IF(J2940="F","G",IF(J2940="G","H",IF(J2940="H","I",IF(J2940="I","J",IF(J2940="J","K",IF(J2940="K","L",IF(J2940="L","M",IF(J2940="M","N",IF(J2940="N","O",IF(J2940="O","P",IF(J2940="P","Q"))))))))))))))))))</f>
        <v/>
      </c>
      <c r="K2941" s="284" t="str">
        <f t="shared" si="196"/>
        <v/>
      </c>
      <c r="L2941" s="285" t="str">
        <f t="shared" si="197"/>
        <v/>
      </c>
      <c r="M2941" s="286" t="str">
        <f t="shared" ca="1" si="198"/>
        <v/>
      </c>
    </row>
    <row r="2942" spans="1:13" x14ac:dyDescent="0.25">
      <c r="A2942" s="276"/>
      <c r="B2942" s="287" t="str">
        <f>IF(Table9[[#This Row],[Código do agregado
'[Entidade']]]="","",(CONCATENATE(VLOOKUP(Table9[[#This Row],[Código do agregado
'[Entidade']]],Table8[[Código do agregado '[Entidade']]:[Código do agregado
'[1º Direito']]],8,FALSE),".",Table9[[#This Row],[Membro]])))</f>
        <v/>
      </c>
      <c r="C2942" s="278"/>
      <c r="D2942" s="279"/>
      <c r="E2942" s="280" t="str">
        <f ca="1">IF(Table9[[#This Row],[Data de nascimento (aaaa-mm-dd)]]="","",(IF(A2942="","",DATEDIF(D2942,NOW(),"y"))))</f>
        <v/>
      </c>
      <c r="F2942" s="281"/>
      <c r="G2942" s="282"/>
      <c r="H2942" s="283" t="str">
        <f>IF(G2942="","",IF(G2942&gt;(auxiliar!L$2*14),"Sim","Não"))</f>
        <v/>
      </c>
      <c r="I2942" s="384" t="str">
        <f t="shared" si="199"/>
        <v/>
      </c>
      <c r="J2942" s="381" t="str">
        <f>IF(Table9[[#This Row],[Código do agregado
'[Entidade']]]="","",IF(A2942&lt;&gt;A2941,"A",IF(J2941="A","B",IF(J2941="B","C",IF(J2941="C","D",IF(J2941="D","E",IF(J2941="E","F",IF(J2941="F","G",IF(J2941="G","H",IF(J2941="H","I",IF(J2941="I","J",IF(J2941="J","K",IF(J2941="K","L",IF(J2941="L","M",IF(J2941="M","N",IF(J2941="N","O",IF(J2941="O","P",IF(J2941="P","Q"))))))))))))))))))</f>
        <v/>
      </c>
      <c r="K2942" s="284" t="str">
        <f t="shared" si="196"/>
        <v/>
      </c>
      <c r="L2942" s="285" t="str">
        <f t="shared" si="197"/>
        <v/>
      </c>
      <c r="M2942" s="286" t="str">
        <f t="shared" ca="1" si="198"/>
        <v/>
      </c>
    </row>
    <row r="2943" spans="1:13" x14ac:dyDescent="0.25">
      <c r="A2943" s="276"/>
      <c r="B2943" s="287" t="str">
        <f>IF(Table9[[#This Row],[Código do agregado
'[Entidade']]]="","",(CONCATENATE(VLOOKUP(Table9[[#This Row],[Código do agregado
'[Entidade']]],Table8[[Código do agregado '[Entidade']]:[Código do agregado
'[1º Direito']]],8,FALSE),".",Table9[[#This Row],[Membro]])))</f>
        <v/>
      </c>
      <c r="C2943" s="278"/>
      <c r="D2943" s="279"/>
      <c r="E2943" s="280" t="str">
        <f ca="1">IF(Table9[[#This Row],[Data de nascimento (aaaa-mm-dd)]]="","",(IF(A2943="","",DATEDIF(D2943,NOW(),"y"))))</f>
        <v/>
      </c>
      <c r="F2943" s="281"/>
      <c r="G2943" s="282"/>
      <c r="H2943" s="283" t="str">
        <f>IF(G2943="","",IF(G2943&gt;(auxiliar!L$2*14),"Sim","Não"))</f>
        <v/>
      </c>
      <c r="I2943" s="384" t="str">
        <f t="shared" si="199"/>
        <v/>
      </c>
      <c r="J2943" s="381" t="str">
        <f>IF(Table9[[#This Row],[Código do agregado
'[Entidade']]]="","",IF(A2943&lt;&gt;A2942,"A",IF(J2942="A","B",IF(J2942="B","C",IF(J2942="C","D",IF(J2942="D","E",IF(J2942="E","F",IF(J2942="F","G",IF(J2942="G","H",IF(J2942="H","I",IF(J2942="I","J",IF(J2942="J","K",IF(J2942="K","L",IF(J2942="L","M",IF(J2942="M","N",IF(J2942="N","O",IF(J2942="O","P",IF(J2942="P","Q"))))))))))))))))))</f>
        <v/>
      </c>
      <c r="K2943" s="284" t="str">
        <f t="shared" si="196"/>
        <v/>
      </c>
      <c r="L2943" s="285" t="str">
        <f t="shared" si="197"/>
        <v/>
      </c>
      <c r="M2943" s="286" t="str">
        <f t="shared" ca="1" si="198"/>
        <v/>
      </c>
    </row>
    <row r="2944" spans="1:13" x14ac:dyDescent="0.25">
      <c r="A2944" s="276"/>
      <c r="B2944" s="287" t="str">
        <f>IF(Table9[[#This Row],[Código do agregado
'[Entidade']]]="","",(CONCATENATE(VLOOKUP(Table9[[#This Row],[Código do agregado
'[Entidade']]],Table8[[Código do agregado '[Entidade']]:[Código do agregado
'[1º Direito']]],8,FALSE),".",Table9[[#This Row],[Membro]])))</f>
        <v/>
      </c>
      <c r="C2944" s="278"/>
      <c r="D2944" s="279"/>
      <c r="E2944" s="280" t="str">
        <f ca="1">IF(Table9[[#This Row],[Data de nascimento (aaaa-mm-dd)]]="","",(IF(A2944="","",DATEDIF(D2944,NOW(),"y"))))</f>
        <v/>
      </c>
      <c r="F2944" s="281"/>
      <c r="G2944" s="282"/>
      <c r="H2944" s="283" t="str">
        <f>IF(G2944="","",IF(G2944&gt;(auxiliar!L$2*14),"Sim","Não"))</f>
        <v/>
      </c>
      <c r="I2944" s="384" t="str">
        <f t="shared" si="199"/>
        <v/>
      </c>
      <c r="J2944" s="381" t="str">
        <f>IF(Table9[[#This Row],[Código do agregado
'[Entidade']]]="","",IF(A2944&lt;&gt;A2943,"A",IF(J2943="A","B",IF(J2943="B","C",IF(J2943="C","D",IF(J2943="D","E",IF(J2943="E","F",IF(J2943="F","G",IF(J2943="G","H",IF(J2943="H","I",IF(J2943="I","J",IF(J2943="J","K",IF(J2943="K","L",IF(J2943="L","M",IF(J2943="M","N",IF(J2943="N","O",IF(J2943="O","P",IF(J2943="P","Q"))))))))))))))))))</f>
        <v/>
      </c>
      <c r="K2944" s="284" t="str">
        <f t="shared" si="196"/>
        <v/>
      </c>
      <c r="L2944" s="285" t="str">
        <f t="shared" si="197"/>
        <v/>
      </c>
      <c r="M2944" s="286" t="str">
        <f t="shared" ca="1" si="198"/>
        <v/>
      </c>
    </row>
    <row r="2945" spans="1:13" x14ac:dyDescent="0.25">
      <c r="A2945" s="276"/>
      <c r="B2945" s="287" t="str">
        <f>IF(Table9[[#This Row],[Código do agregado
'[Entidade']]]="","",(CONCATENATE(VLOOKUP(Table9[[#This Row],[Código do agregado
'[Entidade']]],Table8[[Código do agregado '[Entidade']]:[Código do agregado
'[1º Direito']]],8,FALSE),".",Table9[[#This Row],[Membro]])))</f>
        <v/>
      </c>
      <c r="C2945" s="278"/>
      <c r="D2945" s="279"/>
      <c r="E2945" s="280" t="str">
        <f ca="1">IF(Table9[[#This Row],[Data de nascimento (aaaa-mm-dd)]]="","",(IF(A2945="","",DATEDIF(D2945,NOW(),"y"))))</f>
        <v/>
      </c>
      <c r="F2945" s="281"/>
      <c r="G2945" s="282"/>
      <c r="H2945" s="283" t="str">
        <f>IF(G2945="","",IF(G2945&gt;(auxiliar!L$2*14),"Sim","Não"))</f>
        <v/>
      </c>
      <c r="I2945" s="384" t="str">
        <f t="shared" si="199"/>
        <v/>
      </c>
      <c r="J2945" s="381" t="str">
        <f>IF(Table9[[#This Row],[Código do agregado
'[Entidade']]]="","",IF(A2945&lt;&gt;A2944,"A",IF(J2944="A","B",IF(J2944="B","C",IF(J2944="C","D",IF(J2944="D","E",IF(J2944="E","F",IF(J2944="F","G",IF(J2944="G","H",IF(J2944="H","I",IF(J2944="I","J",IF(J2944="J","K",IF(J2944="K","L",IF(J2944="L","M",IF(J2944="M","N",IF(J2944="N","O",IF(J2944="O","P",IF(J2944="P","Q"))))))))))))))))))</f>
        <v/>
      </c>
      <c r="K2945" s="284" t="str">
        <f t="shared" si="196"/>
        <v/>
      </c>
      <c r="L2945" s="285" t="str">
        <f t="shared" si="197"/>
        <v/>
      </c>
      <c r="M2945" s="286" t="str">
        <f t="shared" ca="1" si="198"/>
        <v/>
      </c>
    </row>
    <row r="2946" spans="1:13" x14ac:dyDescent="0.25">
      <c r="A2946" s="276"/>
      <c r="B2946" s="287" t="str">
        <f>IF(Table9[[#This Row],[Código do agregado
'[Entidade']]]="","",(CONCATENATE(VLOOKUP(Table9[[#This Row],[Código do agregado
'[Entidade']]],Table8[[Código do agregado '[Entidade']]:[Código do agregado
'[1º Direito']]],8,FALSE),".",Table9[[#This Row],[Membro]])))</f>
        <v/>
      </c>
      <c r="C2946" s="278"/>
      <c r="D2946" s="279"/>
      <c r="E2946" s="280" t="str">
        <f ca="1">IF(Table9[[#This Row],[Data de nascimento (aaaa-mm-dd)]]="","",(IF(A2946="","",DATEDIF(D2946,NOW(),"y"))))</f>
        <v/>
      </c>
      <c r="F2946" s="281"/>
      <c r="G2946" s="282"/>
      <c r="H2946" s="283" t="str">
        <f>IF(G2946="","",IF(G2946&gt;(auxiliar!L$2*14),"Sim","Não"))</f>
        <v/>
      </c>
      <c r="I2946" s="384" t="str">
        <f t="shared" si="199"/>
        <v/>
      </c>
      <c r="J2946" s="381" t="str">
        <f>IF(Table9[[#This Row],[Código do agregado
'[Entidade']]]="","",IF(A2946&lt;&gt;A2945,"A",IF(J2945="A","B",IF(J2945="B","C",IF(J2945="C","D",IF(J2945="D","E",IF(J2945="E","F",IF(J2945="F","G",IF(J2945="G","H",IF(J2945="H","I",IF(J2945="I","J",IF(J2945="J","K",IF(J2945="K","L",IF(J2945="L","M",IF(J2945="M","N",IF(J2945="N","O",IF(J2945="O","P",IF(J2945="P","Q"))))))))))))))))))</f>
        <v/>
      </c>
      <c r="K2946" s="284" t="str">
        <f t="shared" si="196"/>
        <v/>
      </c>
      <c r="L2946" s="285" t="str">
        <f t="shared" si="197"/>
        <v/>
      </c>
      <c r="M2946" s="286" t="str">
        <f t="shared" ca="1" si="198"/>
        <v/>
      </c>
    </row>
    <row r="2947" spans="1:13" x14ac:dyDescent="0.25">
      <c r="A2947" s="276"/>
      <c r="B2947" s="287" t="str">
        <f>IF(Table9[[#This Row],[Código do agregado
'[Entidade']]]="","",(CONCATENATE(VLOOKUP(Table9[[#This Row],[Código do agregado
'[Entidade']]],Table8[[Código do agregado '[Entidade']]:[Código do agregado
'[1º Direito']]],8,FALSE),".",Table9[[#This Row],[Membro]])))</f>
        <v/>
      </c>
      <c r="C2947" s="278"/>
      <c r="D2947" s="279"/>
      <c r="E2947" s="280" t="str">
        <f ca="1">IF(Table9[[#This Row],[Data de nascimento (aaaa-mm-dd)]]="","",(IF(A2947="","",DATEDIF(D2947,NOW(),"y"))))</f>
        <v/>
      </c>
      <c r="F2947" s="281"/>
      <c r="G2947" s="282"/>
      <c r="H2947" s="283" t="str">
        <f>IF(G2947="","",IF(G2947&gt;(auxiliar!L$2*14),"Sim","Não"))</f>
        <v/>
      </c>
      <c r="I2947" s="384" t="str">
        <f t="shared" si="199"/>
        <v/>
      </c>
      <c r="J2947" s="381" t="str">
        <f>IF(Table9[[#This Row],[Código do agregado
'[Entidade']]]="","",IF(A2947&lt;&gt;A2946,"A",IF(J2946="A","B",IF(J2946="B","C",IF(J2946="C","D",IF(J2946="D","E",IF(J2946="E","F",IF(J2946="F","G",IF(J2946="G","H",IF(J2946="H","I",IF(J2946="I","J",IF(J2946="J","K",IF(J2946="K","L",IF(J2946="L","M",IF(J2946="M","N",IF(J2946="N","O",IF(J2946="O","P",IF(J2946="P","Q"))))))))))))))))))</f>
        <v/>
      </c>
      <c r="K2947" s="284" t="str">
        <f t="shared" si="196"/>
        <v/>
      </c>
      <c r="L2947" s="285" t="str">
        <f t="shared" si="197"/>
        <v/>
      </c>
      <c r="M2947" s="286" t="str">
        <f t="shared" ca="1" si="198"/>
        <v/>
      </c>
    </row>
    <row r="2948" spans="1:13" x14ac:dyDescent="0.25">
      <c r="A2948" s="276"/>
      <c r="B2948" s="287" t="str">
        <f>IF(Table9[[#This Row],[Código do agregado
'[Entidade']]]="","",(CONCATENATE(VLOOKUP(Table9[[#This Row],[Código do agregado
'[Entidade']]],Table8[[Código do agregado '[Entidade']]:[Código do agregado
'[1º Direito']]],8,FALSE),".",Table9[[#This Row],[Membro]])))</f>
        <v/>
      </c>
      <c r="C2948" s="278"/>
      <c r="D2948" s="279"/>
      <c r="E2948" s="280" t="str">
        <f ca="1">IF(Table9[[#This Row],[Data de nascimento (aaaa-mm-dd)]]="","",(IF(A2948="","",DATEDIF(D2948,NOW(),"y"))))</f>
        <v/>
      </c>
      <c r="F2948" s="281"/>
      <c r="G2948" s="282"/>
      <c r="H2948" s="283" t="str">
        <f>IF(G2948="","",IF(G2948&gt;(auxiliar!L$2*14),"Sim","Não"))</f>
        <v/>
      </c>
      <c r="I2948" s="384" t="str">
        <f t="shared" si="199"/>
        <v/>
      </c>
      <c r="J2948" s="381" t="str">
        <f>IF(Table9[[#This Row],[Código do agregado
'[Entidade']]]="","",IF(A2948&lt;&gt;A2947,"A",IF(J2947="A","B",IF(J2947="B","C",IF(J2947="C","D",IF(J2947="D","E",IF(J2947="E","F",IF(J2947="F","G",IF(J2947="G","H",IF(J2947="H","I",IF(J2947="I","J",IF(J2947="J","K",IF(J2947="K","L",IF(J2947="L","M",IF(J2947="M","N",IF(J2947="N","O",IF(J2947="O","P",IF(J2947="P","Q"))))))))))))))))))</f>
        <v/>
      </c>
      <c r="K2948" s="284" t="str">
        <f t="shared" si="196"/>
        <v/>
      </c>
      <c r="L2948" s="285" t="str">
        <f t="shared" si="197"/>
        <v/>
      </c>
      <c r="M2948" s="286" t="str">
        <f t="shared" ca="1" si="198"/>
        <v/>
      </c>
    </row>
    <row r="2949" spans="1:13" x14ac:dyDescent="0.25">
      <c r="A2949" s="276"/>
      <c r="B2949" s="287" t="str">
        <f>IF(Table9[[#This Row],[Código do agregado
'[Entidade']]]="","",(CONCATENATE(VLOOKUP(Table9[[#This Row],[Código do agregado
'[Entidade']]],Table8[[Código do agregado '[Entidade']]:[Código do agregado
'[1º Direito']]],8,FALSE),".",Table9[[#This Row],[Membro]])))</f>
        <v/>
      </c>
      <c r="C2949" s="278"/>
      <c r="D2949" s="279"/>
      <c r="E2949" s="280" t="str">
        <f ca="1">IF(Table9[[#This Row],[Data de nascimento (aaaa-mm-dd)]]="","",(IF(A2949="","",DATEDIF(D2949,NOW(),"y"))))</f>
        <v/>
      </c>
      <c r="F2949" s="281"/>
      <c r="G2949" s="282"/>
      <c r="H2949" s="283" t="str">
        <f>IF(G2949="","",IF(G2949&gt;(auxiliar!L$2*14),"Sim","Não"))</f>
        <v/>
      </c>
      <c r="I2949" s="384" t="str">
        <f t="shared" si="199"/>
        <v/>
      </c>
      <c r="J2949" s="381" t="str">
        <f>IF(Table9[[#This Row],[Código do agregado
'[Entidade']]]="","",IF(A2949&lt;&gt;A2948,"A",IF(J2948="A","B",IF(J2948="B","C",IF(J2948="C","D",IF(J2948="D","E",IF(J2948="E","F",IF(J2948="F","G",IF(J2948="G","H",IF(J2948="H","I",IF(J2948="I","J",IF(J2948="J","K",IF(J2948="K","L",IF(J2948="L","M",IF(J2948="M","N",IF(J2948="N","O",IF(J2948="O","P",IF(J2948="P","Q"))))))))))))))))))</f>
        <v/>
      </c>
      <c r="K2949" s="284" t="str">
        <f t="shared" si="196"/>
        <v/>
      </c>
      <c r="L2949" s="285" t="str">
        <f t="shared" si="197"/>
        <v/>
      </c>
      <c r="M2949" s="286" t="str">
        <f t="shared" ca="1" si="198"/>
        <v/>
      </c>
    </row>
    <row r="2950" spans="1:13" x14ac:dyDescent="0.25">
      <c r="A2950" s="276"/>
      <c r="B2950" s="287" t="str">
        <f>IF(Table9[[#This Row],[Código do agregado
'[Entidade']]]="","",(CONCATENATE(VLOOKUP(Table9[[#This Row],[Código do agregado
'[Entidade']]],Table8[[Código do agregado '[Entidade']]:[Código do agregado
'[1º Direito']]],8,FALSE),".",Table9[[#This Row],[Membro]])))</f>
        <v/>
      </c>
      <c r="C2950" s="278"/>
      <c r="D2950" s="279"/>
      <c r="E2950" s="280" t="str">
        <f ca="1">IF(Table9[[#This Row],[Data de nascimento (aaaa-mm-dd)]]="","",(IF(A2950="","",DATEDIF(D2950,NOW(),"y"))))</f>
        <v/>
      </c>
      <c r="F2950" s="281"/>
      <c r="G2950" s="282"/>
      <c r="H2950" s="283" t="str">
        <f>IF(G2950="","",IF(G2950&gt;(auxiliar!L$2*14),"Sim","Não"))</f>
        <v/>
      </c>
      <c r="I2950" s="384" t="str">
        <f t="shared" si="199"/>
        <v/>
      </c>
      <c r="J2950" s="381" t="str">
        <f>IF(Table9[[#This Row],[Código do agregado
'[Entidade']]]="","",IF(A2950&lt;&gt;A2949,"A",IF(J2949="A","B",IF(J2949="B","C",IF(J2949="C","D",IF(J2949="D","E",IF(J2949="E","F",IF(J2949="F","G",IF(J2949="G","H",IF(J2949="H","I",IF(J2949="I","J",IF(J2949="J","K",IF(J2949="K","L",IF(J2949="L","M",IF(J2949="M","N",IF(J2949="N","O",IF(J2949="O","P",IF(J2949="P","Q"))))))))))))))))))</f>
        <v/>
      </c>
      <c r="K2950" s="284" t="str">
        <f t="shared" si="196"/>
        <v/>
      </c>
      <c r="L2950" s="285" t="str">
        <f t="shared" si="197"/>
        <v/>
      </c>
      <c r="M2950" s="286" t="str">
        <f t="shared" ca="1" si="198"/>
        <v/>
      </c>
    </row>
    <row r="2951" spans="1:13" x14ac:dyDescent="0.25">
      <c r="A2951" s="276"/>
      <c r="B2951" s="287" t="str">
        <f>IF(Table9[[#This Row],[Código do agregado
'[Entidade']]]="","",(CONCATENATE(VLOOKUP(Table9[[#This Row],[Código do agregado
'[Entidade']]],Table8[[Código do agregado '[Entidade']]:[Código do agregado
'[1º Direito']]],8,FALSE),".",Table9[[#This Row],[Membro]])))</f>
        <v/>
      </c>
      <c r="C2951" s="278"/>
      <c r="D2951" s="279"/>
      <c r="E2951" s="280" t="str">
        <f ca="1">IF(Table9[[#This Row],[Data de nascimento (aaaa-mm-dd)]]="","",(IF(A2951="","",DATEDIF(D2951,NOW(),"y"))))</f>
        <v/>
      </c>
      <c r="F2951" s="281"/>
      <c r="G2951" s="282"/>
      <c r="H2951" s="283" t="str">
        <f>IF(G2951="","",IF(G2951&gt;(auxiliar!L$2*14),"Sim","Não"))</f>
        <v/>
      </c>
      <c r="I2951" s="384" t="str">
        <f t="shared" si="199"/>
        <v/>
      </c>
      <c r="J2951" s="381" t="str">
        <f>IF(Table9[[#This Row],[Código do agregado
'[Entidade']]]="","",IF(A2951&lt;&gt;A2950,"A",IF(J2950="A","B",IF(J2950="B","C",IF(J2950="C","D",IF(J2950="D","E",IF(J2950="E","F",IF(J2950="F","G",IF(J2950="G","H",IF(J2950="H","I",IF(J2950="I","J",IF(J2950="J","K",IF(J2950="K","L",IF(J2950="L","M",IF(J2950="M","N",IF(J2950="N","O",IF(J2950="O","P",IF(J2950="P","Q"))))))))))))))))))</f>
        <v/>
      </c>
      <c r="K2951" s="284" t="str">
        <f t="shared" si="196"/>
        <v/>
      </c>
      <c r="L2951" s="285" t="str">
        <f t="shared" si="197"/>
        <v/>
      </c>
      <c r="M2951" s="286" t="str">
        <f t="shared" ca="1" si="198"/>
        <v/>
      </c>
    </row>
    <row r="2952" spans="1:13" x14ac:dyDescent="0.25">
      <c r="A2952" s="276"/>
      <c r="B2952" s="287" t="str">
        <f>IF(Table9[[#This Row],[Código do agregado
'[Entidade']]]="","",(CONCATENATE(VLOOKUP(Table9[[#This Row],[Código do agregado
'[Entidade']]],Table8[[Código do agregado '[Entidade']]:[Código do agregado
'[1º Direito']]],8,FALSE),".",Table9[[#This Row],[Membro]])))</f>
        <v/>
      </c>
      <c r="C2952" s="278"/>
      <c r="D2952" s="279"/>
      <c r="E2952" s="280" t="str">
        <f ca="1">IF(Table9[[#This Row],[Data de nascimento (aaaa-mm-dd)]]="","",(IF(A2952="","",DATEDIF(D2952,NOW(),"y"))))</f>
        <v/>
      </c>
      <c r="F2952" s="281"/>
      <c r="G2952" s="282"/>
      <c r="H2952" s="283" t="str">
        <f>IF(G2952="","",IF(G2952&gt;(auxiliar!L$2*14),"Sim","Não"))</f>
        <v/>
      </c>
      <c r="I2952" s="384" t="str">
        <f t="shared" si="199"/>
        <v/>
      </c>
      <c r="J2952" s="381" t="str">
        <f>IF(Table9[[#This Row],[Código do agregado
'[Entidade']]]="","",IF(A2952&lt;&gt;A2951,"A",IF(J2951="A","B",IF(J2951="B","C",IF(J2951="C","D",IF(J2951="D","E",IF(J2951="E","F",IF(J2951="F","G",IF(J2951="G","H",IF(J2951="H","I",IF(J2951="I","J",IF(J2951="J","K",IF(J2951="K","L",IF(J2951="L","M",IF(J2951="M","N",IF(J2951="N","O",IF(J2951="O","P",IF(J2951="P","Q"))))))))))))))))))</f>
        <v/>
      </c>
      <c r="K2952" s="284" t="str">
        <f t="shared" si="196"/>
        <v/>
      </c>
      <c r="L2952" s="285" t="str">
        <f t="shared" si="197"/>
        <v/>
      </c>
      <c r="M2952" s="286" t="str">
        <f t="shared" ca="1" si="198"/>
        <v/>
      </c>
    </row>
    <row r="2953" spans="1:13" x14ac:dyDescent="0.25">
      <c r="A2953" s="276"/>
      <c r="B2953" s="287" t="str">
        <f>IF(Table9[[#This Row],[Código do agregado
'[Entidade']]]="","",(CONCATENATE(VLOOKUP(Table9[[#This Row],[Código do agregado
'[Entidade']]],Table8[[Código do agregado '[Entidade']]:[Código do agregado
'[1º Direito']]],8,FALSE),".",Table9[[#This Row],[Membro]])))</f>
        <v/>
      </c>
      <c r="C2953" s="278"/>
      <c r="D2953" s="279"/>
      <c r="E2953" s="280" t="str">
        <f ca="1">IF(Table9[[#This Row],[Data de nascimento (aaaa-mm-dd)]]="","",(IF(A2953="","",DATEDIF(D2953,NOW(),"y"))))</f>
        <v/>
      </c>
      <c r="F2953" s="281"/>
      <c r="G2953" s="282"/>
      <c r="H2953" s="283" t="str">
        <f>IF(G2953="","",IF(G2953&gt;(auxiliar!L$2*14),"Sim","Não"))</f>
        <v/>
      </c>
      <c r="I2953" s="384" t="str">
        <f t="shared" si="199"/>
        <v/>
      </c>
      <c r="J2953" s="381" t="str">
        <f>IF(Table9[[#This Row],[Código do agregado
'[Entidade']]]="","",IF(A2953&lt;&gt;A2952,"A",IF(J2952="A","B",IF(J2952="B","C",IF(J2952="C","D",IF(J2952="D","E",IF(J2952="E","F",IF(J2952="F","G",IF(J2952="G","H",IF(J2952="H","I",IF(J2952="I","J",IF(J2952="J","K",IF(J2952="K","L",IF(J2952="L","M",IF(J2952="M","N",IF(J2952="N","O",IF(J2952="O","P",IF(J2952="P","Q"))))))))))))))))))</f>
        <v/>
      </c>
      <c r="K2953" s="284" t="str">
        <f t="shared" si="196"/>
        <v/>
      </c>
      <c r="L2953" s="285" t="str">
        <f t="shared" si="197"/>
        <v/>
      </c>
      <c r="M2953" s="286" t="str">
        <f t="shared" ca="1" si="198"/>
        <v/>
      </c>
    </row>
    <row r="2954" spans="1:13" x14ac:dyDescent="0.25">
      <c r="A2954" s="276"/>
      <c r="B2954" s="287" t="str">
        <f>IF(Table9[[#This Row],[Código do agregado
'[Entidade']]]="","",(CONCATENATE(VLOOKUP(Table9[[#This Row],[Código do agregado
'[Entidade']]],Table8[[Código do agregado '[Entidade']]:[Código do agregado
'[1º Direito']]],8,FALSE),".",Table9[[#This Row],[Membro]])))</f>
        <v/>
      </c>
      <c r="C2954" s="278"/>
      <c r="D2954" s="279"/>
      <c r="E2954" s="280" t="str">
        <f ca="1">IF(Table9[[#This Row],[Data de nascimento (aaaa-mm-dd)]]="","",(IF(A2954="","",DATEDIF(D2954,NOW(),"y"))))</f>
        <v/>
      </c>
      <c r="F2954" s="281"/>
      <c r="G2954" s="282"/>
      <c r="H2954" s="283" t="str">
        <f>IF(G2954="","",IF(G2954&gt;(auxiliar!L$2*14),"Sim","Não"))</f>
        <v/>
      </c>
      <c r="I2954" s="384" t="str">
        <f t="shared" si="199"/>
        <v/>
      </c>
      <c r="J2954" s="381" t="str">
        <f>IF(Table9[[#This Row],[Código do agregado
'[Entidade']]]="","",IF(A2954&lt;&gt;A2953,"A",IF(J2953="A","B",IF(J2953="B","C",IF(J2953="C","D",IF(J2953="D","E",IF(J2953="E","F",IF(J2953="F","G",IF(J2953="G","H",IF(J2953="H","I",IF(J2953="I","J",IF(J2953="J","K",IF(J2953="K","L",IF(J2953="L","M",IF(J2953="M","N",IF(J2953="N","O",IF(J2953="O","P",IF(J2953="P","Q"))))))))))))))))))</f>
        <v/>
      </c>
      <c r="K2954" s="284" t="str">
        <f t="shared" si="196"/>
        <v/>
      </c>
      <c r="L2954" s="285" t="str">
        <f t="shared" si="197"/>
        <v/>
      </c>
      <c r="M2954" s="286" t="str">
        <f t="shared" ca="1" si="198"/>
        <v/>
      </c>
    </row>
    <row r="2955" spans="1:13" x14ac:dyDescent="0.25">
      <c r="A2955" s="276"/>
      <c r="B2955" s="287" t="str">
        <f>IF(Table9[[#This Row],[Código do agregado
'[Entidade']]]="","",(CONCATENATE(VLOOKUP(Table9[[#This Row],[Código do agregado
'[Entidade']]],Table8[[Código do agregado '[Entidade']]:[Código do agregado
'[1º Direito']]],8,FALSE),".",Table9[[#This Row],[Membro]])))</f>
        <v/>
      </c>
      <c r="C2955" s="278"/>
      <c r="D2955" s="279"/>
      <c r="E2955" s="280" t="str">
        <f ca="1">IF(Table9[[#This Row],[Data de nascimento (aaaa-mm-dd)]]="","",(IF(A2955="","",DATEDIF(D2955,NOW(),"y"))))</f>
        <v/>
      </c>
      <c r="F2955" s="281"/>
      <c r="G2955" s="282"/>
      <c r="H2955" s="283" t="str">
        <f>IF(G2955="","",IF(G2955&gt;(auxiliar!L$2*14),"Sim","Não"))</f>
        <v/>
      </c>
      <c r="I2955" s="384" t="str">
        <f t="shared" si="199"/>
        <v/>
      </c>
      <c r="J2955" s="381" t="str">
        <f>IF(Table9[[#This Row],[Código do agregado
'[Entidade']]]="","",IF(A2955&lt;&gt;A2954,"A",IF(J2954="A","B",IF(J2954="B","C",IF(J2954="C","D",IF(J2954="D","E",IF(J2954="E","F",IF(J2954="F","G",IF(J2954="G","H",IF(J2954="H","I",IF(J2954="I","J",IF(J2954="J","K",IF(J2954="K","L",IF(J2954="L","M",IF(J2954="M","N",IF(J2954="N","O",IF(J2954="O","P",IF(J2954="P","Q"))))))))))))))))))</f>
        <v/>
      </c>
      <c r="K2955" s="284" t="str">
        <f t="shared" si="196"/>
        <v/>
      </c>
      <c r="L2955" s="285" t="str">
        <f t="shared" si="197"/>
        <v/>
      </c>
      <c r="M2955" s="286" t="str">
        <f t="shared" ca="1" si="198"/>
        <v/>
      </c>
    </row>
    <row r="2956" spans="1:13" x14ac:dyDescent="0.25">
      <c r="A2956" s="276"/>
      <c r="B2956" s="287" t="str">
        <f>IF(Table9[[#This Row],[Código do agregado
'[Entidade']]]="","",(CONCATENATE(VLOOKUP(Table9[[#This Row],[Código do agregado
'[Entidade']]],Table8[[Código do agregado '[Entidade']]:[Código do agregado
'[1º Direito']]],8,FALSE),".",Table9[[#This Row],[Membro]])))</f>
        <v/>
      </c>
      <c r="C2956" s="278"/>
      <c r="D2956" s="279"/>
      <c r="E2956" s="280" t="str">
        <f ca="1">IF(Table9[[#This Row],[Data de nascimento (aaaa-mm-dd)]]="","",(IF(A2956="","",DATEDIF(D2956,NOW(),"y"))))</f>
        <v/>
      </c>
      <c r="F2956" s="281"/>
      <c r="G2956" s="282"/>
      <c r="H2956" s="283" t="str">
        <f>IF(G2956="","",IF(G2956&gt;(auxiliar!L$2*14),"Sim","Não"))</f>
        <v/>
      </c>
      <c r="I2956" s="384" t="str">
        <f t="shared" si="199"/>
        <v/>
      </c>
      <c r="J2956" s="381" t="str">
        <f>IF(Table9[[#This Row],[Código do agregado
'[Entidade']]]="","",IF(A2956&lt;&gt;A2955,"A",IF(J2955="A","B",IF(J2955="B","C",IF(J2955="C","D",IF(J2955="D","E",IF(J2955="E","F",IF(J2955="F","G",IF(J2955="G","H",IF(J2955="H","I",IF(J2955="I","J",IF(J2955="J","K",IF(J2955="K","L",IF(J2955="L","M",IF(J2955="M","N",IF(J2955="N","O",IF(J2955="O","P",IF(J2955="P","Q"))))))))))))))))))</f>
        <v/>
      </c>
      <c r="K2956" s="284" t="str">
        <f t="shared" si="196"/>
        <v/>
      </c>
      <c r="L2956" s="285" t="str">
        <f t="shared" si="197"/>
        <v/>
      </c>
      <c r="M2956" s="286" t="str">
        <f t="shared" ca="1" si="198"/>
        <v/>
      </c>
    </row>
    <row r="2957" spans="1:13" x14ac:dyDescent="0.25">
      <c r="A2957" s="276"/>
      <c r="B2957" s="287" t="str">
        <f>IF(Table9[[#This Row],[Código do agregado
'[Entidade']]]="","",(CONCATENATE(VLOOKUP(Table9[[#This Row],[Código do agregado
'[Entidade']]],Table8[[Código do agregado '[Entidade']]:[Código do agregado
'[1º Direito']]],8,FALSE),".",Table9[[#This Row],[Membro]])))</f>
        <v/>
      </c>
      <c r="C2957" s="278"/>
      <c r="D2957" s="279"/>
      <c r="E2957" s="280" t="str">
        <f ca="1">IF(Table9[[#This Row],[Data de nascimento (aaaa-mm-dd)]]="","",(IF(A2957="","",DATEDIF(D2957,NOW(),"y"))))</f>
        <v/>
      </c>
      <c r="F2957" s="281"/>
      <c r="G2957" s="282"/>
      <c r="H2957" s="283" t="str">
        <f>IF(G2957="","",IF(G2957&gt;(auxiliar!L$2*14),"Sim","Não"))</f>
        <v/>
      </c>
      <c r="I2957" s="384" t="str">
        <f t="shared" si="199"/>
        <v/>
      </c>
      <c r="J2957" s="381" t="str">
        <f>IF(Table9[[#This Row],[Código do agregado
'[Entidade']]]="","",IF(A2957&lt;&gt;A2956,"A",IF(J2956="A","B",IF(J2956="B","C",IF(J2956="C","D",IF(J2956="D","E",IF(J2956="E","F",IF(J2956="F","G",IF(J2956="G","H",IF(J2956="H","I",IF(J2956="I","J",IF(J2956="J","K",IF(J2956="K","L",IF(J2956="L","M",IF(J2956="M","N",IF(J2956="N","O",IF(J2956="O","P",IF(J2956="P","Q"))))))))))))))))))</f>
        <v/>
      </c>
      <c r="K2957" s="284" t="str">
        <f t="shared" si="196"/>
        <v/>
      </c>
      <c r="L2957" s="285" t="str">
        <f t="shared" si="197"/>
        <v/>
      </c>
      <c r="M2957" s="286" t="str">
        <f t="shared" ca="1" si="198"/>
        <v/>
      </c>
    </row>
    <row r="2958" spans="1:13" x14ac:dyDescent="0.25">
      <c r="A2958" s="276"/>
      <c r="B2958" s="287" t="str">
        <f>IF(Table9[[#This Row],[Código do agregado
'[Entidade']]]="","",(CONCATENATE(VLOOKUP(Table9[[#This Row],[Código do agregado
'[Entidade']]],Table8[[Código do agregado '[Entidade']]:[Código do agregado
'[1º Direito']]],8,FALSE),".",Table9[[#This Row],[Membro]])))</f>
        <v/>
      </c>
      <c r="C2958" s="278"/>
      <c r="D2958" s="279"/>
      <c r="E2958" s="280" t="str">
        <f ca="1">IF(Table9[[#This Row],[Data de nascimento (aaaa-mm-dd)]]="","",(IF(A2958="","",DATEDIF(D2958,NOW(),"y"))))</f>
        <v/>
      </c>
      <c r="F2958" s="281"/>
      <c r="G2958" s="282"/>
      <c r="H2958" s="283" t="str">
        <f>IF(G2958="","",IF(G2958&gt;(auxiliar!L$2*14),"Sim","Não"))</f>
        <v/>
      </c>
      <c r="I2958" s="384" t="str">
        <f t="shared" si="199"/>
        <v/>
      </c>
      <c r="J2958" s="381" t="str">
        <f>IF(Table9[[#This Row],[Código do agregado
'[Entidade']]]="","",IF(A2958&lt;&gt;A2957,"A",IF(J2957="A","B",IF(J2957="B","C",IF(J2957="C","D",IF(J2957="D","E",IF(J2957="E","F",IF(J2957="F","G",IF(J2957="G","H",IF(J2957="H","I",IF(J2957="I","J",IF(J2957="J","K",IF(J2957="K","L",IF(J2957="L","M",IF(J2957="M","N",IF(J2957="N","O",IF(J2957="O","P",IF(J2957="P","Q"))))))))))))))))))</f>
        <v/>
      </c>
      <c r="K2958" s="284" t="str">
        <f t="shared" si="196"/>
        <v/>
      </c>
      <c r="L2958" s="285" t="str">
        <f t="shared" si="197"/>
        <v/>
      </c>
      <c r="M2958" s="286" t="str">
        <f t="shared" ca="1" si="198"/>
        <v/>
      </c>
    </row>
    <row r="2959" spans="1:13" x14ac:dyDescent="0.25">
      <c r="A2959" s="276"/>
      <c r="B2959" s="287" t="str">
        <f>IF(Table9[[#This Row],[Código do agregado
'[Entidade']]]="","",(CONCATENATE(VLOOKUP(Table9[[#This Row],[Código do agregado
'[Entidade']]],Table8[[Código do agregado '[Entidade']]:[Código do agregado
'[1º Direito']]],8,FALSE),".",Table9[[#This Row],[Membro]])))</f>
        <v/>
      </c>
      <c r="C2959" s="278"/>
      <c r="D2959" s="279"/>
      <c r="E2959" s="280" t="str">
        <f ca="1">IF(Table9[[#This Row],[Data de nascimento (aaaa-mm-dd)]]="","",(IF(A2959="","",DATEDIF(D2959,NOW(),"y"))))</f>
        <v/>
      </c>
      <c r="F2959" s="281"/>
      <c r="G2959" s="282"/>
      <c r="H2959" s="283" t="str">
        <f>IF(G2959="","",IF(G2959&gt;(auxiliar!L$2*14),"Sim","Não"))</f>
        <v/>
      </c>
      <c r="I2959" s="384" t="str">
        <f t="shared" si="199"/>
        <v/>
      </c>
      <c r="J2959" s="381" t="str">
        <f>IF(Table9[[#This Row],[Código do agregado
'[Entidade']]]="","",IF(A2959&lt;&gt;A2958,"A",IF(J2958="A","B",IF(J2958="B","C",IF(J2958="C","D",IF(J2958="D","E",IF(J2958="E","F",IF(J2958="F","G",IF(J2958="G","H",IF(J2958="H","I",IF(J2958="I","J",IF(J2958="J","K",IF(J2958="K","L",IF(J2958="L","M",IF(J2958="M","N",IF(J2958="N","O",IF(J2958="O","P",IF(J2958="P","Q"))))))))))))))))))</f>
        <v/>
      </c>
      <c r="K2959" s="284" t="str">
        <f t="shared" si="196"/>
        <v/>
      </c>
      <c r="L2959" s="285" t="str">
        <f t="shared" si="197"/>
        <v/>
      </c>
      <c r="M2959" s="286" t="str">
        <f t="shared" ca="1" si="198"/>
        <v/>
      </c>
    </row>
    <row r="2960" spans="1:13" x14ac:dyDescent="0.25">
      <c r="A2960" s="276"/>
      <c r="B2960" s="287" t="str">
        <f>IF(Table9[[#This Row],[Código do agregado
'[Entidade']]]="","",(CONCATENATE(VLOOKUP(Table9[[#This Row],[Código do agregado
'[Entidade']]],Table8[[Código do agregado '[Entidade']]:[Código do agregado
'[1º Direito']]],8,FALSE),".",Table9[[#This Row],[Membro]])))</f>
        <v/>
      </c>
      <c r="C2960" s="278"/>
      <c r="D2960" s="279"/>
      <c r="E2960" s="280" t="str">
        <f ca="1">IF(Table9[[#This Row],[Data de nascimento (aaaa-mm-dd)]]="","",(IF(A2960="","",DATEDIF(D2960,NOW(),"y"))))</f>
        <v/>
      </c>
      <c r="F2960" s="281"/>
      <c r="G2960" s="282"/>
      <c r="H2960" s="283" t="str">
        <f>IF(G2960="","",IF(G2960&gt;(auxiliar!L$2*14),"Sim","Não"))</f>
        <v/>
      </c>
      <c r="I2960" s="384" t="str">
        <f t="shared" si="199"/>
        <v/>
      </c>
      <c r="J2960" s="381" t="str">
        <f>IF(Table9[[#This Row],[Código do agregado
'[Entidade']]]="","",IF(A2960&lt;&gt;A2959,"A",IF(J2959="A","B",IF(J2959="B","C",IF(J2959="C","D",IF(J2959="D","E",IF(J2959="E","F",IF(J2959="F","G",IF(J2959="G","H",IF(J2959="H","I",IF(J2959="I","J",IF(J2959="J","K",IF(J2959="K","L",IF(J2959="L","M",IF(J2959="M","N",IF(J2959="N","O",IF(J2959="O","P",IF(J2959="P","Q"))))))))))))))))))</f>
        <v/>
      </c>
      <c r="K2960" s="284" t="str">
        <f t="shared" si="196"/>
        <v/>
      </c>
      <c r="L2960" s="285" t="str">
        <f t="shared" si="197"/>
        <v/>
      </c>
      <c r="M2960" s="286" t="str">
        <f t="shared" ca="1" si="198"/>
        <v/>
      </c>
    </row>
    <row r="2961" spans="1:13" x14ac:dyDescent="0.25">
      <c r="A2961" s="276"/>
      <c r="B2961" s="287" t="str">
        <f>IF(Table9[[#This Row],[Código do agregado
'[Entidade']]]="","",(CONCATENATE(VLOOKUP(Table9[[#This Row],[Código do agregado
'[Entidade']]],Table8[[Código do agregado '[Entidade']]:[Código do agregado
'[1º Direito']]],8,FALSE),".",Table9[[#This Row],[Membro]])))</f>
        <v/>
      </c>
      <c r="C2961" s="278"/>
      <c r="D2961" s="279"/>
      <c r="E2961" s="280" t="str">
        <f ca="1">IF(Table9[[#This Row],[Data de nascimento (aaaa-mm-dd)]]="","",(IF(A2961="","",DATEDIF(D2961,NOW(),"y"))))</f>
        <v/>
      </c>
      <c r="F2961" s="281"/>
      <c r="G2961" s="282"/>
      <c r="H2961" s="283" t="str">
        <f>IF(G2961="","",IF(G2961&gt;(auxiliar!L$2*14),"Sim","Não"))</f>
        <v/>
      </c>
      <c r="I2961" s="384" t="str">
        <f t="shared" si="199"/>
        <v/>
      </c>
      <c r="J2961" s="381" t="str">
        <f>IF(Table9[[#This Row],[Código do agregado
'[Entidade']]]="","",IF(A2961&lt;&gt;A2960,"A",IF(J2960="A","B",IF(J2960="B","C",IF(J2960="C","D",IF(J2960="D","E",IF(J2960="E","F",IF(J2960="F","G",IF(J2960="G","H",IF(J2960="H","I",IF(J2960="I","J",IF(J2960="J","K",IF(J2960="K","L",IF(J2960="L","M",IF(J2960="M","N",IF(J2960="N","O",IF(J2960="O","P",IF(J2960="P","Q"))))))))))))))))))</f>
        <v/>
      </c>
      <c r="K2961" s="284" t="str">
        <f t="shared" si="196"/>
        <v/>
      </c>
      <c r="L2961" s="285" t="str">
        <f t="shared" si="197"/>
        <v/>
      </c>
      <c r="M2961" s="286" t="str">
        <f t="shared" ca="1" si="198"/>
        <v/>
      </c>
    </row>
    <row r="2962" spans="1:13" x14ac:dyDescent="0.25">
      <c r="A2962" s="276"/>
      <c r="B2962" s="287" t="str">
        <f>IF(Table9[[#This Row],[Código do agregado
'[Entidade']]]="","",(CONCATENATE(VLOOKUP(Table9[[#This Row],[Código do agregado
'[Entidade']]],Table8[[Código do agregado '[Entidade']]:[Código do agregado
'[1º Direito']]],8,FALSE),".",Table9[[#This Row],[Membro]])))</f>
        <v/>
      </c>
      <c r="C2962" s="278"/>
      <c r="D2962" s="279"/>
      <c r="E2962" s="280" t="str">
        <f ca="1">IF(Table9[[#This Row],[Data de nascimento (aaaa-mm-dd)]]="","",(IF(A2962="","",DATEDIF(D2962,NOW(),"y"))))</f>
        <v/>
      </c>
      <c r="F2962" s="281"/>
      <c r="G2962" s="282"/>
      <c r="H2962" s="283" t="str">
        <f>IF(G2962="","",IF(G2962&gt;(auxiliar!L$2*14),"Sim","Não"))</f>
        <v/>
      </c>
      <c r="I2962" s="384" t="str">
        <f t="shared" si="199"/>
        <v/>
      </c>
      <c r="J2962" s="381" t="str">
        <f>IF(Table9[[#This Row],[Código do agregado
'[Entidade']]]="","",IF(A2962&lt;&gt;A2961,"A",IF(J2961="A","B",IF(J2961="B","C",IF(J2961="C","D",IF(J2961="D","E",IF(J2961="E","F",IF(J2961="F","G",IF(J2961="G","H",IF(J2961="H","I",IF(J2961="I","J",IF(J2961="J","K",IF(J2961="K","L",IF(J2961="L","M",IF(J2961="M","N",IF(J2961="N","O",IF(J2961="O","P",IF(J2961="P","Q"))))))))))))))))))</f>
        <v/>
      </c>
      <c r="K2962" s="284" t="str">
        <f t="shared" si="196"/>
        <v/>
      </c>
      <c r="L2962" s="285" t="str">
        <f t="shared" si="197"/>
        <v/>
      </c>
      <c r="M2962" s="286" t="str">
        <f t="shared" ca="1" si="198"/>
        <v/>
      </c>
    </row>
    <row r="2963" spans="1:13" x14ac:dyDescent="0.25">
      <c r="A2963" s="276"/>
      <c r="B2963" s="287" t="str">
        <f>IF(Table9[[#This Row],[Código do agregado
'[Entidade']]]="","",(CONCATENATE(VLOOKUP(Table9[[#This Row],[Código do agregado
'[Entidade']]],Table8[[Código do agregado '[Entidade']]:[Código do agregado
'[1º Direito']]],8,FALSE),".",Table9[[#This Row],[Membro]])))</f>
        <v/>
      </c>
      <c r="C2963" s="278"/>
      <c r="D2963" s="279"/>
      <c r="E2963" s="280" t="str">
        <f ca="1">IF(Table9[[#This Row],[Data de nascimento (aaaa-mm-dd)]]="","",(IF(A2963="","",DATEDIF(D2963,NOW(),"y"))))</f>
        <v/>
      </c>
      <c r="F2963" s="281"/>
      <c r="G2963" s="282"/>
      <c r="H2963" s="283" t="str">
        <f>IF(G2963="","",IF(G2963&gt;(auxiliar!L$2*14),"Sim","Não"))</f>
        <v/>
      </c>
      <c r="I2963" s="384" t="str">
        <f t="shared" si="199"/>
        <v/>
      </c>
      <c r="J2963" s="381" t="str">
        <f>IF(Table9[[#This Row],[Código do agregado
'[Entidade']]]="","",IF(A2963&lt;&gt;A2962,"A",IF(J2962="A","B",IF(J2962="B","C",IF(J2962="C","D",IF(J2962="D","E",IF(J2962="E","F",IF(J2962="F","G",IF(J2962="G","H",IF(J2962="H","I",IF(J2962="I","J",IF(J2962="J","K",IF(J2962="K","L",IF(J2962="L","M",IF(J2962="M","N",IF(J2962="N","O",IF(J2962="O","P",IF(J2962="P","Q"))))))))))))))))))</f>
        <v/>
      </c>
      <c r="K2963" s="284" t="str">
        <f t="shared" si="196"/>
        <v/>
      </c>
      <c r="L2963" s="285" t="str">
        <f t="shared" si="197"/>
        <v/>
      </c>
      <c r="M2963" s="286" t="str">
        <f t="shared" ca="1" si="198"/>
        <v/>
      </c>
    </row>
    <row r="2964" spans="1:13" x14ac:dyDescent="0.25">
      <c r="A2964" s="276"/>
      <c r="B2964" s="287" t="str">
        <f>IF(Table9[[#This Row],[Código do agregado
'[Entidade']]]="","",(CONCATENATE(VLOOKUP(Table9[[#This Row],[Código do agregado
'[Entidade']]],Table8[[Código do agregado '[Entidade']]:[Código do agregado
'[1º Direito']]],8,FALSE),".",Table9[[#This Row],[Membro]])))</f>
        <v/>
      </c>
      <c r="C2964" s="278"/>
      <c r="D2964" s="279"/>
      <c r="E2964" s="280" t="str">
        <f ca="1">IF(Table9[[#This Row],[Data de nascimento (aaaa-mm-dd)]]="","",(IF(A2964="","",DATEDIF(D2964,NOW(),"y"))))</f>
        <v/>
      </c>
      <c r="F2964" s="281"/>
      <c r="G2964" s="282"/>
      <c r="H2964" s="283" t="str">
        <f>IF(G2964="","",IF(G2964&gt;(auxiliar!L$2*14),"Sim","Não"))</f>
        <v/>
      </c>
      <c r="I2964" s="384" t="str">
        <f t="shared" si="199"/>
        <v/>
      </c>
      <c r="J2964" s="381" t="str">
        <f>IF(Table9[[#This Row],[Código do agregado
'[Entidade']]]="","",IF(A2964&lt;&gt;A2963,"A",IF(J2963="A","B",IF(J2963="B","C",IF(J2963="C","D",IF(J2963="D","E",IF(J2963="E","F",IF(J2963="F","G",IF(J2963="G","H",IF(J2963="H","I",IF(J2963="I","J",IF(J2963="J","K",IF(J2963="K","L",IF(J2963="L","M",IF(J2963="M","N",IF(J2963="N","O",IF(J2963="O","P",IF(J2963="P","Q"))))))))))))))))))</f>
        <v/>
      </c>
      <c r="K2964" s="284" t="str">
        <f t="shared" si="196"/>
        <v/>
      </c>
      <c r="L2964" s="285" t="str">
        <f t="shared" si="197"/>
        <v/>
      </c>
      <c r="M2964" s="286" t="str">
        <f t="shared" ca="1" si="198"/>
        <v/>
      </c>
    </row>
    <row r="2965" spans="1:13" x14ac:dyDescent="0.25">
      <c r="A2965" s="276"/>
      <c r="B2965" s="287" t="str">
        <f>IF(Table9[[#This Row],[Código do agregado
'[Entidade']]]="","",(CONCATENATE(VLOOKUP(Table9[[#This Row],[Código do agregado
'[Entidade']]],Table8[[Código do agregado '[Entidade']]:[Código do agregado
'[1º Direito']]],8,FALSE),".",Table9[[#This Row],[Membro]])))</f>
        <v/>
      </c>
      <c r="C2965" s="278"/>
      <c r="D2965" s="279"/>
      <c r="E2965" s="280" t="str">
        <f ca="1">IF(Table9[[#This Row],[Data de nascimento (aaaa-mm-dd)]]="","",(IF(A2965="","",DATEDIF(D2965,NOW(),"y"))))</f>
        <v/>
      </c>
      <c r="F2965" s="281"/>
      <c r="G2965" s="282"/>
      <c r="H2965" s="283" t="str">
        <f>IF(G2965="","",IF(G2965&gt;(auxiliar!L$2*14),"Sim","Não"))</f>
        <v/>
      </c>
      <c r="I2965" s="384" t="str">
        <f t="shared" si="199"/>
        <v/>
      </c>
      <c r="J2965" s="381" t="str">
        <f>IF(Table9[[#This Row],[Código do agregado
'[Entidade']]]="","",IF(A2965&lt;&gt;A2964,"A",IF(J2964="A","B",IF(J2964="B","C",IF(J2964="C","D",IF(J2964="D","E",IF(J2964="E","F",IF(J2964="F","G",IF(J2964="G","H",IF(J2964="H","I",IF(J2964="I","J",IF(J2964="J","K",IF(J2964="K","L",IF(J2964="L","M",IF(J2964="M","N",IF(J2964="N","O",IF(J2964="O","P",IF(J2964="P","Q"))))))))))))))))))</f>
        <v/>
      </c>
      <c r="K2965" s="284" t="str">
        <f t="shared" si="196"/>
        <v/>
      </c>
      <c r="L2965" s="285" t="str">
        <f t="shared" si="197"/>
        <v/>
      </c>
      <c r="M2965" s="286" t="str">
        <f t="shared" ca="1" si="198"/>
        <v/>
      </c>
    </row>
    <row r="2966" spans="1:13" x14ac:dyDescent="0.25">
      <c r="A2966" s="276"/>
      <c r="B2966" s="287" t="str">
        <f>IF(Table9[[#This Row],[Código do agregado
'[Entidade']]]="","",(CONCATENATE(VLOOKUP(Table9[[#This Row],[Código do agregado
'[Entidade']]],Table8[[Código do agregado '[Entidade']]:[Código do agregado
'[1º Direito']]],8,FALSE),".",Table9[[#This Row],[Membro]])))</f>
        <v/>
      </c>
      <c r="C2966" s="278"/>
      <c r="D2966" s="279"/>
      <c r="E2966" s="280" t="str">
        <f ca="1">IF(Table9[[#This Row],[Data de nascimento (aaaa-mm-dd)]]="","",(IF(A2966="","",DATEDIF(D2966,NOW(),"y"))))</f>
        <v/>
      </c>
      <c r="F2966" s="281"/>
      <c r="G2966" s="282"/>
      <c r="H2966" s="283" t="str">
        <f>IF(G2966="","",IF(G2966&gt;(auxiliar!L$2*14),"Sim","Não"))</f>
        <v/>
      </c>
      <c r="I2966" s="384" t="str">
        <f t="shared" si="199"/>
        <v/>
      </c>
      <c r="J2966" s="381" t="str">
        <f>IF(Table9[[#This Row],[Código do agregado
'[Entidade']]]="","",IF(A2966&lt;&gt;A2965,"A",IF(J2965="A","B",IF(J2965="B","C",IF(J2965="C","D",IF(J2965="D","E",IF(J2965="E","F",IF(J2965="F","G",IF(J2965="G","H",IF(J2965="H","I",IF(J2965="I","J",IF(J2965="J","K",IF(J2965="K","L",IF(J2965="L","M",IF(J2965="M","N",IF(J2965="N","O",IF(J2965="O","P",IF(J2965="P","Q"))))))))))))))))))</f>
        <v/>
      </c>
      <c r="K2966" s="284" t="str">
        <f t="shared" si="196"/>
        <v/>
      </c>
      <c r="L2966" s="285" t="str">
        <f t="shared" si="197"/>
        <v/>
      </c>
      <c r="M2966" s="286" t="str">
        <f t="shared" ca="1" si="198"/>
        <v/>
      </c>
    </row>
    <row r="2967" spans="1:13" x14ac:dyDescent="0.25">
      <c r="A2967" s="276"/>
      <c r="B2967" s="287" t="str">
        <f>IF(Table9[[#This Row],[Código do agregado
'[Entidade']]]="","",(CONCATENATE(VLOOKUP(Table9[[#This Row],[Código do agregado
'[Entidade']]],Table8[[Código do agregado '[Entidade']]:[Código do agregado
'[1º Direito']]],8,FALSE),".",Table9[[#This Row],[Membro]])))</f>
        <v/>
      </c>
      <c r="C2967" s="278"/>
      <c r="D2967" s="279"/>
      <c r="E2967" s="280" t="str">
        <f ca="1">IF(Table9[[#This Row],[Data de nascimento (aaaa-mm-dd)]]="","",(IF(A2967="","",DATEDIF(D2967,NOW(),"y"))))</f>
        <v/>
      </c>
      <c r="F2967" s="281"/>
      <c r="G2967" s="282"/>
      <c r="H2967" s="283" t="str">
        <f>IF(G2967="","",IF(G2967&gt;(auxiliar!L$2*14),"Sim","Não"))</f>
        <v/>
      </c>
      <c r="I2967" s="384" t="str">
        <f t="shared" si="199"/>
        <v/>
      </c>
      <c r="J2967" s="381" t="str">
        <f>IF(Table9[[#This Row],[Código do agregado
'[Entidade']]]="","",IF(A2967&lt;&gt;A2966,"A",IF(J2966="A","B",IF(J2966="B","C",IF(J2966="C","D",IF(J2966="D","E",IF(J2966="E","F",IF(J2966="F","G",IF(J2966="G","H",IF(J2966="H","I",IF(J2966="I","J",IF(J2966="J","K",IF(J2966="K","L",IF(J2966="L","M",IF(J2966="M","N",IF(J2966="N","O",IF(J2966="O","P",IF(J2966="P","Q"))))))))))))))))))</f>
        <v/>
      </c>
      <c r="K2967" s="284" t="str">
        <f t="shared" si="196"/>
        <v/>
      </c>
      <c r="L2967" s="285" t="str">
        <f t="shared" si="197"/>
        <v/>
      </c>
      <c r="M2967" s="286" t="str">
        <f t="shared" ca="1" si="198"/>
        <v/>
      </c>
    </row>
    <row r="2968" spans="1:13" x14ac:dyDescent="0.25">
      <c r="A2968" s="276"/>
      <c r="B2968" s="287" t="str">
        <f>IF(Table9[[#This Row],[Código do agregado
'[Entidade']]]="","",(CONCATENATE(VLOOKUP(Table9[[#This Row],[Código do agregado
'[Entidade']]],Table8[[Código do agregado '[Entidade']]:[Código do agregado
'[1º Direito']]],8,FALSE),".",Table9[[#This Row],[Membro]])))</f>
        <v/>
      </c>
      <c r="C2968" s="278"/>
      <c r="D2968" s="279"/>
      <c r="E2968" s="280" t="str">
        <f ca="1">IF(Table9[[#This Row],[Data de nascimento (aaaa-mm-dd)]]="","",(IF(A2968="","",DATEDIF(D2968,NOW(),"y"))))</f>
        <v/>
      </c>
      <c r="F2968" s="281"/>
      <c r="G2968" s="282"/>
      <c r="H2968" s="283" t="str">
        <f>IF(G2968="","",IF(G2968&gt;(auxiliar!L$2*14),"Sim","Não"))</f>
        <v/>
      </c>
      <c r="I2968" s="384" t="str">
        <f t="shared" si="199"/>
        <v/>
      </c>
      <c r="J2968" s="381" t="str">
        <f>IF(Table9[[#This Row],[Código do agregado
'[Entidade']]]="","",IF(A2968&lt;&gt;A2967,"A",IF(J2967="A","B",IF(J2967="B","C",IF(J2967="C","D",IF(J2967="D","E",IF(J2967="E","F",IF(J2967="F","G",IF(J2967="G","H",IF(J2967="H","I",IF(J2967="I","J",IF(J2967="J","K",IF(J2967="K","L",IF(J2967="L","M",IF(J2967="M","N",IF(J2967="N","O",IF(J2967="O","P",IF(J2967="P","Q"))))))))))))))))))</f>
        <v/>
      </c>
      <c r="K2968" s="284" t="str">
        <f t="shared" si="196"/>
        <v/>
      </c>
      <c r="L2968" s="285" t="str">
        <f t="shared" si="197"/>
        <v/>
      </c>
      <c r="M2968" s="286" t="str">
        <f t="shared" ca="1" si="198"/>
        <v/>
      </c>
    </row>
    <row r="2969" spans="1:13" x14ac:dyDescent="0.25">
      <c r="A2969" s="276"/>
      <c r="B2969" s="287" t="str">
        <f>IF(Table9[[#This Row],[Código do agregado
'[Entidade']]]="","",(CONCATENATE(VLOOKUP(Table9[[#This Row],[Código do agregado
'[Entidade']]],Table8[[Código do agregado '[Entidade']]:[Código do agregado
'[1º Direito']]],8,FALSE),".",Table9[[#This Row],[Membro]])))</f>
        <v/>
      </c>
      <c r="C2969" s="278"/>
      <c r="D2969" s="279"/>
      <c r="E2969" s="280" t="str">
        <f ca="1">IF(Table9[[#This Row],[Data de nascimento (aaaa-mm-dd)]]="","",(IF(A2969="","",DATEDIF(D2969,NOW(),"y"))))</f>
        <v/>
      </c>
      <c r="F2969" s="281"/>
      <c r="G2969" s="282"/>
      <c r="H2969" s="283" t="str">
        <f>IF(G2969="","",IF(G2969&gt;(auxiliar!L$2*14),"Sim","Não"))</f>
        <v/>
      </c>
      <c r="I2969" s="384" t="str">
        <f t="shared" si="199"/>
        <v/>
      </c>
      <c r="J2969" s="381" t="str">
        <f>IF(Table9[[#This Row],[Código do agregado
'[Entidade']]]="","",IF(A2969&lt;&gt;A2968,"A",IF(J2968="A","B",IF(J2968="B","C",IF(J2968="C","D",IF(J2968="D","E",IF(J2968="E","F",IF(J2968="F","G",IF(J2968="G","H",IF(J2968="H","I",IF(J2968="I","J",IF(J2968="J","K",IF(J2968="K","L",IF(J2968="L","M",IF(J2968="M","N",IF(J2968="N","O",IF(J2968="O","P",IF(J2968="P","Q"))))))))))))))))))</f>
        <v/>
      </c>
      <c r="K2969" s="284" t="str">
        <f t="shared" ref="K2969:K3032" si="200">IFERROR(IF(OR(RIGHT(C2969,1)-(11-((9*LEFT(C2969,1)+8*MID(C2969,2,1)+7*MID(C2969,3,1)+6*MID(C2969,4,1)+5*MID(C2969,5,1)+4*MID(C2969,6,1)+3*MID(C2969,7,1)+2*MID(C2969,8,1))-(11*INT((9*LEFT(C2969,1)+8*MID(C2969,2,1)+7*MID(C2969,3,1)+6*MID(C2969,4,1)+5*MID(C2969,5,1)+4*MID(C2969,6,1)+3*MID(C2969,7,1)+2*MID(C2969,8,1))/11))))=0,RIGHT(C2969,1)-(11-((9*LEFT(C2969,1)+8*MID(C2969,2,1)+7*MID(C2969,3,1)+6*MID(C2969,4,1)+5*MID(C2969,5,1)+4*MID(C2969,6,1)+3*MID(C2969,7,1)+2*MID(C2969,8,1))-(11*INT((9*LEFT(C2969,1)+8*MID(C2969,2,1)+7*MID(C2969,3,1)+6*MID(C2969,4,1)+5*MID(C2969,5,1)+4*MID(C2969,6,1)+3*MID(C2969,7,1)+2*MID(C2969,8,1))/11))))=-11,RIGHT(C2969,1)-(11-((9*LEFT(C2969,1)+8*MID(C2969,2,1)+7*MID(C2969,3,1)+6*MID(C2969,4,1)+5*MID(C2969,5,1)+4*MID(C2969,6,1)+3*MID(C2969,7,1)+2*MID(C2969,8,1))-(11*INT((9*LEFT(C2969,1)+8*MID(C2969,2,1)+7*MID(C2969,3,1)+6*MID(C2969,4,1)+5*MID(C2969,5,1)+4*MID(C2969,6,1)+3*MID(C2969,7,1)+2*MID(C2969,8,1))/11))))=-10),"","X"),"")</f>
        <v/>
      </c>
      <c r="L2969" s="285" t="str">
        <f t="shared" ref="L2969:L3032" si="201">IF(RIGHT(B2969,1)="A","",IF(B2969="","",IF(OR(E2969&gt;65,AND(E2969&gt;17,E2969&lt;26)),"Rend","")))</f>
        <v/>
      </c>
      <c r="M2969" s="286" t="str">
        <f t="shared" ref="M2969:M3032" ca="1" si="202">IF(OR(E2969&lt;18,AND(H2969="Não",L2969="Rend")),"Dep","")</f>
        <v/>
      </c>
    </row>
    <row r="2970" spans="1:13" x14ac:dyDescent="0.25">
      <c r="A2970" s="276"/>
      <c r="B2970" s="287" t="str">
        <f>IF(Table9[[#This Row],[Código do agregado
'[Entidade']]]="","",(CONCATENATE(VLOOKUP(Table9[[#This Row],[Código do agregado
'[Entidade']]],Table8[[Código do agregado '[Entidade']]:[Código do agregado
'[1º Direito']]],8,FALSE),".",Table9[[#This Row],[Membro]])))</f>
        <v/>
      </c>
      <c r="C2970" s="278"/>
      <c r="D2970" s="279"/>
      <c r="E2970" s="280" t="str">
        <f ca="1">IF(Table9[[#This Row],[Data de nascimento (aaaa-mm-dd)]]="","",(IF(A2970="","",DATEDIF(D2970,NOW(),"y"))))</f>
        <v/>
      </c>
      <c r="F2970" s="281"/>
      <c r="G2970" s="282"/>
      <c r="H2970" s="283" t="str">
        <f>IF(G2970="","",IF(G2970&gt;(auxiliar!L$2*14),"Sim","Não"))</f>
        <v/>
      </c>
      <c r="I2970" s="384" t="str">
        <f t="shared" si="199"/>
        <v/>
      </c>
      <c r="J2970" s="381" t="str">
        <f>IF(Table9[[#This Row],[Código do agregado
'[Entidade']]]="","",IF(A2970&lt;&gt;A2969,"A",IF(J2969="A","B",IF(J2969="B","C",IF(J2969="C","D",IF(J2969="D","E",IF(J2969="E","F",IF(J2969="F","G",IF(J2969="G","H",IF(J2969="H","I",IF(J2969="I","J",IF(J2969="J","K",IF(J2969="K","L",IF(J2969="L","M",IF(J2969="M","N",IF(J2969="N","O",IF(J2969="O","P",IF(J2969="P","Q"))))))))))))))))))</f>
        <v/>
      </c>
      <c r="K2970" s="284" t="str">
        <f t="shared" si="200"/>
        <v/>
      </c>
      <c r="L2970" s="285" t="str">
        <f t="shared" si="201"/>
        <v/>
      </c>
      <c r="M2970" s="286" t="str">
        <f t="shared" ca="1" si="202"/>
        <v/>
      </c>
    </row>
    <row r="2971" spans="1:13" x14ac:dyDescent="0.25">
      <c r="A2971" s="276"/>
      <c r="B2971" s="287" t="str">
        <f>IF(Table9[[#This Row],[Código do agregado
'[Entidade']]]="","",(CONCATENATE(VLOOKUP(Table9[[#This Row],[Código do agregado
'[Entidade']]],Table8[[Código do agregado '[Entidade']]:[Código do agregado
'[1º Direito']]],8,FALSE),".",Table9[[#This Row],[Membro]])))</f>
        <v/>
      </c>
      <c r="C2971" s="278"/>
      <c r="D2971" s="279"/>
      <c r="E2971" s="280" t="str">
        <f ca="1">IF(Table9[[#This Row],[Data de nascimento (aaaa-mm-dd)]]="","",(IF(A2971="","",DATEDIF(D2971,NOW(),"y"))))</f>
        <v/>
      </c>
      <c r="F2971" s="281"/>
      <c r="G2971" s="282"/>
      <c r="H2971" s="283" t="str">
        <f>IF(G2971="","",IF(G2971&gt;(auxiliar!L$2*14),"Sim","Não"))</f>
        <v/>
      </c>
      <c r="I2971" s="384" t="str">
        <f t="shared" ref="I2971:I3034" si="203">IF(OR(AND(A2971="",A3258&lt;&gt;""),(AND(A2971&lt;&gt;"",OR(C2971="",D2971="",F2971="",AND(H2971="",L2971="Rend"))))),"NÃO","")</f>
        <v/>
      </c>
      <c r="J2971" s="381" t="str">
        <f>IF(Table9[[#This Row],[Código do agregado
'[Entidade']]]="","",IF(A2971&lt;&gt;A2970,"A",IF(J2970="A","B",IF(J2970="B","C",IF(J2970="C","D",IF(J2970="D","E",IF(J2970="E","F",IF(J2970="F","G",IF(J2970="G","H",IF(J2970="H","I",IF(J2970="I","J",IF(J2970="J","K",IF(J2970="K","L",IF(J2970="L","M",IF(J2970="M","N",IF(J2970="N","O",IF(J2970="O","P",IF(J2970="P","Q"))))))))))))))))))</f>
        <v/>
      </c>
      <c r="K2971" s="284" t="str">
        <f t="shared" si="200"/>
        <v/>
      </c>
      <c r="L2971" s="285" t="str">
        <f t="shared" si="201"/>
        <v/>
      </c>
      <c r="M2971" s="286" t="str">
        <f t="shared" ca="1" si="202"/>
        <v/>
      </c>
    </row>
    <row r="2972" spans="1:13" x14ac:dyDescent="0.25">
      <c r="A2972" s="276"/>
      <c r="B2972" s="287" t="str">
        <f>IF(Table9[[#This Row],[Código do agregado
'[Entidade']]]="","",(CONCATENATE(VLOOKUP(Table9[[#This Row],[Código do agregado
'[Entidade']]],Table8[[Código do agregado '[Entidade']]:[Código do agregado
'[1º Direito']]],8,FALSE),".",Table9[[#This Row],[Membro]])))</f>
        <v/>
      </c>
      <c r="C2972" s="278"/>
      <c r="D2972" s="279"/>
      <c r="E2972" s="280" t="str">
        <f ca="1">IF(Table9[[#This Row],[Data de nascimento (aaaa-mm-dd)]]="","",(IF(A2972="","",DATEDIF(D2972,NOW(),"y"))))</f>
        <v/>
      </c>
      <c r="F2972" s="281"/>
      <c r="G2972" s="282"/>
      <c r="H2972" s="283" t="str">
        <f>IF(G2972="","",IF(G2972&gt;(auxiliar!L$2*14),"Sim","Não"))</f>
        <v/>
      </c>
      <c r="I2972" s="384" t="str">
        <f t="shared" si="203"/>
        <v/>
      </c>
      <c r="J2972" s="381" t="str">
        <f>IF(Table9[[#This Row],[Código do agregado
'[Entidade']]]="","",IF(A2972&lt;&gt;A2971,"A",IF(J2971="A","B",IF(J2971="B","C",IF(J2971="C","D",IF(J2971="D","E",IF(J2971="E","F",IF(J2971="F","G",IF(J2971="G","H",IF(J2971="H","I",IF(J2971="I","J",IF(J2971="J","K",IF(J2971="K","L",IF(J2971="L","M",IF(J2971="M","N",IF(J2971="N","O",IF(J2971="O","P",IF(J2971="P","Q"))))))))))))))))))</f>
        <v/>
      </c>
      <c r="K2972" s="284" t="str">
        <f t="shared" si="200"/>
        <v/>
      </c>
      <c r="L2972" s="285" t="str">
        <f t="shared" si="201"/>
        <v/>
      </c>
      <c r="M2972" s="286" t="str">
        <f t="shared" ca="1" si="202"/>
        <v/>
      </c>
    </row>
    <row r="2973" spans="1:13" x14ac:dyDescent="0.25">
      <c r="A2973" s="276"/>
      <c r="B2973" s="287" t="str">
        <f>IF(Table9[[#This Row],[Código do agregado
'[Entidade']]]="","",(CONCATENATE(VLOOKUP(Table9[[#This Row],[Código do agregado
'[Entidade']]],Table8[[Código do agregado '[Entidade']]:[Código do agregado
'[1º Direito']]],8,FALSE),".",Table9[[#This Row],[Membro]])))</f>
        <v/>
      </c>
      <c r="C2973" s="278"/>
      <c r="D2973" s="279"/>
      <c r="E2973" s="280" t="str">
        <f ca="1">IF(Table9[[#This Row],[Data de nascimento (aaaa-mm-dd)]]="","",(IF(A2973="","",DATEDIF(D2973,NOW(),"y"))))</f>
        <v/>
      </c>
      <c r="F2973" s="281"/>
      <c r="G2973" s="282"/>
      <c r="H2973" s="283" t="str">
        <f>IF(G2973="","",IF(G2973&gt;(auxiliar!L$2*14),"Sim","Não"))</f>
        <v/>
      </c>
      <c r="I2973" s="384" t="str">
        <f t="shared" si="203"/>
        <v/>
      </c>
      <c r="J2973" s="381" t="str">
        <f>IF(Table9[[#This Row],[Código do agregado
'[Entidade']]]="","",IF(A2973&lt;&gt;A2972,"A",IF(J2972="A","B",IF(J2972="B","C",IF(J2972="C","D",IF(J2972="D","E",IF(J2972="E","F",IF(J2972="F","G",IF(J2972="G","H",IF(J2972="H","I",IF(J2972="I","J",IF(J2972="J","K",IF(J2972="K","L",IF(J2972="L","M",IF(J2972="M","N",IF(J2972="N","O",IF(J2972="O","P",IF(J2972="P","Q"))))))))))))))))))</f>
        <v/>
      </c>
      <c r="K2973" s="284" t="str">
        <f t="shared" si="200"/>
        <v/>
      </c>
      <c r="L2973" s="285" t="str">
        <f t="shared" si="201"/>
        <v/>
      </c>
      <c r="M2973" s="286" t="str">
        <f t="shared" ca="1" si="202"/>
        <v/>
      </c>
    </row>
    <row r="2974" spans="1:13" x14ac:dyDescent="0.25">
      <c r="A2974" s="276"/>
      <c r="B2974" s="287" t="str">
        <f>IF(Table9[[#This Row],[Código do agregado
'[Entidade']]]="","",(CONCATENATE(VLOOKUP(Table9[[#This Row],[Código do agregado
'[Entidade']]],Table8[[Código do agregado '[Entidade']]:[Código do agregado
'[1º Direito']]],8,FALSE),".",Table9[[#This Row],[Membro]])))</f>
        <v/>
      </c>
      <c r="C2974" s="278"/>
      <c r="D2974" s="279"/>
      <c r="E2974" s="280" t="str">
        <f ca="1">IF(Table9[[#This Row],[Data de nascimento (aaaa-mm-dd)]]="","",(IF(A2974="","",DATEDIF(D2974,NOW(),"y"))))</f>
        <v/>
      </c>
      <c r="F2974" s="281"/>
      <c r="G2974" s="282"/>
      <c r="H2974" s="283" t="str">
        <f>IF(G2974="","",IF(G2974&gt;(auxiliar!L$2*14),"Sim","Não"))</f>
        <v/>
      </c>
      <c r="I2974" s="384" t="str">
        <f t="shared" si="203"/>
        <v/>
      </c>
      <c r="J2974" s="381" t="str">
        <f>IF(Table9[[#This Row],[Código do agregado
'[Entidade']]]="","",IF(A2974&lt;&gt;A2973,"A",IF(J2973="A","B",IF(J2973="B","C",IF(J2973="C","D",IF(J2973="D","E",IF(J2973="E","F",IF(J2973="F","G",IF(J2973="G","H",IF(J2973="H","I",IF(J2973="I","J",IF(J2973="J","K",IF(J2973="K","L",IF(J2973="L","M",IF(J2973="M","N",IF(J2973="N","O",IF(J2973="O","P",IF(J2973="P","Q"))))))))))))))))))</f>
        <v/>
      </c>
      <c r="K2974" s="284" t="str">
        <f t="shared" si="200"/>
        <v/>
      </c>
      <c r="L2974" s="285" t="str">
        <f t="shared" si="201"/>
        <v/>
      </c>
      <c r="M2974" s="286" t="str">
        <f t="shared" ca="1" si="202"/>
        <v/>
      </c>
    </row>
    <row r="2975" spans="1:13" x14ac:dyDescent="0.25">
      <c r="A2975" s="276"/>
      <c r="B2975" s="287" t="str">
        <f>IF(Table9[[#This Row],[Código do agregado
'[Entidade']]]="","",(CONCATENATE(VLOOKUP(Table9[[#This Row],[Código do agregado
'[Entidade']]],Table8[[Código do agregado '[Entidade']]:[Código do agregado
'[1º Direito']]],8,FALSE),".",Table9[[#This Row],[Membro]])))</f>
        <v/>
      </c>
      <c r="C2975" s="278"/>
      <c r="D2975" s="279"/>
      <c r="E2975" s="280" t="str">
        <f ca="1">IF(Table9[[#This Row],[Data de nascimento (aaaa-mm-dd)]]="","",(IF(A2975="","",DATEDIF(D2975,NOW(),"y"))))</f>
        <v/>
      </c>
      <c r="F2975" s="281"/>
      <c r="G2975" s="282"/>
      <c r="H2975" s="283" t="str">
        <f>IF(G2975="","",IF(G2975&gt;(auxiliar!L$2*14),"Sim","Não"))</f>
        <v/>
      </c>
      <c r="I2975" s="384" t="str">
        <f t="shared" si="203"/>
        <v/>
      </c>
      <c r="J2975" s="381" t="str">
        <f>IF(Table9[[#This Row],[Código do agregado
'[Entidade']]]="","",IF(A2975&lt;&gt;A2974,"A",IF(J2974="A","B",IF(J2974="B","C",IF(J2974="C","D",IF(J2974="D","E",IF(J2974="E","F",IF(J2974="F","G",IF(J2974="G","H",IF(J2974="H","I",IF(J2974="I","J",IF(J2974="J","K",IF(J2974="K","L",IF(J2974="L","M",IF(J2974="M","N",IF(J2974="N","O",IF(J2974="O","P",IF(J2974="P","Q"))))))))))))))))))</f>
        <v/>
      </c>
      <c r="K2975" s="284" t="str">
        <f t="shared" si="200"/>
        <v/>
      </c>
      <c r="L2975" s="285" t="str">
        <f t="shared" si="201"/>
        <v/>
      </c>
      <c r="M2975" s="286" t="str">
        <f t="shared" ca="1" si="202"/>
        <v/>
      </c>
    </row>
    <row r="2976" spans="1:13" x14ac:dyDescent="0.25">
      <c r="A2976" s="276"/>
      <c r="B2976" s="287" t="str">
        <f>IF(Table9[[#This Row],[Código do agregado
'[Entidade']]]="","",(CONCATENATE(VLOOKUP(Table9[[#This Row],[Código do agregado
'[Entidade']]],Table8[[Código do agregado '[Entidade']]:[Código do agregado
'[1º Direito']]],8,FALSE),".",Table9[[#This Row],[Membro]])))</f>
        <v/>
      </c>
      <c r="C2976" s="278"/>
      <c r="D2976" s="279"/>
      <c r="E2976" s="280" t="str">
        <f ca="1">IF(Table9[[#This Row],[Data de nascimento (aaaa-mm-dd)]]="","",(IF(A2976="","",DATEDIF(D2976,NOW(),"y"))))</f>
        <v/>
      </c>
      <c r="F2976" s="281"/>
      <c r="G2976" s="282"/>
      <c r="H2976" s="283" t="str">
        <f>IF(G2976="","",IF(G2976&gt;(auxiliar!L$2*14),"Sim","Não"))</f>
        <v/>
      </c>
      <c r="I2976" s="384" t="str">
        <f t="shared" si="203"/>
        <v/>
      </c>
      <c r="J2976" s="381" t="str">
        <f>IF(Table9[[#This Row],[Código do agregado
'[Entidade']]]="","",IF(A2976&lt;&gt;A2975,"A",IF(J2975="A","B",IF(J2975="B","C",IF(J2975="C","D",IF(J2975="D","E",IF(J2975="E","F",IF(J2975="F","G",IF(J2975="G","H",IF(J2975="H","I",IF(J2975="I","J",IF(J2975="J","K",IF(J2975="K","L",IF(J2975="L","M",IF(J2975="M","N",IF(J2975="N","O",IF(J2975="O","P",IF(J2975="P","Q"))))))))))))))))))</f>
        <v/>
      </c>
      <c r="K2976" s="284" t="str">
        <f t="shared" si="200"/>
        <v/>
      </c>
      <c r="L2976" s="285" t="str">
        <f t="shared" si="201"/>
        <v/>
      </c>
      <c r="M2976" s="286" t="str">
        <f t="shared" ca="1" si="202"/>
        <v/>
      </c>
    </row>
    <row r="2977" spans="1:13" x14ac:dyDescent="0.25">
      <c r="A2977" s="276"/>
      <c r="B2977" s="287" t="str">
        <f>IF(Table9[[#This Row],[Código do agregado
'[Entidade']]]="","",(CONCATENATE(VLOOKUP(Table9[[#This Row],[Código do agregado
'[Entidade']]],Table8[[Código do agregado '[Entidade']]:[Código do agregado
'[1º Direito']]],8,FALSE),".",Table9[[#This Row],[Membro]])))</f>
        <v/>
      </c>
      <c r="C2977" s="278"/>
      <c r="D2977" s="279"/>
      <c r="E2977" s="280" t="str">
        <f ca="1">IF(Table9[[#This Row],[Data de nascimento (aaaa-mm-dd)]]="","",(IF(A2977="","",DATEDIF(D2977,NOW(),"y"))))</f>
        <v/>
      </c>
      <c r="F2977" s="281"/>
      <c r="G2977" s="282"/>
      <c r="H2977" s="283" t="str">
        <f>IF(G2977="","",IF(G2977&gt;(auxiliar!L$2*14),"Sim","Não"))</f>
        <v/>
      </c>
      <c r="I2977" s="384" t="str">
        <f t="shared" si="203"/>
        <v/>
      </c>
      <c r="J2977" s="381" t="str">
        <f>IF(Table9[[#This Row],[Código do agregado
'[Entidade']]]="","",IF(A2977&lt;&gt;A2976,"A",IF(J2976="A","B",IF(J2976="B","C",IF(J2976="C","D",IF(J2976="D","E",IF(J2976="E","F",IF(J2976="F","G",IF(J2976="G","H",IF(J2976="H","I",IF(J2976="I","J",IF(J2976="J","K",IF(J2976="K","L",IF(J2976="L","M",IF(J2976="M","N",IF(J2976="N","O",IF(J2976="O","P",IF(J2976="P","Q"))))))))))))))))))</f>
        <v/>
      </c>
      <c r="K2977" s="284" t="str">
        <f t="shared" si="200"/>
        <v/>
      </c>
      <c r="L2977" s="285" t="str">
        <f t="shared" si="201"/>
        <v/>
      </c>
      <c r="M2977" s="286" t="str">
        <f t="shared" ca="1" si="202"/>
        <v/>
      </c>
    </row>
    <row r="2978" spans="1:13" x14ac:dyDescent="0.25">
      <c r="A2978" s="276"/>
      <c r="B2978" s="287" t="str">
        <f>IF(Table9[[#This Row],[Código do agregado
'[Entidade']]]="","",(CONCATENATE(VLOOKUP(Table9[[#This Row],[Código do agregado
'[Entidade']]],Table8[[Código do agregado '[Entidade']]:[Código do agregado
'[1º Direito']]],8,FALSE),".",Table9[[#This Row],[Membro]])))</f>
        <v/>
      </c>
      <c r="C2978" s="278"/>
      <c r="D2978" s="279"/>
      <c r="E2978" s="280" t="str">
        <f ca="1">IF(Table9[[#This Row],[Data de nascimento (aaaa-mm-dd)]]="","",(IF(A2978="","",DATEDIF(D2978,NOW(),"y"))))</f>
        <v/>
      </c>
      <c r="F2978" s="281"/>
      <c r="G2978" s="282"/>
      <c r="H2978" s="283" t="str">
        <f>IF(G2978="","",IF(G2978&gt;(auxiliar!L$2*14),"Sim","Não"))</f>
        <v/>
      </c>
      <c r="I2978" s="384" t="str">
        <f t="shared" si="203"/>
        <v/>
      </c>
      <c r="J2978" s="381" t="str">
        <f>IF(Table9[[#This Row],[Código do agregado
'[Entidade']]]="","",IF(A2978&lt;&gt;A2977,"A",IF(J2977="A","B",IF(J2977="B","C",IF(J2977="C","D",IF(J2977="D","E",IF(J2977="E","F",IF(J2977="F","G",IF(J2977="G","H",IF(J2977="H","I",IF(J2977="I","J",IF(J2977="J","K",IF(J2977="K","L",IF(J2977="L","M",IF(J2977="M","N",IF(J2977="N","O",IF(J2977="O","P",IF(J2977="P","Q"))))))))))))))))))</f>
        <v/>
      </c>
      <c r="K2978" s="284" t="str">
        <f t="shared" si="200"/>
        <v/>
      </c>
      <c r="L2978" s="285" t="str">
        <f t="shared" si="201"/>
        <v/>
      </c>
      <c r="M2978" s="286" t="str">
        <f t="shared" ca="1" si="202"/>
        <v/>
      </c>
    </row>
    <row r="2979" spans="1:13" x14ac:dyDescent="0.25">
      <c r="A2979" s="276"/>
      <c r="B2979" s="287" t="str">
        <f>IF(Table9[[#This Row],[Código do agregado
'[Entidade']]]="","",(CONCATENATE(VLOOKUP(Table9[[#This Row],[Código do agregado
'[Entidade']]],Table8[[Código do agregado '[Entidade']]:[Código do agregado
'[1º Direito']]],8,FALSE),".",Table9[[#This Row],[Membro]])))</f>
        <v/>
      </c>
      <c r="C2979" s="278"/>
      <c r="D2979" s="279"/>
      <c r="E2979" s="280" t="str">
        <f ca="1">IF(Table9[[#This Row],[Data de nascimento (aaaa-mm-dd)]]="","",(IF(A2979="","",DATEDIF(D2979,NOW(),"y"))))</f>
        <v/>
      </c>
      <c r="F2979" s="281"/>
      <c r="G2979" s="282"/>
      <c r="H2979" s="283" t="str">
        <f>IF(G2979="","",IF(G2979&gt;(auxiliar!L$2*14),"Sim","Não"))</f>
        <v/>
      </c>
      <c r="I2979" s="384" t="str">
        <f t="shared" si="203"/>
        <v/>
      </c>
      <c r="J2979" s="381" t="str">
        <f>IF(Table9[[#This Row],[Código do agregado
'[Entidade']]]="","",IF(A2979&lt;&gt;A2978,"A",IF(J2978="A","B",IF(J2978="B","C",IF(J2978="C","D",IF(J2978="D","E",IF(J2978="E","F",IF(J2978="F","G",IF(J2978="G","H",IF(J2978="H","I",IF(J2978="I","J",IF(J2978="J","K",IF(J2978="K","L",IF(J2978="L","M",IF(J2978="M","N",IF(J2978="N","O",IF(J2978="O","P",IF(J2978="P","Q"))))))))))))))))))</f>
        <v/>
      </c>
      <c r="K2979" s="284" t="str">
        <f t="shared" si="200"/>
        <v/>
      </c>
      <c r="L2979" s="285" t="str">
        <f t="shared" si="201"/>
        <v/>
      </c>
      <c r="M2979" s="286" t="str">
        <f t="shared" ca="1" si="202"/>
        <v/>
      </c>
    </row>
    <row r="2980" spans="1:13" x14ac:dyDescent="0.25">
      <c r="A2980" s="276"/>
      <c r="B2980" s="287" t="str">
        <f>IF(Table9[[#This Row],[Código do agregado
'[Entidade']]]="","",(CONCATENATE(VLOOKUP(Table9[[#This Row],[Código do agregado
'[Entidade']]],Table8[[Código do agregado '[Entidade']]:[Código do agregado
'[1º Direito']]],8,FALSE),".",Table9[[#This Row],[Membro]])))</f>
        <v/>
      </c>
      <c r="C2980" s="278"/>
      <c r="D2980" s="279"/>
      <c r="E2980" s="280" t="str">
        <f ca="1">IF(Table9[[#This Row],[Data de nascimento (aaaa-mm-dd)]]="","",(IF(A2980="","",DATEDIF(D2980,NOW(),"y"))))</f>
        <v/>
      </c>
      <c r="F2980" s="281"/>
      <c r="G2980" s="282"/>
      <c r="H2980" s="283" t="str">
        <f>IF(G2980="","",IF(G2980&gt;(auxiliar!L$2*14),"Sim","Não"))</f>
        <v/>
      </c>
      <c r="I2980" s="384" t="str">
        <f t="shared" si="203"/>
        <v/>
      </c>
      <c r="J2980" s="381" t="str">
        <f>IF(Table9[[#This Row],[Código do agregado
'[Entidade']]]="","",IF(A2980&lt;&gt;A2979,"A",IF(J2979="A","B",IF(J2979="B","C",IF(J2979="C","D",IF(J2979="D","E",IF(J2979="E","F",IF(J2979="F","G",IF(J2979="G","H",IF(J2979="H","I",IF(J2979="I","J",IF(J2979="J","K",IF(J2979="K","L",IF(J2979="L","M",IF(J2979="M","N",IF(J2979="N","O",IF(J2979="O","P",IF(J2979="P","Q"))))))))))))))))))</f>
        <v/>
      </c>
      <c r="K2980" s="284" t="str">
        <f t="shared" si="200"/>
        <v/>
      </c>
      <c r="L2980" s="285" t="str">
        <f t="shared" si="201"/>
        <v/>
      </c>
      <c r="M2980" s="286" t="str">
        <f t="shared" ca="1" si="202"/>
        <v/>
      </c>
    </row>
    <row r="2981" spans="1:13" x14ac:dyDescent="0.25">
      <c r="A2981" s="276"/>
      <c r="B2981" s="287" t="str">
        <f>IF(Table9[[#This Row],[Código do agregado
'[Entidade']]]="","",(CONCATENATE(VLOOKUP(Table9[[#This Row],[Código do agregado
'[Entidade']]],Table8[[Código do agregado '[Entidade']]:[Código do agregado
'[1º Direito']]],8,FALSE),".",Table9[[#This Row],[Membro]])))</f>
        <v/>
      </c>
      <c r="C2981" s="278"/>
      <c r="D2981" s="279"/>
      <c r="E2981" s="280" t="str">
        <f ca="1">IF(Table9[[#This Row],[Data de nascimento (aaaa-mm-dd)]]="","",(IF(A2981="","",DATEDIF(D2981,NOW(),"y"))))</f>
        <v/>
      </c>
      <c r="F2981" s="281"/>
      <c r="G2981" s="282"/>
      <c r="H2981" s="283" t="str">
        <f>IF(G2981="","",IF(G2981&gt;(auxiliar!L$2*14),"Sim","Não"))</f>
        <v/>
      </c>
      <c r="I2981" s="384" t="str">
        <f t="shared" si="203"/>
        <v/>
      </c>
      <c r="J2981" s="381" t="str">
        <f>IF(Table9[[#This Row],[Código do agregado
'[Entidade']]]="","",IF(A2981&lt;&gt;A2980,"A",IF(J2980="A","B",IF(J2980="B","C",IF(J2980="C","D",IF(J2980="D","E",IF(J2980="E","F",IF(J2980="F","G",IF(J2980="G","H",IF(J2980="H","I",IF(J2980="I","J",IF(J2980="J","K",IF(J2980="K","L",IF(J2980="L","M",IF(J2980="M","N",IF(J2980="N","O",IF(J2980="O","P",IF(J2980="P","Q"))))))))))))))))))</f>
        <v/>
      </c>
      <c r="K2981" s="284" t="str">
        <f t="shared" si="200"/>
        <v/>
      </c>
      <c r="L2981" s="285" t="str">
        <f t="shared" si="201"/>
        <v/>
      </c>
      <c r="M2981" s="286" t="str">
        <f t="shared" ca="1" si="202"/>
        <v/>
      </c>
    </row>
    <row r="2982" spans="1:13" x14ac:dyDescent="0.25">
      <c r="A2982" s="276"/>
      <c r="B2982" s="287" t="str">
        <f>IF(Table9[[#This Row],[Código do agregado
'[Entidade']]]="","",(CONCATENATE(VLOOKUP(Table9[[#This Row],[Código do agregado
'[Entidade']]],Table8[[Código do agregado '[Entidade']]:[Código do agregado
'[1º Direito']]],8,FALSE),".",Table9[[#This Row],[Membro]])))</f>
        <v/>
      </c>
      <c r="C2982" s="278"/>
      <c r="D2982" s="279"/>
      <c r="E2982" s="280" t="str">
        <f ca="1">IF(Table9[[#This Row],[Data de nascimento (aaaa-mm-dd)]]="","",(IF(A2982="","",DATEDIF(D2982,NOW(),"y"))))</f>
        <v/>
      </c>
      <c r="F2982" s="281"/>
      <c r="G2982" s="282"/>
      <c r="H2982" s="283" t="str">
        <f>IF(G2982="","",IF(G2982&gt;(auxiliar!L$2*14),"Sim","Não"))</f>
        <v/>
      </c>
      <c r="I2982" s="384" t="str">
        <f t="shared" si="203"/>
        <v/>
      </c>
      <c r="J2982" s="381" t="str">
        <f>IF(Table9[[#This Row],[Código do agregado
'[Entidade']]]="","",IF(A2982&lt;&gt;A2981,"A",IF(J2981="A","B",IF(J2981="B","C",IF(J2981="C","D",IF(J2981="D","E",IF(J2981="E","F",IF(J2981="F","G",IF(J2981="G","H",IF(J2981="H","I",IF(J2981="I","J",IF(J2981="J","K",IF(J2981="K","L",IF(J2981="L","M",IF(J2981="M","N",IF(J2981="N","O",IF(J2981="O","P",IF(J2981="P","Q"))))))))))))))))))</f>
        <v/>
      </c>
      <c r="K2982" s="284" t="str">
        <f t="shared" si="200"/>
        <v/>
      </c>
      <c r="L2982" s="285" t="str">
        <f t="shared" si="201"/>
        <v/>
      </c>
      <c r="M2982" s="286" t="str">
        <f t="shared" ca="1" si="202"/>
        <v/>
      </c>
    </row>
    <row r="2983" spans="1:13" x14ac:dyDescent="0.25">
      <c r="A2983" s="276"/>
      <c r="B2983" s="287" t="str">
        <f>IF(Table9[[#This Row],[Código do agregado
'[Entidade']]]="","",(CONCATENATE(VLOOKUP(Table9[[#This Row],[Código do agregado
'[Entidade']]],Table8[[Código do agregado '[Entidade']]:[Código do agregado
'[1º Direito']]],8,FALSE),".",Table9[[#This Row],[Membro]])))</f>
        <v/>
      </c>
      <c r="C2983" s="278"/>
      <c r="D2983" s="279"/>
      <c r="E2983" s="280" t="str">
        <f ca="1">IF(Table9[[#This Row],[Data de nascimento (aaaa-mm-dd)]]="","",(IF(A2983="","",DATEDIF(D2983,NOW(),"y"))))</f>
        <v/>
      </c>
      <c r="F2983" s="281"/>
      <c r="G2983" s="282"/>
      <c r="H2983" s="283" t="str">
        <f>IF(G2983="","",IF(G2983&gt;(auxiliar!L$2*14),"Sim","Não"))</f>
        <v/>
      </c>
      <c r="I2983" s="384" t="str">
        <f t="shared" si="203"/>
        <v/>
      </c>
      <c r="J2983" s="381" t="str">
        <f>IF(Table9[[#This Row],[Código do agregado
'[Entidade']]]="","",IF(A2983&lt;&gt;A2982,"A",IF(J2982="A","B",IF(J2982="B","C",IF(J2982="C","D",IF(J2982="D","E",IF(J2982="E","F",IF(J2982="F","G",IF(J2982="G","H",IF(J2982="H","I",IF(J2982="I","J",IF(J2982="J","K",IF(J2982="K","L",IF(J2982="L","M",IF(J2982="M","N",IF(J2982="N","O",IF(J2982="O","P",IF(J2982="P","Q"))))))))))))))))))</f>
        <v/>
      </c>
      <c r="K2983" s="284" t="str">
        <f t="shared" si="200"/>
        <v/>
      </c>
      <c r="L2983" s="285" t="str">
        <f t="shared" si="201"/>
        <v/>
      </c>
      <c r="M2983" s="286" t="str">
        <f t="shared" ca="1" si="202"/>
        <v/>
      </c>
    </row>
    <row r="2984" spans="1:13" x14ac:dyDescent="0.25">
      <c r="A2984" s="276"/>
      <c r="B2984" s="287" t="str">
        <f>IF(Table9[[#This Row],[Código do agregado
'[Entidade']]]="","",(CONCATENATE(VLOOKUP(Table9[[#This Row],[Código do agregado
'[Entidade']]],Table8[[Código do agregado '[Entidade']]:[Código do agregado
'[1º Direito']]],8,FALSE),".",Table9[[#This Row],[Membro]])))</f>
        <v/>
      </c>
      <c r="C2984" s="278"/>
      <c r="D2984" s="279"/>
      <c r="E2984" s="280" t="str">
        <f ca="1">IF(Table9[[#This Row],[Data de nascimento (aaaa-mm-dd)]]="","",(IF(A2984="","",DATEDIF(D2984,NOW(),"y"))))</f>
        <v/>
      </c>
      <c r="F2984" s="281"/>
      <c r="G2984" s="282"/>
      <c r="H2984" s="283" t="str">
        <f>IF(G2984="","",IF(G2984&gt;(auxiliar!L$2*14),"Sim","Não"))</f>
        <v/>
      </c>
      <c r="I2984" s="384" t="str">
        <f t="shared" si="203"/>
        <v/>
      </c>
      <c r="J2984" s="381" t="str">
        <f>IF(Table9[[#This Row],[Código do agregado
'[Entidade']]]="","",IF(A2984&lt;&gt;A2983,"A",IF(J2983="A","B",IF(J2983="B","C",IF(J2983="C","D",IF(J2983="D","E",IF(J2983="E","F",IF(J2983="F","G",IF(J2983="G","H",IF(J2983="H","I",IF(J2983="I","J",IF(J2983="J","K",IF(J2983="K","L",IF(J2983="L","M",IF(J2983="M","N",IF(J2983="N","O",IF(J2983="O","P",IF(J2983="P","Q"))))))))))))))))))</f>
        <v/>
      </c>
      <c r="K2984" s="284" t="str">
        <f t="shared" si="200"/>
        <v/>
      </c>
      <c r="L2984" s="285" t="str">
        <f t="shared" si="201"/>
        <v/>
      </c>
      <c r="M2984" s="286" t="str">
        <f t="shared" ca="1" si="202"/>
        <v/>
      </c>
    </row>
    <row r="2985" spans="1:13" x14ac:dyDescent="0.25">
      <c r="A2985" s="276"/>
      <c r="B2985" s="287" t="str">
        <f>IF(Table9[[#This Row],[Código do agregado
'[Entidade']]]="","",(CONCATENATE(VLOOKUP(Table9[[#This Row],[Código do agregado
'[Entidade']]],Table8[[Código do agregado '[Entidade']]:[Código do agregado
'[1º Direito']]],8,FALSE),".",Table9[[#This Row],[Membro]])))</f>
        <v/>
      </c>
      <c r="C2985" s="278"/>
      <c r="D2985" s="279"/>
      <c r="E2985" s="280" t="str">
        <f ca="1">IF(Table9[[#This Row],[Data de nascimento (aaaa-mm-dd)]]="","",(IF(A2985="","",DATEDIF(D2985,NOW(),"y"))))</f>
        <v/>
      </c>
      <c r="F2985" s="281"/>
      <c r="G2985" s="282"/>
      <c r="H2985" s="283" t="str">
        <f>IF(G2985="","",IF(G2985&gt;(auxiliar!L$2*14),"Sim","Não"))</f>
        <v/>
      </c>
      <c r="I2985" s="384" t="str">
        <f t="shared" si="203"/>
        <v/>
      </c>
      <c r="J2985" s="381" t="str">
        <f>IF(Table9[[#This Row],[Código do agregado
'[Entidade']]]="","",IF(A2985&lt;&gt;A2984,"A",IF(J2984="A","B",IF(J2984="B","C",IF(J2984="C","D",IF(J2984="D","E",IF(J2984="E","F",IF(J2984="F","G",IF(J2984="G","H",IF(J2984="H","I",IF(J2984="I","J",IF(J2984="J","K",IF(J2984="K","L",IF(J2984="L","M",IF(J2984="M","N",IF(J2984="N","O",IF(J2984="O","P",IF(J2984="P","Q"))))))))))))))))))</f>
        <v/>
      </c>
      <c r="K2985" s="284" t="str">
        <f t="shared" si="200"/>
        <v/>
      </c>
      <c r="L2985" s="285" t="str">
        <f t="shared" si="201"/>
        <v/>
      </c>
      <c r="M2985" s="286" t="str">
        <f t="shared" ca="1" si="202"/>
        <v/>
      </c>
    </row>
    <row r="2986" spans="1:13" x14ac:dyDescent="0.25">
      <c r="A2986" s="276"/>
      <c r="B2986" s="287" t="str">
        <f>IF(Table9[[#This Row],[Código do agregado
'[Entidade']]]="","",(CONCATENATE(VLOOKUP(Table9[[#This Row],[Código do agregado
'[Entidade']]],Table8[[Código do agregado '[Entidade']]:[Código do agregado
'[1º Direito']]],8,FALSE),".",Table9[[#This Row],[Membro]])))</f>
        <v/>
      </c>
      <c r="C2986" s="278"/>
      <c r="D2986" s="279"/>
      <c r="E2986" s="280" t="str">
        <f ca="1">IF(Table9[[#This Row],[Data de nascimento (aaaa-mm-dd)]]="","",(IF(A2986="","",DATEDIF(D2986,NOW(),"y"))))</f>
        <v/>
      </c>
      <c r="F2986" s="281"/>
      <c r="G2986" s="282"/>
      <c r="H2986" s="283" t="str">
        <f>IF(G2986="","",IF(G2986&gt;(auxiliar!L$2*14),"Sim","Não"))</f>
        <v/>
      </c>
      <c r="I2986" s="384" t="str">
        <f t="shared" si="203"/>
        <v/>
      </c>
      <c r="J2986" s="381" t="str">
        <f>IF(Table9[[#This Row],[Código do agregado
'[Entidade']]]="","",IF(A2986&lt;&gt;A2985,"A",IF(J2985="A","B",IF(J2985="B","C",IF(J2985="C","D",IF(J2985="D","E",IF(J2985="E","F",IF(J2985="F","G",IF(J2985="G","H",IF(J2985="H","I",IF(J2985="I","J",IF(J2985="J","K",IF(J2985="K","L",IF(J2985="L","M",IF(J2985="M","N",IF(J2985="N","O",IF(J2985="O","P",IF(J2985="P","Q"))))))))))))))))))</f>
        <v/>
      </c>
      <c r="K2986" s="284" t="str">
        <f t="shared" si="200"/>
        <v/>
      </c>
      <c r="L2986" s="285" t="str">
        <f t="shared" si="201"/>
        <v/>
      </c>
      <c r="M2986" s="286" t="str">
        <f t="shared" ca="1" si="202"/>
        <v/>
      </c>
    </row>
    <row r="2987" spans="1:13" x14ac:dyDescent="0.25">
      <c r="A2987" s="276"/>
      <c r="B2987" s="287" t="str">
        <f>IF(Table9[[#This Row],[Código do agregado
'[Entidade']]]="","",(CONCATENATE(VLOOKUP(Table9[[#This Row],[Código do agregado
'[Entidade']]],Table8[[Código do agregado '[Entidade']]:[Código do agregado
'[1º Direito']]],8,FALSE),".",Table9[[#This Row],[Membro]])))</f>
        <v/>
      </c>
      <c r="C2987" s="278"/>
      <c r="D2987" s="279"/>
      <c r="E2987" s="280" t="str">
        <f ca="1">IF(Table9[[#This Row],[Data de nascimento (aaaa-mm-dd)]]="","",(IF(A2987="","",DATEDIF(D2987,NOW(),"y"))))</f>
        <v/>
      </c>
      <c r="F2987" s="281"/>
      <c r="G2987" s="282"/>
      <c r="H2987" s="283" t="str">
        <f>IF(G2987="","",IF(G2987&gt;(auxiliar!L$2*14),"Sim","Não"))</f>
        <v/>
      </c>
      <c r="I2987" s="384" t="str">
        <f t="shared" si="203"/>
        <v/>
      </c>
      <c r="J2987" s="381" t="str">
        <f>IF(Table9[[#This Row],[Código do agregado
'[Entidade']]]="","",IF(A2987&lt;&gt;A2986,"A",IF(J2986="A","B",IF(J2986="B","C",IF(J2986="C","D",IF(J2986="D","E",IF(J2986="E","F",IF(J2986="F","G",IF(J2986="G","H",IF(J2986="H","I",IF(J2986="I","J",IF(J2986="J","K",IF(J2986="K","L",IF(J2986="L","M",IF(J2986="M","N",IF(J2986="N","O",IF(J2986="O","P",IF(J2986="P","Q"))))))))))))))))))</f>
        <v/>
      </c>
      <c r="K2987" s="284" t="str">
        <f t="shared" si="200"/>
        <v/>
      </c>
      <c r="L2987" s="285" t="str">
        <f t="shared" si="201"/>
        <v/>
      </c>
      <c r="M2987" s="286" t="str">
        <f t="shared" ca="1" si="202"/>
        <v/>
      </c>
    </row>
    <row r="2988" spans="1:13" x14ac:dyDescent="0.25">
      <c r="A2988" s="276"/>
      <c r="B2988" s="287" t="str">
        <f>IF(Table9[[#This Row],[Código do agregado
'[Entidade']]]="","",(CONCATENATE(VLOOKUP(Table9[[#This Row],[Código do agregado
'[Entidade']]],Table8[[Código do agregado '[Entidade']]:[Código do agregado
'[1º Direito']]],8,FALSE),".",Table9[[#This Row],[Membro]])))</f>
        <v/>
      </c>
      <c r="C2988" s="278"/>
      <c r="D2988" s="279"/>
      <c r="E2988" s="280" t="str">
        <f ca="1">IF(Table9[[#This Row],[Data de nascimento (aaaa-mm-dd)]]="","",(IF(A2988="","",DATEDIF(D2988,NOW(),"y"))))</f>
        <v/>
      </c>
      <c r="F2988" s="281"/>
      <c r="G2988" s="282"/>
      <c r="H2988" s="283" t="str">
        <f>IF(G2988="","",IF(G2988&gt;(auxiliar!L$2*14),"Sim","Não"))</f>
        <v/>
      </c>
      <c r="I2988" s="384" t="str">
        <f t="shared" si="203"/>
        <v/>
      </c>
      <c r="J2988" s="381" t="str">
        <f>IF(Table9[[#This Row],[Código do agregado
'[Entidade']]]="","",IF(A2988&lt;&gt;A2987,"A",IF(J2987="A","B",IF(J2987="B","C",IF(J2987="C","D",IF(J2987="D","E",IF(J2987="E","F",IF(J2987="F","G",IF(J2987="G","H",IF(J2987="H","I",IF(J2987="I","J",IF(J2987="J","K",IF(J2987="K","L",IF(J2987="L","M",IF(J2987="M","N",IF(J2987="N","O",IF(J2987="O","P",IF(J2987="P","Q"))))))))))))))))))</f>
        <v/>
      </c>
      <c r="K2988" s="284" t="str">
        <f t="shared" si="200"/>
        <v/>
      </c>
      <c r="L2988" s="285" t="str">
        <f t="shared" si="201"/>
        <v/>
      </c>
      <c r="M2988" s="286" t="str">
        <f t="shared" ca="1" si="202"/>
        <v/>
      </c>
    </row>
    <row r="2989" spans="1:13" x14ac:dyDescent="0.25">
      <c r="A2989" s="276"/>
      <c r="B2989" s="287" t="str">
        <f>IF(Table9[[#This Row],[Código do agregado
'[Entidade']]]="","",(CONCATENATE(VLOOKUP(Table9[[#This Row],[Código do agregado
'[Entidade']]],Table8[[Código do agregado '[Entidade']]:[Código do agregado
'[1º Direito']]],8,FALSE),".",Table9[[#This Row],[Membro]])))</f>
        <v/>
      </c>
      <c r="C2989" s="278"/>
      <c r="D2989" s="279"/>
      <c r="E2989" s="280" t="str">
        <f ca="1">IF(Table9[[#This Row],[Data de nascimento (aaaa-mm-dd)]]="","",(IF(A2989="","",DATEDIF(D2989,NOW(),"y"))))</f>
        <v/>
      </c>
      <c r="F2989" s="281"/>
      <c r="G2989" s="282"/>
      <c r="H2989" s="283" t="str">
        <f>IF(G2989="","",IF(G2989&gt;(auxiliar!L$2*14),"Sim","Não"))</f>
        <v/>
      </c>
      <c r="I2989" s="384" t="str">
        <f t="shared" si="203"/>
        <v/>
      </c>
      <c r="J2989" s="381" t="str">
        <f>IF(Table9[[#This Row],[Código do agregado
'[Entidade']]]="","",IF(A2989&lt;&gt;A2988,"A",IF(J2988="A","B",IF(J2988="B","C",IF(J2988="C","D",IF(J2988="D","E",IF(J2988="E","F",IF(J2988="F","G",IF(J2988="G","H",IF(J2988="H","I",IF(J2988="I","J",IF(J2988="J","K",IF(J2988="K","L",IF(J2988="L","M",IF(J2988="M","N",IF(J2988="N","O",IF(J2988="O","P",IF(J2988="P","Q"))))))))))))))))))</f>
        <v/>
      </c>
      <c r="K2989" s="284" t="str">
        <f t="shared" si="200"/>
        <v/>
      </c>
      <c r="L2989" s="285" t="str">
        <f t="shared" si="201"/>
        <v/>
      </c>
      <c r="M2989" s="286" t="str">
        <f t="shared" ca="1" si="202"/>
        <v/>
      </c>
    </row>
    <row r="2990" spans="1:13" x14ac:dyDescent="0.25">
      <c r="A2990" s="276"/>
      <c r="B2990" s="287" t="str">
        <f>IF(Table9[[#This Row],[Código do agregado
'[Entidade']]]="","",(CONCATENATE(VLOOKUP(Table9[[#This Row],[Código do agregado
'[Entidade']]],Table8[[Código do agregado '[Entidade']]:[Código do agregado
'[1º Direito']]],8,FALSE),".",Table9[[#This Row],[Membro]])))</f>
        <v/>
      </c>
      <c r="C2990" s="278"/>
      <c r="D2990" s="279"/>
      <c r="E2990" s="280" t="str">
        <f ca="1">IF(Table9[[#This Row],[Data de nascimento (aaaa-mm-dd)]]="","",(IF(A2990="","",DATEDIF(D2990,NOW(),"y"))))</f>
        <v/>
      </c>
      <c r="F2990" s="281"/>
      <c r="G2990" s="282"/>
      <c r="H2990" s="283" t="str">
        <f>IF(G2990="","",IF(G2990&gt;(auxiliar!L$2*14),"Sim","Não"))</f>
        <v/>
      </c>
      <c r="I2990" s="384" t="str">
        <f t="shared" si="203"/>
        <v/>
      </c>
      <c r="J2990" s="381" t="str">
        <f>IF(Table9[[#This Row],[Código do agregado
'[Entidade']]]="","",IF(A2990&lt;&gt;A2989,"A",IF(J2989="A","B",IF(J2989="B","C",IF(J2989="C","D",IF(J2989="D","E",IF(J2989="E","F",IF(J2989="F","G",IF(J2989="G","H",IF(J2989="H","I",IF(J2989="I","J",IF(J2989="J","K",IF(J2989="K","L",IF(J2989="L","M",IF(J2989="M","N",IF(J2989="N","O",IF(J2989="O","P",IF(J2989="P","Q"))))))))))))))))))</f>
        <v/>
      </c>
      <c r="K2990" s="284" t="str">
        <f t="shared" si="200"/>
        <v/>
      </c>
      <c r="L2990" s="285" t="str">
        <f t="shared" si="201"/>
        <v/>
      </c>
      <c r="M2990" s="286" t="str">
        <f t="shared" ca="1" si="202"/>
        <v/>
      </c>
    </row>
    <row r="2991" spans="1:13" x14ac:dyDescent="0.25">
      <c r="A2991" s="276"/>
      <c r="B2991" s="287" t="str">
        <f>IF(Table9[[#This Row],[Código do agregado
'[Entidade']]]="","",(CONCATENATE(VLOOKUP(Table9[[#This Row],[Código do agregado
'[Entidade']]],Table8[[Código do agregado '[Entidade']]:[Código do agregado
'[1º Direito']]],8,FALSE),".",Table9[[#This Row],[Membro]])))</f>
        <v/>
      </c>
      <c r="C2991" s="278"/>
      <c r="D2991" s="279"/>
      <c r="E2991" s="280" t="str">
        <f ca="1">IF(Table9[[#This Row],[Data de nascimento (aaaa-mm-dd)]]="","",(IF(A2991="","",DATEDIF(D2991,NOW(),"y"))))</f>
        <v/>
      </c>
      <c r="F2991" s="281"/>
      <c r="G2991" s="282"/>
      <c r="H2991" s="283" t="str">
        <f>IF(G2991="","",IF(G2991&gt;(auxiliar!L$2*14),"Sim","Não"))</f>
        <v/>
      </c>
      <c r="I2991" s="384" t="str">
        <f t="shared" si="203"/>
        <v/>
      </c>
      <c r="J2991" s="381" t="str">
        <f>IF(Table9[[#This Row],[Código do agregado
'[Entidade']]]="","",IF(A2991&lt;&gt;A2990,"A",IF(J2990="A","B",IF(J2990="B","C",IF(J2990="C","D",IF(J2990="D","E",IF(J2990="E","F",IF(J2990="F","G",IF(J2990="G","H",IF(J2990="H","I",IF(J2990="I","J",IF(J2990="J","K",IF(J2990="K","L",IF(J2990="L","M",IF(J2990="M","N",IF(J2990="N","O",IF(J2990="O","P",IF(J2990="P","Q"))))))))))))))))))</f>
        <v/>
      </c>
      <c r="K2991" s="284" t="str">
        <f t="shared" si="200"/>
        <v/>
      </c>
      <c r="L2991" s="285" t="str">
        <f t="shared" si="201"/>
        <v/>
      </c>
      <c r="M2991" s="286" t="str">
        <f t="shared" ca="1" si="202"/>
        <v/>
      </c>
    </row>
    <row r="2992" spans="1:13" x14ac:dyDescent="0.25">
      <c r="A2992" s="276"/>
      <c r="B2992" s="287" t="str">
        <f>IF(Table9[[#This Row],[Código do agregado
'[Entidade']]]="","",(CONCATENATE(VLOOKUP(Table9[[#This Row],[Código do agregado
'[Entidade']]],Table8[[Código do agregado '[Entidade']]:[Código do agregado
'[1º Direito']]],8,FALSE),".",Table9[[#This Row],[Membro]])))</f>
        <v/>
      </c>
      <c r="C2992" s="278"/>
      <c r="D2992" s="279"/>
      <c r="E2992" s="280" t="str">
        <f ca="1">IF(Table9[[#This Row],[Data de nascimento (aaaa-mm-dd)]]="","",(IF(A2992="","",DATEDIF(D2992,NOW(),"y"))))</f>
        <v/>
      </c>
      <c r="F2992" s="281"/>
      <c r="G2992" s="282"/>
      <c r="H2992" s="283" t="str">
        <f>IF(G2992="","",IF(G2992&gt;(auxiliar!L$2*14),"Sim","Não"))</f>
        <v/>
      </c>
      <c r="I2992" s="384" t="str">
        <f t="shared" si="203"/>
        <v/>
      </c>
      <c r="J2992" s="381" t="str">
        <f>IF(Table9[[#This Row],[Código do agregado
'[Entidade']]]="","",IF(A2992&lt;&gt;A2991,"A",IF(J2991="A","B",IF(J2991="B","C",IF(J2991="C","D",IF(J2991="D","E",IF(J2991="E","F",IF(J2991="F","G",IF(J2991="G","H",IF(J2991="H","I",IF(J2991="I","J",IF(J2991="J","K",IF(J2991="K","L",IF(J2991="L","M",IF(J2991="M","N",IF(J2991="N","O",IF(J2991="O","P",IF(J2991="P","Q"))))))))))))))))))</f>
        <v/>
      </c>
      <c r="K2992" s="284" t="str">
        <f t="shared" si="200"/>
        <v/>
      </c>
      <c r="L2992" s="285" t="str">
        <f t="shared" si="201"/>
        <v/>
      </c>
      <c r="M2992" s="286" t="str">
        <f t="shared" ca="1" si="202"/>
        <v/>
      </c>
    </row>
    <row r="2993" spans="1:13" x14ac:dyDescent="0.25">
      <c r="A2993" s="276"/>
      <c r="B2993" s="287" t="str">
        <f>IF(Table9[[#This Row],[Código do agregado
'[Entidade']]]="","",(CONCATENATE(VLOOKUP(Table9[[#This Row],[Código do agregado
'[Entidade']]],Table8[[Código do agregado '[Entidade']]:[Código do agregado
'[1º Direito']]],8,FALSE),".",Table9[[#This Row],[Membro]])))</f>
        <v/>
      </c>
      <c r="C2993" s="278"/>
      <c r="D2993" s="279"/>
      <c r="E2993" s="280" t="str">
        <f ca="1">IF(Table9[[#This Row],[Data de nascimento (aaaa-mm-dd)]]="","",(IF(A2993="","",DATEDIF(D2993,NOW(),"y"))))</f>
        <v/>
      </c>
      <c r="F2993" s="281"/>
      <c r="G2993" s="282"/>
      <c r="H2993" s="283" t="str">
        <f>IF(G2993="","",IF(G2993&gt;(auxiliar!L$2*14),"Sim","Não"))</f>
        <v/>
      </c>
      <c r="I2993" s="384" t="str">
        <f t="shared" si="203"/>
        <v/>
      </c>
      <c r="J2993" s="381" t="str">
        <f>IF(Table9[[#This Row],[Código do agregado
'[Entidade']]]="","",IF(A2993&lt;&gt;A2992,"A",IF(J2992="A","B",IF(J2992="B","C",IF(J2992="C","D",IF(J2992="D","E",IF(J2992="E","F",IF(J2992="F","G",IF(J2992="G","H",IF(J2992="H","I",IF(J2992="I","J",IF(J2992="J","K",IF(J2992="K","L",IF(J2992="L","M",IF(J2992="M","N",IF(J2992="N","O",IF(J2992="O","P",IF(J2992="P","Q"))))))))))))))))))</f>
        <v/>
      </c>
      <c r="K2993" s="284" t="str">
        <f t="shared" si="200"/>
        <v/>
      </c>
      <c r="L2993" s="285" t="str">
        <f t="shared" si="201"/>
        <v/>
      </c>
      <c r="M2993" s="286" t="str">
        <f t="shared" ca="1" si="202"/>
        <v/>
      </c>
    </row>
    <row r="2994" spans="1:13" x14ac:dyDescent="0.25">
      <c r="A2994" s="276"/>
      <c r="B2994" s="287" t="str">
        <f>IF(Table9[[#This Row],[Código do agregado
'[Entidade']]]="","",(CONCATENATE(VLOOKUP(Table9[[#This Row],[Código do agregado
'[Entidade']]],Table8[[Código do agregado '[Entidade']]:[Código do agregado
'[1º Direito']]],8,FALSE),".",Table9[[#This Row],[Membro]])))</f>
        <v/>
      </c>
      <c r="C2994" s="278"/>
      <c r="D2994" s="279"/>
      <c r="E2994" s="280" t="str">
        <f ca="1">IF(Table9[[#This Row],[Data de nascimento (aaaa-mm-dd)]]="","",(IF(A2994="","",DATEDIF(D2994,NOW(),"y"))))</f>
        <v/>
      </c>
      <c r="F2994" s="281"/>
      <c r="G2994" s="282"/>
      <c r="H2994" s="283" t="str">
        <f>IF(G2994="","",IF(G2994&gt;(auxiliar!L$2*14),"Sim","Não"))</f>
        <v/>
      </c>
      <c r="I2994" s="384" t="str">
        <f t="shared" si="203"/>
        <v/>
      </c>
      <c r="J2994" s="381" t="str">
        <f>IF(Table9[[#This Row],[Código do agregado
'[Entidade']]]="","",IF(A2994&lt;&gt;A2993,"A",IF(J2993="A","B",IF(J2993="B","C",IF(J2993="C","D",IF(J2993="D","E",IF(J2993="E","F",IF(J2993="F","G",IF(J2993="G","H",IF(J2993="H","I",IF(J2993="I","J",IF(J2993="J","K",IF(J2993="K","L",IF(J2993="L","M",IF(J2993="M","N",IF(J2993="N","O",IF(J2993="O","P",IF(J2993="P","Q"))))))))))))))))))</f>
        <v/>
      </c>
      <c r="K2994" s="284" t="str">
        <f t="shared" si="200"/>
        <v/>
      </c>
      <c r="L2994" s="285" t="str">
        <f t="shared" si="201"/>
        <v/>
      </c>
      <c r="M2994" s="286" t="str">
        <f t="shared" ca="1" si="202"/>
        <v/>
      </c>
    </row>
    <row r="2995" spans="1:13" x14ac:dyDescent="0.25">
      <c r="A2995" s="276"/>
      <c r="B2995" s="287" t="str">
        <f>IF(Table9[[#This Row],[Código do agregado
'[Entidade']]]="","",(CONCATENATE(VLOOKUP(Table9[[#This Row],[Código do agregado
'[Entidade']]],Table8[[Código do agregado '[Entidade']]:[Código do agregado
'[1º Direito']]],8,FALSE),".",Table9[[#This Row],[Membro]])))</f>
        <v/>
      </c>
      <c r="C2995" s="278"/>
      <c r="D2995" s="279"/>
      <c r="E2995" s="280" t="str">
        <f ca="1">IF(Table9[[#This Row],[Data de nascimento (aaaa-mm-dd)]]="","",(IF(A2995="","",DATEDIF(D2995,NOW(),"y"))))</f>
        <v/>
      </c>
      <c r="F2995" s="281"/>
      <c r="G2995" s="282"/>
      <c r="H2995" s="283" t="str">
        <f>IF(G2995="","",IF(G2995&gt;(auxiliar!L$2*14),"Sim","Não"))</f>
        <v/>
      </c>
      <c r="I2995" s="384" t="str">
        <f t="shared" si="203"/>
        <v/>
      </c>
      <c r="J2995" s="381" t="str">
        <f>IF(Table9[[#This Row],[Código do agregado
'[Entidade']]]="","",IF(A2995&lt;&gt;A2994,"A",IF(J2994="A","B",IF(J2994="B","C",IF(J2994="C","D",IF(J2994="D","E",IF(J2994="E","F",IF(J2994="F","G",IF(J2994="G","H",IF(J2994="H","I",IF(J2994="I","J",IF(J2994="J","K",IF(J2994="K","L",IF(J2994="L","M",IF(J2994="M","N",IF(J2994="N","O",IF(J2994="O","P",IF(J2994="P","Q"))))))))))))))))))</f>
        <v/>
      </c>
      <c r="K2995" s="284" t="str">
        <f t="shared" si="200"/>
        <v/>
      </c>
      <c r="L2995" s="285" t="str">
        <f t="shared" si="201"/>
        <v/>
      </c>
      <c r="M2995" s="286" t="str">
        <f t="shared" ca="1" si="202"/>
        <v/>
      </c>
    </row>
    <row r="2996" spans="1:13" x14ac:dyDescent="0.25">
      <c r="A2996" s="276"/>
      <c r="B2996" s="287" t="str">
        <f>IF(Table9[[#This Row],[Código do agregado
'[Entidade']]]="","",(CONCATENATE(VLOOKUP(Table9[[#This Row],[Código do agregado
'[Entidade']]],Table8[[Código do agregado '[Entidade']]:[Código do agregado
'[1º Direito']]],8,FALSE),".",Table9[[#This Row],[Membro]])))</f>
        <v/>
      </c>
      <c r="C2996" s="278"/>
      <c r="D2996" s="279"/>
      <c r="E2996" s="280" t="str">
        <f ca="1">IF(Table9[[#This Row],[Data de nascimento (aaaa-mm-dd)]]="","",(IF(A2996="","",DATEDIF(D2996,NOW(),"y"))))</f>
        <v/>
      </c>
      <c r="F2996" s="281"/>
      <c r="G2996" s="282"/>
      <c r="H2996" s="283" t="str">
        <f>IF(G2996="","",IF(G2996&gt;(auxiliar!L$2*14),"Sim","Não"))</f>
        <v/>
      </c>
      <c r="I2996" s="384" t="str">
        <f t="shared" si="203"/>
        <v/>
      </c>
      <c r="J2996" s="381" t="str">
        <f>IF(Table9[[#This Row],[Código do agregado
'[Entidade']]]="","",IF(A2996&lt;&gt;A2995,"A",IF(J2995="A","B",IF(J2995="B","C",IF(J2995="C","D",IF(J2995="D","E",IF(J2995="E","F",IF(J2995="F","G",IF(J2995="G","H",IF(J2995="H","I",IF(J2995="I","J",IF(J2995="J","K",IF(J2995="K","L",IF(J2995="L","M",IF(J2995="M","N",IF(J2995="N","O",IF(J2995="O","P",IF(J2995="P","Q"))))))))))))))))))</f>
        <v/>
      </c>
      <c r="K2996" s="284" t="str">
        <f t="shared" si="200"/>
        <v/>
      </c>
      <c r="L2996" s="285" t="str">
        <f t="shared" si="201"/>
        <v/>
      </c>
      <c r="M2996" s="286" t="str">
        <f t="shared" ca="1" si="202"/>
        <v/>
      </c>
    </row>
    <row r="2997" spans="1:13" x14ac:dyDescent="0.25">
      <c r="A2997" s="276"/>
      <c r="B2997" s="287" t="str">
        <f>IF(Table9[[#This Row],[Código do agregado
'[Entidade']]]="","",(CONCATENATE(VLOOKUP(Table9[[#This Row],[Código do agregado
'[Entidade']]],Table8[[Código do agregado '[Entidade']]:[Código do agregado
'[1º Direito']]],8,FALSE),".",Table9[[#This Row],[Membro]])))</f>
        <v/>
      </c>
      <c r="C2997" s="278"/>
      <c r="D2997" s="279"/>
      <c r="E2997" s="280" t="str">
        <f ca="1">IF(Table9[[#This Row],[Data de nascimento (aaaa-mm-dd)]]="","",(IF(A2997="","",DATEDIF(D2997,NOW(),"y"))))</f>
        <v/>
      </c>
      <c r="F2997" s="281"/>
      <c r="G2997" s="282"/>
      <c r="H2997" s="283" t="str">
        <f>IF(G2997="","",IF(G2997&gt;(auxiliar!L$2*14),"Sim","Não"))</f>
        <v/>
      </c>
      <c r="I2997" s="384" t="str">
        <f t="shared" si="203"/>
        <v/>
      </c>
      <c r="J2997" s="381" t="str">
        <f>IF(Table9[[#This Row],[Código do agregado
'[Entidade']]]="","",IF(A2997&lt;&gt;A2996,"A",IF(J2996="A","B",IF(J2996="B","C",IF(J2996="C","D",IF(J2996="D","E",IF(J2996="E","F",IF(J2996="F","G",IF(J2996="G","H",IF(J2996="H","I",IF(J2996="I","J",IF(J2996="J","K",IF(J2996="K","L",IF(J2996="L","M",IF(J2996="M","N",IF(J2996="N","O",IF(J2996="O","P",IF(J2996="P","Q"))))))))))))))))))</f>
        <v/>
      </c>
      <c r="K2997" s="284" t="str">
        <f t="shared" si="200"/>
        <v/>
      </c>
      <c r="L2997" s="285" t="str">
        <f t="shared" si="201"/>
        <v/>
      </c>
      <c r="M2997" s="286" t="str">
        <f t="shared" ca="1" si="202"/>
        <v/>
      </c>
    </row>
    <row r="2998" spans="1:13" x14ac:dyDescent="0.25">
      <c r="A2998" s="276"/>
      <c r="B2998" s="287" t="str">
        <f>IF(Table9[[#This Row],[Código do agregado
'[Entidade']]]="","",(CONCATENATE(VLOOKUP(Table9[[#This Row],[Código do agregado
'[Entidade']]],Table8[[Código do agregado '[Entidade']]:[Código do agregado
'[1º Direito']]],8,FALSE),".",Table9[[#This Row],[Membro]])))</f>
        <v/>
      </c>
      <c r="C2998" s="278"/>
      <c r="D2998" s="279"/>
      <c r="E2998" s="280" t="str">
        <f ca="1">IF(Table9[[#This Row],[Data de nascimento (aaaa-mm-dd)]]="","",(IF(A2998="","",DATEDIF(D2998,NOW(),"y"))))</f>
        <v/>
      </c>
      <c r="F2998" s="281"/>
      <c r="G2998" s="282"/>
      <c r="H2998" s="283" t="str">
        <f>IF(G2998="","",IF(G2998&gt;(auxiliar!L$2*14),"Sim","Não"))</f>
        <v/>
      </c>
      <c r="I2998" s="384" t="str">
        <f t="shared" si="203"/>
        <v/>
      </c>
      <c r="J2998" s="381" t="str">
        <f>IF(Table9[[#This Row],[Código do agregado
'[Entidade']]]="","",IF(A2998&lt;&gt;A2997,"A",IF(J2997="A","B",IF(J2997="B","C",IF(J2997="C","D",IF(J2997="D","E",IF(J2997="E","F",IF(J2997="F","G",IF(J2997="G","H",IF(J2997="H","I",IF(J2997="I","J",IF(J2997="J","K",IF(J2997="K","L",IF(J2997="L","M",IF(J2997="M","N",IF(J2997="N","O",IF(J2997="O","P",IF(J2997="P","Q"))))))))))))))))))</f>
        <v/>
      </c>
      <c r="K2998" s="284" t="str">
        <f t="shared" si="200"/>
        <v/>
      </c>
      <c r="L2998" s="285" t="str">
        <f t="shared" si="201"/>
        <v/>
      </c>
      <c r="M2998" s="286" t="str">
        <f t="shared" ca="1" si="202"/>
        <v/>
      </c>
    </row>
    <row r="2999" spans="1:13" x14ac:dyDescent="0.25">
      <c r="A2999" s="276"/>
      <c r="B2999" s="287" t="str">
        <f>IF(Table9[[#This Row],[Código do agregado
'[Entidade']]]="","",(CONCATENATE(VLOOKUP(Table9[[#This Row],[Código do agregado
'[Entidade']]],Table8[[Código do agregado '[Entidade']]:[Código do agregado
'[1º Direito']]],8,FALSE),".",Table9[[#This Row],[Membro]])))</f>
        <v/>
      </c>
      <c r="C2999" s="278"/>
      <c r="D2999" s="279"/>
      <c r="E2999" s="280" t="str">
        <f ca="1">IF(Table9[[#This Row],[Data de nascimento (aaaa-mm-dd)]]="","",(IF(A2999="","",DATEDIF(D2999,NOW(),"y"))))</f>
        <v/>
      </c>
      <c r="F2999" s="281"/>
      <c r="G2999" s="282"/>
      <c r="H2999" s="283" t="str">
        <f>IF(G2999="","",IF(G2999&gt;(auxiliar!L$2*14),"Sim","Não"))</f>
        <v/>
      </c>
      <c r="I2999" s="384" t="str">
        <f t="shared" si="203"/>
        <v/>
      </c>
      <c r="J2999" s="381" t="str">
        <f>IF(Table9[[#This Row],[Código do agregado
'[Entidade']]]="","",IF(A2999&lt;&gt;A2998,"A",IF(J2998="A","B",IF(J2998="B","C",IF(J2998="C","D",IF(J2998="D","E",IF(J2998="E","F",IF(J2998="F","G",IF(J2998="G","H",IF(J2998="H","I",IF(J2998="I","J",IF(J2998="J","K",IF(J2998="K","L",IF(J2998="L","M",IF(J2998="M","N",IF(J2998="N","O",IF(J2998="O","P",IF(J2998="P","Q"))))))))))))))))))</f>
        <v/>
      </c>
      <c r="K2999" s="284" t="str">
        <f t="shared" si="200"/>
        <v/>
      </c>
      <c r="L2999" s="285" t="str">
        <f t="shared" si="201"/>
        <v/>
      </c>
      <c r="M2999" s="286" t="str">
        <f t="shared" ca="1" si="202"/>
        <v/>
      </c>
    </row>
    <row r="3000" spans="1:13" x14ac:dyDescent="0.25">
      <c r="A3000" s="276"/>
      <c r="B3000" s="287" t="str">
        <f>IF(Table9[[#This Row],[Código do agregado
'[Entidade']]]="","",(CONCATENATE(VLOOKUP(Table9[[#This Row],[Código do agregado
'[Entidade']]],Table8[[Código do agregado '[Entidade']]:[Código do agregado
'[1º Direito']]],8,FALSE),".",Table9[[#This Row],[Membro]])))</f>
        <v/>
      </c>
      <c r="C3000" s="278"/>
      <c r="D3000" s="279"/>
      <c r="E3000" s="280" t="str">
        <f ca="1">IF(Table9[[#This Row],[Data de nascimento (aaaa-mm-dd)]]="","",(IF(A3000="","",DATEDIF(D3000,NOW(),"y"))))</f>
        <v/>
      </c>
      <c r="F3000" s="281"/>
      <c r="G3000" s="282"/>
      <c r="H3000" s="283" t="str">
        <f>IF(G3000="","",IF(G3000&gt;(auxiliar!L$2*14),"Sim","Não"))</f>
        <v/>
      </c>
      <c r="I3000" s="384" t="str">
        <f t="shared" si="203"/>
        <v/>
      </c>
      <c r="J3000" s="381" t="str">
        <f>IF(Table9[[#This Row],[Código do agregado
'[Entidade']]]="","",IF(A3000&lt;&gt;A2999,"A",IF(J2999="A","B",IF(J2999="B","C",IF(J2999="C","D",IF(J2999="D","E",IF(J2999="E","F",IF(J2999="F","G",IF(J2999="G","H",IF(J2999="H","I",IF(J2999="I","J",IF(J2999="J","K",IF(J2999="K","L",IF(J2999="L","M",IF(J2999="M","N",IF(J2999="N","O",IF(J2999="O","P",IF(J2999="P","Q"))))))))))))))))))</f>
        <v/>
      </c>
      <c r="K3000" s="284" t="str">
        <f t="shared" si="200"/>
        <v/>
      </c>
      <c r="L3000" s="285" t="str">
        <f t="shared" si="201"/>
        <v/>
      </c>
      <c r="M3000" s="286" t="str">
        <f t="shared" ca="1" si="202"/>
        <v/>
      </c>
    </row>
    <row r="3001" spans="1:13" x14ac:dyDescent="0.25">
      <c r="A3001" s="276"/>
      <c r="B3001" s="287" t="str">
        <f>IF(Table9[[#This Row],[Código do agregado
'[Entidade']]]="","",(CONCATENATE(VLOOKUP(Table9[[#This Row],[Código do agregado
'[Entidade']]],Table8[[Código do agregado '[Entidade']]:[Código do agregado
'[1º Direito']]],8,FALSE),".",Table9[[#This Row],[Membro]])))</f>
        <v/>
      </c>
      <c r="C3001" s="278"/>
      <c r="D3001" s="279"/>
      <c r="E3001" s="280" t="str">
        <f ca="1">IF(Table9[[#This Row],[Data de nascimento (aaaa-mm-dd)]]="","",(IF(A3001="","",DATEDIF(D3001,NOW(),"y"))))</f>
        <v/>
      </c>
      <c r="F3001" s="281"/>
      <c r="G3001" s="282"/>
      <c r="H3001" s="283" t="str">
        <f>IF(G3001="","",IF(G3001&gt;(auxiliar!L$2*14),"Sim","Não"))</f>
        <v/>
      </c>
      <c r="I3001" s="384" t="str">
        <f t="shared" si="203"/>
        <v/>
      </c>
      <c r="J3001" s="381" t="str">
        <f>IF(Table9[[#This Row],[Código do agregado
'[Entidade']]]="","",IF(A3001&lt;&gt;A3000,"A",IF(J3000="A","B",IF(J3000="B","C",IF(J3000="C","D",IF(J3000="D","E",IF(J3000="E","F",IF(J3000="F","G",IF(J3000="G","H",IF(J3000="H","I",IF(J3000="I","J",IF(J3000="J","K",IF(J3000="K","L",IF(J3000="L","M",IF(J3000="M","N",IF(J3000="N","O",IF(J3000="O","P",IF(J3000="P","Q"))))))))))))))))))</f>
        <v/>
      </c>
      <c r="K3001" s="284" t="str">
        <f t="shared" si="200"/>
        <v/>
      </c>
      <c r="L3001" s="285" t="str">
        <f t="shared" si="201"/>
        <v/>
      </c>
      <c r="M3001" s="286" t="str">
        <f t="shared" ca="1" si="202"/>
        <v/>
      </c>
    </row>
    <row r="3002" spans="1:13" x14ac:dyDescent="0.25">
      <c r="A3002" s="276"/>
      <c r="B3002" s="287" t="str">
        <f>IF(Table9[[#This Row],[Código do agregado
'[Entidade']]]="","",(CONCATENATE(VLOOKUP(Table9[[#This Row],[Código do agregado
'[Entidade']]],Table8[[Código do agregado '[Entidade']]:[Código do agregado
'[1º Direito']]],8,FALSE),".",Table9[[#This Row],[Membro]])))</f>
        <v/>
      </c>
      <c r="C3002" s="278"/>
      <c r="D3002" s="279"/>
      <c r="E3002" s="280" t="str">
        <f ca="1">IF(Table9[[#This Row],[Data de nascimento (aaaa-mm-dd)]]="","",(IF(A3002="","",DATEDIF(D3002,NOW(),"y"))))</f>
        <v/>
      </c>
      <c r="F3002" s="281"/>
      <c r="G3002" s="282"/>
      <c r="H3002" s="283" t="str">
        <f>IF(G3002="","",IF(G3002&gt;(auxiliar!L$2*14),"Sim","Não"))</f>
        <v/>
      </c>
      <c r="I3002" s="384" t="str">
        <f t="shared" si="203"/>
        <v/>
      </c>
      <c r="J3002" s="381" t="str">
        <f>IF(Table9[[#This Row],[Código do agregado
'[Entidade']]]="","",IF(A3002&lt;&gt;A3001,"A",IF(J3001="A","B",IF(J3001="B","C",IF(J3001="C","D",IF(J3001="D","E",IF(J3001="E","F",IF(J3001="F","G",IF(J3001="G","H",IF(J3001="H","I",IF(J3001="I","J",IF(J3001="J","K",IF(J3001="K","L",IF(J3001="L","M",IF(J3001="M","N",IF(J3001="N","O",IF(J3001="O","P",IF(J3001="P","Q"))))))))))))))))))</f>
        <v/>
      </c>
      <c r="K3002" s="284" t="str">
        <f t="shared" si="200"/>
        <v/>
      </c>
      <c r="L3002" s="285" t="str">
        <f t="shared" si="201"/>
        <v/>
      </c>
      <c r="M3002" s="286" t="str">
        <f t="shared" ca="1" si="202"/>
        <v/>
      </c>
    </row>
    <row r="3003" spans="1:13" x14ac:dyDescent="0.25">
      <c r="A3003" s="276"/>
      <c r="B3003" s="287" t="str">
        <f>IF(Table9[[#This Row],[Código do agregado
'[Entidade']]]="","",(CONCATENATE(VLOOKUP(Table9[[#This Row],[Código do agregado
'[Entidade']]],Table8[[Código do agregado '[Entidade']]:[Código do agregado
'[1º Direito']]],8,FALSE),".",Table9[[#This Row],[Membro]])))</f>
        <v/>
      </c>
      <c r="C3003" s="278"/>
      <c r="D3003" s="279"/>
      <c r="E3003" s="280" t="str">
        <f ca="1">IF(Table9[[#This Row],[Data de nascimento (aaaa-mm-dd)]]="","",(IF(A3003="","",DATEDIF(D3003,NOW(),"y"))))</f>
        <v/>
      </c>
      <c r="F3003" s="281"/>
      <c r="G3003" s="282"/>
      <c r="H3003" s="283" t="str">
        <f>IF(G3003="","",IF(G3003&gt;(auxiliar!L$2*14),"Sim","Não"))</f>
        <v/>
      </c>
      <c r="I3003" s="384" t="str">
        <f t="shared" si="203"/>
        <v/>
      </c>
      <c r="J3003" s="381" t="str">
        <f>IF(Table9[[#This Row],[Código do agregado
'[Entidade']]]="","",IF(A3003&lt;&gt;A3002,"A",IF(J3002="A","B",IF(J3002="B","C",IF(J3002="C","D",IF(J3002="D","E",IF(J3002="E","F",IF(J3002="F","G",IF(J3002="G","H",IF(J3002="H","I",IF(J3002="I","J",IF(J3002="J","K",IF(J3002="K","L",IF(J3002="L","M",IF(J3002="M","N",IF(J3002="N","O",IF(J3002="O","P",IF(J3002="P","Q"))))))))))))))))))</f>
        <v/>
      </c>
      <c r="K3003" s="284" t="str">
        <f t="shared" si="200"/>
        <v/>
      </c>
      <c r="L3003" s="285" t="str">
        <f t="shared" si="201"/>
        <v/>
      </c>
      <c r="M3003" s="286" t="str">
        <f t="shared" ca="1" si="202"/>
        <v/>
      </c>
    </row>
    <row r="3004" spans="1:13" x14ac:dyDescent="0.25">
      <c r="A3004" s="276"/>
      <c r="B3004" s="287" t="str">
        <f>IF(Table9[[#This Row],[Código do agregado
'[Entidade']]]="","",(CONCATENATE(VLOOKUP(Table9[[#This Row],[Código do agregado
'[Entidade']]],Table8[[Código do agregado '[Entidade']]:[Código do agregado
'[1º Direito']]],8,FALSE),".",Table9[[#This Row],[Membro]])))</f>
        <v/>
      </c>
      <c r="C3004" s="278"/>
      <c r="D3004" s="279"/>
      <c r="E3004" s="280" t="str">
        <f ca="1">IF(Table9[[#This Row],[Data de nascimento (aaaa-mm-dd)]]="","",(IF(A3004="","",DATEDIF(D3004,NOW(),"y"))))</f>
        <v/>
      </c>
      <c r="F3004" s="281"/>
      <c r="G3004" s="282"/>
      <c r="H3004" s="283" t="str">
        <f>IF(G3004="","",IF(G3004&gt;(auxiliar!L$2*14),"Sim","Não"))</f>
        <v/>
      </c>
      <c r="I3004" s="384" t="str">
        <f t="shared" si="203"/>
        <v/>
      </c>
      <c r="J3004" s="381" t="str">
        <f>IF(Table9[[#This Row],[Código do agregado
'[Entidade']]]="","",IF(A3004&lt;&gt;A3003,"A",IF(J3003="A","B",IF(J3003="B","C",IF(J3003="C","D",IF(J3003="D","E",IF(J3003="E","F",IF(J3003="F","G",IF(J3003="G","H",IF(J3003="H","I",IF(J3003="I","J",IF(J3003="J","K",IF(J3003="K","L",IF(J3003="L","M",IF(J3003="M","N",IF(J3003="N","O",IF(J3003="O","P",IF(J3003="P","Q"))))))))))))))))))</f>
        <v/>
      </c>
      <c r="K3004" s="284" t="str">
        <f t="shared" si="200"/>
        <v/>
      </c>
      <c r="L3004" s="285" t="str">
        <f t="shared" si="201"/>
        <v/>
      </c>
      <c r="M3004" s="286" t="str">
        <f t="shared" ca="1" si="202"/>
        <v/>
      </c>
    </row>
    <row r="3005" spans="1:13" x14ac:dyDescent="0.25">
      <c r="A3005" s="276"/>
      <c r="B3005" s="287" t="str">
        <f>IF(Table9[[#This Row],[Código do agregado
'[Entidade']]]="","",(CONCATENATE(VLOOKUP(Table9[[#This Row],[Código do agregado
'[Entidade']]],Table8[[Código do agregado '[Entidade']]:[Código do agregado
'[1º Direito']]],8,FALSE),".",Table9[[#This Row],[Membro]])))</f>
        <v/>
      </c>
      <c r="C3005" s="278"/>
      <c r="D3005" s="279"/>
      <c r="E3005" s="280" t="str">
        <f ca="1">IF(Table9[[#This Row],[Data de nascimento (aaaa-mm-dd)]]="","",(IF(A3005="","",DATEDIF(D3005,NOW(),"y"))))</f>
        <v/>
      </c>
      <c r="F3005" s="281"/>
      <c r="G3005" s="282"/>
      <c r="H3005" s="283" t="str">
        <f>IF(G3005="","",IF(G3005&gt;(auxiliar!L$2*14),"Sim","Não"))</f>
        <v/>
      </c>
      <c r="I3005" s="384" t="str">
        <f t="shared" si="203"/>
        <v/>
      </c>
      <c r="J3005" s="381" t="str">
        <f>IF(Table9[[#This Row],[Código do agregado
'[Entidade']]]="","",IF(A3005&lt;&gt;A3004,"A",IF(J3004="A","B",IF(J3004="B","C",IF(J3004="C","D",IF(J3004="D","E",IF(J3004="E","F",IF(J3004="F","G",IF(J3004="G","H",IF(J3004="H","I",IF(J3004="I","J",IF(J3004="J","K",IF(J3004="K","L",IF(J3004="L","M",IF(J3004="M","N",IF(J3004="N","O",IF(J3004="O","P",IF(J3004="P","Q"))))))))))))))))))</f>
        <v/>
      </c>
      <c r="K3005" s="284" t="str">
        <f t="shared" si="200"/>
        <v/>
      </c>
      <c r="L3005" s="285" t="str">
        <f t="shared" si="201"/>
        <v/>
      </c>
      <c r="M3005" s="286" t="str">
        <f t="shared" ca="1" si="202"/>
        <v/>
      </c>
    </row>
    <row r="3006" spans="1:13" x14ac:dyDescent="0.25">
      <c r="A3006" s="276"/>
      <c r="B3006" s="287" t="str">
        <f>IF(Table9[[#This Row],[Código do agregado
'[Entidade']]]="","",(CONCATENATE(VLOOKUP(Table9[[#This Row],[Código do agregado
'[Entidade']]],Table8[[Código do agregado '[Entidade']]:[Código do agregado
'[1º Direito']]],8,FALSE),".",Table9[[#This Row],[Membro]])))</f>
        <v/>
      </c>
      <c r="C3006" s="278"/>
      <c r="D3006" s="279"/>
      <c r="E3006" s="280" t="str">
        <f ca="1">IF(Table9[[#This Row],[Data de nascimento (aaaa-mm-dd)]]="","",(IF(A3006="","",DATEDIF(D3006,NOW(),"y"))))</f>
        <v/>
      </c>
      <c r="F3006" s="281"/>
      <c r="G3006" s="282"/>
      <c r="H3006" s="283" t="str">
        <f>IF(G3006="","",IF(G3006&gt;(auxiliar!L$2*14),"Sim","Não"))</f>
        <v/>
      </c>
      <c r="I3006" s="384" t="str">
        <f t="shared" si="203"/>
        <v/>
      </c>
      <c r="J3006" s="381" t="str">
        <f>IF(Table9[[#This Row],[Código do agregado
'[Entidade']]]="","",IF(A3006&lt;&gt;A3005,"A",IF(J3005="A","B",IF(J3005="B","C",IF(J3005="C","D",IF(J3005="D","E",IF(J3005="E","F",IF(J3005="F","G",IF(J3005="G","H",IF(J3005="H","I",IF(J3005="I","J",IF(J3005="J","K",IF(J3005="K","L",IF(J3005="L","M",IF(J3005="M","N",IF(J3005="N","O",IF(J3005="O","P",IF(J3005="P","Q"))))))))))))))))))</f>
        <v/>
      </c>
      <c r="K3006" s="284" t="str">
        <f t="shared" si="200"/>
        <v/>
      </c>
      <c r="L3006" s="285" t="str">
        <f t="shared" si="201"/>
        <v/>
      </c>
      <c r="M3006" s="286" t="str">
        <f t="shared" ca="1" si="202"/>
        <v/>
      </c>
    </row>
    <row r="3007" spans="1:13" x14ac:dyDescent="0.25">
      <c r="A3007" s="276"/>
      <c r="B3007" s="287" t="str">
        <f>IF(Table9[[#This Row],[Código do agregado
'[Entidade']]]="","",(CONCATENATE(VLOOKUP(Table9[[#This Row],[Código do agregado
'[Entidade']]],Table8[[Código do agregado '[Entidade']]:[Código do agregado
'[1º Direito']]],8,FALSE),".",Table9[[#This Row],[Membro]])))</f>
        <v/>
      </c>
      <c r="C3007" s="278"/>
      <c r="D3007" s="279"/>
      <c r="E3007" s="280" t="str">
        <f ca="1">IF(Table9[[#This Row],[Data de nascimento (aaaa-mm-dd)]]="","",(IF(A3007="","",DATEDIF(D3007,NOW(),"y"))))</f>
        <v/>
      </c>
      <c r="F3007" s="281"/>
      <c r="G3007" s="282"/>
      <c r="H3007" s="283" t="str">
        <f>IF(G3007="","",IF(G3007&gt;(auxiliar!L$2*14),"Sim","Não"))</f>
        <v/>
      </c>
      <c r="I3007" s="384" t="str">
        <f t="shared" si="203"/>
        <v/>
      </c>
      <c r="J3007" s="381" t="str">
        <f>IF(Table9[[#This Row],[Código do agregado
'[Entidade']]]="","",IF(A3007&lt;&gt;A3006,"A",IF(J3006="A","B",IF(J3006="B","C",IF(J3006="C","D",IF(J3006="D","E",IF(J3006="E","F",IF(J3006="F","G",IF(J3006="G","H",IF(J3006="H","I",IF(J3006="I","J",IF(J3006="J","K",IF(J3006="K","L",IF(J3006="L","M",IF(J3006="M","N",IF(J3006="N","O",IF(J3006="O","P",IF(J3006="P","Q"))))))))))))))))))</f>
        <v/>
      </c>
      <c r="K3007" s="284" t="str">
        <f t="shared" si="200"/>
        <v/>
      </c>
      <c r="L3007" s="285" t="str">
        <f t="shared" si="201"/>
        <v/>
      </c>
      <c r="M3007" s="286" t="str">
        <f t="shared" ca="1" si="202"/>
        <v/>
      </c>
    </row>
    <row r="3008" spans="1:13" x14ac:dyDescent="0.25">
      <c r="A3008" s="276"/>
      <c r="B3008" s="287" t="str">
        <f>IF(Table9[[#This Row],[Código do agregado
'[Entidade']]]="","",(CONCATENATE(VLOOKUP(Table9[[#This Row],[Código do agregado
'[Entidade']]],Table8[[Código do agregado '[Entidade']]:[Código do agregado
'[1º Direito']]],8,FALSE),".",Table9[[#This Row],[Membro]])))</f>
        <v/>
      </c>
      <c r="C3008" s="278"/>
      <c r="D3008" s="279"/>
      <c r="E3008" s="280" t="str">
        <f ca="1">IF(Table9[[#This Row],[Data de nascimento (aaaa-mm-dd)]]="","",(IF(A3008="","",DATEDIF(D3008,NOW(),"y"))))</f>
        <v/>
      </c>
      <c r="F3008" s="281"/>
      <c r="G3008" s="282"/>
      <c r="H3008" s="283" t="str">
        <f>IF(G3008="","",IF(G3008&gt;(auxiliar!L$2*14),"Sim","Não"))</f>
        <v/>
      </c>
      <c r="I3008" s="384" t="str">
        <f t="shared" si="203"/>
        <v/>
      </c>
      <c r="J3008" s="381" t="str">
        <f>IF(Table9[[#This Row],[Código do agregado
'[Entidade']]]="","",IF(A3008&lt;&gt;A3007,"A",IF(J3007="A","B",IF(J3007="B","C",IF(J3007="C","D",IF(J3007="D","E",IF(J3007="E","F",IF(J3007="F","G",IF(J3007="G","H",IF(J3007="H","I",IF(J3007="I","J",IF(J3007="J","K",IF(J3007="K","L",IF(J3007="L","M",IF(J3007="M","N",IF(J3007="N","O",IF(J3007="O","P",IF(J3007="P","Q"))))))))))))))))))</f>
        <v/>
      </c>
      <c r="K3008" s="284" t="str">
        <f t="shared" si="200"/>
        <v/>
      </c>
      <c r="L3008" s="285" t="str">
        <f t="shared" si="201"/>
        <v/>
      </c>
      <c r="M3008" s="286" t="str">
        <f t="shared" ca="1" si="202"/>
        <v/>
      </c>
    </row>
    <row r="3009" spans="1:13" x14ac:dyDescent="0.25">
      <c r="A3009" s="276"/>
      <c r="B3009" s="287" t="str">
        <f>IF(Table9[[#This Row],[Código do agregado
'[Entidade']]]="","",(CONCATENATE(VLOOKUP(Table9[[#This Row],[Código do agregado
'[Entidade']]],Table8[[Código do agregado '[Entidade']]:[Código do agregado
'[1º Direito']]],8,FALSE),".",Table9[[#This Row],[Membro]])))</f>
        <v/>
      </c>
      <c r="C3009" s="278"/>
      <c r="D3009" s="279"/>
      <c r="E3009" s="280" t="str">
        <f ca="1">IF(Table9[[#This Row],[Data de nascimento (aaaa-mm-dd)]]="","",(IF(A3009="","",DATEDIF(D3009,NOW(),"y"))))</f>
        <v/>
      </c>
      <c r="F3009" s="281"/>
      <c r="G3009" s="282"/>
      <c r="H3009" s="283" t="str">
        <f>IF(G3009="","",IF(G3009&gt;(auxiliar!L$2*14),"Sim","Não"))</f>
        <v/>
      </c>
      <c r="I3009" s="384" t="str">
        <f t="shared" si="203"/>
        <v/>
      </c>
      <c r="J3009" s="381" t="str">
        <f>IF(Table9[[#This Row],[Código do agregado
'[Entidade']]]="","",IF(A3009&lt;&gt;A3008,"A",IF(J3008="A","B",IF(J3008="B","C",IF(J3008="C","D",IF(J3008="D","E",IF(J3008="E","F",IF(J3008="F","G",IF(J3008="G","H",IF(J3008="H","I",IF(J3008="I","J",IF(J3008="J","K",IF(J3008="K","L",IF(J3008="L","M",IF(J3008="M","N",IF(J3008="N","O",IF(J3008="O","P",IF(J3008="P","Q"))))))))))))))))))</f>
        <v/>
      </c>
      <c r="K3009" s="284" t="str">
        <f t="shared" si="200"/>
        <v/>
      </c>
      <c r="L3009" s="285" t="str">
        <f t="shared" si="201"/>
        <v/>
      </c>
      <c r="M3009" s="286" t="str">
        <f t="shared" ca="1" si="202"/>
        <v/>
      </c>
    </row>
    <row r="3010" spans="1:13" x14ac:dyDescent="0.25">
      <c r="A3010" s="276"/>
      <c r="B3010" s="287" t="str">
        <f>IF(Table9[[#This Row],[Código do agregado
'[Entidade']]]="","",(CONCATENATE(VLOOKUP(Table9[[#This Row],[Código do agregado
'[Entidade']]],Table8[[Código do agregado '[Entidade']]:[Código do agregado
'[1º Direito']]],8,FALSE),".",Table9[[#This Row],[Membro]])))</f>
        <v/>
      </c>
      <c r="C3010" s="278"/>
      <c r="D3010" s="279"/>
      <c r="E3010" s="280" t="str">
        <f ca="1">IF(Table9[[#This Row],[Data de nascimento (aaaa-mm-dd)]]="","",(IF(A3010="","",DATEDIF(D3010,NOW(),"y"))))</f>
        <v/>
      </c>
      <c r="F3010" s="281"/>
      <c r="G3010" s="282"/>
      <c r="H3010" s="283" t="str">
        <f>IF(G3010="","",IF(G3010&gt;(auxiliar!L$2*14),"Sim","Não"))</f>
        <v/>
      </c>
      <c r="I3010" s="384" t="str">
        <f t="shared" si="203"/>
        <v/>
      </c>
      <c r="J3010" s="381" t="str">
        <f>IF(Table9[[#This Row],[Código do agregado
'[Entidade']]]="","",IF(A3010&lt;&gt;A3009,"A",IF(J3009="A","B",IF(J3009="B","C",IF(J3009="C","D",IF(J3009="D","E",IF(J3009="E","F",IF(J3009="F","G",IF(J3009="G","H",IF(J3009="H","I",IF(J3009="I","J",IF(J3009="J","K",IF(J3009="K","L",IF(J3009="L","M",IF(J3009="M","N",IF(J3009="N","O",IF(J3009="O","P",IF(J3009="P","Q"))))))))))))))))))</f>
        <v/>
      </c>
      <c r="K3010" s="284" t="str">
        <f t="shared" si="200"/>
        <v/>
      </c>
      <c r="L3010" s="285" t="str">
        <f t="shared" si="201"/>
        <v/>
      </c>
      <c r="M3010" s="286" t="str">
        <f t="shared" ca="1" si="202"/>
        <v/>
      </c>
    </row>
    <row r="3011" spans="1:13" x14ac:dyDescent="0.25">
      <c r="A3011" s="276"/>
      <c r="B3011" s="287" t="str">
        <f>IF(Table9[[#This Row],[Código do agregado
'[Entidade']]]="","",(CONCATENATE(VLOOKUP(Table9[[#This Row],[Código do agregado
'[Entidade']]],Table8[[Código do agregado '[Entidade']]:[Código do agregado
'[1º Direito']]],8,FALSE),".",Table9[[#This Row],[Membro]])))</f>
        <v/>
      </c>
      <c r="C3011" s="278"/>
      <c r="D3011" s="279"/>
      <c r="E3011" s="280" t="str">
        <f ca="1">IF(Table9[[#This Row],[Data de nascimento (aaaa-mm-dd)]]="","",(IF(A3011="","",DATEDIF(D3011,NOW(),"y"))))</f>
        <v/>
      </c>
      <c r="F3011" s="281"/>
      <c r="G3011" s="282"/>
      <c r="H3011" s="283" t="str">
        <f>IF(G3011="","",IF(G3011&gt;(auxiliar!L$2*14),"Sim","Não"))</f>
        <v/>
      </c>
      <c r="I3011" s="384" t="str">
        <f t="shared" si="203"/>
        <v/>
      </c>
      <c r="J3011" s="381" t="str">
        <f>IF(Table9[[#This Row],[Código do agregado
'[Entidade']]]="","",IF(A3011&lt;&gt;A3010,"A",IF(J3010="A","B",IF(J3010="B","C",IF(J3010="C","D",IF(J3010="D","E",IF(J3010="E","F",IF(J3010="F","G",IF(J3010="G","H",IF(J3010="H","I",IF(J3010="I","J",IF(J3010="J","K",IF(J3010="K","L",IF(J3010="L","M",IF(J3010="M","N",IF(J3010="N","O",IF(J3010="O","P",IF(J3010="P","Q"))))))))))))))))))</f>
        <v/>
      </c>
      <c r="K3011" s="284" t="str">
        <f t="shared" si="200"/>
        <v/>
      </c>
      <c r="L3011" s="285" t="str">
        <f t="shared" si="201"/>
        <v/>
      </c>
      <c r="M3011" s="286" t="str">
        <f t="shared" ca="1" si="202"/>
        <v/>
      </c>
    </row>
    <row r="3012" spans="1:13" x14ac:dyDescent="0.25">
      <c r="A3012" s="276"/>
      <c r="B3012" s="287" t="str">
        <f>IF(Table9[[#This Row],[Código do agregado
'[Entidade']]]="","",(CONCATENATE(VLOOKUP(Table9[[#This Row],[Código do agregado
'[Entidade']]],Table8[[Código do agregado '[Entidade']]:[Código do agregado
'[1º Direito']]],8,FALSE),".",Table9[[#This Row],[Membro]])))</f>
        <v/>
      </c>
      <c r="C3012" s="278"/>
      <c r="D3012" s="279"/>
      <c r="E3012" s="280" t="str">
        <f ca="1">IF(Table9[[#This Row],[Data de nascimento (aaaa-mm-dd)]]="","",(IF(A3012="","",DATEDIF(D3012,NOW(),"y"))))</f>
        <v/>
      </c>
      <c r="F3012" s="281"/>
      <c r="G3012" s="282"/>
      <c r="H3012" s="283" t="str">
        <f>IF(G3012="","",IF(G3012&gt;(auxiliar!L$2*14),"Sim","Não"))</f>
        <v/>
      </c>
      <c r="I3012" s="384" t="str">
        <f t="shared" si="203"/>
        <v/>
      </c>
      <c r="J3012" s="381" t="str">
        <f>IF(Table9[[#This Row],[Código do agregado
'[Entidade']]]="","",IF(A3012&lt;&gt;A3011,"A",IF(J3011="A","B",IF(J3011="B","C",IF(J3011="C","D",IF(J3011="D","E",IF(J3011="E","F",IF(J3011="F","G",IF(J3011="G","H",IF(J3011="H","I",IF(J3011="I","J",IF(J3011="J","K",IF(J3011="K","L",IF(J3011="L","M",IF(J3011="M","N",IF(J3011="N","O",IF(J3011="O","P",IF(J3011="P","Q"))))))))))))))))))</f>
        <v/>
      </c>
      <c r="K3012" s="284" t="str">
        <f t="shared" si="200"/>
        <v/>
      </c>
      <c r="L3012" s="285" t="str">
        <f t="shared" si="201"/>
        <v/>
      </c>
      <c r="M3012" s="286" t="str">
        <f t="shared" ca="1" si="202"/>
        <v/>
      </c>
    </row>
    <row r="3013" spans="1:13" x14ac:dyDescent="0.25">
      <c r="A3013" s="276"/>
      <c r="B3013" s="287" t="str">
        <f>IF(Table9[[#This Row],[Código do agregado
'[Entidade']]]="","",(CONCATENATE(VLOOKUP(Table9[[#This Row],[Código do agregado
'[Entidade']]],Table8[[Código do agregado '[Entidade']]:[Código do agregado
'[1º Direito']]],8,FALSE),".",Table9[[#This Row],[Membro]])))</f>
        <v/>
      </c>
      <c r="C3013" s="278"/>
      <c r="D3013" s="279"/>
      <c r="E3013" s="280" t="str">
        <f ca="1">IF(Table9[[#This Row],[Data de nascimento (aaaa-mm-dd)]]="","",(IF(A3013="","",DATEDIF(D3013,NOW(),"y"))))</f>
        <v/>
      </c>
      <c r="F3013" s="281"/>
      <c r="G3013" s="282"/>
      <c r="H3013" s="283" t="str">
        <f>IF(G3013="","",IF(G3013&gt;(auxiliar!L$2*14),"Sim","Não"))</f>
        <v/>
      </c>
      <c r="I3013" s="384" t="str">
        <f t="shared" si="203"/>
        <v/>
      </c>
      <c r="J3013" s="381" t="str">
        <f>IF(Table9[[#This Row],[Código do agregado
'[Entidade']]]="","",IF(A3013&lt;&gt;A3012,"A",IF(J3012="A","B",IF(J3012="B","C",IF(J3012="C","D",IF(J3012="D","E",IF(J3012="E","F",IF(J3012="F","G",IF(J3012="G","H",IF(J3012="H","I",IF(J3012="I","J",IF(J3012="J","K",IF(J3012="K","L",IF(J3012="L","M",IF(J3012="M","N",IF(J3012="N","O",IF(J3012="O","P",IF(J3012="P","Q"))))))))))))))))))</f>
        <v/>
      </c>
      <c r="K3013" s="284" t="str">
        <f t="shared" si="200"/>
        <v/>
      </c>
      <c r="L3013" s="285" t="str">
        <f t="shared" si="201"/>
        <v/>
      </c>
      <c r="M3013" s="286" t="str">
        <f t="shared" ca="1" si="202"/>
        <v/>
      </c>
    </row>
    <row r="3014" spans="1:13" x14ac:dyDescent="0.25">
      <c r="A3014" s="276"/>
      <c r="B3014" s="287" t="str">
        <f>IF(Table9[[#This Row],[Código do agregado
'[Entidade']]]="","",(CONCATENATE(VLOOKUP(Table9[[#This Row],[Código do agregado
'[Entidade']]],Table8[[Código do agregado '[Entidade']]:[Código do agregado
'[1º Direito']]],8,FALSE),".",Table9[[#This Row],[Membro]])))</f>
        <v/>
      </c>
      <c r="C3014" s="278"/>
      <c r="D3014" s="279"/>
      <c r="E3014" s="280" t="str">
        <f ca="1">IF(Table9[[#This Row],[Data de nascimento (aaaa-mm-dd)]]="","",(IF(A3014="","",DATEDIF(D3014,NOW(),"y"))))</f>
        <v/>
      </c>
      <c r="F3014" s="281"/>
      <c r="G3014" s="282"/>
      <c r="H3014" s="283" t="str">
        <f>IF(G3014="","",IF(G3014&gt;(auxiliar!L$2*14),"Sim","Não"))</f>
        <v/>
      </c>
      <c r="I3014" s="384" t="str">
        <f t="shared" si="203"/>
        <v/>
      </c>
      <c r="J3014" s="381" t="str">
        <f>IF(Table9[[#This Row],[Código do agregado
'[Entidade']]]="","",IF(A3014&lt;&gt;A3013,"A",IF(J3013="A","B",IF(J3013="B","C",IF(J3013="C","D",IF(J3013="D","E",IF(J3013="E","F",IF(J3013="F","G",IF(J3013="G","H",IF(J3013="H","I",IF(J3013="I","J",IF(J3013="J","K",IF(J3013="K","L",IF(J3013="L","M",IF(J3013="M","N",IF(J3013="N","O",IF(J3013="O","P",IF(J3013="P","Q"))))))))))))))))))</f>
        <v/>
      </c>
      <c r="K3014" s="284" t="str">
        <f t="shared" si="200"/>
        <v/>
      </c>
      <c r="L3014" s="285" t="str">
        <f t="shared" si="201"/>
        <v/>
      </c>
      <c r="M3014" s="286" t="str">
        <f t="shared" ca="1" si="202"/>
        <v/>
      </c>
    </row>
    <row r="3015" spans="1:13" x14ac:dyDescent="0.25">
      <c r="A3015" s="276"/>
      <c r="B3015" s="287" t="str">
        <f>IF(Table9[[#This Row],[Código do agregado
'[Entidade']]]="","",(CONCATENATE(VLOOKUP(Table9[[#This Row],[Código do agregado
'[Entidade']]],Table8[[Código do agregado '[Entidade']]:[Código do agregado
'[1º Direito']]],8,FALSE),".",Table9[[#This Row],[Membro]])))</f>
        <v/>
      </c>
      <c r="C3015" s="278"/>
      <c r="D3015" s="279"/>
      <c r="E3015" s="280" t="str">
        <f ca="1">IF(Table9[[#This Row],[Data de nascimento (aaaa-mm-dd)]]="","",(IF(A3015="","",DATEDIF(D3015,NOW(),"y"))))</f>
        <v/>
      </c>
      <c r="F3015" s="281"/>
      <c r="G3015" s="282"/>
      <c r="H3015" s="283" t="str">
        <f>IF(G3015="","",IF(G3015&gt;(auxiliar!L$2*14),"Sim","Não"))</f>
        <v/>
      </c>
      <c r="I3015" s="384" t="str">
        <f t="shared" si="203"/>
        <v/>
      </c>
      <c r="J3015" s="381" t="str">
        <f>IF(Table9[[#This Row],[Código do agregado
'[Entidade']]]="","",IF(A3015&lt;&gt;A3014,"A",IF(J3014="A","B",IF(J3014="B","C",IF(J3014="C","D",IF(J3014="D","E",IF(J3014="E","F",IF(J3014="F","G",IF(J3014="G","H",IF(J3014="H","I",IF(J3014="I","J",IF(J3014="J","K",IF(J3014="K","L",IF(J3014="L","M",IF(J3014="M","N",IF(J3014="N","O",IF(J3014="O","P",IF(J3014="P","Q"))))))))))))))))))</f>
        <v/>
      </c>
      <c r="K3015" s="284" t="str">
        <f t="shared" si="200"/>
        <v/>
      </c>
      <c r="L3015" s="285" t="str">
        <f t="shared" si="201"/>
        <v/>
      </c>
      <c r="M3015" s="286" t="str">
        <f t="shared" ca="1" si="202"/>
        <v/>
      </c>
    </row>
    <row r="3016" spans="1:13" x14ac:dyDescent="0.25">
      <c r="A3016" s="276"/>
      <c r="B3016" s="287" t="str">
        <f>IF(Table9[[#This Row],[Código do agregado
'[Entidade']]]="","",(CONCATENATE(VLOOKUP(Table9[[#This Row],[Código do agregado
'[Entidade']]],Table8[[Código do agregado '[Entidade']]:[Código do agregado
'[1º Direito']]],8,FALSE),".",Table9[[#This Row],[Membro]])))</f>
        <v/>
      </c>
      <c r="C3016" s="278"/>
      <c r="D3016" s="279"/>
      <c r="E3016" s="280" t="str">
        <f ca="1">IF(Table9[[#This Row],[Data de nascimento (aaaa-mm-dd)]]="","",(IF(A3016="","",DATEDIF(D3016,NOW(),"y"))))</f>
        <v/>
      </c>
      <c r="F3016" s="281"/>
      <c r="G3016" s="282"/>
      <c r="H3016" s="283" t="str">
        <f>IF(G3016="","",IF(G3016&gt;(auxiliar!L$2*14),"Sim","Não"))</f>
        <v/>
      </c>
      <c r="I3016" s="384" t="str">
        <f t="shared" si="203"/>
        <v/>
      </c>
      <c r="J3016" s="381" t="str">
        <f>IF(Table9[[#This Row],[Código do agregado
'[Entidade']]]="","",IF(A3016&lt;&gt;A3015,"A",IF(J3015="A","B",IF(J3015="B","C",IF(J3015="C","D",IF(J3015="D","E",IF(J3015="E","F",IF(J3015="F","G",IF(J3015="G","H",IF(J3015="H","I",IF(J3015="I","J",IF(J3015="J","K",IF(J3015="K","L",IF(J3015="L","M",IF(J3015="M","N",IF(J3015="N","O",IF(J3015="O","P",IF(J3015="P","Q"))))))))))))))))))</f>
        <v/>
      </c>
      <c r="K3016" s="284" t="str">
        <f t="shared" si="200"/>
        <v/>
      </c>
      <c r="L3016" s="285" t="str">
        <f t="shared" si="201"/>
        <v/>
      </c>
      <c r="M3016" s="286" t="str">
        <f t="shared" ca="1" si="202"/>
        <v/>
      </c>
    </row>
    <row r="3017" spans="1:13" x14ac:dyDescent="0.25">
      <c r="A3017" s="276"/>
      <c r="B3017" s="287" t="str">
        <f>IF(Table9[[#This Row],[Código do agregado
'[Entidade']]]="","",(CONCATENATE(VLOOKUP(Table9[[#This Row],[Código do agregado
'[Entidade']]],Table8[[Código do agregado '[Entidade']]:[Código do agregado
'[1º Direito']]],8,FALSE),".",Table9[[#This Row],[Membro]])))</f>
        <v/>
      </c>
      <c r="C3017" s="278"/>
      <c r="D3017" s="279"/>
      <c r="E3017" s="280" t="str">
        <f ca="1">IF(Table9[[#This Row],[Data de nascimento (aaaa-mm-dd)]]="","",(IF(A3017="","",DATEDIF(D3017,NOW(),"y"))))</f>
        <v/>
      </c>
      <c r="F3017" s="281"/>
      <c r="G3017" s="282"/>
      <c r="H3017" s="283" t="str">
        <f>IF(G3017="","",IF(G3017&gt;(auxiliar!L$2*14),"Sim","Não"))</f>
        <v/>
      </c>
      <c r="I3017" s="384" t="str">
        <f t="shared" si="203"/>
        <v/>
      </c>
      <c r="J3017" s="381" t="str">
        <f>IF(Table9[[#This Row],[Código do agregado
'[Entidade']]]="","",IF(A3017&lt;&gt;A3016,"A",IF(J3016="A","B",IF(J3016="B","C",IF(J3016="C","D",IF(J3016="D","E",IF(J3016="E","F",IF(J3016="F","G",IF(J3016="G","H",IF(J3016="H","I",IF(J3016="I","J",IF(J3016="J","K",IF(J3016="K","L",IF(J3016="L","M",IF(J3016="M","N",IF(J3016="N","O",IF(J3016="O","P",IF(J3016="P","Q"))))))))))))))))))</f>
        <v/>
      </c>
      <c r="K3017" s="284" t="str">
        <f t="shared" si="200"/>
        <v/>
      </c>
      <c r="L3017" s="285" t="str">
        <f t="shared" si="201"/>
        <v/>
      </c>
      <c r="M3017" s="286" t="str">
        <f t="shared" ca="1" si="202"/>
        <v/>
      </c>
    </row>
    <row r="3018" spans="1:13" x14ac:dyDescent="0.25">
      <c r="A3018" s="276"/>
      <c r="B3018" s="287" t="str">
        <f>IF(Table9[[#This Row],[Código do agregado
'[Entidade']]]="","",(CONCATENATE(VLOOKUP(Table9[[#This Row],[Código do agregado
'[Entidade']]],Table8[[Código do agregado '[Entidade']]:[Código do agregado
'[1º Direito']]],8,FALSE),".",Table9[[#This Row],[Membro]])))</f>
        <v/>
      </c>
      <c r="C3018" s="278"/>
      <c r="D3018" s="279"/>
      <c r="E3018" s="280" t="str">
        <f ca="1">IF(Table9[[#This Row],[Data de nascimento (aaaa-mm-dd)]]="","",(IF(A3018="","",DATEDIF(D3018,NOW(),"y"))))</f>
        <v/>
      </c>
      <c r="F3018" s="281"/>
      <c r="G3018" s="282"/>
      <c r="H3018" s="283" t="str">
        <f>IF(G3018="","",IF(G3018&gt;(auxiliar!L$2*14),"Sim","Não"))</f>
        <v/>
      </c>
      <c r="I3018" s="384" t="str">
        <f t="shared" si="203"/>
        <v/>
      </c>
      <c r="J3018" s="381" t="str">
        <f>IF(Table9[[#This Row],[Código do agregado
'[Entidade']]]="","",IF(A3018&lt;&gt;A3017,"A",IF(J3017="A","B",IF(J3017="B","C",IF(J3017="C","D",IF(J3017="D","E",IF(J3017="E","F",IF(J3017="F","G",IF(J3017="G","H",IF(J3017="H","I",IF(J3017="I","J",IF(J3017="J","K",IF(J3017="K","L",IF(J3017="L","M",IF(J3017="M","N",IF(J3017="N","O",IF(J3017="O","P",IF(J3017="P","Q"))))))))))))))))))</f>
        <v/>
      </c>
      <c r="K3018" s="284" t="str">
        <f t="shared" si="200"/>
        <v/>
      </c>
      <c r="L3018" s="285" t="str">
        <f t="shared" si="201"/>
        <v/>
      </c>
      <c r="M3018" s="286" t="str">
        <f t="shared" ca="1" si="202"/>
        <v/>
      </c>
    </row>
    <row r="3019" spans="1:13" x14ac:dyDescent="0.25">
      <c r="A3019" s="276"/>
      <c r="B3019" s="287" t="str">
        <f>IF(Table9[[#This Row],[Código do agregado
'[Entidade']]]="","",(CONCATENATE(VLOOKUP(Table9[[#This Row],[Código do agregado
'[Entidade']]],Table8[[Código do agregado '[Entidade']]:[Código do agregado
'[1º Direito']]],8,FALSE),".",Table9[[#This Row],[Membro]])))</f>
        <v/>
      </c>
      <c r="C3019" s="278"/>
      <c r="D3019" s="279"/>
      <c r="E3019" s="280" t="str">
        <f ca="1">IF(Table9[[#This Row],[Data de nascimento (aaaa-mm-dd)]]="","",(IF(A3019="","",DATEDIF(D3019,NOW(),"y"))))</f>
        <v/>
      </c>
      <c r="F3019" s="281"/>
      <c r="G3019" s="282"/>
      <c r="H3019" s="283" t="str">
        <f>IF(G3019="","",IF(G3019&gt;(auxiliar!L$2*14),"Sim","Não"))</f>
        <v/>
      </c>
      <c r="I3019" s="384" t="str">
        <f t="shared" si="203"/>
        <v/>
      </c>
      <c r="J3019" s="381" t="str">
        <f>IF(Table9[[#This Row],[Código do agregado
'[Entidade']]]="","",IF(A3019&lt;&gt;A3018,"A",IF(J3018="A","B",IF(J3018="B","C",IF(J3018="C","D",IF(J3018="D","E",IF(J3018="E","F",IF(J3018="F","G",IF(J3018="G","H",IF(J3018="H","I",IF(J3018="I","J",IF(J3018="J","K",IF(J3018="K","L",IF(J3018="L","M",IF(J3018="M","N",IF(J3018="N","O",IF(J3018="O","P",IF(J3018="P","Q"))))))))))))))))))</f>
        <v/>
      </c>
      <c r="K3019" s="284" t="str">
        <f t="shared" si="200"/>
        <v/>
      </c>
      <c r="L3019" s="285" t="str">
        <f t="shared" si="201"/>
        <v/>
      </c>
      <c r="M3019" s="286" t="str">
        <f t="shared" ca="1" si="202"/>
        <v/>
      </c>
    </row>
    <row r="3020" spans="1:13" x14ac:dyDescent="0.25">
      <c r="A3020" s="276"/>
      <c r="B3020" s="287" t="str">
        <f>IF(Table9[[#This Row],[Código do agregado
'[Entidade']]]="","",(CONCATENATE(VLOOKUP(Table9[[#This Row],[Código do agregado
'[Entidade']]],Table8[[Código do agregado '[Entidade']]:[Código do agregado
'[1º Direito']]],8,FALSE),".",Table9[[#This Row],[Membro]])))</f>
        <v/>
      </c>
      <c r="C3020" s="278"/>
      <c r="D3020" s="279"/>
      <c r="E3020" s="280" t="str">
        <f ca="1">IF(Table9[[#This Row],[Data de nascimento (aaaa-mm-dd)]]="","",(IF(A3020="","",DATEDIF(D3020,NOW(),"y"))))</f>
        <v/>
      </c>
      <c r="F3020" s="281"/>
      <c r="G3020" s="282"/>
      <c r="H3020" s="283" t="str">
        <f>IF(G3020="","",IF(G3020&gt;(auxiliar!L$2*14),"Sim","Não"))</f>
        <v/>
      </c>
      <c r="I3020" s="384" t="str">
        <f t="shared" si="203"/>
        <v/>
      </c>
      <c r="J3020" s="381" t="str">
        <f>IF(Table9[[#This Row],[Código do agregado
'[Entidade']]]="","",IF(A3020&lt;&gt;A3019,"A",IF(J3019="A","B",IF(J3019="B","C",IF(J3019="C","D",IF(J3019="D","E",IF(J3019="E","F",IF(J3019="F","G",IF(J3019="G","H",IF(J3019="H","I",IF(J3019="I","J",IF(J3019="J","K",IF(J3019="K","L",IF(J3019="L","M",IF(J3019="M","N",IF(J3019="N","O",IF(J3019="O","P",IF(J3019="P","Q"))))))))))))))))))</f>
        <v/>
      </c>
      <c r="K3020" s="284" t="str">
        <f t="shared" si="200"/>
        <v/>
      </c>
      <c r="L3020" s="285" t="str">
        <f t="shared" si="201"/>
        <v/>
      </c>
      <c r="M3020" s="286" t="str">
        <f t="shared" ca="1" si="202"/>
        <v/>
      </c>
    </row>
    <row r="3021" spans="1:13" x14ac:dyDescent="0.25">
      <c r="A3021" s="276"/>
      <c r="B3021" s="287" t="str">
        <f>IF(Table9[[#This Row],[Código do agregado
'[Entidade']]]="","",(CONCATENATE(VLOOKUP(Table9[[#This Row],[Código do agregado
'[Entidade']]],Table8[[Código do agregado '[Entidade']]:[Código do agregado
'[1º Direito']]],8,FALSE),".",Table9[[#This Row],[Membro]])))</f>
        <v/>
      </c>
      <c r="C3021" s="278"/>
      <c r="D3021" s="279"/>
      <c r="E3021" s="280" t="str">
        <f ca="1">IF(Table9[[#This Row],[Data de nascimento (aaaa-mm-dd)]]="","",(IF(A3021="","",DATEDIF(D3021,NOW(),"y"))))</f>
        <v/>
      </c>
      <c r="F3021" s="281"/>
      <c r="G3021" s="282"/>
      <c r="H3021" s="283" t="str">
        <f>IF(G3021="","",IF(G3021&gt;(auxiliar!L$2*14),"Sim","Não"))</f>
        <v/>
      </c>
      <c r="I3021" s="384" t="str">
        <f t="shared" si="203"/>
        <v/>
      </c>
      <c r="J3021" s="381" t="str">
        <f>IF(Table9[[#This Row],[Código do agregado
'[Entidade']]]="","",IF(A3021&lt;&gt;A3020,"A",IF(J3020="A","B",IF(J3020="B","C",IF(J3020="C","D",IF(J3020="D","E",IF(J3020="E","F",IF(J3020="F","G",IF(J3020="G","H",IF(J3020="H","I",IF(J3020="I","J",IF(J3020="J","K",IF(J3020="K","L",IF(J3020="L","M",IF(J3020="M","N",IF(J3020="N","O",IF(J3020="O","P",IF(J3020="P","Q"))))))))))))))))))</f>
        <v/>
      </c>
      <c r="K3021" s="284" t="str">
        <f t="shared" si="200"/>
        <v/>
      </c>
      <c r="L3021" s="285" t="str">
        <f t="shared" si="201"/>
        <v/>
      </c>
      <c r="M3021" s="286" t="str">
        <f t="shared" ca="1" si="202"/>
        <v/>
      </c>
    </row>
    <row r="3022" spans="1:13" x14ac:dyDescent="0.25">
      <c r="A3022" s="276"/>
      <c r="B3022" s="287" t="str">
        <f>IF(Table9[[#This Row],[Código do agregado
'[Entidade']]]="","",(CONCATENATE(VLOOKUP(Table9[[#This Row],[Código do agregado
'[Entidade']]],Table8[[Código do agregado '[Entidade']]:[Código do agregado
'[1º Direito']]],8,FALSE),".",Table9[[#This Row],[Membro]])))</f>
        <v/>
      </c>
      <c r="C3022" s="278"/>
      <c r="D3022" s="279"/>
      <c r="E3022" s="280" t="str">
        <f ca="1">IF(Table9[[#This Row],[Data de nascimento (aaaa-mm-dd)]]="","",(IF(A3022="","",DATEDIF(D3022,NOW(),"y"))))</f>
        <v/>
      </c>
      <c r="F3022" s="281"/>
      <c r="G3022" s="282"/>
      <c r="H3022" s="283" t="str">
        <f>IF(G3022="","",IF(G3022&gt;(auxiliar!L$2*14),"Sim","Não"))</f>
        <v/>
      </c>
      <c r="I3022" s="384" t="str">
        <f t="shared" si="203"/>
        <v/>
      </c>
      <c r="J3022" s="381" t="str">
        <f>IF(Table9[[#This Row],[Código do agregado
'[Entidade']]]="","",IF(A3022&lt;&gt;A3021,"A",IF(J3021="A","B",IF(J3021="B","C",IF(J3021="C","D",IF(J3021="D","E",IF(J3021="E","F",IF(J3021="F","G",IF(J3021="G","H",IF(J3021="H","I",IF(J3021="I","J",IF(J3021="J","K",IF(J3021="K","L",IF(J3021="L","M",IF(J3021="M","N",IF(J3021="N","O",IF(J3021="O","P",IF(J3021="P","Q"))))))))))))))))))</f>
        <v/>
      </c>
      <c r="K3022" s="284" t="str">
        <f t="shared" si="200"/>
        <v/>
      </c>
      <c r="L3022" s="285" t="str">
        <f t="shared" si="201"/>
        <v/>
      </c>
      <c r="M3022" s="286" t="str">
        <f t="shared" ca="1" si="202"/>
        <v/>
      </c>
    </row>
    <row r="3023" spans="1:13" x14ac:dyDescent="0.25">
      <c r="A3023" s="276"/>
      <c r="B3023" s="287" t="str">
        <f>IF(Table9[[#This Row],[Código do agregado
'[Entidade']]]="","",(CONCATENATE(VLOOKUP(Table9[[#This Row],[Código do agregado
'[Entidade']]],Table8[[Código do agregado '[Entidade']]:[Código do agregado
'[1º Direito']]],8,FALSE),".",Table9[[#This Row],[Membro]])))</f>
        <v/>
      </c>
      <c r="C3023" s="278"/>
      <c r="D3023" s="279"/>
      <c r="E3023" s="280" t="str">
        <f ca="1">IF(Table9[[#This Row],[Data de nascimento (aaaa-mm-dd)]]="","",(IF(A3023="","",DATEDIF(D3023,NOW(),"y"))))</f>
        <v/>
      </c>
      <c r="F3023" s="281"/>
      <c r="G3023" s="282"/>
      <c r="H3023" s="283" t="str">
        <f>IF(G3023="","",IF(G3023&gt;(auxiliar!L$2*14),"Sim","Não"))</f>
        <v/>
      </c>
      <c r="I3023" s="384" t="str">
        <f t="shared" si="203"/>
        <v/>
      </c>
      <c r="J3023" s="381" t="str">
        <f>IF(Table9[[#This Row],[Código do agregado
'[Entidade']]]="","",IF(A3023&lt;&gt;A3022,"A",IF(J3022="A","B",IF(J3022="B","C",IF(J3022="C","D",IF(J3022="D","E",IF(J3022="E","F",IF(J3022="F","G",IF(J3022="G","H",IF(J3022="H","I",IF(J3022="I","J",IF(J3022="J","K",IF(J3022="K","L",IF(J3022="L","M",IF(J3022="M","N",IF(J3022="N","O",IF(J3022="O","P",IF(J3022="P","Q"))))))))))))))))))</f>
        <v/>
      </c>
      <c r="K3023" s="284" t="str">
        <f t="shared" si="200"/>
        <v/>
      </c>
      <c r="L3023" s="285" t="str">
        <f t="shared" si="201"/>
        <v/>
      </c>
      <c r="M3023" s="286" t="str">
        <f t="shared" ca="1" si="202"/>
        <v/>
      </c>
    </row>
    <row r="3024" spans="1:13" x14ac:dyDescent="0.25">
      <c r="A3024" s="276"/>
      <c r="B3024" s="287" t="str">
        <f>IF(Table9[[#This Row],[Código do agregado
'[Entidade']]]="","",(CONCATENATE(VLOOKUP(Table9[[#This Row],[Código do agregado
'[Entidade']]],Table8[[Código do agregado '[Entidade']]:[Código do agregado
'[1º Direito']]],8,FALSE),".",Table9[[#This Row],[Membro]])))</f>
        <v/>
      </c>
      <c r="C3024" s="278"/>
      <c r="D3024" s="279"/>
      <c r="E3024" s="280" t="str">
        <f ca="1">IF(Table9[[#This Row],[Data de nascimento (aaaa-mm-dd)]]="","",(IF(A3024="","",DATEDIF(D3024,NOW(),"y"))))</f>
        <v/>
      </c>
      <c r="F3024" s="281"/>
      <c r="G3024" s="282"/>
      <c r="H3024" s="283" t="str">
        <f>IF(G3024="","",IF(G3024&gt;(auxiliar!L$2*14),"Sim","Não"))</f>
        <v/>
      </c>
      <c r="I3024" s="384" t="str">
        <f t="shared" si="203"/>
        <v/>
      </c>
      <c r="J3024" s="381" t="str">
        <f>IF(Table9[[#This Row],[Código do agregado
'[Entidade']]]="","",IF(A3024&lt;&gt;A3023,"A",IF(J3023="A","B",IF(J3023="B","C",IF(J3023="C","D",IF(J3023="D","E",IF(J3023="E","F",IF(J3023="F","G",IF(J3023="G","H",IF(J3023="H","I",IF(J3023="I","J",IF(J3023="J","K",IF(J3023="K","L",IF(J3023="L","M",IF(J3023="M","N",IF(J3023="N","O",IF(J3023="O","P",IF(J3023="P","Q"))))))))))))))))))</f>
        <v/>
      </c>
      <c r="K3024" s="284" t="str">
        <f t="shared" si="200"/>
        <v/>
      </c>
      <c r="L3024" s="285" t="str">
        <f t="shared" si="201"/>
        <v/>
      </c>
      <c r="M3024" s="286" t="str">
        <f t="shared" ca="1" si="202"/>
        <v/>
      </c>
    </row>
    <row r="3025" spans="1:13" x14ac:dyDescent="0.25">
      <c r="A3025" s="276"/>
      <c r="B3025" s="287" t="str">
        <f>IF(Table9[[#This Row],[Código do agregado
'[Entidade']]]="","",(CONCATENATE(VLOOKUP(Table9[[#This Row],[Código do agregado
'[Entidade']]],Table8[[Código do agregado '[Entidade']]:[Código do agregado
'[1º Direito']]],8,FALSE),".",Table9[[#This Row],[Membro]])))</f>
        <v/>
      </c>
      <c r="C3025" s="278"/>
      <c r="D3025" s="279"/>
      <c r="E3025" s="280" t="str">
        <f ca="1">IF(Table9[[#This Row],[Data de nascimento (aaaa-mm-dd)]]="","",(IF(A3025="","",DATEDIF(D3025,NOW(),"y"))))</f>
        <v/>
      </c>
      <c r="F3025" s="281"/>
      <c r="G3025" s="282"/>
      <c r="H3025" s="283" t="str">
        <f>IF(G3025="","",IF(G3025&gt;(auxiliar!L$2*14),"Sim","Não"))</f>
        <v/>
      </c>
      <c r="I3025" s="384" t="str">
        <f t="shared" si="203"/>
        <v/>
      </c>
      <c r="J3025" s="381" t="str">
        <f>IF(Table9[[#This Row],[Código do agregado
'[Entidade']]]="","",IF(A3025&lt;&gt;A3024,"A",IF(J3024="A","B",IF(J3024="B","C",IF(J3024="C","D",IF(J3024="D","E",IF(J3024="E","F",IF(J3024="F","G",IF(J3024="G","H",IF(J3024="H","I",IF(J3024="I","J",IF(J3024="J","K",IF(J3024="K","L",IF(J3024="L","M",IF(J3024="M","N",IF(J3024="N","O",IF(J3024="O","P",IF(J3024="P","Q"))))))))))))))))))</f>
        <v/>
      </c>
      <c r="K3025" s="284" t="str">
        <f t="shared" si="200"/>
        <v/>
      </c>
      <c r="L3025" s="285" t="str">
        <f t="shared" si="201"/>
        <v/>
      </c>
      <c r="M3025" s="286" t="str">
        <f t="shared" ca="1" si="202"/>
        <v/>
      </c>
    </row>
    <row r="3026" spans="1:13" x14ac:dyDescent="0.25">
      <c r="A3026" s="276"/>
      <c r="B3026" s="287" t="str">
        <f>IF(Table9[[#This Row],[Código do agregado
'[Entidade']]]="","",(CONCATENATE(VLOOKUP(Table9[[#This Row],[Código do agregado
'[Entidade']]],Table8[[Código do agregado '[Entidade']]:[Código do agregado
'[1º Direito']]],8,FALSE),".",Table9[[#This Row],[Membro]])))</f>
        <v/>
      </c>
      <c r="C3026" s="278"/>
      <c r="D3026" s="279"/>
      <c r="E3026" s="280" t="str">
        <f ca="1">IF(Table9[[#This Row],[Data de nascimento (aaaa-mm-dd)]]="","",(IF(A3026="","",DATEDIF(D3026,NOW(),"y"))))</f>
        <v/>
      </c>
      <c r="F3026" s="281"/>
      <c r="G3026" s="282"/>
      <c r="H3026" s="283" t="str">
        <f>IF(G3026="","",IF(G3026&gt;(auxiliar!L$2*14),"Sim","Não"))</f>
        <v/>
      </c>
      <c r="I3026" s="384" t="str">
        <f t="shared" si="203"/>
        <v/>
      </c>
      <c r="J3026" s="381" t="str">
        <f>IF(Table9[[#This Row],[Código do agregado
'[Entidade']]]="","",IF(A3026&lt;&gt;A3025,"A",IF(J3025="A","B",IF(J3025="B","C",IF(J3025="C","D",IF(J3025="D","E",IF(J3025="E","F",IF(J3025="F","G",IF(J3025="G","H",IF(J3025="H","I",IF(J3025="I","J",IF(J3025="J","K",IF(J3025="K","L",IF(J3025="L","M",IF(J3025="M","N",IF(J3025="N","O",IF(J3025="O","P",IF(J3025="P","Q"))))))))))))))))))</f>
        <v/>
      </c>
      <c r="K3026" s="284" t="str">
        <f t="shared" si="200"/>
        <v/>
      </c>
      <c r="L3026" s="285" t="str">
        <f t="shared" si="201"/>
        <v/>
      </c>
      <c r="M3026" s="286" t="str">
        <f t="shared" ca="1" si="202"/>
        <v/>
      </c>
    </row>
    <row r="3027" spans="1:13" x14ac:dyDescent="0.25">
      <c r="A3027" s="276"/>
      <c r="B3027" s="287" t="str">
        <f>IF(Table9[[#This Row],[Código do agregado
'[Entidade']]]="","",(CONCATENATE(VLOOKUP(Table9[[#This Row],[Código do agregado
'[Entidade']]],Table8[[Código do agregado '[Entidade']]:[Código do agregado
'[1º Direito']]],8,FALSE),".",Table9[[#This Row],[Membro]])))</f>
        <v/>
      </c>
      <c r="C3027" s="278"/>
      <c r="D3027" s="279"/>
      <c r="E3027" s="280" t="str">
        <f ca="1">IF(Table9[[#This Row],[Data de nascimento (aaaa-mm-dd)]]="","",(IF(A3027="","",DATEDIF(D3027,NOW(),"y"))))</f>
        <v/>
      </c>
      <c r="F3027" s="281"/>
      <c r="G3027" s="282"/>
      <c r="H3027" s="283" t="str">
        <f>IF(G3027="","",IF(G3027&gt;(auxiliar!L$2*14),"Sim","Não"))</f>
        <v/>
      </c>
      <c r="I3027" s="384" t="str">
        <f t="shared" si="203"/>
        <v/>
      </c>
      <c r="J3027" s="381" t="str">
        <f>IF(Table9[[#This Row],[Código do agregado
'[Entidade']]]="","",IF(A3027&lt;&gt;A3026,"A",IF(J3026="A","B",IF(J3026="B","C",IF(J3026="C","D",IF(J3026="D","E",IF(J3026="E","F",IF(J3026="F","G",IF(J3026="G","H",IF(J3026="H","I",IF(J3026="I","J",IF(J3026="J","K",IF(J3026="K","L",IF(J3026="L","M",IF(J3026="M","N",IF(J3026="N","O",IF(J3026="O","P",IF(J3026="P","Q"))))))))))))))))))</f>
        <v/>
      </c>
      <c r="K3027" s="284" t="str">
        <f t="shared" si="200"/>
        <v/>
      </c>
      <c r="L3027" s="285" t="str">
        <f t="shared" si="201"/>
        <v/>
      </c>
      <c r="M3027" s="286" t="str">
        <f t="shared" ca="1" si="202"/>
        <v/>
      </c>
    </row>
    <row r="3028" spans="1:13" x14ac:dyDescent="0.25">
      <c r="A3028" s="276"/>
      <c r="B3028" s="287" t="str">
        <f>IF(Table9[[#This Row],[Código do agregado
'[Entidade']]]="","",(CONCATENATE(VLOOKUP(Table9[[#This Row],[Código do agregado
'[Entidade']]],Table8[[Código do agregado '[Entidade']]:[Código do agregado
'[1º Direito']]],8,FALSE),".",Table9[[#This Row],[Membro]])))</f>
        <v/>
      </c>
      <c r="C3028" s="278"/>
      <c r="D3028" s="279"/>
      <c r="E3028" s="280" t="str">
        <f ca="1">IF(Table9[[#This Row],[Data de nascimento (aaaa-mm-dd)]]="","",(IF(A3028="","",DATEDIF(D3028,NOW(),"y"))))</f>
        <v/>
      </c>
      <c r="F3028" s="281"/>
      <c r="G3028" s="282"/>
      <c r="H3028" s="283" t="str">
        <f>IF(G3028="","",IF(G3028&gt;(auxiliar!L$2*14),"Sim","Não"))</f>
        <v/>
      </c>
      <c r="I3028" s="384" t="str">
        <f t="shared" si="203"/>
        <v/>
      </c>
      <c r="J3028" s="381" t="str">
        <f>IF(Table9[[#This Row],[Código do agregado
'[Entidade']]]="","",IF(A3028&lt;&gt;A3027,"A",IF(J3027="A","B",IF(J3027="B","C",IF(J3027="C","D",IF(J3027="D","E",IF(J3027="E","F",IF(J3027="F","G",IF(J3027="G","H",IF(J3027="H","I",IF(J3027="I","J",IF(J3027="J","K",IF(J3027="K","L",IF(J3027="L","M",IF(J3027="M","N",IF(J3027="N","O",IF(J3027="O","P",IF(J3027="P","Q"))))))))))))))))))</f>
        <v/>
      </c>
      <c r="K3028" s="284" t="str">
        <f t="shared" si="200"/>
        <v/>
      </c>
      <c r="L3028" s="285" t="str">
        <f t="shared" si="201"/>
        <v/>
      </c>
      <c r="M3028" s="286" t="str">
        <f t="shared" ca="1" si="202"/>
        <v/>
      </c>
    </row>
    <row r="3029" spans="1:13" x14ac:dyDescent="0.25">
      <c r="A3029" s="276"/>
      <c r="B3029" s="287" t="str">
        <f>IF(Table9[[#This Row],[Código do agregado
'[Entidade']]]="","",(CONCATENATE(VLOOKUP(Table9[[#This Row],[Código do agregado
'[Entidade']]],Table8[[Código do agregado '[Entidade']]:[Código do agregado
'[1º Direito']]],8,FALSE),".",Table9[[#This Row],[Membro]])))</f>
        <v/>
      </c>
      <c r="C3029" s="278"/>
      <c r="D3029" s="279"/>
      <c r="E3029" s="280" t="str">
        <f ca="1">IF(Table9[[#This Row],[Data de nascimento (aaaa-mm-dd)]]="","",(IF(A3029="","",DATEDIF(D3029,NOW(),"y"))))</f>
        <v/>
      </c>
      <c r="F3029" s="281"/>
      <c r="G3029" s="282"/>
      <c r="H3029" s="283" t="str">
        <f>IF(G3029="","",IF(G3029&gt;(auxiliar!L$2*14),"Sim","Não"))</f>
        <v/>
      </c>
      <c r="I3029" s="384" t="str">
        <f t="shared" si="203"/>
        <v/>
      </c>
      <c r="J3029" s="381" t="str">
        <f>IF(Table9[[#This Row],[Código do agregado
'[Entidade']]]="","",IF(A3029&lt;&gt;A3028,"A",IF(J3028="A","B",IF(J3028="B","C",IF(J3028="C","D",IF(J3028="D","E",IF(J3028="E","F",IF(J3028="F","G",IF(J3028="G","H",IF(J3028="H","I",IF(J3028="I","J",IF(J3028="J","K",IF(J3028="K","L",IF(J3028="L","M",IF(J3028="M","N",IF(J3028="N","O",IF(J3028="O","P",IF(J3028="P","Q"))))))))))))))))))</f>
        <v/>
      </c>
      <c r="K3029" s="284" t="str">
        <f t="shared" si="200"/>
        <v/>
      </c>
      <c r="L3029" s="285" t="str">
        <f t="shared" si="201"/>
        <v/>
      </c>
      <c r="M3029" s="286" t="str">
        <f t="shared" ca="1" si="202"/>
        <v/>
      </c>
    </row>
    <row r="3030" spans="1:13" x14ac:dyDescent="0.25">
      <c r="A3030" s="276"/>
      <c r="B3030" s="287" t="str">
        <f>IF(Table9[[#This Row],[Código do agregado
'[Entidade']]]="","",(CONCATENATE(VLOOKUP(Table9[[#This Row],[Código do agregado
'[Entidade']]],Table8[[Código do agregado '[Entidade']]:[Código do agregado
'[1º Direito']]],8,FALSE),".",Table9[[#This Row],[Membro]])))</f>
        <v/>
      </c>
      <c r="C3030" s="278"/>
      <c r="D3030" s="279"/>
      <c r="E3030" s="280" t="str">
        <f ca="1">IF(Table9[[#This Row],[Data de nascimento (aaaa-mm-dd)]]="","",(IF(A3030="","",DATEDIF(D3030,NOW(),"y"))))</f>
        <v/>
      </c>
      <c r="F3030" s="281"/>
      <c r="G3030" s="282"/>
      <c r="H3030" s="283" t="str">
        <f>IF(G3030="","",IF(G3030&gt;(auxiliar!L$2*14),"Sim","Não"))</f>
        <v/>
      </c>
      <c r="I3030" s="384" t="str">
        <f t="shared" si="203"/>
        <v/>
      </c>
      <c r="J3030" s="381" t="str">
        <f>IF(Table9[[#This Row],[Código do agregado
'[Entidade']]]="","",IF(A3030&lt;&gt;A3029,"A",IF(J3029="A","B",IF(J3029="B","C",IF(J3029="C","D",IF(J3029="D","E",IF(J3029="E","F",IF(J3029="F","G",IF(J3029="G","H",IF(J3029="H","I",IF(J3029="I","J",IF(J3029="J","K",IF(J3029="K","L",IF(J3029="L","M",IF(J3029="M","N",IF(J3029="N","O",IF(J3029="O","P",IF(J3029="P","Q"))))))))))))))))))</f>
        <v/>
      </c>
      <c r="K3030" s="284" t="str">
        <f t="shared" si="200"/>
        <v/>
      </c>
      <c r="L3030" s="285" t="str">
        <f t="shared" si="201"/>
        <v/>
      </c>
      <c r="M3030" s="286" t="str">
        <f t="shared" ca="1" si="202"/>
        <v/>
      </c>
    </row>
    <row r="3031" spans="1:13" x14ac:dyDescent="0.25">
      <c r="A3031" s="276"/>
      <c r="B3031" s="287" t="str">
        <f>IF(Table9[[#This Row],[Código do agregado
'[Entidade']]]="","",(CONCATENATE(VLOOKUP(Table9[[#This Row],[Código do agregado
'[Entidade']]],Table8[[Código do agregado '[Entidade']]:[Código do agregado
'[1º Direito']]],8,FALSE),".",Table9[[#This Row],[Membro]])))</f>
        <v/>
      </c>
      <c r="C3031" s="278"/>
      <c r="D3031" s="279"/>
      <c r="E3031" s="280" t="str">
        <f ca="1">IF(Table9[[#This Row],[Data de nascimento (aaaa-mm-dd)]]="","",(IF(A3031="","",DATEDIF(D3031,NOW(),"y"))))</f>
        <v/>
      </c>
      <c r="F3031" s="281"/>
      <c r="G3031" s="282"/>
      <c r="H3031" s="283" t="str">
        <f>IF(G3031="","",IF(G3031&gt;(auxiliar!L$2*14),"Sim","Não"))</f>
        <v/>
      </c>
      <c r="I3031" s="384" t="str">
        <f t="shared" si="203"/>
        <v/>
      </c>
      <c r="J3031" s="381" t="str">
        <f>IF(Table9[[#This Row],[Código do agregado
'[Entidade']]]="","",IF(A3031&lt;&gt;A3030,"A",IF(J3030="A","B",IF(J3030="B","C",IF(J3030="C","D",IF(J3030="D","E",IF(J3030="E","F",IF(J3030="F","G",IF(J3030="G","H",IF(J3030="H","I",IF(J3030="I","J",IF(J3030="J","K",IF(J3030="K","L",IF(J3030="L","M",IF(J3030="M","N",IF(J3030="N","O",IF(J3030="O","P",IF(J3030="P","Q"))))))))))))))))))</f>
        <v/>
      </c>
      <c r="K3031" s="284" t="str">
        <f t="shared" si="200"/>
        <v/>
      </c>
      <c r="L3031" s="285" t="str">
        <f t="shared" si="201"/>
        <v/>
      </c>
      <c r="M3031" s="286" t="str">
        <f t="shared" ca="1" si="202"/>
        <v/>
      </c>
    </row>
    <row r="3032" spans="1:13" x14ac:dyDescent="0.25">
      <c r="A3032" s="276"/>
      <c r="B3032" s="287" t="str">
        <f>IF(Table9[[#This Row],[Código do agregado
'[Entidade']]]="","",(CONCATENATE(VLOOKUP(Table9[[#This Row],[Código do agregado
'[Entidade']]],Table8[[Código do agregado '[Entidade']]:[Código do agregado
'[1º Direito']]],8,FALSE),".",Table9[[#This Row],[Membro]])))</f>
        <v/>
      </c>
      <c r="C3032" s="278"/>
      <c r="D3032" s="279"/>
      <c r="E3032" s="280" t="str">
        <f ca="1">IF(Table9[[#This Row],[Data de nascimento (aaaa-mm-dd)]]="","",(IF(A3032="","",DATEDIF(D3032,NOW(),"y"))))</f>
        <v/>
      </c>
      <c r="F3032" s="281"/>
      <c r="G3032" s="282"/>
      <c r="H3032" s="283" t="str">
        <f>IF(G3032="","",IF(G3032&gt;(auxiliar!L$2*14),"Sim","Não"))</f>
        <v/>
      </c>
      <c r="I3032" s="384" t="str">
        <f t="shared" si="203"/>
        <v/>
      </c>
      <c r="J3032" s="381" t="str">
        <f>IF(Table9[[#This Row],[Código do agregado
'[Entidade']]]="","",IF(A3032&lt;&gt;A3031,"A",IF(J3031="A","B",IF(J3031="B","C",IF(J3031="C","D",IF(J3031="D","E",IF(J3031="E","F",IF(J3031="F","G",IF(J3031="G","H",IF(J3031="H","I",IF(J3031="I","J",IF(J3031="J","K",IF(J3031="K","L",IF(J3031="L","M",IF(J3031="M","N",IF(J3031="N","O",IF(J3031="O","P",IF(J3031="P","Q"))))))))))))))))))</f>
        <v/>
      </c>
      <c r="K3032" s="284" t="str">
        <f t="shared" si="200"/>
        <v/>
      </c>
      <c r="L3032" s="285" t="str">
        <f t="shared" si="201"/>
        <v/>
      </c>
      <c r="M3032" s="286" t="str">
        <f t="shared" ca="1" si="202"/>
        <v/>
      </c>
    </row>
    <row r="3033" spans="1:13" x14ac:dyDescent="0.25">
      <c r="A3033" s="276"/>
      <c r="B3033" s="287" t="str">
        <f>IF(Table9[[#This Row],[Código do agregado
'[Entidade']]]="","",(CONCATENATE(VLOOKUP(Table9[[#This Row],[Código do agregado
'[Entidade']]],Table8[[Código do agregado '[Entidade']]:[Código do agregado
'[1º Direito']]],8,FALSE),".",Table9[[#This Row],[Membro]])))</f>
        <v/>
      </c>
      <c r="C3033" s="278"/>
      <c r="D3033" s="279"/>
      <c r="E3033" s="280" t="str">
        <f ca="1">IF(Table9[[#This Row],[Data de nascimento (aaaa-mm-dd)]]="","",(IF(A3033="","",DATEDIF(D3033,NOW(),"y"))))</f>
        <v/>
      </c>
      <c r="F3033" s="281"/>
      <c r="G3033" s="282"/>
      <c r="H3033" s="283" t="str">
        <f>IF(G3033="","",IF(G3033&gt;(auxiliar!L$2*14),"Sim","Não"))</f>
        <v/>
      </c>
      <c r="I3033" s="384" t="str">
        <f t="shared" si="203"/>
        <v/>
      </c>
      <c r="J3033" s="381" t="str">
        <f>IF(Table9[[#This Row],[Código do agregado
'[Entidade']]]="","",IF(A3033&lt;&gt;A3032,"A",IF(J3032="A","B",IF(J3032="B","C",IF(J3032="C","D",IF(J3032="D","E",IF(J3032="E","F",IF(J3032="F","G",IF(J3032="G","H",IF(J3032="H","I",IF(J3032="I","J",IF(J3032="J","K",IF(J3032="K","L",IF(J3032="L","M",IF(J3032="M","N",IF(J3032="N","O",IF(J3032="O","P",IF(J3032="P","Q"))))))))))))))))))</f>
        <v/>
      </c>
      <c r="K3033" s="284" t="str">
        <f t="shared" ref="K3033:K3096" si="204">IFERROR(IF(OR(RIGHT(C3033,1)-(11-((9*LEFT(C3033,1)+8*MID(C3033,2,1)+7*MID(C3033,3,1)+6*MID(C3033,4,1)+5*MID(C3033,5,1)+4*MID(C3033,6,1)+3*MID(C3033,7,1)+2*MID(C3033,8,1))-(11*INT((9*LEFT(C3033,1)+8*MID(C3033,2,1)+7*MID(C3033,3,1)+6*MID(C3033,4,1)+5*MID(C3033,5,1)+4*MID(C3033,6,1)+3*MID(C3033,7,1)+2*MID(C3033,8,1))/11))))=0,RIGHT(C3033,1)-(11-((9*LEFT(C3033,1)+8*MID(C3033,2,1)+7*MID(C3033,3,1)+6*MID(C3033,4,1)+5*MID(C3033,5,1)+4*MID(C3033,6,1)+3*MID(C3033,7,1)+2*MID(C3033,8,1))-(11*INT((9*LEFT(C3033,1)+8*MID(C3033,2,1)+7*MID(C3033,3,1)+6*MID(C3033,4,1)+5*MID(C3033,5,1)+4*MID(C3033,6,1)+3*MID(C3033,7,1)+2*MID(C3033,8,1))/11))))=-11,RIGHT(C3033,1)-(11-((9*LEFT(C3033,1)+8*MID(C3033,2,1)+7*MID(C3033,3,1)+6*MID(C3033,4,1)+5*MID(C3033,5,1)+4*MID(C3033,6,1)+3*MID(C3033,7,1)+2*MID(C3033,8,1))-(11*INT((9*LEFT(C3033,1)+8*MID(C3033,2,1)+7*MID(C3033,3,1)+6*MID(C3033,4,1)+5*MID(C3033,5,1)+4*MID(C3033,6,1)+3*MID(C3033,7,1)+2*MID(C3033,8,1))/11))))=-10),"","X"),"")</f>
        <v/>
      </c>
      <c r="L3033" s="285" t="str">
        <f t="shared" ref="L3033:L3096" si="205">IF(RIGHT(B3033,1)="A","",IF(B3033="","",IF(OR(E3033&gt;65,AND(E3033&gt;17,E3033&lt;26)),"Rend","")))</f>
        <v/>
      </c>
      <c r="M3033" s="286" t="str">
        <f t="shared" ref="M3033:M3096" ca="1" si="206">IF(OR(E3033&lt;18,AND(H3033="Não",L3033="Rend")),"Dep","")</f>
        <v/>
      </c>
    </row>
    <row r="3034" spans="1:13" x14ac:dyDescent="0.25">
      <c r="A3034" s="276"/>
      <c r="B3034" s="287" t="str">
        <f>IF(Table9[[#This Row],[Código do agregado
'[Entidade']]]="","",(CONCATENATE(VLOOKUP(Table9[[#This Row],[Código do agregado
'[Entidade']]],Table8[[Código do agregado '[Entidade']]:[Código do agregado
'[1º Direito']]],8,FALSE),".",Table9[[#This Row],[Membro]])))</f>
        <v/>
      </c>
      <c r="C3034" s="278"/>
      <c r="D3034" s="279"/>
      <c r="E3034" s="280" t="str">
        <f ca="1">IF(Table9[[#This Row],[Data de nascimento (aaaa-mm-dd)]]="","",(IF(A3034="","",DATEDIF(D3034,NOW(),"y"))))</f>
        <v/>
      </c>
      <c r="F3034" s="281"/>
      <c r="G3034" s="282"/>
      <c r="H3034" s="283" t="str">
        <f>IF(G3034="","",IF(G3034&gt;(auxiliar!L$2*14),"Sim","Não"))</f>
        <v/>
      </c>
      <c r="I3034" s="384" t="str">
        <f t="shared" si="203"/>
        <v/>
      </c>
      <c r="J3034" s="381" t="str">
        <f>IF(Table9[[#This Row],[Código do agregado
'[Entidade']]]="","",IF(A3034&lt;&gt;A3033,"A",IF(J3033="A","B",IF(J3033="B","C",IF(J3033="C","D",IF(J3033="D","E",IF(J3033="E","F",IF(J3033="F","G",IF(J3033="G","H",IF(J3033="H","I",IF(J3033="I","J",IF(J3033="J","K",IF(J3033="K","L",IF(J3033="L","M",IF(J3033="M","N",IF(J3033="N","O",IF(J3033="O","P",IF(J3033="P","Q"))))))))))))))))))</f>
        <v/>
      </c>
      <c r="K3034" s="284" t="str">
        <f t="shared" si="204"/>
        <v/>
      </c>
      <c r="L3034" s="285" t="str">
        <f t="shared" si="205"/>
        <v/>
      </c>
      <c r="M3034" s="286" t="str">
        <f t="shared" ca="1" si="206"/>
        <v/>
      </c>
    </row>
    <row r="3035" spans="1:13" x14ac:dyDescent="0.25">
      <c r="A3035" s="276"/>
      <c r="B3035" s="287" t="str">
        <f>IF(Table9[[#This Row],[Código do agregado
'[Entidade']]]="","",(CONCATENATE(VLOOKUP(Table9[[#This Row],[Código do agregado
'[Entidade']]],Table8[[Código do agregado '[Entidade']]:[Código do agregado
'[1º Direito']]],8,FALSE),".",Table9[[#This Row],[Membro]])))</f>
        <v/>
      </c>
      <c r="C3035" s="278"/>
      <c r="D3035" s="279"/>
      <c r="E3035" s="280" t="str">
        <f ca="1">IF(Table9[[#This Row],[Data de nascimento (aaaa-mm-dd)]]="","",(IF(A3035="","",DATEDIF(D3035,NOW(),"y"))))</f>
        <v/>
      </c>
      <c r="F3035" s="281"/>
      <c r="G3035" s="282"/>
      <c r="H3035" s="283" t="str">
        <f>IF(G3035="","",IF(G3035&gt;(auxiliar!L$2*14),"Sim","Não"))</f>
        <v/>
      </c>
      <c r="I3035" s="384" t="str">
        <f t="shared" ref="I3035:I3098" si="207">IF(OR(AND(A3035="",A3130&lt;&gt;""),(AND(A3035&lt;&gt;"",OR(C3035="",D3035="",F3035="",AND(H3035="",L3035="Rend"))))),"NÃO","")</f>
        <v/>
      </c>
      <c r="J3035" s="381" t="str">
        <f>IF(Table9[[#This Row],[Código do agregado
'[Entidade']]]="","",IF(A3035&lt;&gt;A2842,"A",IF(J2842="A","B",IF(J2842="B","C",IF(J2842="C","D",IF(J2842="D","E",IF(J2842="E","F",IF(J2842="F","G",IF(J2842="G","H",IF(J2842="H","I",IF(J2842="I","J",IF(J2842="J","K",IF(J2842="K","L",IF(J2842="L","M",IF(J2842="M","N",IF(J2842="N","O",IF(J2842="O","P",IF(J2842="P","Q"))))))))))))))))))</f>
        <v/>
      </c>
      <c r="K3035" s="284" t="str">
        <f t="shared" si="204"/>
        <v/>
      </c>
      <c r="L3035" s="285" t="str">
        <f t="shared" si="205"/>
        <v/>
      </c>
      <c r="M3035" s="286" t="str">
        <f t="shared" ca="1" si="206"/>
        <v/>
      </c>
    </row>
    <row r="3036" spans="1:13" x14ac:dyDescent="0.25">
      <c r="A3036" s="276"/>
      <c r="B3036" s="287" t="str">
        <f>IF(Table9[[#This Row],[Código do agregado
'[Entidade']]]="","",(CONCATENATE(VLOOKUP(Table9[[#This Row],[Código do agregado
'[Entidade']]],Table8[[Código do agregado '[Entidade']]:[Código do agregado
'[1º Direito']]],8,FALSE),".",Table9[[#This Row],[Membro]])))</f>
        <v/>
      </c>
      <c r="C3036" s="278"/>
      <c r="D3036" s="279"/>
      <c r="E3036" s="280" t="str">
        <f ca="1">IF(Table9[[#This Row],[Data de nascimento (aaaa-mm-dd)]]="","",(IF(A3036="","",DATEDIF(D3036,NOW(),"y"))))</f>
        <v/>
      </c>
      <c r="F3036" s="281"/>
      <c r="G3036" s="282"/>
      <c r="H3036" s="283" t="str">
        <f>IF(G3036="","",IF(G3036&gt;(auxiliar!L$2*14),"Sim","Não"))</f>
        <v/>
      </c>
      <c r="I3036" s="384" t="str">
        <f t="shared" si="207"/>
        <v/>
      </c>
      <c r="J3036" s="381" t="str">
        <f>IF(Table9[[#This Row],[Código do agregado
'[Entidade']]]="","",IF(A3036&lt;&gt;A3035,"A",IF(J3035="A","B",IF(J3035="B","C",IF(J3035="C","D",IF(J3035="D","E",IF(J3035="E","F",IF(J3035="F","G",IF(J3035="G","H",IF(J3035="H","I",IF(J3035="I","J",IF(J3035="J","K",IF(J3035="K","L",IF(J3035="L","M",IF(J3035="M","N",IF(J3035="N","O",IF(J3035="O","P",IF(J3035="P","Q"))))))))))))))))))</f>
        <v/>
      </c>
      <c r="K3036" s="284" t="str">
        <f t="shared" si="204"/>
        <v/>
      </c>
      <c r="L3036" s="285" t="str">
        <f t="shared" si="205"/>
        <v/>
      </c>
      <c r="M3036" s="286" t="str">
        <f t="shared" ca="1" si="206"/>
        <v/>
      </c>
    </row>
    <row r="3037" spans="1:13" x14ac:dyDescent="0.25">
      <c r="A3037" s="276"/>
      <c r="B3037" s="287" t="str">
        <f>IF(Table9[[#This Row],[Código do agregado
'[Entidade']]]="","",(CONCATENATE(VLOOKUP(Table9[[#This Row],[Código do agregado
'[Entidade']]],Table8[[Código do agregado '[Entidade']]:[Código do agregado
'[1º Direito']]],8,FALSE),".",Table9[[#This Row],[Membro]])))</f>
        <v/>
      </c>
      <c r="C3037" s="278"/>
      <c r="D3037" s="279"/>
      <c r="E3037" s="280" t="str">
        <f ca="1">IF(Table9[[#This Row],[Data de nascimento (aaaa-mm-dd)]]="","",(IF(A3037="","",DATEDIF(D3037,NOW(),"y"))))</f>
        <v/>
      </c>
      <c r="F3037" s="281"/>
      <c r="G3037" s="282"/>
      <c r="H3037" s="283" t="str">
        <f>IF(G3037="","",IF(G3037&gt;(auxiliar!L$2*14),"Sim","Não"))</f>
        <v/>
      </c>
      <c r="I3037" s="384" t="str">
        <f t="shared" si="207"/>
        <v>NÃO</v>
      </c>
      <c r="J3037" s="381" t="str">
        <f>IF(Table9[[#This Row],[Código do agregado
'[Entidade']]]="","",IF(A3037&lt;&gt;A3036,"A",IF(J3036="A","B",IF(J3036="B","C",IF(J3036="C","D",IF(J3036="D","E",IF(J3036="E","F",IF(J3036="F","G",IF(J3036="G","H",IF(J3036="H","I",IF(J3036="I","J",IF(J3036="J","K",IF(J3036="K","L",IF(J3036="L","M",IF(J3036="M","N",IF(J3036="N","O",IF(J3036="O","P",IF(J3036="P","Q"))))))))))))))))))</f>
        <v/>
      </c>
      <c r="K3037" s="284" t="str">
        <f t="shared" si="204"/>
        <v/>
      </c>
      <c r="L3037" s="285" t="str">
        <f t="shared" si="205"/>
        <v/>
      </c>
      <c r="M3037" s="286" t="str">
        <f t="shared" ca="1" si="206"/>
        <v/>
      </c>
    </row>
    <row r="3038" spans="1:13" x14ac:dyDescent="0.25">
      <c r="A3038" s="276"/>
      <c r="B3038" s="287" t="str">
        <f>IF(Table9[[#This Row],[Código do agregado
'[Entidade']]]="","",(CONCATENATE(VLOOKUP(Table9[[#This Row],[Código do agregado
'[Entidade']]],Table8[[Código do agregado '[Entidade']]:[Código do agregado
'[1º Direito']]],8,FALSE),".",Table9[[#This Row],[Membro]])))</f>
        <v/>
      </c>
      <c r="C3038" s="278"/>
      <c r="D3038" s="279"/>
      <c r="E3038" s="280" t="str">
        <f ca="1">IF(Table9[[#This Row],[Data de nascimento (aaaa-mm-dd)]]="","",(IF(A3038="","",DATEDIF(D3038,NOW(),"y"))))</f>
        <v/>
      </c>
      <c r="F3038" s="281"/>
      <c r="G3038" s="282"/>
      <c r="H3038" s="283" t="str">
        <f>IF(G3038="","",IF(G3038&gt;(auxiliar!L$2*14),"Sim","Não"))</f>
        <v/>
      </c>
      <c r="I3038" s="384" t="str">
        <f t="shared" si="207"/>
        <v/>
      </c>
      <c r="J3038" s="381" t="str">
        <f>IF(Table9[[#This Row],[Código do agregado
'[Entidade']]]="","",IF(A3038&lt;&gt;A3037,"A",IF(J3037="A","B",IF(J3037="B","C",IF(J3037="C","D",IF(J3037="D","E",IF(J3037="E","F",IF(J3037="F","G",IF(J3037="G","H",IF(J3037="H","I",IF(J3037="I","J",IF(J3037="J","K",IF(J3037="K","L",IF(J3037="L","M",IF(J3037="M","N",IF(J3037="N","O",IF(J3037="O","P",IF(J3037="P","Q"))))))))))))))))))</f>
        <v/>
      </c>
      <c r="K3038" s="284" t="str">
        <f t="shared" si="204"/>
        <v/>
      </c>
      <c r="L3038" s="285" t="str">
        <f t="shared" si="205"/>
        <v/>
      </c>
      <c r="M3038" s="286" t="str">
        <f t="shared" ca="1" si="206"/>
        <v/>
      </c>
    </row>
    <row r="3039" spans="1:13" x14ac:dyDescent="0.25">
      <c r="A3039" s="276"/>
      <c r="B3039" s="287" t="str">
        <f>IF(Table9[[#This Row],[Código do agregado
'[Entidade']]]="","",(CONCATENATE(VLOOKUP(Table9[[#This Row],[Código do agregado
'[Entidade']]],Table8[[Código do agregado '[Entidade']]:[Código do agregado
'[1º Direito']]],8,FALSE),".",Table9[[#This Row],[Membro]])))</f>
        <v/>
      </c>
      <c r="C3039" s="278"/>
      <c r="D3039" s="279"/>
      <c r="E3039" s="280" t="str">
        <f ca="1">IF(Table9[[#This Row],[Data de nascimento (aaaa-mm-dd)]]="","",(IF(A3039="","",DATEDIF(D3039,NOW(),"y"))))</f>
        <v/>
      </c>
      <c r="F3039" s="281"/>
      <c r="G3039" s="282"/>
      <c r="H3039" s="283" t="str">
        <f>IF(G3039="","",IF(G3039&gt;(auxiliar!L$2*14),"Sim","Não"))</f>
        <v/>
      </c>
      <c r="I3039" s="384" t="str">
        <f t="shared" si="207"/>
        <v/>
      </c>
      <c r="J3039" s="381" t="str">
        <f>IF(Table9[[#This Row],[Código do agregado
'[Entidade']]]="","",IF(A3039&lt;&gt;A3038,"A",IF(J3038="A","B",IF(J3038="B","C",IF(J3038="C","D",IF(J3038="D","E",IF(J3038="E","F",IF(J3038="F","G",IF(J3038="G","H",IF(J3038="H","I",IF(J3038="I","J",IF(J3038="J","K",IF(J3038="K","L",IF(J3038="L","M",IF(J3038="M","N",IF(J3038="N","O",IF(J3038="O","P",IF(J3038="P","Q"))))))))))))))))))</f>
        <v/>
      </c>
      <c r="K3039" s="284" t="str">
        <f t="shared" si="204"/>
        <v/>
      </c>
      <c r="L3039" s="285" t="str">
        <f t="shared" si="205"/>
        <v/>
      </c>
      <c r="M3039" s="286" t="str">
        <f t="shared" ca="1" si="206"/>
        <v/>
      </c>
    </row>
    <row r="3040" spans="1:13" x14ac:dyDescent="0.25">
      <c r="A3040" s="276"/>
      <c r="B3040" s="287" t="str">
        <f>IF(Table9[[#This Row],[Código do agregado
'[Entidade']]]="","",(CONCATENATE(VLOOKUP(Table9[[#This Row],[Código do agregado
'[Entidade']]],Table8[[Código do agregado '[Entidade']]:[Código do agregado
'[1º Direito']]],8,FALSE),".",Table9[[#This Row],[Membro]])))</f>
        <v/>
      </c>
      <c r="C3040" s="278"/>
      <c r="D3040" s="279"/>
      <c r="E3040" s="280" t="str">
        <f ca="1">IF(Table9[[#This Row],[Data de nascimento (aaaa-mm-dd)]]="","",(IF(A3040="","",DATEDIF(D3040,NOW(),"y"))))</f>
        <v/>
      </c>
      <c r="F3040" s="281"/>
      <c r="G3040" s="282"/>
      <c r="H3040" s="283" t="str">
        <f>IF(G3040="","",IF(G3040&gt;(auxiliar!L$2*14),"Sim","Não"))</f>
        <v/>
      </c>
      <c r="I3040" s="384" t="str">
        <f t="shared" si="207"/>
        <v/>
      </c>
      <c r="J3040" s="381" t="str">
        <f>IF(Table9[[#This Row],[Código do agregado
'[Entidade']]]="","",IF(A3040&lt;&gt;A3039,"A",IF(J3039="A","B",IF(J3039="B","C",IF(J3039="C","D",IF(J3039="D","E",IF(J3039="E","F",IF(J3039="F","G",IF(J3039="G","H",IF(J3039="H","I",IF(J3039="I","J",IF(J3039="J","K",IF(J3039="K","L",IF(J3039="L","M",IF(J3039="M","N",IF(J3039="N","O",IF(J3039="O","P",IF(J3039="P","Q"))))))))))))))))))</f>
        <v/>
      </c>
      <c r="K3040" s="284" t="str">
        <f t="shared" si="204"/>
        <v/>
      </c>
      <c r="L3040" s="285" t="str">
        <f t="shared" si="205"/>
        <v/>
      </c>
      <c r="M3040" s="286" t="str">
        <f t="shared" ca="1" si="206"/>
        <v/>
      </c>
    </row>
    <row r="3041" spans="1:13" x14ac:dyDescent="0.25">
      <c r="A3041" s="276"/>
      <c r="B3041" s="287" t="str">
        <f>IF(Table9[[#This Row],[Código do agregado
'[Entidade']]]="","",(CONCATENATE(VLOOKUP(Table9[[#This Row],[Código do agregado
'[Entidade']]],Table8[[Código do agregado '[Entidade']]:[Código do agregado
'[1º Direito']]],8,FALSE),".",Table9[[#This Row],[Membro]])))</f>
        <v/>
      </c>
      <c r="C3041" s="278"/>
      <c r="D3041" s="279"/>
      <c r="E3041" s="280" t="str">
        <f ca="1">IF(Table9[[#This Row],[Data de nascimento (aaaa-mm-dd)]]="","",(IF(A3041="","",DATEDIF(D3041,NOW(),"y"))))</f>
        <v/>
      </c>
      <c r="F3041" s="281"/>
      <c r="G3041" s="282"/>
      <c r="H3041" s="283" t="str">
        <f>IF(G3041="","",IF(G3041&gt;(auxiliar!L$2*14),"Sim","Não"))</f>
        <v/>
      </c>
      <c r="I3041" s="384" t="str">
        <f t="shared" si="207"/>
        <v/>
      </c>
      <c r="J3041" s="381" t="str">
        <f>IF(Table9[[#This Row],[Código do agregado
'[Entidade']]]="","",IF(A3041&lt;&gt;A3040,"A",IF(J3040="A","B",IF(J3040="B","C",IF(J3040="C","D",IF(J3040="D","E",IF(J3040="E","F",IF(J3040="F","G",IF(J3040="G","H",IF(J3040="H","I",IF(J3040="I","J",IF(J3040="J","K",IF(J3040="K","L",IF(J3040="L","M",IF(J3040="M","N",IF(J3040="N","O",IF(J3040="O","P",IF(J3040="P","Q"))))))))))))))))))</f>
        <v/>
      </c>
      <c r="K3041" s="284" t="str">
        <f t="shared" si="204"/>
        <v/>
      </c>
      <c r="L3041" s="285" t="str">
        <f t="shared" si="205"/>
        <v/>
      </c>
      <c r="M3041" s="286" t="str">
        <f t="shared" ca="1" si="206"/>
        <v/>
      </c>
    </row>
    <row r="3042" spans="1:13" x14ac:dyDescent="0.25">
      <c r="A3042" s="276"/>
      <c r="B3042" s="287" t="str">
        <f>IF(Table9[[#This Row],[Código do agregado
'[Entidade']]]="","",(CONCATENATE(VLOOKUP(Table9[[#This Row],[Código do agregado
'[Entidade']]],Table8[[Código do agregado '[Entidade']]:[Código do agregado
'[1º Direito']]],8,FALSE),".",Table9[[#This Row],[Membro]])))</f>
        <v/>
      </c>
      <c r="C3042" s="278"/>
      <c r="D3042" s="279"/>
      <c r="E3042" s="280" t="str">
        <f ca="1">IF(Table9[[#This Row],[Data de nascimento (aaaa-mm-dd)]]="","",(IF(A3042="","",DATEDIF(D3042,NOW(),"y"))))</f>
        <v/>
      </c>
      <c r="F3042" s="281"/>
      <c r="G3042" s="282"/>
      <c r="H3042" s="283" t="str">
        <f>IF(G3042="","",IF(G3042&gt;(auxiliar!L$2*14),"Sim","Não"))</f>
        <v/>
      </c>
      <c r="I3042" s="384" t="str">
        <f t="shared" si="207"/>
        <v/>
      </c>
      <c r="J3042" s="381" t="str">
        <f>IF(Table9[[#This Row],[Código do agregado
'[Entidade']]]="","",IF(A3042&lt;&gt;A3041,"A",IF(J3041="A","B",IF(J3041="B","C",IF(J3041="C","D",IF(J3041="D","E",IF(J3041="E","F",IF(J3041="F","G",IF(J3041="G","H",IF(J3041="H","I",IF(J3041="I","J",IF(J3041="J","K",IF(J3041="K","L",IF(J3041="L","M",IF(J3041="M","N",IF(J3041="N","O",IF(J3041="O","P",IF(J3041="P","Q"))))))))))))))))))</f>
        <v/>
      </c>
      <c r="K3042" s="284" t="str">
        <f t="shared" si="204"/>
        <v/>
      </c>
      <c r="L3042" s="285" t="str">
        <f t="shared" si="205"/>
        <v/>
      </c>
      <c r="M3042" s="286" t="str">
        <f t="shared" ca="1" si="206"/>
        <v/>
      </c>
    </row>
    <row r="3043" spans="1:13" x14ac:dyDescent="0.25">
      <c r="A3043" s="276"/>
      <c r="B3043" s="287" t="str">
        <f>IF(Table9[[#This Row],[Código do agregado
'[Entidade']]]="","",(CONCATENATE(VLOOKUP(Table9[[#This Row],[Código do agregado
'[Entidade']]],Table8[[Código do agregado '[Entidade']]:[Código do agregado
'[1º Direito']]],8,FALSE),".",Table9[[#This Row],[Membro]])))</f>
        <v/>
      </c>
      <c r="C3043" s="278"/>
      <c r="D3043" s="279"/>
      <c r="E3043" s="280" t="str">
        <f ca="1">IF(Table9[[#This Row],[Data de nascimento (aaaa-mm-dd)]]="","",(IF(A3043="","",DATEDIF(D3043,NOW(),"y"))))</f>
        <v/>
      </c>
      <c r="F3043" s="281"/>
      <c r="G3043" s="282"/>
      <c r="H3043" s="283" t="str">
        <f>IF(G3043="","",IF(G3043&gt;(auxiliar!L$2*14),"Sim","Não"))</f>
        <v/>
      </c>
      <c r="I3043" s="384" t="str">
        <f t="shared" si="207"/>
        <v/>
      </c>
      <c r="J3043" s="381" t="str">
        <f>IF(Table9[[#This Row],[Código do agregado
'[Entidade']]]="","",IF(A3043&lt;&gt;A3042,"A",IF(J3042="A","B",IF(J3042="B","C",IF(J3042="C","D",IF(J3042="D","E",IF(J3042="E","F",IF(J3042="F","G",IF(J3042="G","H",IF(J3042="H","I",IF(J3042="I","J",IF(J3042="J","K",IF(J3042="K","L",IF(J3042="L","M",IF(J3042="M","N",IF(J3042="N","O",IF(J3042="O","P",IF(J3042="P","Q"))))))))))))))))))</f>
        <v/>
      </c>
      <c r="K3043" s="284" t="str">
        <f t="shared" si="204"/>
        <v/>
      </c>
      <c r="L3043" s="285" t="str">
        <f t="shared" si="205"/>
        <v/>
      </c>
      <c r="M3043" s="286" t="str">
        <f t="shared" ca="1" si="206"/>
        <v/>
      </c>
    </row>
    <row r="3044" spans="1:13" x14ac:dyDescent="0.25">
      <c r="A3044" s="276"/>
      <c r="B3044" s="287" t="str">
        <f>IF(Table9[[#This Row],[Código do agregado
'[Entidade']]]="","",(CONCATENATE(VLOOKUP(Table9[[#This Row],[Código do agregado
'[Entidade']]],Table8[[Código do agregado '[Entidade']]:[Código do agregado
'[1º Direito']]],8,FALSE),".",Table9[[#This Row],[Membro]])))</f>
        <v/>
      </c>
      <c r="C3044" s="278"/>
      <c r="D3044" s="279"/>
      <c r="E3044" s="280" t="str">
        <f ca="1">IF(Table9[[#This Row],[Data de nascimento (aaaa-mm-dd)]]="","",(IF(A3044="","",DATEDIF(D3044,NOW(),"y"))))</f>
        <v/>
      </c>
      <c r="F3044" s="281"/>
      <c r="G3044" s="282"/>
      <c r="H3044" s="283" t="str">
        <f>IF(G3044="","",IF(G3044&gt;(auxiliar!L$2*14),"Sim","Não"))</f>
        <v/>
      </c>
      <c r="I3044" s="384" t="str">
        <f t="shared" si="207"/>
        <v/>
      </c>
      <c r="J3044" s="381" t="str">
        <f>IF(Table9[[#This Row],[Código do agregado
'[Entidade']]]="","",IF(A3044&lt;&gt;A3043,"A",IF(J3043="A","B",IF(J3043="B","C",IF(J3043="C","D",IF(J3043="D","E",IF(J3043="E","F",IF(J3043="F","G",IF(J3043="G","H",IF(J3043="H","I",IF(J3043="I","J",IF(J3043="J","K",IF(J3043="K","L",IF(J3043="L","M",IF(J3043="M","N",IF(J3043="N","O",IF(J3043="O","P",IF(J3043="P","Q"))))))))))))))))))</f>
        <v/>
      </c>
      <c r="K3044" s="284" t="str">
        <f t="shared" si="204"/>
        <v/>
      </c>
      <c r="L3044" s="285" t="str">
        <f t="shared" si="205"/>
        <v/>
      </c>
      <c r="M3044" s="286" t="str">
        <f t="shared" ca="1" si="206"/>
        <v/>
      </c>
    </row>
    <row r="3045" spans="1:13" x14ac:dyDescent="0.25">
      <c r="A3045" s="276"/>
      <c r="B3045" s="287" t="str">
        <f>IF(Table9[[#This Row],[Código do agregado
'[Entidade']]]="","",(CONCATENATE(VLOOKUP(Table9[[#This Row],[Código do agregado
'[Entidade']]],Table8[[Código do agregado '[Entidade']]:[Código do agregado
'[1º Direito']]],8,FALSE),".",Table9[[#This Row],[Membro]])))</f>
        <v/>
      </c>
      <c r="C3045" s="278"/>
      <c r="D3045" s="279"/>
      <c r="E3045" s="280" t="str">
        <f ca="1">IF(Table9[[#This Row],[Data de nascimento (aaaa-mm-dd)]]="","",(IF(A3045="","",DATEDIF(D3045,NOW(),"y"))))</f>
        <v/>
      </c>
      <c r="F3045" s="281"/>
      <c r="G3045" s="282"/>
      <c r="H3045" s="283" t="str">
        <f>IF(G3045="","",IF(G3045&gt;(auxiliar!L$2*14),"Sim","Não"))</f>
        <v/>
      </c>
      <c r="I3045" s="384" t="str">
        <f t="shared" si="207"/>
        <v/>
      </c>
      <c r="J3045" s="381" t="str">
        <f>IF(Table9[[#This Row],[Código do agregado
'[Entidade']]]="","",IF(A3045&lt;&gt;A3044,"A",IF(J3044="A","B",IF(J3044="B","C",IF(J3044="C","D",IF(J3044="D","E",IF(J3044="E","F",IF(J3044="F","G",IF(J3044="G","H",IF(J3044="H","I",IF(J3044="I","J",IF(J3044="J","K",IF(J3044="K","L",IF(J3044="L","M",IF(J3044="M","N",IF(J3044="N","O",IF(J3044="O","P",IF(J3044="P","Q"))))))))))))))))))</f>
        <v/>
      </c>
      <c r="K3045" s="284" t="str">
        <f t="shared" si="204"/>
        <v/>
      </c>
      <c r="L3045" s="285" t="str">
        <f t="shared" si="205"/>
        <v/>
      </c>
      <c r="M3045" s="286" t="str">
        <f t="shared" ca="1" si="206"/>
        <v/>
      </c>
    </row>
    <row r="3046" spans="1:13" x14ac:dyDescent="0.25">
      <c r="A3046" s="276"/>
      <c r="B3046" s="287" t="str">
        <f>IF(Table9[[#This Row],[Código do agregado
'[Entidade']]]="","",(CONCATENATE(VLOOKUP(Table9[[#This Row],[Código do agregado
'[Entidade']]],Table8[[Código do agregado '[Entidade']]:[Código do agregado
'[1º Direito']]],8,FALSE),".",Table9[[#This Row],[Membro]])))</f>
        <v/>
      </c>
      <c r="C3046" s="278"/>
      <c r="D3046" s="279"/>
      <c r="E3046" s="280" t="str">
        <f ca="1">IF(Table9[[#This Row],[Data de nascimento (aaaa-mm-dd)]]="","",(IF(A3046="","",DATEDIF(D3046,NOW(),"y"))))</f>
        <v/>
      </c>
      <c r="F3046" s="281"/>
      <c r="G3046" s="282"/>
      <c r="H3046" s="283" t="str">
        <f>IF(G3046="","",IF(G3046&gt;(auxiliar!L$2*14),"Sim","Não"))</f>
        <v/>
      </c>
      <c r="I3046" s="384" t="str">
        <f t="shared" si="207"/>
        <v/>
      </c>
      <c r="J3046" s="381" t="str">
        <f>IF(Table9[[#This Row],[Código do agregado
'[Entidade']]]="","",IF(A3046&lt;&gt;A3045,"A",IF(J3045="A","B",IF(J3045="B","C",IF(J3045="C","D",IF(J3045="D","E",IF(J3045="E","F",IF(J3045="F","G",IF(J3045="G","H",IF(J3045="H","I",IF(J3045="I","J",IF(J3045="J","K",IF(J3045="K","L",IF(J3045="L","M",IF(J3045="M","N",IF(J3045="N","O",IF(J3045="O","P",IF(J3045="P","Q"))))))))))))))))))</f>
        <v/>
      </c>
      <c r="K3046" s="284" t="str">
        <f t="shared" si="204"/>
        <v/>
      </c>
      <c r="L3046" s="285" t="str">
        <f t="shared" si="205"/>
        <v/>
      </c>
      <c r="M3046" s="286" t="str">
        <f t="shared" ca="1" si="206"/>
        <v/>
      </c>
    </row>
    <row r="3047" spans="1:13" x14ac:dyDescent="0.25">
      <c r="A3047" s="276"/>
      <c r="B3047" s="287" t="str">
        <f>IF(Table9[[#This Row],[Código do agregado
'[Entidade']]]="","",(CONCATENATE(VLOOKUP(Table9[[#This Row],[Código do agregado
'[Entidade']]],Table8[[Código do agregado '[Entidade']]:[Código do agregado
'[1º Direito']]],8,FALSE),".",Table9[[#This Row],[Membro]])))</f>
        <v/>
      </c>
      <c r="C3047" s="278"/>
      <c r="D3047" s="279"/>
      <c r="E3047" s="280" t="str">
        <f ca="1">IF(Table9[[#This Row],[Data de nascimento (aaaa-mm-dd)]]="","",(IF(A3047="","",DATEDIF(D3047,NOW(),"y"))))</f>
        <v/>
      </c>
      <c r="F3047" s="281"/>
      <c r="G3047" s="282"/>
      <c r="H3047" s="283" t="str">
        <f>IF(G3047="","",IF(G3047&gt;(auxiliar!L$2*14),"Sim","Não"))</f>
        <v/>
      </c>
      <c r="I3047" s="384" t="str">
        <f t="shared" si="207"/>
        <v/>
      </c>
      <c r="J3047" s="381" t="str">
        <f>IF(Table9[[#This Row],[Código do agregado
'[Entidade']]]="","",IF(A3047&lt;&gt;A3046,"A",IF(J3046="A","B",IF(J3046="B","C",IF(J3046="C","D",IF(J3046="D","E",IF(J3046="E","F",IF(J3046="F","G",IF(J3046="G","H",IF(J3046="H","I",IF(J3046="I","J",IF(J3046="J","K",IF(J3046="K","L",IF(J3046="L","M",IF(J3046="M","N",IF(J3046="N","O",IF(J3046="O","P",IF(J3046="P","Q"))))))))))))))))))</f>
        <v/>
      </c>
      <c r="K3047" s="284" t="str">
        <f t="shared" si="204"/>
        <v/>
      </c>
      <c r="L3047" s="285" t="str">
        <f t="shared" si="205"/>
        <v/>
      </c>
      <c r="M3047" s="286" t="str">
        <f t="shared" ca="1" si="206"/>
        <v/>
      </c>
    </row>
    <row r="3048" spans="1:13" x14ac:dyDescent="0.25">
      <c r="A3048" s="276"/>
      <c r="B3048" s="287" t="str">
        <f>IF(Table9[[#This Row],[Código do agregado
'[Entidade']]]="","",(CONCATENATE(VLOOKUP(Table9[[#This Row],[Código do agregado
'[Entidade']]],Table8[[Código do agregado '[Entidade']]:[Código do agregado
'[1º Direito']]],8,FALSE),".",Table9[[#This Row],[Membro]])))</f>
        <v/>
      </c>
      <c r="C3048" s="278"/>
      <c r="D3048" s="279"/>
      <c r="E3048" s="280" t="str">
        <f ca="1">IF(Table9[[#This Row],[Data de nascimento (aaaa-mm-dd)]]="","",(IF(A3048="","",DATEDIF(D3048,NOW(),"y"))))</f>
        <v/>
      </c>
      <c r="F3048" s="281"/>
      <c r="G3048" s="282"/>
      <c r="H3048" s="283" t="str">
        <f>IF(G3048="","",IF(G3048&gt;(auxiliar!L$2*14),"Sim","Não"))</f>
        <v/>
      </c>
      <c r="I3048" s="384" t="str">
        <f t="shared" si="207"/>
        <v/>
      </c>
      <c r="J3048" s="381" t="str">
        <f>IF(Table9[[#This Row],[Código do agregado
'[Entidade']]]="","",IF(A3048&lt;&gt;A3047,"A",IF(J3047="A","B",IF(J3047="B","C",IF(J3047="C","D",IF(J3047="D","E",IF(J3047="E","F",IF(J3047="F","G",IF(J3047="G","H",IF(J3047="H","I",IF(J3047="I","J",IF(J3047="J","K",IF(J3047="K","L",IF(J3047="L","M",IF(J3047="M","N",IF(J3047="N","O",IF(J3047="O","P",IF(J3047="P","Q"))))))))))))))))))</f>
        <v/>
      </c>
      <c r="K3048" s="284" t="str">
        <f t="shared" si="204"/>
        <v/>
      </c>
      <c r="L3048" s="285" t="str">
        <f t="shared" si="205"/>
        <v/>
      </c>
      <c r="M3048" s="286" t="str">
        <f t="shared" ca="1" si="206"/>
        <v/>
      </c>
    </row>
    <row r="3049" spans="1:13" x14ac:dyDescent="0.25">
      <c r="A3049" s="276"/>
      <c r="B3049" s="287" t="str">
        <f>IF(Table9[[#This Row],[Código do agregado
'[Entidade']]]="","",(CONCATENATE(VLOOKUP(Table9[[#This Row],[Código do agregado
'[Entidade']]],Table8[[Código do agregado '[Entidade']]:[Código do agregado
'[1º Direito']]],8,FALSE),".",Table9[[#This Row],[Membro]])))</f>
        <v/>
      </c>
      <c r="C3049" s="278"/>
      <c r="D3049" s="279"/>
      <c r="E3049" s="280" t="str">
        <f ca="1">IF(Table9[[#This Row],[Data de nascimento (aaaa-mm-dd)]]="","",(IF(A3049="","",DATEDIF(D3049,NOW(),"y"))))</f>
        <v/>
      </c>
      <c r="F3049" s="281"/>
      <c r="G3049" s="282"/>
      <c r="H3049" s="283" t="str">
        <f>IF(G3049="","",IF(G3049&gt;(auxiliar!L$2*14),"Sim","Não"))</f>
        <v/>
      </c>
      <c r="I3049" s="384" t="str">
        <f t="shared" si="207"/>
        <v/>
      </c>
      <c r="J3049" s="381" t="str">
        <f>IF(Table9[[#This Row],[Código do agregado
'[Entidade']]]="","",IF(A3049&lt;&gt;A3048,"A",IF(J3048="A","B",IF(J3048="B","C",IF(J3048="C","D",IF(J3048="D","E",IF(J3048="E","F",IF(J3048="F","G",IF(J3048="G","H",IF(J3048="H","I",IF(J3048="I","J",IF(J3048="J","K",IF(J3048="K","L",IF(J3048="L","M",IF(J3048="M","N",IF(J3048="N","O",IF(J3048="O","P",IF(J3048="P","Q"))))))))))))))))))</f>
        <v/>
      </c>
      <c r="K3049" s="284" t="str">
        <f t="shared" si="204"/>
        <v/>
      </c>
      <c r="L3049" s="285" t="str">
        <f t="shared" si="205"/>
        <v/>
      </c>
      <c r="M3049" s="286" t="str">
        <f t="shared" ca="1" si="206"/>
        <v/>
      </c>
    </row>
    <row r="3050" spans="1:13" x14ac:dyDescent="0.25">
      <c r="A3050" s="276"/>
      <c r="B3050" s="287" t="str">
        <f>IF(Table9[[#This Row],[Código do agregado
'[Entidade']]]="","",(CONCATENATE(VLOOKUP(Table9[[#This Row],[Código do agregado
'[Entidade']]],Table8[[Código do agregado '[Entidade']]:[Código do agregado
'[1º Direito']]],8,FALSE),".",Table9[[#This Row],[Membro]])))</f>
        <v/>
      </c>
      <c r="C3050" s="278"/>
      <c r="D3050" s="279"/>
      <c r="E3050" s="280" t="str">
        <f ca="1">IF(Table9[[#This Row],[Data de nascimento (aaaa-mm-dd)]]="","",(IF(A3050="","",DATEDIF(D3050,NOW(),"y"))))</f>
        <v/>
      </c>
      <c r="F3050" s="281"/>
      <c r="G3050" s="282"/>
      <c r="H3050" s="283" t="str">
        <f>IF(G3050="","",IF(G3050&gt;(auxiliar!L$2*14),"Sim","Não"))</f>
        <v/>
      </c>
      <c r="I3050" s="384" t="str">
        <f t="shared" si="207"/>
        <v/>
      </c>
      <c r="J3050" s="381" t="str">
        <f>IF(Table9[[#This Row],[Código do agregado
'[Entidade']]]="","",IF(A3050&lt;&gt;A3049,"A",IF(J3049="A","B",IF(J3049="B","C",IF(J3049="C","D",IF(J3049="D","E",IF(J3049="E","F",IF(J3049="F","G",IF(J3049="G","H",IF(J3049="H","I",IF(J3049="I","J",IF(J3049="J","K",IF(J3049="K","L",IF(J3049="L","M",IF(J3049="M","N",IF(J3049="N","O",IF(J3049="O","P",IF(J3049="P","Q"))))))))))))))))))</f>
        <v/>
      </c>
      <c r="K3050" s="284" t="str">
        <f t="shared" si="204"/>
        <v/>
      </c>
      <c r="L3050" s="285" t="str">
        <f t="shared" si="205"/>
        <v/>
      </c>
      <c r="M3050" s="286" t="str">
        <f t="shared" ca="1" si="206"/>
        <v/>
      </c>
    </row>
    <row r="3051" spans="1:13" x14ac:dyDescent="0.25">
      <c r="A3051" s="276"/>
      <c r="B3051" s="287" t="str">
        <f>IF(Table9[[#This Row],[Código do agregado
'[Entidade']]]="","",(CONCATENATE(VLOOKUP(Table9[[#This Row],[Código do agregado
'[Entidade']]],Table8[[Código do agregado '[Entidade']]:[Código do agregado
'[1º Direito']]],8,FALSE),".",Table9[[#This Row],[Membro]])))</f>
        <v/>
      </c>
      <c r="C3051" s="278"/>
      <c r="D3051" s="279"/>
      <c r="E3051" s="280" t="str">
        <f ca="1">IF(Table9[[#This Row],[Data de nascimento (aaaa-mm-dd)]]="","",(IF(A3051="","",DATEDIF(D3051,NOW(),"y"))))</f>
        <v/>
      </c>
      <c r="F3051" s="281"/>
      <c r="G3051" s="282"/>
      <c r="H3051" s="283" t="str">
        <f>IF(G3051="","",IF(G3051&gt;(auxiliar!L$2*14),"Sim","Não"))</f>
        <v/>
      </c>
      <c r="I3051" s="384" t="str">
        <f t="shared" si="207"/>
        <v/>
      </c>
      <c r="J3051" s="381" t="str">
        <f>IF(Table9[[#This Row],[Código do agregado
'[Entidade']]]="","",IF(A3051&lt;&gt;A3050,"A",IF(J3050="A","B",IF(J3050="B","C",IF(J3050="C","D",IF(J3050="D","E",IF(J3050="E","F",IF(J3050="F","G",IF(J3050="G","H",IF(J3050="H","I",IF(J3050="I","J",IF(J3050="J","K",IF(J3050="K","L",IF(J3050="L","M",IF(J3050="M","N",IF(J3050="N","O",IF(J3050="O","P",IF(J3050="P","Q"))))))))))))))))))</f>
        <v/>
      </c>
      <c r="K3051" s="284" t="str">
        <f t="shared" si="204"/>
        <v/>
      </c>
      <c r="L3051" s="285" t="str">
        <f t="shared" si="205"/>
        <v/>
      </c>
      <c r="M3051" s="286" t="str">
        <f t="shared" ca="1" si="206"/>
        <v/>
      </c>
    </row>
    <row r="3052" spans="1:13" x14ac:dyDescent="0.25">
      <c r="A3052" s="276"/>
      <c r="B3052" s="287" t="str">
        <f>IF(Table9[[#This Row],[Código do agregado
'[Entidade']]]="","",(CONCATENATE(VLOOKUP(Table9[[#This Row],[Código do agregado
'[Entidade']]],Table8[[Código do agregado '[Entidade']]:[Código do agregado
'[1º Direito']]],8,FALSE),".",Table9[[#This Row],[Membro]])))</f>
        <v/>
      </c>
      <c r="C3052" s="278"/>
      <c r="D3052" s="279"/>
      <c r="E3052" s="280" t="str">
        <f ca="1">IF(Table9[[#This Row],[Data de nascimento (aaaa-mm-dd)]]="","",(IF(A3052="","",DATEDIF(D3052,NOW(),"y"))))</f>
        <v/>
      </c>
      <c r="F3052" s="281"/>
      <c r="G3052" s="282"/>
      <c r="H3052" s="283" t="str">
        <f>IF(G3052="","",IF(G3052&gt;(auxiliar!L$2*14),"Sim","Não"))</f>
        <v/>
      </c>
      <c r="I3052" s="384" t="str">
        <f t="shared" si="207"/>
        <v/>
      </c>
      <c r="J3052" s="381" t="str">
        <f>IF(Table9[[#This Row],[Código do agregado
'[Entidade']]]="","",IF(A3052&lt;&gt;A3051,"A",IF(J3051="A","B",IF(J3051="B","C",IF(J3051="C","D",IF(J3051="D","E",IF(J3051="E","F",IF(J3051="F","G",IF(J3051="G","H",IF(J3051="H","I",IF(J3051="I","J",IF(J3051="J","K",IF(J3051="K","L",IF(J3051="L","M",IF(J3051="M","N",IF(J3051="N","O",IF(J3051="O","P",IF(J3051="P","Q"))))))))))))))))))</f>
        <v/>
      </c>
      <c r="K3052" s="284" t="str">
        <f t="shared" si="204"/>
        <v/>
      </c>
      <c r="L3052" s="285" t="str">
        <f t="shared" si="205"/>
        <v/>
      </c>
      <c r="M3052" s="286" t="str">
        <f t="shared" ca="1" si="206"/>
        <v/>
      </c>
    </row>
    <row r="3053" spans="1:13" x14ac:dyDescent="0.25">
      <c r="A3053" s="276"/>
      <c r="B3053" s="287" t="str">
        <f>IF(Table9[[#This Row],[Código do agregado
'[Entidade']]]="","",(CONCATENATE(VLOOKUP(Table9[[#This Row],[Código do agregado
'[Entidade']]],Table8[[Código do agregado '[Entidade']]:[Código do agregado
'[1º Direito']]],8,FALSE),".",Table9[[#This Row],[Membro]])))</f>
        <v/>
      </c>
      <c r="C3053" s="278"/>
      <c r="D3053" s="279"/>
      <c r="E3053" s="280" t="str">
        <f ca="1">IF(Table9[[#This Row],[Data de nascimento (aaaa-mm-dd)]]="","",(IF(A3053="","",DATEDIF(D3053,NOW(),"y"))))</f>
        <v/>
      </c>
      <c r="F3053" s="281"/>
      <c r="G3053" s="282"/>
      <c r="H3053" s="283" t="str">
        <f>IF(G3053="","",IF(G3053&gt;(auxiliar!L$2*14),"Sim","Não"))</f>
        <v/>
      </c>
      <c r="I3053" s="384" t="str">
        <f t="shared" si="207"/>
        <v/>
      </c>
      <c r="J3053" s="381" t="str">
        <f>IF(Table9[[#This Row],[Código do agregado
'[Entidade']]]="","",IF(A3053&lt;&gt;A3052,"A",IF(J3052="A","B",IF(J3052="B","C",IF(J3052="C","D",IF(J3052="D","E",IF(J3052="E","F",IF(J3052="F","G",IF(J3052="G","H",IF(J3052="H","I",IF(J3052="I","J",IF(J3052="J","K",IF(J3052="K","L",IF(J3052="L","M",IF(J3052="M","N",IF(J3052="N","O",IF(J3052="O","P",IF(J3052="P","Q"))))))))))))))))))</f>
        <v/>
      </c>
      <c r="K3053" s="284" t="str">
        <f t="shared" si="204"/>
        <v/>
      </c>
      <c r="L3053" s="285" t="str">
        <f t="shared" si="205"/>
        <v/>
      </c>
      <c r="M3053" s="286" t="str">
        <f t="shared" ca="1" si="206"/>
        <v/>
      </c>
    </row>
    <row r="3054" spans="1:13" x14ac:dyDescent="0.25">
      <c r="A3054" s="276"/>
      <c r="B3054" s="287" t="str">
        <f>IF(Table9[[#This Row],[Código do agregado
'[Entidade']]]="","",(CONCATENATE(VLOOKUP(Table9[[#This Row],[Código do agregado
'[Entidade']]],Table8[[Código do agregado '[Entidade']]:[Código do agregado
'[1º Direito']]],8,FALSE),".",Table9[[#This Row],[Membro]])))</f>
        <v/>
      </c>
      <c r="C3054" s="278"/>
      <c r="D3054" s="279"/>
      <c r="E3054" s="280" t="str">
        <f ca="1">IF(Table9[[#This Row],[Data de nascimento (aaaa-mm-dd)]]="","",(IF(A3054="","",DATEDIF(D3054,NOW(),"y"))))</f>
        <v/>
      </c>
      <c r="F3054" s="281"/>
      <c r="G3054" s="282"/>
      <c r="H3054" s="283" t="str">
        <f>IF(G3054="","",IF(G3054&gt;(auxiliar!L$2*14),"Sim","Não"))</f>
        <v/>
      </c>
      <c r="I3054" s="384" t="str">
        <f t="shared" si="207"/>
        <v/>
      </c>
      <c r="J3054" s="381" t="str">
        <f>IF(Table9[[#This Row],[Código do agregado
'[Entidade']]]="","",IF(A3054&lt;&gt;A3053,"A",IF(J3053="A","B",IF(J3053="B","C",IF(J3053="C","D",IF(J3053="D","E",IF(J3053="E","F",IF(J3053="F","G",IF(J3053="G","H",IF(J3053="H","I",IF(J3053="I","J",IF(J3053="J","K",IF(J3053="K","L",IF(J3053="L","M",IF(J3053="M","N",IF(J3053="N","O",IF(J3053="O","P",IF(J3053="P","Q"))))))))))))))))))</f>
        <v/>
      </c>
      <c r="K3054" s="284" t="str">
        <f t="shared" si="204"/>
        <v/>
      </c>
      <c r="L3054" s="285" t="str">
        <f t="shared" si="205"/>
        <v/>
      </c>
      <c r="M3054" s="286" t="str">
        <f t="shared" ca="1" si="206"/>
        <v/>
      </c>
    </row>
    <row r="3055" spans="1:13" x14ac:dyDescent="0.25">
      <c r="A3055" s="276"/>
      <c r="B3055" s="287" t="str">
        <f>IF(Table9[[#This Row],[Código do agregado
'[Entidade']]]="","",(CONCATENATE(VLOOKUP(Table9[[#This Row],[Código do agregado
'[Entidade']]],Table8[[Código do agregado '[Entidade']]:[Código do agregado
'[1º Direito']]],8,FALSE),".",Table9[[#This Row],[Membro]])))</f>
        <v/>
      </c>
      <c r="C3055" s="278"/>
      <c r="D3055" s="279"/>
      <c r="E3055" s="280" t="str">
        <f ca="1">IF(Table9[[#This Row],[Data de nascimento (aaaa-mm-dd)]]="","",(IF(A3055="","",DATEDIF(D3055,NOW(),"y"))))</f>
        <v/>
      </c>
      <c r="F3055" s="281"/>
      <c r="G3055" s="282"/>
      <c r="H3055" s="283" t="str">
        <f>IF(G3055="","",IF(G3055&gt;(auxiliar!L$2*14),"Sim","Não"))</f>
        <v/>
      </c>
      <c r="I3055" s="384" t="str">
        <f t="shared" si="207"/>
        <v/>
      </c>
      <c r="J3055" s="381" t="str">
        <f>IF(Table9[[#This Row],[Código do agregado
'[Entidade']]]="","",IF(A3055&lt;&gt;A3054,"A",IF(J3054="A","B",IF(J3054="B","C",IF(J3054="C","D",IF(J3054="D","E",IF(J3054="E","F",IF(J3054="F","G",IF(J3054="G","H",IF(J3054="H","I",IF(J3054="I","J",IF(J3054="J","K",IF(J3054="K","L",IF(J3054="L","M",IF(J3054="M","N",IF(J3054="N","O",IF(J3054="O","P",IF(J3054="P","Q"))))))))))))))))))</f>
        <v/>
      </c>
      <c r="K3055" s="284" t="str">
        <f t="shared" si="204"/>
        <v/>
      </c>
      <c r="L3055" s="285" t="str">
        <f t="shared" si="205"/>
        <v/>
      </c>
      <c r="M3055" s="286" t="str">
        <f t="shared" ca="1" si="206"/>
        <v/>
      </c>
    </row>
    <row r="3056" spans="1:13" x14ac:dyDescent="0.25">
      <c r="A3056" s="276"/>
      <c r="B3056" s="287" t="str">
        <f>IF(Table9[[#This Row],[Código do agregado
'[Entidade']]]="","",(CONCATENATE(VLOOKUP(Table9[[#This Row],[Código do agregado
'[Entidade']]],Table8[[Código do agregado '[Entidade']]:[Código do agregado
'[1º Direito']]],8,FALSE),".",Table9[[#This Row],[Membro]])))</f>
        <v/>
      </c>
      <c r="C3056" s="278"/>
      <c r="D3056" s="279"/>
      <c r="E3056" s="280" t="str">
        <f ca="1">IF(Table9[[#This Row],[Data de nascimento (aaaa-mm-dd)]]="","",(IF(A3056="","",DATEDIF(D3056,NOW(),"y"))))</f>
        <v/>
      </c>
      <c r="F3056" s="281"/>
      <c r="G3056" s="282"/>
      <c r="H3056" s="283" t="str">
        <f>IF(G3056="","",IF(G3056&gt;(auxiliar!L$2*14),"Sim","Não"))</f>
        <v/>
      </c>
      <c r="I3056" s="384" t="str">
        <f t="shared" si="207"/>
        <v/>
      </c>
      <c r="J3056" s="381" t="str">
        <f>IF(Table9[[#This Row],[Código do agregado
'[Entidade']]]="","",IF(A3056&lt;&gt;A3055,"A",IF(J3055="A","B",IF(J3055="B","C",IF(J3055="C","D",IF(J3055="D","E",IF(J3055="E","F",IF(J3055="F","G",IF(J3055="G","H",IF(J3055="H","I",IF(J3055="I","J",IF(J3055="J","K",IF(J3055="K","L",IF(J3055="L","M",IF(J3055="M","N",IF(J3055="N","O",IF(J3055="O","P",IF(J3055="P","Q"))))))))))))))))))</f>
        <v/>
      </c>
      <c r="K3056" s="284" t="str">
        <f t="shared" si="204"/>
        <v/>
      </c>
      <c r="L3056" s="285" t="str">
        <f t="shared" si="205"/>
        <v/>
      </c>
      <c r="M3056" s="286" t="str">
        <f t="shared" ca="1" si="206"/>
        <v/>
      </c>
    </row>
    <row r="3057" spans="1:13" x14ac:dyDescent="0.25">
      <c r="A3057" s="276"/>
      <c r="B3057" s="287" t="str">
        <f>IF(Table9[[#This Row],[Código do agregado
'[Entidade']]]="","",(CONCATENATE(VLOOKUP(Table9[[#This Row],[Código do agregado
'[Entidade']]],Table8[[Código do agregado '[Entidade']]:[Código do agregado
'[1º Direito']]],8,FALSE),".",Table9[[#This Row],[Membro]])))</f>
        <v/>
      </c>
      <c r="C3057" s="278"/>
      <c r="D3057" s="279"/>
      <c r="E3057" s="280" t="str">
        <f ca="1">IF(Table9[[#This Row],[Data de nascimento (aaaa-mm-dd)]]="","",(IF(A3057="","",DATEDIF(D3057,NOW(),"y"))))</f>
        <v/>
      </c>
      <c r="F3057" s="281"/>
      <c r="G3057" s="282"/>
      <c r="H3057" s="283" t="str">
        <f>IF(G3057="","",IF(G3057&gt;(auxiliar!L$2*14),"Sim","Não"))</f>
        <v/>
      </c>
      <c r="I3057" s="384" t="str">
        <f t="shared" si="207"/>
        <v/>
      </c>
      <c r="J3057" s="381" t="str">
        <f>IF(Table9[[#This Row],[Código do agregado
'[Entidade']]]="","",IF(A3057&lt;&gt;A3056,"A",IF(J3056="A","B",IF(J3056="B","C",IF(J3056="C","D",IF(J3056="D","E",IF(J3056="E","F",IF(J3056="F","G",IF(J3056="G","H",IF(J3056="H","I",IF(J3056="I","J",IF(J3056="J","K",IF(J3056="K","L",IF(J3056="L","M",IF(J3056="M","N",IF(J3056="N","O",IF(J3056="O","P",IF(J3056="P","Q"))))))))))))))))))</f>
        <v/>
      </c>
      <c r="K3057" s="284" t="str">
        <f t="shared" si="204"/>
        <v/>
      </c>
      <c r="L3057" s="285" t="str">
        <f t="shared" si="205"/>
        <v/>
      </c>
      <c r="M3057" s="286" t="str">
        <f t="shared" ca="1" si="206"/>
        <v/>
      </c>
    </row>
    <row r="3058" spans="1:13" x14ac:dyDescent="0.25">
      <c r="A3058" s="276"/>
      <c r="B3058" s="287" t="str">
        <f>IF(Table9[[#This Row],[Código do agregado
'[Entidade']]]="","",(CONCATENATE(VLOOKUP(Table9[[#This Row],[Código do agregado
'[Entidade']]],Table8[[Código do agregado '[Entidade']]:[Código do agregado
'[1º Direito']]],8,FALSE),".",Table9[[#This Row],[Membro]])))</f>
        <v/>
      </c>
      <c r="C3058" s="278"/>
      <c r="D3058" s="279"/>
      <c r="E3058" s="280" t="str">
        <f ca="1">IF(Table9[[#This Row],[Data de nascimento (aaaa-mm-dd)]]="","",(IF(A3058="","",DATEDIF(D3058,NOW(),"y"))))</f>
        <v/>
      </c>
      <c r="F3058" s="281"/>
      <c r="G3058" s="282"/>
      <c r="H3058" s="283" t="str">
        <f>IF(G3058="","",IF(G3058&gt;(auxiliar!L$2*14),"Sim","Não"))</f>
        <v/>
      </c>
      <c r="I3058" s="384" t="str">
        <f t="shared" si="207"/>
        <v/>
      </c>
      <c r="J3058" s="381" t="str">
        <f>IF(Table9[[#This Row],[Código do agregado
'[Entidade']]]="","",IF(A3058&lt;&gt;A3057,"A",IF(J3057="A","B",IF(J3057="B","C",IF(J3057="C","D",IF(J3057="D","E",IF(J3057="E","F",IF(J3057="F","G",IF(J3057="G","H",IF(J3057="H","I",IF(J3057="I","J",IF(J3057="J","K",IF(J3057="K","L",IF(J3057="L","M",IF(J3057="M","N",IF(J3057="N","O",IF(J3057="O","P",IF(J3057="P","Q"))))))))))))))))))</f>
        <v/>
      </c>
      <c r="K3058" s="284" t="str">
        <f t="shared" si="204"/>
        <v/>
      </c>
      <c r="L3058" s="285" t="str">
        <f t="shared" si="205"/>
        <v/>
      </c>
      <c r="M3058" s="286" t="str">
        <f t="shared" ca="1" si="206"/>
        <v/>
      </c>
    </row>
    <row r="3059" spans="1:13" x14ac:dyDescent="0.25">
      <c r="A3059" s="276"/>
      <c r="B3059" s="287" t="str">
        <f>IF(Table9[[#This Row],[Código do agregado
'[Entidade']]]="","",(CONCATENATE(VLOOKUP(Table9[[#This Row],[Código do agregado
'[Entidade']]],Table8[[Código do agregado '[Entidade']]:[Código do agregado
'[1º Direito']]],8,FALSE),".",Table9[[#This Row],[Membro]])))</f>
        <v/>
      </c>
      <c r="C3059" s="278"/>
      <c r="D3059" s="279"/>
      <c r="E3059" s="280" t="str">
        <f ca="1">IF(Table9[[#This Row],[Data de nascimento (aaaa-mm-dd)]]="","",(IF(A3059="","",DATEDIF(D3059,NOW(),"y"))))</f>
        <v/>
      </c>
      <c r="F3059" s="281"/>
      <c r="G3059" s="282"/>
      <c r="H3059" s="283" t="str">
        <f>IF(G3059="","",IF(G3059&gt;(auxiliar!L$2*14),"Sim","Não"))</f>
        <v/>
      </c>
      <c r="I3059" s="384" t="str">
        <f t="shared" si="207"/>
        <v/>
      </c>
      <c r="J3059" s="381" t="str">
        <f>IF(Table9[[#This Row],[Código do agregado
'[Entidade']]]="","",IF(A3059&lt;&gt;A3058,"A",IF(J3058="A","B",IF(J3058="B","C",IF(J3058="C","D",IF(J3058="D","E",IF(J3058="E","F",IF(J3058="F","G",IF(J3058="G","H",IF(J3058="H","I",IF(J3058="I","J",IF(J3058="J","K",IF(J3058="K","L",IF(J3058="L","M",IF(J3058="M","N",IF(J3058="N","O",IF(J3058="O","P",IF(J3058="P","Q"))))))))))))))))))</f>
        <v/>
      </c>
      <c r="K3059" s="284" t="str">
        <f t="shared" si="204"/>
        <v/>
      </c>
      <c r="L3059" s="285" t="str">
        <f t="shared" si="205"/>
        <v/>
      </c>
      <c r="M3059" s="286" t="str">
        <f t="shared" ca="1" si="206"/>
        <v/>
      </c>
    </row>
    <row r="3060" spans="1:13" x14ac:dyDescent="0.25">
      <c r="A3060" s="276"/>
      <c r="B3060" s="287" t="str">
        <f>IF(Table9[[#This Row],[Código do agregado
'[Entidade']]]="","",(CONCATENATE(VLOOKUP(Table9[[#This Row],[Código do agregado
'[Entidade']]],Table8[[Código do agregado '[Entidade']]:[Código do agregado
'[1º Direito']]],8,FALSE),".",Table9[[#This Row],[Membro]])))</f>
        <v/>
      </c>
      <c r="C3060" s="278"/>
      <c r="D3060" s="279"/>
      <c r="E3060" s="280" t="str">
        <f ca="1">IF(Table9[[#This Row],[Data de nascimento (aaaa-mm-dd)]]="","",(IF(A3060="","",DATEDIF(D3060,NOW(),"y"))))</f>
        <v/>
      </c>
      <c r="F3060" s="281"/>
      <c r="G3060" s="282"/>
      <c r="H3060" s="283" t="str">
        <f>IF(G3060="","",IF(G3060&gt;(auxiliar!L$2*14),"Sim","Não"))</f>
        <v/>
      </c>
      <c r="I3060" s="384" t="str">
        <f t="shared" si="207"/>
        <v/>
      </c>
      <c r="J3060" s="381" t="str">
        <f>IF(Table9[[#This Row],[Código do agregado
'[Entidade']]]="","",IF(A3060&lt;&gt;A3059,"A",IF(J3059="A","B",IF(J3059="B","C",IF(J3059="C","D",IF(J3059="D","E",IF(J3059="E","F",IF(J3059="F","G",IF(J3059="G","H",IF(J3059="H","I",IF(J3059="I","J",IF(J3059="J","K",IF(J3059="K","L",IF(J3059="L","M",IF(J3059="M","N",IF(J3059="N","O",IF(J3059="O","P",IF(J3059="P","Q"))))))))))))))))))</f>
        <v/>
      </c>
      <c r="K3060" s="284" t="str">
        <f t="shared" si="204"/>
        <v/>
      </c>
      <c r="L3060" s="285" t="str">
        <f t="shared" si="205"/>
        <v/>
      </c>
      <c r="M3060" s="286" t="str">
        <f t="shared" ca="1" si="206"/>
        <v/>
      </c>
    </row>
    <row r="3061" spans="1:13" x14ac:dyDescent="0.25">
      <c r="A3061" s="276"/>
      <c r="B3061" s="287" t="str">
        <f>IF(Table9[[#This Row],[Código do agregado
'[Entidade']]]="","",(CONCATENATE(VLOOKUP(Table9[[#This Row],[Código do agregado
'[Entidade']]],Table8[[Código do agregado '[Entidade']]:[Código do agregado
'[1º Direito']]],8,FALSE),".",Table9[[#This Row],[Membro]])))</f>
        <v/>
      </c>
      <c r="C3061" s="278"/>
      <c r="D3061" s="279"/>
      <c r="E3061" s="280" t="str">
        <f ca="1">IF(Table9[[#This Row],[Data de nascimento (aaaa-mm-dd)]]="","",(IF(A3061="","",DATEDIF(D3061,NOW(),"y"))))</f>
        <v/>
      </c>
      <c r="F3061" s="281"/>
      <c r="G3061" s="282"/>
      <c r="H3061" s="283" t="str">
        <f>IF(G3061="","",IF(G3061&gt;(auxiliar!L$2*14),"Sim","Não"))</f>
        <v/>
      </c>
      <c r="I3061" s="384" t="str">
        <f t="shared" si="207"/>
        <v/>
      </c>
      <c r="J3061" s="381" t="str">
        <f>IF(Table9[[#This Row],[Código do agregado
'[Entidade']]]="","",IF(A3061&lt;&gt;A3060,"A",IF(J3060="A","B",IF(J3060="B","C",IF(J3060="C","D",IF(J3060="D","E",IF(J3060="E","F",IF(J3060="F","G",IF(J3060="G","H",IF(J3060="H","I",IF(J3060="I","J",IF(J3060="J","K",IF(J3060="K","L",IF(J3060="L","M",IF(J3060="M","N",IF(J3060="N","O",IF(J3060="O","P",IF(J3060="P","Q"))))))))))))))))))</f>
        <v/>
      </c>
      <c r="K3061" s="284" t="str">
        <f t="shared" si="204"/>
        <v/>
      </c>
      <c r="L3061" s="285" t="str">
        <f t="shared" si="205"/>
        <v/>
      </c>
      <c r="M3061" s="286" t="str">
        <f t="shared" ca="1" si="206"/>
        <v/>
      </c>
    </row>
    <row r="3062" spans="1:13" x14ac:dyDescent="0.25">
      <c r="A3062" s="276"/>
      <c r="B3062" s="287" t="str">
        <f>IF(Table9[[#This Row],[Código do agregado
'[Entidade']]]="","",(CONCATENATE(VLOOKUP(Table9[[#This Row],[Código do agregado
'[Entidade']]],Table8[[Código do agregado '[Entidade']]:[Código do agregado
'[1º Direito']]],8,FALSE),".",Table9[[#This Row],[Membro]])))</f>
        <v/>
      </c>
      <c r="C3062" s="278"/>
      <c r="D3062" s="279"/>
      <c r="E3062" s="280" t="str">
        <f ca="1">IF(Table9[[#This Row],[Data de nascimento (aaaa-mm-dd)]]="","",(IF(A3062="","",DATEDIF(D3062,NOW(),"y"))))</f>
        <v/>
      </c>
      <c r="F3062" s="281"/>
      <c r="G3062" s="282"/>
      <c r="H3062" s="283" t="str">
        <f>IF(G3062="","",IF(G3062&gt;(auxiliar!L$2*14),"Sim","Não"))</f>
        <v/>
      </c>
      <c r="I3062" s="384" t="str">
        <f t="shared" si="207"/>
        <v/>
      </c>
      <c r="J3062" s="381" t="str">
        <f>IF(Table9[[#This Row],[Código do agregado
'[Entidade']]]="","",IF(A3062&lt;&gt;A3061,"A",IF(J3061="A","B",IF(J3061="B","C",IF(J3061="C","D",IF(J3061="D","E",IF(J3061="E","F",IF(J3061="F","G",IF(J3061="G","H",IF(J3061="H","I",IF(J3061="I","J",IF(J3061="J","K",IF(J3061="K","L",IF(J3061="L","M",IF(J3061="M","N",IF(J3061="N","O",IF(J3061="O","P",IF(J3061="P","Q"))))))))))))))))))</f>
        <v/>
      </c>
      <c r="K3062" s="284" t="str">
        <f t="shared" si="204"/>
        <v/>
      </c>
      <c r="L3062" s="285" t="str">
        <f t="shared" si="205"/>
        <v/>
      </c>
      <c r="M3062" s="286" t="str">
        <f t="shared" ca="1" si="206"/>
        <v/>
      </c>
    </row>
    <row r="3063" spans="1:13" x14ac:dyDescent="0.25">
      <c r="A3063" s="276"/>
      <c r="B3063" s="287" t="str">
        <f>IF(Table9[[#This Row],[Código do agregado
'[Entidade']]]="","",(CONCATENATE(VLOOKUP(Table9[[#This Row],[Código do agregado
'[Entidade']]],Table8[[Código do agregado '[Entidade']]:[Código do agregado
'[1º Direito']]],8,FALSE),".",Table9[[#This Row],[Membro]])))</f>
        <v/>
      </c>
      <c r="C3063" s="278"/>
      <c r="D3063" s="279"/>
      <c r="E3063" s="280" t="str">
        <f ca="1">IF(Table9[[#This Row],[Data de nascimento (aaaa-mm-dd)]]="","",(IF(A3063="","",DATEDIF(D3063,NOW(),"y"))))</f>
        <v/>
      </c>
      <c r="F3063" s="281"/>
      <c r="G3063" s="282"/>
      <c r="H3063" s="283" t="str">
        <f>IF(G3063="","",IF(G3063&gt;(auxiliar!L$2*14),"Sim","Não"))</f>
        <v/>
      </c>
      <c r="I3063" s="384" t="str">
        <f t="shared" si="207"/>
        <v/>
      </c>
      <c r="J3063" s="381" t="str">
        <f>IF(Table9[[#This Row],[Código do agregado
'[Entidade']]]="","",IF(A3063&lt;&gt;A3062,"A",IF(J3062="A","B",IF(J3062="B","C",IF(J3062="C","D",IF(J3062="D","E",IF(J3062="E","F",IF(J3062="F","G",IF(J3062="G","H",IF(J3062="H","I",IF(J3062="I","J",IF(J3062="J","K",IF(J3062="K","L",IF(J3062="L","M",IF(J3062="M","N",IF(J3062="N","O",IF(J3062="O","P",IF(J3062="P","Q"))))))))))))))))))</f>
        <v/>
      </c>
      <c r="K3063" s="284" t="str">
        <f t="shared" si="204"/>
        <v/>
      </c>
      <c r="L3063" s="285" t="str">
        <f t="shared" si="205"/>
        <v/>
      </c>
      <c r="M3063" s="286" t="str">
        <f t="shared" ca="1" si="206"/>
        <v/>
      </c>
    </row>
    <row r="3064" spans="1:13" x14ac:dyDescent="0.25">
      <c r="A3064" s="276"/>
      <c r="B3064" s="287" t="str">
        <f>IF(Table9[[#This Row],[Código do agregado
'[Entidade']]]="","",(CONCATENATE(VLOOKUP(Table9[[#This Row],[Código do agregado
'[Entidade']]],Table8[[Código do agregado '[Entidade']]:[Código do agregado
'[1º Direito']]],8,FALSE),".",Table9[[#This Row],[Membro]])))</f>
        <v/>
      </c>
      <c r="C3064" s="278"/>
      <c r="D3064" s="279"/>
      <c r="E3064" s="280" t="str">
        <f ca="1">IF(Table9[[#This Row],[Data de nascimento (aaaa-mm-dd)]]="","",(IF(A3064="","",DATEDIF(D3064,NOW(),"y"))))</f>
        <v/>
      </c>
      <c r="F3064" s="281"/>
      <c r="G3064" s="282"/>
      <c r="H3064" s="283" t="str">
        <f>IF(G3064="","",IF(G3064&gt;(auxiliar!L$2*14),"Sim","Não"))</f>
        <v/>
      </c>
      <c r="I3064" s="384" t="str">
        <f t="shared" si="207"/>
        <v/>
      </c>
      <c r="J3064" s="381" t="str">
        <f>IF(Table9[[#This Row],[Código do agregado
'[Entidade']]]="","",IF(A3064&lt;&gt;A3063,"A",IF(J3063="A","B",IF(J3063="B","C",IF(J3063="C","D",IF(J3063="D","E",IF(J3063="E","F",IF(J3063="F","G",IF(J3063="G","H",IF(J3063="H","I",IF(J3063="I","J",IF(J3063="J","K",IF(J3063="K","L",IF(J3063="L","M",IF(J3063="M","N",IF(J3063="N","O",IF(J3063="O","P",IF(J3063="P","Q"))))))))))))))))))</f>
        <v/>
      </c>
      <c r="K3064" s="284" t="str">
        <f t="shared" si="204"/>
        <v/>
      </c>
      <c r="L3064" s="285" t="str">
        <f t="shared" si="205"/>
        <v/>
      </c>
      <c r="M3064" s="286" t="str">
        <f t="shared" ca="1" si="206"/>
        <v/>
      </c>
    </row>
    <row r="3065" spans="1:13" x14ac:dyDescent="0.25">
      <c r="A3065" s="276"/>
      <c r="B3065" s="287" t="str">
        <f>IF(Table9[[#This Row],[Código do agregado
'[Entidade']]]="","",(CONCATENATE(VLOOKUP(Table9[[#This Row],[Código do agregado
'[Entidade']]],Table8[[Código do agregado '[Entidade']]:[Código do agregado
'[1º Direito']]],8,FALSE),".",Table9[[#This Row],[Membro]])))</f>
        <v/>
      </c>
      <c r="C3065" s="278"/>
      <c r="D3065" s="279"/>
      <c r="E3065" s="280" t="str">
        <f ca="1">IF(Table9[[#This Row],[Data de nascimento (aaaa-mm-dd)]]="","",(IF(A3065="","",DATEDIF(D3065,NOW(),"y"))))</f>
        <v/>
      </c>
      <c r="F3065" s="281"/>
      <c r="G3065" s="282"/>
      <c r="H3065" s="283" t="str">
        <f>IF(G3065="","",IF(G3065&gt;(auxiliar!L$2*14),"Sim","Não"))</f>
        <v/>
      </c>
      <c r="I3065" s="384" t="str">
        <f t="shared" si="207"/>
        <v/>
      </c>
      <c r="J3065" s="381" t="str">
        <f>IF(Table9[[#This Row],[Código do agregado
'[Entidade']]]="","",IF(A3065&lt;&gt;A3064,"A",IF(J3064="A","B",IF(J3064="B","C",IF(J3064="C","D",IF(J3064="D","E",IF(J3064="E","F",IF(J3064="F","G",IF(J3064="G","H",IF(J3064="H","I",IF(J3064="I","J",IF(J3064="J","K",IF(J3064="K","L",IF(J3064="L","M",IF(J3064="M","N",IF(J3064="N","O",IF(J3064="O","P",IF(J3064="P","Q"))))))))))))))))))</f>
        <v/>
      </c>
      <c r="K3065" s="284" t="str">
        <f t="shared" si="204"/>
        <v/>
      </c>
      <c r="L3065" s="285" t="str">
        <f t="shared" si="205"/>
        <v/>
      </c>
      <c r="M3065" s="286" t="str">
        <f t="shared" ca="1" si="206"/>
        <v/>
      </c>
    </row>
    <row r="3066" spans="1:13" x14ac:dyDescent="0.25">
      <c r="A3066" s="276"/>
      <c r="B3066" s="287" t="str">
        <f>IF(Table9[[#This Row],[Código do agregado
'[Entidade']]]="","",(CONCATENATE(VLOOKUP(Table9[[#This Row],[Código do agregado
'[Entidade']]],Table8[[Código do agregado '[Entidade']]:[Código do agregado
'[1º Direito']]],8,FALSE),".",Table9[[#This Row],[Membro]])))</f>
        <v/>
      </c>
      <c r="C3066" s="278"/>
      <c r="D3066" s="279"/>
      <c r="E3066" s="280" t="str">
        <f ca="1">IF(Table9[[#This Row],[Data de nascimento (aaaa-mm-dd)]]="","",(IF(A3066="","",DATEDIF(D3066,NOW(),"y"))))</f>
        <v/>
      </c>
      <c r="F3066" s="281"/>
      <c r="G3066" s="282"/>
      <c r="H3066" s="283" t="str">
        <f>IF(G3066="","",IF(G3066&gt;(auxiliar!L$2*14),"Sim","Não"))</f>
        <v/>
      </c>
      <c r="I3066" s="384" t="str">
        <f t="shared" si="207"/>
        <v/>
      </c>
      <c r="J3066" s="381" t="str">
        <f>IF(Table9[[#This Row],[Código do agregado
'[Entidade']]]="","",IF(A3066&lt;&gt;A3065,"A",IF(J3065="A","B",IF(J3065="B","C",IF(J3065="C","D",IF(J3065="D","E",IF(J3065="E","F",IF(J3065="F","G",IF(J3065="G","H",IF(J3065="H","I",IF(J3065="I","J",IF(J3065="J","K",IF(J3065="K","L",IF(J3065="L","M",IF(J3065="M","N",IF(J3065="N","O",IF(J3065="O","P",IF(J3065="P","Q"))))))))))))))))))</f>
        <v/>
      </c>
      <c r="K3066" s="284" t="str">
        <f t="shared" si="204"/>
        <v/>
      </c>
      <c r="L3066" s="285" t="str">
        <f t="shared" si="205"/>
        <v/>
      </c>
      <c r="M3066" s="286" t="str">
        <f t="shared" ca="1" si="206"/>
        <v/>
      </c>
    </row>
    <row r="3067" spans="1:13" x14ac:dyDescent="0.25">
      <c r="A3067" s="276"/>
      <c r="B3067" s="287" t="str">
        <f>IF(Table9[[#This Row],[Código do agregado
'[Entidade']]]="","",(CONCATENATE(VLOOKUP(Table9[[#This Row],[Código do agregado
'[Entidade']]],Table8[[Código do agregado '[Entidade']]:[Código do agregado
'[1º Direito']]],8,FALSE),".",Table9[[#This Row],[Membro]])))</f>
        <v/>
      </c>
      <c r="C3067" s="278"/>
      <c r="D3067" s="279"/>
      <c r="E3067" s="280" t="str">
        <f ca="1">IF(Table9[[#This Row],[Data de nascimento (aaaa-mm-dd)]]="","",(IF(A3067="","",DATEDIF(D3067,NOW(),"y"))))</f>
        <v/>
      </c>
      <c r="F3067" s="281"/>
      <c r="G3067" s="282"/>
      <c r="H3067" s="283" t="str">
        <f>IF(G3067="","",IF(G3067&gt;(auxiliar!L$2*14),"Sim","Não"))</f>
        <v/>
      </c>
      <c r="I3067" s="384" t="str">
        <f t="shared" si="207"/>
        <v/>
      </c>
      <c r="J3067" s="381" t="str">
        <f>IF(Table9[[#This Row],[Código do agregado
'[Entidade']]]="","",IF(A3067&lt;&gt;A3066,"A",IF(J3066="A","B",IF(J3066="B","C",IF(J3066="C","D",IF(J3066="D","E",IF(J3066="E","F",IF(J3066="F","G",IF(J3066="G","H",IF(J3066="H","I",IF(J3066="I","J",IF(J3066="J","K",IF(J3066="K","L",IF(J3066="L","M",IF(J3066="M","N",IF(J3066="N","O",IF(J3066="O","P",IF(J3066="P","Q"))))))))))))))))))</f>
        <v/>
      </c>
      <c r="K3067" s="284" t="str">
        <f t="shared" si="204"/>
        <v/>
      </c>
      <c r="L3067" s="285" t="str">
        <f t="shared" si="205"/>
        <v/>
      </c>
      <c r="M3067" s="286" t="str">
        <f t="shared" ca="1" si="206"/>
        <v/>
      </c>
    </row>
    <row r="3068" spans="1:13" x14ac:dyDescent="0.25">
      <c r="A3068" s="276"/>
      <c r="B3068" s="287" t="str">
        <f>IF(Table9[[#This Row],[Código do agregado
'[Entidade']]]="","",(CONCATENATE(VLOOKUP(Table9[[#This Row],[Código do agregado
'[Entidade']]],Table8[[Código do agregado '[Entidade']]:[Código do agregado
'[1º Direito']]],8,FALSE),".",Table9[[#This Row],[Membro]])))</f>
        <v/>
      </c>
      <c r="C3068" s="278"/>
      <c r="D3068" s="279"/>
      <c r="E3068" s="280" t="str">
        <f ca="1">IF(Table9[[#This Row],[Data de nascimento (aaaa-mm-dd)]]="","",(IF(A3068="","",DATEDIF(D3068,NOW(),"y"))))</f>
        <v/>
      </c>
      <c r="F3068" s="281"/>
      <c r="G3068" s="282"/>
      <c r="H3068" s="283" t="str">
        <f>IF(G3068="","",IF(G3068&gt;(auxiliar!L$2*14),"Sim","Não"))</f>
        <v/>
      </c>
      <c r="I3068" s="384" t="str">
        <f t="shared" si="207"/>
        <v/>
      </c>
      <c r="J3068" s="381" t="str">
        <f>IF(Table9[[#This Row],[Código do agregado
'[Entidade']]]="","",IF(A3068&lt;&gt;A3067,"A",IF(J3067="A","B",IF(J3067="B","C",IF(J3067="C","D",IF(J3067="D","E",IF(J3067="E","F",IF(J3067="F","G",IF(J3067="G","H",IF(J3067="H","I",IF(J3067="I","J",IF(J3067="J","K",IF(J3067="K","L",IF(J3067="L","M",IF(J3067="M","N",IF(J3067="N","O",IF(J3067="O","P",IF(J3067="P","Q"))))))))))))))))))</f>
        <v/>
      </c>
      <c r="K3068" s="284" t="str">
        <f t="shared" si="204"/>
        <v/>
      </c>
      <c r="L3068" s="285" t="str">
        <f t="shared" si="205"/>
        <v/>
      </c>
      <c r="M3068" s="286" t="str">
        <f t="shared" ca="1" si="206"/>
        <v/>
      </c>
    </row>
    <row r="3069" spans="1:13" x14ac:dyDescent="0.25">
      <c r="A3069" s="276"/>
      <c r="B3069" s="287" t="str">
        <f>IF(Table9[[#This Row],[Código do agregado
'[Entidade']]]="","",(CONCATENATE(VLOOKUP(Table9[[#This Row],[Código do agregado
'[Entidade']]],Table8[[Código do agregado '[Entidade']]:[Código do agregado
'[1º Direito']]],8,FALSE),".",Table9[[#This Row],[Membro]])))</f>
        <v/>
      </c>
      <c r="C3069" s="278"/>
      <c r="D3069" s="279"/>
      <c r="E3069" s="280" t="str">
        <f ca="1">IF(Table9[[#This Row],[Data de nascimento (aaaa-mm-dd)]]="","",(IF(A3069="","",DATEDIF(D3069,NOW(),"y"))))</f>
        <v/>
      </c>
      <c r="F3069" s="281"/>
      <c r="G3069" s="282"/>
      <c r="H3069" s="283" t="str">
        <f>IF(G3069="","",IF(G3069&gt;(auxiliar!L$2*14),"Sim","Não"))</f>
        <v/>
      </c>
      <c r="I3069" s="384" t="str">
        <f t="shared" si="207"/>
        <v/>
      </c>
      <c r="J3069" s="381" t="str">
        <f>IF(Table9[[#This Row],[Código do agregado
'[Entidade']]]="","",IF(A3069&lt;&gt;A3068,"A",IF(J3068="A","B",IF(J3068="B","C",IF(J3068="C","D",IF(J3068="D","E",IF(J3068="E","F",IF(J3068="F","G",IF(J3068="G","H",IF(J3068="H","I",IF(J3068="I","J",IF(J3068="J","K",IF(J3068="K","L",IF(J3068="L","M",IF(J3068="M","N",IF(J3068="N","O",IF(J3068="O","P",IF(J3068="P","Q"))))))))))))))))))</f>
        <v/>
      </c>
      <c r="K3069" s="284" t="str">
        <f t="shared" si="204"/>
        <v/>
      </c>
      <c r="L3069" s="285" t="str">
        <f t="shared" si="205"/>
        <v/>
      </c>
      <c r="M3069" s="286" t="str">
        <f t="shared" ca="1" si="206"/>
        <v/>
      </c>
    </row>
    <row r="3070" spans="1:13" x14ac:dyDescent="0.25">
      <c r="A3070" s="276"/>
      <c r="B3070" s="287" t="str">
        <f>IF(Table9[[#This Row],[Código do agregado
'[Entidade']]]="","",(CONCATENATE(VLOOKUP(Table9[[#This Row],[Código do agregado
'[Entidade']]],Table8[[Código do agregado '[Entidade']]:[Código do agregado
'[1º Direito']]],8,FALSE),".",Table9[[#This Row],[Membro]])))</f>
        <v/>
      </c>
      <c r="C3070" s="278"/>
      <c r="D3070" s="279"/>
      <c r="E3070" s="280" t="str">
        <f ca="1">IF(Table9[[#This Row],[Data de nascimento (aaaa-mm-dd)]]="","",(IF(A3070="","",DATEDIF(D3070,NOW(),"y"))))</f>
        <v/>
      </c>
      <c r="F3070" s="281"/>
      <c r="G3070" s="282"/>
      <c r="H3070" s="283" t="str">
        <f>IF(G3070="","",IF(G3070&gt;(auxiliar!L$2*14),"Sim","Não"))</f>
        <v/>
      </c>
      <c r="I3070" s="384" t="str">
        <f t="shared" si="207"/>
        <v/>
      </c>
      <c r="J3070" s="381" t="str">
        <f>IF(Table9[[#This Row],[Código do agregado
'[Entidade']]]="","",IF(A3070&lt;&gt;A3069,"A",IF(J3069="A","B",IF(J3069="B","C",IF(J3069="C","D",IF(J3069="D","E",IF(J3069="E","F",IF(J3069="F","G",IF(J3069="G","H",IF(J3069="H","I",IF(J3069="I","J",IF(J3069="J","K",IF(J3069="K","L",IF(J3069="L","M",IF(J3069="M","N",IF(J3069="N","O",IF(J3069="O","P",IF(J3069="P","Q"))))))))))))))))))</f>
        <v/>
      </c>
      <c r="K3070" s="284" t="str">
        <f t="shared" si="204"/>
        <v/>
      </c>
      <c r="L3070" s="285" t="str">
        <f t="shared" si="205"/>
        <v/>
      </c>
      <c r="M3070" s="286" t="str">
        <f t="shared" ca="1" si="206"/>
        <v/>
      </c>
    </row>
    <row r="3071" spans="1:13" x14ac:dyDescent="0.25">
      <c r="A3071" s="276"/>
      <c r="B3071" s="287" t="str">
        <f>IF(Table9[[#This Row],[Código do agregado
'[Entidade']]]="","",(CONCATENATE(VLOOKUP(Table9[[#This Row],[Código do agregado
'[Entidade']]],Table8[[Código do agregado '[Entidade']]:[Código do agregado
'[1º Direito']]],8,FALSE),".",Table9[[#This Row],[Membro]])))</f>
        <v/>
      </c>
      <c r="C3071" s="278"/>
      <c r="D3071" s="279"/>
      <c r="E3071" s="280" t="str">
        <f ca="1">IF(Table9[[#This Row],[Data de nascimento (aaaa-mm-dd)]]="","",(IF(A3071="","",DATEDIF(D3071,NOW(),"y"))))</f>
        <v/>
      </c>
      <c r="F3071" s="281"/>
      <c r="G3071" s="282"/>
      <c r="H3071" s="283" t="str">
        <f>IF(G3071="","",IF(G3071&gt;(auxiliar!L$2*14),"Sim","Não"))</f>
        <v/>
      </c>
      <c r="I3071" s="384" t="str">
        <f t="shared" si="207"/>
        <v/>
      </c>
      <c r="J3071" s="381" t="str">
        <f>IF(Table9[[#This Row],[Código do agregado
'[Entidade']]]="","",IF(A3071&lt;&gt;A3070,"A",IF(J3070="A","B",IF(J3070="B","C",IF(J3070="C","D",IF(J3070="D","E",IF(J3070="E","F",IF(J3070="F","G",IF(J3070="G","H",IF(J3070="H","I",IF(J3070="I","J",IF(J3070="J","K",IF(J3070="K","L",IF(J3070="L","M",IF(J3070="M","N",IF(J3070="N","O",IF(J3070="O","P",IF(J3070="P","Q"))))))))))))))))))</f>
        <v/>
      </c>
      <c r="K3071" s="284" t="str">
        <f t="shared" si="204"/>
        <v/>
      </c>
      <c r="L3071" s="285" t="str">
        <f t="shared" si="205"/>
        <v/>
      </c>
      <c r="M3071" s="286" t="str">
        <f t="shared" ca="1" si="206"/>
        <v/>
      </c>
    </row>
    <row r="3072" spans="1:13" x14ac:dyDescent="0.25">
      <c r="A3072" s="276"/>
      <c r="B3072" s="287" t="str">
        <f>IF(Table9[[#This Row],[Código do agregado
'[Entidade']]]="","",(CONCATENATE(VLOOKUP(Table9[[#This Row],[Código do agregado
'[Entidade']]],Table8[[Código do agregado '[Entidade']]:[Código do agregado
'[1º Direito']]],8,FALSE),".",Table9[[#This Row],[Membro]])))</f>
        <v/>
      </c>
      <c r="C3072" s="278"/>
      <c r="D3072" s="279"/>
      <c r="E3072" s="280" t="str">
        <f ca="1">IF(Table9[[#This Row],[Data de nascimento (aaaa-mm-dd)]]="","",(IF(A3072="","",DATEDIF(D3072,NOW(),"y"))))</f>
        <v/>
      </c>
      <c r="F3072" s="281"/>
      <c r="G3072" s="282"/>
      <c r="H3072" s="283" t="str">
        <f>IF(G3072="","",IF(G3072&gt;(auxiliar!L$2*14),"Sim","Não"))</f>
        <v/>
      </c>
      <c r="I3072" s="384" t="str">
        <f t="shared" si="207"/>
        <v/>
      </c>
      <c r="J3072" s="381" t="str">
        <f>IF(Table9[[#This Row],[Código do agregado
'[Entidade']]]="","",IF(A3072&lt;&gt;A3071,"A",IF(J3071="A","B",IF(J3071="B","C",IF(J3071="C","D",IF(J3071="D","E",IF(J3071="E","F",IF(J3071="F","G",IF(J3071="G","H",IF(J3071="H","I",IF(J3071="I","J",IF(J3071="J","K",IF(J3071="K","L",IF(J3071="L","M",IF(J3071="M","N",IF(J3071="N","O",IF(J3071="O","P",IF(J3071="P","Q"))))))))))))))))))</f>
        <v/>
      </c>
      <c r="K3072" s="284" t="str">
        <f t="shared" si="204"/>
        <v/>
      </c>
      <c r="L3072" s="285" t="str">
        <f t="shared" si="205"/>
        <v/>
      </c>
      <c r="M3072" s="286" t="str">
        <f t="shared" ca="1" si="206"/>
        <v/>
      </c>
    </row>
    <row r="3073" spans="1:13" x14ac:dyDescent="0.25">
      <c r="A3073" s="276"/>
      <c r="B3073" s="287" t="str">
        <f>IF(Table9[[#This Row],[Código do agregado
'[Entidade']]]="","",(CONCATENATE(VLOOKUP(Table9[[#This Row],[Código do agregado
'[Entidade']]],Table8[[Código do agregado '[Entidade']]:[Código do agregado
'[1º Direito']]],8,FALSE),".",Table9[[#This Row],[Membro]])))</f>
        <v/>
      </c>
      <c r="C3073" s="278"/>
      <c r="D3073" s="279"/>
      <c r="E3073" s="280" t="str">
        <f ca="1">IF(Table9[[#This Row],[Data de nascimento (aaaa-mm-dd)]]="","",(IF(A3073="","",DATEDIF(D3073,NOW(),"y"))))</f>
        <v/>
      </c>
      <c r="F3073" s="281"/>
      <c r="G3073" s="282"/>
      <c r="H3073" s="283" t="str">
        <f>IF(G3073="","",IF(G3073&gt;(auxiliar!L$2*14),"Sim","Não"))</f>
        <v/>
      </c>
      <c r="I3073" s="384" t="str">
        <f t="shared" si="207"/>
        <v/>
      </c>
      <c r="J3073" s="381" t="str">
        <f>IF(Table9[[#This Row],[Código do agregado
'[Entidade']]]="","",IF(A3073&lt;&gt;A3072,"A",IF(J3072="A","B",IF(J3072="B","C",IF(J3072="C","D",IF(J3072="D","E",IF(J3072="E","F",IF(J3072="F","G",IF(J3072="G","H",IF(J3072="H","I",IF(J3072="I","J",IF(J3072="J","K",IF(J3072="K","L",IF(J3072="L","M",IF(J3072="M","N",IF(J3072="N","O",IF(J3072="O","P",IF(J3072="P","Q"))))))))))))))))))</f>
        <v/>
      </c>
      <c r="K3073" s="284" t="str">
        <f t="shared" si="204"/>
        <v/>
      </c>
      <c r="L3073" s="285" t="str">
        <f t="shared" si="205"/>
        <v/>
      </c>
      <c r="M3073" s="286" t="str">
        <f t="shared" ca="1" si="206"/>
        <v/>
      </c>
    </row>
    <row r="3074" spans="1:13" x14ac:dyDescent="0.25">
      <c r="A3074" s="276"/>
      <c r="B3074" s="287" t="str">
        <f>IF(Table9[[#This Row],[Código do agregado
'[Entidade']]]="","",(CONCATENATE(VLOOKUP(Table9[[#This Row],[Código do agregado
'[Entidade']]],Table8[[Código do agregado '[Entidade']]:[Código do agregado
'[1º Direito']]],8,FALSE),".",Table9[[#This Row],[Membro]])))</f>
        <v/>
      </c>
      <c r="C3074" s="278"/>
      <c r="D3074" s="279"/>
      <c r="E3074" s="280" t="str">
        <f ca="1">IF(Table9[[#This Row],[Data de nascimento (aaaa-mm-dd)]]="","",(IF(A3074="","",DATEDIF(D3074,NOW(),"y"))))</f>
        <v/>
      </c>
      <c r="F3074" s="281"/>
      <c r="G3074" s="282"/>
      <c r="H3074" s="283" t="str">
        <f>IF(G3074="","",IF(G3074&gt;(auxiliar!L$2*14),"Sim","Não"))</f>
        <v/>
      </c>
      <c r="I3074" s="384" t="str">
        <f t="shared" si="207"/>
        <v/>
      </c>
      <c r="J3074" s="381" t="str">
        <f>IF(Table9[[#This Row],[Código do agregado
'[Entidade']]]="","",IF(A3074&lt;&gt;A3073,"A",IF(J3073="A","B",IF(J3073="B","C",IF(J3073="C","D",IF(J3073="D","E",IF(J3073="E","F",IF(J3073="F","G",IF(J3073="G","H",IF(J3073="H","I",IF(J3073="I","J",IF(J3073="J","K",IF(J3073="K","L",IF(J3073="L","M",IF(J3073="M","N",IF(J3073="N","O",IF(J3073="O","P",IF(J3073="P","Q"))))))))))))))))))</f>
        <v/>
      </c>
      <c r="K3074" s="284" t="str">
        <f t="shared" si="204"/>
        <v/>
      </c>
      <c r="L3074" s="285" t="str">
        <f t="shared" si="205"/>
        <v/>
      </c>
      <c r="M3074" s="286" t="str">
        <f t="shared" ca="1" si="206"/>
        <v/>
      </c>
    </row>
    <row r="3075" spans="1:13" x14ac:dyDescent="0.25">
      <c r="A3075" s="276"/>
      <c r="B3075" s="287" t="str">
        <f>IF(Table9[[#This Row],[Código do agregado
'[Entidade']]]="","",(CONCATENATE(VLOOKUP(Table9[[#This Row],[Código do agregado
'[Entidade']]],Table8[[Código do agregado '[Entidade']]:[Código do agregado
'[1º Direito']]],8,FALSE),".",Table9[[#This Row],[Membro]])))</f>
        <v/>
      </c>
      <c r="C3075" s="278"/>
      <c r="D3075" s="279"/>
      <c r="E3075" s="280" t="str">
        <f ca="1">IF(Table9[[#This Row],[Data de nascimento (aaaa-mm-dd)]]="","",(IF(A3075="","",DATEDIF(D3075,NOW(),"y"))))</f>
        <v/>
      </c>
      <c r="F3075" s="281"/>
      <c r="G3075" s="282"/>
      <c r="H3075" s="283" t="str">
        <f>IF(G3075="","",IF(G3075&gt;(auxiliar!L$2*14),"Sim","Não"))</f>
        <v/>
      </c>
      <c r="I3075" s="384" t="str">
        <f t="shared" si="207"/>
        <v/>
      </c>
      <c r="J3075" s="381" t="str">
        <f>IF(Table9[[#This Row],[Código do agregado
'[Entidade']]]="","",IF(A3075&lt;&gt;A3074,"A",IF(J3074="A","B",IF(J3074="B","C",IF(J3074="C","D",IF(J3074="D","E",IF(J3074="E","F",IF(J3074="F","G",IF(J3074="G","H",IF(J3074="H","I",IF(J3074="I","J",IF(J3074="J","K",IF(J3074="K","L",IF(J3074="L","M",IF(J3074="M","N",IF(J3074="N","O",IF(J3074="O","P",IF(J3074="P","Q"))))))))))))))))))</f>
        <v/>
      </c>
      <c r="K3075" s="284" t="str">
        <f t="shared" si="204"/>
        <v/>
      </c>
      <c r="L3075" s="285" t="str">
        <f t="shared" si="205"/>
        <v/>
      </c>
      <c r="M3075" s="286" t="str">
        <f t="shared" ca="1" si="206"/>
        <v/>
      </c>
    </row>
    <row r="3076" spans="1:13" x14ac:dyDescent="0.25">
      <c r="A3076" s="276"/>
      <c r="B3076" s="287" t="str">
        <f>IF(Table9[[#This Row],[Código do agregado
'[Entidade']]]="","",(CONCATENATE(VLOOKUP(Table9[[#This Row],[Código do agregado
'[Entidade']]],Table8[[Código do agregado '[Entidade']]:[Código do agregado
'[1º Direito']]],8,FALSE),".",Table9[[#This Row],[Membro]])))</f>
        <v/>
      </c>
      <c r="C3076" s="278"/>
      <c r="D3076" s="279"/>
      <c r="E3076" s="280" t="str">
        <f ca="1">IF(Table9[[#This Row],[Data de nascimento (aaaa-mm-dd)]]="","",(IF(A3076="","",DATEDIF(D3076,NOW(),"y"))))</f>
        <v/>
      </c>
      <c r="F3076" s="281"/>
      <c r="G3076" s="282"/>
      <c r="H3076" s="283" t="str">
        <f>IF(G3076="","",IF(G3076&gt;(auxiliar!L$2*14),"Sim","Não"))</f>
        <v/>
      </c>
      <c r="I3076" s="384" t="str">
        <f t="shared" si="207"/>
        <v/>
      </c>
      <c r="J3076" s="381" t="str">
        <f>IF(Table9[[#This Row],[Código do agregado
'[Entidade']]]="","",IF(A3076&lt;&gt;A3075,"A",IF(J3075="A","B",IF(J3075="B","C",IF(J3075="C","D",IF(J3075="D","E",IF(J3075="E","F",IF(J3075="F","G",IF(J3075="G","H",IF(J3075="H","I",IF(J3075="I","J",IF(J3075="J","K",IF(J3075="K","L",IF(J3075="L","M",IF(J3075="M","N",IF(J3075="N","O",IF(J3075="O","P",IF(J3075="P","Q"))))))))))))))))))</f>
        <v/>
      </c>
      <c r="K3076" s="284" t="str">
        <f t="shared" si="204"/>
        <v/>
      </c>
      <c r="L3076" s="285" t="str">
        <f t="shared" si="205"/>
        <v/>
      </c>
      <c r="M3076" s="286" t="str">
        <f t="shared" ca="1" si="206"/>
        <v/>
      </c>
    </row>
    <row r="3077" spans="1:13" x14ac:dyDescent="0.25">
      <c r="A3077" s="276"/>
      <c r="B3077" s="287" t="str">
        <f>IF(Table9[[#This Row],[Código do agregado
'[Entidade']]]="","",(CONCATENATE(VLOOKUP(Table9[[#This Row],[Código do agregado
'[Entidade']]],Table8[[Código do agregado '[Entidade']]:[Código do agregado
'[1º Direito']]],8,FALSE),".",Table9[[#This Row],[Membro]])))</f>
        <v/>
      </c>
      <c r="C3077" s="278"/>
      <c r="D3077" s="279"/>
      <c r="E3077" s="280" t="str">
        <f ca="1">IF(Table9[[#This Row],[Data de nascimento (aaaa-mm-dd)]]="","",(IF(A3077="","",DATEDIF(D3077,NOW(),"y"))))</f>
        <v/>
      </c>
      <c r="F3077" s="281"/>
      <c r="G3077" s="282"/>
      <c r="H3077" s="283" t="str">
        <f>IF(G3077="","",IF(G3077&gt;(auxiliar!L$2*14),"Sim","Não"))</f>
        <v/>
      </c>
      <c r="I3077" s="384" t="str">
        <f t="shared" si="207"/>
        <v/>
      </c>
      <c r="J3077" s="381" t="str">
        <f>IF(Table9[[#This Row],[Código do agregado
'[Entidade']]]="","",IF(A3077&lt;&gt;A3076,"A",IF(J3076="A","B",IF(J3076="B","C",IF(J3076="C","D",IF(J3076="D","E",IF(J3076="E","F",IF(J3076="F","G",IF(J3076="G","H",IF(J3076="H","I",IF(J3076="I","J",IF(J3076="J","K",IF(J3076="K","L",IF(J3076="L","M",IF(J3076="M","N",IF(J3076="N","O",IF(J3076="O","P",IF(J3076="P","Q"))))))))))))))))))</f>
        <v/>
      </c>
      <c r="K3077" s="284" t="str">
        <f t="shared" si="204"/>
        <v/>
      </c>
      <c r="L3077" s="285" t="str">
        <f t="shared" si="205"/>
        <v/>
      </c>
      <c r="M3077" s="286" t="str">
        <f t="shared" ca="1" si="206"/>
        <v/>
      </c>
    </row>
    <row r="3078" spans="1:13" x14ac:dyDescent="0.25">
      <c r="A3078" s="276"/>
      <c r="B3078" s="287" t="str">
        <f>IF(Table9[[#This Row],[Código do agregado
'[Entidade']]]="","",(CONCATENATE(VLOOKUP(Table9[[#This Row],[Código do agregado
'[Entidade']]],Table8[[Código do agregado '[Entidade']]:[Código do agregado
'[1º Direito']]],8,FALSE),".",Table9[[#This Row],[Membro]])))</f>
        <v/>
      </c>
      <c r="C3078" s="278"/>
      <c r="D3078" s="279"/>
      <c r="E3078" s="280" t="str">
        <f ca="1">IF(Table9[[#This Row],[Data de nascimento (aaaa-mm-dd)]]="","",(IF(A3078="","",DATEDIF(D3078,NOW(),"y"))))</f>
        <v/>
      </c>
      <c r="F3078" s="281"/>
      <c r="G3078" s="282"/>
      <c r="H3078" s="283" t="str">
        <f>IF(G3078="","",IF(G3078&gt;(auxiliar!L$2*14),"Sim","Não"))</f>
        <v/>
      </c>
      <c r="I3078" s="384" t="str">
        <f t="shared" si="207"/>
        <v/>
      </c>
      <c r="J3078" s="381" t="str">
        <f>IF(Table9[[#This Row],[Código do agregado
'[Entidade']]]="","",IF(A3078&lt;&gt;A3077,"A",IF(J3077="A","B",IF(J3077="B","C",IF(J3077="C","D",IF(J3077="D","E",IF(J3077="E","F",IF(J3077="F","G",IF(J3077="G","H",IF(J3077="H","I",IF(J3077="I","J",IF(J3077="J","K",IF(J3077="K","L",IF(J3077="L","M",IF(J3077="M","N",IF(J3077="N","O",IF(J3077="O","P",IF(J3077="P","Q"))))))))))))))))))</f>
        <v/>
      </c>
      <c r="K3078" s="284" t="str">
        <f t="shared" si="204"/>
        <v/>
      </c>
      <c r="L3078" s="285" t="str">
        <f t="shared" si="205"/>
        <v/>
      </c>
      <c r="M3078" s="286" t="str">
        <f t="shared" ca="1" si="206"/>
        <v/>
      </c>
    </row>
    <row r="3079" spans="1:13" x14ac:dyDescent="0.25">
      <c r="A3079" s="276"/>
      <c r="B3079" s="287" t="str">
        <f>IF(Table9[[#This Row],[Código do agregado
'[Entidade']]]="","",(CONCATENATE(VLOOKUP(Table9[[#This Row],[Código do agregado
'[Entidade']]],Table8[[Código do agregado '[Entidade']]:[Código do agregado
'[1º Direito']]],8,FALSE),".",Table9[[#This Row],[Membro]])))</f>
        <v/>
      </c>
      <c r="C3079" s="278"/>
      <c r="D3079" s="279"/>
      <c r="E3079" s="280" t="str">
        <f ca="1">IF(Table9[[#This Row],[Data de nascimento (aaaa-mm-dd)]]="","",(IF(A3079="","",DATEDIF(D3079,NOW(),"y"))))</f>
        <v/>
      </c>
      <c r="F3079" s="281"/>
      <c r="G3079" s="282"/>
      <c r="H3079" s="283" t="str">
        <f>IF(G3079="","",IF(G3079&gt;(auxiliar!L$2*14),"Sim","Não"))</f>
        <v/>
      </c>
      <c r="I3079" s="384" t="str">
        <f t="shared" si="207"/>
        <v/>
      </c>
      <c r="J3079" s="381" t="str">
        <f>IF(Table9[[#This Row],[Código do agregado
'[Entidade']]]="","",IF(A3079&lt;&gt;A3078,"A",IF(J3078="A","B",IF(J3078="B","C",IF(J3078="C","D",IF(J3078="D","E",IF(J3078="E","F",IF(J3078="F","G",IF(J3078="G","H",IF(J3078="H","I",IF(J3078="I","J",IF(J3078="J","K",IF(J3078="K","L",IF(J3078="L","M",IF(J3078="M","N",IF(J3078="N","O",IF(J3078="O","P",IF(J3078="P","Q"))))))))))))))))))</f>
        <v/>
      </c>
      <c r="K3079" s="284" t="str">
        <f t="shared" si="204"/>
        <v/>
      </c>
      <c r="L3079" s="285" t="str">
        <f t="shared" si="205"/>
        <v/>
      </c>
      <c r="M3079" s="286" t="str">
        <f t="shared" ca="1" si="206"/>
        <v/>
      </c>
    </row>
    <row r="3080" spans="1:13" x14ac:dyDescent="0.25">
      <c r="A3080" s="276"/>
      <c r="B3080" s="287" t="str">
        <f>IF(Table9[[#This Row],[Código do agregado
'[Entidade']]]="","",(CONCATENATE(VLOOKUP(Table9[[#This Row],[Código do agregado
'[Entidade']]],Table8[[Código do agregado '[Entidade']]:[Código do agregado
'[1º Direito']]],8,FALSE),".",Table9[[#This Row],[Membro]])))</f>
        <v/>
      </c>
      <c r="C3080" s="278"/>
      <c r="D3080" s="279"/>
      <c r="E3080" s="280" t="str">
        <f ca="1">IF(Table9[[#This Row],[Data de nascimento (aaaa-mm-dd)]]="","",(IF(A3080="","",DATEDIF(D3080,NOW(),"y"))))</f>
        <v/>
      </c>
      <c r="F3080" s="281"/>
      <c r="G3080" s="282"/>
      <c r="H3080" s="283" t="str">
        <f>IF(G3080="","",IF(G3080&gt;(auxiliar!L$2*14),"Sim","Não"))</f>
        <v/>
      </c>
      <c r="I3080" s="384" t="str">
        <f t="shared" si="207"/>
        <v/>
      </c>
      <c r="J3080" s="381" t="str">
        <f>IF(Table9[[#This Row],[Código do agregado
'[Entidade']]]="","",IF(A3080&lt;&gt;A3079,"A",IF(J3079="A","B",IF(J3079="B","C",IF(J3079="C","D",IF(J3079="D","E",IF(J3079="E","F",IF(J3079="F","G",IF(J3079="G","H",IF(J3079="H","I",IF(J3079="I","J",IF(J3079="J","K",IF(J3079="K","L",IF(J3079="L","M",IF(J3079="M","N",IF(J3079="N","O",IF(J3079="O","P",IF(J3079="P","Q"))))))))))))))))))</f>
        <v/>
      </c>
      <c r="K3080" s="284" t="str">
        <f t="shared" si="204"/>
        <v/>
      </c>
      <c r="L3080" s="285" t="str">
        <f t="shared" si="205"/>
        <v/>
      </c>
      <c r="M3080" s="286" t="str">
        <f t="shared" ca="1" si="206"/>
        <v/>
      </c>
    </row>
    <row r="3081" spans="1:13" x14ac:dyDescent="0.25">
      <c r="A3081" s="276"/>
      <c r="B3081" s="287" t="str">
        <f>IF(Table9[[#This Row],[Código do agregado
'[Entidade']]]="","",(CONCATENATE(VLOOKUP(Table9[[#This Row],[Código do agregado
'[Entidade']]],Table8[[Código do agregado '[Entidade']]:[Código do agregado
'[1º Direito']]],8,FALSE),".",Table9[[#This Row],[Membro]])))</f>
        <v/>
      </c>
      <c r="C3081" s="278"/>
      <c r="D3081" s="279"/>
      <c r="E3081" s="280" t="str">
        <f ca="1">IF(Table9[[#This Row],[Data de nascimento (aaaa-mm-dd)]]="","",(IF(A3081="","",DATEDIF(D3081,NOW(),"y"))))</f>
        <v/>
      </c>
      <c r="F3081" s="281"/>
      <c r="G3081" s="282"/>
      <c r="H3081" s="283" t="str">
        <f>IF(G3081="","",IF(G3081&gt;(auxiliar!L$2*14),"Sim","Não"))</f>
        <v/>
      </c>
      <c r="I3081" s="384" t="str">
        <f t="shared" si="207"/>
        <v/>
      </c>
      <c r="J3081" s="381" t="str">
        <f>IF(Table9[[#This Row],[Código do agregado
'[Entidade']]]="","",IF(A3081&lt;&gt;A3080,"A",IF(J3080="A","B",IF(J3080="B","C",IF(J3080="C","D",IF(J3080="D","E",IF(J3080="E","F",IF(J3080="F","G",IF(J3080="G","H",IF(J3080="H","I",IF(J3080="I","J",IF(J3080="J","K",IF(J3080="K","L",IF(J3080="L","M",IF(J3080="M","N",IF(J3080="N","O",IF(J3080="O","P",IF(J3080="P","Q"))))))))))))))))))</f>
        <v/>
      </c>
      <c r="K3081" s="284" t="str">
        <f t="shared" si="204"/>
        <v/>
      </c>
      <c r="L3081" s="285" t="str">
        <f t="shared" si="205"/>
        <v/>
      </c>
      <c r="M3081" s="286" t="str">
        <f t="shared" ca="1" si="206"/>
        <v/>
      </c>
    </row>
    <row r="3082" spans="1:13" x14ac:dyDescent="0.25">
      <c r="A3082" s="276"/>
      <c r="B3082" s="287" t="str">
        <f>IF(Table9[[#This Row],[Código do agregado
'[Entidade']]]="","",(CONCATENATE(VLOOKUP(Table9[[#This Row],[Código do agregado
'[Entidade']]],Table8[[Código do agregado '[Entidade']]:[Código do agregado
'[1º Direito']]],8,FALSE),".",Table9[[#This Row],[Membro]])))</f>
        <v/>
      </c>
      <c r="C3082" s="278"/>
      <c r="D3082" s="279"/>
      <c r="E3082" s="280" t="str">
        <f ca="1">IF(Table9[[#This Row],[Data de nascimento (aaaa-mm-dd)]]="","",(IF(A3082="","",DATEDIF(D3082,NOW(),"y"))))</f>
        <v/>
      </c>
      <c r="F3082" s="281"/>
      <c r="G3082" s="282"/>
      <c r="H3082" s="283" t="str">
        <f>IF(G3082="","",IF(G3082&gt;(auxiliar!L$2*14),"Sim","Não"))</f>
        <v/>
      </c>
      <c r="I3082" s="384" t="str">
        <f t="shared" si="207"/>
        <v/>
      </c>
      <c r="J3082" s="381" t="str">
        <f>IF(Table9[[#This Row],[Código do agregado
'[Entidade']]]="","",IF(A3082&lt;&gt;A3081,"A",IF(J3081="A","B",IF(J3081="B","C",IF(J3081="C","D",IF(J3081="D","E",IF(J3081="E","F",IF(J3081="F","G",IF(J3081="G","H",IF(J3081="H","I",IF(J3081="I","J",IF(J3081="J","K",IF(J3081="K","L",IF(J3081="L","M",IF(J3081="M","N",IF(J3081="N","O",IF(J3081="O","P",IF(J3081="P","Q"))))))))))))))))))</f>
        <v/>
      </c>
      <c r="K3082" s="284" t="str">
        <f t="shared" si="204"/>
        <v/>
      </c>
      <c r="L3082" s="285" t="str">
        <f t="shared" si="205"/>
        <v/>
      </c>
      <c r="M3082" s="286" t="str">
        <f t="shared" ca="1" si="206"/>
        <v/>
      </c>
    </row>
    <row r="3083" spans="1:13" x14ac:dyDescent="0.25">
      <c r="A3083" s="276"/>
      <c r="B3083" s="287" t="str">
        <f>IF(Table9[[#This Row],[Código do agregado
'[Entidade']]]="","",(CONCATENATE(VLOOKUP(Table9[[#This Row],[Código do agregado
'[Entidade']]],Table8[[Código do agregado '[Entidade']]:[Código do agregado
'[1º Direito']]],8,FALSE),".",Table9[[#This Row],[Membro]])))</f>
        <v/>
      </c>
      <c r="C3083" s="278"/>
      <c r="D3083" s="279"/>
      <c r="E3083" s="280" t="str">
        <f ca="1">IF(Table9[[#This Row],[Data de nascimento (aaaa-mm-dd)]]="","",(IF(A3083="","",DATEDIF(D3083,NOW(),"y"))))</f>
        <v/>
      </c>
      <c r="F3083" s="281"/>
      <c r="G3083" s="282"/>
      <c r="H3083" s="283" t="str">
        <f>IF(G3083="","",IF(G3083&gt;(auxiliar!L$2*14),"Sim","Não"))</f>
        <v/>
      </c>
      <c r="I3083" s="384" t="str">
        <f t="shared" si="207"/>
        <v/>
      </c>
      <c r="J3083" s="381" t="str">
        <f>IF(Table9[[#This Row],[Código do agregado
'[Entidade']]]="","",IF(A3083&lt;&gt;A3082,"A",IF(J3082="A","B",IF(J3082="B","C",IF(J3082="C","D",IF(J3082="D","E",IF(J3082="E","F",IF(J3082="F","G",IF(J3082="G","H",IF(J3082="H","I",IF(J3082="I","J",IF(J3082="J","K",IF(J3082="K","L",IF(J3082="L","M",IF(J3082="M","N",IF(J3082="N","O",IF(J3082="O","P",IF(J3082="P","Q"))))))))))))))))))</f>
        <v/>
      </c>
      <c r="K3083" s="284" t="str">
        <f t="shared" si="204"/>
        <v/>
      </c>
      <c r="L3083" s="285" t="str">
        <f t="shared" si="205"/>
        <v/>
      </c>
      <c r="M3083" s="286" t="str">
        <f t="shared" ca="1" si="206"/>
        <v/>
      </c>
    </row>
    <row r="3084" spans="1:13" x14ac:dyDescent="0.25">
      <c r="A3084" s="276"/>
      <c r="B3084" s="287" t="str">
        <f>IF(Table9[[#This Row],[Código do agregado
'[Entidade']]]="","",(CONCATENATE(VLOOKUP(Table9[[#This Row],[Código do agregado
'[Entidade']]],Table8[[Código do agregado '[Entidade']]:[Código do agregado
'[1º Direito']]],8,FALSE),".",Table9[[#This Row],[Membro]])))</f>
        <v/>
      </c>
      <c r="C3084" s="278"/>
      <c r="D3084" s="279"/>
      <c r="E3084" s="280" t="str">
        <f ca="1">IF(Table9[[#This Row],[Data de nascimento (aaaa-mm-dd)]]="","",(IF(A3084="","",DATEDIF(D3084,NOW(),"y"))))</f>
        <v/>
      </c>
      <c r="F3084" s="281"/>
      <c r="G3084" s="282"/>
      <c r="H3084" s="283" t="str">
        <f>IF(G3084="","",IF(G3084&gt;(auxiliar!L$2*14),"Sim","Não"))</f>
        <v/>
      </c>
      <c r="I3084" s="384" t="str">
        <f t="shared" si="207"/>
        <v/>
      </c>
      <c r="J3084" s="381" t="str">
        <f>IF(Table9[[#This Row],[Código do agregado
'[Entidade']]]="","",IF(A3084&lt;&gt;A3083,"A",IF(J3083="A","B",IF(J3083="B","C",IF(J3083="C","D",IF(J3083="D","E",IF(J3083="E","F",IF(J3083="F","G",IF(J3083="G","H",IF(J3083="H","I",IF(J3083="I","J",IF(J3083="J","K",IF(J3083="K","L",IF(J3083="L","M",IF(J3083="M","N",IF(J3083="N","O",IF(J3083="O","P",IF(J3083="P","Q"))))))))))))))))))</f>
        <v/>
      </c>
      <c r="K3084" s="284" t="str">
        <f t="shared" si="204"/>
        <v/>
      </c>
      <c r="L3084" s="285" t="str">
        <f t="shared" si="205"/>
        <v/>
      </c>
      <c r="M3084" s="286" t="str">
        <f t="shared" ca="1" si="206"/>
        <v/>
      </c>
    </row>
    <row r="3085" spans="1:13" x14ac:dyDescent="0.25">
      <c r="A3085" s="276"/>
      <c r="B3085" s="287" t="str">
        <f>IF(Table9[[#This Row],[Código do agregado
'[Entidade']]]="","",(CONCATENATE(VLOOKUP(Table9[[#This Row],[Código do agregado
'[Entidade']]],Table8[[Código do agregado '[Entidade']]:[Código do agregado
'[1º Direito']]],8,FALSE),".",Table9[[#This Row],[Membro]])))</f>
        <v/>
      </c>
      <c r="C3085" s="278"/>
      <c r="D3085" s="279"/>
      <c r="E3085" s="280" t="str">
        <f ca="1">IF(Table9[[#This Row],[Data de nascimento (aaaa-mm-dd)]]="","",(IF(A3085="","",DATEDIF(D3085,NOW(),"y"))))</f>
        <v/>
      </c>
      <c r="F3085" s="281"/>
      <c r="G3085" s="282"/>
      <c r="H3085" s="283" t="str">
        <f>IF(G3085="","",IF(G3085&gt;(auxiliar!L$2*14),"Sim","Não"))</f>
        <v/>
      </c>
      <c r="I3085" s="384" t="str">
        <f t="shared" si="207"/>
        <v/>
      </c>
      <c r="J3085" s="381" t="str">
        <f>IF(Table9[[#This Row],[Código do agregado
'[Entidade']]]="","",IF(A3085&lt;&gt;A3084,"A",IF(J3084="A","B",IF(J3084="B","C",IF(J3084="C","D",IF(J3084="D","E",IF(J3084="E","F",IF(J3084="F","G",IF(J3084="G","H",IF(J3084="H","I",IF(J3084="I","J",IF(J3084="J","K",IF(J3084="K","L",IF(J3084="L","M",IF(J3084="M","N",IF(J3084="N","O",IF(J3084="O","P",IF(J3084="P","Q"))))))))))))))))))</f>
        <v/>
      </c>
      <c r="K3085" s="284" t="str">
        <f t="shared" si="204"/>
        <v/>
      </c>
      <c r="L3085" s="285" t="str">
        <f t="shared" si="205"/>
        <v/>
      </c>
      <c r="M3085" s="286" t="str">
        <f t="shared" ca="1" si="206"/>
        <v/>
      </c>
    </row>
    <row r="3086" spans="1:13" x14ac:dyDescent="0.25">
      <c r="A3086" s="276"/>
      <c r="B3086" s="287" t="str">
        <f>IF(Table9[[#This Row],[Código do agregado
'[Entidade']]]="","",(CONCATENATE(VLOOKUP(Table9[[#This Row],[Código do agregado
'[Entidade']]],Table8[[Código do agregado '[Entidade']]:[Código do agregado
'[1º Direito']]],8,FALSE),".",Table9[[#This Row],[Membro]])))</f>
        <v/>
      </c>
      <c r="C3086" s="278"/>
      <c r="D3086" s="279"/>
      <c r="E3086" s="280" t="str">
        <f ca="1">IF(Table9[[#This Row],[Data de nascimento (aaaa-mm-dd)]]="","",(IF(A3086="","",DATEDIF(D3086,NOW(),"y"))))</f>
        <v/>
      </c>
      <c r="F3086" s="281"/>
      <c r="G3086" s="282"/>
      <c r="H3086" s="283" t="str">
        <f>IF(G3086="","",IF(G3086&gt;(auxiliar!L$2*14),"Sim","Não"))</f>
        <v/>
      </c>
      <c r="I3086" s="384" t="str">
        <f t="shared" si="207"/>
        <v/>
      </c>
      <c r="J3086" s="381" t="str">
        <f>IF(Table9[[#This Row],[Código do agregado
'[Entidade']]]="","",IF(A3086&lt;&gt;A3085,"A",IF(J3085="A","B",IF(J3085="B","C",IF(J3085="C","D",IF(J3085="D","E",IF(J3085="E","F",IF(J3085="F","G",IF(J3085="G","H",IF(J3085="H","I",IF(J3085="I","J",IF(J3085="J","K",IF(J3085="K","L",IF(J3085="L","M",IF(J3085="M","N",IF(J3085="N","O",IF(J3085="O","P",IF(J3085="P","Q"))))))))))))))))))</f>
        <v/>
      </c>
      <c r="K3086" s="284" t="str">
        <f t="shared" si="204"/>
        <v/>
      </c>
      <c r="L3086" s="285" t="str">
        <f t="shared" si="205"/>
        <v/>
      </c>
      <c r="M3086" s="286" t="str">
        <f t="shared" ca="1" si="206"/>
        <v/>
      </c>
    </row>
    <row r="3087" spans="1:13" x14ac:dyDescent="0.25">
      <c r="A3087" s="276"/>
      <c r="B3087" s="287" t="str">
        <f>IF(Table9[[#This Row],[Código do agregado
'[Entidade']]]="","",(CONCATENATE(VLOOKUP(Table9[[#This Row],[Código do agregado
'[Entidade']]],Table8[[Código do agregado '[Entidade']]:[Código do agregado
'[1º Direito']]],8,FALSE),".",Table9[[#This Row],[Membro]])))</f>
        <v/>
      </c>
      <c r="C3087" s="278"/>
      <c r="D3087" s="279"/>
      <c r="E3087" s="280" t="str">
        <f ca="1">IF(Table9[[#This Row],[Data de nascimento (aaaa-mm-dd)]]="","",(IF(A3087="","",DATEDIF(D3087,NOW(),"y"))))</f>
        <v/>
      </c>
      <c r="F3087" s="281"/>
      <c r="G3087" s="282"/>
      <c r="H3087" s="283" t="str">
        <f>IF(G3087="","",IF(G3087&gt;(auxiliar!L$2*14),"Sim","Não"))</f>
        <v/>
      </c>
      <c r="I3087" s="384" t="str">
        <f t="shared" si="207"/>
        <v/>
      </c>
      <c r="J3087" s="381" t="str">
        <f>IF(Table9[[#This Row],[Código do agregado
'[Entidade']]]="","",IF(A3087&lt;&gt;A3086,"A",IF(J3086="A","B",IF(J3086="B","C",IF(J3086="C","D",IF(J3086="D","E",IF(J3086="E","F",IF(J3086="F","G",IF(J3086="G","H",IF(J3086="H","I",IF(J3086="I","J",IF(J3086="J","K",IF(J3086="K","L",IF(J3086="L","M",IF(J3086="M","N",IF(J3086="N","O",IF(J3086="O","P",IF(J3086="P","Q"))))))))))))))))))</f>
        <v/>
      </c>
      <c r="K3087" s="284" t="str">
        <f t="shared" si="204"/>
        <v/>
      </c>
      <c r="L3087" s="285" t="str">
        <f t="shared" si="205"/>
        <v/>
      </c>
      <c r="M3087" s="286" t="str">
        <f t="shared" ca="1" si="206"/>
        <v/>
      </c>
    </row>
    <row r="3088" spans="1:13" x14ac:dyDescent="0.25">
      <c r="A3088" s="276"/>
      <c r="B3088" s="287" t="str">
        <f>IF(Table9[[#This Row],[Código do agregado
'[Entidade']]]="","",(CONCATENATE(VLOOKUP(Table9[[#This Row],[Código do agregado
'[Entidade']]],Table8[[Código do agregado '[Entidade']]:[Código do agregado
'[1º Direito']]],8,FALSE),".",Table9[[#This Row],[Membro]])))</f>
        <v/>
      </c>
      <c r="C3088" s="278"/>
      <c r="D3088" s="279"/>
      <c r="E3088" s="280" t="str">
        <f ca="1">IF(Table9[[#This Row],[Data de nascimento (aaaa-mm-dd)]]="","",(IF(A3088="","",DATEDIF(D3088,NOW(),"y"))))</f>
        <v/>
      </c>
      <c r="F3088" s="281"/>
      <c r="G3088" s="282"/>
      <c r="H3088" s="283" t="str">
        <f>IF(G3088="","",IF(G3088&gt;(auxiliar!L$2*14),"Sim","Não"))</f>
        <v/>
      </c>
      <c r="I3088" s="384" t="str">
        <f t="shared" si="207"/>
        <v/>
      </c>
      <c r="J3088" s="381" t="str">
        <f>IF(Table9[[#This Row],[Código do agregado
'[Entidade']]]="","",IF(A3088&lt;&gt;A3087,"A",IF(J3087="A","B",IF(J3087="B","C",IF(J3087="C","D",IF(J3087="D","E",IF(J3087="E","F",IF(J3087="F","G",IF(J3087="G","H",IF(J3087="H","I",IF(J3087="I","J",IF(J3087="J","K",IF(J3087="K","L",IF(J3087="L","M",IF(J3087="M","N",IF(J3087="N","O",IF(J3087="O","P",IF(J3087="P","Q"))))))))))))))))))</f>
        <v/>
      </c>
      <c r="K3088" s="284" t="str">
        <f t="shared" si="204"/>
        <v/>
      </c>
      <c r="L3088" s="285" t="str">
        <f t="shared" si="205"/>
        <v/>
      </c>
      <c r="M3088" s="286" t="str">
        <f t="shared" ca="1" si="206"/>
        <v/>
      </c>
    </row>
    <row r="3089" spans="1:13" x14ac:dyDescent="0.25">
      <c r="A3089" s="276"/>
      <c r="B3089" s="287" t="str">
        <f>IF(Table9[[#This Row],[Código do agregado
'[Entidade']]]="","",(CONCATENATE(VLOOKUP(Table9[[#This Row],[Código do agregado
'[Entidade']]],Table8[[Código do agregado '[Entidade']]:[Código do agregado
'[1º Direito']]],8,FALSE),".",Table9[[#This Row],[Membro]])))</f>
        <v/>
      </c>
      <c r="C3089" s="278"/>
      <c r="D3089" s="279"/>
      <c r="E3089" s="280" t="str">
        <f ca="1">IF(Table9[[#This Row],[Data de nascimento (aaaa-mm-dd)]]="","",(IF(A3089="","",DATEDIF(D3089,NOW(),"y"))))</f>
        <v/>
      </c>
      <c r="F3089" s="281"/>
      <c r="G3089" s="282"/>
      <c r="H3089" s="283" t="str">
        <f>IF(G3089="","",IF(G3089&gt;(auxiliar!L$2*14),"Sim","Não"))</f>
        <v/>
      </c>
      <c r="I3089" s="384" t="str">
        <f t="shared" si="207"/>
        <v/>
      </c>
      <c r="J3089" s="381" t="str">
        <f>IF(Table9[[#This Row],[Código do agregado
'[Entidade']]]="","",IF(A3089&lt;&gt;A3088,"A",IF(J3088="A","B",IF(J3088="B","C",IF(J3088="C","D",IF(J3088="D","E",IF(J3088="E","F",IF(J3088="F","G",IF(J3088="G","H",IF(J3088="H","I",IF(J3088="I","J",IF(J3088="J","K",IF(J3088="K","L",IF(J3088="L","M",IF(J3088="M","N",IF(J3088="N","O",IF(J3088="O","P",IF(J3088="P","Q"))))))))))))))))))</f>
        <v/>
      </c>
      <c r="K3089" s="284" t="str">
        <f t="shared" si="204"/>
        <v/>
      </c>
      <c r="L3089" s="285" t="str">
        <f t="shared" si="205"/>
        <v/>
      </c>
      <c r="M3089" s="286" t="str">
        <f t="shared" ca="1" si="206"/>
        <v/>
      </c>
    </row>
    <row r="3090" spans="1:13" x14ac:dyDescent="0.25">
      <c r="A3090" s="276"/>
      <c r="B3090" s="287" t="str">
        <f>IF(Table9[[#This Row],[Código do agregado
'[Entidade']]]="","",(CONCATENATE(VLOOKUP(Table9[[#This Row],[Código do agregado
'[Entidade']]],Table8[[Código do agregado '[Entidade']]:[Código do agregado
'[1º Direito']]],8,FALSE),".",Table9[[#This Row],[Membro]])))</f>
        <v/>
      </c>
      <c r="C3090" s="278"/>
      <c r="D3090" s="279"/>
      <c r="E3090" s="280" t="str">
        <f ca="1">IF(Table9[[#This Row],[Data de nascimento (aaaa-mm-dd)]]="","",(IF(A3090="","",DATEDIF(D3090,NOW(),"y"))))</f>
        <v/>
      </c>
      <c r="F3090" s="281"/>
      <c r="G3090" s="282"/>
      <c r="H3090" s="283" t="str">
        <f>IF(G3090="","",IF(G3090&gt;(auxiliar!L$2*14),"Sim","Não"))</f>
        <v/>
      </c>
      <c r="I3090" s="384" t="str">
        <f t="shared" si="207"/>
        <v/>
      </c>
      <c r="J3090" s="381" t="str">
        <f>IF(Table9[[#This Row],[Código do agregado
'[Entidade']]]="","",IF(A3090&lt;&gt;A3089,"A",IF(J3089="A","B",IF(J3089="B","C",IF(J3089="C","D",IF(J3089="D","E",IF(J3089="E","F",IF(J3089="F","G",IF(J3089="G","H",IF(J3089="H","I",IF(J3089="I","J",IF(J3089="J","K",IF(J3089="K","L",IF(J3089="L","M",IF(J3089="M","N",IF(J3089="N","O",IF(J3089="O","P",IF(J3089="P","Q"))))))))))))))))))</f>
        <v/>
      </c>
      <c r="K3090" s="284" t="str">
        <f t="shared" si="204"/>
        <v/>
      </c>
      <c r="L3090" s="285" t="str">
        <f t="shared" si="205"/>
        <v/>
      </c>
      <c r="M3090" s="286" t="str">
        <f t="shared" ca="1" si="206"/>
        <v/>
      </c>
    </row>
    <row r="3091" spans="1:13" x14ac:dyDescent="0.25">
      <c r="A3091" s="276"/>
      <c r="B3091" s="287" t="str">
        <f>IF(Table9[[#This Row],[Código do agregado
'[Entidade']]]="","",(CONCATENATE(VLOOKUP(Table9[[#This Row],[Código do agregado
'[Entidade']]],Table8[[Código do agregado '[Entidade']]:[Código do agregado
'[1º Direito']]],8,FALSE),".",Table9[[#This Row],[Membro]])))</f>
        <v/>
      </c>
      <c r="C3091" s="278"/>
      <c r="D3091" s="279"/>
      <c r="E3091" s="280" t="str">
        <f ca="1">IF(Table9[[#This Row],[Data de nascimento (aaaa-mm-dd)]]="","",(IF(A3091="","",DATEDIF(D3091,NOW(),"y"))))</f>
        <v/>
      </c>
      <c r="F3091" s="281"/>
      <c r="G3091" s="282"/>
      <c r="H3091" s="283" t="str">
        <f>IF(G3091="","",IF(G3091&gt;(auxiliar!L$2*14),"Sim","Não"))</f>
        <v/>
      </c>
      <c r="I3091" s="384" t="str">
        <f t="shared" si="207"/>
        <v/>
      </c>
      <c r="J3091" s="381" t="str">
        <f>IF(Table9[[#This Row],[Código do agregado
'[Entidade']]]="","",IF(A3091&lt;&gt;A3090,"A",IF(J3090="A","B",IF(J3090="B","C",IF(J3090="C","D",IF(J3090="D","E",IF(J3090="E","F",IF(J3090="F","G",IF(J3090="G","H",IF(J3090="H","I",IF(J3090="I","J",IF(J3090="J","K",IF(J3090="K","L",IF(J3090="L","M",IF(J3090="M","N",IF(J3090="N","O",IF(J3090="O","P",IF(J3090="P","Q"))))))))))))))))))</f>
        <v/>
      </c>
      <c r="K3091" s="284" t="str">
        <f t="shared" si="204"/>
        <v/>
      </c>
      <c r="L3091" s="285" t="str">
        <f t="shared" si="205"/>
        <v/>
      </c>
      <c r="M3091" s="286" t="str">
        <f t="shared" ca="1" si="206"/>
        <v/>
      </c>
    </row>
    <row r="3092" spans="1:13" x14ac:dyDescent="0.25">
      <c r="A3092" s="276"/>
      <c r="B3092" s="287" t="str">
        <f>IF(Table9[[#This Row],[Código do agregado
'[Entidade']]]="","",(CONCATENATE(VLOOKUP(Table9[[#This Row],[Código do agregado
'[Entidade']]],Table8[[Código do agregado '[Entidade']]:[Código do agregado
'[1º Direito']]],8,FALSE),".",Table9[[#This Row],[Membro]])))</f>
        <v/>
      </c>
      <c r="C3092" s="278"/>
      <c r="D3092" s="279"/>
      <c r="E3092" s="280" t="str">
        <f ca="1">IF(Table9[[#This Row],[Data de nascimento (aaaa-mm-dd)]]="","",(IF(A3092="","",DATEDIF(D3092,NOW(),"y"))))</f>
        <v/>
      </c>
      <c r="F3092" s="281"/>
      <c r="G3092" s="282"/>
      <c r="H3092" s="283" t="str">
        <f>IF(G3092="","",IF(G3092&gt;(auxiliar!L$2*14),"Sim","Não"))</f>
        <v/>
      </c>
      <c r="I3092" s="384" t="str">
        <f t="shared" si="207"/>
        <v/>
      </c>
      <c r="J3092" s="381" t="str">
        <f>IF(Table9[[#This Row],[Código do agregado
'[Entidade']]]="","",IF(A3092&lt;&gt;A3091,"A",IF(J3091="A","B",IF(J3091="B","C",IF(J3091="C","D",IF(J3091="D","E",IF(J3091="E","F",IF(J3091="F","G",IF(J3091="G","H",IF(J3091="H","I",IF(J3091="I","J",IF(J3091="J","K",IF(J3091="K","L",IF(J3091="L","M",IF(J3091="M","N",IF(J3091="N","O",IF(J3091="O","P",IF(J3091="P","Q"))))))))))))))))))</f>
        <v/>
      </c>
      <c r="K3092" s="284" t="str">
        <f t="shared" si="204"/>
        <v/>
      </c>
      <c r="L3092" s="285" t="str">
        <f t="shared" si="205"/>
        <v/>
      </c>
      <c r="M3092" s="286" t="str">
        <f t="shared" ca="1" si="206"/>
        <v/>
      </c>
    </row>
    <row r="3093" spans="1:13" x14ac:dyDescent="0.25">
      <c r="A3093" s="276"/>
      <c r="B3093" s="287" t="str">
        <f>IF(Table9[[#This Row],[Código do agregado
'[Entidade']]]="","",(CONCATENATE(VLOOKUP(Table9[[#This Row],[Código do agregado
'[Entidade']]],Table8[[Código do agregado '[Entidade']]:[Código do agregado
'[1º Direito']]],8,FALSE),".",Table9[[#This Row],[Membro]])))</f>
        <v/>
      </c>
      <c r="C3093" s="278"/>
      <c r="D3093" s="279"/>
      <c r="E3093" s="280" t="str">
        <f ca="1">IF(Table9[[#This Row],[Data de nascimento (aaaa-mm-dd)]]="","",(IF(A3093="","",DATEDIF(D3093,NOW(),"y"))))</f>
        <v/>
      </c>
      <c r="F3093" s="281"/>
      <c r="G3093" s="282"/>
      <c r="H3093" s="283" t="str">
        <f>IF(G3093="","",IF(G3093&gt;(auxiliar!L$2*14),"Sim","Não"))</f>
        <v/>
      </c>
      <c r="I3093" s="384" t="str">
        <f t="shared" si="207"/>
        <v/>
      </c>
      <c r="J3093" s="381" t="str">
        <f>IF(Table9[[#This Row],[Código do agregado
'[Entidade']]]="","",IF(A3093&lt;&gt;A3092,"A",IF(J3092="A","B",IF(J3092="B","C",IF(J3092="C","D",IF(J3092="D","E",IF(J3092="E","F",IF(J3092="F","G",IF(J3092="G","H",IF(J3092="H","I",IF(J3092="I","J",IF(J3092="J","K",IF(J3092="K","L",IF(J3092="L","M",IF(J3092="M","N",IF(J3092="N","O",IF(J3092="O","P",IF(J3092="P","Q"))))))))))))))))))</f>
        <v/>
      </c>
      <c r="K3093" s="284" t="str">
        <f t="shared" si="204"/>
        <v/>
      </c>
      <c r="L3093" s="285" t="str">
        <f t="shared" si="205"/>
        <v/>
      </c>
      <c r="M3093" s="286" t="str">
        <f t="shared" ca="1" si="206"/>
        <v/>
      </c>
    </row>
    <row r="3094" spans="1:13" x14ac:dyDescent="0.25">
      <c r="A3094" s="276"/>
      <c r="B3094" s="287" t="str">
        <f>IF(Table9[[#This Row],[Código do agregado
'[Entidade']]]="","",(CONCATENATE(VLOOKUP(Table9[[#This Row],[Código do agregado
'[Entidade']]],Table8[[Código do agregado '[Entidade']]:[Código do agregado
'[1º Direito']]],8,FALSE),".",Table9[[#This Row],[Membro]])))</f>
        <v/>
      </c>
      <c r="C3094" s="278"/>
      <c r="D3094" s="279"/>
      <c r="E3094" s="280" t="str">
        <f ca="1">IF(Table9[[#This Row],[Data de nascimento (aaaa-mm-dd)]]="","",(IF(A3094="","",DATEDIF(D3094,NOW(),"y"))))</f>
        <v/>
      </c>
      <c r="F3094" s="281"/>
      <c r="G3094" s="282"/>
      <c r="H3094" s="283" t="str">
        <f>IF(G3094="","",IF(G3094&gt;(auxiliar!L$2*14),"Sim","Não"))</f>
        <v/>
      </c>
      <c r="I3094" s="384" t="str">
        <f t="shared" si="207"/>
        <v/>
      </c>
      <c r="J3094" s="381" t="str">
        <f>IF(Table9[[#This Row],[Código do agregado
'[Entidade']]]="","",IF(A3094&lt;&gt;A3093,"A",IF(J3093="A","B",IF(J3093="B","C",IF(J3093="C","D",IF(J3093="D","E",IF(J3093="E","F",IF(J3093="F","G",IF(J3093="G","H",IF(J3093="H","I",IF(J3093="I","J",IF(J3093="J","K",IF(J3093="K","L",IF(J3093="L","M",IF(J3093="M","N",IF(J3093="N","O",IF(J3093="O","P",IF(J3093="P","Q"))))))))))))))))))</f>
        <v/>
      </c>
      <c r="K3094" s="284" t="str">
        <f t="shared" si="204"/>
        <v/>
      </c>
      <c r="L3094" s="285" t="str">
        <f t="shared" si="205"/>
        <v/>
      </c>
      <c r="M3094" s="286" t="str">
        <f t="shared" ca="1" si="206"/>
        <v/>
      </c>
    </row>
    <row r="3095" spans="1:13" x14ac:dyDescent="0.25">
      <c r="A3095" s="276"/>
      <c r="B3095" s="287" t="str">
        <f>IF(Table9[[#This Row],[Código do agregado
'[Entidade']]]="","",(CONCATENATE(VLOOKUP(Table9[[#This Row],[Código do agregado
'[Entidade']]],Table8[[Código do agregado '[Entidade']]:[Código do agregado
'[1º Direito']]],8,FALSE),".",Table9[[#This Row],[Membro]])))</f>
        <v/>
      </c>
      <c r="C3095" s="278"/>
      <c r="D3095" s="279"/>
      <c r="E3095" s="280" t="str">
        <f ca="1">IF(Table9[[#This Row],[Data de nascimento (aaaa-mm-dd)]]="","",(IF(A3095="","",DATEDIF(D3095,NOW(),"y"))))</f>
        <v/>
      </c>
      <c r="F3095" s="281"/>
      <c r="G3095" s="282"/>
      <c r="H3095" s="283" t="str">
        <f>IF(G3095="","",IF(G3095&gt;(auxiliar!L$2*14),"Sim","Não"))</f>
        <v/>
      </c>
      <c r="I3095" s="384" t="str">
        <f t="shared" si="207"/>
        <v/>
      </c>
      <c r="J3095" s="381" t="str">
        <f>IF(Table9[[#This Row],[Código do agregado
'[Entidade']]]="","",IF(A3095&lt;&gt;A3094,"A",IF(J3094="A","B",IF(J3094="B","C",IF(J3094="C","D",IF(J3094="D","E",IF(J3094="E","F",IF(J3094="F","G",IF(J3094="G","H",IF(J3094="H","I",IF(J3094="I","J",IF(J3094="J","K",IF(J3094="K","L",IF(J3094="L","M",IF(J3094="M","N",IF(J3094="N","O",IF(J3094="O","P",IF(J3094="P","Q"))))))))))))))))))</f>
        <v/>
      </c>
      <c r="K3095" s="284" t="str">
        <f t="shared" si="204"/>
        <v/>
      </c>
      <c r="L3095" s="285" t="str">
        <f t="shared" si="205"/>
        <v/>
      </c>
      <c r="M3095" s="286" t="str">
        <f t="shared" ca="1" si="206"/>
        <v/>
      </c>
    </row>
    <row r="3096" spans="1:13" x14ac:dyDescent="0.25">
      <c r="A3096" s="276"/>
      <c r="B3096" s="287" t="str">
        <f>IF(Table9[[#This Row],[Código do agregado
'[Entidade']]]="","",(CONCATENATE(VLOOKUP(Table9[[#This Row],[Código do agregado
'[Entidade']]],Table8[[Código do agregado '[Entidade']]:[Código do agregado
'[1º Direito']]],8,FALSE),".",Table9[[#This Row],[Membro]])))</f>
        <v/>
      </c>
      <c r="C3096" s="278"/>
      <c r="D3096" s="279"/>
      <c r="E3096" s="280" t="str">
        <f ca="1">IF(Table9[[#This Row],[Data de nascimento (aaaa-mm-dd)]]="","",(IF(A3096="","",DATEDIF(D3096,NOW(),"y"))))</f>
        <v/>
      </c>
      <c r="F3096" s="281"/>
      <c r="G3096" s="282"/>
      <c r="H3096" s="283" t="str">
        <f>IF(G3096="","",IF(G3096&gt;(auxiliar!L$2*14),"Sim","Não"))</f>
        <v/>
      </c>
      <c r="I3096" s="384" t="str">
        <f t="shared" si="207"/>
        <v/>
      </c>
      <c r="J3096" s="381" t="str">
        <f>IF(Table9[[#This Row],[Código do agregado
'[Entidade']]]="","",IF(A3096&lt;&gt;A3095,"A",IF(J3095="A","B",IF(J3095="B","C",IF(J3095="C","D",IF(J3095="D","E",IF(J3095="E","F",IF(J3095="F","G",IF(J3095="G","H",IF(J3095="H","I",IF(J3095="I","J",IF(J3095="J","K",IF(J3095="K","L",IF(J3095="L","M",IF(J3095="M","N",IF(J3095="N","O",IF(J3095="O","P",IF(J3095="P","Q"))))))))))))))))))</f>
        <v/>
      </c>
      <c r="K3096" s="284" t="str">
        <f t="shared" si="204"/>
        <v/>
      </c>
      <c r="L3096" s="285" t="str">
        <f t="shared" si="205"/>
        <v/>
      </c>
      <c r="M3096" s="286" t="str">
        <f t="shared" ca="1" si="206"/>
        <v/>
      </c>
    </row>
    <row r="3097" spans="1:13" x14ac:dyDescent="0.25">
      <c r="A3097" s="276"/>
      <c r="B3097" s="287" t="str">
        <f>IF(Table9[[#This Row],[Código do agregado
'[Entidade']]]="","",(CONCATENATE(VLOOKUP(Table9[[#This Row],[Código do agregado
'[Entidade']]],Table8[[Código do agregado '[Entidade']]:[Código do agregado
'[1º Direito']]],8,FALSE),".",Table9[[#This Row],[Membro]])))</f>
        <v/>
      </c>
      <c r="C3097" s="278"/>
      <c r="D3097" s="279"/>
      <c r="E3097" s="280" t="str">
        <f ca="1">IF(Table9[[#This Row],[Data de nascimento (aaaa-mm-dd)]]="","",(IF(A3097="","",DATEDIF(D3097,NOW(),"y"))))</f>
        <v/>
      </c>
      <c r="F3097" s="281"/>
      <c r="G3097" s="282"/>
      <c r="H3097" s="283" t="str">
        <f>IF(G3097="","",IF(G3097&gt;(auxiliar!L$2*14),"Sim","Não"))</f>
        <v/>
      </c>
      <c r="I3097" s="384" t="str">
        <f t="shared" si="207"/>
        <v/>
      </c>
      <c r="J3097" s="381" t="str">
        <f>IF(Table9[[#This Row],[Código do agregado
'[Entidade']]]="","",IF(A3097&lt;&gt;A3096,"A",IF(J3096="A","B",IF(J3096="B","C",IF(J3096="C","D",IF(J3096="D","E",IF(J3096="E","F",IF(J3096="F","G",IF(J3096="G","H",IF(J3096="H","I",IF(J3096="I","J",IF(J3096="J","K",IF(J3096="K","L",IF(J3096="L","M",IF(J3096="M","N",IF(J3096="N","O",IF(J3096="O","P",IF(J3096="P","Q"))))))))))))))))))</f>
        <v/>
      </c>
      <c r="K3097" s="284" t="str">
        <f t="shared" ref="K3097:K3131" si="208">IFERROR(IF(OR(RIGHT(C3097,1)-(11-((9*LEFT(C3097,1)+8*MID(C3097,2,1)+7*MID(C3097,3,1)+6*MID(C3097,4,1)+5*MID(C3097,5,1)+4*MID(C3097,6,1)+3*MID(C3097,7,1)+2*MID(C3097,8,1))-(11*INT((9*LEFT(C3097,1)+8*MID(C3097,2,1)+7*MID(C3097,3,1)+6*MID(C3097,4,1)+5*MID(C3097,5,1)+4*MID(C3097,6,1)+3*MID(C3097,7,1)+2*MID(C3097,8,1))/11))))=0,RIGHT(C3097,1)-(11-((9*LEFT(C3097,1)+8*MID(C3097,2,1)+7*MID(C3097,3,1)+6*MID(C3097,4,1)+5*MID(C3097,5,1)+4*MID(C3097,6,1)+3*MID(C3097,7,1)+2*MID(C3097,8,1))-(11*INT((9*LEFT(C3097,1)+8*MID(C3097,2,1)+7*MID(C3097,3,1)+6*MID(C3097,4,1)+5*MID(C3097,5,1)+4*MID(C3097,6,1)+3*MID(C3097,7,1)+2*MID(C3097,8,1))/11))))=-11,RIGHT(C3097,1)-(11-((9*LEFT(C3097,1)+8*MID(C3097,2,1)+7*MID(C3097,3,1)+6*MID(C3097,4,1)+5*MID(C3097,5,1)+4*MID(C3097,6,1)+3*MID(C3097,7,1)+2*MID(C3097,8,1))-(11*INT((9*LEFT(C3097,1)+8*MID(C3097,2,1)+7*MID(C3097,3,1)+6*MID(C3097,4,1)+5*MID(C3097,5,1)+4*MID(C3097,6,1)+3*MID(C3097,7,1)+2*MID(C3097,8,1))/11))))=-10),"","X"),"")</f>
        <v/>
      </c>
      <c r="L3097" s="285" t="str">
        <f t="shared" ref="L3097:L3131" si="209">IF(RIGHT(B3097,1)="A","",IF(B3097="","",IF(OR(E3097&gt;65,AND(E3097&gt;17,E3097&lt;26)),"Rend","")))</f>
        <v/>
      </c>
      <c r="M3097" s="286" t="str">
        <f t="shared" ref="M3097:M3131" ca="1" si="210">IF(OR(E3097&lt;18,AND(H3097="Não",L3097="Rend")),"Dep","")</f>
        <v/>
      </c>
    </row>
    <row r="3098" spans="1:13" x14ac:dyDescent="0.25">
      <c r="A3098" s="276"/>
      <c r="B3098" s="287" t="str">
        <f>IF(Table9[[#This Row],[Código do agregado
'[Entidade']]]="","",(CONCATENATE(VLOOKUP(Table9[[#This Row],[Código do agregado
'[Entidade']]],Table8[[Código do agregado '[Entidade']]:[Código do agregado
'[1º Direito']]],8,FALSE),".",Table9[[#This Row],[Membro]])))</f>
        <v/>
      </c>
      <c r="C3098" s="278"/>
      <c r="D3098" s="279"/>
      <c r="E3098" s="280" t="str">
        <f ca="1">IF(Table9[[#This Row],[Data de nascimento (aaaa-mm-dd)]]="","",(IF(A3098="","",DATEDIF(D3098,NOW(),"y"))))</f>
        <v/>
      </c>
      <c r="F3098" s="281"/>
      <c r="G3098" s="282"/>
      <c r="H3098" s="283" t="str">
        <f>IF(G3098="","",IF(G3098&gt;(auxiliar!L$2*14),"Sim","Não"))</f>
        <v/>
      </c>
      <c r="I3098" s="384" t="str">
        <f t="shared" si="207"/>
        <v/>
      </c>
      <c r="J3098" s="381" t="str">
        <f>IF(Table9[[#This Row],[Código do agregado
'[Entidade']]]="","",IF(A3098&lt;&gt;A3097,"A",IF(J3097="A","B",IF(J3097="B","C",IF(J3097="C","D",IF(J3097="D","E",IF(J3097="E","F",IF(J3097="F","G",IF(J3097="G","H",IF(J3097="H","I",IF(J3097="I","J",IF(J3097="J","K",IF(J3097="K","L",IF(J3097="L","M",IF(J3097="M","N",IF(J3097="N","O",IF(J3097="O","P",IF(J3097="P","Q"))))))))))))))))))</f>
        <v/>
      </c>
      <c r="K3098" s="284" t="str">
        <f t="shared" si="208"/>
        <v/>
      </c>
      <c r="L3098" s="285" t="str">
        <f t="shared" si="209"/>
        <v/>
      </c>
      <c r="M3098" s="286" t="str">
        <f t="shared" ca="1" si="210"/>
        <v/>
      </c>
    </row>
    <row r="3099" spans="1:13" x14ac:dyDescent="0.25">
      <c r="A3099" s="276"/>
      <c r="B3099" s="287" t="str">
        <f>IF(Table9[[#This Row],[Código do agregado
'[Entidade']]]="","",(CONCATENATE(VLOOKUP(Table9[[#This Row],[Código do agregado
'[Entidade']]],Table8[[Código do agregado '[Entidade']]:[Código do agregado
'[1º Direito']]],8,FALSE),".",Table9[[#This Row],[Membro]])))</f>
        <v/>
      </c>
      <c r="C3099" s="278"/>
      <c r="D3099" s="279"/>
      <c r="E3099" s="280" t="str">
        <f ca="1">IF(Table9[[#This Row],[Data de nascimento (aaaa-mm-dd)]]="","",(IF(A3099="","",DATEDIF(D3099,NOW(),"y"))))</f>
        <v/>
      </c>
      <c r="F3099" s="281"/>
      <c r="G3099" s="282"/>
      <c r="H3099" s="283" t="str">
        <f>IF(G3099="","",IF(G3099&gt;(auxiliar!L$2*14),"Sim","Não"))</f>
        <v/>
      </c>
      <c r="I3099" s="384" t="str">
        <f t="shared" ref="I3099:I3131" si="211">IF(OR(AND(A3099="",A3194&lt;&gt;""),(AND(A3099&lt;&gt;"",OR(C3099="",D3099="",F3099="",AND(H3099="",L3099="Rend"))))),"NÃO","")</f>
        <v/>
      </c>
      <c r="J3099" s="381" t="str">
        <f>IF(Table9[[#This Row],[Código do agregado
'[Entidade']]]="","",IF(A3099&lt;&gt;A3098,"A",IF(J3098="A","B",IF(J3098="B","C",IF(J3098="C","D",IF(J3098="D","E",IF(J3098="E","F",IF(J3098="F","G",IF(J3098="G","H",IF(J3098="H","I",IF(J3098="I","J",IF(J3098="J","K",IF(J3098="K","L",IF(J3098="L","M",IF(J3098="M","N",IF(J3098="N","O",IF(J3098="O","P",IF(J3098="P","Q"))))))))))))))))))</f>
        <v/>
      </c>
      <c r="K3099" s="284" t="str">
        <f t="shared" si="208"/>
        <v/>
      </c>
      <c r="L3099" s="285" t="str">
        <f t="shared" si="209"/>
        <v/>
      </c>
      <c r="M3099" s="286" t="str">
        <f t="shared" ca="1" si="210"/>
        <v/>
      </c>
    </row>
    <row r="3100" spans="1:13" x14ac:dyDescent="0.25">
      <c r="A3100" s="276"/>
      <c r="B3100" s="287" t="str">
        <f>IF(Table9[[#This Row],[Código do agregado
'[Entidade']]]="","",(CONCATENATE(VLOOKUP(Table9[[#This Row],[Código do agregado
'[Entidade']]],Table8[[Código do agregado '[Entidade']]:[Código do agregado
'[1º Direito']]],8,FALSE),".",Table9[[#This Row],[Membro]])))</f>
        <v/>
      </c>
      <c r="C3100" s="278"/>
      <c r="D3100" s="279"/>
      <c r="E3100" s="280" t="str">
        <f ca="1">IF(Table9[[#This Row],[Data de nascimento (aaaa-mm-dd)]]="","",(IF(A3100="","",DATEDIF(D3100,NOW(),"y"))))</f>
        <v/>
      </c>
      <c r="F3100" s="281"/>
      <c r="G3100" s="282"/>
      <c r="H3100" s="283" t="str">
        <f>IF(G3100="","",IF(G3100&gt;(auxiliar!L$2*14),"Sim","Não"))</f>
        <v/>
      </c>
      <c r="I3100" s="384" t="str">
        <f t="shared" si="211"/>
        <v/>
      </c>
      <c r="J3100" s="381" t="str">
        <f>IF(Table9[[#This Row],[Código do agregado
'[Entidade']]]="","",IF(A3100&lt;&gt;A3099,"A",IF(J3099="A","B",IF(J3099="B","C",IF(J3099="C","D",IF(J3099="D","E",IF(J3099="E","F",IF(J3099="F","G",IF(J3099="G","H",IF(J3099="H","I",IF(J3099="I","J",IF(J3099="J","K",IF(J3099="K","L",IF(J3099="L","M",IF(J3099="M","N",IF(J3099="N","O",IF(J3099="O","P",IF(J3099="P","Q"))))))))))))))))))</f>
        <v/>
      </c>
      <c r="K3100" s="284" t="str">
        <f t="shared" si="208"/>
        <v/>
      </c>
      <c r="L3100" s="285" t="str">
        <f t="shared" si="209"/>
        <v/>
      </c>
      <c r="M3100" s="286" t="str">
        <f t="shared" ca="1" si="210"/>
        <v/>
      </c>
    </row>
    <row r="3101" spans="1:13" x14ac:dyDescent="0.25">
      <c r="A3101" s="276"/>
      <c r="B3101" s="287" t="str">
        <f>IF(Table9[[#This Row],[Código do agregado
'[Entidade']]]="","",(CONCATENATE(VLOOKUP(Table9[[#This Row],[Código do agregado
'[Entidade']]],Table8[[Código do agregado '[Entidade']]:[Código do agregado
'[1º Direito']]],8,FALSE),".",Table9[[#This Row],[Membro]])))</f>
        <v/>
      </c>
      <c r="C3101" s="278"/>
      <c r="D3101" s="279"/>
      <c r="E3101" s="280" t="str">
        <f ca="1">IF(Table9[[#This Row],[Data de nascimento (aaaa-mm-dd)]]="","",(IF(A3101="","",DATEDIF(D3101,NOW(),"y"))))</f>
        <v/>
      </c>
      <c r="F3101" s="281"/>
      <c r="G3101" s="282"/>
      <c r="H3101" s="283" t="str">
        <f>IF(G3101="","",IF(G3101&gt;(auxiliar!L$2*14),"Sim","Não"))</f>
        <v/>
      </c>
      <c r="I3101" s="384" t="str">
        <f t="shared" si="211"/>
        <v/>
      </c>
      <c r="J3101" s="381" t="str">
        <f>IF(Table9[[#This Row],[Código do agregado
'[Entidade']]]="","",IF(A3101&lt;&gt;A3100,"A",IF(J3100="A","B",IF(J3100="B","C",IF(J3100="C","D",IF(J3100="D","E",IF(J3100="E","F",IF(J3100="F","G",IF(J3100="G","H",IF(J3100="H","I",IF(J3100="I","J",IF(J3100="J","K",IF(J3100="K","L",IF(J3100="L","M",IF(J3100="M","N",IF(J3100="N","O",IF(J3100="O","P",IF(J3100="P","Q"))))))))))))))))))</f>
        <v/>
      </c>
      <c r="K3101" s="284" t="str">
        <f t="shared" si="208"/>
        <v/>
      </c>
      <c r="L3101" s="285" t="str">
        <f t="shared" si="209"/>
        <v/>
      </c>
      <c r="M3101" s="286" t="str">
        <f t="shared" ca="1" si="210"/>
        <v/>
      </c>
    </row>
    <row r="3102" spans="1:13" x14ac:dyDescent="0.25">
      <c r="A3102" s="276"/>
      <c r="B3102" s="287" t="str">
        <f>IF(Table9[[#This Row],[Código do agregado
'[Entidade']]]="","",(CONCATENATE(VLOOKUP(Table9[[#This Row],[Código do agregado
'[Entidade']]],Table8[[Código do agregado '[Entidade']]:[Código do agregado
'[1º Direito']]],8,FALSE),".",Table9[[#This Row],[Membro]])))</f>
        <v/>
      </c>
      <c r="C3102" s="278"/>
      <c r="D3102" s="279"/>
      <c r="E3102" s="280" t="str">
        <f ca="1">IF(Table9[[#This Row],[Data de nascimento (aaaa-mm-dd)]]="","",(IF(A3102="","",DATEDIF(D3102,NOW(),"y"))))</f>
        <v/>
      </c>
      <c r="F3102" s="281"/>
      <c r="G3102" s="282"/>
      <c r="H3102" s="283" t="str">
        <f>IF(G3102="","",IF(G3102&gt;(auxiliar!L$2*14),"Sim","Não"))</f>
        <v/>
      </c>
      <c r="I3102" s="384" t="str">
        <f t="shared" si="211"/>
        <v/>
      </c>
      <c r="J3102" s="381" t="str">
        <f>IF(Table9[[#This Row],[Código do agregado
'[Entidade']]]="","",IF(A3102&lt;&gt;A3101,"A",IF(J3101="A","B",IF(J3101="B","C",IF(J3101="C","D",IF(J3101="D","E",IF(J3101="E","F",IF(J3101="F","G",IF(J3101="G","H",IF(J3101="H","I",IF(J3101="I","J",IF(J3101="J","K",IF(J3101="K","L",IF(J3101="L","M",IF(J3101="M","N",IF(J3101="N","O",IF(J3101="O","P",IF(J3101="P","Q"))))))))))))))))))</f>
        <v/>
      </c>
      <c r="K3102" s="284" t="str">
        <f t="shared" si="208"/>
        <v/>
      </c>
      <c r="L3102" s="285" t="str">
        <f t="shared" si="209"/>
        <v/>
      </c>
      <c r="M3102" s="286" t="str">
        <f t="shared" ca="1" si="210"/>
        <v/>
      </c>
    </row>
    <row r="3103" spans="1:13" x14ac:dyDescent="0.25">
      <c r="A3103" s="276"/>
      <c r="B3103" s="287" t="str">
        <f>IF(Table9[[#This Row],[Código do agregado
'[Entidade']]]="","",(CONCATENATE(VLOOKUP(Table9[[#This Row],[Código do agregado
'[Entidade']]],Table8[[Código do agregado '[Entidade']]:[Código do agregado
'[1º Direito']]],8,FALSE),".",Table9[[#This Row],[Membro]])))</f>
        <v/>
      </c>
      <c r="C3103" s="278"/>
      <c r="D3103" s="279"/>
      <c r="E3103" s="280" t="str">
        <f ca="1">IF(Table9[[#This Row],[Data de nascimento (aaaa-mm-dd)]]="","",(IF(A3103="","",DATEDIF(D3103,NOW(),"y"))))</f>
        <v/>
      </c>
      <c r="F3103" s="281"/>
      <c r="G3103" s="282"/>
      <c r="H3103" s="283" t="str">
        <f>IF(G3103="","",IF(G3103&gt;(auxiliar!L$2*14),"Sim","Não"))</f>
        <v/>
      </c>
      <c r="I3103" s="384" t="str">
        <f t="shared" si="211"/>
        <v/>
      </c>
      <c r="J3103" s="381" t="str">
        <f>IF(Table9[[#This Row],[Código do agregado
'[Entidade']]]="","",IF(A3103&lt;&gt;A3102,"A",IF(J3102="A","B",IF(J3102="B","C",IF(J3102="C","D",IF(J3102="D","E",IF(J3102="E","F",IF(J3102="F","G",IF(J3102="G","H",IF(J3102="H","I",IF(J3102="I","J",IF(J3102="J","K",IF(J3102="K","L",IF(J3102="L","M",IF(J3102="M","N",IF(J3102="N","O",IF(J3102="O","P",IF(J3102="P","Q"))))))))))))))))))</f>
        <v/>
      </c>
      <c r="K3103" s="284" t="str">
        <f t="shared" si="208"/>
        <v/>
      </c>
      <c r="L3103" s="285" t="str">
        <f t="shared" si="209"/>
        <v/>
      </c>
      <c r="M3103" s="286" t="str">
        <f t="shared" ca="1" si="210"/>
        <v/>
      </c>
    </row>
    <row r="3104" spans="1:13" x14ac:dyDescent="0.25">
      <c r="A3104" s="276"/>
      <c r="B3104" s="287" t="str">
        <f>IF(Table9[[#This Row],[Código do agregado
'[Entidade']]]="","",(CONCATENATE(VLOOKUP(Table9[[#This Row],[Código do agregado
'[Entidade']]],Table8[[Código do agregado '[Entidade']]:[Código do agregado
'[1º Direito']]],8,FALSE),".",Table9[[#This Row],[Membro]])))</f>
        <v/>
      </c>
      <c r="C3104" s="278"/>
      <c r="D3104" s="279"/>
      <c r="E3104" s="280" t="str">
        <f ca="1">IF(Table9[[#This Row],[Data de nascimento (aaaa-mm-dd)]]="","",(IF(A3104="","",DATEDIF(D3104,NOW(),"y"))))</f>
        <v/>
      </c>
      <c r="F3104" s="281"/>
      <c r="G3104" s="282"/>
      <c r="H3104" s="283" t="str">
        <f>IF(G3104="","",IF(G3104&gt;(auxiliar!L$2*14),"Sim","Não"))</f>
        <v/>
      </c>
      <c r="I3104" s="384" t="str">
        <f t="shared" si="211"/>
        <v/>
      </c>
      <c r="J3104" s="381" t="str">
        <f>IF(Table9[[#This Row],[Código do agregado
'[Entidade']]]="","",IF(A3104&lt;&gt;A3103,"A",IF(J3103="A","B",IF(J3103="B","C",IF(J3103="C","D",IF(J3103="D","E",IF(J3103="E","F",IF(J3103="F","G",IF(J3103="G","H",IF(J3103="H","I",IF(J3103="I","J",IF(J3103="J","K",IF(J3103="K","L",IF(J3103="L","M",IF(J3103="M","N",IF(J3103="N","O",IF(J3103="O","P",IF(J3103="P","Q"))))))))))))))))))</f>
        <v/>
      </c>
      <c r="K3104" s="284" t="str">
        <f t="shared" si="208"/>
        <v/>
      </c>
      <c r="L3104" s="285" t="str">
        <f t="shared" si="209"/>
        <v/>
      </c>
      <c r="M3104" s="286" t="str">
        <f t="shared" ca="1" si="210"/>
        <v/>
      </c>
    </row>
    <row r="3105" spans="1:13" x14ac:dyDescent="0.25">
      <c r="A3105" s="276"/>
      <c r="B3105" s="287" t="str">
        <f>IF(Table9[[#This Row],[Código do agregado
'[Entidade']]]="","",(CONCATENATE(VLOOKUP(Table9[[#This Row],[Código do agregado
'[Entidade']]],Table8[[Código do agregado '[Entidade']]:[Código do agregado
'[1º Direito']]],8,FALSE),".",Table9[[#This Row],[Membro]])))</f>
        <v/>
      </c>
      <c r="C3105" s="278"/>
      <c r="D3105" s="279"/>
      <c r="E3105" s="280" t="str">
        <f ca="1">IF(Table9[[#This Row],[Data de nascimento (aaaa-mm-dd)]]="","",(IF(A3105="","",DATEDIF(D3105,NOW(),"y"))))</f>
        <v/>
      </c>
      <c r="F3105" s="281"/>
      <c r="G3105" s="282"/>
      <c r="H3105" s="283" t="str">
        <f>IF(G3105="","",IF(G3105&gt;(auxiliar!L$2*14),"Sim","Não"))</f>
        <v/>
      </c>
      <c r="I3105" s="384" t="str">
        <f t="shared" si="211"/>
        <v/>
      </c>
      <c r="J3105" s="381" t="str">
        <f>IF(Table9[[#This Row],[Código do agregado
'[Entidade']]]="","",IF(A3105&lt;&gt;A3104,"A",IF(J3104="A","B",IF(J3104="B","C",IF(J3104="C","D",IF(J3104="D","E",IF(J3104="E","F",IF(J3104="F","G",IF(J3104="G","H",IF(J3104="H","I",IF(J3104="I","J",IF(J3104="J","K",IF(J3104="K","L",IF(J3104="L","M",IF(J3104="M","N",IF(J3104="N","O",IF(J3104="O","P",IF(J3104="P","Q"))))))))))))))))))</f>
        <v/>
      </c>
      <c r="K3105" s="284" t="str">
        <f t="shared" si="208"/>
        <v/>
      </c>
      <c r="L3105" s="285" t="str">
        <f t="shared" si="209"/>
        <v/>
      </c>
      <c r="M3105" s="286" t="str">
        <f t="shared" ca="1" si="210"/>
        <v/>
      </c>
    </row>
    <row r="3106" spans="1:13" x14ac:dyDescent="0.25">
      <c r="A3106" s="276"/>
      <c r="B3106" s="287" t="str">
        <f>IF(Table9[[#This Row],[Código do agregado
'[Entidade']]]="","",(CONCATENATE(VLOOKUP(Table9[[#This Row],[Código do agregado
'[Entidade']]],Table8[[Código do agregado '[Entidade']]:[Código do agregado
'[1º Direito']]],8,FALSE),".",Table9[[#This Row],[Membro]])))</f>
        <v/>
      </c>
      <c r="C3106" s="278"/>
      <c r="D3106" s="279"/>
      <c r="E3106" s="280" t="str">
        <f ca="1">IF(Table9[[#This Row],[Data de nascimento (aaaa-mm-dd)]]="","",(IF(A3106="","",DATEDIF(D3106,NOW(),"y"))))</f>
        <v/>
      </c>
      <c r="F3106" s="281"/>
      <c r="G3106" s="282"/>
      <c r="H3106" s="283" t="str">
        <f>IF(G3106="","",IF(G3106&gt;(auxiliar!L$2*14),"Sim","Não"))</f>
        <v/>
      </c>
      <c r="I3106" s="384" t="str">
        <f t="shared" si="211"/>
        <v/>
      </c>
      <c r="J3106" s="381" t="str">
        <f>IF(Table9[[#This Row],[Código do agregado
'[Entidade']]]="","",IF(A3106&lt;&gt;A3105,"A",IF(J3105="A","B",IF(J3105="B","C",IF(J3105="C","D",IF(J3105="D","E",IF(J3105="E","F",IF(J3105="F","G",IF(J3105="G","H",IF(J3105="H","I",IF(J3105="I","J",IF(J3105="J","K",IF(J3105="K","L",IF(J3105="L","M",IF(J3105="M","N",IF(J3105="N","O",IF(J3105="O","P",IF(J3105="P","Q"))))))))))))))))))</f>
        <v/>
      </c>
      <c r="K3106" s="284" t="str">
        <f t="shared" si="208"/>
        <v/>
      </c>
      <c r="L3106" s="285" t="str">
        <f t="shared" si="209"/>
        <v/>
      </c>
      <c r="M3106" s="286" t="str">
        <f t="shared" ca="1" si="210"/>
        <v/>
      </c>
    </row>
    <row r="3107" spans="1:13" x14ac:dyDescent="0.25">
      <c r="A3107" s="276"/>
      <c r="B3107" s="287" t="str">
        <f>IF(Table9[[#This Row],[Código do agregado
'[Entidade']]]="","",(CONCATENATE(VLOOKUP(Table9[[#This Row],[Código do agregado
'[Entidade']]],Table8[[Código do agregado '[Entidade']]:[Código do agregado
'[1º Direito']]],8,FALSE),".",Table9[[#This Row],[Membro]])))</f>
        <v/>
      </c>
      <c r="C3107" s="278"/>
      <c r="D3107" s="279"/>
      <c r="E3107" s="280" t="str">
        <f ca="1">IF(Table9[[#This Row],[Data de nascimento (aaaa-mm-dd)]]="","",(IF(A3107="","",DATEDIF(D3107,NOW(),"y"))))</f>
        <v/>
      </c>
      <c r="F3107" s="281"/>
      <c r="G3107" s="282"/>
      <c r="H3107" s="283" t="str">
        <f>IF(G3107="","",IF(G3107&gt;(auxiliar!L$2*14),"Sim","Não"))</f>
        <v/>
      </c>
      <c r="I3107" s="384" t="str">
        <f t="shared" si="211"/>
        <v/>
      </c>
      <c r="J3107" s="381" t="str">
        <f>IF(Table9[[#This Row],[Código do agregado
'[Entidade']]]="","",IF(A3107&lt;&gt;A3106,"A",IF(J3106="A","B",IF(J3106="B","C",IF(J3106="C","D",IF(J3106="D","E",IF(J3106="E","F",IF(J3106="F","G",IF(J3106="G","H",IF(J3106="H","I",IF(J3106="I","J",IF(J3106="J","K",IF(J3106="K","L",IF(J3106="L","M",IF(J3106="M","N",IF(J3106="N","O",IF(J3106="O","P",IF(J3106="P","Q"))))))))))))))))))</f>
        <v/>
      </c>
      <c r="K3107" s="284" t="str">
        <f t="shared" si="208"/>
        <v/>
      </c>
      <c r="L3107" s="285" t="str">
        <f t="shared" si="209"/>
        <v/>
      </c>
      <c r="M3107" s="286" t="str">
        <f t="shared" ca="1" si="210"/>
        <v/>
      </c>
    </row>
    <row r="3108" spans="1:13" x14ac:dyDescent="0.25">
      <c r="A3108" s="276"/>
      <c r="B3108" s="287" t="str">
        <f>IF(Table9[[#This Row],[Código do agregado
'[Entidade']]]="","",(CONCATENATE(VLOOKUP(Table9[[#This Row],[Código do agregado
'[Entidade']]],Table8[[Código do agregado '[Entidade']]:[Código do agregado
'[1º Direito']]],8,FALSE),".",Table9[[#This Row],[Membro]])))</f>
        <v/>
      </c>
      <c r="C3108" s="278"/>
      <c r="D3108" s="279"/>
      <c r="E3108" s="280" t="str">
        <f ca="1">IF(Table9[[#This Row],[Data de nascimento (aaaa-mm-dd)]]="","",(IF(A3108="","",DATEDIF(D3108,NOW(),"y"))))</f>
        <v/>
      </c>
      <c r="F3108" s="281"/>
      <c r="G3108" s="282"/>
      <c r="H3108" s="283" t="str">
        <f>IF(G3108="","",IF(G3108&gt;(auxiliar!L$2*14),"Sim","Não"))</f>
        <v/>
      </c>
      <c r="I3108" s="384" t="str">
        <f t="shared" si="211"/>
        <v/>
      </c>
      <c r="J3108" s="381" t="str">
        <f>IF(Table9[[#This Row],[Código do agregado
'[Entidade']]]="","",IF(A3108&lt;&gt;A3107,"A",IF(J3107="A","B",IF(J3107="B","C",IF(J3107="C","D",IF(J3107="D","E",IF(J3107="E","F",IF(J3107="F","G",IF(J3107="G","H",IF(J3107="H","I",IF(J3107="I","J",IF(J3107="J","K",IF(J3107="K","L",IF(J3107="L","M",IF(J3107="M","N",IF(J3107="N","O",IF(J3107="O","P",IF(J3107="P","Q"))))))))))))))))))</f>
        <v/>
      </c>
      <c r="K3108" s="284" t="str">
        <f t="shared" si="208"/>
        <v/>
      </c>
      <c r="L3108" s="285" t="str">
        <f t="shared" si="209"/>
        <v/>
      </c>
      <c r="M3108" s="286" t="str">
        <f t="shared" ca="1" si="210"/>
        <v/>
      </c>
    </row>
    <row r="3109" spans="1:13" x14ac:dyDescent="0.25">
      <c r="A3109" s="276"/>
      <c r="B3109" s="287" t="str">
        <f>IF(Table9[[#This Row],[Código do agregado
'[Entidade']]]="","",(CONCATENATE(VLOOKUP(Table9[[#This Row],[Código do agregado
'[Entidade']]],Table8[[Código do agregado '[Entidade']]:[Código do agregado
'[1º Direito']]],8,FALSE),".",Table9[[#This Row],[Membro]])))</f>
        <v/>
      </c>
      <c r="C3109" s="278"/>
      <c r="D3109" s="279"/>
      <c r="E3109" s="280" t="str">
        <f ca="1">IF(Table9[[#This Row],[Data de nascimento (aaaa-mm-dd)]]="","",(IF(A3109="","",DATEDIF(D3109,NOW(),"y"))))</f>
        <v/>
      </c>
      <c r="F3109" s="281"/>
      <c r="G3109" s="282"/>
      <c r="H3109" s="283" t="str">
        <f>IF(G3109="","",IF(G3109&gt;(auxiliar!L$2*14),"Sim","Não"))</f>
        <v/>
      </c>
      <c r="I3109" s="384" t="str">
        <f t="shared" si="211"/>
        <v/>
      </c>
      <c r="J3109" s="381" t="str">
        <f>IF(Table9[[#This Row],[Código do agregado
'[Entidade']]]="","",IF(A3109&lt;&gt;A3108,"A",IF(J3108="A","B",IF(J3108="B","C",IF(J3108="C","D",IF(J3108="D","E",IF(J3108="E","F",IF(J3108="F","G",IF(J3108="G","H",IF(J3108="H","I",IF(J3108="I","J",IF(J3108="J","K",IF(J3108="K","L",IF(J3108="L","M",IF(J3108="M","N",IF(J3108="N","O",IF(J3108="O","P",IF(J3108="P","Q"))))))))))))))))))</f>
        <v/>
      </c>
      <c r="K3109" s="284" t="str">
        <f t="shared" si="208"/>
        <v/>
      </c>
      <c r="L3109" s="285" t="str">
        <f t="shared" si="209"/>
        <v/>
      </c>
      <c r="M3109" s="286" t="str">
        <f t="shared" ca="1" si="210"/>
        <v/>
      </c>
    </row>
    <row r="3110" spans="1:13" x14ac:dyDescent="0.25">
      <c r="A3110" s="276"/>
      <c r="B3110" s="287" t="str">
        <f>IF(Table9[[#This Row],[Código do agregado
'[Entidade']]]="","",(CONCATENATE(VLOOKUP(Table9[[#This Row],[Código do agregado
'[Entidade']]],Table8[[Código do agregado '[Entidade']]:[Código do agregado
'[1º Direito']]],8,FALSE),".",Table9[[#This Row],[Membro]])))</f>
        <v/>
      </c>
      <c r="C3110" s="278"/>
      <c r="D3110" s="279"/>
      <c r="E3110" s="280" t="str">
        <f ca="1">IF(Table9[[#This Row],[Data de nascimento (aaaa-mm-dd)]]="","",(IF(A3110="","",DATEDIF(D3110,NOW(),"y"))))</f>
        <v/>
      </c>
      <c r="F3110" s="281"/>
      <c r="G3110" s="282"/>
      <c r="H3110" s="283" t="str">
        <f>IF(G3110="","",IF(G3110&gt;(auxiliar!L$2*14),"Sim","Não"))</f>
        <v/>
      </c>
      <c r="I3110" s="384" t="str">
        <f t="shared" si="211"/>
        <v/>
      </c>
      <c r="J3110" s="381" t="str">
        <f>IF(Table9[[#This Row],[Código do agregado
'[Entidade']]]="","",IF(A3110&lt;&gt;A3109,"A",IF(J3109="A","B",IF(J3109="B","C",IF(J3109="C","D",IF(J3109="D","E",IF(J3109="E","F",IF(J3109="F","G",IF(J3109="G","H",IF(J3109="H","I",IF(J3109="I","J",IF(J3109="J","K",IF(J3109="K","L",IF(J3109="L","M",IF(J3109="M","N",IF(J3109="N","O",IF(J3109="O","P",IF(J3109="P","Q"))))))))))))))))))</f>
        <v/>
      </c>
      <c r="K3110" s="284" t="str">
        <f t="shared" si="208"/>
        <v/>
      </c>
      <c r="L3110" s="285" t="str">
        <f t="shared" si="209"/>
        <v/>
      </c>
      <c r="M3110" s="286" t="str">
        <f t="shared" ca="1" si="210"/>
        <v/>
      </c>
    </row>
    <row r="3111" spans="1:13" x14ac:dyDescent="0.25">
      <c r="A3111" s="276"/>
      <c r="B3111" s="287" t="str">
        <f>IF(Table9[[#This Row],[Código do agregado
'[Entidade']]]="","",(CONCATENATE(VLOOKUP(Table9[[#This Row],[Código do agregado
'[Entidade']]],Table8[[Código do agregado '[Entidade']]:[Código do agregado
'[1º Direito']]],8,FALSE),".",Table9[[#This Row],[Membro]])))</f>
        <v/>
      </c>
      <c r="C3111" s="278"/>
      <c r="D3111" s="279"/>
      <c r="E3111" s="280" t="str">
        <f ca="1">IF(Table9[[#This Row],[Data de nascimento (aaaa-mm-dd)]]="","",(IF(A3111="","",DATEDIF(D3111,NOW(),"y"))))</f>
        <v/>
      </c>
      <c r="F3111" s="281"/>
      <c r="G3111" s="282"/>
      <c r="H3111" s="283" t="str">
        <f>IF(G3111="","",IF(G3111&gt;(auxiliar!L$2*14),"Sim","Não"))</f>
        <v/>
      </c>
      <c r="I3111" s="384" t="str">
        <f t="shared" si="211"/>
        <v/>
      </c>
      <c r="J3111" s="381" t="str">
        <f>IF(Table9[[#This Row],[Código do agregado
'[Entidade']]]="","",IF(A3111&lt;&gt;A3110,"A",IF(J3110="A","B",IF(J3110="B","C",IF(J3110="C","D",IF(J3110="D","E",IF(J3110="E","F",IF(J3110="F","G",IF(J3110="G","H",IF(J3110="H","I",IF(J3110="I","J",IF(J3110="J","K",IF(J3110="K","L",IF(J3110="L","M",IF(J3110="M","N",IF(J3110="N","O",IF(J3110="O","P",IF(J3110="P","Q"))))))))))))))))))</f>
        <v/>
      </c>
      <c r="K3111" s="284" t="str">
        <f t="shared" si="208"/>
        <v/>
      </c>
      <c r="L3111" s="285" t="str">
        <f t="shared" si="209"/>
        <v/>
      </c>
      <c r="M3111" s="286" t="str">
        <f t="shared" ca="1" si="210"/>
        <v/>
      </c>
    </row>
    <row r="3112" spans="1:13" x14ac:dyDescent="0.25">
      <c r="A3112" s="276"/>
      <c r="B3112" s="287" t="str">
        <f>IF(Table9[[#This Row],[Código do agregado
'[Entidade']]]="","",(CONCATENATE(VLOOKUP(Table9[[#This Row],[Código do agregado
'[Entidade']]],Table8[[Código do agregado '[Entidade']]:[Código do agregado
'[1º Direito']]],8,FALSE),".",Table9[[#This Row],[Membro]])))</f>
        <v/>
      </c>
      <c r="C3112" s="278"/>
      <c r="D3112" s="279"/>
      <c r="E3112" s="280" t="str">
        <f ca="1">IF(Table9[[#This Row],[Data de nascimento (aaaa-mm-dd)]]="","",(IF(A3112="","",DATEDIF(D3112,NOW(),"y"))))</f>
        <v/>
      </c>
      <c r="F3112" s="281"/>
      <c r="G3112" s="282"/>
      <c r="H3112" s="283" t="str">
        <f>IF(G3112="","",IF(G3112&gt;(auxiliar!L$2*14),"Sim","Não"))</f>
        <v/>
      </c>
      <c r="I3112" s="384" t="str">
        <f t="shared" si="211"/>
        <v/>
      </c>
      <c r="J3112" s="381" t="str">
        <f>IF(Table9[[#This Row],[Código do agregado
'[Entidade']]]="","",IF(A3112&lt;&gt;A3111,"A",IF(J3111="A","B",IF(J3111="B","C",IF(J3111="C","D",IF(J3111="D","E",IF(J3111="E","F",IF(J3111="F","G",IF(J3111="G","H",IF(J3111="H","I",IF(J3111="I","J",IF(J3111="J","K",IF(J3111="K","L",IF(J3111="L","M",IF(J3111="M","N",IF(J3111="N","O",IF(J3111="O","P",IF(J3111="P","Q"))))))))))))))))))</f>
        <v/>
      </c>
      <c r="K3112" s="284" t="str">
        <f t="shared" si="208"/>
        <v/>
      </c>
      <c r="L3112" s="285" t="str">
        <f t="shared" si="209"/>
        <v/>
      </c>
      <c r="M3112" s="286" t="str">
        <f t="shared" ca="1" si="210"/>
        <v/>
      </c>
    </row>
    <row r="3113" spans="1:13" x14ac:dyDescent="0.25">
      <c r="A3113" s="276"/>
      <c r="B3113" s="287" t="str">
        <f>IF(Table9[[#This Row],[Código do agregado
'[Entidade']]]="","",(CONCATENATE(VLOOKUP(Table9[[#This Row],[Código do agregado
'[Entidade']]],Table8[[Código do agregado '[Entidade']]:[Código do agregado
'[1º Direito']]],8,FALSE),".",Table9[[#This Row],[Membro]])))</f>
        <v/>
      </c>
      <c r="C3113" s="278"/>
      <c r="D3113" s="279"/>
      <c r="E3113" s="280" t="str">
        <f ca="1">IF(Table9[[#This Row],[Data de nascimento (aaaa-mm-dd)]]="","",(IF(A3113="","",DATEDIF(D3113,NOW(),"y"))))</f>
        <v/>
      </c>
      <c r="F3113" s="281"/>
      <c r="G3113" s="282"/>
      <c r="H3113" s="283" t="str">
        <f>IF(G3113="","",IF(G3113&gt;(auxiliar!L$2*14),"Sim","Não"))</f>
        <v/>
      </c>
      <c r="I3113" s="384" t="str">
        <f t="shared" si="211"/>
        <v/>
      </c>
      <c r="J3113" s="381" t="str">
        <f>IF(Table9[[#This Row],[Código do agregado
'[Entidade']]]="","",IF(A3113&lt;&gt;A3112,"A",IF(J3112="A","B",IF(J3112="B","C",IF(J3112="C","D",IF(J3112="D","E",IF(J3112="E","F",IF(J3112="F","G",IF(J3112="G","H",IF(J3112="H","I",IF(J3112="I","J",IF(J3112="J","K",IF(J3112="K","L",IF(J3112="L","M",IF(J3112="M","N",IF(J3112="N","O",IF(J3112="O","P",IF(J3112="P","Q"))))))))))))))))))</f>
        <v/>
      </c>
      <c r="K3113" s="284" t="str">
        <f t="shared" si="208"/>
        <v/>
      </c>
      <c r="L3113" s="285" t="str">
        <f t="shared" si="209"/>
        <v/>
      </c>
      <c r="M3113" s="286" t="str">
        <f t="shared" ca="1" si="210"/>
        <v/>
      </c>
    </row>
    <row r="3114" spans="1:13" x14ac:dyDescent="0.25">
      <c r="A3114" s="276"/>
      <c r="B3114" s="287" t="str">
        <f>IF(Table9[[#This Row],[Código do agregado
'[Entidade']]]="","",(CONCATENATE(VLOOKUP(Table9[[#This Row],[Código do agregado
'[Entidade']]],Table8[[Código do agregado '[Entidade']]:[Código do agregado
'[1º Direito']]],8,FALSE),".",Table9[[#This Row],[Membro]])))</f>
        <v/>
      </c>
      <c r="C3114" s="278"/>
      <c r="D3114" s="279"/>
      <c r="E3114" s="280" t="str">
        <f ca="1">IF(Table9[[#This Row],[Data de nascimento (aaaa-mm-dd)]]="","",(IF(A3114="","",DATEDIF(D3114,NOW(),"y"))))</f>
        <v/>
      </c>
      <c r="F3114" s="281"/>
      <c r="G3114" s="282"/>
      <c r="H3114" s="283" t="str">
        <f>IF(G3114="","",IF(G3114&gt;(auxiliar!L$2*14),"Sim","Não"))</f>
        <v/>
      </c>
      <c r="I3114" s="384" t="str">
        <f t="shared" si="211"/>
        <v/>
      </c>
      <c r="J3114" s="381" t="str">
        <f>IF(Table9[[#This Row],[Código do agregado
'[Entidade']]]="","",IF(A3114&lt;&gt;A3113,"A",IF(J3113="A","B",IF(J3113="B","C",IF(J3113="C","D",IF(J3113="D","E",IF(J3113="E","F",IF(J3113="F","G",IF(J3113="G","H",IF(J3113="H","I",IF(J3113="I","J",IF(J3113="J","K",IF(J3113="K","L",IF(J3113="L","M",IF(J3113="M","N",IF(J3113="N","O",IF(J3113="O","P",IF(J3113="P","Q"))))))))))))))))))</f>
        <v/>
      </c>
      <c r="K3114" s="284" t="str">
        <f t="shared" si="208"/>
        <v/>
      </c>
      <c r="L3114" s="285" t="str">
        <f t="shared" si="209"/>
        <v/>
      </c>
      <c r="M3114" s="286" t="str">
        <f t="shared" ca="1" si="210"/>
        <v/>
      </c>
    </row>
    <row r="3115" spans="1:13" x14ac:dyDescent="0.25">
      <c r="A3115" s="276"/>
      <c r="B3115" s="287" t="str">
        <f>IF(Table9[[#This Row],[Código do agregado
'[Entidade']]]="","",(CONCATENATE(VLOOKUP(Table9[[#This Row],[Código do agregado
'[Entidade']]],Table8[[Código do agregado '[Entidade']]:[Código do agregado
'[1º Direito']]],8,FALSE),".",Table9[[#This Row],[Membro]])))</f>
        <v/>
      </c>
      <c r="C3115" s="278"/>
      <c r="D3115" s="279"/>
      <c r="E3115" s="280" t="str">
        <f ca="1">IF(Table9[[#This Row],[Data de nascimento (aaaa-mm-dd)]]="","",(IF(A3115="","",DATEDIF(D3115,NOW(),"y"))))</f>
        <v/>
      </c>
      <c r="F3115" s="281"/>
      <c r="G3115" s="282"/>
      <c r="H3115" s="283" t="str">
        <f>IF(G3115="","",IF(G3115&gt;(auxiliar!L$2*14),"Sim","Não"))</f>
        <v/>
      </c>
      <c r="I3115" s="384" t="str">
        <f t="shared" si="211"/>
        <v/>
      </c>
      <c r="J3115" s="381" t="str">
        <f>IF(Table9[[#This Row],[Código do agregado
'[Entidade']]]="","",IF(A3115&lt;&gt;A3114,"A",IF(J3114="A","B",IF(J3114="B","C",IF(J3114="C","D",IF(J3114="D","E",IF(J3114="E","F",IF(J3114="F","G",IF(J3114="G","H",IF(J3114="H","I",IF(J3114="I","J",IF(J3114="J","K",IF(J3114="K","L",IF(J3114="L","M",IF(J3114="M","N",IF(J3114="N","O",IF(J3114="O","P",IF(J3114="P","Q"))))))))))))))))))</f>
        <v/>
      </c>
      <c r="K3115" s="284" t="str">
        <f t="shared" si="208"/>
        <v/>
      </c>
      <c r="L3115" s="285" t="str">
        <f t="shared" si="209"/>
        <v/>
      </c>
      <c r="M3115" s="286" t="str">
        <f t="shared" ca="1" si="210"/>
        <v/>
      </c>
    </row>
    <row r="3116" spans="1:13" x14ac:dyDescent="0.25">
      <c r="A3116" s="276"/>
      <c r="B3116" s="287" t="str">
        <f>IF(Table9[[#This Row],[Código do agregado
'[Entidade']]]="","",(CONCATENATE(VLOOKUP(Table9[[#This Row],[Código do agregado
'[Entidade']]],Table8[[Código do agregado '[Entidade']]:[Código do agregado
'[1º Direito']]],8,FALSE),".",Table9[[#This Row],[Membro]])))</f>
        <v/>
      </c>
      <c r="C3116" s="278"/>
      <c r="D3116" s="279"/>
      <c r="E3116" s="280" t="str">
        <f ca="1">IF(Table9[[#This Row],[Data de nascimento (aaaa-mm-dd)]]="","",(IF(A3116="","",DATEDIF(D3116,NOW(),"y"))))</f>
        <v/>
      </c>
      <c r="F3116" s="281"/>
      <c r="G3116" s="282"/>
      <c r="H3116" s="283" t="str">
        <f>IF(G3116="","",IF(G3116&gt;(auxiliar!L$2*14),"Sim","Não"))</f>
        <v/>
      </c>
      <c r="I3116" s="384" t="str">
        <f t="shared" si="211"/>
        <v/>
      </c>
      <c r="J3116" s="381" t="str">
        <f>IF(Table9[[#This Row],[Código do agregado
'[Entidade']]]="","",IF(A3116&lt;&gt;A3115,"A",IF(J3115="A","B",IF(J3115="B","C",IF(J3115="C","D",IF(J3115="D","E",IF(J3115="E","F",IF(J3115="F","G",IF(J3115="G","H",IF(J3115="H","I",IF(J3115="I","J",IF(J3115="J","K",IF(J3115="K","L",IF(J3115="L","M",IF(J3115="M","N",IF(J3115="N","O",IF(J3115="O","P",IF(J3115="P","Q"))))))))))))))))))</f>
        <v/>
      </c>
      <c r="K3116" s="284" t="str">
        <f t="shared" si="208"/>
        <v/>
      </c>
      <c r="L3116" s="285" t="str">
        <f t="shared" si="209"/>
        <v/>
      </c>
      <c r="M3116" s="286" t="str">
        <f t="shared" ca="1" si="210"/>
        <v/>
      </c>
    </row>
    <row r="3117" spans="1:13" x14ac:dyDescent="0.25">
      <c r="A3117" s="276"/>
      <c r="B3117" s="287" t="str">
        <f>IF(Table9[[#This Row],[Código do agregado
'[Entidade']]]="","",(CONCATENATE(VLOOKUP(Table9[[#This Row],[Código do agregado
'[Entidade']]],Table8[[Código do agregado '[Entidade']]:[Código do agregado
'[1º Direito']]],8,FALSE),".",Table9[[#This Row],[Membro]])))</f>
        <v/>
      </c>
      <c r="C3117" s="278"/>
      <c r="D3117" s="279"/>
      <c r="E3117" s="280" t="str">
        <f ca="1">IF(Table9[[#This Row],[Data de nascimento (aaaa-mm-dd)]]="","",(IF(A3117="","",DATEDIF(D3117,NOW(),"y"))))</f>
        <v/>
      </c>
      <c r="F3117" s="281"/>
      <c r="G3117" s="282"/>
      <c r="H3117" s="283" t="str">
        <f>IF(G3117="","",IF(G3117&gt;(auxiliar!L$2*14),"Sim","Não"))</f>
        <v/>
      </c>
      <c r="I3117" s="384" t="str">
        <f t="shared" si="211"/>
        <v/>
      </c>
      <c r="J3117" s="381" t="str">
        <f>IF(Table9[[#This Row],[Código do agregado
'[Entidade']]]="","",IF(A3117&lt;&gt;A3116,"A",IF(J3116="A","B",IF(J3116="B","C",IF(J3116="C","D",IF(J3116="D","E",IF(J3116="E","F",IF(J3116="F","G",IF(J3116="G","H",IF(J3116="H","I",IF(J3116="I","J",IF(J3116="J","K",IF(J3116="K","L",IF(J3116="L","M",IF(J3116="M","N",IF(J3116="N","O",IF(J3116="O","P",IF(J3116="P","Q"))))))))))))))))))</f>
        <v/>
      </c>
      <c r="K3117" s="284" t="str">
        <f t="shared" si="208"/>
        <v/>
      </c>
      <c r="L3117" s="285" t="str">
        <f t="shared" si="209"/>
        <v/>
      </c>
      <c r="M3117" s="286" t="str">
        <f t="shared" ca="1" si="210"/>
        <v/>
      </c>
    </row>
    <row r="3118" spans="1:13" x14ac:dyDescent="0.25">
      <c r="A3118" s="276"/>
      <c r="B3118" s="287" t="str">
        <f>IF(Table9[[#This Row],[Código do agregado
'[Entidade']]]="","",(CONCATENATE(VLOOKUP(Table9[[#This Row],[Código do agregado
'[Entidade']]],Table8[[Código do agregado '[Entidade']]:[Código do agregado
'[1º Direito']]],8,FALSE),".",Table9[[#This Row],[Membro]])))</f>
        <v/>
      </c>
      <c r="C3118" s="278"/>
      <c r="D3118" s="279"/>
      <c r="E3118" s="280" t="str">
        <f ca="1">IF(Table9[[#This Row],[Data de nascimento (aaaa-mm-dd)]]="","",(IF(A3118="","",DATEDIF(D3118,NOW(),"y"))))</f>
        <v/>
      </c>
      <c r="F3118" s="281"/>
      <c r="G3118" s="282"/>
      <c r="H3118" s="283" t="str">
        <f>IF(G3118="","",IF(G3118&gt;(auxiliar!L$2*14),"Sim","Não"))</f>
        <v/>
      </c>
      <c r="I3118" s="384" t="str">
        <f t="shared" si="211"/>
        <v/>
      </c>
      <c r="J3118" s="381" t="str">
        <f>IF(Table9[[#This Row],[Código do agregado
'[Entidade']]]="","",IF(A3118&lt;&gt;A3117,"A",IF(J3117="A","B",IF(J3117="B","C",IF(J3117="C","D",IF(J3117="D","E",IF(J3117="E","F",IF(J3117="F","G",IF(J3117="G","H",IF(J3117="H","I",IF(J3117="I","J",IF(J3117="J","K",IF(J3117="K","L",IF(J3117="L","M",IF(J3117="M","N",IF(J3117="N","O",IF(J3117="O","P",IF(J3117="P","Q"))))))))))))))))))</f>
        <v/>
      </c>
      <c r="K3118" s="284" t="str">
        <f t="shared" si="208"/>
        <v/>
      </c>
      <c r="L3118" s="285" t="str">
        <f t="shared" si="209"/>
        <v/>
      </c>
      <c r="M3118" s="286" t="str">
        <f t="shared" ca="1" si="210"/>
        <v/>
      </c>
    </row>
    <row r="3119" spans="1:13" x14ac:dyDescent="0.25">
      <c r="A3119" s="276"/>
      <c r="B3119" s="287" t="str">
        <f>IF(Table9[[#This Row],[Código do agregado
'[Entidade']]]="","",(CONCATENATE(VLOOKUP(Table9[[#This Row],[Código do agregado
'[Entidade']]],Table8[[Código do agregado '[Entidade']]:[Código do agregado
'[1º Direito']]],8,FALSE),".",Table9[[#This Row],[Membro]])))</f>
        <v/>
      </c>
      <c r="C3119" s="278"/>
      <c r="D3119" s="279"/>
      <c r="E3119" s="280" t="str">
        <f ca="1">IF(Table9[[#This Row],[Data de nascimento (aaaa-mm-dd)]]="","",(IF(A3119="","",DATEDIF(D3119,NOW(),"y"))))</f>
        <v/>
      </c>
      <c r="F3119" s="281"/>
      <c r="G3119" s="282"/>
      <c r="H3119" s="283" t="str">
        <f>IF(G3119="","",IF(G3119&gt;(auxiliar!L$2*14),"Sim","Não"))</f>
        <v/>
      </c>
      <c r="I3119" s="384" t="str">
        <f t="shared" si="211"/>
        <v/>
      </c>
      <c r="J3119" s="381" t="str">
        <f>IF(Table9[[#This Row],[Código do agregado
'[Entidade']]]="","",IF(A3119&lt;&gt;A3118,"A",IF(J3118="A","B",IF(J3118="B","C",IF(J3118="C","D",IF(J3118="D","E",IF(J3118="E","F",IF(J3118="F","G",IF(J3118="G","H",IF(J3118="H","I",IF(J3118="I","J",IF(J3118="J","K",IF(J3118="K","L",IF(J3118="L","M",IF(J3118="M","N",IF(J3118="N","O",IF(J3118="O","P",IF(J3118="P","Q"))))))))))))))))))</f>
        <v/>
      </c>
      <c r="K3119" s="284" t="str">
        <f t="shared" si="208"/>
        <v/>
      </c>
      <c r="L3119" s="285" t="str">
        <f t="shared" si="209"/>
        <v/>
      </c>
      <c r="M3119" s="286" t="str">
        <f t="shared" ca="1" si="210"/>
        <v/>
      </c>
    </row>
    <row r="3120" spans="1:13" x14ac:dyDescent="0.25">
      <c r="A3120" s="276"/>
      <c r="B3120" s="287" t="str">
        <f>IF(Table9[[#This Row],[Código do agregado
'[Entidade']]]="","",(CONCATENATE(VLOOKUP(Table9[[#This Row],[Código do agregado
'[Entidade']]],Table8[[Código do agregado '[Entidade']]:[Código do agregado
'[1º Direito']]],8,FALSE),".",Table9[[#This Row],[Membro]])))</f>
        <v/>
      </c>
      <c r="C3120" s="278"/>
      <c r="D3120" s="279"/>
      <c r="E3120" s="280" t="str">
        <f ca="1">IF(Table9[[#This Row],[Data de nascimento (aaaa-mm-dd)]]="","",(IF(A3120="","",DATEDIF(D3120,NOW(),"y"))))</f>
        <v/>
      </c>
      <c r="F3120" s="281"/>
      <c r="G3120" s="282"/>
      <c r="H3120" s="283" t="str">
        <f>IF(G3120="","",IF(G3120&gt;(auxiliar!L$2*14),"Sim","Não"))</f>
        <v/>
      </c>
      <c r="I3120" s="384" t="str">
        <f t="shared" si="211"/>
        <v/>
      </c>
      <c r="J3120" s="381" t="str">
        <f>IF(Table9[[#This Row],[Código do agregado
'[Entidade']]]="","",IF(A3120&lt;&gt;A3119,"A",IF(J3119="A","B",IF(J3119="B","C",IF(J3119="C","D",IF(J3119="D","E",IF(J3119="E","F",IF(J3119="F","G",IF(J3119="G","H",IF(J3119="H","I",IF(J3119="I","J",IF(J3119="J","K",IF(J3119="K","L",IF(J3119="L","M",IF(J3119="M","N",IF(J3119="N","O",IF(J3119="O","P",IF(J3119="P","Q"))))))))))))))))))</f>
        <v/>
      </c>
      <c r="K3120" s="284" t="str">
        <f t="shared" si="208"/>
        <v/>
      </c>
      <c r="L3120" s="285" t="str">
        <f t="shared" si="209"/>
        <v/>
      </c>
      <c r="M3120" s="286" t="str">
        <f t="shared" ca="1" si="210"/>
        <v/>
      </c>
    </row>
    <row r="3121" spans="1:21" x14ac:dyDescent="0.25">
      <c r="A3121" s="276"/>
      <c r="B3121" s="287" t="str">
        <f>IF(Table9[[#This Row],[Código do agregado
'[Entidade']]]="","",(CONCATENATE(VLOOKUP(Table9[[#This Row],[Código do agregado
'[Entidade']]],Table8[[Código do agregado '[Entidade']]:[Código do agregado
'[1º Direito']]],8,FALSE),".",Table9[[#This Row],[Membro]])))</f>
        <v/>
      </c>
      <c r="C3121" s="278"/>
      <c r="D3121" s="279"/>
      <c r="E3121" s="280" t="str">
        <f ca="1">IF(Table9[[#This Row],[Data de nascimento (aaaa-mm-dd)]]="","",(IF(A3121="","",DATEDIF(D3121,NOW(),"y"))))</f>
        <v/>
      </c>
      <c r="F3121" s="281"/>
      <c r="G3121" s="282"/>
      <c r="H3121" s="283" t="str">
        <f>IF(G3121="","",IF(G3121&gt;(auxiliar!L$2*14),"Sim","Não"))</f>
        <v/>
      </c>
      <c r="I3121" s="384" t="str">
        <f t="shared" si="211"/>
        <v/>
      </c>
      <c r="J3121" s="381" t="str">
        <f>IF(Table9[[#This Row],[Código do agregado
'[Entidade']]]="","",IF(A3121&lt;&gt;A3120,"A",IF(J3120="A","B",IF(J3120="B","C",IF(J3120="C","D",IF(J3120="D","E",IF(J3120="E","F",IF(J3120="F","G",IF(J3120="G","H",IF(J3120="H","I",IF(J3120="I","J",IF(J3120="J","K",IF(J3120="K","L",IF(J3120="L","M",IF(J3120="M","N",IF(J3120="N","O",IF(J3120="O","P",IF(J3120="P","Q"))))))))))))))))))</f>
        <v/>
      </c>
      <c r="K3121" s="284" t="str">
        <f t="shared" si="208"/>
        <v/>
      </c>
      <c r="L3121" s="285" t="str">
        <f t="shared" si="209"/>
        <v/>
      </c>
      <c r="M3121" s="286" t="str">
        <f t="shared" ca="1" si="210"/>
        <v/>
      </c>
    </row>
    <row r="3122" spans="1:21" x14ac:dyDescent="0.25">
      <c r="A3122" s="276"/>
      <c r="B3122" s="287" t="str">
        <f>IF(Table9[[#This Row],[Código do agregado
'[Entidade']]]="","",(CONCATENATE(VLOOKUP(Table9[[#This Row],[Código do agregado
'[Entidade']]],Table8[[Código do agregado '[Entidade']]:[Código do agregado
'[1º Direito']]],8,FALSE),".",Table9[[#This Row],[Membro]])))</f>
        <v/>
      </c>
      <c r="C3122" s="278"/>
      <c r="D3122" s="279"/>
      <c r="E3122" s="280" t="str">
        <f ca="1">IF(Table9[[#This Row],[Data de nascimento (aaaa-mm-dd)]]="","",(IF(A3122="","",DATEDIF(D3122,NOW(),"y"))))</f>
        <v/>
      </c>
      <c r="F3122" s="281"/>
      <c r="G3122" s="282"/>
      <c r="H3122" s="283" t="str">
        <f>IF(G3122="","",IF(G3122&gt;(auxiliar!L$2*14),"Sim","Não"))</f>
        <v/>
      </c>
      <c r="I3122" s="384" t="str">
        <f t="shared" si="211"/>
        <v/>
      </c>
      <c r="J3122" s="381" t="str">
        <f>IF(Table9[[#This Row],[Código do agregado
'[Entidade']]]="","",IF(A3122&lt;&gt;A3121,"A",IF(J3121="A","B",IF(J3121="B","C",IF(J3121="C","D",IF(J3121="D","E",IF(J3121="E","F",IF(J3121="F","G",IF(J3121="G","H",IF(J3121="H","I",IF(J3121="I","J",IF(J3121="J","K",IF(J3121="K","L",IF(J3121="L","M",IF(J3121="M","N",IF(J3121="N","O",IF(J3121="O","P",IF(J3121="P","Q"))))))))))))))))))</f>
        <v/>
      </c>
      <c r="K3122" s="284" t="str">
        <f t="shared" si="208"/>
        <v/>
      </c>
      <c r="L3122" s="285" t="str">
        <f t="shared" si="209"/>
        <v/>
      </c>
      <c r="M3122" s="286" t="str">
        <f t="shared" ca="1" si="210"/>
        <v/>
      </c>
    </row>
    <row r="3123" spans="1:21" x14ac:dyDescent="0.25">
      <c r="A3123" s="276"/>
      <c r="B3123" s="287" t="str">
        <f>IF(Table9[[#This Row],[Código do agregado
'[Entidade']]]="","",(CONCATENATE(VLOOKUP(Table9[[#This Row],[Código do agregado
'[Entidade']]],Table8[[Código do agregado '[Entidade']]:[Código do agregado
'[1º Direito']]],8,FALSE),".",Table9[[#This Row],[Membro]])))</f>
        <v/>
      </c>
      <c r="C3123" s="278"/>
      <c r="D3123" s="279"/>
      <c r="E3123" s="280" t="str">
        <f ca="1">IF(Table9[[#This Row],[Data de nascimento (aaaa-mm-dd)]]="","",(IF(A3123="","",DATEDIF(D3123,NOW(),"y"))))</f>
        <v/>
      </c>
      <c r="F3123" s="281"/>
      <c r="G3123" s="282"/>
      <c r="H3123" s="283" t="str">
        <f>IF(G3123="","",IF(G3123&gt;(auxiliar!L$2*14),"Sim","Não"))</f>
        <v/>
      </c>
      <c r="I3123" s="384" t="str">
        <f t="shared" si="211"/>
        <v/>
      </c>
      <c r="J3123" s="381" t="str">
        <f>IF(Table9[[#This Row],[Código do agregado
'[Entidade']]]="","",IF(A3123&lt;&gt;A3122,"A",IF(J3122="A","B",IF(J3122="B","C",IF(J3122="C","D",IF(J3122="D","E",IF(J3122="E","F",IF(J3122="F","G",IF(J3122="G","H",IF(J3122="H","I",IF(J3122="I","J",IF(J3122="J","K",IF(J3122="K","L",IF(J3122="L","M",IF(J3122="M","N",IF(J3122="N","O",IF(J3122="O","P",IF(J3122="P","Q"))))))))))))))))))</f>
        <v/>
      </c>
      <c r="K3123" s="284" t="str">
        <f t="shared" si="208"/>
        <v/>
      </c>
      <c r="L3123" s="285" t="str">
        <f t="shared" si="209"/>
        <v/>
      </c>
      <c r="M3123" s="286" t="str">
        <f t="shared" ca="1" si="210"/>
        <v/>
      </c>
    </row>
    <row r="3124" spans="1:21" x14ac:dyDescent="0.25">
      <c r="A3124" s="276"/>
      <c r="B3124" s="287" t="str">
        <f>IF(Table9[[#This Row],[Código do agregado
'[Entidade']]]="","",(CONCATENATE(VLOOKUP(Table9[[#This Row],[Código do agregado
'[Entidade']]],Table8[[Código do agregado '[Entidade']]:[Código do agregado
'[1º Direito']]],8,FALSE),".",Table9[[#This Row],[Membro]])))</f>
        <v/>
      </c>
      <c r="C3124" s="278"/>
      <c r="D3124" s="279"/>
      <c r="E3124" s="280" t="str">
        <f ca="1">IF(Table9[[#This Row],[Data de nascimento (aaaa-mm-dd)]]="","",(IF(A3124="","",DATEDIF(D3124,NOW(),"y"))))</f>
        <v/>
      </c>
      <c r="F3124" s="281"/>
      <c r="G3124" s="282"/>
      <c r="H3124" s="283" t="str">
        <f>IF(G3124="","",IF(G3124&gt;(auxiliar!L$2*14),"Sim","Não"))</f>
        <v/>
      </c>
      <c r="I3124" s="384" t="str">
        <f t="shared" si="211"/>
        <v/>
      </c>
      <c r="J3124" s="381" t="str">
        <f>IF(Table9[[#This Row],[Código do agregado
'[Entidade']]]="","",IF(A3124&lt;&gt;A3123,"A",IF(J3123="A","B",IF(J3123="B","C",IF(J3123="C","D",IF(J3123="D","E",IF(J3123="E","F",IF(J3123="F","G",IF(J3123="G","H",IF(J3123="H","I",IF(J3123="I","J",IF(J3123="J","K",IF(J3123="K","L",IF(J3123="L","M",IF(J3123="M","N",IF(J3123="N","O",IF(J3123="O","P",IF(J3123="P","Q"))))))))))))))))))</f>
        <v/>
      </c>
      <c r="K3124" s="284" t="str">
        <f t="shared" si="208"/>
        <v/>
      </c>
      <c r="L3124" s="285" t="str">
        <f t="shared" si="209"/>
        <v/>
      </c>
      <c r="M3124" s="286" t="str">
        <f t="shared" ca="1" si="210"/>
        <v/>
      </c>
    </row>
    <row r="3125" spans="1:21" x14ac:dyDescent="0.25">
      <c r="A3125" s="276"/>
      <c r="B3125" s="287" t="str">
        <f>IF(Table9[[#This Row],[Código do agregado
'[Entidade']]]="","",(CONCATENATE(VLOOKUP(Table9[[#This Row],[Código do agregado
'[Entidade']]],Table8[[Código do agregado '[Entidade']]:[Código do agregado
'[1º Direito']]],8,FALSE),".",Table9[[#This Row],[Membro]])))</f>
        <v/>
      </c>
      <c r="C3125" s="278"/>
      <c r="D3125" s="279"/>
      <c r="E3125" s="280" t="str">
        <f ca="1">IF(Table9[[#This Row],[Data de nascimento (aaaa-mm-dd)]]="","",(IF(A3125="","",DATEDIF(D3125,NOW(),"y"))))</f>
        <v/>
      </c>
      <c r="F3125" s="281"/>
      <c r="G3125" s="282"/>
      <c r="H3125" s="283" t="str">
        <f>IF(G3125="","",IF(G3125&gt;(auxiliar!L$2*14),"Sim","Não"))</f>
        <v/>
      </c>
      <c r="I3125" s="384" t="str">
        <f t="shared" si="211"/>
        <v/>
      </c>
      <c r="J3125" s="381" t="str">
        <f>IF(Table9[[#This Row],[Código do agregado
'[Entidade']]]="","",IF(A3125&lt;&gt;A3124,"A",IF(J3124="A","B",IF(J3124="B","C",IF(J3124="C","D",IF(J3124="D","E",IF(J3124="E","F",IF(J3124="F","G",IF(J3124="G","H",IF(J3124="H","I",IF(J3124="I","J",IF(J3124="J","K",IF(J3124="K","L",IF(J3124="L","M",IF(J3124="M","N",IF(J3124="N","O",IF(J3124="O","P",IF(J3124="P","Q"))))))))))))))))))</f>
        <v/>
      </c>
      <c r="K3125" s="284" t="str">
        <f t="shared" si="208"/>
        <v/>
      </c>
      <c r="L3125" s="285" t="str">
        <f t="shared" si="209"/>
        <v/>
      </c>
      <c r="M3125" s="286" t="str">
        <f t="shared" ca="1" si="210"/>
        <v/>
      </c>
    </row>
    <row r="3126" spans="1:21" x14ac:dyDescent="0.25">
      <c r="A3126" s="276"/>
      <c r="B3126" s="287" t="str">
        <f>IF(Table9[[#This Row],[Código do agregado
'[Entidade']]]="","",(CONCATENATE(VLOOKUP(Table9[[#This Row],[Código do agregado
'[Entidade']]],Table8[[Código do agregado '[Entidade']]:[Código do agregado
'[1º Direito']]],8,FALSE),".",Table9[[#This Row],[Membro]])))</f>
        <v/>
      </c>
      <c r="C3126" s="278"/>
      <c r="D3126" s="279"/>
      <c r="E3126" s="280" t="str">
        <f ca="1">IF(Table9[[#This Row],[Data de nascimento (aaaa-mm-dd)]]="","",(IF(A3126="","",DATEDIF(D3126,NOW(),"y"))))</f>
        <v/>
      </c>
      <c r="F3126" s="281"/>
      <c r="G3126" s="282"/>
      <c r="H3126" s="283" t="str">
        <f>IF(G3126="","",IF(G3126&gt;(auxiliar!L$2*14),"Sim","Não"))</f>
        <v/>
      </c>
      <c r="I3126" s="384" t="str">
        <f t="shared" si="211"/>
        <v/>
      </c>
      <c r="J3126" s="381" t="str">
        <f>IF(Table9[[#This Row],[Código do agregado
'[Entidade']]]="","",IF(A3126&lt;&gt;A3125,"A",IF(J3125="A","B",IF(J3125="B","C",IF(J3125="C","D",IF(J3125="D","E",IF(J3125="E","F",IF(J3125="F","G",IF(J3125="G","H",IF(J3125="H","I",IF(J3125="I","J",IF(J3125="J","K",IF(J3125="K","L",IF(J3125="L","M",IF(J3125="M","N",IF(J3125="N","O",IF(J3125="O","P",IF(J3125="P","Q"))))))))))))))))))</f>
        <v/>
      </c>
      <c r="K3126" s="284" t="str">
        <f t="shared" si="208"/>
        <v/>
      </c>
      <c r="L3126" s="285" t="str">
        <f t="shared" si="209"/>
        <v/>
      </c>
      <c r="M3126" s="286" t="str">
        <f t="shared" ca="1" si="210"/>
        <v/>
      </c>
    </row>
    <row r="3127" spans="1:21" x14ac:dyDescent="0.25">
      <c r="A3127" s="276"/>
      <c r="B3127" s="287" t="str">
        <f>IF(Table9[[#This Row],[Código do agregado
'[Entidade']]]="","",(CONCATENATE(VLOOKUP(Table9[[#This Row],[Código do agregado
'[Entidade']]],Table8[[Código do agregado '[Entidade']]:[Código do agregado
'[1º Direito']]],8,FALSE),".",Table9[[#This Row],[Membro]])))</f>
        <v/>
      </c>
      <c r="C3127" s="278"/>
      <c r="D3127" s="279"/>
      <c r="E3127" s="280" t="str">
        <f ca="1">IF(Table9[[#This Row],[Data de nascimento (aaaa-mm-dd)]]="","",(IF(A3127="","",DATEDIF(D3127,NOW(),"y"))))</f>
        <v/>
      </c>
      <c r="F3127" s="281"/>
      <c r="G3127" s="282"/>
      <c r="H3127" s="283" t="str">
        <f>IF(G3127="","",IF(G3127&gt;(auxiliar!L$2*14),"Sim","Não"))</f>
        <v/>
      </c>
      <c r="I3127" s="384" t="str">
        <f t="shared" si="211"/>
        <v/>
      </c>
      <c r="J3127" s="381" t="str">
        <f>IF(Table9[[#This Row],[Código do agregado
'[Entidade']]]="","",IF(A3127&lt;&gt;A3126,"A",IF(J3126="A","B",IF(J3126="B","C",IF(J3126="C","D",IF(J3126="D","E",IF(J3126="E","F",IF(J3126="F","G",IF(J3126="G","H",IF(J3126="H","I",IF(J3126="I","J",IF(J3126="J","K",IF(J3126="K","L",IF(J3126="L","M",IF(J3126="M","N",IF(J3126="N","O",IF(J3126="O","P",IF(J3126="P","Q"))))))))))))))))))</f>
        <v/>
      </c>
      <c r="K3127" s="284" t="str">
        <f t="shared" si="208"/>
        <v/>
      </c>
      <c r="L3127" s="285" t="str">
        <f t="shared" si="209"/>
        <v/>
      </c>
      <c r="M3127" s="286" t="str">
        <f t="shared" ca="1" si="210"/>
        <v/>
      </c>
    </row>
    <row r="3128" spans="1:21" x14ac:dyDescent="0.25">
      <c r="A3128" s="276"/>
      <c r="B3128" s="287" t="str">
        <f>IF(Table9[[#This Row],[Código do agregado
'[Entidade']]]="","",(CONCATENATE(VLOOKUP(Table9[[#This Row],[Código do agregado
'[Entidade']]],Table8[[Código do agregado '[Entidade']]:[Código do agregado
'[1º Direito']]],8,FALSE),".",Table9[[#This Row],[Membro]])))</f>
        <v/>
      </c>
      <c r="C3128" s="278"/>
      <c r="D3128" s="279"/>
      <c r="E3128" s="280" t="str">
        <f ca="1">IF(Table9[[#This Row],[Data de nascimento (aaaa-mm-dd)]]="","",(IF(A3128="","",DATEDIF(D3128,NOW(),"y"))))</f>
        <v/>
      </c>
      <c r="F3128" s="281"/>
      <c r="G3128" s="282"/>
      <c r="H3128" s="283" t="str">
        <f>IF(G3128="","",IF(G3128&gt;(auxiliar!L$2*14),"Sim","Não"))</f>
        <v/>
      </c>
      <c r="I3128" s="384" t="str">
        <f t="shared" si="211"/>
        <v/>
      </c>
      <c r="J3128" s="381" t="str">
        <f>IF(Table9[[#This Row],[Código do agregado
'[Entidade']]]="","",IF(A3128&lt;&gt;A3127,"A",IF(J3127="A","B",IF(J3127="B","C",IF(J3127="C","D",IF(J3127="D","E",IF(J3127="E","F",IF(J3127="F","G",IF(J3127="G","H",IF(J3127="H","I",IF(J3127="I","J",IF(J3127="J","K",IF(J3127="K","L",IF(J3127="L","M",IF(J3127="M","N",IF(J3127="N","O",IF(J3127="O","P",IF(J3127="P","Q"))))))))))))))))))</f>
        <v/>
      </c>
      <c r="K3128" s="284" t="str">
        <f t="shared" si="208"/>
        <v/>
      </c>
      <c r="L3128" s="285" t="str">
        <f t="shared" si="209"/>
        <v/>
      </c>
      <c r="M3128" s="286" t="str">
        <f t="shared" ca="1" si="210"/>
        <v/>
      </c>
    </row>
    <row r="3129" spans="1:21" x14ac:dyDescent="0.25">
      <c r="A3129" s="276"/>
      <c r="B3129" s="287" t="str">
        <f>IF(Table9[[#This Row],[Código do agregado
'[Entidade']]]="","",(CONCATENATE(VLOOKUP(Table9[[#This Row],[Código do agregado
'[Entidade']]],Table8[[Código do agregado '[Entidade']]:[Código do agregado
'[1º Direito']]],8,FALSE),".",Table9[[#This Row],[Membro]])))</f>
        <v/>
      </c>
      <c r="C3129" s="278"/>
      <c r="D3129" s="279"/>
      <c r="E3129" s="280" t="str">
        <f ca="1">IF(Table9[[#This Row],[Data de nascimento (aaaa-mm-dd)]]="","",(IF(A3129="","",DATEDIF(D3129,NOW(),"y"))))</f>
        <v/>
      </c>
      <c r="F3129" s="281"/>
      <c r="G3129" s="282"/>
      <c r="H3129" s="283" t="str">
        <f>IF(G3129="","",IF(G3129&gt;(auxiliar!L$2*14),"Sim","Não"))</f>
        <v/>
      </c>
      <c r="I3129" s="384" t="str">
        <f t="shared" si="211"/>
        <v/>
      </c>
      <c r="J3129" s="381" t="str">
        <f>IF(Table9[[#This Row],[Código do agregado
'[Entidade']]]="","",IF(A3129&lt;&gt;A3128,"A",IF(J3128="A","B",IF(J3128="B","C",IF(J3128="C","D",IF(J3128="D","E",IF(J3128="E","F",IF(J3128="F","G",IF(J3128="G","H",IF(J3128="H","I",IF(J3128="I","J",IF(J3128="J","K",IF(J3128="K","L",IF(J3128="L","M",IF(J3128="M","N",IF(J3128="N","O",IF(J3128="O","P",IF(J3128="P","Q"))))))))))))))))))</f>
        <v/>
      </c>
      <c r="K3129" s="284" t="str">
        <f t="shared" si="208"/>
        <v/>
      </c>
      <c r="L3129" s="285" t="str">
        <f t="shared" si="209"/>
        <v/>
      </c>
      <c r="M3129" s="286" t="str">
        <f t="shared" ca="1" si="210"/>
        <v/>
      </c>
      <c r="U3129" s="275"/>
    </row>
    <row r="3130" spans="1:21" ht="14.1" customHeight="1" x14ac:dyDescent="0.25">
      <c r="A3130" s="276"/>
      <c r="B3130" s="287" t="str">
        <f>IF(Table9[[#This Row],[Código do agregado
'[Entidade']]]="","",(CONCATENATE(VLOOKUP(Table9[[#This Row],[Código do agregado
'[Entidade']]],Table8[[Código do agregado '[Entidade']]:[Código do agregado
'[1º Direito']]],8,FALSE),".",Table9[[#This Row],[Membro]])))</f>
        <v/>
      </c>
      <c r="C3130" s="278"/>
      <c r="D3130" s="279"/>
      <c r="E3130" s="280" t="str">
        <f ca="1">IF(Table9[[#This Row],[Data de nascimento (aaaa-mm-dd)]]="","",(IF(A3130="","",DATEDIF(D3130,NOW(),"y"))))</f>
        <v/>
      </c>
      <c r="F3130" s="281"/>
      <c r="G3130" s="282"/>
      <c r="H3130" s="283" t="str">
        <f>IF(G3130="","",IF(G3130&gt;(auxiliar!L$2*14),"Sim","Não"))</f>
        <v/>
      </c>
      <c r="I3130" s="384" t="str">
        <f t="shared" si="211"/>
        <v/>
      </c>
      <c r="J3130" s="381" t="str">
        <f>IF(Table9[[#This Row],[Código do agregado
'[Entidade']]]="","",IF(A3130&lt;&gt;A3129,"A",IF(J3129="A","B",IF(J3129="B","C",IF(J3129="C","D",IF(J3129="D","E",IF(J3129="E","F",IF(J3129="F","G",IF(J3129="G","H",IF(J3129="H","I",IF(J3129="I","J",IF(J3129="J","K",IF(J3129="K","L",IF(J3129="L","M",IF(J3129="M","N",IF(J3129="N","O",IF(J3129="O","P",IF(J3129="P","Q"))))))))))))))))))</f>
        <v/>
      </c>
      <c r="K3130" s="284" t="str">
        <f t="shared" si="208"/>
        <v/>
      </c>
      <c r="L3130" s="285" t="str">
        <f t="shared" si="209"/>
        <v/>
      </c>
      <c r="M3130" s="286" t="str">
        <f t="shared" ca="1" si="210"/>
        <v/>
      </c>
      <c r="U3130" s="275"/>
    </row>
    <row r="3131" spans="1:21" ht="15.75" thickBot="1" x14ac:dyDescent="0.3">
      <c r="A3131" s="289"/>
      <c r="B3131" s="290" t="str">
        <f>IF(Table9[[#This Row],[Código do agregado
'[Entidade']]]="","",(CONCATENATE(VLOOKUP(Table9[[#This Row],[Código do agregado
'[Entidade']]],Table8[[Código do agregado '[Entidade']]:[Código do agregado
'[1º Direito']]],8,FALSE),".",Table9[[#This Row],[Membro]])))</f>
        <v/>
      </c>
      <c r="C3131" s="291"/>
      <c r="D3131" s="292"/>
      <c r="E3131" s="293" t="str">
        <f ca="1">IF(Table9[[#This Row],[Data de nascimento (aaaa-mm-dd)]]="","",(IF(A3131="","",DATEDIF(D3131,NOW(),"y"))))</f>
        <v/>
      </c>
      <c r="F3131" s="294"/>
      <c r="G3131" s="295"/>
      <c r="H3131" s="296" t="str">
        <f>IF(G3131="","",IF(G3131&gt;(auxiliar!L$2*14),"Sim","Não"))</f>
        <v/>
      </c>
      <c r="I3131" s="385" t="str">
        <f t="shared" si="211"/>
        <v/>
      </c>
      <c r="J3131" s="382" t="str">
        <f>IF(Table9[[#This Row],[Código do agregado
'[Entidade']]]="","",IF(A3131&lt;&gt;A3130,"A",IF(J3130="A","B",IF(J3130="B","C",IF(J3130="C","D",IF(J3130="D","E",IF(J3130="E","F",IF(J3130="F","G",IF(J3130="G","H",IF(J3130="H","I",IF(J3130="I","J",IF(J3130="J","K",IF(J3130="K","L",IF(J3130="L","M",IF(J3130="M","N",IF(J3130="N","O",IF(J3130="O","P",IF(J3130="P","Q"))))))))))))))))))</f>
        <v/>
      </c>
      <c r="K3131" s="297" t="str">
        <f t="shared" si="208"/>
        <v/>
      </c>
      <c r="L3131" s="298" t="str">
        <f t="shared" si="209"/>
        <v/>
      </c>
      <c r="M3131" s="299" t="str">
        <f t="shared" ca="1" si="210"/>
        <v/>
      </c>
      <c r="U3131" s="275"/>
    </row>
    <row r="3132" spans="1:21" ht="15.75" thickTop="1" x14ac:dyDescent="0.25">
      <c r="A3132" s="365" t="s">
        <v>5593</v>
      </c>
      <c r="B3132" s="366"/>
      <c r="C3132" s="367"/>
      <c r="D3132" s="368"/>
      <c r="E3132" s="369"/>
      <c r="F3132" s="370"/>
      <c r="G3132" s="371"/>
      <c r="H3132" s="372"/>
      <c r="I3132" s="373"/>
      <c r="J3132" s="374"/>
      <c r="K3132" s="375"/>
      <c r="L3132" s="376"/>
      <c r="M3132" s="377">
        <f ca="1">SUBTOTAL(103,Table9[Dependente])</f>
        <v>3127</v>
      </c>
    </row>
    <row r="3133" spans="1:21" x14ac:dyDescent="0.25"/>
    <row r="3134" spans="1:21" x14ac:dyDescent="0.25"/>
  </sheetData>
  <sheetProtection algorithmName="SHA-512" hashValue="BRNWah8uCsr9qo/j8yddgrWd43fswRmAtPNvDm7oyQg2o1tr95RQu+X1WeavJ2vBTt+bMQI+epW1y1Nav/XUFA==" saltValue="NZ4gSAkE1tc1U9ojv+1jrQ==" spinCount="100000" sheet="1" objects="1" scenarios="1"/>
  <mergeCells count="3">
    <mergeCell ref="A3:H3"/>
    <mergeCell ref="A1:H1"/>
    <mergeCell ref="A2:H2"/>
  </mergeCells>
  <conditionalFormatting sqref="C5:C3131">
    <cfRule type="expression" dxfId="199" priority="17">
      <formula>$K5="X"</formula>
    </cfRule>
  </conditionalFormatting>
  <conditionalFormatting sqref="H5:H3131">
    <cfRule type="expression" dxfId="198" priority="24">
      <formula>AND($B5&lt;&gt;"",$L5&lt;&gt;"Rend")</formula>
    </cfRule>
  </conditionalFormatting>
  <dataValidations count="1">
    <dataValidation type="whole" allowBlank="1" showInputMessage="1" showErrorMessage="1" sqref="C5:C3131">
      <formula1>100000000</formula1>
      <formula2>400000000</formula2>
    </dataValidation>
  </dataValidations>
  <pageMargins left="0.70866141732283472" right="0.70866141732283472" top="0.74803149606299213" bottom="0.74803149606299213" header="0.31496062992125984" footer="0.31496062992125984"/>
  <pageSetup paperSize="9" scale="69" fitToHeight="0" orientation="portrait" horizontalDpi="1200" verticalDpi="1200" r:id="rId1"/>
  <headerFooter>
    <oddFooter>Página &amp;P de &amp;N</oddFooter>
  </headerFooter>
  <drawing r:id="rId2"/>
  <legacyDrawing r:id="rId3"/>
  <tableParts count="1">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auxiliar!$J$2:$J$4</xm:f>
          </x14:formula1>
          <xm:sqref>H5:H3131</xm:sqref>
        </x14:dataValidation>
        <x14:dataValidation type="list" allowBlank="1" showInputMessage="1" showErrorMessage="1">
          <x14:formula1>
            <xm:f>auxiliar!$J$2:$J$3</xm:f>
          </x14:formula1>
          <xm:sqref>F5:F3131</xm:sqref>
        </x14:dataValidation>
        <x14:dataValidation type="list" allowBlank="1" showInputMessage="1" showErrorMessage="1">
          <x14:formula1>
            <xm:f>'C.Agregados'!$A$5:$A$965</xm:f>
          </x14:formula1>
          <xm:sqref>A5:A3131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125"/>
  <sheetViews>
    <sheetView workbookViewId="0">
      <selection activeCell="E15" sqref="E15"/>
    </sheetView>
  </sheetViews>
  <sheetFormatPr defaultColWidth="8.85546875" defaultRowHeight="15" x14ac:dyDescent="0.25"/>
  <cols>
    <col min="1" max="2" width="5.42578125" style="9" bestFit="1" customWidth="1"/>
    <col min="3" max="3" width="5.42578125" style="9" customWidth="1"/>
    <col min="4" max="4" width="9.42578125" style="10" customWidth="1"/>
    <col min="5" max="5" width="11.85546875" style="10" bestFit="1" customWidth="1"/>
    <col min="6" max="6" width="26.7109375" style="10" bestFit="1" customWidth="1"/>
    <col min="7" max="7" width="44.5703125" style="10" bestFit="1" customWidth="1"/>
    <col min="8" max="8" width="10.7109375" style="10" bestFit="1" customWidth="1"/>
    <col min="9" max="9" width="13.140625" style="10" bestFit="1" customWidth="1"/>
    <col min="10" max="10" width="4.140625" style="10" bestFit="1" customWidth="1"/>
    <col min="11" max="11" width="7.7109375" style="10" bestFit="1" customWidth="1"/>
    <col min="12" max="12" width="54.85546875" style="10" bestFit="1" customWidth="1"/>
    <col min="13" max="13" width="5.85546875" style="10" bestFit="1" customWidth="1"/>
    <col min="14" max="14" width="58.28515625" style="10" bestFit="1" customWidth="1"/>
    <col min="15" max="15" width="6.140625" style="10" bestFit="1" customWidth="1"/>
    <col min="16" max="16" width="13.140625" style="10" bestFit="1" customWidth="1"/>
    <col min="17" max="17" width="59.28515625" style="10" bestFit="1" customWidth="1"/>
    <col min="18" max="18" width="41.42578125" style="10" bestFit="1" customWidth="1"/>
    <col min="19" max="19" width="15.42578125" style="10" bestFit="1" customWidth="1"/>
    <col min="20" max="20" width="42.85546875" style="10" bestFit="1" customWidth="1"/>
    <col min="21" max="21" width="4.5703125" style="10" bestFit="1" customWidth="1"/>
    <col min="22" max="22" width="4.85546875" style="10" bestFit="1" customWidth="1"/>
    <col min="23" max="23" width="3.7109375" style="10" customWidth="1"/>
    <col min="24" max="24" width="18.42578125" style="10" bestFit="1" customWidth="1"/>
    <col min="25" max="25" width="7.85546875" style="10" bestFit="1" customWidth="1"/>
    <col min="26" max="26" width="3.42578125" style="10" customWidth="1"/>
    <col min="27" max="27" width="7.42578125" style="9" bestFit="1" customWidth="1"/>
    <col min="28" max="28" width="18.5703125" style="9" bestFit="1" customWidth="1"/>
    <col min="29" max="29" width="7.42578125" style="9" bestFit="1" customWidth="1"/>
    <col min="30" max="30" width="8.85546875" style="10"/>
    <col min="31" max="33" width="9.140625" style="10" bestFit="1" customWidth="1"/>
    <col min="34" max="34" width="5.42578125" style="10" bestFit="1" customWidth="1"/>
    <col min="35" max="35" width="8.85546875" style="10"/>
    <col min="36" max="36" width="5.140625" style="9" bestFit="1" customWidth="1"/>
    <col min="37" max="37" width="3.5703125" style="45" bestFit="1" customWidth="1"/>
    <col min="38" max="38" width="6.42578125" style="45" bestFit="1" customWidth="1"/>
    <col min="39" max="39" width="108.5703125" style="10" bestFit="1" customWidth="1"/>
    <col min="40" max="40" width="8.140625" style="9" bestFit="1" customWidth="1"/>
    <col min="41" max="41" width="2.140625" style="10" customWidth="1"/>
    <col min="42" max="42" width="3.85546875" style="10" bestFit="1" customWidth="1"/>
    <col min="43" max="43" width="34.85546875" style="10" bestFit="1" customWidth="1"/>
    <col min="44" max="44" width="8.85546875" style="10"/>
    <col min="45" max="45" width="34.42578125" style="10" bestFit="1" customWidth="1"/>
    <col min="46" max="16384" width="8.85546875" style="10"/>
  </cols>
  <sheetData>
    <row r="1" spans="1:45" x14ac:dyDescent="0.25">
      <c r="K1" s="11" t="s">
        <v>6375</v>
      </c>
      <c r="L1" s="11" t="s">
        <v>6390</v>
      </c>
      <c r="Q1" s="12" t="s">
        <v>87</v>
      </c>
      <c r="AE1" s="13"/>
      <c r="AF1" s="13"/>
      <c r="AG1" s="13"/>
      <c r="AH1" s="13"/>
      <c r="AJ1" s="14" t="s">
        <v>525</v>
      </c>
      <c r="AK1" s="15"/>
      <c r="AL1" s="15"/>
      <c r="AM1" s="16" t="s">
        <v>524</v>
      </c>
      <c r="AN1" s="14" t="s">
        <v>526</v>
      </c>
      <c r="AP1" s="17">
        <f>(62-COUNTIF(AQ2:AQ62,""))</f>
        <v>1</v>
      </c>
      <c r="AQ1" s="18" t="e">
        <f>Entrada!K8</f>
        <v>#N/A</v>
      </c>
    </row>
    <row r="2" spans="1:45" x14ac:dyDescent="0.25">
      <c r="A2" s="19" t="str">
        <f t="shared" ref="A2:A65" si="0">TEXT(B2,"0000")</f>
        <v>0001</v>
      </c>
      <c r="B2" s="10">
        <v>1</v>
      </c>
      <c r="C2" s="9" t="str">
        <f>TEXT(B2,"00")</f>
        <v>01</v>
      </c>
      <c r="D2" s="20" t="s">
        <v>5592</v>
      </c>
      <c r="E2" s="20" t="s">
        <v>24</v>
      </c>
      <c r="F2" s="20" t="s">
        <v>6381</v>
      </c>
      <c r="G2" s="20" t="s">
        <v>6383</v>
      </c>
      <c r="H2" s="21" t="s">
        <v>15</v>
      </c>
      <c r="I2" s="20" t="s">
        <v>4</v>
      </c>
      <c r="J2" s="20" t="s">
        <v>1</v>
      </c>
      <c r="K2" s="22">
        <v>438.81</v>
      </c>
      <c r="L2" s="22">
        <v>211.79</v>
      </c>
      <c r="M2" s="23">
        <f ca="1">TODAY()</f>
        <v>44532</v>
      </c>
      <c r="N2" s="20" t="s">
        <v>8</v>
      </c>
      <c r="O2" s="21" t="s">
        <v>81</v>
      </c>
      <c r="P2" s="21" t="s">
        <v>4</v>
      </c>
      <c r="Q2" s="20" t="s">
        <v>13</v>
      </c>
      <c r="R2" s="20" t="s">
        <v>94</v>
      </c>
      <c r="S2" s="20" t="s">
        <v>33</v>
      </c>
      <c r="T2" s="24" t="s">
        <v>97</v>
      </c>
      <c r="U2" s="25"/>
      <c r="V2" s="25">
        <v>101</v>
      </c>
      <c r="X2" s="20" t="s">
        <v>97</v>
      </c>
      <c r="Y2" s="20" t="s">
        <v>97</v>
      </c>
      <c r="AA2" s="21"/>
      <c r="AB2" s="26">
        <f>Entrada!D6</f>
        <v>0</v>
      </c>
      <c r="AC2" s="21"/>
      <c r="AE2" s="27">
        <f>2019-1954</f>
        <v>65</v>
      </c>
      <c r="AF2" s="28">
        <f ca="1">TODAY()</f>
        <v>44532</v>
      </c>
      <c r="AG2" s="28">
        <v>19809</v>
      </c>
      <c r="AH2" s="29"/>
      <c r="AJ2" s="21" t="s">
        <v>37</v>
      </c>
      <c r="AK2" s="30">
        <v>1</v>
      </c>
      <c r="AL2" s="30" t="str">
        <f>CONCATENATE(AJ2,AK2)</f>
        <v>01011</v>
      </c>
      <c r="AM2" s="31" t="s">
        <v>527</v>
      </c>
      <c r="AN2" s="32" t="s">
        <v>528</v>
      </c>
      <c r="AP2" s="20" t="e">
        <f>VLOOKUP(AQ1,$AJ$2:$AK$3122,2,FALSE)</f>
        <v>#N/A</v>
      </c>
      <c r="AQ2" s="33" t="str">
        <f t="shared" ref="AQ2:AQ33" si="1">IFERROR(VLOOKUP(CONCATENATE($AQ$1,AP2),$AL$2:$AN$3122,2,FALSE),"")</f>
        <v/>
      </c>
      <c r="AS2" s="33" t="s">
        <v>5606</v>
      </c>
    </row>
    <row r="3" spans="1:45" x14ac:dyDescent="0.25">
      <c r="A3" s="19" t="str">
        <f t="shared" si="0"/>
        <v>0002</v>
      </c>
      <c r="B3" s="10">
        <f>B2+1</f>
        <v>2</v>
      </c>
      <c r="C3" s="9" t="str">
        <f t="shared" ref="C3:C66" si="2">TEXT(B3,"00")</f>
        <v>02</v>
      </c>
      <c r="D3" s="20" t="s">
        <v>5591</v>
      </c>
      <c r="E3" s="20" t="s">
        <v>25</v>
      </c>
      <c r="F3" s="20" t="s">
        <v>6382</v>
      </c>
      <c r="G3" s="20" t="s">
        <v>6384</v>
      </c>
      <c r="H3" s="21" t="s">
        <v>16</v>
      </c>
      <c r="I3" s="20" t="s">
        <v>5</v>
      </c>
      <c r="J3" s="20" t="s">
        <v>2</v>
      </c>
      <c r="K3" s="119" t="s">
        <v>6460</v>
      </c>
      <c r="N3" s="20" t="s">
        <v>9</v>
      </c>
      <c r="O3" s="21" t="s">
        <v>82</v>
      </c>
      <c r="P3" s="21" t="s">
        <v>5</v>
      </c>
      <c r="R3" s="20" t="s">
        <v>95</v>
      </c>
      <c r="S3" s="20" t="s">
        <v>515</v>
      </c>
      <c r="T3" s="34" t="s">
        <v>99</v>
      </c>
      <c r="U3" s="35" t="s">
        <v>100</v>
      </c>
      <c r="V3" s="35" t="s">
        <v>98</v>
      </c>
      <c r="X3" s="20" t="s">
        <v>214</v>
      </c>
      <c r="Y3" s="20" t="s">
        <v>214</v>
      </c>
      <c r="AA3" s="21"/>
      <c r="AB3" s="21" t="str">
        <f>IF(Entrada!$D$6="Açores",AB34,IF(Entrada!$D$6="Madeira",AB39,IF(Entrada!$D$6="Algarve",AB29,IF(Entrada!$D$6="Alentejo",AB24,IF(Entrada!$D$6="Lisboa e Vale do Tejo",AB19,IF(Entrada!$D$6="Centro",AB14,IF(Entrada!$D$6="Norte",AB9,"")))))))</f>
        <v/>
      </c>
      <c r="AC3" s="21"/>
      <c r="AE3" s="27"/>
      <c r="AF3" s="36">
        <f ca="1">AF2</f>
        <v>44532</v>
      </c>
      <c r="AG3" s="36">
        <f>AG2</f>
        <v>19809</v>
      </c>
      <c r="AH3" s="37">
        <f ca="1">AF3-AG3</f>
        <v>24723</v>
      </c>
      <c r="AJ3" s="21" t="s">
        <v>37</v>
      </c>
      <c r="AK3" s="30">
        <f>AK2+1</f>
        <v>2</v>
      </c>
      <c r="AL3" s="30" t="str">
        <f t="shared" ref="AL3:AL66" si="3">CONCATENATE(AJ3,AK3)</f>
        <v>01012</v>
      </c>
      <c r="AM3" s="38" t="s">
        <v>529</v>
      </c>
      <c r="AN3" s="39" t="s">
        <v>530</v>
      </c>
      <c r="AP3" s="20" t="e">
        <f>AP2+1</f>
        <v>#N/A</v>
      </c>
      <c r="AQ3" s="33" t="str">
        <f t="shared" si="1"/>
        <v/>
      </c>
      <c r="AS3" s="33" t="s">
        <v>5607</v>
      </c>
    </row>
    <row r="4" spans="1:45" x14ac:dyDescent="0.25">
      <c r="A4" s="19" t="str">
        <f t="shared" si="0"/>
        <v>0003</v>
      </c>
      <c r="B4" s="10">
        <f t="shared" ref="B4:B67" si="4">B3+1</f>
        <v>3</v>
      </c>
      <c r="C4" s="9" t="str">
        <f t="shared" si="2"/>
        <v>03</v>
      </c>
      <c r="E4" s="20" t="s">
        <v>26</v>
      </c>
      <c r="F4" s="20" t="s">
        <v>3</v>
      </c>
      <c r="G4" s="20" t="s">
        <v>6385</v>
      </c>
      <c r="H4" s="21" t="s">
        <v>17</v>
      </c>
      <c r="I4" s="20" t="s">
        <v>7</v>
      </c>
      <c r="N4" s="20" t="s">
        <v>10</v>
      </c>
      <c r="O4" s="21" t="s">
        <v>83</v>
      </c>
      <c r="P4" s="21" t="s">
        <v>5</v>
      </c>
      <c r="Q4" s="12" t="s">
        <v>88</v>
      </c>
      <c r="R4" s="20" t="s">
        <v>96</v>
      </c>
      <c r="T4" s="34" t="s">
        <v>101</v>
      </c>
      <c r="U4" s="35" t="s">
        <v>100</v>
      </c>
      <c r="V4" s="35">
        <v>1701</v>
      </c>
      <c r="X4" s="20" t="s">
        <v>333</v>
      </c>
      <c r="Y4" s="20" t="s">
        <v>514</v>
      </c>
      <c r="AA4" s="21" t="str">
        <f>IF(Entrada!$D$6="Açores",AA35,IF(Entrada!$D$6="Madeira",AA40,IF(Entrada!$D$6="Algarve",AA30,IF(Entrada!$D$6="Alentejo",AA25,IF(Entrada!$D$6="Lisboa e Vale do Tejo",AA20,IF(Entrada!$D$6="Centro",AA15,IF(Entrada!$D$6="Norte",AA10,"")))))))</f>
        <v/>
      </c>
      <c r="AB4" s="21"/>
      <c r="AC4" s="21" t="str">
        <f>IF(Entrada!$D$6="Açores",AC35,IF(Entrada!$D$6="Madeira",AC40,IF(Entrada!$D$6="Algarve",AC30,IF(Entrada!$D$6="Alentejo",AC25,IF(Entrada!$D$6="Lisboa e Vale do Tejo",AC20,IF(Entrada!$D$6="Centro",AC15,IF(Entrada!$D$6="Norte",AC10,"")))))))</f>
        <v/>
      </c>
      <c r="AE4" s="27"/>
      <c r="AF4" s="27"/>
      <c r="AG4" s="29"/>
      <c r="AH4" s="29"/>
      <c r="AJ4" s="21" t="s">
        <v>37</v>
      </c>
      <c r="AK4" s="30">
        <f t="shared" ref="AK4:AK67" si="5">AK3+1</f>
        <v>3</v>
      </c>
      <c r="AL4" s="30" t="str">
        <f t="shared" si="3"/>
        <v>01013</v>
      </c>
      <c r="AM4" s="31" t="s">
        <v>531</v>
      </c>
      <c r="AN4" s="32" t="s">
        <v>532</v>
      </c>
      <c r="AP4" s="20" t="e">
        <f t="shared" ref="AP4:AP12" si="6">AP3+1</f>
        <v>#N/A</v>
      </c>
      <c r="AQ4" s="33" t="str">
        <f t="shared" si="1"/>
        <v/>
      </c>
      <c r="AS4" s="40">
        <v>217231779</v>
      </c>
    </row>
    <row r="5" spans="1:45" x14ac:dyDescent="0.25">
      <c r="A5" s="19" t="str">
        <f t="shared" si="0"/>
        <v>0004</v>
      </c>
      <c r="B5" s="10">
        <f t="shared" si="4"/>
        <v>4</v>
      </c>
      <c r="C5" s="9" t="str">
        <f t="shared" si="2"/>
        <v>04</v>
      </c>
      <c r="E5" s="20" t="s">
        <v>27</v>
      </c>
      <c r="G5" s="20" t="s">
        <v>6386</v>
      </c>
      <c r="H5" s="21" t="s">
        <v>18</v>
      </c>
      <c r="I5" s="20" t="s">
        <v>6</v>
      </c>
      <c r="N5" s="20" t="s">
        <v>11</v>
      </c>
      <c r="O5" s="21" t="s">
        <v>84</v>
      </c>
      <c r="P5" s="21" t="s">
        <v>5</v>
      </c>
      <c r="Q5" s="20" t="s">
        <v>13</v>
      </c>
      <c r="S5" s="20" t="s">
        <v>33</v>
      </c>
      <c r="T5" s="34" t="s">
        <v>102</v>
      </c>
      <c r="U5" s="35" t="s">
        <v>100</v>
      </c>
      <c r="V5" s="35">
        <v>1301</v>
      </c>
      <c r="X5" s="20" t="s">
        <v>387</v>
      </c>
      <c r="Y5" s="20" t="s">
        <v>387</v>
      </c>
      <c r="AA5" s="21"/>
      <c r="AB5" s="21" t="str">
        <f>IF(Entrada!$D$6="Açores",AB36,IF(Entrada!$D$6="Madeira",AB41,IF(Entrada!$D$6="Algarve",AB31,IF(Entrada!$D$6="Alentejo",AB26,IF(Entrada!$D$6="Lisboa e Vale do Tejo",AB21,IF(Entrada!$D$6="Centro",AB16,IF(Entrada!$D$6="Norte",AB11,"")))))))</f>
        <v/>
      </c>
      <c r="AC5" s="21"/>
      <c r="AE5" s="27">
        <f>2019-1994</f>
        <v>25</v>
      </c>
      <c r="AF5" s="28">
        <f ca="1">TODAY()</f>
        <v>44532</v>
      </c>
      <c r="AG5" s="28">
        <v>34419</v>
      </c>
      <c r="AH5" s="29"/>
      <c r="AJ5" s="21" t="s">
        <v>37</v>
      </c>
      <c r="AK5" s="30">
        <f t="shared" si="5"/>
        <v>4</v>
      </c>
      <c r="AL5" s="30" t="str">
        <f t="shared" si="3"/>
        <v>01014</v>
      </c>
      <c r="AM5" s="38" t="s">
        <v>533</v>
      </c>
      <c r="AN5" s="39" t="s">
        <v>534</v>
      </c>
      <c r="AP5" s="20" t="e">
        <f t="shared" si="6"/>
        <v>#N/A</v>
      </c>
      <c r="AQ5" s="33" t="str">
        <f t="shared" si="1"/>
        <v/>
      </c>
    </row>
    <row r="6" spans="1:45" x14ac:dyDescent="0.25">
      <c r="A6" s="19" t="str">
        <f t="shared" si="0"/>
        <v>0005</v>
      </c>
      <c r="B6" s="10">
        <f t="shared" si="4"/>
        <v>5</v>
      </c>
      <c r="C6" s="9" t="str">
        <f t="shared" si="2"/>
        <v>05</v>
      </c>
      <c r="E6" s="20" t="s">
        <v>28</v>
      </c>
      <c r="G6" s="20" t="s">
        <v>6388</v>
      </c>
      <c r="H6" s="21" t="s">
        <v>19</v>
      </c>
      <c r="N6" s="20" t="s">
        <v>12</v>
      </c>
      <c r="O6" s="21" t="s">
        <v>85</v>
      </c>
      <c r="P6" s="21" t="s">
        <v>7</v>
      </c>
      <c r="T6" s="34" t="s">
        <v>104</v>
      </c>
      <c r="U6" s="35" t="s">
        <v>100</v>
      </c>
      <c r="V6" s="35" t="s">
        <v>103</v>
      </c>
      <c r="X6" s="20" t="s">
        <v>449</v>
      </c>
      <c r="Y6" s="20" t="s">
        <v>449</v>
      </c>
      <c r="AE6" s="27"/>
      <c r="AF6" s="36">
        <f ca="1">AF5</f>
        <v>44532</v>
      </c>
      <c r="AG6" s="36">
        <f>AG5</f>
        <v>34419</v>
      </c>
      <c r="AH6" s="37">
        <f ca="1">AF6-AG6</f>
        <v>10113</v>
      </c>
      <c r="AJ6" s="21" t="s">
        <v>37</v>
      </c>
      <c r="AK6" s="30">
        <f t="shared" si="5"/>
        <v>5</v>
      </c>
      <c r="AL6" s="30" t="str">
        <f t="shared" si="3"/>
        <v>01015</v>
      </c>
      <c r="AM6" s="31" t="s">
        <v>5613</v>
      </c>
      <c r="AN6" s="32" t="s">
        <v>535</v>
      </c>
      <c r="AP6" s="20" t="e">
        <f t="shared" si="6"/>
        <v>#N/A</v>
      </c>
      <c r="AQ6" s="33" t="str">
        <f t="shared" si="1"/>
        <v/>
      </c>
      <c r="AS6" s="33" t="s">
        <v>5609</v>
      </c>
    </row>
    <row r="7" spans="1:45" x14ac:dyDescent="0.25">
      <c r="A7" s="19" t="str">
        <f t="shared" si="0"/>
        <v>0006</v>
      </c>
      <c r="B7" s="10">
        <f t="shared" si="4"/>
        <v>6</v>
      </c>
      <c r="C7" s="9" t="str">
        <f t="shared" si="2"/>
        <v>06</v>
      </c>
      <c r="E7" s="20" t="s">
        <v>29</v>
      </c>
      <c r="G7" s="20" t="s">
        <v>6387</v>
      </c>
      <c r="H7" s="21" t="s">
        <v>20</v>
      </c>
      <c r="N7" s="20" t="s">
        <v>5594</v>
      </c>
      <c r="O7" s="21" t="s">
        <v>5595</v>
      </c>
      <c r="P7" s="21" t="s">
        <v>7</v>
      </c>
      <c r="Q7" s="12" t="s">
        <v>89</v>
      </c>
      <c r="T7" s="34" t="s">
        <v>105</v>
      </c>
      <c r="U7" s="35" t="s">
        <v>100</v>
      </c>
      <c r="V7" s="35">
        <v>1601</v>
      </c>
      <c r="X7" s="20" t="s">
        <v>481</v>
      </c>
      <c r="Y7" s="20" t="s">
        <v>481</v>
      </c>
      <c r="AE7" s="27"/>
      <c r="AF7" s="27"/>
      <c r="AG7" s="29"/>
      <c r="AH7" s="29"/>
      <c r="AJ7" s="21" t="s">
        <v>37</v>
      </c>
      <c r="AK7" s="30">
        <f t="shared" si="5"/>
        <v>6</v>
      </c>
      <c r="AL7" s="30" t="str">
        <f t="shared" si="3"/>
        <v>01016</v>
      </c>
      <c r="AM7" s="38" t="s">
        <v>5614</v>
      </c>
      <c r="AN7" s="39" t="s">
        <v>536</v>
      </c>
      <c r="AP7" s="20" t="e">
        <f t="shared" si="6"/>
        <v>#N/A</v>
      </c>
      <c r="AQ7" s="33" t="str">
        <f t="shared" si="1"/>
        <v/>
      </c>
      <c r="AS7" s="33" t="s">
        <v>5608</v>
      </c>
    </row>
    <row r="8" spans="1:45" x14ac:dyDescent="0.25">
      <c r="A8" s="19" t="str">
        <f t="shared" si="0"/>
        <v>0007</v>
      </c>
      <c r="B8" s="10">
        <f t="shared" si="4"/>
        <v>7</v>
      </c>
      <c r="C8" s="9" t="str">
        <f t="shared" si="2"/>
        <v>07</v>
      </c>
      <c r="G8" s="20"/>
      <c r="H8" s="21" t="s">
        <v>21</v>
      </c>
      <c r="N8" s="20" t="s">
        <v>13</v>
      </c>
      <c r="O8" s="21" t="s">
        <v>86</v>
      </c>
      <c r="P8" s="21" t="s">
        <v>6</v>
      </c>
      <c r="Q8" s="20" t="s">
        <v>79</v>
      </c>
      <c r="T8" s="34" t="s">
        <v>106</v>
      </c>
      <c r="U8" s="35" t="s">
        <v>100</v>
      </c>
      <c r="V8" s="35">
        <v>1801</v>
      </c>
      <c r="X8" s="20" t="s">
        <v>501</v>
      </c>
      <c r="Y8" s="20" t="s">
        <v>501</v>
      </c>
      <c r="AA8" s="21"/>
      <c r="AB8" s="41" t="s">
        <v>97</v>
      </c>
      <c r="AC8" s="21"/>
      <c r="AE8" s="27">
        <f>2019-2001</f>
        <v>18</v>
      </c>
      <c r="AF8" s="28">
        <f ca="1">TODAY()</f>
        <v>44532</v>
      </c>
      <c r="AG8" s="28">
        <v>36976</v>
      </c>
      <c r="AH8" s="29"/>
      <c r="AJ8" s="21" t="s">
        <v>37</v>
      </c>
      <c r="AK8" s="30">
        <f t="shared" si="5"/>
        <v>7</v>
      </c>
      <c r="AL8" s="30" t="str">
        <f t="shared" si="3"/>
        <v>01017</v>
      </c>
      <c r="AM8" s="31" t="s">
        <v>5615</v>
      </c>
      <c r="AN8" s="32" t="s">
        <v>537</v>
      </c>
      <c r="AP8" s="20" t="e">
        <f t="shared" si="6"/>
        <v>#N/A</v>
      </c>
      <c r="AQ8" s="33" t="str">
        <f t="shared" si="1"/>
        <v/>
      </c>
      <c r="AS8" s="40">
        <v>226079670</v>
      </c>
    </row>
    <row r="9" spans="1:45" x14ac:dyDescent="0.25">
      <c r="A9" s="19" t="str">
        <f t="shared" si="0"/>
        <v>0008</v>
      </c>
      <c r="B9" s="10">
        <f t="shared" si="4"/>
        <v>8</v>
      </c>
      <c r="C9" s="9" t="str">
        <f t="shared" si="2"/>
        <v>08</v>
      </c>
      <c r="H9" s="21" t="s">
        <v>22</v>
      </c>
      <c r="T9" s="34" t="s">
        <v>107</v>
      </c>
      <c r="U9" s="35" t="s">
        <v>100</v>
      </c>
      <c r="V9" s="35" t="s">
        <v>40</v>
      </c>
      <c r="AA9" s="21"/>
      <c r="AB9" s="21">
        <v>42.170999999999999</v>
      </c>
      <c r="AC9" s="21"/>
      <c r="AE9" s="13"/>
      <c r="AF9" s="36">
        <f ca="1">AF8</f>
        <v>44532</v>
      </c>
      <c r="AG9" s="36">
        <f>AG8</f>
        <v>36976</v>
      </c>
      <c r="AH9" s="37">
        <f ca="1">AF9-AG9</f>
        <v>7556</v>
      </c>
      <c r="AJ9" s="21" t="s">
        <v>37</v>
      </c>
      <c r="AK9" s="30">
        <f t="shared" si="5"/>
        <v>8</v>
      </c>
      <c r="AL9" s="30" t="str">
        <f t="shared" si="3"/>
        <v>01018</v>
      </c>
      <c r="AM9" s="38" t="s">
        <v>5616</v>
      </c>
      <c r="AN9" s="39" t="s">
        <v>538</v>
      </c>
      <c r="AP9" s="20" t="e">
        <f t="shared" si="6"/>
        <v>#N/A</v>
      </c>
      <c r="AQ9" s="33" t="str">
        <f t="shared" si="1"/>
        <v/>
      </c>
    </row>
    <row r="10" spans="1:45" ht="22.5" x14ac:dyDescent="0.25">
      <c r="A10" s="19" t="str">
        <f t="shared" si="0"/>
        <v>0009</v>
      </c>
      <c r="B10" s="10">
        <f t="shared" si="4"/>
        <v>9</v>
      </c>
      <c r="C10" s="9" t="str">
        <f t="shared" si="2"/>
        <v>09</v>
      </c>
      <c r="E10" s="172" t="s">
        <v>7090</v>
      </c>
      <c r="G10" s="115" t="s">
        <v>6448</v>
      </c>
      <c r="H10" s="21" t="s">
        <v>92</v>
      </c>
      <c r="Q10" s="12" t="s">
        <v>5596</v>
      </c>
      <c r="T10" s="34" t="s">
        <v>108</v>
      </c>
      <c r="U10" s="35" t="s">
        <v>100</v>
      </c>
      <c r="V10" s="35">
        <v>1302</v>
      </c>
      <c r="AA10" s="21">
        <v>-8.8840000000000003</v>
      </c>
      <c r="AB10" s="21"/>
      <c r="AC10" s="21">
        <v>-6.1849999999999996</v>
      </c>
      <c r="AE10" s="13"/>
      <c r="AF10" s="13"/>
      <c r="AG10" s="13"/>
      <c r="AH10" s="13"/>
      <c r="AJ10" s="21" t="s">
        <v>37</v>
      </c>
      <c r="AK10" s="30">
        <f t="shared" si="5"/>
        <v>9</v>
      </c>
      <c r="AL10" s="30" t="str">
        <f t="shared" si="3"/>
        <v>01019</v>
      </c>
      <c r="AM10" s="31" t="s">
        <v>5617</v>
      </c>
      <c r="AN10" s="32" t="s">
        <v>539</v>
      </c>
      <c r="AP10" s="20" t="e">
        <f t="shared" si="6"/>
        <v>#N/A</v>
      </c>
      <c r="AQ10" s="33" t="str">
        <f t="shared" si="1"/>
        <v/>
      </c>
    </row>
    <row r="11" spans="1:45" ht="33.75" x14ac:dyDescent="0.2">
      <c r="A11" s="19" t="str">
        <f t="shared" si="0"/>
        <v>0010</v>
      </c>
      <c r="B11" s="10">
        <f t="shared" si="4"/>
        <v>10</v>
      </c>
      <c r="C11" s="9" t="str">
        <f t="shared" si="2"/>
        <v>10</v>
      </c>
      <c r="E11" s="171" t="s">
        <v>7100</v>
      </c>
      <c r="G11" s="116" t="s">
        <v>7080</v>
      </c>
      <c r="Q11" s="20" t="s">
        <v>79</v>
      </c>
      <c r="T11" s="34" t="s">
        <v>110</v>
      </c>
      <c r="U11" s="35" t="s">
        <v>100</v>
      </c>
      <c r="V11" s="35" t="s">
        <v>109</v>
      </c>
      <c r="AA11" s="21"/>
      <c r="AB11" s="21">
        <v>40.901000000000003</v>
      </c>
      <c r="AC11" s="21"/>
      <c r="AE11" s="13"/>
      <c r="AF11" s="13"/>
      <c r="AG11" s="13"/>
      <c r="AH11" s="13"/>
      <c r="AJ11" s="21" t="s">
        <v>37</v>
      </c>
      <c r="AK11" s="30">
        <f t="shared" si="5"/>
        <v>10</v>
      </c>
      <c r="AL11" s="30" t="str">
        <f t="shared" si="3"/>
        <v>010110</v>
      </c>
      <c r="AM11" s="38" t="s">
        <v>5618</v>
      </c>
      <c r="AN11" s="39" t="s">
        <v>540</v>
      </c>
      <c r="AP11" s="20" t="e">
        <f t="shared" si="6"/>
        <v>#N/A</v>
      </c>
      <c r="AQ11" s="33" t="str">
        <f t="shared" si="1"/>
        <v/>
      </c>
    </row>
    <row r="12" spans="1:45" ht="22.5" x14ac:dyDescent="0.2">
      <c r="A12" s="19" t="str">
        <f t="shared" si="0"/>
        <v>0011</v>
      </c>
      <c r="B12" s="10">
        <f t="shared" si="4"/>
        <v>11</v>
      </c>
      <c r="C12" s="9" t="str">
        <f t="shared" si="2"/>
        <v>11</v>
      </c>
      <c r="E12" s="171" t="s">
        <v>7091</v>
      </c>
      <c r="F12" s="112"/>
      <c r="G12" s="116" t="s">
        <v>7081</v>
      </c>
      <c r="H12" s="112"/>
      <c r="I12" s="112"/>
      <c r="J12" s="112"/>
      <c r="K12" s="112"/>
      <c r="T12" s="34" t="s">
        <v>111</v>
      </c>
      <c r="U12" s="35" t="s">
        <v>100</v>
      </c>
      <c r="V12" s="35">
        <v>1702</v>
      </c>
      <c r="AE12" s="28">
        <v>35000</v>
      </c>
      <c r="AF12" s="13"/>
      <c r="AG12" s="13" t="str">
        <f>IF(AND(AE12&gt;auxiliar!$AG$8,AE12&lt;auxiliar!$AG$5),"","Dep")</f>
        <v>Dep</v>
      </c>
      <c r="AH12" s="13"/>
      <c r="AJ12" s="21" t="s">
        <v>37</v>
      </c>
      <c r="AK12" s="30">
        <f t="shared" si="5"/>
        <v>11</v>
      </c>
      <c r="AL12" s="30" t="str">
        <f t="shared" si="3"/>
        <v>010111</v>
      </c>
      <c r="AM12" s="31" t="s">
        <v>5619</v>
      </c>
      <c r="AN12" s="32" t="s">
        <v>541</v>
      </c>
      <c r="AP12" s="20" t="e">
        <f t="shared" si="6"/>
        <v>#N/A</v>
      </c>
      <c r="AQ12" s="33" t="str">
        <f t="shared" si="1"/>
        <v/>
      </c>
    </row>
    <row r="13" spans="1:45" ht="22.5" x14ac:dyDescent="0.2">
      <c r="A13" s="19" t="str">
        <f t="shared" si="0"/>
        <v>0012</v>
      </c>
      <c r="B13" s="10">
        <f t="shared" si="4"/>
        <v>12</v>
      </c>
      <c r="C13" s="9" t="str">
        <f t="shared" si="2"/>
        <v>12</v>
      </c>
      <c r="E13" s="171" t="s">
        <v>7092</v>
      </c>
      <c r="F13" s="112"/>
      <c r="G13" s="116" t="s">
        <v>7082</v>
      </c>
      <c r="H13" s="108"/>
      <c r="I13" s="108"/>
      <c r="J13" s="108"/>
      <c r="K13" s="112"/>
      <c r="Q13" s="12" t="s">
        <v>90</v>
      </c>
      <c r="T13" s="34" t="s">
        <v>113</v>
      </c>
      <c r="U13" s="35" t="s">
        <v>100</v>
      </c>
      <c r="V13" s="35" t="s">
        <v>112</v>
      </c>
      <c r="AA13" s="21"/>
      <c r="AB13" s="41" t="s">
        <v>214</v>
      </c>
      <c r="AC13" s="21"/>
      <c r="AE13" s="36">
        <f>AE12</f>
        <v>35000</v>
      </c>
      <c r="AF13" s="13"/>
      <c r="AG13" s="13"/>
      <c r="AH13" s="13"/>
      <c r="AJ13" s="21" t="s">
        <v>38</v>
      </c>
      <c r="AK13" s="30">
        <f t="shared" si="5"/>
        <v>12</v>
      </c>
      <c r="AL13" s="30" t="str">
        <f t="shared" si="3"/>
        <v>010212</v>
      </c>
      <c r="AM13" s="38" t="s">
        <v>542</v>
      </c>
      <c r="AN13" s="39" t="s">
        <v>543</v>
      </c>
      <c r="AP13" s="20" t="e">
        <f t="shared" ref="AP13:AP62" si="7">AP12+1</f>
        <v>#N/A</v>
      </c>
      <c r="AQ13" s="33" t="str">
        <f t="shared" si="1"/>
        <v/>
      </c>
    </row>
    <row r="14" spans="1:45" ht="45" x14ac:dyDescent="0.2">
      <c r="A14" s="19" t="str">
        <f t="shared" si="0"/>
        <v>0013</v>
      </c>
      <c r="B14" s="10">
        <f t="shared" si="4"/>
        <v>13</v>
      </c>
      <c r="C14" s="9" t="str">
        <f t="shared" si="2"/>
        <v>13</v>
      </c>
      <c r="E14" s="171" t="s">
        <v>7093</v>
      </c>
      <c r="F14" s="113"/>
      <c r="G14" s="116" t="s">
        <v>7083</v>
      </c>
      <c r="H14" s="108"/>
      <c r="I14" s="108"/>
      <c r="J14" s="108"/>
      <c r="K14" s="112"/>
      <c r="Q14" s="20" t="s">
        <v>10</v>
      </c>
      <c r="T14" s="34" t="s">
        <v>115</v>
      </c>
      <c r="U14" s="35" t="s">
        <v>100</v>
      </c>
      <c r="V14" s="35" t="s">
        <v>114</v>
      </c>
      <c r="AA14" s="21"/>
      <c r="AB14" s="21">
        <v>41.140999999999998</v>
      </c>
      <c r="AC14" s="21"/>
      <c r="AE14" s="13"/>
      <c r="AF14" s="13"/>
      <c r="AG14" s="13"/>
      <c r="AH14" s="13"/>
      <c r="AJ14" s="21" t="s">
        <v>38</v>
      </c>
      <c r="AK14" s="30">
        <f t="shared" si="5"/>
        <v>13</v>
      </c>
      <c r="AL14" s="30" t="str">
        <f t="shared" si="3"/>
        <v>010213</v>
      </c>
      <c r="AM14" s="31" t="s">
        <v>544</v>
      </c>
      <c r="AN14" s="32" t="s">
        <v>545</v>
      </c>
      <c r="AP14" s="20" t="e">
        <f t="shared" si="7"/>
        <v>#N/A</v>
      </c>
      <c r="AQ14" s="33" t="str">
        <f t="shared" si="1"/>
        <v/>
      </c>
    </row>
    <row r="15" spans="1:45" x14ac:dyDescent="0.2">
      <c r="A15" s="19" t="str">
        <f t="shared" si="0"/>
        <v>0014</v>
      </c>
      <c r="B15" s="10">
        <f t="shared" si="4"/>
        <v>14</v>
      </c>
      <c r="C15" s="9" t="str">
        <f t="shared" si="2"/>
        <v>14</v>
      </c>
      <c r="E15" s="171"/>
      <c r="F15" s="112"/>
      <c r="H15" s="107"/>
      <c r="I15" s="110"/>
      <c r="J15" s="112"/>
      <c r="K15" s="112"/>
      <c r="Q15" s="20" t="s">
        <v>11</v>
      </c>
      <c r="T15" s="34" t="s">
        <v>117</v>
      </c>
      <c r="U15" s="35" t="s">
        <v>100</v>
      </c>
      <c r="V15" s="35" t="s">
        <v>116</v>
      </c>
      <c r="AA15" s="21">
        <v>-9.0809999999999995</v>
      </c>
      <c r="AB15" s="21"/>
      <c r="AC15" s="21">
        <v>-6.7809999999999997</v>
      </c>
      <c r="AJ15" s="21" t="s">
        <v>38</v>
      </c>
      <c r="AK15" s="30">
        <f t="shared" si="5"/>
        <v>14</v>
      </c>
      <c r="AL15" s="30" t="str">
        <f t="shared" si="3"/>
        <v>010214</v>
      </c>
      <c r="AM15" s="38" t="s">
        <v>546</v>
      </c>
      <c r="AN15" s="39" t="s">
        <v>547</v>
      </c>
      <c r="AP15" s="20" t="e">
        <f t="shared" si="7"/>
        <v>#N/A</v>
      </c>
      <c r="AQ15" s="33" t="str">
        <f t="shared" si="1"/>
        <v/>
      </c>
    </row>
    <row r="16" spans="1:45" ht="22.5" x14ac:dyDescent="0.25">
      <c r="A16" s="19" t="str">
        <f t="shared" si="0"/>
        <v>0015</v>
      </c>
      <c r="B16" s="10">
        <f t="shared" si="4"/>
        <v>15</v>
      </c>
      <c r="C16" s="9" t="str">
        <f t="shared" si="2"/>
        <v>15</v>
      </c>
      <c r="F16" s="112"/>
      <c r="G16" s="115" t="s">
        <v>6449</v>
      </c>
      <c r="H16" s="107"/>
      <c r="I16" s="110"/>
      <c r="J16" s="112"/>
      <c r="K16" s="112"/>
      <c r="T16" s="34" t="s">
        <v>118</v>
      </c>
      <c r="U16" s="35" t="s">
        <v>100</v>
      </c>
      <c r="V16" s="35">
        <v>1602</v>
      </c>
      <c r="AA16" s="21"/>
      <c r="AB16" s="21">
        <v>39.390999999999998</v>
      </c>
      <c r="AC16" s="21"/>
      <c r="AJ16" s="21" t="s">
        <v>38</v>
      </c>
      <c r="AK16" s="30">
        <f t="shared" si="5"/>
        <v>15</v>
      </c>
      <c r="AL16" s="30" t="str">
        <f t="shared" si="3"/>
        <v>010215</v>
      </c>
      <c r="AM16" s="31" t="s">
        <v>548</v>
      </c>
      <c r="AN16" s="32" t="s">
        <v>549</v>
      </c>
      <c r="AP16" s="20" t="e">
        <f t="shared" si="7"/>
        <v>#N/A</v>
      </c>
      <c r="AQ16" s="33" t="str">
        <f t="shared" si="1"/>
        <v/>
      </c>
    </row>
    <row r="17" spans="1:43" x14ac:dyDescent="0.25">
      <c r="A17" s="19" t="str">
        <f t="shared" si="0"/>
        <v>0016</v>
      </c>
      <c r="B17" s="10">
        <f t="shared" si="4"/>
        <v>16</v>
      </c>
      <c r="C17" s="9" t="str">
        <f t="shared" si="2"/>
        <v>16</v>
      </c>
      <c r="F17" s="112"/>
      <c r="G17" s="116" t="s">
        <v>7087</v>
      </c>
      <c r="H17" s="107"/>
      <c r="I17" s="110"/>
      <c r="J17" s="112"/>
      <c r="K17" s="112"/>
      <c r="T17" s="34" t="s">
        <v>120</v>
      </c>
      <c r="U17" s="35" t="s">
        <v>100</v>
      </c>
      <c r="V17" s="35" t="s">
        <v>119</v>
      </c>
      <c r="AJ17" s="21" t="s">
        <v>38</v>
      </c>
      <c r="AK17" s="30">
        <f t="shared" si="5"/>
        <v>16</v>
      </c>
      <c r="AL17" s="30" t="str">
        <f t="shared" si="3"/>
        <v>010216</v>
      </c>
      <c r="AM17" s="38" t="s">
        <v>550</v>
      </c>
      <c r="AN17" s="39" t="s">
        <v>551</v>
      </c>
      <c r="AP17" s="20" t="e">
        <f t="shared" si="7"/>
        <v>#N/A</v>
      </c>
      <c r="AQ17" s="33" t="str">
        <f t="shared" si="1"/>
        <v/>
      </c>
    </row>
    <row r="18" spans="1:43" x14ac:dyDescent="0.25">
      <c r="A18" s="19" t="str">
        <f t="shared" si="0"/>
        <v>0017</v>
      </c>
      <c r="B18" s="10">
        <f t="shared" si="4"/>
        <v>17</v>
      </c>
      <c r="C18" s="9" t="str">
        <f t="shared" si="2"/>
        <v>17</v>
      </c>
      <c r="F18" s="112"/>
      <c r="G18" s="116" t="s">
        <v>7084</v>
      </c>
      <c r="H18" s="107"/>
      <c r="I18" s="110"/>
      <c r="J18" s="112"/>
      <c r="K18" s="112"/>
      <c r="T18" s="34" t="s">
        <v>121</v>
      </c>
      <c r="U18" s="35" t="s">
        <v>100</v>
      </c>
      <c r="V18" s="35" t="s">
        <v>42</v>
      </c>
      <c r="AA18" s="21"/>
      <c r="AB18" s="41" t="s">
        <v>333</v>
      </c>
      <c r="AC18" s="21"/>
      <c r="AJ18" s="21" t="s">
        <v>38</v>
      </c>
      <c r="AK18" s="30">
        <f t="shared" si="5"/>
        <v>17</v>
      </c>
      <c r="AL18" s="30" t="str">
        <f t="shared" si="3"/>
        <v>010217</v>
      </c>
      <c r="AM18" s="31" t="s">
        <v>552</v>
      </c>
      <c r="AN18" s="32" t="s">
        <v>553</v>
      </c>
      <c r="AP18" s="20" t="e">
        <f t="shared" si="7"/>
        <v>#N/A</v>
      </c>
      <c r="AQ18" s="33" t="str">
        <f t="shared" si="1"/>
        <v/>
      </c>
    </row>
    <row r="19" spans="1:43" x14ac:dyDescent="0.25">
      <c r="A19" s="19" t="str">
        <f t="shared" si="0"/>
        <v>0018</v>
      </c>
      <c r="B19" s="10">
        <f t="shared" si="4"/>
        <v>18</v>
      </c>
      <c r="C19" s="9" t="str">
        <f t="shared" si="2"/>
        <v>18</v>
      </c>
      <c r="F19" s="112"/>
      <c r="G19" s="116" t="s">
        <v>7085</v>
      </c>
      <c r="H19" s="111"/>
      <c r="I19" s="111"/>
      <c r="J19" s="111"/>
      <c r="K19" s="112"/>
      <c r="T19" s="34" t="s">
        <v>123</v>
      </c>
      <c r="U19" s="35" t="s">
        <v>100</v>
      </c>
      <c r="V19" s="35" t="s">
        <v>122</v>
      </c>
      <c r="AA19" s="21"/>
      <c r="AB19" s="21">
        <v>39.744999999999997</v>
      </c>
      <c r="AC19" s="21"/>
      <c r="AJ19" s="21" t="s">
        <v>39</v>
      </c>
      <c r="AK19" s="30">
        <f t="shared" si="5"/>
        <v>18</v>
      </c>
      <c r="AL19" s="30" t="str">
        <f t="shared" si="3"/>
        <v>010318</v>
      </c>
      <c r="AM19" s="38" t="s">
        <v>554</v>
      </c>
      <c r="AN19" s="39" t="s">
        <v>555</v>
      </c>
      <c r="AP19" s="20" t="e">
        <f t="shared" si="7"/>
        <v>#N/A</v>
      </c>
      <c r="AQ19" s="33" t="str">
        <f t="shared" si="1"/>
        <v/>
      </c>
    </row>
    <row r="20" spans="1:43" ht="15.75" x14ac:dyDescent="0.25">
      <c r="A20" s="19" t="str">
        <f t="shared" si="0"/>
        <v>0019</v>
      </c>
      <c r="B20" s="10">
        <f t="shared" si="4"/>
        <v>19</v>
      </c>
      <c r="C20" s="9" t="str">
        <f t="shared" si="2"/>
        <v>19</v>
      </c>
      <c r="F20" s="112"/>
      <c r="G20" s="116" t="s">
        <v>7086</v>
      </c>
      <c r="H20" s="108"/>
      <c r="I20" s="108"/>
      <c r="J20" s="108"/>
      <c r="K20" s="112"/>
      <c r="T20" s="34" t="s">
        <v>124</v>
      </c>
      <c r="U20" s="35" t="s">
        <v>100</v>
      </c>
      <c r="V20" s="35">
        <v>1703</v>
      </c>
      <c r="AA20" s="21">
        <v>-9.5009999999999994</v>
      </c>
      <c r="AB20" s="21"/>
      <c r="AC20" s="21">
        <v>-7.7409999999999997</v>
      </c>
      <c r="AJ20" s="21" t="s">
        <v>39</v>
      </c>
      <c r="AK20" s="30">
        <f t="shared" si="5"/>
        <v>19</v>
      </c>
      <c r="AL20" s="30" t="str">
        <f t="shared" si="3"/>
        <v>010319</v>
      </c>
      <c r="AM20" s="31" t="s">
        <v>556</v>
      </c>
      <c r="AN20" s="32" t="s">
        <v>557</v>
      </c>
      <c r="AP20" s="20" t="e">
        <f t="shared" si="7"/>
        <v>#N/A</v>
      </c>
      <c r="AQ20" s="33" t="str">
        <f t="shared" si="1"/>
        <v/>
      </c>
    </row>
    <row r="21" spans="1:43" ht="15.75" x14ac:dyDescent="0.25">
      <c r="A21" s="19" t="str">
        <f t="shared" si="0"/>
        <v>0020</v>
      </c>
      <c r="B21" s="10">
        <f t="shared" si="4"/>
        <v>20</v>
      </c>
      <c r="C21" s="9" t="str">
        <f t="shared" si="2"/>
        <v>20</v>
      </c>
      <c r="F21" s="112"/>
      <c r="H21" s="108"/>
      <c r="I21" s="108"/>
      <c r="J21" s="108"/>
      <c r="K21" s="112"/>
      <c r="T21" s="34" t="s">
        <v>125</v>
      </c>
      <c r="U21" s="35" t="s">
        <v>100</v>
      </c>
      <c r="V21" s="35">
        <v>1804</v>
      </c>
      <c r="AA21" s="21"/>
      <c r="AB21" s="21">
        <v>38.408999999999999</v>
      </c>
      <c r="AC21" s="21"/>
      <c r="AJ21" s="21" t="s">
        <v>39</v>
      </c>
      <c r="AK21" s="30">
        <f t="shared" si="5"/>
        <v>20</v>
      </c>
      <c r="AL21" s="30" t="str">
        <f t="shared" si="3"/>
        <v>010320</v>
      </c>
      <c r="AM21" s="38" t="s">
        <v>364</v>
      </c>
      <c r="AN21" s="39" t="s">
        <v>558</v>
      </c>
      <c r="AP21" s="20" t="e">
        <f t="shared" si="7"/>
        <v>#N/A</v>
      </c>
      <c r="AQ21" s="33" t="str">
        <f t="shared" si="1"/>
        <v/>
      </c>
    </row>
    <row r="22" spans="1:43" ht="18.75" x14ac:dyDescent="0.25">
      <c r="A22" s="19" t="str">
        <f t="shared" si="0"/>
        <v>0021</v>
      </c>
      <c r="B22" s="10">
        <f t="shared" si="4"/>
        <v>21</v>
      </c>
      <c r="C22" s="9" t="str">
        <f t="shared" si="2"/>
        <v>21</v>
      </c>
      <c r="F22" s="112"/>
      <c r="H22" s="107"/>
      <c r="I22" s="110"/>
      <c r="J22" s="109" t="s">
        <v>6447</v>
      </c>
      <c r="K22" s="112"/>
      <c r="T22" s="34" t="s">
        <v>126</v>
      </c>
      <c r="U22" s="35" t="s">
        <v>100</v>
      </c>
      <c r="V22" s="35" t="s">
        <v>43</v>
      </c>
      <c r="AJ22" s="21" t="s">
        <v>39</v>
      </c>
      <c r="AK22" s="30">
        <f t="shared" si="5"/>
        <v>21</v>
      </c>
      <c r="AL22" s="30" t="str">
        <f t="shared" si="3"/>
        <v>010321</v>
      </c>
      <c r="AM22" s="31" t="s">
        <v>559</v>
      </c>
      <c r="AN22" s="32" t="s">
        <v>560</v>
      </c>
      <c r="AP22" s="20" t="e">
        <f t="shared" si="7"/>
        <v>#N/A</v>
      </c>
      <c r="AQ22" s="33" t="str">
        <f t="shared" si="1"/>
        <v/>
      </c>
    </row>
    <row r="23" spans="1:43" x14ac:dyDescent="0.25">
      <c r="A23" s="19" t="str">
        <f t="shared" si="0"/>
        <v>0022</v>
      </c>
      <c r="B23" s="10">
        <f t="shared" si="4"/>
        <v>22</v>
      </c>
      <c r="C23" s="9" t="str">
        <f t="shared" si="2"/>
        <v>22</v>
      </c>
      <c r="F23" s="112"/>
      <c r="H23" s="107"/>
      <c r="I23" s="110"/>
      <c r="J23" s="112"/>
      <c r="K23" s="112"/>
      <c r="T23" s="34" t="s">
        <v>128</v>
      </c>
      <c r="U23" s="35" t="s">
        <v>100</v>
      </c>
      <c r="V23" s="35" t="s">
        <v>127</v>
      </c>
      <c r="AA23" s="21"/>
      <c r="AB23" s="41" t="s">
        <v>387</v>
      </c>
      <c r="AC23" s="21"/>
      <c r="AJ23" s="21" t="s">
        <v>39</v>
      </c>
      <c r="AK23" s="30">
        <f t="shared" si="5"/>
        <v>22</v>
      </c>
      <c r="AL23" s="30" t="str">
        <f t="shared" si="3"/>
        <v>010322</v>
      </c>
      <c r="AM23" s="38" t="s">
        <v>561</v>
      </c>
      <c r="AN23" s="39" t="s">
        <v>562</v>
      </c>
      <c r="AP23" s="20" t="e">
        <f t="shared" si="7"/>
        <v>#N/A</v>
      </c>
      <c r="AQ23" s="33" t="str">
        <f t="shared" si="1"/>
        <v/>
      </c>
    </row>
    <row r="24" spans="1:43" x14ac:dyDescent="0.25">
      <c r="A24" s="19" t="str">
        <f t="shared" si="0"/>
        <v>0023</v>
      </c>
      <c r="B24" s="10">
        <f t="shared" si="4"/>
        <v>23</v>
      </c>
      <c r="C24" s="9" t="str">
        <f t="shared" si="2"/>
        <v>23</v>
      </c>
      <c r="F24" s="112"/>
      <c r="G24" s="114"/>
      <c r="H24" s="107"/>
      <c r="I24" s="110"/>
      <c r="J24" s="112"/>
      <c r="K24" s="112"/>
      <c r="T24" s="34" t="s">
        <v>130</v>
      </c>
      <c r="U24" s="35" t="s">
        <v>100</v>
      </c>
      <c r="V24" s="35" t="s">
        <v>129</v>
      </c>
      <c r="AA24" s="21"/>
      <c r="AB24" s="21">
        <v>39.670999999999999</v>
      </c>
      <c r="AC24" s="21"/>
      <c r="AJ24" s="21" t="s">
        <v>39</v>
      </c>
      <c r="AK24" s="30">
        <f t="shared" si="5"/>
        <v>23</v>
      </c>
      <c r="AL24" s="30" t="str">
        <f t="shared" si="3"/>
        <v>010323</v>
      </c>
      <c r="AM24" s="31" t="s">
        <v>563</v>
      </c>
      <c r="AN24" s="32" t="s">
        <v>564</v>
      </c>
      <c r="AP24" s="20" t="e">
        <f t="shared" si="7"/>
        <v>#N/A</v>
      </c>
      <c r="AQ24" s="33" t="str">
        <f t="shared" si="1"/>
        <v/>
      </c>
    </row>
    <row r="25" spans="1:43" x14ac:dyDescent="0.25">
      <c r="A25" s="19" t="str">
        <f t="shared" si="0"/>
        <v>0024</v>
      </c>
      <c r="B25" s="10">
        <f t="shared" si="4"/>
        <v>24</v>
      </c>
      <c r="C25" s="9" t="str">
        <f t="shared" si="2"/>
        <v>24</v>
      </c>
      <c r="F25" s="112"/>
      <c r="G25" s="114"/>
      <c r="H25" s="107"/>
      <c r="I25" s="110"/>
      <c r="J25" s="112"/>
      <c r="K25" s="112"/>
      <c r="T25" s="34" t="s">
        <v>131</v>
      </c>
      <c r="U25" s="35" t="s">
        <v>100</v>
      </c>
      <c r="V25" s="35">
        <v>1303</v>
      </c>
      <c r="AA25" s="21">
        <v>-8.8879999999999999</v>
      </c>
      <c r="AB25" s="21"/>
      <c r="AC25" s="21">
        <v>-6.9349999999999996</v>
      </c>
      <c r="AJ25" s="21" t="s">
        <v>39</v>
      </c>
      <c r="AK25" s="30">
        <f t="shared" si="5"/>
        <v>24</v>
      </c>
      <c r="AL25" s="30" t="str">
        <f t="shared" si="3"/>
        <v>010324</v>
      </c>
      <c r="AM25" s="38" t="s">
        <v>565</v>
      </c>
      <c r="AN25" s="39" t="s">
        <v>566</v>
      </c>
      <c r="AP25" s="20" t="e">
        <f t="shared" si="7"/>
        <v>#N/A</v>
      </c>
      <c r="AQ25" s="33" t="str">
        <f t="shared" si="1"/>
        <v/>
      </c>
    </row>
    <row r="26" spans="1:43" x14ac:dyDescent="0.25">
      <c r="A26" s="19" t="str">
        <f t="shared" si="0"/>
        <v>0025</v>
      </c>
      <c r="B26" s="10">
        <f t="shared" si="4"/>
        <v>25</v>
      </c>
      <c r="C26" s="9" t="str">
        <f t="shared" si="2"/>
        <v>25</v>
      </c>
      <c r="F26" s="112"/>
      <c r="G26" s="112"/>
      <c r="H26" s="112"/>
      <c r="I26" s="112"/>
      <c r="J26" s="112"/>
      <c r="K26" s="112"/>
      <c r="Q26" s="42"/>
      <c r="T26" s="34" t="s">
        <v>133</v>
      </c>
      <c r="U26" s="35" t="s">
        <v>100</v>
      </c>
      <c r="V26" s="35" t="s">
        <v>132</v>
      </c>
      <c r="AA26" s="21"/>
      <c r="AB26" s="21">
        <v>37.319000000000003</v>
      </c>
      <c r="AC26" s="21"/>
      <c r="AJ26" s="21" t="s">
        <v>39</v>
      </c>
      <c r="AK26" s="30">
        <f t="shared" si="5"/>
        <v>25</v>
      </c>
      <c r="AL26" s="30" t="str">
        <f t="shared" si="3"/>
        <v>010325</v>
      </c>
      <c r="AM26" s="31" t="s">
        <v>5620</v>
      </c>
      <c r="AN26" s="32" t="s">
        <v>567</v>
      </c>
      <c r="AP26" s="20" t="e">
        <f t="shared" si="7"/>
        <v>#N/A</v>
      </c>
      <c r="AQ26" s="33" t="str">
        <f t="shared" si="1"/>
        <v/>
      </c>
    </row>
    <row r="27" spans="1:43" x14ac:dyDescent="0.25">
      <c r="A27" s="19" t="str">
        <f t="shared" si="0"/>
        <v>0026</v>
      </c>
      <c r="B27" s="10">
        <f t="shared" si="4"/>
        <v>26</v>
      </c>
      <c r="C27" s="9" t="str">
        <f t="shared" si="2"/>
        <v>26</v>
      </c>
      <c r="F27" s="112"/>
      <c r="G27" s="112"/>
      <c r="H27" s="112"/>
      <c r="I27" s="112"/>
      <c r="J27" s="112"/>
      <c r="K27" s="112"/>
      <c r="T27" s="34" t="s">
        <v>134</v>
      </c>
      <c r="U27" s="35" t="s">
        <v>100</v>
      </c>
      <c r="V27" s="35">
        <v>1304</v>
      </c>
      <c r="AJ27" s="21" t="s">
        <v>39</v>
      </c>
      <c r="AK27" s="30">
        <f t="shared" si="5"/>
        <v>26</v>
      </c>
      <c r="AL27" s="30" t="str">
        <f t="shared" si="3"/>
        <v>010326</v>
      </c>
      <c r="AM27" s="38" t="s">
        <v>5621</v>
      </c>
      <c r="AN27" s="39" t="s">
        <v>568</v>
      </c>
      <c r="AP27" s="20" t="e">
        <f t="shared" si="7"/>
        <v>#N/A</v>
      </c>
      <c r="AQ27" s="33" t="str">
        <f t="shared" si="1"/>
        <v/>
      </c>
    </row>
    <row r="28" spans="1:43" x14ac:dyDescent="0.25">
      <c r="A28" s="19" t="str">
        <f t="shared" si="0"/>
        <v>0027</v>
      </c>
      <c r="B28" s="10">
        <f t="shared" si="4"/>
        <v>27</v>
      </c>
      <c r="C28" s="9" t="str">
        <f t="shared" si="2"/>
        <v>27</v>
      </c>
      <c r="I28" s="9"/>
      <c r="N28" s="42"/>
      <c r="O28" s="42"/>
      <c r="P28" s="42"/>
      <c r="T28" s="34" t="s">
        <v>136</v>
      </c>
      <c r="U28" s="35" t="s">
        <v>100</v>
      </c>
      <c r="V28" s="35" t="s">
        <v>135</v>
      </c>
      <c r="AA28" s="21"/>
      <c r="AB28" s="41" t="s">
        <v>449</v>
      </c>
      <c r="AC28" s="21"/>
      <c r="AJ28" s="21" t="s">
        <v>39</v>
      </c>
      <c r="AK28" s="30">
        <f t="shared" si="5"/>
        <v>27</v>
      </c>
      <c r="AL28" s="30" t="str">
        <f t="shared" si="3"/>
        <v>010327</v>
      </c>
      <c r="AM28" s="31" t="s">
        <v>5622</v>
      </c>
      <c r="AN28" s="32" t="s">
        <v>569</v>
      </c>
      <c r="AP28" s="20" t="e">
        <f t="shared" si="7"/>
        <v>#N/A</v>
      </c>
      <c r="AQ28" s="33" t="str">
        <f t="shared" si="1"/>
        <v/>
      </c>
    </row>
    <row r="29" spans="1:43" x14ac:dyDescent="0.25">
      <c r="A29" s="19" t="str">
        <f t="shared" si="0"/>
        <v>0028</v>
      </c>
      <c r="B29" s="10">
        <f t="shared" si="4"/>
        <v>28</v>
      </c>
      <c r="C29" s="9" t="str">
        <f t="shared" si="2"/>
        <v>28</v>
      </c>
      <c r="T29" s="34" t="s">
        <v>137</v>
      </c>
      <c r="U29" s="35" t="s">
        <v>100</v>
      </c>
      <c r="V29" s="35">
        <v>1805</v>
      </c>
      <c r="AA29" s="21"/>
      <c r="AB29" s="21">
        <v>37.527999999999999</v>
      </c>
      <c r="AC29" s="21"/>
      <c r="AJ29" s="21" t="s">
        <v>40</v>
      </c>
      <c r="AK29" s="30">
        <f t="shared" si="5"/>
        <v>28</v>
      </c>
      <c r="AL29" s="30" t="str">
        <f t="shared" si="3"/>
        <v>010428</v>
      </c>
      <c r="AM29" s="38" t="s">
        <v>570</v>
      </c>
      <c r="AN29" s="39" t="s">
        <v>571</v>
      </c>
      <c r="AP29" s="20" t="e">
        <f t="shared" si="7"/>
        <v>#N/A</v>
      </c>
      <c r="AQ29" s="33" t="str">
        <f t="shared" si="1"/>
        <v/>
      </c>
    </row>
    <row r="30" spans="1:43" x14ac:dyDescent="0.25">
      <c r="A30" s="19" t="str">
        <f t="shared" si="0"/>
        <v>0029</v>
      </c>
      <c r="B30" s="10">
        <f t="shared" si="4"/>
        <v>29</v>
      </c>
      <c r="C30" s="9" t="str">
        <f t="shared" si="2"/>
        <v>29</v>
      </c>
      <c r="T30" s="34" t="s">
        <v>138</v>
      </c>
      <c r="U30" s="35" t="s">
        <v>100</v>
      </c>
      <c r="V30" s="35">
        <v>1305</v>
      </c>
      <c r="AA30" s="21">
        <v>-8.9979999999999993</v>
      </c>
      <c r="AB30" s="21"/>
      <c r="AC30" s="21">
        <v>-7.4009999999999998</v>
      </c>
      <c r="AJ30" s="21" t="s">
        <v>40</v>
      </c>
      <c r="AK30" s="30">
        <f t="shared" si="5"/>
        <v>29</v>
      </c>
      <c r="AL30" s="30" t="str">
        <f t="shared" si="3"/>
        <v>010429</v>
      </c>
      <c r="AM30" s="31" t="s">
        <v>572</v>
      </c>
      <c r="AN30" s="32" t="s">
        <v>573</v>
      </c>
      <c r="AP30" s="20" t="e">
        <f t="shared" si="7"/>
        <v>#N/A</v>
      </c>
      <c r="AQ30" s="33" t="str">
        <f t="shared" si="1"/>
        <v/>
      </c>
    </row>
    <row r="31" spans="1:43" x14ac:dyDescent="0.25">
      <c r="A31" s="19" t="str">
        <f t="shared" si="0"/>
        <v>0030</v>
      </c>
      <c r="B31" s="10">
        <f t="shared" si="4"/>
        <v>30</v>
      </c>
      <c r="C31" s="9" t="str">
        <f t="shared" si="2"/>
        <v>30</v>
      </c>
      <c r="T31" s="34" t="s">
        <v>140</v>
      </c>
      <c r="U31" s="35" t="s">
        <v>100</v>
      </c>
      <c r="V31" s="35" t="s">
        <v>139</v>
      </c>
      <c r="AA31" s="21"/>
      <c r="AB31" s="21">
        <v>36.954999999999998</v>
      </c>
      <c r="AC31" s="21"/>
      <c r="AJ31" s="21" t="s">
        <v>40</v>
      </c>
      <c r="AK31" s="30">
        <f t="shared" si="5"/>
        <v>30</v>
      </c>
      <c r="AL31" s="30" t="str">
        <f t="shared" si="3"/>
        <v>010430</v>
      </c>
      <c r="AM31" s="38" t="s">
        <v>574</v>
      </c>
      <c r="AN31" s="39" t="s">
        <v>575</v>
      </c>
      <c r="AP31" s="20" t="e">
        <f t="shared" si="7"/>
        <v>#N/A</v>
      </c>
      <c r="AQ31" s="33" t="str">
        <f t="shared" si="1"/>
        <v/>
      </c>
    </row>
    <row r="32" spans="1:43" x14ac:dyDescent="0.25">
      <c r="A32" s="19" t="str">
        <f t="shared" si="0"/>
        <v>0031</v>
      </c>
      <c r="B32" s="10">
        <f t="shared" si="4"/>
        <v>31</v>
      </c>
      <c r="C32" s="9" t="str">
        <f t="shared" si="2"/>
        <v>31</v>
      </c>
      <c r="T32" s="34" t="s">
        <v>141</v>
      </c>
      <c r="U32" s="35" t="s">
        <v>142</v>
      </c>
      <c r="V32" s="35">
        <v>1306</v>
      </c>
      <c r="AJ32" s="21" t="s">
        <v>40</v>
      </c>
      <c r="AK32" s="30">
        <f t="shared" si="5"/>
        <v>31</v>
      </c>
      <c r="AL32" s="30" t="str">
        <f t="shared" si="3"/>
        <v>010431</v>
      </c>
      <c r="AM32" s="31" t="s">
        <v>576</v>
      </c>
      <c r="AN32" s="32" t="s">
        <v>577</v>
      </c>
      <c r="AP32" s="20" t="e">
        <f t="shared" si="7"/>
        <v>#N/A</v>
      </c>
      <c r="AQ32" s="33" t="str">
        <f t="shared" si="1"/>
        <v/>
      </c>
    </row>
    <row r="33" spans="1:43" x14ac:dyDescent="0.25">
      <c r="A33" s="19" t="str">
        <f t="shared" si="0"/>
        <v>0032</v>
      </c>
      <c r="B33" s="10">
        <f t="shared" si="4"/>
        <v>32</v>
      </c>
      <c r="C33" s="9" t="str">
        <f t="shared" si="2"/>
        <v>32</v>
      </c>
      <c r="T33" s="34" t="s">
        <v>143</v>
      </c>
      <c r="U33" s="35" t="s">
        <v>100</v>
      </c>
      <c r="V33" s="35">
        <v>1307</v>
      </c>
      <c r="AA33" s="21"/>
      <c r="AB33" s="41" t="s">
        <v>481</v>
      </c>
      <c r="AC33" s="21"/>
      <c r="AJ33" s="21" t="s">
        <v>40</v>
      </c>
      <c r="AK33" s="30">
        <f t="shared" si="5"/>
        <v>32</v>
      </c>
      <c r="AL33" s="30" t="str">
        <f t="shared" si="3"/>
        <v>010432</v>
      </c>
      <c r="AM33" s="38" t="s">
        <v>578</v>
      </c>
      <c r="AN33" s="39" t="s">
        <v>579</v>
      </c>
      <c r="AP33" s="20" t="e">
        <f t="shared" si="7"/>
        <v>#N/A</v>
      </c>
      <c r="AQ33" s="33" t="str">
        <f t="shared" si="1"/>
        <v/>
      </c>
    </row>
    <row r="34" spans="1:43" x14ac:dyDescent="0.25">
      <c r="A34" s="19" t="str">
        <f t="shared" si="0"/>
        <v>0033</v>
      </c>
      <c r="B34" s="10">
        <f t="shared" si="4"/>
        <v>33</v>
      </c>
      <c r="C34" s="9" t="str">
        <f t="shared" si="2"/>
        <v>33</v>
      </c>
      <c r="T34" s="34" t="s">
        <v>144</v>
      </c>
      <c r="U34" s="35" t="s">
        <v>100</v>
      </c>
      <c r="V34" s="35">
        <v>1308</v>
      </c>
      <c r="AA34" s="21"/>
      <c r="AB34" s="21">
        <v>39.731000000000002</v>
      </c>
      <c r="AC34" s="21"/>
      <c r="AJ34" s="21" t="s">
        <v>40</v>
      </c>
      <c r="AK34" s="30">
        <f t="shared" si="5"/>
        <v>33</v>
      </c>
      <c r="AL34" s="30" t="str">
        <f t="shared" si="3"/>
        <v>010433</v>
      </c>
      <c r="AM34" s="31" t="s">
        <v>580</v>
      </c>
      <c r="AN34" s="32" t="s">
        <v>581</v>
      </c>
      <c r="AP34" s="20" t="e">
        <f t="shared" si="7"/>
        <v>#N/A</v>
      </c>
      <c r="AQ34" s="33" t="str">
        <f t="shared" ref="AQ34:AQ62" si="8">IFERROR(VLOOKUP(CONCATENATE($AQ$1,AP34),$AL$2:$AN$3122,2,FALSE),"")</f>
        <v/>
      </c>
    </row>
    <row r="35" spans="1:43" x14ac:dyDescent="0.25">
      <c r="A35" s="19" t="str">
        <f t="shared" si="0"/>
        <v>0034</v>
      </c>
      <c r="B35" s="10">
        <f t="shared" si="4"/>
        <v>34</v>
      </c>
      <c r="C35" s="9" t="str">
        <f t="shared" si="2"/>
        <v>34</v>
      </c>
      <c r="T35" s="34" t="s">
        <v>145</v>
      </c>
      <c r="U35" s="35" t="s">
        <v>100</v>
      </c>
      <c r="V35" s="35">
        <v>1603</v>
      </c>
      <c r="AA35" s="21">
        <v>-31.285</v>
      </c>
      <c r="AB35" s="21"/>
      <c r="AC35" s="21">
        <v>-25.010999999999999</v>
      </c>
      <c r="AJ35" s="21" t="s">
        <v>40</v>
      </c>
      <c r="AK35" s="30">
        <f t="shared" si="5"/>
        <v>34</v>
      </c>
      <c r="AL35" s="30" t="str">
        <f t="shared" si="3"/>
        <v>010434</v>
      </c>
      <c r="AM35" s="38" t="s">
        <v>582</v>
      </c>
      <c r="AN35" s="39" t="s">
        <v>583</v>
      </c>
      <c r="AP35" s="20" t="e">
        <f t="shared" si="7"/>
        <v>#N/A</v>
      </c>
      <c r="AQ35" s="33" t="str">
        <f t="shared" si="8"/>
        <v/>
      </c>
    </row>
    <row r="36" spans="1:43" x14ac:dyDescent="0.25">
      <c r="A36" s="19" t="str">
        <f t="shared" si="0"/>
        <v>0035</v>
      </c>
      <c r="B36" s="10">
        <f t="shared" si="4"/>
        <v>35</v>
      </c>
      <c r="C36" s="9" t="str">
        <f t="shared" si="2"/>
        <v>35</v>
      </c>
      <c r="T36" s="34" t="s">
        <v>146</v>
      </c>
      <c r="U36" s="35" t="s">
        <v>100</v>
      </c>
      <c r="V36" s="35">
        <v>1704</v>
      </c>
      <c r="AA36" s="21"/>
      <c r="AB36" s="21">
        <v>36.927999999999997</v>
      </c>
      <c r="AC36" s="21"/>
      <c r="AJ36" s="21" t="s">
        <v>40</v>
      </c>
      <c r="AK36" s="30">
        <f t="shared" si="5"/>
        <v>35</v>
      </c>
      <c r="AL36" s="30" t="str">
        <f t="shared" si="3"/>
        <v>010435</v>
      </c>
      <c r="AM36" s="31" t="s">
        <v>584</v>
      </c>
      <c r="AN36" s="32" t="s">
        <v>585</v>
      </c>
      <c r="AP36" s="20" t="e">
        <f t="shared" si="7"/>
        <v>#N/A</v>
      </c>
      <c r="AQ36" s="33" t="str">
        <f t="shared" si="8"/>
        <v/>
      </c>
    </row>
    <row r="37" spans="1:43" x14ac:dyDescent="0.25">
      <c r="A37" s="19" t="str">
        <f t="shared" si="0"/>
        <v>0036</v>
      </c>
      <c r="B37" s="10">
        <f t="shared" si="4"/>
        <v>36</v>
      </c>
      <c r="C37" s="9" t="str">
        <f t="shared" si="2"/>
        <v>36</v>
      </c>
      <c r="T37" s="34" t="s">
        <v>148</v>
      </c>
      <c r="U37" s="35" t="s">
        <v>100</v>
      </c>
      <c r="V37" s="35" t="s">
        <v>147</v>
      </c>
      <c r="AJ37" s="21" t="s">
        <v>40</v>
      </c>
      <c r="AK37" s="30">
        <f t="shared" si="5"/>
        <v>36</v>
      </c>
      <c r="AL37" s="30" t="str">
        <f t="shared" si="3"/>
        <v>010436</v>
      </c>
      <c r="AM37" s="38" t="s">
        <v>586</v>
      </c>
      <c r="AN37" s="39" t="s">
        <v>587</v>
      </c>
      <c r="AP37" s="20" t="e">
        <f t="shared" si="7"/>
        <v>#N/A</v>
      </c>
      <c r="AQ37" s="33" t="str">
        <f t="shared" si="8"/>
        <v/>
      </c>
    </row>
    <row r="38" spans="1:43" x14ac:dyDescent="0.25">
      <c r="A38" s="19" t="str">
        <f t="shared" si="0"/>
        <v>0037</v>
      </c>
      <c r="B38" s="10">
        <f t="shared" si="4"/>
        <v>37</v>
      </c>
      <c r="C38" s="9" t="str">
        <f t="shared" si="2"/>
        <v>37</v>
      </c>
      <c r="T38" s="34" t="s">
        <v>150</v>
      </c>
      <c r="U38" s="35" t="s">
        <v>100</v>
      </c>
      <c r="V38" s="35" t="s">
        <v>149</v>
      </c>
      <c r="AA38" s="21"/>
      <c r="AB38" s="41" t="s">
        <v>501</v>
      </c>
      <c r="AC38" s="21"/>
      <c r="AJ38" s="21" t="s">
        <v>40</v>
      </c>
      <c r="AK38" s="30">
        <f t="shared" si="5"/>
        <v>37</v>
      </c>
      <c r="AL38" s="30" t="str">
        <f t="shared" si="3"/>
        <v>010437</v>
      </c>
      <c r="AM38" s="31" t="s">
        <v>588</v>
      </c>
      <c r="AN38" s="32" t="s">
        <v>589</v>
      </c>
      <c r="AP38" s="20" t="e">
        <f t="shared" si="7"/>
        <v>#N/A</v>
      </c>
      <c r="AQ38" s="33" t="str">
        <f t="shared" si="8"/>
        <v/>
      </c>
    </row>
    <row r="39" spans="1:43" x14ac:dyDescent="0.25">
      <c r="A39" s="19" t="str">
        <f t="shared" si="0"/>
        <v>0038</v>
      </c>
      <c r="B39" s="10">
        <f t="shared" si="4"/>
        <v>38</v>
      </c>
      <c r="C39" s="9" t="str">
        <f t="shared" si="2"/>
        <v>38</v>
      </c>
      <c r="T39" s="34" t="s">
        <v>152</v>
      </c>
      <c r="U39" s="35" t="s">
        <v>100</v>
      </c>
      <c r="V39" s="35" t="s">
        <v>151</v>
      </c>
      <c r="AA39" s="21"/>
      <c r="AB39" s="21">
        <v>33.113999999999997</v>
      </c>
      <c r="AC39" s="21"/>
      <c r="AJ39" s="21" t="s">
        <v>40</v>
      </c>
      <c r="AK39" s="30">
        <f t="shared" si="5"/>
        <v>38</v>
      </c>
      <c r="AL39" s="30" t="str">
        <f t="shared" si="3"/>
        <v>010438</v>
      </c>
      <c r="AM39" s="38" t="s">
        <v>590</v>
      </c>
      <c r="AN39" s="39" t="s">
        <v>591</v>
      </c>
      <c r="AP39" s="20" t="e">
        <f t="shared" si="7"/>
        <v>#N/A</v>
      </c>
      <c r="AQ39" s="33" t="str">
        <f t="shared" si="8"/>
        <v/>
      </c>
    </row>
    <row r="40" spans="1:43" x14ac:dyDescent="0.25">
      <c r="A40" s="19" t="str">
        <f t="shared" si="0"/>
        <v>0039</v>
      </c>
      <c r="B40" s="10">
        <f t="shared" si="4"/>
        <v>39</v>
      </c>
      <c r="C40" s="9" t="str">
        <f t="shared" si="2"/>
        <v>39</v>
      </c>
      <c r="T40" s="34" t="s">
        <v>153</v>
      </c>
      <c r="U40" s="35" t="s">
        <v>100</v>
      </c>
      <c r="V40" s="35">
        <v>1807</v>
      </c>
      <c r="AA40" s="21">
        <v>-17.268999999999998</v>
      </c>
      <c r="AB40" s="21"/>
      <c r="AC40" s="21">
        <v>-16.285</v>
      </c>
      <c r="AJ40" s="21" t="s">
        <v>40</v>
      </c>
      <c r="AK40" s="30">
        <f t="shared" si="5"/>
        <v>39</v>
      </c>
      <c r="AL40" s="30" t="str">
        <f t="shared" si="3"/>
        <v>010439</v>
      </c>
      <c r="AM40" s="31" t="s">
        <v>592</v>
      </c>
      <c r="AN40" s="32" t="s">
        <v>593</v>
      </c>
      <c r="AP40" s="20" t="e">
        <f t="shared" si="7"/>
        <v>#N/A</v>
      </c>
      <c r="AQ40" s="33" t="str">
        <f t="shared" si="8"/>
        <v/>
      </c>
    </row>
    <row r="41" spans="1:43" x14ac:dyDescent="0.25">
      <c r="A41" s="19" t="str">
        <f t="shared" si="0"/>
        <v>0040</v>
      </c>
      <c r="B41" s="10">
        <f t="shared" si="4"/>
        <v>40</v>
      </c>
      <c r="C41" s="9" t="str">
        <f t="shared" si="2"/>
        <v>40</v>
      </c>
      <c r="T41" s="34" t="s">
        <v>154</v>
      </c>
      <c r="U41" s="35" t="s">
        <v>100</v>
      </c>
      <c r="V41" s="35">
        <v>1604</v>
      </c>
      <c r="AA41" s="21"/>
      <c r="AB41" s="21">
        <v>32.631999999999998</v>
      </c>
      <c r="AC41" s="21"/>
      <c r="AJ41" s="21" t="s">
        <v>40</v>
      </c>
      <c r="AK41" s="30">
        <f t="shared" si="5"/>
        <v>40</v>
      </c>
      <c r="AL41" s="30" t="str">
        <f t="shared" si="3"/>
        <v>010440</v>
      </c>
      <c r="AM41" s="38" t="s">
        <v>5623</v>
      </c>
      <c r="AN41" s="39" t="s">
        <v>594</v>
      </c>
      <c r="AP41" s="20" t="e">
        <f t="shared" si="7"/>
        <v>#N/A</v>
      </c>
      <c r="AQ41" s="33" t="str">
        <f t="shared" si="8"/>
        <v/>
      </c>
    </row>
    <row r="42" spans="1:43" x14ac:dyDescent="0.25">
      <c r="A42" s="19" t="str">
        <f t="shared" si="0"/>
        <v>0041</v>
      </c>
      <c r="B42" s="10">
        <f t="shared" si="4"/>
        <v>41</v>
      </c>
      <c r="C42" s="9" t="str">
        <f t="shared" si="2"/>
        <v>41</v>
      </c>
      <c r="T42" s="34" t="s">
        <v>155</v>
      </c>
      <c r="U42" s="35" t="s">
        <v>100</v>
      </c>
      <c r="V42" s="35">
        <v>1705</v>
      </c>
      <c r="AJ42" s="21" t="s">
        <v>40</v>
      </c>
      <c r="AK42" s="30">
        <f t="shared" si="5"/>
        <v>41</v>
      </c>
      <c r="AL42" s="30" t="str">
        <f t="shared" si="3"/>
        <v>010441</v>
      </c>
      <c r="AM42" s="31" t="s">
        <v>5624</v>
      </c>
      <c r="AN42" s="32" t="s">
        <v>595</v>
      </c>
      <c r="AP42" s="20" t="e">
        <f t="shared" si="7"/>
        <v>#N/A</v>
      </c>
      <c r="AQ42" s="33" t="str">
        <f t="shared" si="8"/>
        <v/>
      </c>
    </row>
    <row r="43" spans="1:43" x14ac:dyDescent="0.25">
      <c r="A43" s="19" t="str">
        <f t="shared" si="0"/>
        <v>0042</v>
      </c>
      <c r="B43" s="10">
        <f t="shared" si="4"/>
        <v>42</v>
      </c>
      <c r="C43" s="9" t="str">
        <f t="shared" si="2"/>
        <v>42</v>
      </c>
      <c r="T43" s="34" t="s">
        <v>156</v>
      </c>
      <c r="U43" s="35" t="s">
        <v>100</v>
      </c>
      <c r="V43" s="35">
        <v>1706</v>
      </c>
      <c r="AJ43" s="21" t="s">
        <v>40</v>
      </c>
      <c r="AK43" s="30">
        <f t="shared" si="5"/>
        <v>42</v>
      </c>
      <c r="AL43" s="30" t="str">
        <f t="shared" si="3"/>
        <v>010442</v>
      </c>
      <c r="AM43" s="38" t="s">
        <v>5625</v>
      </c>
      <c r="AN43" s="39" t="s">
        <v>596</v>
      </c>
      <c r="AP43" s="20" t="e">
        <f t="shared" si="7"/>
        <v>#N/A</v>
      </c>
      <c r="AQ43" s="33" t="str">
        <f t="shared" si="8"/>
        <v/>
      </c>
    </row>
    <row r="44" spans="1:43" x14ac:dyDescent="0.25">
      <c r="A44" s="19" t="str">
        <f t="shared" si="0"/>
        <v>0043</v>
      </c>
      <c r="B44" s="10">
        <f t="shared" si="4"/>
        <v>43</v>
      </c>
      <c r="C44" s="9" t="str">
        <f t="shared" si="2"/>
        <v>43</v>
      </c>
      <c r="T44" s="34" t="s">
        <v>157</v>
      </c>
      <c r="U44" s="35" t="s">
        <v>100</v>
      </c>
      <c r="V44" s="35">
        <v>1707</v>
      </c>
      <c r="AJ44" s="21" t="s">
        <v>40</v>
      </c>
      <c r="AK44" s="30">
        <f t="shared" si="5"/>
        <v>43</v>
      </c>
      <c r="AL44" s="30" t="str">
        <f t="shared" si="3"/>
        <v>010443</v>
      </c>
      <c r="AM44" s="31" t="s">
        <v>5626</v>
      </c>
      <c r="AN44" s="32" t="s">
        <v>597</v>
      </c>
      <c r="AP44" s="20" t="e">
        <f t="shared" si="7"/>
        <v>#N/A</v>
      </c>
      <c r="AQ44" s="33" t="str">
        <f t="shared" si="8"/>
        <v/>
      </c>
    </row>
    <row r="45" spans="1:43" x14ac:dyDescent="0.25">
      <c r="A45" s="19" t="str">
        <f t="shared" si="0"/>
        <v>0044</v>
      </c>
      <c r="B45" s="10">
        <f t="shared" si="4"/>
        <v>44</v>
      </c>
      <c r="C45" s="9" t="str">
        <f t="shared" si="2"/>
        <v>44</v>
      </c>
      <c r="T45" s="34" t="s">
        <v>158</v>
      </c>
      <c r="U45" s="35" t="s">
        <v>100</v>
      </c>
      <c r="V45" s="35" t="s">
        <v>49</v>
      </c>
      <c r="AJ45" s="21" t="s">
        <v>41</v>
      </c>
      <c r="AK45" s="30">
        <f t="shared" si="5"/>
        <v>44</v>
      </c>
      <c r="AL45" s="30" t="str">
        <f t="shared" si="3"/>
        <v>010544</v>
      </c>
      <c r="AM45" s="38" t="s">
        <v>598</v>
      </c>
      <c r="AN45" s="39" t="s">
        <v>599</v>
      </c>
      <c r="AP45" s="20" t="e">
        <f t="shared" si="7"/>
        <v>#N/A</v>
      </c>
      <c r="AQ45" s="33" t="str">
        <f t="shared" si="8"/>
        <v/>
      </c>
    </row>
    <row r="46" spans="1:43" x14ac:dyDescent="0.25">
      <c r="A46" s="19" t="str">
        <f t="shared" si="0"/>
        <v>0045</v>
      </c>
      <c r="B46" s="10">
        <f t="shared" si="4"/>
        <v>45</v>
      </c>
      <c r="C46" s="9" t="str">
        <f t="shared" si="2"/>
        <v>45</v>
      </c>
      <c r="T46" s="34" t="s">
        <v>159</v>
      </c>
      <c r="U46" s="35" t="s">
        <v>100</v>
      </c>
      <c r="V46" s="35">
        <v>1309</v>
      </c>
      <c r="AJ46" s="21" t="s">
        <v>41</v>
      </c>
      <c r="AK46" s="30">
        <f t="shared" si="5"/>
        <v>45</v>
      </c>
      <c r="AL46" s="30" t="str">
        <f t="shared" si="3"/>
        <v>010545</v>
      </c>
      <c r="AM46" s="31" t="s">
        <v>600</v>
      </c>
      <c r="AN46" s="32" t="s">
        <v>601</v>
      </c>
      <c r="AP46" s="20" t="e">
        <f t="shared" si="7"/>
        <v>#N/A</v>
      </c>
      <c r="AQ46" s="33" t="str">
        <f t="shared" si="8"/>
        <v/>
      </c>
    </row>
    <row r="47" spans="1:43" x14ac:dyDescent="0.25">
      <c r="A47" s="19" t="str">
        <f t="shared" si="0"/>
        <v>0046</v>
      </c>
      <c r="B47" s="10">
        <f t="shared" si="4"/>
        <v>46</v>
      </c>
      <c r="C47" s="9" t="str">
        <f t="shared" si="2"/>
        <v>46</v>
      </c>
      <c r="T47" s="34" t="s">
        <v>160</v>
      </c>
      <c r="U47" s="35" t="s">
        <v>100</v>
      </c>
      <c r="V47" s="35">
        <v>1310</v>
      </c>
      <c r="AJ47" s="21" t="s">
        <v>41</v>
      </c>
      <c r="AK47" s="30">
        <f t="shared" si="5"/>
        <v>46</v>
      </c>
      <c r="AL47" s="30" t="str">
        <f t="shared" si="3"/>
        <v>010546</v>
      </c>
      <c r="AM47" s="38" t="s">
        <v>602</v>
      </c>
      <c r="AN47" s="39" t="s">
        <v>603</v>
      </c>
      <c r="AP47" s="20" t="e">
        <f t="shared" si="7"/>
        <v>#N/A</v>
      </c>
      <c r="AQ47" s="33" t="str">
        <f t="shared" si="8"/>
        <v/>
      </c>
    </row>
    <row r="48" spans="1:43" x14ac:dyDescent="0.25">
      <c r="A48" s="19" t="str">
        <f t="shared" si="0"/>
        <v>0047</v>
      </c>
      <c r="B48" s="10">
        <f t="shared" si="4"/>
        <v>47</v>
      </c>
      <c r="C48" s="9" t="str">
        <f t="shared" si="2"/>
        <v>47</v>
      </c>
      <c r="T48" s="34" t="s">
        <v>161</v>
      </c>
      <c r="U48" s="35" t="s">
        <v>100</v>
      </c>
      <c r="V48" s="35">
        <v>1605</v>
      </c>
      <c r="AJ48" s="21" t="s">
        <v>41</v>
      </c>
      <c r="AK48" s="30">
        <f t="shared" si="5"/>
        <v>47</v>
      </c>
      <c r="AL48" s="30" t="str">
        <f t="shared" si="3"/>
        <v>010547</v>
      </c>
      <c r="AM48" s="31" t="s">
        <v>604</v>
      </c>
      <c r="AN48" s="32" t="s">
        <v>605</v>
      </c>
      <c r="AP48" s="20" t="e">
        <f t="shared" si="7"/>
        <v>#N/A</v>
      </c>
      <c r="AQ48" s="33" t="str">
        <f t="shared" si="8"/>
        <v/>
      </c>
    </row>
    <row r="49" spans="1:43" x14ac:dyDescent="0.25">
      <c r="A49" s="19" t="str">
        <f t="shared" si="0"/>
        <v>0048</v>
      </c>
      <c r="B49" s="10">
        <f t="shared" si="4"/>
        <v>48</v>
      </c>
      <c r="C49" s="9" t="str">
        <f t="shared" si="2"/>
        <v>48</v>
      </c>
      <c r="T49" s="34" t="s">
        <v>162</v>
      </c>
      <c r="U49" s="35" t="s">
        <v>100</v>
      </c>
      <c r="V49" s="35">
        <v>1311</v>
      </c>
      <c r="AJ49" s="21" t="s">
        <v>41</v>
      </c>
      <c r="AK49" s="30">
        <f t="shared" si="5"/>
        <v>48</v>
      </c>
      <c r="AL49" s="30" t="str">
        <f t="shared" si="3"/>
        <v>010548</v>
      </c>
      <c r="AM49" s="38" t="s">
        <v>606</v>
      </c>
      <c r="AN49" s="39" t="s">
        <v>607</v>
      </c>
      <c r="AP49" s="20" t="e">
        <f t="shared" si="7"/>
        <v>#N/A</v>
      </c>
      <c r="AQ49" s="33" t="str">
        <f t="shared" si="8"/>
        <v/>
      </c>
    </row>
    <row r="50" spans="1:43" x14ac:dyDescent="0.25">
      <c r="A50" s="19" t="str">
        <f t="shared" si="0"/>
        <v>0049</v>
      </c>
      <c r="B50" s="10">
        <f t="shared" si="4"/>
        <v>49</v>
      </c>
      <c r="C50" s="9" t="str">
        <f t="shared" si="2"/>
        <v>49</v>
      </c>
      <c r="T50" s="34" t="s">
        <v>163</v>
      </c>
      <c r="U50" s="35" t="s">
        <v>100</v>
      </c>
      <c r="V50" s="35">
        <v>1812</v>
      </c>
      <c r="AJ50" s="21" t="s">
        <v>41</v>
      </c>
      <c r="AK50" s="30">
        <f t="shared" si="5"/>
        <v>49</v>
      </c>
      <c r="AL50" s="30" t="str">
        <f t="shared" si="3"/>
        <v>010549</v>
      </c>
      <c r="AM50" s="31" t="s">
        <v>608</v>
      </c>
      <c r="AN50" s="32" t="s">
        <v>609</v>
      </c>
      <c r="AP50" s="20" t="e">
        <f t="shared" si="7"/>
        <v>#N/A</v>
      </c>
      <c r="AQ50" s="33" t="str">
        <f t="shared" si="8"/>
        <v/>
      </c>
    </row>
    <row r="51" spans="1:43" x14ac:dyDescent="0.25">
      <c r="A51" s="19" t="str">
        <f t="shared" si="0"/>
        <v>0050</v>
      </c>
      <c r="B51" s="10">
        <f t="shared" si="4"/>
        <v>50</v>
      </c>
      <c r="C51" s="9" t="str">
        <f t="shared" si="2"/>
        <v>50</v>
      </c>
      <c r="T51" s="34" t="s">
        <v>164</v>
      </c>
      <c r="U51" s="35" t="s">
        <v>100</v>
      </c>
      <c r="V51" s="35">
        <v>1708</v>
      </c>
      <c r="AJ51" s="21" t="s">
        <v>41</v>
      </c>
      <c r="AK51" s="30">
        <f t="shared" si="5"/>
        <v>50</v>
      </c>
      <c r="AL51" s="30" t="str">
        <f t="shared" si="3"/>
        <v>010550</v>
      </c>
      <c r="AM51" s="38" t="s">
        <v>610</v>
      </c>
      <c r="AN51" s="39" t="s">
        <v>611</v>
      </c>
      <c r="AP51" s="20" t="e">
        <f t="shared" si="7"/>
        <v>#N/A</v>
      </c>
      <c r="AQ51" s="33" t="str">
        <f t="shared" si="8"/>
        <v/>
      </c>
    </row>
    <row r="52" spans="1:43" x14ac:dyDescent="0.25">
      <c r="A52" s="19" t="str">
        <f t="shared" si="0"/>
        <v>0051</v>
      </c>
      <c r="B52" s="10">
        <f t="shared" si="4"/>
        <v>51</v>
      </c>
      <c r="C52" s="9" t="str">
        <f t="shared" si="2"/>
        <v>51</v>
      </c>
      <c r="T52" s="34" t="s">
        <v>165</v>
      </c>
      <c r="U52" s="35" t="s">
        <v>100</v>
      </c>
      <c r="V52" s="35">
        <v>1606</v>
      </c>
      <c r="AJ52" s="21" t="s">
        <v>41</v>
      </c>
      <c r="AK52" s="30">
        <f t="shared" si="5"/>
        <v>51</v>
      </c>
      <c r="AL52" s="30" t="str">
        <f t="shared" si="3"/>
        <v>010551</v>
      </c>
      <c r="AM52" s="31" t="s">
        <v>612</v>
      </c>
      <c r="AN52" s="32" t="s">
        <v>613</v>
      </c>
      <c r="AP52" s="20" t="e">
        <f t="shared" si="7"/>
        <v>#N/A</v>
      </c>
      <c r="AQ52" s="33" t="str">
        <f t="shared" si="8"/>
        <v/>
      </c>
    </row>
    <row r="53" spans="1:43" x14ac:dyDescent="0.25">
      <c r="A53" s="19" t="str">
        <f t="shared" si="0"/>
        <v>0052</v>
      </c>
      <c r="B53" s="10">
        <f t="shared" si="4"/>
        <v>52</v>
      </c>
      <c r="C53" s="9" t="str">
        <f t="shared" si="2"/>
        <v>52</v>
      </c>
      <c r="T53" s="34" t="s">
        <v>166</v>
      </c>
      <c r="U53" s="35" t="s">
        <v>100</v>
      </c>
      <c r="V53" s="35">
        <v>1607</v>
      </c>
      <c r="AJ53" s="21" t="s">
        <v>41</v>
      </c>
      <c r="AK53" s="30">
        <f t="shared" si="5"/>
        <v>52</v>
      </c>
      <c r="AL53" s="30" t="str">
        <f t="shared" si="3"/>
        <v>010552</v>
      </c>
      <c r="AM53" s="38" t="s">
        <v>614</v>
      </c>
      <c r="AN53" s="39" t="s">
        <v>615</v>
      </c>
      <c r="AP53" s="20" t="e">
        <f t="shared" si="7"/>
        <v>#N/A</v>
      </c>
      <c r="AQ53" s="33" t="str">
        <f t="shared" si="8"/>
        <v/>
      </c>
    </row>
    <row r="54" spans="1:43" x14ac:dyDescent="0.25">
      <c r="A54" s="19" t="str">
        <f t="shared" si="0"/>
        <v>0053</v>
      </c>
      <c r="B54" s="10">
        <f t="shared" si="4"/>
        <v>53</v>
      </c>
      <c r="C54" s="9" t="str">
        <f t="shared" si="2"/>
        <v>53</v>
      </c>
      <c r="T54" s="34" t="s">
        <v>167</v>
      </c>
      <c r="U54" s="35" t="s">
        <v>168</v>
      </c>
      <c r="V54" s="35">
        <v>1312</v>
      </c>
      <c r="AJ54" s="21" t="s">
        <v>41</v>
      </c>
      <c r="AK54" s="30">
        <f t="shared" si="5"/>
        <v>53</v>
      </c>
      <c r="AL54" s="30" t="str">
        <f t="shared" si="3"/>
        <v>010553</v>
      </c>
      <c r="AM54" s="31" t="s">
        <v>5627</v>
      </c>
      <c r="AN54" s="32" t="s">
        <v>616</v>
      </c>
      <c r="AP54" s="20" t="e">
        <f t="shared" si="7"/>
        <v>#N/A</v>
      </c>
      <c r="AQ54" s="33" t="str">
        <f t="shared" si="8"/>
        <v/>
      </c>
    </row>
    <row r="55" spans="1:43" x14ac:dyDescent="0.25">
      <c r="A55" s="19" t="str">
        <f t="shared" si="0"/>
        <v>0054</v>
      </c>
      <c r="B55" s="10">
        <f t="shared" si="4"/>
        <v>54</v>
      </c>
      <c r="C55" s="9" t="str">
        <f t="shared" si="2"/>
        <v>54</v>
      </c>
      <c r="T55" s="34" t="s">
        <v>170</v>
      </c>
      <c r="U55" s="35" t="s">
        <v>142</v>
      </c>
      <c r="V55" s="35" t="s">
        <v>169</v>
      </c>
      <c r="AJ55" s="21" t="s">
        <v>42</v>
      </c>
      <c r="AK55" s="30">
        <f t="shared" si="5"/>
        <v>54</v>
      </c>
      <c r="AL55" s="30" t="str">
        <f t="shared" si="3"/>
        <v>010654</v>
      </c>
      <c r="AM55" s="38" t="s">
        <v>617</v>
      </c>
      <c r="AN55" s="39" t="s">
        <v>618</v>
      </c>
      <c r="AP55" s="20" t="e">
        <f t="shared" si="7"/>
        <v>#N/A</v>
      </c>
      <c r="AQ55" s="33" t="str">
        <f t="shared" si="8"/>
        <v/>
      </c>
    </row>
    <row r="56" spans="1:43" x14ac:dyDescent="0.25">
      <c r="A56" s="19" t="str">
        <f t="shared" si="0"/>
        <v>0055</v>
      </c>
      <c r="B56" s="10">
        <f t="shared" si="4"/>
        <v>55</v>
      </c>
      <c r="C56" s="9" t="str">
        <f t="shared" si="2"/>
        <v>55</v>
      </c>
      <c r="T56" s="34" t="s">
        <v>171</v>
      </c>
      <c r="U56" s="35" t="s">
        <v>142</v>
      </c>
      <c r="V56" s="35">
        <v>1313</v>
      </c>
      <c r="AJ56" s="21" t="s">
        <v>42</v>
      </c>
      <c r="AK56" s="30">
        <f t="shared" si="5"/>
        <v>55</v>
      </c>
      <c r="AL56" s="30" t="str">
        <f t="shared" si="3"/>
        <v>010655</v>
      </c>
      <c r="AM56" s="31" t="s">
        <v>619</v>
      </c>
      <c r="AN56" s="32" t="s">
        <v>620</v>
      </c>
      <c r="AP56" s="20" t="e">
        <f t="shared" si="7"/>
        <v>#N/A</v>
      </c>
      <c r="AQ56" s="33" t="str">
        <f t="shared" si="8"/>
        <v/>
      </c>
    </row>
    <row r="57" spans="1:43" x14ac:dyDescent="0.25">
      <c r="A57" s="19" t="str">
        <f t="shared" si="0"/>
        <v>0056</v>
      </c>
      <c r="B57" s="10">
        <f t="shared" si="4"/>
        <v>56</v>
      </c>
      <c r="C57" s="9" t="str">
        <f t="shared" si="2"/>
        <v>56</v>
      </c>
      <c r="T57" s="34" t="s">
        <v>172</v>
      </c>
      <c r="U57" s="35" t="s">
        <v>100</v>
      </c>
      <c r="V57" s="35">
        <v>1813</v>
      </c>
      <c r="AJ57" s="21" t="s">
        <v>42</v>
      </c>
      <c r="AK57" s="30">
        <f t="shared" si="5"/>
        <v>56</v>
      </c>
      <c r="AL57" s="30" t="str">
        <f t="shared" si="3"/>
        <v>010656</v>
      </c>
      <c r="AM57" s="38" t="s">
        <v>621</v>
      </c>
      <c r="AN57" s="39" t="s">
        <v>622</v>
      </c>
      <c r="AP57" s="20" t="e">
        <f t="shared" si="7"/>
        <v>#N/A</v>
      </c>
      <c r="AQ57" s="33" t="str">
        <f t="shared" si="8"/>
        <v/>
      </c>
    </row>
    <row r="58" spans="1:43" x14ac:dyDescent="0.25">
      <c r="A58" s="19" t="str">
        <f t="shared" si="0"/>
        <v>0057</v>
      </c>
      <c r="B58" s="10">
        <f t="shared" si="4"/>
        <v>57</v>
      </c>
      <c r="C58" s="9" t="str">
        <f t="shared" si="2"/>
        <v>57</v>
      </c>
      <c r="T58" s="34" t="s">
        <v>173</v>
      </c>
      <c r="U58" s="35" t="s">
        <v>100</v>
      </c>
      <c r="V58" s="35">
        <v>1709</v>
      </c>
      <c r="AJ58" s="21" t="s">
        <v>42</v>
      </c>
      <c r="AK58" s="30">
        <f t="shared" si="5"/>
        <v>57</v>
      </c>
      <c r="AL58" s="30" t="str">
        <f t="shared" si="3"/>
        <v>010657</v>
      </c>
      <c r="AM58" s="31" t="s">
        <v>623</v>
      </c>
      <c r="AN58" s="32" t="s">
        <v>624</v>
      </c>
      <c r="AP58" s="20" t="e">
        <f t="shared" si="7"/>
        <v>#N/A</v>
      </c>
      <c r="AQ58" s="33" t="str">
        <f t="shared" si="8"/>
        <v/>
      </c>
    </row>
    <row r="59" spans="1:43" x14ac:dyDescent="0.25">
      <c r="A59" s="19" t="str">
        <f t="shared" si="0"/>
        <v>0058</v>
      </c>
      <c r="B59" s="10">
        <f t="shared" si="4"/>
        <v>58</v>
      </c>
      <c r="C59" s="9" t="str">
        <f t="shared" si="2"/>
        <v>58</v>
      </c>
      <c r="T59" s="34" t="s">
        <v>174</v>
      </c>
      <c r="U59" s="35" t="s">
        <v>100</v>
      </c>
      <c r="V59" s="35">
        <v>1710</v>
      </c>
      <c r="AJ59" s="21" t="s">
        <v>42</v>
      </c>
      <c r="AK59" s="30">
        <f t="shared" si="5"/>
        <v>58</v>
      </c>
      <c r="AL59" s="30" t="str">
        <f t="shared" si="3"/>
        <v>010658</v>
      </c>
      <c r="AM59" s="38" t="s">
        <v>5628</v>
      </c>
      <c r="AN59" s="39" t="s">
        <v>625</v>
      </c>
      <c r="AP59" s="20" t="e">
        <f t="shared" si="7"/>
        <v>#N/A</v>
      </c>
      <c r="AQ59" s="33" t="str">
        <f t="shared" si="8"/>
        <v/>
      </c>
    </row>
    <row r="60" spans="1:43" x14ac:dyDescent="0.25">
      <c r="A60" s="19" t="str">
        <f t="shared" si="0"/>
        <v>0059</v>
      </c>
      <c r="B60" s="10">
        <f t="shared" si="4"/>
        <v>59</v>
      </c>
      <c r="C60" s="9" t="str">
        <f t="shared" si="2"/>
        <v>59</v>
      </c>
      <c r="T60" s="34" t="s">
        <v>175</v>
      </c>
      <c r="U60" s="35" t="s">
        <v>100</v>
      </c>
      <c r="V60" s="35" t="s">
        <v>45</v>
      </c>
      <c r="AJ60" s="21" t="s">
        <v>42</v>
      </c>
      <c r="AK60" s="30">
        <f t="shared" si="5"/>
        <v>59</v>
      </c>
      <c r="AL60" s="30" t="str">
        <f t="shared" si="3"/>
        <v>010659</v>
      </c>
      <c r="AM60" s="31" t="s">
        <v>5629</v>
      </c>
      <c r="AN60" s="32" t="s">
        <v>626</v>
      </c>
      <c r="AP60" s="20" t="e">
        <f t="shared" si="7"/>
        <v>#N/A</v>
      </c>
      <c r="AQ60" s="33" t="str">
        <f t="shared" si="8"/>
        <v/>
      </c>
    </row>
    <row r="61" spans="1:43" x14ac:dyDescent="0.25">
      <c r="A61" s="19" t="str">
        <f t="shared" si="0"/>
        <v>0060</v>
      </c>
      <c r="B61" s="10">
        <f t="shared" si="4"/>
        <v>60</v>
      </c>
      <c r="C61" s="9" t="str">
        <f t="shared" si="2"/>
        <v>60</v>
      </c>
      <c r="T61" s="34" t="s">
        <v>176</v>
      </c>
      <c r="U61" s="35" t="s">
        <v>100</v>
      </c>
      <c r="V61" s="35">
        <v>1711</v>
      </c>
      <c r="AJ61" s="21" t="s">
        <v>43</v>
      </c>
      <c r="AK61" s="30">
        <f t="shared" si="5"/>
        <v>60</v>
      </c>
      <c r="AL61" s="30" t="str">
        <f t="shared" si="3"/>
        <v>010760</v>
      </c>
      <c r="AM61" s="38" t="s">
        <v>126</v>
      </c>
      <c r="AN61" s="39" t="s">
        <v>627</v>
      </c>
      <c r="AP61" s="20" t="e">
        <f t="shared" si="7"/>
        <v>#N/A</v>
      </c>
      <c r="AQ61" s="33" t="str">
        <f t="shared" si="8"/>
        <v/>
      </c>
    </row>
    <row r="62" spans="1:43" x14ac:dyDescent="0.25">
      <c r="A62" s="19" t="str">
        <f t="shared" si="0"/>
        <v>0061</v>
      </c>
      <c r="B62" s="10">
        <f t="shared" si="4"/>
        <v>61</v>
      </c>
      <c r="C62" s="9" t="str">
        <f t="shared" si="2"/>
        <v>61</v>
      </c>
      <c r="T62" s="34" t="s">
        <v>177</v>
      </c>
      <c r="U62" s="35" t="s">
        <v>100</v>
      </c>
      <c r="V62" s="35">
        <v>1314</v>
      </c>
      <c r="AJ62" s="21" t="s">
        <v>43</v>
      </c>
      <c r="AK62" s="30">
        <f t="shared" si="5"/>
        <v>61</v>
      </c>
      <c r="AL62" s="30" t="str">
        <f t="shared" si="3"/>
        <v>010761</v>
      </c>
      <c r="AM62" s="31" t="s">
        <v>628</v>
      </c>
      <c r="AN62" s="39" t="s">
        <v>629</v>
      </c>
      <c r="AP62" s="20" t="e">
        <f t="shared" si="7"/>
        <v>#N/A</v>
      </c>
      <c r="AQ62" s="33" t="str">
        <f t="shared" si="8"/>
        <v/>
      </c>
    </row>
    <row r="63" spans="1:43" x14ac:dyDescent="0.25">
      <c r="A63" s="19" t="str">
        <f t="shared" si="0"/>
        <v>0062</v>
      </c>
      <c r="B63" s="10">
        <f t="shared" si="4"/>
        <v>62</v>
      </c>
      <c r="C63" s="9" t="str">
        <f t="shared" si="2"/>
        <v>62</v>
      </c>
      <c r="T63" s="34" t="s">
        <v>178</v>
      </c>
      <c r="U63" s="35" t="s">
        <v>100</v>
      </c>
      <c r="V63" s="35" t="s">
        <v>53</v>
      </c>
      <c r="AJ63" s="21" t="s">
        <v>43</v>
      </c>
      <c r="AK63" s="30">
        <f t="shared" si="5"/>
        <v>62</v>
      </c>
      <c r="AL63" s="30" t="str">
        <f t="shared" si="3"/>
        <v>010762</v>
      </c>
      <c r="AM63" s="38" t="s">
        <v>630</v>
      </c>
      <c r="AN63" s="39" t="s">
        <v>631</v>
      </c>
      <c r="AQ63" s="43"/>
    </row>
    <row r="64" spans="1:43" x14ac:dyDescent="0.25">
      <c r="A64" s="19" t="str">
        <f t="shared" si="0"/>
        <v>0063</v>
      </c>
      <c r="B64" s="10">
        <f t="shared" si="4"/>
        <v>63</v>
      </c>
      <c r="C64" s="9" t="str">
        <f t="shared" si="2"/>
        <v>63</v>
      </c>
      <c r="T64" s="34" t="s">
        <v>179</v>
      </c>
      <c r="U64" s="35" t="s">
        <v>100</v>
      </c>
      <c r="V64" s="35">
        <v>1815</v>
      </c>
      <c r="AJ64" s="21" t="s">
        <v>43</v>
      </c>
      <c r="AK64" s="30">
        <f t="shared" si="5"/>
        <v>63</v>
      </c>
      <c r="AL64" s="30" t="str">
        <f t="shared" si="3"/>
        <v>010763</v>
      </c>
      <c r="AM64" s="31" t="s">
        <v>5630</v>
      </c>
      <c r="AN64" s="32" t="s">
        <v>632</v>
      </c>
      <c r="AQ64" s="43"/>
    </row>
    <row r="65" spans="1:43" x14ac:dyDescent="0.25">
      <c r="A65" s="19" t="str">
        <f t="shared" si="0"/>
        <v>0064</v>
      </c>
      <c r="B65" s="10">
        <f t="shared" si="4"/>
        <v>64</v>
      </c>
      <c r="C65" s="9" t="str">
        <f t="shared" si="2"/>
        <v>64</v>
      </c>
      <c r="T65" s="34" t="s">
        <v>180</v>
      </c>
      <c r="U65" s="35" t="s">
        <v>100</v>
      </c>
      <c r="V65" s="35">
        <v>1818</v>
      </c>
      <c r="AJ65" s="21" t="s">
        <v>44</v>
      </c>
      <c r="AK65" s="30">
        <f t="shared" si="5"/>
        <v>64</v>
      </c>
      <c r="AL65" s="30" t="str">
        <f t="shared" si="3"/>
        <v>010864</v>
      </c>
      <c r="AM65" s="38" t="s">
        <v>633</v>
      </c>
      <c r="AN65" s="39" t="s">
        <v>634</v>
      </c>
      <c r="AQ65" s="43"/>
    </row>
    <row r="66" spans="1:43" x14ac:dyDescent="0.25">
      <c r="A66" s="19" t="str">
        <f t="shared" ref="A66:A129" si="9">TEXT(B66,"0000")</f>
        <v>0065</v>
      </c>
      <c r="B66" s="10">
        <f t="shared" si="4"/>
        <v>65</v>
      </c>
      <c r="C66" s="9" t="str">
        <f t="shared" si="2"/>
        <v>65</v>
      </c>
      <c r="T66" s="34" t="s">
        <v>181</v>
      </c>
      <c r="U66" s="35" t="s">
        <v>100</v>
      </c>
      <c r="V66" s="35">
        <v>1819</v>
      </c>
      <c r="AJ66" s="21" t="s">
        <v>44</v>
      </c>
      <c r="AK66" s="30">
        <f t="shared" si="5"/>
        <v>65</v>
      </c>
      <c r="AL66" s="30" t="str">
        <f t="shared" si="3"/>
        <v>010865</v>
      </c>
      <c r="AM66" s="31" t="s">
        <v>635</v>
      </c>
      <c r="AN66" s="32" t="s">
        <v>636</v>
      </c>
    </row>
    <row r="67" spans="1:43" x14ac:dyDescent="0.25">
      <c r="A67" s="19" t="str">
        <f t="shared" si="9"/>
        <v>0066</v>
      </c>
      <c r="B67" s="10">
        <f t="shared" si="4"/>
        <v>66</v>
      </c>
      <c r="C67" s="9" t="str">
        <f t="shared" ref="C67:C130" si="10">TEXT(B67,"00")</f>
        <v>66</v>
      </c>
      <c r="T67" s="34" t="s">
        <v>182</v>
      </c>
      <c r="U67" s="35" t="s">
        <v>100</v>
      </c>
      <c r="V67" s="35">
        <v>1820</v>
      </c>
      <c r="AJ67" s="21" t="s">
        <v>44</v>
      </c>
      <c r="AK67" s="30">
        <f t="shared" si="5"/>
        <v>66</v>
      </c>
      <c r="AL67" s="30" t="str">
        <f t="shared" ref="AL67:AL130" si="11">CONCATENATE(AJ67,AK67)</f>
        <v>010866</v>
      </c>
      <c r="AM67" s="38" t="s">
        <v>637</v>
      </c>
      <c r="AN67" s="39" t="s">
        <v>638</v>
      </c>
    </row>
    <row r="68" spans="1:43" x14ac:dyDescent="0.25">
      <c r="A68" s="19" t="str">
        <f t="shared" si="9"/>
        <v>0067</v>
      </c>
      <c r="B68" s="10">
        <f t="shared" ref="B68:B131" si="12">B67+1</f>
        <v>67</v>
      </c>
      <c r="C68" s="9" t="str">
        <f t="shared" si="10"/>
        <v>67</v>
      </c>
      <c r="T68" s="34" t="s">
        <v>184</v>
      </c>
      <c r="U68" s="35" t="s">
        <v>100</v>
      </c>
      <c r="V68" s="35" t="s">
        <v>183</v>
      </c>
      <c r="AJ68" s="21" t="s">
        <v>44</v>
      </c>
      <c r="AK68" s="30">
        <f t="shared" ref="AK68:AK131" si="13">AK67+1</f>
        <v>67</v>
      </c>
      <c r="AL68" s="30" t="str">
        <f t="shared" si="11"/>
        <v>010867</v>
      </c>
      <c r="AM68" s="31" t="s">
        <v>5631</v>
      </c>
      <c r="AN68" s="32" t="s">
        <v>639</v>
      </c>
    </row>
    <row r="69" spans="1:43" x14ac:dyDescent="0.25">
      <c r="A69" s="19" t="str">
        <f t="shared" si="9"/>
        <v>0068</v>
      </c>
      <c r="B69" s="10">
        <f t="shared" si="12"/>
        <v>68</v>
      </c>
      <c r="C69" s="9" t="str">
        <f t="shared" si="10"/>
        <v>68</v>
      </c>
      <c r="T69" s="34" t="s">
        <v>186</v>
      </c>
      <c r="U69" s="35" t="s">
        <v>100</v>
      </c>
      <c r="V69" s="35" t="s">
        <v>185</v>
      </c>
      <c r="AJ69" s="21" t="s">
        <v>44</v>
      </c>
      <c r="AK69" s="30">
        <f t="shared" si="13"/>
        <v>68</v>
      </c>
      <c r="AL69" s="30" t="str">
        <f t="shared" si="11"/>
        <v>010868</v>
      </c>
      <c r="AM69" s="38" t="s">
        <v>5632</v>
      </c>
      <c r="AN69" s="39" t="s">
        <v>640</v>
      </c>
    </row>
    <row r="70" spans="1:43" x14ac:dyDescent="0.25">
      <c r="A70" s="19" t="str">
        <f t="shared" si="9"/>
        <v>0069</v>
      </c>
      <c r="B70" s="10">
        <f t="shared" si="12"/>
        <v>69</v>
      </c>
      <c r="C70" s="9" t="str">
        <f t="shared" si="10"/>
        <v>69</v>
      </c>
      <c r="T70" s="34" t="s">
        <v>187</v>
      </c>
      <c r="U70" s="35" t="s">
        <v>142</v>
      </c>
      <c r="V70" s="35">
        <v>1318</v>
      </c>
      <c r="AJ70" s="21" t="s">
        <v>45</v>
      </c>
      <c r="AK70" s="30">
        <f t="shared" si="13"/>
        <v>69</v>
      </c>
      <c r="AL70" s="30" t="str">
        <f t="shared" si="11"/>
        <v>010969</v>
      </c>
      <c r="AM70" s="31" t="s">
        <v>641</v>
      </c>
      <c r="AN70" s="32" t="s">
        <v>642</v>
      </c>
    </row>
    <row r="71" spans="1:43" x14ac:dyDescent="0.25">
      <c r="A71" s="19" t="str">
        <f t="shared" si="9"/>
        <v>0070</v>
      </c>
      <c r="B71" s="10">
        <f t="shared" si="12"/>
        <v>70</v>
      </c>
      <c r="C71" s="9" t="str">
        <f t="shared" si="10"/>
        <v>70</v>
      </c>
      <c r="T71" s="34" t="s">
        <v>188</v>
      </c>
      <c r="U71" s="35" t="s">
        <v>100</v>
      </c>
      <c r="V71" s="35" t="s">
        <v>50</v>
      </c>
      <c r="AJ71" s="21" t="s">
        <v>45</v>
      </c>
      <c r="AK71" s="30">
        <f t="shared" si="13"/>
        <v>70</v>
      </c>
      <c r="AL71" s="30" t="str">
        <f t="shared" si="11"/>
        <v>010970</v>
      </c>
      <c r="AM71" s="38" t="s">
        <v>643</v>
      </c>
      <c r="AN71" s="39" t="s">
        <v>644</v>
      </c>
    </row>
    <row r="72" spans="1:43" x14ac:dyDescent="0.25">
      <c r="A72" s="19" t="str">
        <f t="shared" si="9"/>
        <v>0071</v>
      </c>
      <c r="B72" s="10">
        <f t="shared" si="12"/>
        <v>71</v>
      </c>
      <c r="C72" s="9" t="str">
        <f t="shared" si="10"/>
        <v>71</v>
      </c>
      <c r="T72" s="34" t="s">
        <v>189</v>
      </c>
      <c r="U72" s="35" t="s">
        <v>100</v>
      </c>
      <c r="V72" s="35">
        <v>1608</v>
      </c>
      <c r="AJ72" s="21" t="s">
        <v>45</v>
      </c>
      <c r="AK72" s="30">
        <f t="shared" si="13"/>
        <v>71</v>
      </c>
      <c r="AL72" s="30" t="str">
        <f t="shared" si="11"/>
        <v>010971</v>
      </c>
      <c r="AM72" s="31" t="s">
        <v>645</v>
      </c>
      <c r="AN72" s="32" t="s">
        <v>646</v>
      </c>
    </row>
    <row r="73" spans="1:43" x14ac:dyDescent="0.25">
      <c r="A73" s="19" t="str">
        <f t="shared" si="9"/>
        <v>0072</v>
      </c>
      <c r="B73" s="10">
        <f t="shared" si="12"/>
        <v>72</v>
      </c>
      <c r="C73" s="9" t="str">
        <f t="shared" si="10"/>
        <v>72</v>
      </c>
      <c r="T73" s="34" t="s">
        <v>190</v>
      </c>
      <c r="U73" s="35" t="s">
        <v>100</v>
      </c>
      <c r="V73" s="35">
        <v>1315</v>
      </c>
      <c r="AJ73" s="21" t="s">
        <v>45</v>
      </c>
      <c r="AK73" s="30">
        <f t="shared" si="13"/>
        <v>72</v>
      </c>
      <c r="AL73" s="30" t="str">
        <f t="shared" si="11"/>
        <v>010972</v>
      </c>
      <c r="AM73" s="38" t="s">
        <v>647</v>
      </c>
      <c r="AN73" s="39" t="s">
        <v>648</v>
      </c>
    </row>
    <row r="74" spans="1:43" x14ac:dyDescent="0.25">
      <c r="A74" s="19" t="str">
        <f t="shared" si="9"/>
        <v>0073</v>
      </c>
      <c r="B74" s="10">
        <f t="shared" si="12"/>
        <v>73</v>
      </c>
      <c r="C74" s="9" t="str">
        <f t="shared" si="10"/>
        <v>73</v>
      </c>
      <c r="T74" s="34" t="s">
        <v>191</v>
      </c>
      <c r="U74" s="35" t="s">
        <v>100</v>
      </c>
      <c r="V74" s="35">
        <v>1712</v>
      </c>
      <c r="AJ74" s="21" t="s">
        <v>45</v>
      </c>
      <c r="AK74" s="30">
        <f t="shared" si="13"/>
        <v>73</v>
      </c>
      <c r="AL74" s="30" t="str">
        <f t="shared" si="11"/>
        <v>010973</v>
      </c>
      <c r="AM74" s="31" t="s">
        <v>617</v>
      </c>
      <c r="AN74" s="32" t="s">
        <v>649</v>
      </c>
    </row>
    <row r="75" spans="1:43" x14ac:dyDescent="0.25">
      <c r="A75" s="19" t="str">
        <f t="shared" si="9"/>
        <v>0074</v>
      </c>
      <c r="B75" s="10">
        <f t="shared" si="12"/>
        <v>74</v>
      </c>
      <c r="C75" s="9" t="str">
        <f t="shared" si="10"/>
        <v>74</v>
      </c>
      <c r="T75" s="34" t="s">
        <v>192</v>
      </c>
      <c r="U75" s="35" t="s">
        <v>100</v>
      </c>
      <c r="V75" s="35">
        <v>1609</v>
      </c>
      <c r="AJ75" s="21" t="s">
        <v>45</v>
      </c>
      <c r="AK75" s="30">
        <f t="shared" si="13"/>
        <v>74</v>
      </c>
      <c r="AL75" s="30" t="str">
        <f t="shared" si="11"/>
        <v>010974</v>
      </c>
      <c r="AM75" s="38" t="s">
        <v>650</v>
      </c>
      <c r="AN75" s="39" t="s">
        <v>651</v>
      </c>
    </row>
    <row r="76" spans="1:43" x14ac:dyDescent="0.25">
      <c r="A76" s="19" t="str">
        <f t="shared" si="9"/>
        <v>0075</v>
      </c>
      <c r="B76" s="10">
        <f t="shared" si="12"/>
        <v>75</v>
      </c>
      <c r="C76" s="9" t="str">
        <f t="shared" si="10"/>
        <v>75</v>
      </c>
      <c r="T76" s="34" t="s">
        <v>194</v>
      </c>
      <c r="U76" s="35" t="s">
        <v>100</v>
      </c>
      <c r="V76" s="35" t="s">
        <v>193</v>
      </c>
      <c r="AJ76" s="21" t="s">
        <v>45</v>
      </c>
      <c r="AK76" s="30">
        <f t="shared" si="13"/>
        <v>75</v>
      </c>
      <c r="AL76" s="30" t="str">
        <f t="shared" si="11"/>
        <v>010975</v>
      </c>
      <c r="AM76" s="31" t="s">
        <v>652</v>
      </c>
      <c r="AN76" s="32" t="s">
        <v>653</v>
      </c>
    </row>
    <row r="77" spans="1:43" x14ac:dyDescent="0.25">
      <c r="A77" s="19" t="str">
        <f t="shared" si="9"/>
        <v>0076</v>
      </c>
      <c r="B77" s="10">
        <f t="shared" si="12"/>
        <v>76</v>
      </c>
      <c r="C77" s="9" t="str">
        <f t="shared" si="10"/>
        <v>76</v>
      </c>
      <c r="T77" s="34" t="s">
        <v>195</v>
      </c>
      <c r="U77" s="35" t="s">
        <v>100</v>
      </c>
      <c r="V77" s="35">
        <v>1316</v>
      </c>
      <c r="AJ77" s="21" t="s">
        <v>45</v>
      </c>
      <c r="AK77" s="30">
        <f t="shared" si="13"/>
        <v>76</v>
      </c>
      <c r="AL77" s="30" t="str">
        <f t="shared" si="11"/>
        <v>010976</v>
      </c>
      <c r="AM77" s="38" t="s">
        <v>654</v>
      </c>
      <c r="AN77" s="39" t="s">
        <v>655</v>
      </c>
    </row>
    <row r="78" spans="1:43" x14ac:dyDescent="0.25">
      <c r="A78" s="19" t="str">
        <f t="shared" si="9"/>
        <v>0077</v>
      </c>
      <c r="B78" s="10">
        <f t="shared" si="12"/>
        <v>77</v>
      </c>
      <c r="C78" s="9" t="str">
        <f t="shared" si="10"/>
        <v>77</v>
      </c>
      <c r="T78" s="34" t="s">
        <v>197</v>
      </c>
      <c r="U78" s="35" t="s">
        <v>100</v>
      </c>
      <c r="V78" s="35" t="s">
        <v>196</v>
      </c>
      <c r="AJ78" s="21" t="s">
        <v>45</v>
      </c>
      <c r="AK78" s="30">
        <f t="shared" si="13"/>
        <v>77</v>
      </c>
      <c r="AL78" s="30" t="str">
        <f t="shared" si="11"/>
        <v>010977</v>
      </c>
      <c r="AM78" s="31" t="s">
        <v>656</v>
      </c>
      <c r="AN78" s="32" t="s">
        <v>657</v>
      </c>
    </row>
    <row r="79" spans="1:43" x14ac:dyDescent="0.25">
      <c r="A79" s="19" t="str">
        <f t="shared" si="9"/>
        <v>0078</v>
      </c>
      <c r="B79" s="10">
        <f t="shared" si="12"/>
        <v>78</v>
      </c>
      <c r="C79" s="9" t="str">
        <f t="shared" si="10"/>
        <v>78</v>
      </c>
      <c r="T79" s="34" t="s">
        <v>198</v>
      </c>
      <c r="U79" s="35" t="s">
        <v>100</v>
      </c>
      <c r="V79" s="35">
        <v>1610</v>
      </c>
      <c r="AJ79" s="21" t="s">
        <v>45</v>
      </c>
      <c r="AK79" s="30">
        <f t="shared" si="13"/>
        <v>78</v>
      </c>
      <c r="AL79" s="30" t="str">
        <f t="shared" si="11"/>
        <v>010978</v>
      </c>
      <c r="AM79" s="38" t="s">
        <v>658</v>
      </c>
      <c r="AN79" s="39" t="s">
        <v>659</v>
      </c>
    </row>
    <row r="80" spans="1:43" x14ac:dyDescent="0.25">
      <c r="A80" s="19" t="str">
        <f t="shared" si="9"/>
        <v>0079</v>
      </c>
      <c r="B80" s="10">
        <f t="shared" si="12"/>
        <v>79</v>
      </c>
      <c r="C80" s="9" t="str">
        <f t="shared" si="10"/>
        <v>79</v>
      </c>
      <c r="T80" s="34" t="s">
        <v>200</v>
      </c>
      <c r="U80" s="35" t="s">
        <v>100</v>
      </c>
      <c r="V80" s="35" t="s">
        <v>199</v>
      </c>
      <c r="AJ80" s="21" t="s">
        <v>45</v>
      </c>
      <c r="AK80" s="30">
        <f t="shared" si="13"/>
        <v>79</v>
      </c>
      <c r="AL80" s="30" t="str">
        <f t="shared" si="11"/>
        <v>010979</v>
      </c>
      <c r="AM80" s="31" t="s">
        <v>660</v>
      </c>
      <c r="AN80" s="32" t="s">
        <v>661</v>
      </c>
    </row>
    <row r="81" spans="1:40" x14ac:dyDescent="0.25">
      <c r="A81" s="19" t="str">
        <f t="shared" si="9"/>
        <v>0080</v>
      </c>
      <c r="B81" s="10">
        <f t="shared" si="12"/>
        <v>80</v>
      </c>
      <c r="C81" s="9" t="str">
        <f t="shared" si="10"/>
        <v>80</v>
      </c>
      <c r="T81" s="34" t="s">
        <v>202</v>
      </c>
      <c r="U81" s="35" t="s">
        <v>100</v>
      </c>
      <c r="V81" s="35" t="s">
        <v>201</v>
      </c>
      <c r="AJ81" s="21" t="s">
        <v>45</v>
      </c>
      <c r="AK81" s="30">
        <f t="shared" si="13"/>
        <v>80</v>
      </c>
      <c r="AL81" s="30" t="str">
        <f t="shared" si="11"/>
        <v>010980</v>
      </c>
      <c r="AM81" s="38" t="s">
        <v>662</v>
      </c>
      <c r="AN81" s="39" t="s">
        <v>663</v>
      </c>
    </row>
    <row r="82" spans="1:40" x14ac:dyDescent="0.25">
      <c r="A82" s="19" t="str">
        <f t="shared" si="9"/>
        <v>0081</v>
      </c>
      <c r="B82" s="10">
        <f t="shared" si="12"/>
        <v>81</v>
      </c>
      <c r="C82" s="9" t="str">
        <f t="shared" si="10"/>
        <v>81</v>
      </c>
      <c r="T82" s="34" t="s">
        <v>203</v>
      </c>
      <c r="U82" s="35" t="s">
        <v>100</v>
      </c>
      <c r="V82" s="35">
        <v>1317</v>
      </c>
      <c r="AJ82" s="21" t="s">
        <v>45</v>
      </c>
      <c r="AK82" s="30">
        <f t="shared" si="13"/>
        <v>81</v>
      </c>
      <c r="AL82" s="30" t="str">
        <f t="shared" si="11"/>
        <v>010981</v>
      </c>
      <c r="AM82" s="31" t="s">
        <v>664</v>
      </c>
      <c r="AN82" s="32" t="s">
        <v>665</v>
      </c>
    </row>
    <row r="83" spans="1:40" x14ac:dyDescent="0.25">
      <c r="A83" s="19" t="str">
        <f t="shared" si="9"/>
        <v>0082</v>
      </c>
      <c r="B83" s="10">
        <f t="shared" si="12"/>
        <v>82</v>
      </c>
      <c r="C83" s="9" t="str">
        <f t="shared" si="10"/>
        <v>82</v>
      </c>
      <c r="T83" s="34" t="s">
        <v>204</v>
      </c>
      <c r="U83" s="35" t="s">
        <v>100</v>
      </c>
      <c r="V83" s="35">
        <v>1713</v>
      </c>
      <c r="AJ83" s="21" t="s">
        <v>45</v>
      </c>
      <c r="AK83" s="30">
        <f t="shared" si="13"/>
        <v>82</v>
      </c>
      <c r="AL83" s="30" t="str">
        <f t="shared" si="11"/>
        <v>010982</v>
      </c>
      <c r="AM83" s="38" t="s">
        <v>666</v>
      </c>
      <c r="AN83" s="39" t="s">
        <v>667</v>
      </c>
    </row>
    <row r="84" spans="1:40" x14ac:dyDescent="0.25">
      <c r="A84" s="19" t="str">
        <f t="shared" si="9"/>
        <v>0083</v>
      </c>
      <c r="B84" s="10">
        <f t="shared" si="12"/>
        <v>83</v>
      </c>
      <c r="C84" s="9" t="str">
        <f t="shared" si="10"/>
        <v>83</v>
      </c>
      <c r="T84" s="34" t="s">
        <v>205</v>
      </c>
      <c r="U84" s="35" t="s">
        <v>100</v>
      </c>
      <c r="V84" s="35">
        <v>1714</v>
      </c>
      <c r="AJ84" s="21" t="s">
        <v>45</v>
      </c>
      <c r="AK84" s="30">
        <f t="shared" si="13"/>
        <v>83</v>
      </c>
      <c r="AL84" s="30" t="str">
        <f t="shared" si="11"/>
        <v>010983</v>
      </c>
      <c r="AM84" s="31" t="s">
        <v>668</v>
      </c>
      <c r="AN84" s="32" t="s">
        <v>669</v>
      </c>
    </row>
    <row r="85" spans="1:40" x14ac:dyDescent="0.25">
      <c r="A85" s="19" t="str">
        <f t="shared" si="9"/>
        <v>0084</v>
      </c>
      <c r="B85" s="10">
        <f t="shared" si="12"/>
        <v>84</v>
      </c>
      <c r="C85" s="9" t="str">
        <f t="shared" si="10"/>
        <v>84</v>
      </c>
      <c r="T85" s="34" t="s">
        <v>207</v>
      </c>
      <c r="U85" s="35" t="s">
        <v>100</v>
      </c>
      <c r="V85" s="35" t="s">
        <v>206</v>
      </c>
      <c r="AJ85" s="21" t="s">
        <v>45</v>
      </c>
      <c r="AK85" s="30">
        <f t="shared" si="13"/>
        <v>84</v>
      </c>
      <c r="AL85" s="30" t="str">
        <f t="shared" si="11"/>
        <v>010984</v>
      </c>
      <c r="AM85" s="38" t="s">
        <v>670</v>
      </c>
      <c r="AN85" s="39" t="s">
        <v>671</v>
      </c>
    </row>
    <row r="86" spans="1:40" x14ac:dyDescent="0.25">
      <c r="A86" s="19" t="str">
        <f t="shared" si="9"/>
        <v>0085</v>
      </c>
      <c r="B86" s="10">
        <f t="shared" si="12"/>
        <v>85</v>
      </c>
      <c r="C86" s="9" t="str">
        <f t="shared" si="10"/>
        <v>85</v>
      </c>
      <c r="T86" s="34" t="s">
        <v>209</v>
      </c>
      <c r="U86" s="35" t="s">
        <v>100</v>
      </c>
      <c r="V86" s="35" t="s">
        <v>208</v>
      </c>
      <c r="AJ86" s="21" t="s">
        <v>45</v>
      </c>
      <c r="AK86" s="30">
        <f t="shared" si="13"/>
        <v>85</v>
      </c>
      <c r="AL86" s="30" t="str">
        <f t="shared" si="11"/>
        <v>010985</v>
      </c>
      <c r="AM86" s="31" t="s">
        <v>5633</v>
      </c>
      <c r="AN86" s="32" t="s">
        <v>672</v>
      </c>
    </row>
    <row r="87" spans="1:40" x14ac:dyDescent="0.25">
      <c r="A87" s="19" t="str">
        <f t="shared" si="9"/>
        <v>0086</v>
      </c>
      <c r="B87" s="10">
        <f t="shared" si="12"/>
        <v>86</v>
      </c>
      <c r="C87" s="9" t="str">
        <f t="shared" si="10"/>
        <v>86</v>
      </c>
      <c r="T87" s="34" t="s">
        <v>211</v>
      </c>
      <c r="U87" s="35" t="s">
        <v>100</v>
      </c>
      <c r="V87" s="35" t="s">
        <v>210</v>
      </c>
      <c r="AJ87" s="21" t="s">
        <v>45</v>
      </c>
      <c r="AK87" s="30">
        <f t="shared" si="13"/>
        <v>86</v>
      </c>
      <c r="AL87" s="30" t="str">
        <f t="shared" si="11"/>
        <v>010986</v>
      </c>
      <c r="AM87" s="38" t="s">
        <v>5634</v>
      </c>
      <c r="AN87" s="39" t="s">
        <v>673</v>
      </c>
    </row>
    <row r="88" spans="1:40" x14ac:dyDescent="0.25">
      <c r="A88" s="19" t="str">
        <f t="shared" si="9"/>
        <v>0087</v>
      </c>
      <c r="B88" s="10">
        <f t="shared" si="12"/>
        <v>87</v>
      </c>
      <c r="C88" s="9" t="str">
        <f t="shared" si="10"/>
        <v>87</v>
      </c>
      <c r="T88" s="34" t="s">
        <v>213</v>
      </c>
      <c r="U88" s="35" t="s">
        <v>100</v>
      </c>
      <c r="V88" s="35" t="s">
        <v>212</v>
      </c>
      <c r="AJ88" s="21" t="s">
        <v>45</v>
      </c>
      <c r="AK88" s="30">
        <f t="shared" si="13"/>
        <v>87</v>
      </c>
      <c r="AL88" s="30" t="str">
        <f t="shared" si="11"/>
        <v>010987</v>
      </c>
      <c r="AM88" s="31" t="s">
        <v>5635</v>
      </c>
      <c r="AN88" s="32" t="s">
        <v>674</v>
      </c>
    </row>
    <row r="89" spans="1:40" x14ac:dyDescent="0.25">
      <c r="A89" s="19" t="str">
        <f t="shared" si="9"/>
        <v>0088</v>
      </c>
      <c r="B89" s="10">
        <f t="shared" si="12"/>
        <v>88</v>
      </c>
      <c r="C89" s="9" t="str">
        <f t="shared" si="10"/>
        <v>88</v>
      </c>
      <c r="U89" s="9"/>
      <c r="AJ89" s="21" t="s">
        <v>45</v>
      </c>
      <c r="AK89" s="30">
        <f t="shared" si="13"/>
        <v>88</v>
      </c>
      <c r="AL89" s="30" t="str">
        <f t="shared" si="11"/>
        <v>010988</v>
      </c>
      <c r="AM89" s="38" t="s">
        <v>5636</v>
      </c>
      <c r="AN89" s="39" t="s">
        <v>675</v>
      </c>
    </row>
    <row r="90" spans="1:40" x14ac:dyDescent="0.25">
      <c r="A90" s="19" t="str">
        <f t="shared" si="9"/>
        <v>0089</v>
      </c>
      <c r="B90" s="10">
        <f t="shared" si="12"/>
        <v>89</v>
      </c>
      <c r="C90" s="9" t="str">
        <f t="shared" si="10"/>
        <v>89</v>
      </c>
      <c r="T90" s="24" t="s">
        <v>214</v>
      </c>
      <c r="U90" s="25"/>
      <c r="V90" s="25">
        <v>102</v>
      </c>
      <c r="AJ90" s="21" t="s">
        <v>45</v>
      </c>
      <c r="AK90" s="30">
        <f t="shared" si="13"/>
        <v>89</v>
      </c>
      <c r="AL90" s="30" t="str">
        <f t="shared" si="11"/>
        <v>010989</v>
      </c>
      <c r="AM90" s="31" t="s">
        <v>5637</v>
      </c>
      <c r="AN90" s="32" t="s">
        <v>676</v>
      </c>
    </row>
    <row r="91" spans="1:40" x14ac:dyDescent="0.25">
      <c r="A91" s="19" t="str">
        <f t="shared" si="9"/>
        <v>0090</v>
      </c>
      <c r="B91" s="10">
        <f t="shared" si="12"/>
        <v>90</v>
      </c>
      <c r="C91" s="9" t="str">
        <f t="shared" si="10"/>
        <v>90</v>
      </c>
      <c r="T91" s="34" t="s">
        <v>215</v>
      </c>
      <c r="U91" s="35" t="s">
        <v>100</v>
      </c>
      <c r="V91" s="35" t="s">
        <v>37</v>
      </c>
      <c r="AJ91" s="21" t="s">
        <v>46</v>
      </c>
      <c r="AK91" s="30">
        <f t="shared" si="13"/>
        <v>90</v>
      </c>
      <c r="AL91" s="30" t="str">
        <f t="shared" si="11"/>
        <v>011090</v>
      </c>
      <c r="AM91" s="38" t="s">
        <v>677</v>
      </c>
      <c r="AN91" s="39" t="s">
        <v>678</v>
      </c>
    </row>
    <row r="92" spans="1:40" x14ac:dyDescent="0.25">
      <c r="A92" s="19" t="str">
        <f t="shared" si="9"/>
        <v>0091</v>
      </c>
      <c r="B92" s="10">
        <f t="shared" si="12"/>
        <v>91</v>
      </c>
      <c r="C92" s="9" t="str">
        <f t="shared" si="10"/>
        <v>91</v>
      </c>
      <c r="T92" s="34" t="s">
        <v>217</v>
      </c>
      <c r="U92" s="35" t="s">
        <v>100</v>
      </c>
      <c r="V92" s="35" t="s">
        <v>216</v>
      </c>
      <c r="AJ92" s="21" t="s">
        <v>46</v>
      </c>
      <c r="AK92" s="30">
        <f t="shared" si="13"/>
        <v>91</v>
      </c>
      <c r="AL92" s="30" t="str">
        <f t="shared" si="11"/>
        <v>011091</v>
      </c>
      <c r="AM92" s="31" t="s">
        <v>679</v>
      </c>
      <c r="AN92" s="32" t="s">
        <v>680</v>
      </c>
    </row>
    <row r="93" spans="1:40" x14ac:dyDescent="0.25">
      <c r="A93" s="19" t="str">
        <f t="shared" si="9"/>
        <v>0092</v>
      </c>
      <c r="B93" s="10">
        <f t="shared" si="12"/>
        <v>92</v>
      </c>
      <c r="C93" s="9" t="str">
        <f t="shared" si="10"/>
        <v>92</v>
      </c>
      <c r="T93" s="34" t="s">
        <v>218</v>
      </c>
      <c r="U93" s="35" t="s">
        <v>100</v>
      </c>
      <c r="V93" s="35" t="s">
        <v>38</v>
      </c>
      <c r="AJ93" s="21" t="s">
        <v>46</v>
      </c>
      <c r="AK93" s="30">
        <f t="shared" si="13"/>
        <v>92</v>
      </c>
      <c r="AL93" s="30" t="str">
        <f t="shared" si="11"/>
        <v>011092</v>
      </c>
      <c r="AM93" s="38" t="s">
        <v>681</v>
      </c>
      <c r="AN93" s="39" t="s">
        <v>682</v>
      </c>
    </row>
    <row r="94" spans="1:40" x14ac:dyDescent="0.25">
      <c r="A94" s="19" t="str">
        <f t="shared" si="9"/>
        <v>0093</v>
      </c>
      <c r="B94" s="10">
        <f t="shared" si="12"/>
        <v>93</v>
      </c>
      <c r="C94" s="9" t="str">
        <f t="shared" si="10"/>
        <v>93</v>
      </c>
      <c r="T94" s="34" t="s">
        <v>220</v>
      </c>
      <c r="U94" s="35" t="s">
        <v>100</v>
      </c>
      <c r="V94" s="35" t="s">
        <v>219</v>
      </c>
      <c r="AJ94" s="21" t="s">
        <v>46</v>
      </c>
      <c r="AK94" s="30">
        <f t="shared" si="13"/>
        <v>93</v>
      </c>
      <c r="AL94" s="30" t="str">
        <f t="shared" si="11"/>
        <v>011093</v>
      </c>
      <c r="AM94" s="31" t="s">
        <v>683</v>
      </c>
      <c r="AN94" s="32" t="s">
        <v>684</v>
      </c>
    </row>
    <row r="95" spans="1:40" x14ac:dyDescent="0.25">
      <c r="A95" s="19" t="str">
        <f t="shared" si="9"/>
        <v>0094</v>
      </c>
      <c r="B95" s="10">
        <f t="shared" si="12"/>
        <v>94</v>
      </c>
      <c r="C95" s="9" t="str">
        <f t="shared" si="10"/>
        <v>94</v>
      </c>
      <c r="T95" s="34" t="s">
        <v>221</v>
      </c>
      <c r="U95" s="35" t="s">
        <v>100</v>
      </c>
      <c r="V95" s="35">
        <v>1002</v>
      </c>
      <c r="AJ95" s="21" t="s">
        <v>47</v>
      </c>
      <c r="AK95" s="30">
        <f t="shared" si="13"/>
        <v>94</v>
      </c>
      <c r="AL95" s="30" t="str">
        <f t="shared" si="11"/>
        <v>011194</v>
      </c>
      <c r="AM95" s="38" t="s">
        <v>685</v>
      </c>
      <c r="AN95" s="39" t="s">
        <v>686</v>
      </c>
    </row>
    <row r="96" spans="1:40" x14ac:dyDescent="0.25">
      <c r="A96" s="19" t="str">
        <f t="shared" si="9"/>
        <v>0095</v>
      </c>
      <c r="B96" s="10">
        <f t="shared" si="12"/>
        <v>95</v>
      </c>
      <c r="C96" s="9" t="str">
        <f t="shared" si="10"/>
        <v>95</v>
      </c>
      <c r="T96" s="34" t="s">
        <v>222</v>
      </c>
      <c r="U96" s="35" t="s">
        <v>100</v>
      </c>
      <c r="V96" s="35" t="s">
        <v>39</v>
      </c>
      <c r="AJ96" s="21" t="s">
        <v>47</v>
      </c>
      <c r="AK96" s="30">
        <f t="shared" si="13"/>
        <v>95</v>
      </c>
      <c r="AL96" s="30" t="str">
        <f t="shared" si="11"/>
        <v>011195</v>
      </c>
      <c r="AM96" s="31" t="s">
        <v>687</v>
      </c>
      <c r="AN96" s="32" t="s">
        <v>688</v>
      </c>
    </row>
    <row r="97" spans="1:40" x14ac:dyDescent="0.25">
      <c r="A97" s="19" t="str">
        <f t="shared" si="9"/>
        <v>0096</v>
      </c>
      <c r="B97" s="10">
        <f t="shared" si="12"/>
        <v>96</v>
      </c>
      <c r="C97" s="9" t="str">
        <f t="shared" si="10"/>
        <v>96</v>
      </c>
      <c r="T97" s="34" t="s">
        <v>223</v>
      </c>
      <c r="U97" s="35" t="s">
        <v>100</v>
      </c>
      <c r="V97" s="35">
        <v>1003</v>
      </c>
      <c r="AJ97" s="21" t="s">
        <v>47</v>
      </c>
      <c r="AK97" s="30">
        <f t="shared" si="13"/>
        <v>96</v>
      </c>
      <c r="AL97" s="30" t="str">
        <f t="shared" si="11"/>
        <v>011196</v>
      </c>
      <c r="AM97" s="38" t="s">
        <v>689</v>
      </c>
      <c r="AN97" s="39" t="s">
        <v>690</v>
      </c>
    </row>
    <row r="98" spans="1:40" x14ac:dyDescent="0.25">
      <c r="A98" s="19" t="str">
        <f t="shared" si="9"/>
        <v>0097</v>
      </c>
      <c r="B98" s="10">
        <f t="shared" si="12"/>
        <v>97</v>
      </c>
      <c r="C98" s="9" t="str">
        <f t="shared" si="10"/>
        <v>97</v>
      </c>
      <c r="T98" s="34" t="s">
        <v>225</v>
      </c>
      <c r="U98" s="35" t="s">
        <v>100</v>
      </c>
      <c r="V98" s="35" t="s">
        <v>224</v>
      </c>
      <c r="AJ98" s="21" t="s">
        <v>47</v>
      </c>
      <c r="AK98" s="30">
        <f t="shared" si="13"/>
        <v>97</v>
      </c>
      <c r="AL98" s="30" t="str">
        <f t="shared" si="11"/>
        <v>011197</v>
      </c>
      <c r="AM98" s="31" t="s">
        <v>691</v>
      </c>
      <c r="AN98" s="32" t="s">
        <v>692</v>
      </c>
    </row>
    <row r="99" spans="1:40" x14ac:dyDescent="0.25">
      <c r="A99" s="19" t="str">
        <f t="shared" si="9"/>
        <v>0098</v>
      </c>
      <c r="B99" s="10">
        <f t="shared" si="12"/>
        <v>98</v>
      </c>
      <c r="C99" s="9" t="str">
        <f t="shared" si="10"/>
        <v>98</v>
      </c>
      <c r="T99" s="34" t="s">
        <v>226</v>
      </c>
      <c r="U99" s="35" t="s">
        <v>100</v>
      </c>
      <c r="V99" s="35" t="s">
        <v>41</v>
      </c>
      <c r="AJ99" s="21" t="s">
        <v>47</v>
      </c>
      <c r="AK99" s="30">
        <f t="shared" si="13"/>
        <v>98</v>
      </c>
      <c r="AL99" s="30" t="str">
        <f t="shared" si="11"/>
        <v>011198</v>
      </c>
      <c r="AM99" s="38" t="s">
        <v>693</v>
      </c>
      <c r="AN99" s="39" t="s">
        <v>694</v>
      </c>
    </row>
    <row r="100" spans="1:40" x14ac:dyDescent="0.25">
      <c r="A100" s="19" t="str">
        <f t="shared" si="9"/>
        <v>0099</v>
      </c>
      <c r="B100" s="10">
        <f t="shared" si="12"/>
        <v>99</v>
      </c>
      <c r="C100" s="9" t="str">
        <f t="shared" si="10"/>
        <v>99</v>
      </c>
      <c r="T100" s="34" t="s">
        <v>227</v>
      </c>
      <c r="U100" s="35" t="s">
        <v>142</v>
      </c>
      <c r="V100" s="35">
        <v>1004</v>
      </c>
      <c r="AJ100" s="21" t="s">
        <v>47</v>
      </c>
      <c r="AK100" s="30">
        <f t="shared" si="13"/>
        <v>99</v>
      </c>
      <c r="AL100" s="30" t="str">
        <f t="shared" si="11"/>
        <v>011199</v>
      </c>
      <c r="AM100" s="31" t="s">
        <v>5638</v>
      </c>
      <c r="AN100" s="32" t="s">
        <v>695</v>
      </c>
    </row>
    <row r="101" spans="1:40" x14ac:dyDescent="0.25">
      <c r="A101" s="19" t="str">
        <f t="shared" si="9"/>
        <v>0100</v>
      </c>
      <c r="B101" s="10">
        <f t="shared" si="12"/>
        <v>100</v>
      </c>
      <c r="C101" s="9" t="str">
        <f t="shared" si="10"/>
        <v>100</v>
      </c>
      <c r="T101" s="34" t="s">
        <v>229</v>
      </c>
      <c r="U101" s="35" t="s">
        <v>100</v>
      </c>
      <c r="V101" s="35" t="s">
        <v>228</v>
      </c>
      <c r="AJ101" s="21" t="s">
        <v>48</v>
      </c>
      <c r="AK101" s="30">
        <f t="shared" si="13"/>
        <v>100</v>
      </c>
      <c r="AL101" s="30" t="str">
        <f t="shared" si="11"/>
        <v>0112100</v>
      </c>
      <c r="AM101" s="38" t="s">
        <v>696</v>
      </c>
      <c r="AN101" s="39" t="s">
        <v>697</v>
      </c>
    </row>
    <row r="102" spans="1:40" x14ac:dyDescent="0.25">
      <c r="A102" s="19" t="str">
        <f t="shared" si="9"/>
        <v>0101</v>
      </c>
      <c r="B102" s="10">
        <f t="shared" si="12"/>
        <v>101</v>
      </c>
      <c r="C102" s="9" t="str">
        <f t="shared" si="10"/>
        <v>101</v>
      </c>
      <c r="T102" s="34" t="s">
        <v>231</v>
      </c>
      <c r="U102" s="35" t="s">
        <v>100</v>
      </c>
      <c r="V102" s="35" t="s">
        <v>230</v>
      </c>
      <c r="AJ102" s="21" t="s">
        <v>48</v>
      </c>
      <c r="AK102" s="30">
        <f t="shared" si="13"/>
        <v>101</v>
      </c>
      <c r="AL102" s="30" t="str">
        <f t="shared" si="11"/>
        <v>0112101</v>
      </c>
      <c r="AM102" s="31" t="s">
        <v>698</v>
      </c>
      <c r="AN102" s="32" t="s">
        <v>699</v>
      </c>
    </row>
    <row r="103" spans="1:40" x14ac:dyDescent="0.25">
      <c r="A103" s="19" t="str">
        <f t="shared" si="9"/>
        <v>0102</v>
      </c>
      <c r="B103" s="10">
        <f t="shared" si="12"/>
        <v>102</v>
      </c>
      <c r="C103" s="9" t="str">
        <f t="shared" si="10"/>
        <v>102</v>
      </c>
      <c r="T103" s="34" t="s">
        <v>232</v>
      </c>
      <c r="U103" s="35" t="s">
        <v>100</v>
      </c>
      <c r="V103" s="35">
        <v>1802</v>
      </c>
      <c r="AJ103" s="21" t="s">
        <v>48</v>
      </c>
      <c r="AK103" s="30">
        <f t="shared" si="13"/>
        <v>102</v>
      </c>
      <c r="AL103" s="30" t="str">
        <f t="shared" si="11"/>
        <v>0112102</v>
      </c>
      <c r="AM103" s="38" t="s">
        <v>281</v>
      </c>
      <c r="AN103" s="39" t="s">
        <v>700</v>
      </c>
    </row>
    <row r="104" spans="1:40" x14ac:dyDescent="0.25">
      <c r="A104" s="19" t="str">
        <f t="shared" si="9"/>
        <v>0103</v>
      </c>
      <c r="B104" s="10">
        <f t="shared" si="12"/>
        <v>103</v>
      </c>
      <c r="C104" s="9" t="str">
        <f t="shared" si="10"/>
        <v>103</v>
      </c>
      <c r="T104" s="34" t="s">
        <v>233</v>
      </c>
      <c r="U104" s="35" t="s">
        <v>100</v>
      </c>
      <c r="V104" s="35">
        <v>1007</v>
      </c>
      <c r="AJ104" s="21" t="s">
        <v>48</v>
      </c>
      <c r="AK104" s="30">
        <f t="shared" si="13"/>
        <v>103</v>
      </c>
      <c r="AL104" s="30" t="str">
        <f t="shared" si="11"/>
        <v>0112103</v>
      </c>
      <c r="AM104" s="31" t="s">
        <v>701</v>
      </c>
      <c r="AN104" s="32" t="s">
        <v>702</v>
      </c>
    </row>
    <row r="105" spans="1:40" x14ac:dyDescent="0.25">
      <c r="A105" s="19" t="str">
        <f t="shared" si="9"/>
        <v>0104</v>
      </c>
      <c r="B105" s="10">
        <f t="shared" si="12"/>
        <v>104</v>
      </c>
      <c r="C105" s="9" t="str">
        <f t="shared" si="10"/>
        <v>104</v>
      </c>
      <c r="T105" s="34" t="s">
        <v>235</v>
      </c>
      <c r="U105" s="35" t="s">
        <v>100</v>
      </c>
      <c r="V105" s="35" t="s">
        <v>234</v>
      </c>
      <c r="AJ105" s="21" t="s">
        <v>49</v>
      </c>
      <c r="AK105" s="30">
        <f t="shared" si="13"/>
        <v>104</v>
      </c>
      <c r="AL105" s="30" t="str">
        <f t="shared" si="11"/>
        <v>0113104</v>
      </c>
      <c r="AM105" s="38" t="s">
        <v>703</v>
      </c>
      <c r="AN105" s="39" t="s">
        <v>704</v>
      </c>
    </row>
    <row r="106" spans="1:40" x14ac:dyDescent="0.25">
      <c r="A106" s="19" t="str">
        <f t="shared" si="9"/>
        <v>0105</v>
      </c>
      <c r="B106" s="10">
        <f t="shared" si="12"/>
        <v>105</v>
      </c>
      <c r="C106" s="9" t="str">
        <f t="shared" si="10"/>
        <v>105</v>
      </c>
      <c r="T106" s="34" t="s">
        <v>236</v>
      </c>
      <c r="U106" s="35" t="s">
        <v>100</v>
      </c>
      <c r="V106" s="35">
        <v>1803</v>
      </c>
      <c r="AJ106" s="21" t="s">
        <v>49</v>
      </c>
      <c r="AK106" s="30">
        <f t="shared" si="13"/>
        <v>105</v>
      </c>
      <c r="AL106" s="30" t="str">
        <f t="shared" si="11"/>
        <v>0113105</v>
      </c>
      <c r="AM106" s="31" t="s">
        <v>705</v>
      </c>
      <c r="AN106" s="32" t="s">
        <v>706</v>
      </c>
    </row>
    <row r="107" spans="1:40" x14ac:dyDescent="0.25">
      <c r="A107" s="19" t="str">
        <f t="shared" si="9"/>
        <v>0106</v>
      </c>
      <c r="B107" s="10">
        <f t="shared" si="12"/>
        <v>106</v>
      </c>
      <c r="C107" s="9" t="str">
        <f t="shared" si="10"/>
        <v>106</v>
      </c>
      <c r="T107" s="34" t="s">
        <v>238</v>
      </c>
      <c r="U107" s="35" t="s">
        <v>100</v>
      </c>
      <c r="V107" s="35" t="s">
        <v>237</v>
      </c>
      <c r="AJ107" s="21" t="s">
        <v>49</v>
      </c>
      <c r="AK107" s="30">
        <f t="shared" si="13"/>
        <v>106</v>
      </c>
      <c r="AL107" s="30" t="str">
        <f t="shared" si="11"/>
        <v>0113106</v>
      </c>
      <c r="AM107" s="38" t="s">
        <v>707</v>
      </c>
      <c r="AN107" s="39" t="s">
        <v>708</v>
      </c>
    </row>
    <row r="108" spans="1:40" x14ac:dyDescent="0.25">
      <c r="A108" s="19" t="str">
        <f t="shared" si="9"/>
        <v>0107</v>
      </c>
      <c r="B108" s="10">
        <f t="shared" si="12"/>
        <v>107</v>
      </c>
      <c r="C108" s="9" t="str">
        <f t="shared" si="10"/>
        <v>107</v>
      </c>
      <c r="T108" s="34" t="s">
        <v>240</v>
      </c>
      <c r="U108" s="35" t="s">
        <v>100</v>
      </c>
      <c r="V108" s="35" t="s">
        <v>239</v>
      </c>
      <c r="AJ108" s="21" t="s">
        <v>49</v>
      </c>
      <c r="AK108" s="30">
        <f t="shared" si="13"/>
        <v>107</v>
      </c>
      <c r="AL108" s="30" t="str">
        <f t="shared" si="11"/>
        <v>0113107</v>
      </c>
      <c r="AM108" s="31" t="s">
        <v>709</v>
      </c>
      <c r="AN108" s="32" t="s">
        <v>710</v>
      </c>
    </row>
    <row r="109" spans="1:40" x14ac:dyDescent="0.25">
      <c r="A109" s="19" t="str">
        <f t="shared" si="9"/>
        <v>0108</v>
      </c>
      <c r="B109" s="10">
        <f t="shared" si="12"/>
        <v>108</v>
      </c>
      <c r="C109" s="9" t="str">
        <f t="shared" si="10"/>
        <v>108</v>
      </c>
      <c r="T109" s="34" t="s">
        <v>242</v>
      </c>
      <c r="U109" s="35" t="s">
        <v>100</v>
      </c>
      <c r="V109" s="35" t="s">
        <v>241</v>
      </c>
      <c r="AJ109" s="21" t="s">
        <v>49</v>
      </c>
      <c r="AK109" s="30">
        <f t="shared" si="13"/>
        <v>108</v>
      </c>
      <c r="AL109" s="30" t="str">
        <f t="shared" si="11"/>
        <v>0113108</v>
      </c>
      <c r="AM109" s="38" t="s">
        <v>711</v>
      </c>
      <c r="AN109" s="39" t="s">
        <v>712</v>
      </c>
    </row>
    <row r="110" spans="1:40" x14ac:dyDescent="0.25">
      <c r="A110" s="19" t="str">
        <f t="shared" si="9"/>
        <v>0109</v>
      </c>
      <c r="B110" s="10">
        <f t="shared" si="12"/>
        <v>109</v>
      </c>
      <c r="C110" s="9" t="str">
        <f t="shared" si="10"/>
        <v>109</v>
      </c>
      <c r="T110" s="34" t="s">
        <v>244</v>
      </c>
      <c r="U110" s="35" t="s">
        <v>142</v>
      </c>
      <c r="V110" s="35" t="s">
        <v>243</v>
      </c>
      <c r="AJ110" s="21" t="s">
        <v>49</v>
      </c>
      <c r="AK110" s="30">
        <f t="shared" si="13"/>
        <v>109</v>
      </c>
      <c r="AL110" s="30" t="str">
        <f t="shared" si="11"/>
        <v>0113109</v>
      </c>
      <c r="AM110" s="31" t="s">
        <v>713</v>
      </c>
      <c r="AN110" s="32" t="s">
        <v>714</v>
      </c>
    </row>
    <row r="111" spans="1:40" x14ac:dyDescent="0.25">
      <c r="A111" s="19" t="str">
        <f t="shared" si="9"/>
        <v>0110</v>
      </c>
      <c r="B111" s="10">
        <f t="shared" si="12"/>
        <v>110</v>
      </c>
      <c r="C111" s="9" t="str">
        <f t="shared" si="10"/>
        <v>110</v>
      </c>
      <c r="T111" s="34" t="s">
        <v>245</v>
      </c>
      <c r="U111" s="35" t="s">
        <v>100</v>
      </c>
      <c r="V111" s="35" t="s">
        <v>44</v>
      </c>
      <c r="AJ111" s="21" t="s">
        <v>49</v>
      </c>
      <c r="AK111" s="30">
        <f t="shared" si="13"/>
        <v>110</v>
      </c>
      <c r="AL111" s="30" t="str">
        <f t="shared" si="11"/>
        <v>0113110</v>
      </c>
      <c r="AM111" s="38" t="s">
        <v>715</v>
      </c>
      <c r="AN111" s="39" t="s">
        <v>716</v>
      </c>
    </row>
    <row r="112" spans="1:40" x14ac:dyDescent="0.25">
      <c r="A112" s="19" t="str">
        <f t="shared" si="9"/>
        <v>0111</v>
      </c>
      <c r="B112" s="10">
        <f t="shared" si="12"/>
        <v>111</v>
      </c>
      <c r="C112" s="9" t="str">
        <f t="shared" si="10"/>
        <v>111</v>
      </c>
      <c r="T112" s="34" t="s">
        <v>247</v>
      </c>
      <c r="U112" s="35" t="s">
        <v>142</v>
      </c>
      <c r="V112" s="35" t="s">
        <v>246</v>
      </c>
      <c r="AJ112" s="21" t="s">
        <v>49</v>
      </c>
      <c r="AK112" s="30">
        <f t="shared" si="13"/>
        <v>111</v>
      </c>
      <c r="AL112" s="30" t="str">
        <f t="shared" si="11"/>
        <v>0113111</v>
      </c>
      <c r="AM112" s="31" t="s">
        <v>717</v>
      </c>
      <c r="AN112" s="32" t="s">
        <v>718</v>
      </c>
    </row>
    <row r="113" spans="1:40" x14ac:dyDescent="0.25">
      <c r="A113" s="19" t="str">
        <f t="shared" si="9"/>
        <v>0112</v>
      </c>
      <c r="B113" s="10">
        <f t="shared" si="12"/>
        <v>112</v>
      </c>
      <c r="C113" s="9" t="str">
        <f t="shared" si="10"/>
        <v>112</v>
      </c>
      <c r="T113" s="34" t="s">
        <v>249</v>
      </c>
      <c r="U113" s="35" t="s">
        <v>100</v>
      </c>
      <c r="V113" s="35" t="s">
        <v>248</v>
      </c>
      <c r="AJ113" s="21" t="s">
        <v>49</v>
      </c>
      <c r="AK113" s="30">
        <f t="shared" si="13"/>
        <v>112</v>
      </c>
      <c r="AL113" s="30" t="str">
        <f t="shared" si="11"/>
        <v>0113112</v>
      </c>
      <c r="AM113" s="38" t="s">
        <v>719</v>
      </c>
      <c r="AN113" s="39" t="s">
        <v>720</v>
      </c>
    </row>
    <row r="114" spans="1:40" x14ac:dyDescent="0.25">
      <c r="A114" s="19" t="str">
        <f t="shared" si="9"/>
        <v>0113</v>
      </c>
      <c r="B114" s="10">
        <f t="shared" si="12"/>
        <v>113</v>
      </c>
      <c r="C114" s="9" t="str">
        <f t="shared" si="10"/>
        <v>113</v>
      </c>
      <c r="T114" s="34" t="s">
        <v>250</v>
      </c>
      <c r="U114" s="35" t="s">
        <v>100</v>
      </c>
      <c r="V114" s="35">
        <v>1008</v>
      </c>
      <c r="AJ114" s="21" t="s">
        <v>49</v>
      </c>
      <c r="AK114" s="30">
        <f t="shared" si="13"/>
        <v>113</v>
      </c>
      <c r="AL114" s="30" t="str">
        <f t="shared" si="11"/>
        <v>0113113</v>
      </c>
      <c r="AM114" s="31" t="s">
        <v>5639</v>
      </c>
      <c r="AN114" s="32" t="s">
        <v>721</v>
      </c>
    </row>
    <row r="115" spans="1:40" x14ac:dyDescent="0.25">
      <c r="A115" s="19" t="str">
        <f t="shared" si="9"/>
        <v>0114</v>
      </c>
      <c r="B115" s="10">
        <f t="shared" si="12"/>
        <v>114</v>
      </c>
      <c r="C115" s="9" t="str">
        <f t="shared" si="10"/>
        <v>114</v>
      </c>
      <c r="T115" s="34" t="s">
        <v>252</v>
      </c>
      <c r="U115" s="35" t="s">
        <v>100</v>
      </c>
      <c r="V115" s="35" t="s">
        <v>251</v>
      </c>
      <c r="AJ115" s="21" t="s">
        <v>49</v>
      </c>
      <c r="AK115" s="30">
        <f t="shared" si="13"/>
        <v>114</v>
      </c>
      <c r="AL115" s="30" t="str">
        <f t="shared" si="11"/>
        <v>0113114</v>
      </c>
      <c r="AM115" s="38" t="s">
        <v>5640</v>
      </c>
      <c r="AN115" s="39" t="s">
        <v>722</v>
      </c>
    </row>
    <row r="116" spans="1:40" x14ac:dyDescent="0.25">
      <c r="A116" s="19" t="str">
        <f t="shared" si="9"/>
        <v>0115</v>
      </c>
      <c r="B116" s="10">
        <f t="shared" si="12"/>
        <v>115</v>
      </c>
      <c r="C116" s="9" t="str">
        <f t="shared" si="10"/>
        <v>115</v>
      </c>
      <c r="T116" s="34" t="s">
        <v>254</v>
      </c>
      <c r="U116" s="35" t="s">
        <v>168</v>
      </c>
      <c r="V116" s="35" t="s">
        <v>253</v>
      </c>
      <c r="AJ116" s="21" t="s">
        <v>49</v>
      </c>
      <c r="AK116" s="30">
        <f t="shared" si="13"/>
        <v>115</v>
      </c>
      <c r="AL116" s="30" t="str">
        <f t="shared" si="11"/>
        <v>0113115</v>
      </c>
      <c r="AM116" s="31" t="s">
        <v>5641</v>
      </c>
      <c r="AN116" s="32" t="s">
        <v>723</v>
      </c>
    </row>
    <row r="117" spans="1:40" x14ac:dyDescent="0.25">
      <c r="A117" s="19" t="str">
        <f t="shared" si="9"/>
        <v>0116</v>
      </c>
      <c r="B117" s="10">
        <f t="shared" si="12"/>
        <v>116</v>
      </c>
      <c r="C117" s="9" t="str">
        <f t="shared" si="10"/>
        <v>116</v>
      </c>
      <c r="T117" s="34" t="s">
        <v>256</v>
      </c>
      <c r="U117" s="35" t="s">
        <v>100</v>
      </c>
      <c r="V117" s="35" t="s">
        <v>255</v>
      </c>
      <c r="AJ117" s="21" t="s">
        <v>55</v>
      </c>
      <c r="AK117" s="30">
        <f t="shared" si="13"/>
        <v>116</v>
      </c>
      <c r="AL117" s="30" t="str">
        <f t="shared" si="11"/>
        <v>0114116</v>
      </c>
      <c r="AM117" s="38" t="s">
        <v>724</v>
      </c>
      <c r="AN117" s="39" t="s">
        <v>725</v>
      </c>
    </row>
    <row r="118" spans="1:40" x14ac:dyDescent="0.25">
      <c r="A118" s="19" t="str">
        <f t="shared" si="9"/>
        <v>0117</v>
      </c>
      <c r="B118" s="10">
        <f t="shared" si="12"/>
        <v>117</v>
      </c>
      <c r="C118" s="9" t="str">
        <f t="shared" si="10"/>
        <v>117</v>
      </c>
      <c r="T118" s="34" t="s">
        <v>258</v>
      </c>
      <c r="U118" s="35" t="s">
        <v>100</v>
      </c>
      <c r="V118" s="35" t="s">
        <v>257</v>
      </c>
      <c r="AJ118" s="21" t="s">
        <v>55</v>
      </c>
      <c r="AK118" s="30">
        <f t="shared" si="13"/>
        <v>117</v>
      </c>
      <c r="AL118" s="30" t="str">
        <f t="shared" si="11"/>
        <v>0114117</v>
      </c>
      <c r="AM118" s="31" t="s">
        <v>286</v>
      </c>
      <c r="AN118" s="32" t="s">
        <v>726</v>
      </c>
    </row>
    <row r="119" spans="1:40" x14ac:dyDescent="0.25">
      <c r="A119" s="19" t="str">
        <f t="shared" si="9"/>
        <v>0118</v>
      </c>
      <c r="B119" s="10">
        <f t="shared" si="12"/>
        <v>118</v>
      </c>
      <c r="C119" s="9" t="str">
        <f t="shared" si="10"/>
        <v>118</v>
      </c>
      <c r="T119" s="34" t="s">
        <v>260</v>
      </c>
      <c r="U119" s="35" t="s">
        <v>142</v>
      </c>
      <c r="V119" s="35" t="s">
        <v>259</v>
      </c>
      <c r="AJ119" s="21" t="s">
        <v>55</v>
      </c>
      <c r="AK119" s="30">
        <f t="shared" si="13"/>
        <v>118</v>
      </c>
      <c r="AL119" s="30" t="str">
        <f t="shared" si="11"/>
        <v>0114118</v>
      </c>
      <c r="AM119" s="38" t="s">
        <v>727</v>
      </c>
      <c r="AN119" s="39" t="s">
        <v>728</v>
      </c>
    </row>
    <row r="120" spans="1:40" x14ac:dyDescent="0.25">
      <c r="A120" s="19" t="str">
        <f t="shared" si="9"/>
        <v>0119</v>
      </c>
      <c r="B120" s="10">
        <f t="shared" si="12"/>
        <v>119</v>
      </c>
      <c r="C120" s="9" t="str">
        <f t="shared" si="10"/>
        <v>119</v>
      </c>
      <c r="T120" s="34" t="s">
        <v>262</v>
      </c>
      <c r="U120" s="35" t="s">
        <v>100</v>
      </c>
      <c r="V120" s="35" t="s">
        <v>261</v>
      </c>
      <c r="AJ120" s="21" t="s">
        <v>55</v>
      </c>
      <c r="AK120" s="30">
        <f t="shared" si="13"/>
        <v>119</v>
      </c>
      <c r="AL120" s="30" t="str">
        <f t="shared" si="11"/>
        <v>0114119</v>
      </c>
      <c r="AM120" s="31" t="s">
        <v>5642</v>
      </c>
      <c r="AN120" s="32" t="s">
        <v>729</v>
      </c>
    </row>
    <row r="121" spans="1:40" x14ac:dyDescent="0.25">
      <c r="A121" s="19" t="str">
        <f t="shared" si="9"/>
        <v>0120</v>
      </c>
      <c r="B121" s="10">
        <f t="shared" si="12"/>
        <v>120</v>
      </c>
      <c r="C121" s="9" t="str">
        <f t="shared" si="10"/>
        <v>120</v>
      </c>
      <c r="T121" s="34" t="s">
        <v>263</v>
      </c>
      <c r="U121" s="35" t="s">
        <v>100</v>
      </c>
      <c r="V121" s="35" t="s">
        <v>46</v>
      </c>
      <c r="AJ121" s="21" t="s">
        <v>54</v>
      </c>
      <c r="AK121" s="30">
        <f t="shared" si="13"/>
        <v>120</v>
      </c>
      <c r="AL121" s="30" t="str">
        <f t="shared" si="11"/>
        <v>0115120</v>
      </c>
      <c r="AM121" s="38" t="s">
        <v>730</v>
      </c>
      <c r="AN121" s="39" t="s">
        <v>731</v>
      </c>
    </row>
    <row r="122" spans="1:40" x14ac:dyDescent="0.25">
      <c r="A122" s="19" t="str">
        <f t="shared" si="9"/>
        <v>0121</v>
      </c>
      <c r="B122" s="10">
        <f t="shared" si="12"/>
        <v>121</v>
      </c>
      <c r="C122" s="9" t="str">
        <f t="shared" si="10"/>
        <v>121</v>
      </c>
      <c r="T122" s="34" t="s">
        <v>264</v>
      </c>
      <c r="U122" s="35" t="s">
        <v>100</v>
      </c>
      <c r="V122" s="35">
        <v>1009</v>
      </c>
      <c r="AJ122" s="21" t="s">
        <v>54</v>
      </c>
      <c r="AK122" s="30">
        <f t="shared" si="13"/>
        <v>121</v>
      </c>
      <c r="AL122" s="30" t="str">
        <f t="shared" si="11"/>
        <v>0115121</v>
      </c>
      <c r="AM122" s="31" t="s">
        <v>732</v>
      </c>
      <c r="AN122" s="32" t="s">
        <v>733</v>
      </c>
    </row>
    <row r="123" spans="1:40" x14ac:dyDescent="0.25">
      <c r="A123" s="19" t="str">
        <f t="shared" si="9"/>
        <v>0122</v>
      </c>
      <c r="B123" s="10">
        <f t="shared" si="12"/>
        <v>122</v>
      </c>
      <c r="C123" s="9" t="str">
        <f t="shared" si="10"/>
        <v>122</v>
      </c>
      <c r="T123" s="34" t="s">
        <v>266</v>
      </c>
      <c r="U123" s="35" t="s">
        <v>142</v>
      </c>
      <c r="V123" s="35" t="s">
        <v>265</v>
      </c>
      <c r="AJ123" s="21" t="s">
        <v>54</v>
      </c>
      <c r="AK123" s="30">
        <f t="shared" si="13"/>
        <v>122</v>
      </c>
      <c r="AL123" s="30" t="str">
        <f t="shared" si="11"/>
        <v>0115122</v>
      </c>
      <c r="AM123" s="38" t="s">
        <v>734</v>
      </c>
      <c r="AN123" s="39" t="s">
        <v>735</v>
      </c>
    </row>
    <row r="124" spans="1:40" x14ac:dyDescent="0.25">
      <c r="A124" s="19" t="str">
        <f t="shared" si="9"/>
        <v>0123</v>
      </c>
      <c r="B124" s="10">
        <f t="shared" si="12"/>
        <v>123</v>
      </c>
      <c r="C124" s="9" t="str">
        <f t="shared" si="10"/>
        <v>123</v>
      </c>
      <c r="T124" s="34" t="s">
        <v>267</v>
      </c>
      <c r="U124" s="35" t="s">
        <v>100</v>
      </c>
      <c r="V124" s="35">
        <v>1806</v>
      </c>
      <c r="AJ124" s="21" t="s">
        <v>54</v>
      </c>
      <c r="AK124" s="30">
        <f t="shared" si="13"/>
        <v>123</v>
      </c>
      <c r="AL124" s="30" t="str">
        <f t="shared" si="11"/>
        <v>0115123</v>
      </c>
      <c r="AM124" s="31" t="s">
        <v>736</v>
      </c>
      <c r="AN124" s="32" t="s">
        <v>737</v>
      </c>
    </row>
    <row r="125" spans="1:40" x14ac:dyDescent="0.25">
      <c r="A125" s="19" t="str">
        <f t="shared" si="9"/>
        <v>0124</v>
      </c>
      <c r="B125" s="10">
        <f t="shared" si="12"/>
        <v>124</v>
      </c>
      <c r="C125" s="9" t="str">
        <f t="shared" si="10"/>
        <v>124</v>
      </c>
      <c r="T125" s="34" t="s">
        <v>269</v>
      </c>
      <c r="U125" s="35" t="s">
        <v>100</v>
      </c>
      <c r="V125" s="35" t="s">
        <v>268</v>
      </c>
      <c r="AJ125" s="21" t="s">
        <v>54</v>
      </c>
      <c r="AK125" s="30">
        <f t="shared" si="13"/>
        <v>124</v>
      </c>
      <c r="AL125" s="30" t="str">
        <f t="shared" si="11"/>
        <v>0115124</v>
      </c>
      <c r="AM125" s="38" t="s">
        <v>5643</v>
      </c>
      <c r="AN125" s="39" t="s">
        <v>738</v>
      </c>
    </row>
    <row r="126" spans="1:40" x14ac:dyDescent="0.25">
      <c r="A126" s="19" t="str">
        <f t="shared" si="9"/>
        <v>0125</v>
      </c>
      <c r="B126" s="10">
        <f t="shared" si="12"/>
        <v>125</v>
      </c>
      <c r="C126" s="9" t="str">
        <f t="shared" si="10"/>
        <v>125</v>
      </c>
      <c r="T126" s="34" t="s">
        <v>270</v>
      </c>
      <c r="U126" s="35" t="s">
        <v>142</v>
      </c>
      <c r="V126" s="35">
        <v>1010</v>
      </c>
      <c r="AJ126" s="21" t="s">
        <v>53</v>
      </c>
      <c r="AK126" s="30">
        <f t="shared" si="13"/>
        <v>125</v>
      </c>
      <c r="AL126" s="30" t="str">
        <f t="shared" si="11"/>
        <v>0116125</v>
      </c>
      <c r="AM126" s="31" t="s">
        <v>178</v>
      </c>
      <c r="AN126" s="32" t="s">
        <v>739</v>
      </c>
    </row>
    <row r="127" spans="1:40" x14ac:dyDescent="0.25">
      <c r="A127" s="19" t="str">
        <f t="shared" si="9"/>
        <v>0126</v>
      </c>
      <c r="B127" s="10">
        <f t="shared" si="12"/>
        <v>126</v>
      </c>
      <c r="C127" s="9" t="str">
        <f t="shared" si="10"/>
        <v>126</v>
      </c>
      <c r="T127" s="34" t="s">
        <v>271</v>
      </c>
      <c r="U127" s="35" t="s">
        <v>142</v>
      </c>
      <c r="V127" s="35" t="s">
        <v>47</v>
      </c>
      <c r="AJ127" s="21" t="s">
        <v>52</v>
      </c>
      <c r="AK127" s="30">
        <f t="shared" si="13"/>
        <v>126</v>
      </c>
      <c r="AL127" s="30" t="str">
        <f t="shared" si="11"/>
        <v>0117126</v>
      </c>
      <c r="AM127" s="38" t="s">
        <v>740</v>
      </c>
      <c r="AN127" s="39" t="s">
        <v>741</v>
      </c>
    </row>
    <row r="128" spans="1:40" x14ac:dyDescent="0.25">
      <c r="A128" s="19" t="str">
        <f t="shared" si="9"/>
        <v>0127</v>
      </c>
      <c r="B128" s="10">
        <f t="shared" si="12"/>
        <v>127</v>
      </c>
      <c r="C128" s="9" t="str">
        <f t="shared" si="10"/>
        <v>127</v>
      </c>
      <c r="T128" s="34" t="s">
        <v>273</v>
      </c>
      <c r="U128" s="35" t="s">
        <v>100</v>
      </c>
      <c r="V128" s="35" t="s">
        <v>272</v>
      </c>
      <c r="AJ128" s="21" t="s">
        <v>52</v>
      </c>
      <c r="AK128" s="30">
        <f t="shared" si="13"/>
        <v>127</v>
      </c>
      <c r="AL128" s="30" t="str">
        <f t="shared" si="11"/>
        <v>0117127</v>
      </c>
      <c r="AM128" s="31" t="s">
        <v>742</v>
      </c>
      <c r="AN128" s="32" t="s">
        <v>743</v>
      </c>
    </row>
    <row r="129" spans="1:40" x14ac:dyDescent="0.25">
      <c r="A129" s="19" t="str">
        <f t="shared" si="9"/>
        <v>0128</v>
      </c>
      <c r="B129" s="10">
        <f t="shared" si="12"/>
        <v>128</v>
      </c>
      <c r="C129" s="9" t="str">
        <f t="shared" si="10"/>
        <v>128</v>
      </c>
      <c r="T129" s="34" t="s">
        <v>275</v>
      </c>
      <c r="U129" s="35" t="s">
        <v>100</v>
      </c>
      <c r="V129" s="35" t="s">
        <v>274</v>
      </c>
      <c r="AJ129" s="21" t="s">
        <v>52</v>
      </c>
      <c r="AK129" s="30">
        <f t="shared" si="13"/>
        <v>128</v>
      </c>
      <c r="AL129" s="30" t="str">
        <f t="shared" si="11"/>
        <v>0117128</v>
      </c>
      <c r="AM129" s="38" t="s">
        <v>744</v>
      </c>
      <c r="AN129" s="39" t="s">
        <v>745</v>
      </c>
    </row>
    <row r="130" spans="1:40" x14ac:dyDescent="0.25">
      <c r="A130" s="19" t="str">
        <f t="shared" ref="A130:A193" si="14">TEXT(B130,"0000")</f>
        <v>0129</v>
      </c>
      <c r="B130" s="10">
        <f t="shared" si="12"/>
        <v>129</v>
      </c>
      <c r="C130" s="9" t="str">
        <f t="shared" si="10"/>
        <v>129</v>
      </c>
      <c r="T130" s="34" t="s">
        <v>277</v>
      </c>
      <c r="U130" s="35" t="s">
        <v>100</v>
      </c>
      <c r="V130" s="35" t="s">
        <v>276</v>
      </c>
      <c r="AJ130" s="21" t="s">
        <v>52</v>
      </c>
      <c r="AK130" s="30">
        <f t="shared" si="13"/>
        <v>129</v>
      </c>
      <c r="AL130" s="30" t="str">
        <f t="shared" si="11"/>
        <v>0117129</v>
      </c>
      <c r="AM130" s="31" t="s">
        <v>315</v>
      </c>
      <c r="AN130" s="32" t="s">
        <v>746</v>
      </c>
    </row>
    <row r="131" spans="1:40" x14ac:dyDescent="0.25">
      <c r="A131" s="19" t="str">
        <f t="shared" si="14"/>
        <v>0130</v>
      </c>
      <c r="B131" s="10">
        <f t="shared" si="12"/>
        <v>130</v>
      </c>
      <c r="C131" s="9" t="str">
        <f t="shared" ref="C131:C194" si="15">TEXT(B131,"00")</f>
        <v>130</v>
      </c>
      <c r="T131" s="34" t="s">
        <v>279</v>
      </c>
      <c r="U131" s="35" t="s">
        <v>100</v>
      </c>
      <c r="V131" s="35" t="s">
        <v>278</v>
      </c>
      <c r="AJ131" s="21" t="s">
        <v>52</v>
      </c>
      <c r="AK131" s="30">
        <f t="shared" si="13"/>
        <v>130</v>
      </c>
      <c r="AL131" s="30" t="str">
        <f t="shared" ref="AL131:AL194" si="16">CONCATENATE(AJ131,AK131)</f>
        <v>0117130</v>
      </c>
      <c r="AM131" s="38" t="s">
        <v>747</v>
      </c>
      <c r="AN131" s="39" t="s">
        <v>748</v>
      </c>
    </row>
    <row r="132" spans="1:40" x14ac:dyDescent="0.25">
      <c r="A132" s="19" t="str">
        <f t="shared" si="14"/>
        <v>0131</v>
      </c>
      <c r="B132" s="10">
        <f t="shared" ref="B132:B195" si="17">B131+1</f>
        <v>131</v>
      </c>
      <c r="C132" s="9" t="str">
        <f t="shared" si="15"/>
        <v>131</v>
      </c>
      <c r="T132" s="34" t="s">
        <v>280</v>
      </c>
      <c r="U132" s="35" t="s">
        <v>100</v>
      </c>
      <c r="V132" s="35">
        <v>1808</v>
      </c>
      <c r="AJ132" s="21" t="s">
        <v>52</v>
      </c>
      <c r="AK132" s="30">
        <f t="shared" ref="AK132:AK195" si="18">AK131+1</f>
        <v>131</v>
      </c>
      <c r="AL132" s="30" t="str">
        <f t="shared" si="16"/>
        <v>0117131</v>
      </c>
      <c r="AM132" s="31" t="s">
        <v>5644</v>
      </c>
      <c r="AN132" s="32" t="s">
        <v>749</v>
      </c>
    </row>
    <row r="133" spans="1:40" x14ac:dyDescent="0.25">
      <c r="A133" s="19" t="str">
        <f t="shared" si="14"/>
        <v>0132</v>
      </c>
      <c r="B133" s="10">
        <f t="shared" si="17"/>
        <v>132</v>
      </c>
      <c r="C133" s="9" t="str">
        <f t="shared" si="15"/>
        <v>132</v>
      </c>
      <c r="T133" s="34" t="s">
        <v>281</v>
      </c>
      <c r="U133" s="35" t="s">
        <v>100</v>
      </c>
      <c r="V133" s="35" t="s">
        <v>48</v>
      </c>
      <c r="AJ133" s="21" t="s">
        <v>52</v>
      </c>
      <c r="AK133" s="30">
        <f t="shared" si="18"/>
        <v>132</v>
      </c>
      <c r="AL133" s="30" t="str">
        <f t="shared" si="16"/>
        <v>0117132</v>
      </c>
      <c r="AM133" s="38" t="s">
        <v>5645</v>
      </c>
      <c r="AN133" s="39" t="s">
        <v>750</v>
      </c>
    </row>
    <row r="134" spans="1:40" x14ac:dyDescent="0.25">
      <c r="A134" s="19" t="str">
        <f t="shared" si="14"/>
        <v>0133</v>
      </c>
      <c r="B134" s="10">
        <f t="shared" si="17"/>
        <v>133</v>
      </c>
      <c r="C134" s="9" t="str">
        <f t="shared" si="15"/>
        <v>133</v>
      </c>
      <c r="T134" s="34" t="s">
        <v>282</v>
      </c>
      <c r="U134" s="35" t="s">
        <v>100</v>
      </c>
      <c r="V134" s="35">
        <v>1809</v>
      </c>
      <c r="AJ134" s="21" t="s">
        <v>51</v>
      </c>
      <c r="AK134" s="30">
        <f t="shared" si="18"/>
        <v>133</v>
      </c>
      <c r="AL134" s="30" t="str">
        <f t="shared" si="16"/>
        <v>0118133</v>
      </c>
      <c r="AM134" s="31" t="s">
        <v>751</v>
      </c>
      <c r="AN134" s="32" t="s">
        <v>752</v>
      </c>
    </row>
    <row r="135" spans="1:40" x14ac:dyDescent="0.25">
      <c r="A135" s="19" t="str">
        <f t="shared" si="14"/>
        <v>0134</v>
      </c>
      <c r="B135" s="10">
        <f t="shared" si="17"/>
        <v>134</v>
      </c>
      <c r="C135" s="9" t="str">
        <f t="shared" si="15"/>
        <v>134</v>
      </c>
      <c r="T135" s="34" t="s">
        <v>284</v>
      </c>
      <c r="U135" s="35" t="s">
        <v>100</v>
      </c>
      <c r="V135" s="35" t="s">
        <v>283</v>
      </c>
      <c r="AJ135" s="21" t="s">
        <v>51</v>
      </c>
      <c r="AK135" s="30">
        <f t="shared" si="18"/>
        <v>134</v>
      </c>
      <c r="AL135" s="30" t="str">
        <f t="shared" si="16"/>
        <v>0118134</v>
      </c>
      <c r="AM135" s="38" t="s">
        <v>753</v>
      </c>
      <c r="AN135" s="39" t="s">
        <v>754</v>
      </c>
    </row>
    <row r="136" spans="1:40" x14ac:dyDescent="0.25">
      <c r="A136" s="19" t="str">
        <f t="shared" si="14"/>
        <v>0135</v>
      </c>
      <c r="B136" s="10">
        <f t="shared" si="17"/>
        <v>135</v>
      </c>
      <c r="C136" s="9" t="str">
        <f t="shared" si="15"/>
        <v>135</v>
      </c>
      <c r="T136" s="34" t="s">
        <v>285</v>
      </c>
      <c r="U136" s="35" t="s">
        <v>100</v>
      </c>
      <c r="V136" s="35">
        <v>1810</v>
      </c>
      <c r="AJ136" s="21" t="s">
        <v>51</v>
      </c>
      <c r="AK136" s="30">
        <f t="shared" si="18"/>
        <v>135</v>
      </c>
      <c r="AL136" s="30" t="str">
        <f t="shared" si="16"/>
        <v>0118135</v>
      </c>
      <c r="AM136" s="31" t="s">
        <v>755</v>
      </c>
      <c r="AN136" s="32" t="s">
        <v>756</v>
      </c>
    </row>
    <row r="137" spans="1:40" x14ac:dyDescent="0.25">
      <c r="A137" s="19" t="str">
        <f t="shared" si="14"/>
        <v>0136</v>
      </c>
      <c r="B137" s="10">
        <f t="shared" si="17"/>
        <v>136</v>
      </c>
      <c r="C137" s="9" t="str">
        <f t="shared" si="15"/>
        <v>136</v>
      </c>
      <c r="T137" s="34" t="s">
        <v>286</v>
      </c>
      <c r="U137" s="35" t="s">
        <v>100</v>
      </c>
      <c r="V137" s="35" t="s">
        <v>55</v>
      </c>
      <c r="AJ137" s="21" t="s">
        <v>51</v>
      </c>
      <c r="AK137" s="30">
        <f t="shared" si="18"/>
        <v>136</v>
      </c>
      <c r="AL137" s="30" t="str">
        <f t="shared" si="16"/>
        <v>0118136</v>
      </c>
      <c r="AM137" s="38" t="s">
        <v>757</v>
      </c>
      <c r="AN137" s="39" t="s">
        <v>758</v>
      </c>
    </row>
    <row r="138" spans="1:40" x14ac:dyDescent="0.25">
      <c r="A138" s="19" t="str">
        <f t="shared" si="14"/>
        <v>0137</v>
      </c>
      <c r="B138" s="10">
        <f t="shared" si="17"/>
        <v>137</v>
      </c>
      <c r="C138" s="9" t="str">
        <f t="shared" si="15"/>
        <v>137</v>
      </c>
      <c r="T138" s="34" t="s">
        <v>288</v>
      </c>
      <c r="U138" s="35" t="s">
        <v>100</v>
      </c>
      <c r="V138" s="35" t="s">
        <v>287</v>
      </c>
      <c r="AJ138" s="21" t="s">
        <v>51</v>
      </c>
      <c r="AK138" s="30">
        <f t="shared" si="18"/>
        <v>137</v>
      </c>
      <c r="AL138" s="30" t="str">
        <f t="shared" si="16"/>
        <v>0118137</v>
      </c>
      <c r="AM138" s="31" t="s">
        <v>759</v>
      </c>
      <c r="AN138" s="32" t="s">
        <v>760</v>
      </c>
    </row>
    <row r="139" spans="1:40" x14ac:dyDescent="0.25">
      <c r="A139" s="19" t="str">
        <f t="shared" si="14"/>
        <v>0138</v>
      </c>
      <c r="B139" s="10">
        <f t="shared" si="17"/>
        <v>138</v>
      </c>
      <c r="C139" s="9" t="str">
        <f t="shared" si="15"/>
        <v>138</v>
      </c>
      <c r="T139" s="34" t="s">
        <v>289</v>
      </c>
      <c r="U139" s="35" t="s">
        <v>100</v>
      </c>
      <c r="V139" s="35" t="s">
        <v>54</v>
      </c>
      <c r="AJ139" s="21" t="s">
        <v>51</v>
      </c>
      <c r="AK139" s="30">
        <f t="shared" si="18"/>
        <v>138</v>
      </c>
      <c r="AL139" s="30" t="str">
        <f t="shared" si="16"/>
        <v>0118138</v>
      </c>
      <c r="AM139" s="38" t="s">
        <v>5646</v>
      </c>
      <c r="AN139" s="39" t="s">
        <v>761</v>
      </c>
    </row>
    <row r="140" spans="1:40" x14ac:dyDescent="0.25">
      <c r="A140" s="19" t="str">
        <f t="shared" si="14"/>
        <v>0139</v>
      </c>
      <c r="B140" s="10">
        <f t="shared" si="17"/>
        <v>139</v>
      </c>
      <c r="C140" s="9" t="str">
        <f t="shared" si="15"/>
        <v>139</v>
      </c>
      <c r="T140" s="34" t="s">
        <v>291</v>
      </c>
      <c r="U140" s="35" t="s">
        <v>100</v>
      </c>
      <c r="V140" s="35" t="s">
        <v>290</v>
      </c>
      <c r="AJ140" s="21" t="s">
        <v>51</v>
      </c>
      <c r="AK140" s="30">
        <f t="shared" si="18"/>
        <v>139</v>
      </c>
      <c r="AL140" s="30" t="str">
        <f t="shared" si="16"/>
        <v>0118139</v>
      </c>
      <c r="AM140" s="31" t="s">
        <v>5647</v>
      </c>
      <c r="AN140" s="32" t="s">
        <v>762</v>
      </c>
    </row>
    <row r="141" spans="1:40" x14ac:dyDescent="0.25">
      <c r="A141" s="19" t="str">
        <f t="shared" si="14"/>
        <v>0140</v>
      </c>
      <c r="B141" s="10">
        <f t="shared" si="17"/>
        <v>140</v>
      </c>
      <c r="C141" s="9" t="str">
        <f t="shared" si="15"/>
        <v>140</v>
      </c>
      <c r="T141" s="34" t="s">
        <v>292</v>
      </c>
      <c r="U141" s="35" t="s">
        <v>100</v>
      </c>
      <c r="V141" s="35">
        <v>1013</v>
      </c>
      <c r="AJ141" s="21" t="s">
        <v>51</v>
      </c>
      <c r="AK141" s="30">
        <f t="shared" si="18"/>
        <v>140</v>
      </c>
      <c r="AL141" s="30" t="str">
        <f t="shared" si="16"/>
        <v>0118140</v>
      </c>
      <c r="AM141" s="38" t="s">
        <v>5648</v>
      </c>
      <c r="AN141" s="39" t="s">
        <v>763</v>
      </c>
    </row>
    <row r="142" spans="1:40" x14ac:dyDescent="0.25">
      <c r="A142" s="19" t="str">
        <f t="shared" si="14"/>
        <v>0141</v>
      </c>
      <c r="B142" s="10">
        <f t="shared" si="17"/>
        <v>141</v>
      </c>
      <c r="C142" s="9" t="str">
        <f t="shared" si="15"/>
        <v>141</v>
      </c>
      <c r="T142" s="34" t="s">
        <v>294</v>
      </c>
      <c r="U142" s="35" t="s">
        <v>100</v>
      </c>
      <c r="V142" s="35" t="s">
        <v>293</v>
      </c>
      <c r="AJ142" s="21" t="s">
        <v>50</v>
      </c>
      <c r="AK142" s="30">
        <f t="shared" si="18"/>
        <v>141</v>
      </c>
      <c r="AL142" s="30" t="str">
        <f t="shared" si="16"/>
        <v>0119141</v>
      </c>
      <c r="AM142" s="31" t="s">
        <v>764</v>
      </c>
      <c r="AN142" s="32" t="s">
        <v>765</v>
      </c>
    </row>
    <row r="143" spans="1:40" x14ac:dyDescent="0.25">
      <c r="A143" s="19" t="str">
        <f t="shared" si="14"/>
        <v>0142</v>
      </c>
      <c r="B143" s="10">
        <f t="shared" si="17"/>
        <v>142</v>
      </c>
      <c r="C143" s="9" t="str">
        <f t="shared" si="15"/>
        <v>142</v>
      </c>
      <c r="T143" s="34" t="s">
        <v>295</v>
      </c>
      <c r="U143" s="35" t="s">
        <v>100</v>
      </c>
      <c r="V143" s="35">
        <v>1811</v>
      </c>
      <c r="AJ143" s="21" t="s">
        <v>50</v>
      </c>
      <c r="AK143" s="30">
        <f t="shared" si="18"/>
        <v>142</v>
      </c>
      <c r="AL143" s="30" t="str">
        <f t="shared" si="16"/>
        <v>0119142</v>
      </c>
      <c r="AM143" s="38" t="s">
        <v>766</v>
      </c>
      <c r="AN143" s="39" t="s">
        <v>767</v>
      </c>
    </row>
    <row r="144" spans="1:40" x14ac:dyDescent="0.25">
      <c r="A144" s="19" t="str">
        <f t="shared" si="14"/>
        <v>0143</v>
      </c>
      <c r="B144" s="10">
        <f t="shared" si="17"/>
        <v>143</v>
      </c>
      <c r="C144" s="9" t="str">
        <f t="shared" si="15"/>
        <v>143</v>
      </c>
      <c r="T144" s="34" t="s">
        <v>297</v>
      </c>
      <c r="U144" s="35" t="s">
        <v>100</v>
      </c>
      <c r="V144" s="35" t="s">
        <v>296</v>
      </c>
      <c r="AJ144" s="21" t="s">
        <v>50</v>
      </c>
      <c r="AK144" s="30">
        <f t="shared" si="18"/>
        <v>143</v>
      </c>
      <c r="AL144" s="30" t="str">
        <f t="shared" si="16"/>
        <v>0119143</v>
      </c>
      <c r="AM144" s="31" t="s">
        <v>768</v>
      </c>
      <c r="AN144" s="32" t="s">
        <v>769</v>
      </c>
    </row>
    <row r="145" spans="1:40" x14ac:dyDescent="0.25">
      <c r="A145" s="19" t="str">
        <f t="shared" si="14"/>
        <v>0144</v>
      </c>
      <c r="B145" s="10">
        <f t="shared" si="17"/>
        <v>144</v>
      </c>
      <c r="C145" s="9" t="str">
        <f t="shared" si="15"/>
        <v>144</v>
      </c>
      <c r="T145" s="34" t="s">
        <v>299</v>
      </c>
      <c r="U145" s="35" t="s">
        <v>100</v>
      </c>
      <c r="V145" s="35" t="s">
        <v>298</v>
      </c>
      <c r="AJ145" s="21" t="s">
        <v>50</v>
      </c>
      <c r="AK145" s="30">
        <f t="shared" si="18"/>
        <v>144</v>
      </c>
      <c r="AL145" s="30" t="str">
        <f t="shared" si="16"/>
        <v>0119144</v>
      </c>
      <c r="AM145" s="38" t="s">
        <v>770</v>
      </c>
      <c r="AN145" s="39" t="s">
        <v>771</v>
      </c>
    </row>
    <row r="146" spans="1:40" x14ac:dyDescent="0.25">
      <c r="A146" s="19" t="str">
        <f t="shared" si="14"/>
        <v>0145</v>
      </c>
      <c r="B146" s="10">
        <f t="shared" si="17"/>
        <v>145</v>
      </c>
      <c r="C146" s="9" t="str">
        <f t="shared" si="15"/>
        <v>145</v>
      </c>
      <c r="T146" s="34" t="s">
        <v>301</v>
      </c>
      <c r="U146" s="35" t="s">
        <v>100</v>
      </c>
      <c r="V146" s="35" t="s">
        <v>300</v>
      </c>
      <c r="AJ146" s="21" t="s">
        <v>50</v>
      </c>
      <c r="AK146" s="30">
        <f t="shared" si="18"/>
        <v>145</v>
      </c>
      <c r="AL146" s="30" t="str">
        <f t="shared" si="16"/>
        <v>0119145</v>
      </c>
      <c r="AM146" s="31" t="s">
        <v>772</v>
      </c>
      <c r="AN146" s="32" t="s">
        <v>773</v>
      </c>
    </row>
    <row r="147" spans="1:40" x14ac:dyDescent="0.25">
      <c r="A147" s="19" t="str">
        <f t="shared" si="14"/>
        <v>0146</v>
      </c>
      <c r="B147" s="10">
        <f t="shared" si="17"/>
        <v>146</v>
      </c>
      <c r="C147" s="9" t="str">
        <f t="shared" si="15"/>
        <v>146</v>
      </c>
      <c r="T147" s="34" t="s">
        <v>302</v>
      </c>
      <c r="U147" s="35" t="s">
        <v>100</v>
      </c>
      <c r="V147" s="35">
        <v>1015</v>
      </c>
      <c r="AJ147" s="21" t="s">
        <v>50</v>
      </c>
      <c r="AK147" s="30">
        <f t="shared" si="18"/>
        <v>146</v>
      </c>
      <c r="AL147" s="30" t="str">
        <f t="shared" si="16"/>
        <v>0119146</v>
      </c>
      <c r="AM147" s="38" t="s">
        <v>774</v>
      </c>
      <c r="AN147" s="39" t="s">
        <v>775</v>
      </c>
    </row>
    <row r="148" spans="1:40" x14ac:dyDescent="0.25">
      <c r="A148" s="19" t="str">
        <f t="shared" si="14"/>
        <v>0147</v>
      </c>
      <c r="B148" s="10">
        <f t="shared" si="17"/>
        <v>147</v>
      </c>
      <c r="C148" s="9" t="str">
        <f t="shared" si="15"/>
        <v>147</v>
      </c>
      <c r="T148" s="34" t="s">
        <v>303</v>
      </c>
      <c r="U148" s="35" t="s">
        <v>100</v>
      </c>
      <c r="V148" s="35">
        <v>1016</v>
      </c>
      <c r="AJ148" s="21" t="s">
        <v>50</v>
      </c>
      <c r="AK148" s="30">
        <f t="shared" si="18"/>
        <v>147</v>
      </c>
      <c r="AL148" s="30" t="str">
        <f t="shared" si="16"/>
        <v>0119147</v>
      </c>
      <c r="AM148" s="31" t="s">
        <v>5649</v>
      </c>
      <c r="AN148" s="32" t="s">
        <v>776</v>
      </c>
    </row>
    <row r="149" spans="1:40" x14ac:dyDescent="0.25">
      <c r="A149" s="19" t="str">
        <f t="shared" si="14"/>
        <v>0148</v>
      </c>
      <c r="B149" s="10">
        <f t="shared" si="17"/>
        <v>148</v>
      </c>
      <c r="C149" s="9" t="str">
        <f t="shared" si="15"/>
        <v>148</v>
      </c>
      <c r="T149" s="34" t="s">
        <v>305</v>
      </c>
      <c r="U149" s="35" t="s">
        <v>100</v>
      </c>
      <c r="V149" s="35" t="s">
        <v>304</v>
      </c>
      <c r="AJ149" s="21" t="s">
        <v>57</v>
      </c>
      <c r="AK149" s="30">
        <f t="shared" si="18"/>
        <v>148</v>
      </c>
      <c r="AL149" s="30" t="str">
        <f t="shared" si="16"/>
        <v>0201148</v>
      </c>
      <c r="AM149" s="38" t="s">
        <v>777</v>
      </c>
      <c r="AN149" s="39" t="s">
        <v>778</v>
      </c>
    </row>
    <row r="150" spans="1:40" x14ac:dyDescent="0.25">
      <c r="A150" s="19" t="str">
        <f t="shared" si="14"/>
        <v>0149</v>
      </c>
      <c r="B150" s="10">
        <f t="shared" si="17"/>
        <v>149</v>
      </c>
      <c r="C150" s="9" t="str">
        <f t="shared" si="15"/>
        <v>149</v>
      </c>
      <c r="T150" s="34" t="s">
        <v>307</v>
      </c>
      <c r="U150" s="35" t="s">
        <v>168</v>
      </c>
      <c r="V150" s="35" t="s">
        <v>306</v>
      </c>
      <c r="AJ150" s="21" t="s">
        <v>57</v>
      </c>
      <c r="AK150" s="30">
        <f t="shared" si="18"/>
        <v>149</v>
      </c>
      <c r="AL150" s="30" t="str">
        <f t="shared" si="16"/>
        <v>0201149</v>
      </c>
      <c r="AM150" s="31" t="s">
        <v>779</v>
      </c>
      <c r="AN150" s="32" t="s">
        <v>780</v>
      </c>
    </row>
    <row r="151" spans="1:40" x14ac:dyDescent="0.25">
      <c r="A151" s="19" t="str">
        <f t="shared" si="14"/>
        <v>0150</v>
      </c>
      <c r="B151" s="10">
        <f t="shared" si="17"/>
        <v>150</v>
      </c>
      <c r="C151" s="9" t="str">
        <f t="shared" si="15"/>
        <v>150</v>
      </c>
      <c r="T151" s="34" t="s">
        <v>308</v>
      </c>
      <c r="U151" s="35" t="s">
        <v>100</v>
      </c>
      <c r="V151" s="35">
        <v>1814</v>
      </c>
      <c r="AJ151" s="21" t="s">
        <v>57</v>
      </c>
      <c r="AK151" s="30">
        <f t="shared" si="18"/>
        <v>150</v>
      </c>
      <c r="AL151" s="30" t="str">
        <f t="shared" si="16"/>
        <v>0201150</v>
      </c>
      <c r="AM151" s="38" t="s">
        <v>781</v>
      </c>
      <c r="AN151" s="39" t="s">
        <v>782</v>
      </c>
    </row>
    <row r="152" spans="1:40" x14ac:dyDescent="0.25">
      <c r="A152" s="19" t="str">
        <f t="shared" si="14"/>
        <v>0151</v>
      </c>
      <c r="B152" s="10">
        <f t="shared" si="17"/>
        <v>151</v>
      </c>
      <c r="C152" s="9" t="str">
        <f t="shared" si="15"/>
        <v>151</v>
      </c>
      <c r="T152" s="34" t="s">
        <v>309</v>
      </c>
      <c r="U152" s="35" t="s">
        <v>100</v>
      </c>
      <c r="V152" s="35">
        <v>1816</v>
      </c>
      <c r="AJ152" s="21" t="s">
        <v>57</v>
      </c>
      <c r="AK152" s="30">
        <f t="shared" si="18"/>
        <v>151</v>
      </c>
      <c r="AL152" s="30" t="str">
        <f t="shared" si="16"/>
        <v>0201151</v>
      </c>
      <c r="AM152" s="31" t="s">
        <v>5650</v>
      </c>
      <c r="AN152" s="32" t="s">
        <v>783</v>
      </c>
    </row>
    <row r="153" spans="1:40" x14ac:dyDescent="0.25">
      <c r="A153" s="19" t="str">
        <f t="shared" si="14"/>
        <v>0152</v>
      </c>
      <c r="B153" s="10">
        <f t="shared" si="17"/>
        <v>152</v>
      </c>
      <c r="C153" s="9" t="str">
        <f t="shared" si="15"/>
        <v>152</v>
      </c>
      <c r="T153" s="34" t="s">
        <v>310</v>
      </c>
      <c r="U153" s="35" t="s">
        <v>100</v>
      </c>
      <c r="V153" s="35">
        <v>1817</v>
      </c>
      <c r="AJ153" s="21" t="s">
        <v>58</v>
      </c>
      <c r="AK153" s="30">
        <f t="shared" si="18"/>
        <v>152</v>
      </c>
      <c r="AL153" s="30" t="str">
        <f t="shared" si="16"/>
        <v>0202152</v>
      </c>
      <c r="AM153" s="38" t="s">
        <v>784</v>
      </c>
      <c r="AN153" s="39" t="s">
        <v>785</v>
      </c>
    </row>
    <row r="154" spans="1:40" x14ac:dyDescent="0.25">
      <c r="A154" s="19" t="str">
        <f t="shared" si="14"/>
        <v>0153</v>
      </c>
      <c r="B154" s="10">
        <f t="shared" si="17"/>
        <v>153</v>
      </c>
      <c r="C154" s="9" t="str">
        <f t="shared" si="15"/>
        <v>153</v>
      </c>
      <c r="T154" s="34" t="s">
        <v>312</v>
      </c>
      <c r="U154" s="35" t="s">
        <v>100</v>
      </c>
      <c r="V154" s="35" t="s">
        <v>311</v>
      </c>
      <c r="AJ154" s="21" t="s">
        <v>58</v>
      </c>
      <c r="AK154" s="30">
        <f t="shared" si="18"/>
        <v>153</v>
      </c>
      <c r="AL154" s="30" t="str">
        <f t="shared" si="16"/>
        <v>0202153</v>
      </c>
      <c r="AM154" s="31" t="s">
        <v>510</v>
      </c>
      <c r="AN154" s="32" t="s">
        <v>786</v>
      </c>
    </row>
    <row r="155" spans="1:40" x14ac:dyDescent="0.25">
      <c r="A155" s="19" t="str">
        <f t="shared" si="14"/>
        <v>0154</v>
      </c>
      <c r="B155" s="10">
        <f t="shared" si="17"/>
        <v>154</v>
      </c>
      <c r="C155" s="9" t="str">
        <f t="shared" si="15"/>
        <v>154</v>
      </c>
      <c r="T155" s="34" t="s">
        <v>314</v>
      </c>
      <c r="U155" s="35" t="s">
        <v>100</v>
      </c>
      <c r="V155" s="35" t="s">
        <v>313</v>
      </c>
      <c r="AJ155" s="21" t="s">
        <v>58</v>
      </c>
      <c r="AK155" s="30">
        <f t="shared" si="18"/>
        <v>154</v>
      </c>
      <c r="AL155" s="30" t="str">
        <f t="shared" si="16"/>
        <v>0202154</v>
      </c>
      <c r="AM155" s="38" t="s">
        <v>787</v>
      </c>
      <c r="AN155" s="39" t="s">
        <v>788</v>
      </c>
    </row>
    <row r="156" spans="1:40" x14ac:dyDescent="0.25">
      <c r="A156" s="19" t="str">
        <f t="shared" si="14"/>
        <v>0155</v>
      </c>
      <c r="B156" s="10">
        <f t="shared" si="17"/>
        <v>155</v>
      </c>
      <c r="C156" s="9" t="str">
        <f t="shared" si="15"/>
        <v>155</v>
      </c>
      <c r="T156" s="34" t="s">
        <v>315</v>
      </c>
      <c r="U156" s="35" t="s">
        <v>100</v>
      </c>
      <c r="V156" s="35" t="s">
        <v>52</v>
      </c>
      <c r="AJ156" s="21" t="s">
        <v>58</v>
      </c>
      <c r="AK156" s="30">
        <f t="shared" si="18"/>
        <v>155</v>
      </c>
      <c r="AL156" s="30" t="str">
        <f t="shared" si="16"/>
        <v>0202155</v>
      </c>
      <c r="AM156" s="31" t="s">
        <v>789</v>
      </c>
      <c r="AN156" s="32" t="s">
        <v>790</v>
      </c>
    </row>
    <row r="157" spans="1:40" x14ac:dyDescent="0.25">
      <c r="A157" s="19" t="str">
        <f t="shared" si="14"/>
        <v>0156</v>
      </c>
      <c r="B157" s="10">
        <f t="shared" si="17"/>
        <v>156</v>
      </c>
      <c r="C157" s="9" t="str">
        <f t="shared" si="15"/>
        <v>156</v>
      </c>
      <c r="T157" s="34" t="s">
        <v>317</v>
      </c>
      <c r="U157" s="35" t="s">
        <v>100</v>
      </c>
      <c r="V157" s="35" t="s">
        <v>316</v>
      </c>
      <c r="AJ157" s="21" t="s">
        <v>58</v>
      </c>
      <c r="AK157" s="30">
        <f t="shared" si="18"/>
        <v>156</v>
      </c>
      <c r="AL157" s="30" t="str">
        <f t="shared" si="16"/>
        <v>0202156</v>
      </c>
      <c r="AM157" s="38" t="s">
        <v>5651</v>
      </c>
      <c r="AN157" s="39" t="s">
        <v>791</v>
      </c>
    </row>
    <row r="158" spans="1:40" x14ac:dyDescent="0.25">
      <c r="A158" s="19" t="str">
        <f t="shared" si="14"/>
        <v>0157</v>
      </c>
      <c r="B158" s="10">
        <f t="shared" si="17"/>
        <v>157</v>
      </c>
      <c r="C158" s="9" t="str">
        <f t="shared" si="15"/>
        <v>157</v>
      </c>
      <c r="T158" s="34" t="s">
        <v>319</v>
      </c>
      <c r="U158" s="35" t="s">
        <v>100</v>
      </c>
      <c r="V158" s="35" t="s">
        <v>318</v>
      </c>
      <c r="AJ158" s="21" t="s">
        <v>58</v>
      </c>
      <c r="AK158" s="30">
        <f t="shared" si="18"/>
        <v>157</v>
      </c>
      <c r="AL158" s="30" t="str">
        <f t="shared" si="16"/>
        <v>0202157</v>
      </c>
      <c r="AM158" s="31" t="s">
        <v>5652</v>
      </c>
      <c r="AN158" s="32" t="s">
        <v>792</v>
      </c>
    </row>
    <row r="159" spans="1:40" x14ac:dyDescent="0.25">
      <c r="A159" s="19" t="str">
        <f t="shared" si="14"/>
        <v>0158</v>
      </c>
      <c r="B159" s="10">
        <f t="shared" si="17"/>
        <v>158</v>
      </c>
      <c r="C159" s="9" t="str">
        <f t="shared" si="15"/>
        <v>158</v>
      </c>
      <c r="T159" s="34" t="s">
        <v>320</v>
      </c>
      <c r="U159" s="35" t="s">
        <v>100</v>
      </c>
      <c r="V159" s="35">
        <v>1821</v>
      </c>
      <c r="AJ159" s="21" t="s">
        <v>59</v>
      </c>
      <c r="AK159" s="30">
        <f t="shared" si="18"/>
        <v>158</v>
      </c>
      <c r="AL159" s="30" t="str">
        <f t="shared" si="16"/>
        <v>0203158</v>
      </c>
      <c r="AM159" s="38" t="s">
        <v>394</v>
      </c>
      <c r="AN159" s="39" t="s">
        <v>793</v>
      </c>
    </row>
    <row r="160" spans="1:40" x14ac:dyDescent="0.25">
      <c r="A160" s="19" t="str">
        <f t="shared" si="14"/>
        <v>0159</v>
      </c>
      <c r="B160" s="10">
        <f t="shared" si="17"/>
        <v>159</v>
      </c>
      <c r="C160" s="9" t="str">
        <f t="shared" si="15"/>
        <v>159</v>
      </c>
      <c r="T160" s="34" t="s">
        <v>322</v>
      </c>
      <c r="U160" s="35" t="s">
        <v>100</v>
      </c>
      <c r="V160" s="35" t="s">
        <v>321</v>
      </c>
      <c r="AJ160" s="21" t="s">
        <v>59</v>
      </c>
      <c r="AK160" s="30">
        <f t="shared" si="18"/>
        <v>159</v>
      </c>
      <c r="AL160" s="30" t="str">
        <f t="shared" si="16"/>
        <v>0203159</v>
      </c>
      <c r="AM160" s="31" t="s">
        <v>794</v>
      </c>
      <c r="AN160" s="32" t="s">
        <v>795</v>
      </c>
    </row>
    <row r="161" spans="1:40" x14ac:dyDescent="0.25">
      <c r="A161" s="19" t="str">
        <f t="shared" si="14"/>
        <v>0160</v>
      </c>
      <c r="B161" s="10">
        <f t="shared" si="17"/>
        <v>160</v>
      </c>
      <c r="C161" s="9" t="str">
        <f t="shared" si="15"/>
        <v>160</v>
      </c>
      <c r="T161" s="34" t="s">
        <v>323</v>
      </c>
      <c r="U161" s="35" t="s">
        <v>100</v>
      </c>
      <c r="V161" s="35" t="s">
        <v>51</v>
      </c>
      <c r="AJ161" s="21" t="s">
        <v>60</v>
      </c>
      <c r="AK161" s="30">
        <f t="shared" si="18"/>
        <v>160</v>
      </c>
      <c r="AL161" s="30" t="str">
        <f t="shared" si="16"/>
        <v>0204160</v>
      </c>
      <c r="AM161" s="38" t="s">
        <v>399</v>
      </c>
      <c r="AN161" s="39" t="s">
        <v>796</v>
      </c>
    </row>
    <row r="162" spans="1:40" x14ac:dyDescent="0.25">
      <c r="A162" s="19" t="str">
        <f t="shared" si="14"/>
        <v>0161</v>
      </c>
      <c r="B162" s="10">
        <f t="shared" si="17"/>
        <v>161</v>
      </c>
      <c r="C162" s="9" t="str">
        <f t="shared" si="15"/>
        <v>161</v>
      </c>
      <c r="T162" s="34" t="s">
        <v>325</v>
      </c>
      <c r="U162" s="35" t="s">
        <v>100</v>
      </c>
      <c r="V162" s="35" t="s">
        <v>324</v>
      </c>
      <c r="AJ162" s="21" t="s">
        <v>61</v>
      </c>
      <c r="AK162" s="30">
        <f t="shared" si="18"/>
        <v>161</v>
      </c>
      <c r="AL162" s="30" t="str">
        <f t="shared" si="16"/>
        <v>0205161</v>
      </c>
      <c r="AM162" s="31" t="s">
        <v>797</v>
      </c>
      <c r="AN162" s="32" t="s">
        <v>798</v>
      </c>
    </row>
    <row r="163" spans="1:40" x14ac:dyDescent="0.25">
      <c r="A163" s="19" t="str">
        <f t="shared" si="14"/>
        <v>0162</v>
      </c>
      <c r="B163" s="10">
        <f t="shared" si="17"/>
        <v>162</v>
      </c>
      <c r="C163" s="9" t="str">
        <f t="shared" si="15"/>
        <v>162</v>
      </c>
      <c r="T163" s="34" t="s">
        <v>326</v>
      </c>
      <c r="U163" s="35" t="s">
        <v>100</v>
      </c>
      <c r="V163" s="35">
        <v>1822</v>
      </c>
      <c r="AJ163" s="21" t="s">
        <v>61</v>
      </c>
      <c r="AK163" s="30">
        <f t="shared" si="18"/>
        <v>162</v>
      </c>
      <c r="AL163" s="30" t="str">
        <f t="shared" si="16"/>
        <v>0205162</v>
      </c>
      <c r="AM163" s="38" t="s">
        <v>799</v>
      </c>
      <c r="AN163" s="39" t="s">
        <v>800</v>
      </c>
    </row>
    <row r="164" spans="1:40" x14ac:dyDescent="0.25">
      <c r="A164" s="19" t="str">
        <f t="shared" si="14"/>
        <v>0163</v>
      </c>
      <c r="B164" s="10">
        <f t="shared" si="17"/>
        <v>163</v>
      </c>
      <c r="C164" s="9" t="str">
        <f t="shared" si="15"/>
        <v>163</v>
      </c>
      <c r="T164" s="34" t="s">
        <v>328</v>
      </c>
      <c r="U164" s="35" t="s">
        <v>100</v>
      </c>
      <c r="V164" s="35" t="s">
        <v>327</v>
      </c>
      <c r="AJ164" s="21" t="s">
        <v>61</v>
      </c>
      <c r="AK164" s="30">
        <f t="shared" si="18"/>
        <v>163</v>
      </c>
      <c r="AL164" s="30" t="str">
        <f t="shared" si="16"/>
        <v>0205163</v>
      </c>
      <c r="AM164" s="31" t="s">
        <v>801</v>
      </c>
      <c r="AN164" s="32" t="s">
        <v>802</v>
      </c>
    </row>
    <row r="165" spans="1:40" x14ac:dyDescent="0.25">
      <c r="A165" s="19" t="str">
        <f t="shared" si="14"/>
        <v>0164</v>
      </c>
      <c r="B165" s="10">
        <f t="shared" si="17"/>
        <v>164</v>
      </c>
      <c r="C165" s="9" t="str">
        <f t="shared" si="15"/>
        <v>164</v>
      </c>
      <c r="T165" s="34" t="s">
        <v>330</v>
      </c>
      <c r="U165" s="35" t="s">
        <v>100</v>
      </c>
      <c r="V165" s="44" t="s">
        <v>329</v>
      </c>
      <c r="AJ165" s="21" t="s">
        <v>61</v>
      </c>
      <c r="AK165" s="30">
        <f t="shared" si="18"/>
        <v>164</v>
      </c>
      <c r="AL165" s="30" t="str">
        <f t="shared" si="16"/>
        <v>0205164</v>
      </c>
      <c r="AM165" s="38" t="s">
        <v>803</v>
      </c>
      <c r="AN165" s="39" t="s">
        <v>804</v>
      </c>
    </row>
    <row r="166" spans="1:40" x14ac:dyDescent="0.25">
      <c r="A166" s="19" t="str">
        <f t="shared" si="14"/>
        <v>0165</v>
      </c>
      <c r="B166" s="10">
        <f t="shared" si="17"/>
        <v>165</v>
      </c>
      <c r="C166" s="9" t="str">
        <f t="shared" si="15"/>
        <v>165</v>
      </c>
      <c r="T166" s="34" t="s">
        <v>331</v>
      </c>
      <c r="U166" s="35" t="s">
        <v>100</v>
      </c>
      <c r="V166" s="35">
        <v>1823</v>
      </c>
      <c r="AJ166" s="21" t="s">
        <v>61</v>
      </c>
      <c r="AK166" s="30">
        <f t="shared" si="18"/>
        <v>165</v>
      </c>
      <c r="AL166" s="30" t="str">
        <f t="shared" si="16"/>
        <v>0205165</v>
      </c>
      <c r="AM166" s="31" t="s">
        <v>805</v>
      </c>
      <c r="AN166" s="32" t="s">
        <v>806</v>
      </c>
    </row>
    <row r="167" spans="1:40" x14ac:dyDescent="0.25">
      <c r="A167" s="19" t="str">
        <f t="shared" si="14"/>
        <v>0166</v>
      </c>
      <c r="B167" s="10">
        <f t="shared" si="17"/>
        <v>166</v>
      </c>
      <c r="C167" s="9" t="str">
        <f t="shared" si="15"/>
        <v>166</v>
      </c>
      <c r="T167" s="34" t="s">
        <v>332</v>
      </c>
      <c r="U167" s="35" t="s">
        <v>100</v>
      </c>
      <c r="V167" s="35">
        <v>1824</v>
      </c>
      <c r="AJ167" s="21" t="s">
        <v>61</v>
      </c>
      <c r="AK167" s="30">
        <f t="shared" si="18"/>
        <v>166</v>
      </c>
      <c r="AL167" s="30" t="str">
        <f t="shared" si="16"/>
        <v>0205166</v>
      </c>
      <c r="AM167" s="38" t="s">
        <v>807</v>
      </c>
      <c r="AN167" s="39" t="s">
        <v>808</v>
      </c>
    </row>
    <row r="168" spans="1:40" x14ac:dyDescent="0.25">
      <c r="A168" s="19" t="str">
        <f t="shared" si="14"/>
        <v>0167</v>
      </c>
      <c r="B168" s="10">
        <f t="shared" si="17"/>
        <v>167</v>
      </c>
      <c r="C168" s="9" t="str">
        <f t="shared" si="15"/>
        <v>167</v>
      </c>
      <c r="U168" s="9"/>
      <c r="AJ168" s="21" t="s">
        <v>61</v>
      </c>
      <c r="AK168" s="30">
        <f t="shared" si="18"/>
        <v>167</v>
      </c>
      <c r="AL168" s="30" t="str">
        <f t="shared" si="16"/>
        <v>0205167</v>
      </c>
      <c r="AM168" s="31" t="s">
        <v>5653</v>
      </c>
      <c r="AN168" s="32" t="s">
        <v>809</v>
      </c>
    </row>
    <row r="169" spans="1:40" x14ac:dyDescent="0.25">
      <c r="A169" s="19" t="str">
        <f t="shared" si="14"/>
        <v>0168</v>
      </c>
      <c r="B169" s="10">
        <f t="shared" si="17"/>
        <v>168</v>
      </c>
      <c r="C169" s="9" t="str">
        <f t="shared" si="15"/>
        <v>168</v>
      </c>
      <c r="T169" s="24" t="s">
        <v>333</v>
      </c>
      <c r="U169" s="25"/>
      <c r="V169" s="25">
        <v>103</v>
      </c>
      <c r="AJ169" s="21" t="s">
        <v>61</v>
      </c>
      <c r="AK169" s="30">
        <f t="shared" si="18"/>
        <v>168</v>
      </c>
      <c r="AL169" s="30" t="str">
        <f t="shared" si="16"/>
        <v>0205168</v>
      </c>
      <c r="AM169" s="38" t="s">
        <v>5654</v>
      </c>
      <c r="AN169" s="39" t="s">
        <v>810</v>
      </c>
    </row>
    <row r="170" spans="1:40" x14ac:dyDescent="0.25">
      <c r="A170" s="19" t="str">
        <f t="shared" si="14"/>
        <v>0169</v>
      </c>
      <c r="B170" s="10">
        <f t="shared" si="17"/>
        <v>169</v>
      </c>
      <c r="C170" s="9" t="str">
        <f t="shared" si="15"/>
        <v>169</v>
      </c>
      <c r="T170" s="34" t="s">
        <v>334</v>
      </c>
      <c r="U170" s="35" t="s">
        <v>100</v>
      </c>
      <c r="V170" s="35">
        <v>1401</v>
      </c>
      <c r="AJ170" s="21" t="s">
        <v>61</v>
      </c>
      <c r="AK170" s="30">
        <f t="shared" si="18"/>
        <v>169</v>
      </c>
      <c r="AL170" s="30" t="str">
        <f t="shared" si="16"/>
        <v>0205169</v>
      </c>
      <c r="AM170" s="31" t="s">
        <v>5655</v>
      </c>
      <c r="AN170" s="32" t="s">
        <v>811</v>
      </c>
    </row>
    <row r="171" spans="1:40" x14ac:dyDescent="0.25">
      <c r="A171" s="19" t="str">
        <f t="shared" si="14"/>
        <v>0170</v>
      </c>
      <c r="B171" s="10">
        <f t="shared" si="17"/>
        <v>170</v>
      </c>
      <c r="C171" s="9" t="str">
        <f t="shared" si="15"/>
        <v>170</v>
      </c>
      <c r="T171" s="34" t="s">
        <v>335</v>
      </c>
      <c r="U171" s="35" t="s">
        <v>100</v>
      </c>
      <c r="V171" s="35">
        <v>1402</v>
      </c>
      <c r="AJ171" s="21" t="s">
        <v>61</v>
      </c>
      <c r="AK171" s="30">
        <f t="shared" si="18"/>
        <v>170</v>
      </c>
      <c r="AL171" s="30" t="str">
        <f t="shared" si="16"/>
        <v>0205170</v>
      </c>
      <c r="AM171" s="38" t="s">
        <v>5656</v>
      </c>
      <c r="AN171" s="39" t="s">
        <v>812</v>
      </c>
    </row>
    <row r="172" spans="1:40" x14ac:dyDescent="0.25">
      <c r="A172" s="19" t="str">
        <f t="shared" si="14"/>
        <v>0171</v>
      </c>
      <c r="B172" s="10">
        <f t="shared" si="17"/>
        <v>171</v>
      </c>
      <c r="C172" s="9" t="str">
        <f t="shared" si="15"/>
        <v>171</v>
      </c>
      <c r="T172" s="34" t="s">
        <v>336</v>
      </c>
      <c r="U172" s="35" t="s">
        <v>100</v>
      </c>
      <c r="V172" s="35">
        <v>1001</v>
      </c>
      <c r="AJ172" s="21" t="s">
        <v>61</v>
      </c>
      <c r="AK172" s="30">
        <f t="shared" si="18"/>
        <v>171</v>
      </c>
      <c r="AL172" s="30" t="str">
        <f t="shared" si="16"/>
        <v>0205171</v>
      </c>
      <c r="AM172" s="31" t="s">
        <v>5657</v>
      </c>
      <c r="AN172" s="32" t="s">
        <v>813</v>
      </c>
    </row>
    <row r="173" spans="1:40" x14ac:dyDescent="0.25">
      <c r="A173" s="19" t="str">
        <f t="shared" si="14"/>
        <v>0172</v>
      </c>
      <c r="B173" s="10">
        <f t="shared" si="17"/>
        <v>172</v>
      </c>
      <c r="C173" s="9" t="str">
        <f t="shared" si="15"/>
        <v>172</v>
      </c>
      <c r="T173" s="34" t="s">
        <v>337</v>
      </c>
      <c r="U173" s="35" t="s">
        <v>100</v>
      </c>
      <c r="V173" s="35">
        <v>1502</v>
      </c>
      <c r="AJ173" s="21" t="s">
        <v>61</v>
      </c>
      <c r="AK173" s="30">
        <f t="shared" si="18"/>
        <v>172</v>
      </c>
      <c r="AL173" s="30" t="str">
        <f t="shared" si="16"/>
        <v>0205172</v>
      </c>
      <c r="AM173" s="38" t="s">
        <v>5658</v>
      </c>
      <c r="AN173" s="39" t="s">
        <v>814</v>
      </c>
    </row>
    <row r="174" spans="1:40" x14ac:dyDescent="0.25">
      <c r="A174" s="19" t="str">
        <f t="shared" si="14"/>
        <v>0173</v>
      </c>
      <c r="B174" s="10">
        <f t="shared" si="17"/>
        <v>173</v>
      </c>
      <c r="C174" s="9" t="str">
        <f t="shared" si="15"/>
        <v>173</v>
      </c>
      <c r="T174" s="34" t="s">
        <v>338</v>
      </c>
      <c r="U174" s="35" t="s">
        <v>100</v>
      </c>
      <c r="V174" s="35">
        <v>1101</v>
      </c>
      <c r="AJ174" s="21" t="s">
        <v>62</v>
      </c>
      <c r="AK174" s="30">
        <f t="shared" si="18"/>
        <v>173</v>
      </c>
      <c r="AL174" s="30" t="str">
        <f t="shared" si="16"/>
        <v>0206173</v>
      </c>
      <c r="AM174" s="31" t="s">
        <v>815</v>
      </c>
      <c r="AN174" s="32" t="s">
        <v>816</v>
      </c>
    </row>
    <row r="175" spans="1:40" x14ac:dyDescent="0.25">
      <c r="A175" s="19" t="str">
        <f t="shared" si="14"/>
        <v>0174</v>
      </c>
      <c r="B175" s="10">
        <f t="shared" si="17"/>
        <v>174</v>
      </c>
      <c r="C175" s="9" t="str">
        <f t="shared" si="15"/>
        <v>174</v>
      </c>
      <c r="T175" s="34" t="s">
        <v>339</v>
      </c>
      <c r="U175" s="35" t="s">
        <v>100</v>
      </c>
      <c r="V175" s="35">
        <v>1503</v>
      </c>
      <c r="AJ175" s="21" t="s">
        <v>62</v>
      </c>
      <c r="AK175" s="30">
        <f t="shared" si="18"/>
        <v>174</v>
      </c>
      <c r="AL175" s="30" t="str">
        <f t="shared" si="16"/>
        <v>0206174</v>
      </c>
      <c r="AM175" s="38" t="s">
        <v>817</v>
      </c>
      <c r="AN175" s="39" t="s">
        <v>818</v>
      </c>
    </row>
    <row r="176" spans="1:40" x14ac:dyDescent="0.25">
      <c r="A176" s="19" t="str">
        <f t="shared" si="14"/>
        <v>0175</v>
      </c>
      <c r="B176" s="10">
        <f t="shared" si="17"/>
        <v>175</v>
      </c>
      <c r="C176" s="9" t="str">
        <f t="shared" si="15"/>
        <v>175</v>
      </c>
      <c r="T176" s="34" t="s">
        <v>340</v>
      </c>
      <c r="U176" s="35" t="s">
        <v>100</v>
      </c>
      <c r="V176" s="35">
        <v>1403</v>
      </c>
      <c r="AJ176" s="21" t="s">
        <v>62</v>
      </c>
      <c r="AK176" s="30">
        <f t="shared" si="18"/>
        <v>175</v>
      </c>
      <c r="AL176" s="30" t="str">
        <f t="shared" si="16"/>
        <v>0206175</v>
      </c>
      <c r="AM176" s="31" t="s">
        <v>819</v>
      </c>
      <c r="AN176" s="32" t="s">
        <v>820</v>
      </c>
    </row>
    <row r="177" spans="1:40" x14ac:dyDescent="0.25">
      <c r="A177" s="19" t="str">
        <f t="shared" si="14"/>
        <v>0176</v>
      </c>
      <c r="B177" s="10">
        <f t="shared" si="17"/>
        <v>176</v>
      </c>
      <c r="C177" s="9" t="str">
        <f t="shared" si="15"/>
        <v>176</v>
      </c>
      <c r="T177" s="34" t="s">
        <v>341</v>
      </c>
      <c r="U177" s="35" t="s">
        <v>100</v>
      </c>
      <c r="V177" s="35">
        <v>1404</v>
      </c>
      <c r="AJ177" s="21" t="s">
        <v>62</v>
      </c>
      <c r="AK177" s="30">
        <f t="shared" si="18"/>
        <v>176</v>
      </c>
      <c r="AL177" s="30" t="str">
        <f t="shared" si="16"/>
        <v>0206176</v>
      </c>
      <c r="AM177" s="38" t="s">
        <v>5659</v>
      </c>
      <c r="AN177" s="39" t="s">
        <v>821</v>
      </c>
    </row>
    <row r="178" spans="1:40" x14ac:dyDescent="0.25">
      <c r="A178" s="19" t="str">
        <f t="shared" si="14"/>
        <v>0177</v>
      </c>
      <c r="B178" s="10">
        <f t="shared" si="17"/>
        <v>177</v>
      </c>
      <c r="C178" s="9" t="str">
        <f t="shared" si="15"/>
        <v>177</v>
      </c>
      <c r="T178" s="34" t="s">
        <v>342</v>
      </c>
      <c r="U178" s="35" t="s">
        <v>142</v>
      </c>
      <c r="V178" s="35">
        <v>1115</v>
      </c>
      <c r="AJ178" s="21" t="s">
        <v>63</v>
      </c>
      <c r="AK178" s="30">
        <f t="shared" si="18"/>
        <v>177</v>
      </c>
      <c r="AL178" s="30" t="str">
        <f t="shared" si="16"/>
        <v>0207177</v>
      </c>
      <c r="AM178" s="31" t="s">
        <v>407</v>
      </c>
      <c r="AN178" s="32" t="s">
        <v>822</v>
      </c>
    </row>
    <row r="179" spans="1:40" x14ac:dyDescent="0.25">
      <c r="A179" s="19" t="str">
        <f t="shared" si="14"/>
        <v>0178</v>
      </c>
      <c r="B179" s="10">
        <f t="shared" si="17"/>
        <v>178</v>
      </c>
      <c r="C179" s="9" t="str">
        <f t="shared" si="15"/>
        <v>178</v>
      </c>
      <c r="T179" s="34" t="s">
        <v>343</v>
      </c>
      <c r="U179" s="35" t="s">
        <v>100</v>
      </c>
      <c r="V179" s="35">
        <v>1102</v>
      </c>
      <c r="AJ179" s="21" t="s">
        <v>63</v>
      </c>
      <c r="AK179" s="30">
        <f t="shared" si="18"/>
        <v>178</v>
      </c>
      <c r="AL179" s="30" t="str">
        <f t="shared" si="16"/>
        <v>0207178</v>
      </c>
      <c r="AM179" s="38" t="s">
        <v>823</v>
      </c>
      <c r="AN179" s="39" t="s">
        <v>824</v>
      </c>
    </row>
    <row r="180" spans="1:40" x14ac:dyDescent="0.25">
      <c r="A180" s="19" t="str">
        <f t="shared" si="14"/>
        <v>0179</v>
      </c>
      <c r="B180" s="10">
        <f t="shared" si="17"/>
        <v>179</v>
      </c>
      <c r="C180" s="9" t="str">
        <f t="shared" si="15"/>
        <v>179</v>
      </c>
      <c r="T180" s="34" t="s">
        <v>344</v>
      </c>
      <c r="U180" s="35" t="s">
        <v>142</v>
      </c>
      <c r="V180" s="35">
        <v>1103</v>
      </c>
      <c r="AJ180" s="21" t="s">
        <v>63</v>
      </c>
      <c r="AK180" s="30">
        <f t="shared" si="18"/>
        <v>179</v>
      </c>
      <c r="AL180" s="30" t="str">
        <f t="shared" si="16"/>
        <v>0207179</v>
      </c>
      <c r="AM180" s="31" t="s">
        <v>825</v>
      </c>
      <c r="AN180" s="32" t="s">
        <v>826</v>
      </c>
    </row>
    <row r="181" spans="1:40" x14ac:dyDescent="0.25">
      <c r="A181" s="19" t="str">
        <f t="shared" si="14"/>
        <v>0180</v>
      </c>
      <c r="B181" s="10">
        <f t="shared" si="17"/>
        <v>180</v>
      </c>
      <c r="C181" s="9" t="str">
        <f t="shared" si="15"/>
        <v>180</v>
      </c>
      <c r="T181" s="34" t="s">
        <v>345</v>
      </c>
      <c r="U181" s="35" t="s">
        <v>168</v>
      </c>
      <c r="V181" s="35">
        <v>1504</v>
      </c>
      <c r="AJ181" s="21" t="s">
        <v>63</v>
      </c>
      <c r="AK181" s="30">
        <f t="shared" si="18"/>
        <v>180</v>
      </c>
      <c r="AL181" s="30" t="str">
        <f t="shared" si="16"/>
        <v>0207180</v>
      </c>
      <c r="AM181" s="38" t="s">
        <v>827</v>
      </c>
      <c r="AN181" s="39" t="s">
        <v>828</v>
      </c>
    </row>
    <row r="182" spans="1:40" x14ac:dyDescent="0.25">
      <c r="A182" s="19" t="str">
        <f t="shared" si="14"/>
        <v>0181</v>
      </c>
      <c r="B182" s="10">
        <f t="shared" si="17"/>
        <v>181</v>
      </c>
      <c r="C182" s="9" t="str">
        <f t="shared" si="15"/>
        <v>181</v>
      </c>
      <c r="T182" s="34" t="s">
        <v>346</v>
      </c>
      <c r="U182" s="35" t="s">
        <v>100</v>
      </c>
      <c r="V182" s="35">
        <v>1405</v>
      </c>
      <c r="AJ182" s="21" t="s">
        <v>64</v>
      </c>
      <c r="AK182" s="30">
        <f t="shared" si="18"/>
        <v>181</v>
      </c>
      <c r="AL182" s="30" t="str">
        <f t="shared" si="16"/>
        <v>0208181</v>
      </c>
      <c r="AM182" s="31" t="s">
        <v>829</v>
      </c>
      <c r="AN182" s="32" t="s">
        <v>830</v>
      </c>
    </row>
    <row r="183" spans="1:40" x14ac:dyDescent="0.25">
      <c r="A183" s="19" t="str">
        <f t="shared" si="14"/>
        <v>0182</v>
      </c>
      <c r="B183" s="10">
        <f t="shared" si="17"/>
        <v>182</v>
      </c>
      <c r="C183" s="9" t="str">
        <f t="shared" si="15"/>
        <v>182</v>
      </c>
      <c r="T183" s="34" t="s">
        <v>347</v>
      </c>
      <c r="U183" s="35" t="s">
        <v>168</v>
      </c>
      <c r="V183" s="35">
        <v>1005</v>
      </c>
      <c r="AJ183" s="21" t="s">
        <v>64</v>
      </c>
      <c r="AK183" s="30">
        <f t="shared" si="18"/>
        <v>182</v>
      </c>
      <c r="AL183" s="30" t="str">
        <f t="shared" si="16"/>
        <v>0208182</v>
      </c>
      <c r="AM183" s="38" t="s">
        <v>368</v>
      </c>
      <c r="AN183" s="39" t="s">
        <v>831</v>
      </c>
    </row>
    <row r="184" spans="1:40" x14ac:dyDescent="0.25">
      <c r="A184" s="19" t="str">
        <f t="shared" si="14"/>
        <v>0183</v>
      </c>
      <c r="B184" s="10">
        <f t="shared" si="17"/>
        <v>183</v>
      </c>
      <c r="C184" s="9" t="str">
        <f t="shared" si="15"/>
        <v>183</v>
      </c>
      <c r="T184" s="34" t="s">
        <v>348</v>
      </c>
      <c r="U184" s="35" t="s">
        <v>168</v>
      </c>
      <c r="V184" s="35">
        <v>1104</v>
      </c>
      <c r="AJ184" s="21" t="s">
        <v>64</v>
      </c>
      <c r="AK184" s="30">
        <f t="shared" si="18"/>
        <v>183</v>
      </c>
      <c r="AL184" s="30" t="str">
        <f t="shared" si="16"/>
        <v>0208183</v>
      </c>
      <c r="AM184" s="31" t="s">
        <v>5660</v>
      </c>
      <c r="AN184" s="32" t="s">
        <v>832</v>
      </c>
    </row>
    <row r="185" spans="1:40" x14ac:dyDescent="0.25">
      <c r="A185" s="19" t="str">
        <f t="shared" si="14"/>
        <v>0184</v>
      </c>
      <c r="B185" s="10">
        <f t="shared" si="17"/>
        <v>184</v>
      </c>
      <c r="C185" s="9" t="str">
        <f t="shared" si="15"/>
        <v>184</v>
      </c>
      <c r="T185" s="34" t="s">
        <v>349</v>
      </c>
      <c r="U185" s="35" t="s">
        <v>350</v>
      </c>
      <c r="V185" s="35">
        <v>1006</v>
      </c>
      <c r="AJ185" s="21" t="s">
        <v>64</v>
      </c>
      <c r="AK185" s="30">
        <f t="shared" si="18"/>
        <v>184</v>
      </c>
      <c r="AL185" s="30" t="str">
        <f t="shared" si="16"/>
        <v>0208184</v>
      </c>
      <c r="AM185" s="38" t="s">
        <v>5661</v>
      </c>
      <c r="AN185" s="39" t="s">
        <v>833</v>
      </c>
    </row>
    <row r="186" spans="1:40" x14ac:dyDescent="0.25">
      <c r="A186" s="19" t="str">
        <f t="shared" si="14"/>
        <v>0185</v>
      </c>
      <c r="B186" s="10">
        <f t="shared" si="17"/>
        <v>185</v>
      </c>
      <c r="C186" s="9" t="str">
        <f t="shared" si="15"/>
        <v>185</v>
      </c>
      <c r="T186" s="34" t="s">
        <v>351</v>
      </c>
      <c r="U186" s="35" t="s">
        <v>168</v>
      </c>
      <c r="V186" s="35">
        <v>1406</v>
      </c>
      <c r="AJ186" s="21" t="s">
        <v>65</v>
      </c>
      <c r="AK186" s="30">
        <f t="shared" si="18"/>
        <v>185</v>
      </c>
      <c r="AL186" s="30" t="str">
        <f t="shared" si="16"/>
        <v>0209185</v>
      </c>
      <c r="AM186" s="31" t="s">
        <v>834</v>
      </c>
      <c r="AN186" s="32" t="s">
        <v>835</v>
      </c>
    </row>
    <row r="187" spans="1:40" x14ac:dyDescent="0.25">
      <c r="A187" s="19" t="str">
        <f t="shared" si="14"/>
        <v>0186</v>
      </c>
      <c r="B187" s="10">
        <f t="shared" si="17"/>
        <v>186</v>
      </c>
      <c r="C187" s="9" t="str">
        <f t="shared" si="15"/>
        <v>186</v>
      </c>
      <c r="T187" s="34" t="s">
        <v>352</v>
      </c>
      <c r="U187" s="35" t="s">
        <v>100</v>
      </c>
      <c r="V187" s="35">
        <v>1105</v>
      </c>
      <c r="AJ187" s="21" t="s">
        <v>65</v>
      </c>
      <c r="AK187" s="30">
        <f t="shared" si="18"/>
        <v>186</v>
      </c>
      <c r="AL187" s="30" t="str">
        <f t="shared" si="16"/>
        <v>0209186</v>
      </c>
      <c r="AM187" s="38" t="s">
        <v>836</v>
      </c>
      <c r="AN187" s="39" t="s">
        <v>837</v>
      </c>
    </row>
    <row r="188" spans="1:40" x14ac:dyDescent="0.25">
      <c r="A188" s="19" t="str">
        <f t="shared" si="14"/>
        <v>0187</v>
      </c>
      <c r="B188" s="10">
        <f t="shared" si="17"/>
        <v>187</v>
      </c>
      <c r="C188" s="9" t="str">
        <f t="shared" si="15"/>
        <v>187</v>
      </c>
      <c r="T188" s="34" t="s">
        <v>353</v>
      </c>
      <c r="U188" s="35" t="s">
        <v>142</v>
      </c>
      <c r="V188" s="35">
        <v>1407</v>
      </c>
      <c r="AJ188" s="21" t="s">
        <v>65</v>
      </c>
      <c r="AK188" s="30">
        <f t="shared" si="18"/>
        <v>187</v>
      </c>
      <c r="AL188" s="30" t="str">
        <f t="shared" si="16"/>
        <v>0209187</v>
      </c>
      <c r="AM188" s="31" t="s">
        <v>838</v>
      </c>
      <c r="AN188" s="32" t="s">
        <v>839</v>
      </c>
    </row>
    <row r="189" spans="1:40" x14ac:dyDescent="0.25">
      <c r="A189" s="19" t="str">
        <f t="shared" si="14"/>
        <v>0188</v>
      </c>
      <c r="B189" s="10">
        <f t="shared" si="17"/>
        <v>188</v>
      </c>
      <c r="C189" s="9" t="str">
        <f t="shared" si="15"/>
        <v>188</v>
      </c>
      <c r="T189" s="34" t="s">
        <v>354</v>
      </c>
      <c r="U189" s="35" t="s">
        <v>100</v>
      </c>
      <c r="V189" s="35">
        <v>1408</v>
      </c>
      <c r="AJ189" s="21" t="s">
        <v>65</v>
      </c>
      <c r="AK189" s="30">
        <f t="shared" si="18"/>
        <v>188</v>
      </c>
      <c r="AL189" s="30" t="str">
        <f t="shared" si="16"/>
        <v>0209188</v>
      </c>
      <c r="AM189" s="38" t="s">
        <v>418</v>
      </c>
      <c r="AN189" s="39" t="s">
        <v>840</v>
      </c>
    </row>
    <row r="190" spans="1:40" x14ac:dyDescent="0.25">
      <c r="A190" s="19" t="str">
        <f t="shared" si="14"/>
        <v>0189</v>
      </c>
      <c r="B190" s="10">
        <f t="shared" si="17"/>
        <v>189</v>
      </c>
      <c r="C190" s="9" t="str">
        <f t="shared" si="15"/>
        <v>189</v>
      </c>
      <c r="T190" s="34" t="s">
        <v>355</v>
      </c>
      <c r="U190" s="35" t="s">
        <v>100</v>
      </c>
      <c r="V190" s="35">
        <v>1409</v>
      </c>
      <c r="AJ190" s="21" t="s">
        <v>65</v>
      </c>
      <c r="AK190" s="30">
        <f t="shared" si="18"/>
        <v>189</v>
      </c>
      <c r="AL190" s="30" t="str">
        <f t="shared" si="16"/>
        <v>0209189</v>
      </c>
      <c r="AM190" s="31" t="s">
        <v>841</v>
      </c>
      <c r="AN190" s="32" t="s">
        <v>842</v>
      </c>
    </row>
    <row r="191" spans="1:40" x14ac:dyDescent="0.25">
      <c r="A191" s="19" t="str">
        <f t="shared" si="14"/>
        <v>0190</v>
      </c>
      <c r="B191" s="10">
        <f t="shared" si="17"/>
        <v>190</v>
      </c>
      <c r="C191" s="9" t="str">
        <f t="shared" si="15"/>
        <v>190</v>
      </c>
      <c r="T191" s="34" t="s">
        <v>356</v>
      </c>
      <c r="U191" s="35" t="s">
        <v>168</v>
      </c>
      <c r="V191" s="35">
        <v>1410</v>
      </c>
      <c r="AJ191" s="21" t="s">
        <v>65</v>
      </c>
      <c r="AK191" s="30">
        <f t="shared" si="18"/>
        <v>190</v>
      </c>
      <c r="AL191" s="30" t="str">
        <f t="shared" si="16"/>
        <v>0209190</v>
      </c>
      <c r="AM191" s="38" t="s">
        <v>843</v>
      </c>
      <c r="AN191" s="39" t="s">
        <v>844</v>
      </c>
    </row>
    <row r="192" spans="1:40" x14ac:dyDescent="0.25">
      <c r="A192" s="19" t="str">
        <f t="shared" si="14"/>
        <v>0191</v>
      </c>
      <c r="B192" s="10">
        <f t="shared" si="17"/>
        <v>191</v>
      </c>
      <c r="C192" s="9" t="str">
        <f t="shared" si="15"/>
        <v>191</v>
      </c>
      <c r="T192" s="34" t="s">
        <v>357</v>
      </c>
      <c r="U192" s="35" t="s">
        <v>100</v>
      </c>
      <c r="V192" s="35">
        <v>1411</v>
      </c>
      <c r="AJ192" s="21" t="s">
        <v>65</v>
      </c>
      <c r="AK192" s="30">
        <f t="shared" si="18"/>
        <v>191</v>
      </c>
      <c r="AL192" s="30" t="str">
        <f t="shared" si="16"/>
        <v>0209191</v>
      </c>
      <c r="AM192" s="31" t="s">
        <v>5662</v>
      </c>
      <c r="AN192" s="32" t="s">
        <v>845</v>
      </c>
    </row>
    <row r="193" spans="1:40" x14ac:dyDescent="0.25">
      <c r="A193" s="19" t="str">
        <f t="shared" si="14"/>
        <v>0192</v>
      </c>
      <c r="B193" s="10">
        <f t="shared" si="17"/>
        <v>192</v>
      </c>
      <c r="C193" s="9" t="str">
        <f t="shared" si="15"/>
        <v>192</v>
      </c>
      <c r="T193" s="34" t="s">
        <v>358</v>
      </c>
      <c r="U193" s="35" t="s">
        <v>142</v>
      </c>
      <c r="V193" s="35">
        <v>1412</v>
      </c>
      <c r="AJ193" s="21" t="s">
        <v>66</v>
      </c>
      <c r="AK193" s="30">
        <f t="shared" si="18"/>
        <v>192</v>
      </c>
      <c r="AL193" s="30" t="str">
        <f t="shared" si="16"/>
        <v>0210192</v>
      </c>
      <c r="AM193" s="38" t="s">
        <v>846</v>
      </c>
      <c r="AN193" s="39" t="s">
        <v>847</v>
      </c>
    </row>
    <row r="194" spans="1:40" x14ac:dyDescent="0.25">
      <c r="A194" s="19" t="str">
        <f t="shared" ref="A194:A257" si="19">TEXT(B194,"0000")</f>
        <v>0193</v>
      </c>
      <c r="B194" s="10">
        <f t="shared" si="17"/>
        <v>193</v>
      </c>
      <c r="C194" s="9" t="str">
        <f t="shared" si="15"/>
        <v>193</v>
      </c>
      <c r="T194" s="34" t="s">
        <v>359</v>
      </c>
      <c r="U194" s="35" t="s">
        <v>100</v>
      </c>
      <c r="V194" s="35">
        <v>1106</v>
      </c>
      <c r="AJ194" s="21" t="s">
        <v>66</v>
      </c>
      <c r="AK194" s="30">
        <f t="shared" si="18"/>
        <v>193</v>
      </c>
      <c r="AL194" s="30" t="str">
        <f t="shared" si="16"/>
        <v>0210193</v>
      </c>
      <c r="AM194" s="31" t="s">
        <v>848</v>
      </c>
      <c r="AN194" s="32" t="s">
        <v>849</v>
      </c>
    </row>
    <row r="195" spans="1:40" x14ac:dyDescent="0.25">
      <c r="A195" s="19" t="str">
        <f t="shared" si="19"/>
        <v>0194</v>
      </c>
      <c r="B195" s="10">
        <f t="shared" si="17"/>
        <v>194</v>
      </c>
      <c r="C195" s="9" t="str">
        <f t="shared" ref="C195:C258" si="20">TEXT(B195,"00")</f>
        <v>194</v>
      </c>
      <c r="T195" s="34" t="s">
        <v>360</v>
      </c>
      <c r="U195" s="35" t="s">
        <v>100</v>
      </c>
      <c r="V195" s="35">
        <v>1107</v>
      </c>
      <c r="AJ195" s="21" t="s">
        <v>66</v>
      </c>
      <c r="AK195" s="30">
        <f t="shared" si="18"/>
        <v>194</v>
      </c>
      <c r="AL195" s="30" t="str">
        <f t="shared" ref="AL195:AL258" si="21">CONCATENATE(AJ195,AK195)</f>
        <v>0210194</v>
      </c>
      <c r="AM195" s="38" t="s">
        <v>850</v>
      </c>
      <c r="AN195" s="39" t="s">
        <v>851</v>
      </c>
    </row>
    <row r="196" spans="1:40" x14ac:dyDescent="0.25">
      <c r="A196" s="19" t="str">
        <f t="shared" si="19"/>
        <v>0195</v>
      </c>
      <c r="B196" s="10">
        <f t="shared" ref="B196:B259" si="22">B195+1</f>
        <v>195</v>
      </c>
      <c r="C196" s="9" t="str">
        <f t="shared" si="20"/>
        <v>195</v>
      </c>
      <c r="T196" s="34" t="s">
        <v>361</v>
      </c>
      <c r="U196" s="35" t="s">
        <v>142</v>
      </c>
      <c r="V196" s="35">
        <v>1108</v>
      </c>
      <c r="AJ196" s="21" t="s">
        <v>66</v>
      </c>
      <c r="AK196" s="30">
        <f t="shared" ref="AK196:AK259" si="23">AK195+1</f>
        <v>195</v>
      </c>
      <c r="AL196" s="30" t="str">
        <f t="shared" si="21"/>
        <v>0210195</v>
      </c>
      <c r="AM196" s="31" t="s">
        <v>5663</v>
      </c>
      <c r="AN196" s="32" t="s">
        <v>852</v>
      </c>
    </row>
    <row r="197" spans="1:40" x14ac:dyDescent="0.25">
      <c r="A197" s="19" t="str">
        <f t="shared" si="19"/>
        <v>0196</v>
      </c>
      <c r="B197" s="10">
        <f t="shared" si="22"/>
        <v>196</v>
      </c>
      <c r="C197" s="9" t="str">
        <f t="shared" si="20"/>
        <v>196</v>
      </c>
      <c r="T197" s="34" t="s">
        <v>362</v>
      </c>
      <c r="U197" s="35" t="s">
        <v>100</v>
      </c>
      <c r="V197" s="35">
        <v>1413</v>
      </c>
      <c r="AJ197" s="21" t="s">
        <v>66</v>
      </c>
      <c r="AK197" s="30">
        <f t="shared" si="23"/>
        <v>196</v>
      </c>
      <c r="AL197" s="30" t="str">
        <f t="shared" si="21"/>
        <v>0210196</v>
      </c>
      <c r="AM197" s="38" t="s">
        <v>5664</v>
      </c>
      <c r="AN197" s="39" t="s">
        <v>853</v>
      </c>
    </row>
    <row r="198" spans="1:40" x14ac:dyDescent="0.25">
      <c r="A198" s="19" t="str">
        <f t="shared" si="19"/>
        <v>0197</v>
      </c>
      <c r="B198" s="10">
        <f t="shared" si="22"/>
        <v>197</v>
      </c>
      <c r="C198" s="9" t="str">
        <f t="shared" si="20"/>
        <v>197</v>
      </c>
      <c r="T198" s="34" t="s">
        <v>363</v>
      </c>
      <c r="U198" s="35" t="s">
        <v>100</v>
      </c>
      <c r="V198" s="35">
        <v>1109</v>
      </c>
      <c r="AJ198" s="21" t="s">
        <v>67</v>
      </c>
      <c r="AK198" s="30">
        <f t="shared" si="23"/>
        <v>197</v>
      </c>
      <c r="AL198" s="30" t="str">
        <f t="shared" si="21"/>
        <v>0211197</v>
      </c>
      <c r="AM198" s="31" t="s">
        <v>854</v>
      </c>
      <c r="AN198" s="32" t="s">
        <v>855</v>
      </c>
    </row>
    <row r="199" spans="1:40" x14ac:dyDescent="0.25">
      <c r="A199" s="19" t="str">
        <f t="shared" si="19"/>
        <v>0198</v>
      </c>
      <c r="B199" s="10">
        <f t="shared" si="22"/>
        <v>198</v>
      </c>
      <c r="C199" s="9" t="str">
        <f t="shared" si="20"/>
        <v>198</v>
      </c>
      <c r="T199" s="34" t="s">
        <v>364</v>
      </c>
      <c r="U199" s="35" t="s">
        <v>142</v>
      </c>
      <c r="V199" s="35">
        <v>1506</v>
      </c>
      <c r="AJ199" s="21" t="s">
        <v>67</v>
      </c>
      <c r="AK199" s="30">
        <f t="shared" si="23"/>
        <v>198</v>
      </c>
      <c r="AL199" s="30" t="str">
        <f t="shared" si="21"/>
        <v>0211198</v>
      </c>
      <c r="AM199" s="38" t="s">
        <v>856</v>
      </c>
      <c r="AN199" s="39" t="s">
        <v>857</v>
      </c>
    </row>
    <row r="200" spans="1:40" x14ac:dyDescent="0.25">
      <c r="A200" s="19" t="str">
        <f t="shared" si="19"/>
        <v>0199</v>
      </c>
      <c r="B200" s="10">
        <f t="shared" si="22"/>
        <v>199</v>
      </c>
      <c r="C200" s="9" t="str">
        <f t="shared" si="20"/>
        <v>199</v>
      </c>
      <c r="T200" s="34" t="s">
        <v>365</v>
      </c>
      <c r="U200" s="35" t="s">
        <v>168</v>
      </c>
      <c r="V200" s="35">
        <v>1507</v>
      </c>
      <c r="AJ200" s="21" t="s">
        <v>67</v>
      </c>
      <c r="AK200" s="30">
        <f t="shared" si="23"/>
        <v>199</v>
      </c>
      <c r="AL200" s="30" t="str">
        <f t="shared" si="21"/>
        <v>0211199</v>
      </c>
      <c r="AM200" s="31" t="s">
        <v>858</v>
      </c>
      <c r="AN200" s="32" t="s">
        <v>859</v>
      </c>
    </row>
    <row r="201" spans="1:40" x14ac:dyDescent="0.25">
      <c r="A201" s="19" t="str">
        <f t="shared" si="19"/>
        <v>0200</v>
      </c>
      <c r="B201" s="10">
        <f t="shared" si="22"/>
        <v>200</v>
      </c>
      <c r="C201" s="9" t="str">
        <f t="shared" si="20"/>
        <v>200</v>
      </c>
      <c r="T201" s="34" t="s">
        <v>366</v>
      </c>
      <c r="U201" s="35" t="s">
        <v>142</v>
      </c>
      <c r="V201" s="35">
        <v>1011</v>
      </c>
      <c r="AJ201" s="21" t="s">
        <v>67</v>
      </c>
      <c r="AK201" s="30">
        <f t="shared" si="23"/>
        <v>200</v>
      </c>
      <c r="AL201" s="30" t="str">
        <f t="shared" si="21"/>
        <v>0211200</v>
      </c>
      <c r="AM201" s="38" t="s">
        <v>860</v>
      </c>
      <c r="AN201" s="39" t="s">
        <v>861</v>
      </c>
    </row>
    <row r="202" spans="1:40" x14ac:dyDescent="0.25">
      <c r="A202" s="19" t="str">
        <f t="shared" si="19"/>
        <v>0201</v>
      </c>
      <c r="B202" s="10">
        <f t="shared" si="22"/>
        <v>201</v>
      </c>
      <c r="C202" s="9" t="str">
        <f t="shared" si="20"/>
        <v>201</v>
      </c>
      <c r="T202" s="34" t="s">
        <v>367</v>
      </c>
      <c r="U202" s="35" t="s">
        <v>100</v>
      </c>
      <c r="V202" s="35">
        <v>1012</v>
      </c>
      <c r="AJ202" s="21" t="s">
        <v>67</v>
      </c>
      <c r="AK202" s="30">
        <f t="shared" si="23"/>
        <v>201</v>
      </c>
      <c r="AL202" s="30" t="str">
        <f t="shared" si="21"/>
        <v>0211201</v>
      </c>
      <c r="AM202" s="31" t="s">
        <v>862</v>
      </c>
      <c r="AN202" s="32" t="s">
        <v>863</v>
      </c>
    </row>
    <row r="203" spans="1:40" x14ac:dyDescent="0.25">
      <c r="A203" s="19" t="str">
        <f t="shared" si="19"/>
        <v>0202</v>
      </c>
      <c r="B203" s="10">
        <f t="shared" si="22"/>
        <v>202</v>
      </c>
      <c r="C203" s="9" t="str">
        <f t="shared" si="20"/>
        <v>202</v>
      </c>
      <c r="T203" s="34" t="s">
        <v>368</v>
      </c>
      <c r="U203" s="35" t="s">
        <v>100</v>
      </c>
      <c r="V203" s="35">
        <v>1116</v>
      </c>
      <c r="AJ203" s="21" t="s">
        <v>67</v>
      </c>
      <c r="AK203" s="30">
        <f t="shared" si="23"/>
        <v>202</v>
      </c>
      <c r="AL203" s="30" t="str">
        <f t="shared" si="21"/>
        <v>0211202</v>
      </c>
      <c r="AM203" s="38" t="s">
        <v>864</v>
      </c>
      <c r="AN203" s="39" t="s">
        <v>865</v>
      </c>
    </row>
    <row r="204" spans="1:40" x14ac:dyDescent="0.25">
      <c r="A204" s="19" t="str">
        <f t="shared" si="19"/>
        <v>0203</v>
      </c>
      <c r="B204" s="10">
        <f t="shared" si="22"/>
        <v>203</v>
      </c>
      <c r="C204" s="9" t="str">
        <f t="shared" si="20"/>
        <v>203</v>
      </c>
      <c r="T204" s="34" t="s">
        <v>369</v>
      </c>
      <c r="U204" s="35" t="s">
        <v>100</v>
      </c>
      <c r="V204" s="35">
        <v>1110</v>
      </c>
      <c r="AJ204" s="21" t="s">
        <v>67</v>
      </c>
      <c r="AK204" s="30">
        <f t="shared" si="23"/>
        <v>203</v>
      </c>
      <c r="AL204" s="30" t="str">
        <f t="shared" si="21"/>
        <v>0211203</v>
      </c>
      <c r="AM204" s="31" t="s">
        <v>866</v>
      </c>
      <c r="AN204" s="32" t="s">
        <v>867</v>
      </c>
    </row>
    <row r="205" spans="1:40" x14ac:dyDescent="0.25">
      <c r="A205" s="19" t="str">
        <f t="shared" si="19"/>
        <v>0204</v>
      </c>
      <c r="B205" s="10">
        <f t="shared" si="22"/>
        <v>204</v>
      </c>
      <c r="C205" s="9" t="str">
        <f t="shared" si="20"/>
        <v>204</v>
      </c>
      <c r="T205" s="34" t="s">
        <v>370</v>
      </c>
      <c r="U205" s="35" t="s">
        <v>100</v>
      </c>
      <c r="V205" s="35">
        <v>1421</v>
      </c>
      <c r="AJ205" s="21" t="s">
        <v>67</v>
      </c>
      <c r="AK205" s="30">
        <f t="shared" si="23"/>
        <v>204</v>
      </c>
      <c r="AL205" s="30" t="str">
        <f t="shared" si="21"/>
        <v>0211204</v>
      </c>
      <c r="AM205" s="38" t="s">
        <v>868</v>
      </c>
      <c r="AN205" s="39" t="s">
        <v>869</v>
      </c>
    </row>
    <row r="206" spans="1:40" x14ac:dyDescent="0.25">
      <c r="A206" s="19" t="str">
        <f t="shared" si="19"/>
        <v>0205</v>
      </c>
      <c r="B206" s="10">
        <f t="shared" si="22"/>
        <v>205</v>
      </c>
      <c r="C206" s="9" t="str">
        <f t="shared" si="20"/>
        <v>205</v>
      </c>
      <c r="T206" s="34" t="s">
        <v>371</v>
      </c>
      <c r="U206" s="35" t="s">
        <v>100</v>
      </c>
      <c r="V206" s="35">
        <v>1508</v>
      </c>
      <c r="AJ206" s="21" t="s">
        <v>67</v>
      </c>
      <c r="AK206" s="30">
        <f t="shared" si="23"/>
        <v>205</v>
      </c>
      <c r="AL206" s="30" t="str">
        <f t="shared" si="21"/>
        <v>0211205</v>
      </c>
      <c r="AM206" s="31" t="s">
        <v>870</v>
      </c>
      <c r="AN206" s="32" t="s">
        <v>871</v>
      </c>
    </row>
    <row r="207" spans="1:40" x14ac:dyDescent="0.25">
      <c r="A207" s="19" t="str">
        <f t="shared" si="19"/>
        <v>0206</v>
      </c>
      <c r="B207" s="10">
        <f t="shared" si="22"/>
        <v>206</v>
      </c>
      <c r="C207" s="9" t="str">
        <f t="shared" si="20"/>
        <v>206</v>
      </c>
      <c r="T207" s="34" t="s">
        <v>372</v>
      </c>
      <c r="U207" s="35" t="s">
        <v>100</v>
      </c>
      <c r="V207" s="35">
        <v>1014</v>
      </c>
      <c r="AJ207" s="21" t="s">
        <v>67</v>
      </c>
      <c r="AK207" s="30">
        <f t="shared" si="23"/>
        <v>206</v>
      </c>
      <c r="AL207" s="30" t="str">
        <f t="shared" si="21"/>
        <v>0211206</v>
      </c>
      <c r="AM207" s="38" t="s">
        <v>872</v>
      </c>
      <c r="AN207" s="39" t="s">
        <v>873</v>
      </c>
    </row>
    <row r="208" spans="1:40" x14ac:dyDescent="0.25">
      <c r="A208" s="19" t="str">
        <f t="shared" si="19"/>
        <v>0207</v>
      </c>
      <c r="B208" s="10">
        <f t="shared" si="22"/>
        <v>207</v>
      </c>
      <c r="C208" s="9" t="str">
        <f t="shared" si="20"/>
        <v>207</v>
      </c>
      <c r="T208" s="34" t="s">
        <v>373</v>
      </c>
      <c r="U208" s="35" t="s">
        <v>100</v>
      </c>
      <c r="V208" s="35">
        <v>1414</v>
      </c>
      <c r="AJ208" s="21" t="s">
        <v>67</v>
      </c>
      <c r="AK208" s="30">
        <f t="shared" si="23"/>
        <v>207</v>
      </c>
      <c r="AL208" s="30" t="str">
        <f t="shared" si="21"/>
        <v>0211207</v>
      </c>
      <c r="AM208" s="31" t="s">
        <v>874</v>
      </c>
      <c r="AN208" s="32" t="s">
        <v>875</v>
      </c>
    </row>
    <row r="209" spans="1:40" x14ac:dyDescent="0.25">
      <c r="A209" s="19" t="str">
        <f t="shared" si="19"/>
        <v>0208</v>
      </c>
      <c r="B209" s="10">
        <f t="shared" si="22"/>
        <v>208</v>
      </c>
      <c r="C209" s="9" t="str">
        <f t="shared" si="20"/>
        <v>208</v>
      </c>
      <c r="T209" s="34" t="s">
        <v>374</v>
      </c>
      <c r="U209" s="35" t="s">
        <v>100</v>
      </c>
      <c r="V209" s="35">
        <v>1415</v>
      </c>
      <c r="AJ209" s="21" t="s">
        <v>67</v>
      </c>
      <c r="AK209" s="30">
        <f t="shared" si="23"/>
        <v>208</v>
      </c>
      <c r="AL209" s="30" t="str">
        <f t="shared" si="21"/>
        <v>0211208</v>
      </c>
      <c r="AM209" s="38" t="s">
        <v>876</v>
      </c>
      <c r="AN209" s="39" t="s">
        <v>877</v>
      </c>
    </row>
    <row r="210" spans="1:40" x14ac:dyDescent="0.25">
      <c r="A210" s="19" t="str">
        <f t="shared" si="19"/>
        <v>0209</v>
      </c>
      <c r="B210" s="10">
        <f t="shared" si="22"/>
        <v>209</v>
      </c>
      <c r="C210" s="9" t="str">
        <f t="shared" si="20"/>
        <v>209</v>
      </c>
      <c r="T210" s="34" t="s">
        <v>375</v>
      </c>
      <c r="U210" s="35" t="s">
        <v>100</v>
      </c>
      <c r="V210" s="35">
        <v>1416</v>
      </c>
      <c r="AJ210" s="21" t="s">
        <v>67</v>
      </c>
      <c r="AK210" s="30">
        <f t="shared" si="23"/>
        <v>209</v>
      </c>
      <c r="AL210" s="30" t="str">
        <f t="shared" si="21"/>
        <v>0211209</v>
      </c>
      <c r="AM210" s="31" t="s">
        <v>878</v>
      </c>
      <c r="AN210" s="32" t="s">
        <v>879</v>
      </c>
    </row>
    <row r="211" spans="1:40" x14ac:dyDescent="0.25">
      <c r="A211" s="19" t="str">
        <f t="shared" si="19"/>
        <v>0210</v>
      </c>
      <c r="B211" s="10">
        <f t="shared" si="22"/>
        <v>210</v>
      </c>
      <c r="C211" s="9" t="str">
        <f t="shared" si="20"/>
        <v>210</v>
      </c>
      <c r="T211" s="34" t="s">
        <v>376</v>
      </c>
      <c r="U211" s="35" t="s">
        <v>168</v>
      </c>
      <c r="V211" s="35">
        <v>1417</v>
      </c>
      <c r="AJ211" s="21" t="s">
        <v>68</v>
      </c>
      <c r="AK211" s="30">
        <f t="shared" si="23"/>
        <v>210</v>
      </c>
      <c r="AL211" s="30" t="str">
        <f t="shared" si="21"/>
        <v>0212210</v>
      </c>
      <c r="AM211" s="38" t="s">
        <v>429</v>
      </c>
      <c r="AN211" s="39" t="s">
        <v>880</v>
      </c>
    </row>
    <row r="212" spans="1:40" x14ac:dyDescent="0.25">
      <c r="A212" s="19" t="str">
        <f t="shared" si="19"/>
        <v>0211</v>
      </c>
      <c r="B212" s="10">
        <f t="shared" si="22"/>
        <v>211</v>
      </c>
      <c r="C212" s="9" t="str">
        <f t="shared" si="20"/>
        <v>211</v>
      </c>
      <c r="T212" s="34" t="s">
        <v>377</v>
      </c>
      <c r="U212" s="35" t="s">
        <v>168</v>
      </c>
      <c r="V212" s="35">
        <v>1510</v>
      </c>
      <c r="AJ212" s="21" t="s">
        <v>68</v>
      </c>
      <c r="AK212" s="30">
        <f t="shared" si="23"/>
        <v>211</v>
      </c>
      <c r="AL212" s="30" t="str">
        <f t="shared" si="21"/>
        <v>0212211</v>
      </c>
      <c r="AM212" s="31" t="s">
        <v>881</v>
      </c>
      <c r="AN212" s="32" t="s">
        <v>882</v>
      </c>
    </row>
    <row r="213" spans="1:40" x14ac:dyDescent="0.25">
      <c r="A213" s="19" t="str">
        <f t="shared" si="19"/>
        <v>0212</v>
      </c>
      <c r="B213" s="10">
        <f t="shared" si="22"/>
        <v>212</v>
      </c>
      <c r="C213" s="9" t="str">
        <f t="shared" si="20"/>
        <v>212</v>
      </c>
      <c r="T213" s="34" t="s">
        <v>378</v>
      </c>
      <c r="U213" s="35" t="s">
        <v>100</v>
      </c>
      <c r="V213" s="35">
        <v>1511</v>
      </c>
      <c r="AJ213" s="21" t="s">
        <v>68</v>
      </c>
      <c r="AK213" s="30">
        <f t="shared" si="23"/>
        <v>212</v>
      </c>
      <c r="AL213" s="30" t="str">
        <f t="shared" si="21"/>
        <v>0212212</v>
      </c>
      <c r="AM213" s="38" t="s">
        <v>5665</v>
      </c>
      <c r="AN213" s="39" t="s">
        <v>883</v>
      </c>
    </row>
    <row r="214" spans="1:40" x14ac:dyDescent="0.25">
      <c r="A214" s="19" t="str">
        <f t="shared" si="19"/>
        <v>0213</v>
      </c>
      <c r="B214" s="10">
        <f t="shared" si="22"/>
        <v>213</v>
      </c>
      <c r="C214" s="9" t="str">
        <f t="shared" si="20"/>
        <v>213</v>
      </c>
      <c r="T214" s="34" t="s">
        <v>379</v>
      </c>
      <c r="U214" s="35" t="s">
        <v>100</v>
      </c>
      <c r="V214" s="35">
        <v>1512</v>
      </c>
      <c r="AJ214" s="21" t="s">
        <v>68</v>
      </c>
      <c r="AK214" s="30">
        <f t="shared" si="23"/>
        <v>213</v>
      </c>
      <c r="AL214" s="30" t="str">
        <f t="shared" si="21"/>
        <v>0212213</v>
      </c>
      <c r="AM214" s="31" t="s">
        <v>5666</v>
      </c>
      <c r="AN214" s="32" t="s">
        <v>884</v>
      </c>
    </row>
    <row r="215" spans="1:40" x14ac:dyDescent="0.25">
      <c r="A215" s="19" t="str">
        <f t="shared" si="19"/>
        <v>0214</v>
      </c>
      <c r="B215" s="10">
        <f t="shared" si="22"/>
        <v>214</v>
      </c>
      <c r="C215" s="9" t="str">
        <f t="shared" si="20"/>
        <v>214</v>
      </c>
      <c r="T215" s="34" t="s">
        <v>380</v>
      </c>
      <c r="U215" s="35" t="s">
        <v>100</v>
      </c>
      <c r="V215" s="35">
        <v>1111</v>
      </c>
      <c r="AJ215" s="21" t="s">
        <v>69</v>
      </c>
      <c r="AK215" s="30">
        <f t="shared" si="23"/>
        <v>214</v>
      </c>
      <c r="AL215" s="30" t="str">
        <f t="shared" si="21"/>
        <v>0213214</v>
      </c>
      <c r="AM215" s="38" t="s">
        <v>885</v>
      </c>
      <c r="AN215" s="39" t="s">
        <v>886</v>
      </c>
    </row>
    <row r="216" spans="1:40" x14ac:dyDescent="0.25">
      <c r="A216" s="19" t="str">
        <f t="shared" si="19"/>
        <v>0215</v>
      </c>
      <c r="B216" s="10">
        <f t="shared" si="22"/>
        <v>215</v>
      </c>
      <c r="C216" s="9" t="str">
        <f t="shared" si="20"/>
        <v>215</v>
      </c>
      <c r="T216" s="34" t="s">
        <v>381</v>
      </c>
      <c r="U216" s="35" t="s">
        <v>100</v>
      </c>
      <c r="V216" s="35">
        <v>1112</v>
      </c>
      <c r="AJ216" s="21" t="s">
        <v>69</v>
      </c>
      <c r="AK216" s="30">
        <f t="shared" si="23"/>
        <v>215</v>
      </c>
      <c r="AL216" s="30" t="str">
        <f t="shared" si="21"/>
        <v>0213215</v>
      </c>
      <c r="AM216" s="31" t="s">
        <v>887</v>
      </c>
      <c r="AN216" s="32" t="s">
        <v>888</v>
      </c>
    </row>
    <row r="217" spans="1:40" x14ac:dyDescent="0.25">
      <c r="A217" s="19" t="str">
        <f t="shared" si="19"/>
        <v>0216</v>
      </c>
      <c r="B217" s="10">
        <f t="shared" si="22"/>
        <v>216</v>
      </c>
      <c r="C217" s="9" t="str">
        <f t="shared" si="20"/>
        <v>216</v>
      </c>
      <c r="T217" s="34" t="s">
        <v>382</v>
      </c>
      <c r="U217" s="35" t="s">
        <v>100</v>
      </c>
      <c r="V217" s="35">
        <v>1418</v>
      </c>
      <c r="AJ217" s="21" t="s">
        <v>69</v>
      </c>
      <c r="AK217" s="30">
        <f t="shared" si="23"/>
        <v>216</v>
      </c>
      <c r="AL217" s="30" t="str">
        <f t="shared" si="21"/>
        <v>0213216</v>
      </c>
      <c r="AM217" s="38" t="s">
        <v>889</v>
      </c>
      <c r="AN217" s="39" t="s">
        <v>890</v>
      </c>
    </row>
    <row r="218" spans="1:40" x14ac:dyDescent="0.25">
      <c r="A218" s="19" t="str">
        <f t="shared" si="19"/>
        <v>0217</v>
      </c>
      <c r="B218" s="10">
        <f t="shared" si="22"/>
        <v>217</v>
      </c>
      <c r="C218" s="9" t="str">
        <f t="shared" si="20"/>
        <v>217</v>
      </c>
      <c r="T218" s="34" t="s">
        <v>383</v>
      </c>
      <c r="U218" s="35" t="s">
        <v>100</v>
      </c>
      <c r="V218" s="35">
        <v>1419</v>
      </c>
      <c r="AJ218" s="21" t="s">
        <v>69</v>
      </c>
      <c r="AK218" s="30">
        <f t="shared" si="23"/>
        <v>217</v>
      </c>
      <c r="AL218" s="30" t="str">
        <f t="shared" si="21"/>
        <v>0213217</v>
      </c>
      <c r="AM218" s="31" t="s">
        <v>5667</v>
      </c>
      <c r="AN218" s="32" t="s">
        <v>891</v>
      </c>
    </row>
    <row r="219" spans="1:40" x14ac:dyDescent="0.25">
      <c r="A219" s="19" t="str">
        <f t="shared" si="19"/>
        <v>0218</v>
      </c>
      <c r="B219" s="10">
        <f t="shared" si="22"/>
        <v>218</v>
      </c>
      <c r="C219" s="9" t="str">
        <f t="shared" si="20"/>
        <v>218</v>
      </c>
      <c r="T219" s="34" t="s">
        <v>384</v>
      </c>
      <c r="U219" s="35" t="s">
        <v>100</v>
      </c>
      <c r="V219" s="35">
        <v>1113</v>
      </c>
      <c r="AJ219" s="21" t="s">
        <v>69</v>
      </c>
      <c r="AK219" s="30">
        <f t="shared" si="23"/>
        <v>218</v>
      </c>
      <c r="AL219" s="30" t="str">
        <f t="shared" si="21"/>
        <v>0213218</v>
      </c>
      <c r="AM219" s="38" t="s">
        <v>5668</v>
      </c>
      <c r="AN219" s="39" t="s">
        <v>892</v>
      </c>
    </row>
    <row r="220" spans="1:40" x14ac:dyDescent="0.25">
      <c r="A220" s="19" t="str">
        <f t="shared" si="19"/>
        <v>0219</v>
      </c>
      <c r="B220" s="10">
        <f t="shared" si="22"/>
        <v>219</v>
      </c>
      <c r="C220" s="9" t="str">
        <f t="shared" si="20"/>
        <v>219</v>
      </c>
      <c r="T220" s="34" t="s">
        <v>385</v>
      </c>
      <c r="U220" s="35" t="s">
        <v>100</v>
      </c>
      <c r="V220" s="35">
        <v>1114</v>
      </c>
      <c r="AJ220" s="21" t="s">
        <v>70</v>
      </c>
      <c r="AK220" s="30">
        <f t="shared" si="23"/>
        <v>219</v>
      </c>
      <c r="AL220" s="30" t="str">
        <f t="shared" si="21"/>
        <v>0214219</v>
      </c>
      <c r="AM220" s="31" t="s">
        <v>893</v>
      </c>
      <c r="AN220" s="32" t="s">
        <v>894</v>
      </c>
    </row>
    <row r="221" spans="1:40" x14ac:dyDescent="0.25">
      <c r="A221" s="19" t="str">
        <f t="shared" si="19"/>
        <v>0220</v>
      </c>
      <c r="B221" s="10">
        <f t="shared" si="22"/>
        <v>220</v>
      </c>
      <c r="C221" s="9" t="str">
        <f t="shared" si="20"/>
        <v>220</v>
      </c>
      <c r="T221" s="34" t="s">
        <v>386</v>
      </c>
      <c r="U221" s="35" t="s">
        <v>100</v>
      </c>
      <c r="V221" s="35">
        <v>1420</v>
      </c>
      <c r="AJ221" s="21" t="s">
        <v>70</v>
      </c>
      <c r="AK221" s="30">
        <f t="shared" si="23"/>
        <v>220</v>
      </c>
      <c r="AL221" s="30" t="str">
        <f t="shared" si="21"/>
        <v>0214220</v>
      </c>
      <c r="AM221" s="38" t="s">
        <v>895</v>
      </c>
      <c r="AN221" s="39" t="s">
        <v>896</v>
      </c>
    </row>
    <row r="222" spans="1:40" x14ac:dyDescent="0.25">
      <c r="A222" s="19" t="str">
        <f t="shared" si="19"/>
        <v>0221</v>
      </c>
      <c r="B222" s="10">
        <f t="shared" si="22"/>
        <v>221</v>
      </c>
      <c r="C222" s="9" t="str">
        <f t="shared" si="20"/>
        <v>221</v>
      </c>
      <c r="AJ222" s="21" t="s">
        <v>70</v>
      </c>
      <c r="AK222" s="30">
        <f t="shared" si="23"/>
        <v>221</v>
      </c>
      <c r="AL222" s="30" t="str">
        <f t="shared" si="21"/>
        <v>0214221</v>
      </c>
      <c r="AM222" s="31" t="s">
        <v>446</v>
      </c>
      <c r="AN222" s="32" t="s">
        <v>897</v>
      </c>
    </row>
    <row r="223" spans="1:40" x14ac:dyDescent="0.25">
      <c r="A223" s="19" t="str">
        <f t="shared" si="19"/>
        <v>0222</v>
      </c>
      <c r="B223" s="10">
        <f t="shared" si="22"/>
        <v>222</v>
      </c>
      <c r="C223" s="9" t="str">
        <f t="shared" si="20"/>
        <v>222</v>
      </c>
      <c r="T223" s="24" t="s">
        <v>387</v>
      </c>
      <c r="U223" s="25"/>
      <c r="V223" s="25">
        <v>104</v>
      </c>
      <c r="AJ223" s="21" t="s">
        <v>70</v>
      </c>
      <c r="AK223" s="30">
        <f t="shared" si="23"/>
        <v>222</v>
      </c>
      <c r="AL223" s="30" t="str">
        <f t="shared" si="21"/>
        <v>0214222</v>
      </c>
      <c r="AM223" s="38" t="s">
        <v>898</v>
      </c>
      <c r="AN223" s="39" t="s">
        <v>899</v>
      </c>
    </row>
    <row r="224" spans="1:40" x14ac:dyDescent="0.25">
      <c r="A224" s="19" t="str">
        <f t="shared" si="19"/>
        <v>0223</v>
      </c>
      <c r="B224" s="10">
        <f t="shared" si="22"/>
        <v>223</v>
      </c>
      <c r="C224" s="9" t="str">
        <f t="shared" si="20"/>
        <v>223</v>
      </c>
      <c r="T224" s="34" t="s">
        <v>388</v>
      </c>
      <c r="U224" s="35" t="s">
        <v>100</v>
      </c>
      <c r="V224" s="35">
        <v>1501</v>
      </c>
      <c r="AJ224" s="21" t="s">
        <v>103</v>
      </c>
      <c r="AK224" s="30">
        <f t="shared" si="23"/>
        <v>223</v>
      </c>
      <c r="AL224" s="30" t="str">
        <f t="shared" si="21"/>
        <v>0301223</v>
      </c>
      <c r="AM224" s="31" t="s">
        <v>900</v>
      </c>
      <c r="AN224" s="32" t="s">
        <v>901</v>
      </c>
    </row>
    <row r="225" spans="1:40" x14ac:dyDescent="0.25">
      <c r="A225" s="19" t="str">
        <f t="shared" si="19"/>
        <v>0224</v>
      </c>
      <c r="B225" s="10">
        <f t="shared" si="22"/>
        <v>224</v>
      </c>
      <c r="C225" s="9" t="str">
        <f t="shared" si="20"/>
        <v>224</v>
      </c>
      <c r="T225" s="34" t="s">
        <v>390</v>
      </c>
      <c r="U225" s="35" t="s">
        <v>168</v>
      </c>
      <c r="V225" s="35" t="s">
        <v>389</v>
      </c>
      <c r="AJ225" s="21" t="s">
        <v>103</v>
      </c>
      <c r="AK225" s="30">
        <f t="shared" si="23"/>
        <v>224</v>
      </c>
      <c r="AL225" s="30" t="str">
        <f t="shared" si="21"/>
        <v>0301224</v>
      </c>
      <c r="AM225" s="38" t="s">
        <v>902</v>
      </c>
      <c r="AN225" s="39" t="s">
        <v>903</v>
      </c>
    </row>
    <row r="226" spans="1:40" x14ac:dyDescent="0.25">
      <c r="A226" s="19" t="str">
        <f t="shared" si="19"/>
        <v>0225</v>
      </c>
      <c r="B226" s="10">
        <f t="shared" si="22"/>
        <v>225</v>
      </c>
      <c r="C226" s="9" t="str">
        <f t="shared" si="20"/>
        <v>225</v>
      </c>
      <c r="T226" s="34" t="s">
        <v>391</v>
      </c>
      <c r="U226" s="35" t="s">
        <v>100</v>
      </c>
      <c r="V226" s="35" t="s">
        <v>57</v>
      </c>
      <c r="AJ226" s="21" t="s">
        <v>103</v>
      </c>
      <c r="AK226" s="30">
        <f t="shared" si="23"/>
        <v>225</v>
      </c>
      <c r="AL226" s="30" t="str">
        <f t="shared" si="21"/>
        <v>0301225</v>
      </c>
      <c r="AM226" s="31" t="s">
        <v>904</v>
      </c>
      <c r="AN226" s="32" t="s">
        <v>905</v>
      </c>
    </row>
    <row r="227" spans="1:40" x14ac:dyDescent="0.25">
      <c r="A227" s="19" t="str">
        <f t="shared" si="19"/>
        <v>0226</v>
      </c>
      <c r="B227" s="10">
        <f t="shared" si="22"/>
        <v>226</v>
      </c>
      <c r="C227" s="9" t="str">
        <f t="shared" si="20"/>
        <v>226</v>
      </c>
      <c r="T227" s="34" t="s">
        <v>392</v>
      </c>
      <c r="U227" s="35" t="s">
        <v>100</v>
      </c>
      <c r="V227" s="35" t="s">
        <v>58</v>
      </c>
      <c r="AJ227" s="21" t="s">
        <v>103</v>
      </c>
      <c r="AK227" s="30">
        <f t="shared" si="23"/>
        <v>226</v>
      </c>
      <c r="AL227" s="30" t="str">
        <f t="shared" si="21"/>
        <v>0301226</v>
      </c>
      <c r="AM227" s="38" t="s">
        <v>906</v>
      </c>
      <c r="AN227" s="39" t="s">
        <v>907</v>
      </c>
    </row>
    <row r="228" spans="1:40" x14ac:dyDescent="0.25">
      <c r="A228" s="19" t="str">
        <f t="shared" si="19"/>
        <v>0227</v>
      </c>
      <c r="B228" s="10">
        <f t="shared" si="22"/>
        <v>227</v>
      </c>
      <c r="C228" s="9" t="str">
        <f t="shared" si="20"/>
        <v>227</v>
      </c>
      <c r="T228" s="34" t="s">
        <v>393</v>
      </c>
      <c r="U228" s="35" t="s">
        <v>100</v>
      </c>
      <c r="V228" s="35">
        <v>1201</v>
      </c>
      <c r="AJ228" s="21" t="s">
        <v>103</v>
      </c>
      <c r="AK228" s="30">
        <f t="shared" si="23"/>
        <v>227</v>
      </c>
      <c r="AL228" s="30" t="str">
        <f t="shared" si="21"/>
        <v>0301227</v>
      </c>
      <c r="AM228" s="31" t="s">
        <v>908</v>
      </c>
      <c r="AN228" s="32" t="s">
        <v>909</v>
      </c>
    </row>
    <row r="229" spans="1:40" x14ac:dyDescent="0.25">
      <c r="A229" s="19" t="str">
        <f t="shared" si="19"/>
        <v>0228</v>
      </c>
      <c r="B229" s="10">
        <f t="shared" si="22"/>
        <v>228</v>
      </c>
      <c r="C229" s="9" t="str">
        <f t="shared" si="20"/>
        <v>228</v>
      </c>
      <c r="T229" s="34" t="s">
        <v>394</v>
      </c>
      <c r="U229" s="35" t="s">
        <v>168</v>
      </c>
      <c r="V229" s="35" t="s">
        <v>59</v>
      </c>
      <c r="AJ229" s="21" t="s">
        <v>103</v>
      </c>
      <c r="AK229" s="30">
        <f t="shared" si="23"/>
        <v>228</v>
      </c>
      <c r="AL229" s="30" t="str">
        <f t="shared" si="21"/>
        <v>0301228</v>
      </c>
      <c r="AM229" s="38" t="s">
        <v>910</v>
      </c>
      <c r="AN229" s="39" t="s">
        <v>911</v>
      </c>
    </row>
    <row r="230" spans="1:40" x14ac:dyDescent="0.25">
      <c r="A230" s="19" t="str">
        <f t="shared" si="19"/>
        <v>0229</v>
      </c>
      <c r="B230" s="10">
        <f t="shared" si="22"/>
        <v>229</v>
      </c>
      <c r="C230" s="9" t="str">
        <f t="shared" si="20"/>
        <v>229</v>
      </c>
      <c r="T230" s="34" t="s">
        <v>396</v>
      </c>
      <c r="U230" s="35" t="s">
        <v>100</v>
      </c>
      <c r="V230" s="35" t="s">
        <v>395</v>
      </c>
      <c r="AJ230" s="21" t="s">
        <v>103</v>
      </c>
      <c r="AK230" s="30">
        <f t="shared" si="23"/>
        <v>229</v>
      </c>
      <c r="AL230" s="30" t="str">
        <f t="shared" si="21"/>
        <v>0301229</v>
      </c>
      <c r="AM230" s="31" t="s">
        <v>912</v>
      </c>
      <c r="AN230" s="32" t="s">
        <v>913</v>
      </c>
    </row>
    <row r="231" spans="1:40" x14ac:dyDescent="0.25">
      <c r="A231" s="19" t="str">
        <f t="shared" si="19"/>
        <v>0230</v>
      </c>
      <c r="B231" s="10">
        <f t="shared" si="22"/>
        <v>230</v>
      </c>
      <c r="C231" s="9" t="str">
        <f t="shared" si="20"/>
        <v>230</v>
      </c>
      <c r="T231" s="34" t="s">
        <v>397</v>
      </c>
      <c r="U231" s="35" t="s">
        <v>100</v>
      </c>
      <c r="V231" s="35">
        <v>1202</v>
      </c>
      <c r="AJ231" s="21" t="s">
        <v>103</v>
      </c>
      <c r="AK231" s="30">
        <f t="shared" si="23"/>
        <v>230</v>
      </c>
      <c r="AL231" s="30" t="str">
        <f t="shared" si="21"/>
        <v>0301230</v>
      </c>
      <c r="AM231" s="38" t="s">
        <v>914</v>
      </c>
      <c r="AN231" s="39" t="s">
        <v>915</v>
      </c>
    </row>
    <row r="232" spans="1:40" x14ac:dyDescent="0.25">
      <c r="A232" s="19" t="str">
        <f t="shared" si="19"/>
        <v>0231</v>
      </c>
      <c r="B232" s="10">
        <f t="shared" si="22"/>
        <v>231</v>
      </c>
      <c r="C232" s="9" t="str">
        <f t="shared" si="20"/>
        <v>231</v>
      </c>
      <c r="T232" s="34" t="s">
        <v>398</v>
      </c>
      <c r="U232" s="35" t="s">
        <v>100</v>
      </c>
      <c r="V232" s="35">
        <v>1203</v>
      </c>
      <c r="AJ232" s="21" t="s">
        <v>103</v>
      </c>
      <c r="AK232" s="30">
        <f t="shared" si="23"/>
        <v>231</v>
      </c>
      <c r="AL232" s="30" t="str">
        <f t="shared" si="21"/>
        <v>0301231</v>
      </c>
      <c r="AM232" s="31" t="s">
        <v>916</v>
      </c>
      <c r="AN232" s="32" t="s">
        <v>917</v>
      </c>
    </row>
    <row r="233" spans="1:40" x14ac:dyDescent="0.25">
      <c r="A233" s="19" t="str">
        <f t="shared" si="19"/>
        <v>0232</v>
      </c>
      <c r="B233" s="10">
        <f t="shared" si="22"/>
        <v>232</v>
      </c>
      <c r="C233" s="9" t="str">
        <f t="shared" si="20"/>
        <v>232</v>
      </c>
      <c r="T233" s="34" t="s">
        <v>399</v>
      </c>
      <c r="U233" s="35" t="s">
        <v>100</v>
      </c>
      <c r="V233" s="35" t="s">
        <v>60</v>
      </c>
      <c r="AJ233" s="21" t="s">
        <v>103</v>
      </c>
      <c r="AK233" s="30">
        <f t="shared" si="23"/>
        <v>232</v>
      </c>
      <c r="AL233" s="30" t="str">
        <f t="shared" si="21"/>
        <v>0301232</v>
      </c>
      <c r="AM233" s="38" t="s">
        <v>918</v>
      </c>
      <c r="AN233" s="39" t="s">
        <v>919</v>
      </c>
    </row>
    <row r="234" spans="1:40" x14ac:dyDescent="0.25">
      <c r="A234" s="19" t="str">
        <f t="shared" si="19"/>
        <v>0233</v>
      </c>
      <c r="B234" s="10">
        <f t="shared" si="22"/>
        <v>233</v>
      </c>
      <c r="C234" s="9" t="str">
        <f t="shared" si="20"/>
        <v>233</v>
      </c>
      <c r="T234" s="34" t="s">
        <v>400</v>
      </c>
      <c r="U234" s="35" t="s">
        <v>100</v>
      </c>
      <c r="V234" s="35" t="s">
        <v>61</v>
      </c>
      <c r="AJ234" s="21" t="s">
        <v>103</v>
      </c>
      <c r="AK234" s="30">
        <f t="shared" si="23"/>
        <v>233</v>
      </c>
      <c r="AL234" s="30" t="str">
        <f t="shared" si="21"/>
        <v>0301233</v>
      </c>
      <c r="AM234" s="31" t="s">
        <v>920</v>
      </c>
      <c r="AN234" s="32" t="s">
        <v>921</v>
      </c>
    </row>
    <row r="235" spans="1:40" x14ac:dyDescent="0.25">
      <c r="A235" s="19" t="str">
        <f t="shared" si="19"/>
        <v>0234</v>
      </c>
      <c r="B235" s="10">
        <f t="shared" si="22"/>
        <v>234</v>
      </c>
      <c r="C235" s="9" t="str">
        <f t="shared" si="20"/>
        <v>234</v>
      </c>
      <c r="T235" s="34" t="s">
        <v>402</v>
      </c>
      <c r="U235" s="35" t="s">
        <v>100</v>
      </c>
      <c r="V235" s="35" t="s">
        <v>401</v>
      </c>
      <c r="AJ235" s="21" t="s">
        <v>103</v>
      </c>
      <c r="AK235" s="30">
        <f t="shared" si="23"/>
        <v>234</v>
      </c>
      <c r="AL235" s="30" t="str">
        <f t="shared" si="21"/>
        <v>0301234</v>
      </c>
      <c r="AM235" s="38" t="s">
        <v>5669</v>
      </c>
      <c r="AN235" s="39" t="s">
        <v>922</v>
      </c>
    </row>
    <row r="236" spans="1:40" x14ac:dyDescent="0.25">
      <c r="A236" s="19" t="str">
        <f t="shared" si="19"/>
        <v>0235</v>
      </c>
      <c r="B236" s="10">
        <f t="shared" si="22"/>
        <v>235</v>
      </c>
      <c r="C236" s="9" t="str">
        <f t="shared" si="20"/>
        <v>235</v>
      </c>
      <c r="T236" s="34" t="s">
        <v>403</v>
      </c>
      <c r="U236" s="35" t="s">
        <v>100</v>
      </c>
      <c r="V236" s="35">
        <v>1204</v>
      </c>
      <c r="AJ236" s="21" t="s">
        <v>103</v>
      </c>
      <c r="AK236" s="30">
        <f t="shared" si="23"/>
        <v>235</v>
      </c>
      <c r="AL236" s="30" t="str">
        <f t="shared" si="21"/>
        <v>0301235</v>
      </c>
      <c r="AM236" s="31" t="s">
        <v>5670</v>
      </c>
      <c r="AN236" s="32" t="s">
        <v>923</v>
      </c>
    </row>
    <row r="237" spans="1:40" x14ac:dyDescent="0.25">
      <c r="A237" s="19" t="str">
        <f t="shared" si="19"/>
        <v>0236</v>
      </c>
      <c r="B237" s="10">
        <f t="shared" si="22"/>
        <v>236</v>
      </c>
      <c r="C237" s="9" t="str">
        <f t="shared" si="20"/>
        <v>236</v>
      </c>
      <c r="T237" s="34" t="s">
        <v>404</v>
      </c>
      <c r="U237" s="35" t="s">
        <v>100</v>
      </c>
      <c r="V237" s="35">
        <v>1205</v>
      </c>
      <c r="AJ237" s="21" t="s">
        <v>103</v>
      </c>
      <c r="AK237" s="30">
        <f t="shared" si="23"/>
        <v>236</v>
      </c>
      <c r="AL237" s="30" t="str">
        <f t="shared" si="21"/>
        <v>0301236</v>
      </c>
      <c r="AM237" s="38" t="s">
        <v>5671</v>
      </c>
      <c r="AN237" s="39" t="s">
        <v>924</v>
      </c>
    </row>
    <row r="238" spans="1:40" x14ac:dyDescent="0.25">
      <c r="A238" s="19" t="str">
        <f t="shared" si="19"/>
        <v>0237</v>
      </c>
      <c r="B238" s="10">
        <f t="shared" si="22"/>
        <v>237</v>
      </c>
      <c r="C238" s="9" t="str">
        <f t="shared" si="20"/>
        <v>237</v>
      </c>
      <c r="T238" s="34" t="s">
        <v>405</v>
      </c>
      <c r="U238" s="35" t="s">
        <v>100</v>
      </c>
      <c r="V238" s="35" t="s">
        <v>62</v>
      </c>
      <c r="AJ238" s="21" t="s">
        <v>103</v>
      </c>
      <c r="AK238" s="30">
        <f t="shared" si="23"/>
        <v>237</v>
      </c>
      <c r="AL238" s="30" t="str">
        <f t="shared" si="21"/>
        <v>0301237</v>
      </c>
      <c r="AM238" s="31" t="s">
        <v>5672</v>
      </c>
      <c r="AN238" s="32" t="s">
        <v>925</v>
      </c>
    </row>
    <row r="239" spans="1:40" x14ac:dyDescent="0.25">
      <c r="A239" s="19" t="str">
        <f t="shared" si="19"/>
        <v>0238</v>
      </c>
      <c r="B239" s="10">
        <f t="shared" si="22"/>
        <v>238</v>
      </c>
      <c r="C239" s="9" t="str">
        <f t="shared" si="20"/>
        <v>238</v>
      </c>
      <c r="T239" s="34" t="s">
        <v>406</v>
      </c>
      <c r="U239" s="35" t="s">
        <v>168</v>
      </c>
      <c r="V239" s="35">
        <v>1206</v>
      </c>
      <c r="AJ239" s="21" t="s">
        <v>103</v>
      </c>
      <c r="AK239" s="30">
        <f t="shared" si="23"/>
        <v>238</v>
      </c>
      <c r="AL239" s="30" t="str">
        <f t="shared" si="21"/>
        <v>0301238</v>
      </c>
      <c r="AM239" s="38" t="s">
        <v>5673</v>
      </c>
      <c r="AN239" s="39" t="s">
        <v>926</v>
      </c>
    </row>
    <row r="240" spans="1:40" x14ac:dyDescent="0.25">
      <c r="A240" s="19" t="str">
        <f t="shared" si="19"/>
        <v>0239</v>
      </c>
      <c r="B240" s="10">
        <f t="shared" si="22"/>
        <v>239</v>
      </c>
      <c r="C240" s="9" t="str">
        <f t="shared" si="20"/>
        <v>239</v>
      </c>
      <c r="T240" s="34" t="s">
        <v>407</v>
      </c>
      <c r="U240" s="35" t="s">
        <v>100</v>
      </c>
      <c r="V240" s="35" t="s">
        <v>63</v>
      </c>
      <c r="AJ240" s="21" t="s">
        <v>109</v>
      </c>
      <c r="AK240" s="30">
        <f t="shared" si="23"/>
        <v>239</v>
      </c>
      <c r="AL240" s="30" t="str">
        <f t="shared" si="21"/>
        <v>0302239</v>
      </c>
      <c r="AM240" s="31" t="s">
        <v>927</v>
      </c>
      <c r="AN240" s="32" t="s">
        <v>928</v>
      </c>
    </row>
    <row r="241" spans="1:40" x14ac:dyDescent="0.25">
      <c r="A241" s="19" t="str">
        <f t="shared" si="19"/>
        <v>0240</v>
      </c>
      <c r="B241" s="10">
        <f t="shared" si="22"/>
        <v>240</v>
      </c>
      <c r="C241" s="9" t="str">
        <f t="shared" si="20"/>
        <v>240</v>
      </c>
      <c r="T241" s="34" t="s">
        <v>408</v>
      </c>
      <c r="U241" s="35" t="s">
        <v>100</v>
      </c>
      <c r="V241" s="35">
        <v>1207</v>
      </c>
      <c r="AJ241" s="21" t="s">
        <v>109</v>
      </c>
      <c r="AK241" s="30">
        <f t="shared" si="23"/>
        <v>240</v>
      </c>
      <c r="AL241" s="30" t="str">
        <f t="shared" si="21"/>
        <v>0302240</v>
      </c>
      <c r="AM241" s="38" t="s">
        <v>929</v>
      </c>
      <c r="AN241" s="39" t="s">
        <v>930</v>
      </c>
    </row>
    <row r="242" spans="1:40" x14ac:dyDescent="0.25">
      <c r="A242" s="19" t="str">
        <f t="shared" si="19"/>
        <v>0241</v>
      </c>
      <c r="B242" s="10">
        <f t="shared" si="22"/>
        <v>241</v>
      </c>
      <c r="C242" s="9" t="str">
        <f t="shared" si="20"/>
        <v>241</v>
      </c>
      <c r="T242" s="34" t="s">
        <v>410</v>
      </c>
      <c r="U242" s="35" t="s">
        <v>100</v>
      </c>
      <c r="V242" s="35" t="s">
        <v>409</v>
      </c>
      <c r="AJ242" s="21" t="s">
        <v>109</v>
      </c>
      <c r="AK242" s="30">
        <f t="shared" si="23"/>
        <v>241</v>
      </c>
      <c r="AL242" s="30" t="str">
        <f t="shared" si="21"/>
        <v>0302241</v>
      </c>
      <c r="AM242" s="31" t="s">
        <v>931</v>
      </c>
      <c r="AN242" s="32" t="s">
        <v>932</v>
      </c>
    </row>
    <row r="243" spans="1:40" x14ac:dyDescent="0.25">
      <c r="A243" s="19" t="str">
        <f t="shared" si="19"/>
        <v>0242</v>
      </c>
      <c r="B243" s="10">
        <f t="shared" si="22"/>
        <v>242</v>
      </c>
      <c r="C243" s="9" t="str">
        <f t="shared" si="20"/>
        <v>242</v>
      </c>
      <c r="T243" s="34" t="s">
        <v>412</v>
      </c>
      <c r="U243" s="35" t="s">
        <v>100</v>
      </c>
      <c r="V243" s="35" t="s">
        <v>411</v>
      </c>
      <c r="AJ243" s="21" t="s">
        <v>109</v>
      </c>
      <c r="AK243" s="30">
        <f t="shared" si="23"/>
        <v>242</v>
      </c>
      <c r="AL243" s="30" t="str">
        <f t="shared" si="21"/>
        <v>0302242</v>
      </c>
      <c r="AM243" s="38" t="s">
        <v>933</v>
      </c>
      <c r="AN243" s="39" t="s">
        <v>934</v>
      </c>
    </row>
    <row r="244" spans="1:40" x14ac:dyDescent="0.25">
      <c r="A244" s="19" t="str">
        <f t="shared" si="19"/>
        <v>0243</v>
      </c>
      <c r="B244" s="10">
        <f t="shared" si="22"/>
        <v>243</v>
      </c>
      <c r="C244" s="9" t="str">
        <f t="shared" si="20"/>
        <v>243</v>
      </c>
      <c r="T244" s="34" t="s">
        <v>413</v>
      </c>
      <c r="U244" s="35" t="s">
        <v>100</v>
      </c>
      <c r="V244" s="35" t="s">
        <v>64</v>
      </c>
      <c r="AJ244" s="21" t="s">
        <v>109</v>
      </c>
      <c r="AK244" s="30">
        <f t="shared" si="23"/>
        <v>243</v>
      </c>
      <c r="AL244" s="30" t="str">
        <f t="shared" si="21"/>
        <v>0302243</v>
      </c>
      <c r="AM244" s="31" t="s">
        <v>935</v>
      </c>
      <c r="AN244" s="32" t="s">
        <v>936</v>
      </c>
    </row>
    <row r="245" spans="1:40" x14ac:dyDescent="0.25">
      <c r="A245" s="19" t="str">
        <f t="shared" si="19"/>
        <v>0244</v>
      </c>
      <c r="B245" s="10">
        <f t="shared" si="22"/>
        <v>244</v>
      </c>
      <c r="C245" s="9" t="str">
        <f t="shared" si="20"/>
        <v>244</v>
      </c>
      <c r="T245" s="34" t="s">
        <v>414</v>
      </c>
      <c r="U245" s="35" t="s">
        <v>100</v>
      </c>
      <c r="V245" s="35">
        <v>1208</v>
      </c>
      <c r="AJ245" s="21" t="s">
        <v>109</v>
      </c>
      <c r="AK245" s="30">
        <f t="shared" si="23"/>
        <v>244</v>
      </c>
      <c r="AL245" s="30" t="str">
        <f t="shared" si="21"/>
        <v>0302244</v>
      </c>
      <c r="AM245" s="38" t="s">
        <v>937</v>
      </c>
      <c r="AN245" s="39" t="s">
        <v>938</v>
      </c>
    </row>
    <row r="246" spans="1:40" x14ac:dyDescent="0.25">
      <c r="A246" s="19" t="str">
        <f t="shared" si="19"/>
        <v>0245</v>
      </c>
      <c r="B246" s="10">
        <f t="shared" si="22"/>
        <v>245</v>
      </c>
      <c r="C246" s="9" t="str">
        <f t="shared" si="20"/>
        <v>245</v>
      </c>
      <c r="T246" s="34" t="s">
        <v>415</v>
      </c>
      <c r="U246" s="35" t="s">
        <v>168</v>
      </c>
      <c r="V246" s="35">
        <v>1209</v>
      </c>
      <c r="AJ246" s="21" t="s">
        <v>109</v>
      </c>
      <c r="AK246" s="30">
        <f t="shared" si="23"/>
        <v>245</v>
      </c>
      <c r="AL246" s="30" t="str">
        <f t="shared" si="21"/>
        <v>0302245</v>
      </c>
      <c r="AM246" s="31" t="s">
        <v>939</v>
      </c>
      <c r="AN246" s="32" t="s">
        <v>940</v>
      </c>
    </row>
    <row r="247" spans="1:40" x14ac:dyDescent="0.25">
      <c r="A247" s="19" t="str">
        <f t="shared" si="19"/>
        <v>0246</v>
      </c>
      <c r="B247" s="10">
        <f t="shared" si="22"/>
        <v>246</v>
      </c>
      <c r="C247" s="9" t="str">
        <f t="shared" si="20"/>
        <v>246</v>
      </c>
      <c r="T247" s="34" t="s">
        <v>416</v>
      </c>
      <c r="U247" s="35" t="s">
        <v>100</v>
      </c>
      <c r="V247" s="35">
        <v>1505</v>
      </c>
      <c r="AJ247" s="21" t="s">
        <v>109</v>
      </c>
      <c r="AK247" s="30">
        <f t="shared" si="23"/>
        <v>246</v>
      </c>
      <c r="AL247" s="30" t="str">
        <f t="shared" si="21"/>
        <v>0302246</v>
      </c>
      <c r="AM247" s="38" t="s">
        <v>941</v>
      </c>
      <c r="AN247" s="39" t="s">
        <v>942</v>
      </c>
    </row>
    <row r="248" spans="1:40" x14ac:dyDescent="0.25">
      <c r="A248" s="19" t="str">
        <f t="shared" si="19"/>
        <v>0247</v>
      </c>
      <c r="B248" s="10">
        <f t="shared" si="22"/>
        <v>247</v>
      </c>
      <c r="C248" s="9" t="str">
        <f t="shared" si="20"/>
        <v>247</v>
      </c>
      <c r="T248" s="34" t="s">
        <v>417</v>
      </c>
      <c r="U248" s="35" t="s">
        <v>100</v>
      </c>
      <c r="V248" s="35">
        <v>1210</v>
      </c>
      <c r="AJ248" s="21" t="s">
        <v>109</v>
      </c>
      <c r="AK248" s="30">
        <f t="shared" si="23"/>
        <v>247</v>
      </c>
      <c r="AL248" s="30" t="str">
        <f t="shared" si="21"/>
        <v>0302247</v>
      </c>
      <c r="AM248" s="31" t="s">
        <v>943</v>
      </c>
      <c r="AN248" s="32" t="s">
        <v>944</v>
      </c>
    </row>
    <row r="249" spans="1:40" x14ac:dyDescent="0.25">
      <c r="A249" s="19" t="str">
        <f t="shared" si="19"/>
        <v>0248</v>
      </c>
      <c r="B249" s="10">
        <f t="shared" si="22"/>
        <v>248</v>
      </c>
      <c r="C249" s="9" t="str">
        <f t="shared" si="20"/>
        <v>248</v>
      </c>
      <c r="T249" s="34" t="s">
        <v>418</v>
      </c>
      <c r="U249" s="35" t="s">
        <v>100</v>
      </c>
      <c r="V249" s="35" t="s">
        <v>65</v>
      </c>
      <c r="AJ249" s="21" t="s">
        <v>109</v>
      </c>
      <c r="AK249" s="30">
        <f t="shared" si="23"/>
        <v>248</v>
      </c>
      <c r="AL249" s="30" t="str">
        <f t="shared" si="21"/>
        <v>0302248</v>
      </c>
      <c r="AM249" s="38" t="s">
        <v>945</v>
      </c>
      <c r="AN249" s="39" t="s">
        <v>946</v>
      </c>
    </row>
    <row r="250" spans="1:40" x14ac:dyDescent="0.25">
      <c r="A250" s="19" t="str">
        <f t="shared" si="19"/>
        <v>0249</v>
      </c>
      <c r="B250" s="10">
        <f t="shared" si="22"/>
        <v>249</v>
      </c>
      <c r="C250" s="9" t="str">
        <f t="shared" si="20"/>
        <v>249</v>
      </c>
      <c r="T250" s="34" t="s">
        <v>419</v>
      </c>
      <c r="U250" s="35" t="s">
        <v>100</v>
      </c>
      <c r="V250" s="35">
        <v>1211</v>
      </c>
      <c r="AJ250" s="21" t="s">
        <v>109</v>
      </c>
      <c r="AK250" s="30">
        <f t="shared" si="23"/>
        <v>249</v>
      </c>
      <c r="AL250" s="30" t="str">
        <f t="shared" si="21"/>
        <v>0302249</v>
      </c>
      <c r="AM250" s="31" t="s">
        <v>947</v>
      </c>
      <c r="AN250" s="32" t="s">
        <v>948</v>
      </c>
    </row>
    <row r="251" spans="1:40" x14ac:dyDescent="0.25">
      <c r="A251" s="19" t="str">
        <f t="shared" si="19"/>
        <v>0250</v>
      </c>
      <c r="B251" s="10">
        <f t="shared" si="22"/>
        <v>250</v>
      </c>
      <c r="C251" s="9" t="str">
        <f t="shared" si="20"/>
        <v>250</v>
      </c>
      <c r="T251" s="34" t="s">
        <v>421</v>
      </c>
      <c r="U251" s="35" t="s">
        <v>100</v>
      </c>
      <c r="V251" s="35" t="s">
        <v>420</v>
      </c>
      <c r="AJ251" s="21" t="s">
        <v>109</v>
      </c>
      <c r="AK251" s="30">
        <f t="shared" si="23"/>
        <v>250</v>
      </c>
      <c r="AL251" s="30" t="str">
        <f t="shared" si="21"/>
        <v>0302250</v>
      </c>
      <c r="AM251" s="38" t="s">
        <v>949</v>
      </c>
      <c r="AN251" s="39" t="s">
        <v>950</v>
      </c>
    </row>
    <row r="252" spans="1:40" x14ac:dyDescent="0.25">
      <c r="A252" s="19" t="str">
        <f t="shared" si="19"/>
        <v>0251</v>
      </c>
      <c r="B252" s="10">
        <f t="shared" si="22"/>
        <v>251</v>
      </c>
      <c r="C252" s="9" t="str">
        <f t="shared" si="20"/>
        <v>251</v>
      </c>
      <c r="T252" s="34" t="s">
        <v>423</v>
      </c>
      <c r="U252" s="35" t="s">
        <v>100</v>
      </c>
      <c r="V252" s="35" t="s">
        <v>422</v>
      </c>
      <c r="AJ252" s="21" t="s">
        <v>109</v>
      </c>
      <c r="AK252" s="30">
        <f t="shared" si="23"/>
        <v>251</v>
      </c>
      <c r="AL252" s="30" t="str">
        <f t="shared" si="21"/>
        <v>0302251</v>
      </c>
      <c r="AM252" s="31" t="s">
        <v>951</v>
      </c>
      <c r="AN252" s="32" t="s">
        <v>952</v>
      </c>
    </row>
    <row r="253" spans="1:40" x14ac:dyDescent="0.25">
      <c r="A253" s="19" t="str">
        <f t="shared" si="19"/>
        <v>0252</v>
      </c>
      <c r="B253" s="10">
        <f t="shared" si="22"/>
        <v>252</v>
      </c>
      <c r="C253" s="9" t="str">
        <f t="shared" si="20"/>
        <v>252</v>
      </c>
      <c r="T253" s="34" t="s">
        <v>424</v>
      </c>
      <c r="U253" s="35" t="s">
        <v>100</v>
      </c>
      <c r="V253" s="35" t="s">
        <v>66</v>
      </c>
      <c r="AJ253" s="21" t="s">
        <v>109</v>
      </c>
      <c r="AK253" s="30">
        <f t="shared" si="23"/>
        <v>252</v>
      </c>
      <c r="AL253" s="30" t="str">
        <f t="shared" si="21"/>
        <v>0302252</v>
      </c>
      <c r="AM253" s="38" t="s">
        <v>953</v>
      </c>
      <c r="AN253" s="39" t="s">
        <v>954</v>
      </c>
    </row>
    <row r="254" spans="1:40" x14ac:dyDescent="0.25">
      <c r="A254" s="19" t="str">
        <f t="shared" si="19"/>
        <v>0253</v>
      </c>
      <c r="B254" s="10">
        <f t="shared" si="22"/>
        <v>253</v>
      </c>
      <c r="C254" s="9" t="str">
        <f t="shared" si="20"/>
        <v>253</v>
      </c>
      <c r="T254" s="34" t="s">
        <v>426</v>
      </c>
      <c r="U254" s="35" t="s">
        <v>100</v>
      </c>
      <c r="V254" s="35" t="s">
        <v>425</v>
      </c>
      <c r="AJ254" s="21" t="s">
        <v>109</v>
      </c>
      <c r="AK254" s="30">
        <f t="shared" si="23"/>
        <v>253</v>
      </c>
      <c r="AL254" s="30" t="str">
        <f t="shared" si="21"/>
        <v>0302253</v>
      </c>
      <c r="AM254" s="31" t="s">
        <v>955</v>
      </c>
      <c r="AN254" s="32" t="s">
        <v>956</v>
      </c>
    </row>
    <row r="255" spans="1:40" x14ac:dyDescent="0.25">
      <c r="A255" s="19" t="str">
        <f t="shared" si="19"/>
        <v>0254</v>
      </c>
      <c r="B255" s="10">
        <f t="shared" si="22"/>
        <v>254</v>
      </c>
      <c r="C255" s="9" t="str">
        <f t="shared" si="20"/>
        <v>254</v>
      </c>
      <c r="T255" s="34" t="s">
        <v>427</v>
      </c>
      <c r="U255" s="35" t="s">
        <v>100</v>
      </c>
      <c r="V255" s="35">
        <v>1212</v>
      </c>
      <c r="AJ255" s="21" t="s">
        <v>109</v>
      </c>
      <c r="AK255" s="30">
        <f t="shared" si="23"/>
        <v>254</v>
      </c>
      <c r="AL255" s="30" t="str">
        <f t="shared" si="21"/>
        <v>0302254</v>
      </c>
      <c r="AM255" s="38" t="s">
        <v>957</v>
      </c>
      <c r="AN255" s="39" t="s">
        <v>958</v>
      </c>
    </row>
    <row r="256" spans="1:40" x14ac:dyDescent="0.25">
      <c r="A256" s="19" t="str">
        <f t="shared" si="19"/>
        <v>0255</v>
      </c>
      <c r="B256" s="10">
        <f t="shared" si="22"/>
        <v>255</v>
      </c>
      <c r="C256" s="9" t="str">
        <f t="shared" si="20"/>
        <v>255</v>
      </c>
      <c r="T256" s="34" t="s">
        <v>428</v>
      </c>
      <c r="U256" s="35" t="s">
        <v>100</v>
      </c>
      <c r="V256" s="35" t="s">
        <v>67</v>
      </c>
      <c r="AJ256" s="21" t="s">
        <v>109</v>
      </c>
      <c r="AK256" s="30">
        <f t="shared" si="23"/>
        <v>255</v>
      </c>
      <c r="AL256" s="30" t="str">
        <f t="shared" si="21"/>
        <v>0302255</v>
      </c>
      <c r="AM256" s="31" t="s">
        <v>959</v>
      </c>
      <c r="AN256" s="32" t="s">
        <v>960</v>
      </c>
    </row>
    <row r="257" spans="1:40" x14ac:dyDescent="0.25">
      <c r="A257" s="19" t="str">
        <f t="shared" si="19"/>
        <v>0256</v>
      </c>
      <c r="B257" s="10">
        <f t="shared" si="22"/>
        <v>256</v>
      </c>
      <c r="C257" s="9" t="str">
        <f t="shared" si="20"/>
        <v>256</v>
      </c>
      <c r="T257" s="34" t="s">
        <v>429</v>
      </c>
      <c r="U257" s="35" t="s">
        <v>100</v>
      </c>
      <c r="V257" s="35" t="s">
        <v>68</v>
      </c>
      <c r="AJ257" s="21" t="s">
        <v>109</v>
      </c>
      <c r="AK257" s="30">
        <f t="shared" si="23"/>
        <v>256</v>
      </c>
      <c r="AL257" s="30" t="str">
        <f t="shared" si="21"/>
        <v>0302256</v>
      </c>
      <c r="AM257" s="38" t="s">
        <v>961</v>
      </c>
      <c r="AN257" s="39" t="s">
        <v>962</v>
      </c>
    </row>
    <row r="258" spans="1:40" x14ac:dyDescent="0.25">
      <c r="A258" s="19" t="str">
        <f t="shared" ref="A258:A321" si="24">TEXT(B258,"0000")</f>
        <v>0257</v>
      </c>
      <c r="B258" s="10">
        <f t="shared" si="22"/>
        <v>257</v>
      </c>
      <c r="C258" s="9" t="str">
        <f t="shared" si="20"/>
        <v>257</v>
      </c>
      <c r="T258" s="34" t="s">
        <v>430</v>
      </c>
      <c r="U258" s="35" t="s">
        <v>100</v>
      </c>
      <c r="V258" s="35">
        <v>1213</v>
      </c>
      <c r="AJ258" s="21" t="s">
        <v>109</v>
      </c>
      <c r="AK258" s="30">
        <f t="shared" si="23"/>
        <v>257</v>
      </c>
      <c r="AL258" s="30" t="str">
        <f t="shared" si="21"/>
        <v>0302257</v>
      </c>
      <c r="AM258" s="31" t="s">
        <v>963</v>
      </c>
      <c r="AN258" s="32" t="s">
        <v>964</v>
      </c>
    </row>
    <row r="259" spans="1:40" x14ac:dyDescent="0.25">
      <c r="A259" s="19" t="str">
        <f t="shared" si="24"/>
        <v>0258</v>
      </c>
      <c r="B259" s="10">
        <f t="shared" si="22"/>
        <v>258</v>
      </c>
      <c r="C259" s="9" t="str">
        <f t="shared" ref="C259:C322" si="25">TEXT(B259,"00")</f>
        <v>258</v>
      </c>
      <c r="T259" s="34" t="s">
        <v>431</v>
      </c>
      <c r="U259" s="35" t="s">
        <v>100</v>
      </c>
      <c r="V259" s="35">
        <v>1214</v>
      </c>
      <c r="AJ259" s="21" t="s">
        <v>109</v>
      </c>
      <c r="AK259" s="30">
        <f t="shared" si="23"/>
        <v>258</v>
      </c>
      <c r="AL259" s="30" t="str">
        <f t="shared" ref="AL259:AL322" si="26">CONCATENATE(AJ259,AK259)</f>
        <v>0302258</v>
      </c>
      <c r="AM259" s="38" t="s">
        <v>965</v>
      </c>
      <c r="AN259" s="39" t="s">
        <v>966</v>
      </c>
    </row>
    <row r="260" spans="1:40" x14ac:dyDescent="0.25">
      <c r="A260" s="19" t="str">
        <f t="shared" si="24"/>
        <v>0259</v>
      </c>
      <c r="B260" s="10">
        <f t="shared" ref="B260:B323" si="27">B259+1</f>
        <v>259</v>
      </c>
      <c r="C260" s="9" t="str">
        <f t="shared" si="25"/>
        <v>259</v>
      </c>
      <c r="T260" s="34" t="s">
        <v>433</v>
      </c>
      <c r="U260" s="35" t="s">
        <v>100</v>
      </c>
      <c r="V260" s="35" t="s">
        <v>432</v>
      </c>
      <c r="AJ260" s="21" t="s">
        <v>109</v>
      </c>
      <c r="AK260" s="30">
        <f t="shared" ref="AK260:AK323" si="28">AK259+1</f>
        <v>259</v>
      </c>
      <c r="AL260" s="30" t="str">
        <f t="shared" si="26"/>
        <v>0302259</v>
      </c>
      <c r="AM260" s="31" t="s">
        <v>967</v>
      </c>
      <c r="AN260" s="32" t="s">
        <v>968</v>
      </c>
    </row>
    <row r="261" spans="1:40" x14ac:dyDescent="0.25">
      <c r="A261" s="19" t="str">
        <f t="shared" si="24"/>
        <v>0260</v>
      </c>
      <c r="B261" s="10">
        <f t="shared" si="27"/>
        <v>260</v>
      </c>
      <c r="C261" s="9" t="str">
        <f t="shared" si="25"/>
        <v>260</v>
      </c>
      <c r="T261" s="34" t="s">
        <v>435</v>
      </c>
      <c r="U261" s="35" t="s">
        <v>168</v>
      </c>
      <c r="V261" s="35" t="s">
        <v>434</v>
      </c>
      <c r="AJ261" s="21" t="s">
        <v>109</v>
      </c>
      <c r="AK261" s="30">
        <f t="shared" si="28"/>
        <v>260</v>
      </c>
      <c r="AL261" s="30" t="str">
        <f t="shared" si="26"/>
        <v>0302260</v>
      </c>
      <c r="AM261" s="38" t="s">
        <v>969</v>
      </c>
      <c r="AN261" s="39" t="s">
        <v>970</v>
      </c>
    </row>
    <row r="262" spans="1:40" x14ac:dyDescent="0.25">
      <c r="A262" s="19" t="str">
        <f t="shared" si="24"/>
        <v>0261</v>
      </c>
      <c r="B262" s="10">
        <f t="shared" si="27"/>
        <v>261</v>
      </c>
      <c r="C262" s="9" t="str">
        <f t="shared" si="25"/>
        <v>261</v>
      </c>
      <c r="T262" s="34" t="s">
        <v>437</v>
      </c>
      <c r="U262" s="35" t="s">
        <v>100</v>
      </c>
      <c r="V262" s="35" t="s">
        <v>436</v>
      </c>
      <c r="AJ262" s="21" t="s">
        <v>109</v>
      </c>
      <c r="AK262" s="30">
        <f t="shared" si="28"/>
        <v>261</v>
      </c>
      <c r="AL262" s="30" t="str">
        <f t="shared" si="26"/>
        <v>0302261</v>
      </c>
      <c r="AM262" s="31" t="s">
        <v>971</v>
      </c>
      <c r="AN262" s="32" t="s">
        <v>972</v>
      </c>
    </row>
    <row r="263" spans="1:40" x14ac:dyDescent="0.25">
      <c r="A263" s="19" t="str">
        <f t="shared" si="24"/>
        <v>0262</v>
      </c>
      <c r="B263" s="10">
        <f t="shared" si="27"/>
        <v>262</v>
      </c>
      <c r="C263" s="9" t="str">
        <f t="shared" si="25"/>
        <v>262</v>
      </c>
      <c r="T263" s="34" t="s">
        <v>438</v>
      </c>
      <c r="U263" s="35" t="s">
        <v>100</v>
      </c>
      <c r="V263" s="35">
        <v>1509</v>
      </c>
      <c r="AJ263" s="21" t="s">
        <v>109</v>
      </c>
      <c r="AK263" s="30">
        <f t="shared" si="28"/>
        <v>262</v>
      </c>
      <c r="AL263" s="30" t="str">
        <f t="shared" si="26"/>
        <v>0302262</v>
      </c>
      <c r="AM263" s="38" t="s">
        <v>973</v>
      </c>
      <c r="AN263" s="39" t="s">
        <v>974</v>
      </c>
    </row>
    <row r="264" spans="1:40" x14ac:dyDescent="0.25">
      <c r="A264" s="19" t="str">
        <f t="shared" si="24"/>
        <v>0263</v>
      </c>
      <c r="B264" s="10">
        <f t="shared" si="27"/>
        <v>263</v>
      </c>
      <c r="C264" s="9" t="str">
        <f t="shared" si="25"/>
        <v>263</v>
      </c>
      <c r="T264" s="34" t="s">
        <v>439</v>
      </c>
      <c r="U264" s="35" t="s">
        <v>100</v>
      </c>
      <c r="V264" s="35" t="s">
        <v>69</v>
      </c>
      <c r="AJ264" s="21" t="s">
        <v>109</v>
      </c>
      <c r="AK264" s="30">
        <f t="shared" si="28"/>
        <v>263</v>
      </c>
      <c r="AL264" s="30" t="str">
        <f t="shared" si="26"/>
        <v>0302263</v>
      </c>
      <c r="AM264" s="31" t="s">
        <v>975</v>
      </c>
      <c r="AN264" s="32" t="s">
        <v>976</v>
      </c>
    </row>
    <row r="265" spans="1:40" x14ac:dyDescent="0.25">
      <c r="A265" s="19" t="str">
        <f t="shared" si="24"/>
        <v>0264</v>
      </c>
      <c r="B265" s="10">
        <f t="shared" si="27"/>
        <v>264</v>
      </c>
      <c r="C265" s="9" t="str">
        <f t="shared" si="25"/>
        <v>264</v>
      </c>
      <c r="T265" s="34" t="s">
        <v>440</v>
      </c>
      <c r="U265" s="35" t="s">
        <v>100</v>
      </c>
      <c r="V265" s="35">
        <v>1513</v>
      </c>
      <c r="AJ265" s="21" t="s">
        <v>109</v>
      </c>
      <c r="AK265" s="30">
        <f t="shared" si="28"/>
        <v>264</v>
      </c>
      <c r="AL265" s="30" t="str">
        <f t="shared" si="26"/>
        <v>0302264</v>
      </c>
      <c r="AM265" s="38" t="s">
        <v>977</v>
      </c>
      <c r="AN265" s="39" t="s">
        <v>978</v>
      </c>
    </row>
    <row r="266" spans="1:40" x14ac:dyDescent="0.25">
      <c r="A266" s="19" t="str">
        <f t="shared" si="24"/>
        <v>0265</v>
      </c>
      <c r="B266" s="10">
        <f t="shared" si="27"/>
        <v>265</v>
      </c>
      <c r="C266" s="9" t="str">
        <f t="shared" si="25"/>
        <v>265</v>
      </c>
      <c r="T266" s="34" t="s">
        <v>441</v>
      </c>
      <c r="U266" s="35" t="s">
        <v>100</v>
      </c>
      <c r="V266" s="35">
        <v>1215</v>
      </c>
      <c r="AJ266" s="21" t="s">
        <v>109</v>
      </c>
      <c r="AK266" s="30">
        <f t="shared" si="28"/>
        <v>265</v>
      </c>
      <c r="AL266" s="30" t="str">
        <f t="shared" si="26"/>
        <v>0302265</v>
      </c>
      <c r="AM266" s="31" t="s">
        <v>979</v>
      </c>
      <c r="AN266" s="32" t="s">
        <v>980</v>
      </c>
    </row>
    <row r="267" spans="1:40" x14ac:dyDescent="0.25">
      <c r="A267" s="19" t="str">
        <f t="shared" si="24"/>
        <v>0266</v>
      </c>
      <c r="B267" s="10">
        <f t="shared" si="27"/>
        <v>266</v>
      </c>
      <c r="C267" s="9" t="str">
        <f t="shared" si="25"/>
        <v>266</v>
      </c>
      <c r="T267" s="34" t="s">
        <v>443</v>
      </c>
      <c r="U267" s="35" t="s">
        <v>100</v>
      </c>
      <c r="V267" s="35" t="s">
        <v>442</v>
      </c>
      <c r="AJ267" s="21" t="s">
        <v>109</v>
      </c>
      <c r="AK267" s="30">
        <f t="shared" si="28"/>
        <v>266</v>
      </c>
      <c r="AL267" s="30" t="str">
        <f t="shared" si="26"/>
        <v>0302266</v>
      </c>
      <c r="AM267" s="38" t="s">
        <v>981</v>
      </c>
      <c r="AN267" s="39" t="s">
        <v>982</v>
      </c>
    </row>
    <row r="268" spans="1:40" x14ac:dyDescent="0.25">
      <c r="A268" s="19" t="str">
        <f t="shared" si="24"/>
        <v>0267</v>
      </c>
      <c r="B268" s="10">
        <f t="shared" si="27"/>
        <v>267</v>
      </c>
      <c r="C268" s="9" t="str">
        <f t="shared" si="25"/>
        <v>267</v>
      </c>
      <c r="T268" s="34" t="s">
        <v>445</v>
      </c>
      <c r="U268" s="35" t="s">
        <v>100</v>
      </c>
      <c r="V268" s="35" t="s">
        <v>444</v>
      </c>
      <c r="AJ268" s="21" t="s">
        <v>109</v>
      </c>
      <c r="AK268" s="30">
        <f t="shared" si="28"/>
        <v>267</v>
      </c>
      <c r="AL268" s="30" t="str">
        <f t="shared" si="26"/>
        <v>0302267</v>
      </c>
      <c r="AM268" s="31" t="s">
        <v>983</v>
      </c>
      <c r="AN268" s="32" t="s">
        <v>984</v>
      </c>
    </row>
    <row r="269" spans="1:40" x14ac:dyDescent="0.25">
      <c r="A269" s="19" t="str">
        <f t="shared" si="24"/>
        <v>0268</v>
      </c>
      <c r="B269" s="10">
        <f t="shared" si="27"/>
        <v>268</v>
      </c>
      <c r="C269" s="9" t="str">
        <f t="shared" si="25"/>
        <v>268</v>
      </c>
      <c r="T269" s="34" t="s">
        <v>446</v>
      </c>
      <c r="U269" s="35" t="s">
        <v>100</v>
      </c>
      <c r="V269" s="35" t="s">
        <v>70</v>
      </c>
      <c r="AJ269" s="21" t="s">
        <v>109</v>
      </c>
      <c r="AK269" s="30">
        <f t="shared" si="28"/>
        <v>268</v>
      </c>
      <c r="AL269" s="30" t="str">
        <f t="shared" si="26"/>
        <v>0302268</v>
      </c>
      <c r="AM269" s="38" t="s">
        <v>985</v>
      </c>
      <c r="AN269" s="39" t="s">
        <v>986</v>
      </c>
    </row>
    <row r="270" spans="1:40" x14ac:dyDescent="0.25">
      <c r="A270" s="19" t="str">
        <f t="shared" si="24"/>
        <v>0269</v>
      </c>
      <c r="B270" s="10">
        <f t="shared" si="27"/>
        <v>269</v>
      </c>
      <c r="C270" s="9" t="str">
        <f t="shared" si="25"/>
        <v>269</v>
      </c>
      <c r="T270" s="34" t="s">
        <v>448</v>
      </c>
      <c r="U270" s="35" t="s">
        <v>100</v>
      </c>
      <c r="V270" s="35" t="s">
        <v>447</v>
      </c>
      <c r="AJ270" s="21" t="s">
        <v>109</v>
      </c>
      <c r="AK270" s="30">
        <f t="shared" si="28"/>
        <v>269</v>
      </c>
      <c r="AL270" s="30" t="str">
        <f t="shared" si="26"/>
        <v>0302269</v>
      </c>
      <c r="AM270" s="31" t="s">
        <v>987</v>
      </c>
      <c r="AN270" s="32" t="s">
        <v>988</v>
      </c>
    </row>
    <row r="271" spans="1:40" x14ac:dyDescent="0.25">
      <c r="A271" s="19" t="str">
        <f t="shared" si="24"/>
        <v>0270</v>
      </c>
      <c r="B271" s="10">
        <f t="shared" si="27"/>
        <v>270</v>
      </c>
      <c r="C271" s="9" t="str">
        <f t="shared" si="25"/>
        <v>270</v>
      </c>
      <c r="AJ271" s="21" t="s">
        <v>109</v>
      </c>
      <c r="AK271" s="30">
        <f t="shared" si="28"/>
        <v>270</v>
      </c>
      <c r="AL271" s="30" t="str">
        <f t="shared" si="26"/>
        <v>0302270</v>
      </c>
      <c r="AM271" s="38" t="s">
        <v>989</v>
      </c>
      <c r="AN271" s="39" t="s">
        <v>990</v>
      </c>
    </row>
    <row r="272" spans="1:40" x14ac:dyDescent="0.25">
      <c r="A272" s="19" t="str">
        <f t="shared" si="24"/>
        <v>0271</v>
      </c>
      <c r="B272" s="10">
        <f t="shared" si="27"/>
        <v>271</v>
      </c>
      <c r="C272" s="9" t="str">
        <f t="shared" si="25"/>
        <v>271</v>
      </c>
      <c r="T272" s="24" t="s">
        <v>449</v>
      </c>
      <c r="U272" s="25"/>
      <c r="V272" s="25">
        <v>105</v>
      </c>
      <c r="AJ272" s="21" t="s">
        <v>109</v>
      </c>
      <c r="AK272" s="30">
        <f t="shared" si="28"/>
        <v>271</v>
      </c>
      <c r="AL272" s="30" t="str">
        <f t="shared" si="26"/>
        <v>0302271</v>
      </c>
      <c r="AM272" s="31" t="s">
        <v>991</v>
      </c>
      <c r="AN272" s="32" t="s">
        <v>992</v>
      </c>
    </row>
    <row r="273" spans="1:40" x14ac:dyDescent="0.25">
      <c r="A273" s="19" t="str">
        <f t="shared" si="24"/>
        <v>0272</v>
      </c>
      <c r="B273" s="10">
        <f t="shared" si="27"/>
        <v>272</v>
      </c>
      <c r="C273" s="9" t="str">
        <f t="shared" si="25"/>
        <v>272</v>
      </c>
      <c r="T273" s="34" t="s">
        <v>451</v>
      </c>
      <c r="U273" s="35" t="s">
        <v>100</v>
      </c>
      <c r="V273" s="35" t="s">
        <v>450</v>
      </c>
      <c r="AJ273" s="21" t="s">
        <v>109</v>
      </c>
      <c r="AK273" s="30">
        <f t="shared" si="28"/>
        <v>272</v>
      </c>
      <c r="AL273" s="30" t="str">
        <f t="shared" si="26"/>
        <v>0302272</v>
      </c>
      <c r="AM273" s="38" t="s">
        <v>993</v>
      </c>
      <c r="AN273" s="39" t="s">
        <v>994</v>
      </c>
    </row>
    <row r="274" spans="1:40" x14ac:dyDescent="0.25">
      <c r="A274" s="19" t="str">
        <f t="shared" si="24"/>
        <v>0273</v>
      </c>
      <c r="B274" s="10">
        <f t="shared" si="27"/>
        <v>273</v>
      </c>
      <c r="C274" s="9" t="str">
        <f t="shared" si="25"/>
        <v>273</v>
      </c>
      <c r="T274" s="34" t="s">
        <v>453</v>
      </c>
      <c r="U274" s="35" t="s">
        <v>100</v>
      </c>
      <c r="V274" s="35" t="s">
        <v>452</v>
      </c>
      <c r="AJ274" s="21" t="s">
        <v>109</v>
      </c>
      <c r="AK274" s="30">
        <f t="shared" si="28"/>
        <v>273</v>
      </c>
      <c r="AL274" s="30" t="str">
        <f t="shared" si="26"/>
        <v>0302273</v>
      </c>
      <c r="AM274" s="31" t="s">
        <v>995</v>
      </c>
      <c r="AN274" s="32" t="s">
        <v>996</v>
      </c>
    </row>
    <row r="275" spans="1:40" x14ac:dyDescent="0.25">
      <c r="A275" s="19" t="str">
        <f t="shared" si="24"/>
        <v>0274</v>
      </c>
      <c r="B275" s="10">
        <f t="shared" si="27"/>
        <v>274</v>
      </c>
      <c r="C275" s="9" t="str">
        <f t="shared" si="25"/>
        <v>274</v>
      </c>
      <c r="T275" s="34" t="s">
        <v>455</v>
      </c>
      <c r="U275" s="35" t="s">
        <v>100</v>
      </c>
      <c r="V275" s="35" t="s">
        <v>454</v>
      </c>
      <c r="AJ275" s="21" t="s">
        <v>109</v>
      </c>
      <c r="AK275" s="30">
        <f t="shared" si="28"/>
        <v>274</v>
      </c>
      <c r="AL275" s="30" t="str">
        <f t="shared" si="26"/>
        <v>0302274</v>
      </c>
      <c r="AM275" s="38" t="s">
        <v>997</v>
      </c>
      <c r="AN275" s="39" t="s">
        <v>998</v>
      </c>
    </row>
    <row r="276" spans="1:40" x14ac:dyDescent="0.25">
      <c r="A276" s="19" t="str">
        <f t="shared" si="24"/>
        <v>0275</v>
      </c>
      <c r="B276" s="10">
        <f t="shared" si="27"/>
        <v>275</v>
      </c>
      <c r="C276" s="9" t="str">
        <f t="shared" si="25"/>
        <v>275</v>
      </c>
      <c r="T276" s="34" t="s">
        <v>457</v>
      </c>
      <c r="U276" s="35" t="s">
        <v>100</v>
      </c>
      <c r="V276" s="35" t="s">
        <v>456</v>
      </c>
      <c r="AJ276" s="21" t="s">
        <v>109</v>
      </c>
      <c r="AK276" s="30">
        <f t="shared" si="28"/>
        <v>275</v>
      </c>
      <c r="AL276" s="30" t="str">
        <f t="shared" si="26"/>
        <v>0302275</v>
      </c>
      <c r="AM276" s="31" t="s">
        <v>999</v>
      </c>
      <c r="AN276" s="32" t="s">
        <v>1000</v>
      </c>
    </row>
    <row r="277" spans="1:40" x14ac:dyDescent="0.25">
      <c r="A277" s="19" t="str">
        <f t="shared" si="24"/>
        <v>0276</v>
      </c>
      <c r="B277" s="10">
        <f t="shared" si="27"/>
        <v>276</v>
      </c>
      <c r="C277" s="9" t="str">
        <f t="shared" si="25"/>
        <v>276</v>
      </c>
      <c r="T277" s="34" t="s">
        <v>459</v>
      </c>
      <c r="U277" s="35" t="s">
        <v>100</v>
      </c>
      <c r="V277" s="35" t="s">
        <v>458</v>
      </c>
      <c r="AJ277" s="21" t="s">
        <v>109</v>
      </c>
      <c r="AK277" s="30">
        <f t="shared" si="28"/>
        <v>276</v>
      </c>
      <c r="AL277" s="30" t="str">
        <f t="shared" si="26"/>
        <v>0302276</v>
      </c>
      <c r="AM277" s="38" t="s">
        <v>1001</v>
      </c>
      <c r="AN277" s="39" t="s">
        <v>1002</v>
      </c>
    </row>
    <row r="278" spans="1:40" x14ac:dyDescent="0.25">
      <c r="A278" s="19" t="str">
        <f t="shared" si="24"/>
        <v>0277</v>
      </c>
      <c r="B278" s="10">
        <f t="shared" si="27"/>
        <v>277</v>
      </c>
      <c r="C278" s="9" t="str">
        <f t="shared" si="25"/>
        <v>277</v>
      </c>
      <c r="T278" s="34" t="s">
        <v>461</v>
      </c>
      <c r="U278" s="35" t="s">
        <v>100</v>
      </c>
      <c r="V278" s="35" t="s">
        <v>460</v>
      </c>
      <c r="AJ278" s="21" t="s">
        <v>109</v>
      </c>
      <c r="AK278" s="30">
        <f t="shared" si="28"/>
        <v>277</v>
      </c>
      <c r="AL278" s="30" t="str">
        <f t="shared" si="26"/>
        <v>0302277</v>
      </c>
      <c r="AM278" s="31" t="s">
        <v>1003</v>
      </c>
      <c r="AN278" s="32" t="s">
        <v>1004</v>
      </c>
    </row>
    <row r="279" spans="1:40" x14ac:dyDescent="0.25">
      <c r="A279" s="19" t="str">
        <f t="shared" si="24"/>
        <v>0278</v>
      </c>
      <c r="B279" s="10">
        <f t="shared" si="27"/>
        <v>278</v>
      </c>
      <c r="C279" s="9" t="str">
        <f t="shared" si="25"/>
        <v>278</v>
      </c>
      <c r="T279" s="34" t="s">
        <v>463</v>
      </c>
      <c r="U279" s="35" t="s">
        <v>100</v>
      </c>
      <c r="V279" s="35" t="s">
        <v>462</v>
      </c>
      <c r="AJ279" s="21" t="s">
        <v>109</v>
      </c>
      <c r="AK279" s="30">
        <f t="shared" si="28"/>
        <v>278</v>
      </c>
      <c r="AL279" s="30" t="str">
        <f t="shared" si="26"/>
        <v>0302278</v>
      </c>
      <c r="AM279" s="38" t="s">
        <v>1005</v>
      </c>
      <c r="AN279" s="39" t="s">
        <v>1006</v>
      </c>
    </row>
    <row r="280" spans="1:40" x14ac:dyDescent="0.25">
      <c r="A280" s="19" t="str">
        <f t="shared" si="24"/>
        <v>0279</v>
      </c>
      <c r="B280" s="10">
        <f t="shared" si="27"/>
        <v>279</v>
      </c>
      <c r="C280" s="9" t="str">
        <f t="shared" si="25"/>
        <v>279</v>
      </c>
      <c r="T280" s="34" t="s">
        <v>465</v>
      </c>
      <c r="U280" s="35" t="s">
        <v>100</v>
      </c>
      <c r="V280" s="35" t="s">
        <v>464</v>
      </c>
      <c r="AJ280" s="21" t="s">
        <v>109</v>
      </c>
      <c r="AK280" s="30">
        <f t="shared" si="28"/>
        <v>279</v>
      </c>
      <c r="AL280" s="30" t="str">
        <f t="shared" si="26"/>
        <v>0302279</v>
      </c>
      <c r="AM280" s="31" t="s">
        <v>1007</v>
      </c>
      <c r="AN280" s="32" t="s">
        <v>1008</v>
      </c>
    </row>
    <row r="281" spans="1:40" x14ac:dyDescent="0.25">
      <c r="A281" s="19" t="str">
        <f t="shared" si="24"/>
        <v>0280</v>
      </c>
      <c r="B281" s="10">
        <f t="shared" si="27"/>
        <v>280</v>
      </c>
      <c r="C281" s="9" t="str">
        <f t="shared" si="25"/>
        <v>280</v>
      </c>
      <c r="T281" s="34" t="s">
        <v>466</v>
      </c>
      <c r="U281" s="35" t="s">
        <v>100</v>
      </c>
      <c r="V281" s="35" t="s">
        <v>34</v>
      </c>
      <c r="AJ281" s="21" t="s">
        <v>109</v>
      </c>
      <c r="AK281" s="30">
        <f t="shared" si="28"/>
        <v>280</v>
      </c>
      <c r="AL281" s="30" t="str">
        <f t="shared" si="26"/>
        <v>0302280</v>
      </c>
      <c r="AM281" s="38" t="s">
        <v>592</v>
      </c>
      <c r="AN281" s="39" t="s">
        <v>1009</v>
      </c>
    </row>
    <row r="282" spans="1:40" x14ac:dyDescent="0.25">
      <c r="A282" s="19" t="str">
        <f t="shared" si="24"/>
        <v>0281</v>
      </c>
      <c r="B282" s="10">
        <f t="shared" si="27"/>
        <v>281</v>
      </c>
      <c r="C282" s="9" t="str">
        <f t="shared" si="25"/>
        <v>281</v>
      </c>
      <c r="T282" s="34" t="s">
        <v>468</v>
      </c>
      <c r="U282" s="35" t="s">
        <v>100</v>
      </c>
      <c r="V282" s="35" t="s">
        <v>467</v>
      </c>
      <c r="AJ282" s="21" t="s">
        <v>109</v>
      </c>
      <c r="AK282" s="30">
        <f t="shared" si="28"/>
        <v>281</v>
      </c>
      <c r="AL282" s="30" t="str">
        <f t="shared" si="26"/>
        <v>0302281</v>
      </c>
      <c r="AM282" s="31" t="s">
        <v>1010</v>
      </c>
      <c r="AN282" s="32" t="s">
        <v>1011</v>
      </c>
    </row>
    <row r="283" spans="1:40" x14ac:dyDescent="0.25">
      <c r="A283" s="19" t="str">
        <f t="shared" si="24"/>
        <v>0282</v>
      </c>
      <c r="B283" s="10">
        <f t="shared" si="27"/>
        <v>282</v>
      </c>
      <c r="C283" s="9" t="str">
        <f t="shared" si="25"/>
        <v>282</v>
      </c>
      <c r="T283" s="34" t="s">
        <v>470</v>
      </c>
      <c r="U283" s="35" t="s">
        <v>100</v>
      </c>
      <c r="V283" s="35" t="s">
        <v>469</v>
      </c>
      <c r="AJ283" s="21" t="s">
        <v>109</v>
      </c>
      <c r="AK283" s="30">
        <f t="shared" si="28"/>
        <v>282</v>
      </c>
      <c r="AL283" s="30" t="str">
        <f t="shared" si="26"/>
        <v>0302282</v>
      </c>
      <c r="AM283" s="38" t="s">
        <v>5674</v>
      </c>
      <c r="AN283" s="39" t="s">
        <v>1012</v>
      </c>
    </row>
    <row r="284" spans="1:40" x14ac:dyDescent="0.25">
      <c r="A284" s="19" t="str">
        <f t="shared" si="24"/>
        <v>0283</v>
      </c>
      <c r="B284" s="10">
        <f t="shared" si="27"/>
        <v>283</v>
      </c>
      <c r="C284" s="9" t="str">
        <f t="shared" si="25"/>
        <v>283</v>
      </c>
      <c r="T284" s="34" t="s">
        <v>472</v>
      </c>
      <c r="U284" s="35" t="s">
        <v>100</v>
      </c>
      <c r="V284" s="35" t="s">
        <v>471</v>
      </c>
      <c r="AJ284" s="21" t="s">
        <v>109</v>
      </c>
      <c r="AK284" s="30">
        <f t="shared" si="28"/>
        <v>283</v>
      </c>
      <c r="AL284" s="30" t="str">
        <f t="shared" si="26"/>
        <v>0302283</v>
      </c>
      <c r="AM284" s="31" t="s">
        <v>5675</v>
      </c>
      <c r="AN284" s="32" t="s">
        <v>1013</v>
      </c>
    </row>
    <row r="285" spans="1:40" x14ac:dyDescent="0.25">
      <c r="A285" s="19" t="str">
        <f t="shared" si="24"/>
        <v>0284</v>
      </c>
      <c r="B285" s="10">
        <f t="shared" si="27"/>
        <v>284</v>
      </c>
      <c r="C285" s="9" t="str">
        <f t="shared" si="25"/>
        <v>284</v>
      </c>
      <c r="T285" s="34" t="s">
        <v>474</v>
      </c>
      <c r="U285" s="35" t="s">
        <v>100</v>
      </c>
      <c r="V285" s="35" t="s">
        <v>473</v>
      </c>
      <c r="AJ285" s="21" t="s">
        <v>109</v>
      </c>
      <c r="AK285" s="30">
        <f t="shared" si="28"/>
        <v>284</v>
      </c>
      <c r="AL285" s="30" t="str">
        <f t="shared" si="26"/>
        <v>0302284</v>
      </c>
      <c r="AM285" s="38" t="s">
        <v>5676</v>
      </c>
      <c r="AN285" s="39" t="s">
        <v>1014</v>
      </c>
    </row>
    <row r="286" spans="1:40" x14ac:dyDescent="0.25">
      <c r="A286" s="19" t="str">
        <f t="shared" si="24"/>
        <v>0285</v>
      </c>
      <c r="B286" s="10">
        <f t="shared" si="27"/>
        <v>285</v>
      </c>
      <c r="C286" s="9" t="str">
        <f t="shared" si="25"/>
        <v>285</v>
      </c>
      <c r="T286" s="34" t="s">
        <v>476</v>
      </c>
      <c r="U286" s="35" t="s">
        <v>100</v>
      </c>
      <c r="V286" s="35" t="s">
        <v>475</v>
      </c>
      <c r="AJ286" s="21" t="s">
        <v>109</v>
      </c>
      <c r="AK286" s="30">
        <f t="shared" si="28"/>
        <v>285</v>
      </c>
      <c r="AL286" s="30" t="str">
        <f t="shared" si="26"/>
        <v>0302285</v>
      </c>
      <c r="AM286" s="31" t="s">
        <v>5677</v>
      </c>
      <c r="AN286" s="32" t="s">
        <v>1015</v>
      </c>
    </row>
    <row r="287" spans="1:40" x14ac:dyDescent="0.25">
      <c r="A287" s="19" t="str">
        <f t="shared" si="24"/>
        <v>0286</v>
      </c>
      <c r="B287" s="10">
        <f t="shared" si="27"/>
        <v>286</v>
      </c>
      <c r="C287" s="9" t="str">
        <f t="shared" si="25"/>
        <v>286</v>
      </c>
      <c r="T287" s="34" t="s">
        <v>478</v>
      </c>
      <c r="U287" s="35" t="s">
        <v>100</v>
      </c>
      <c r="V287" s="35" t="s">
        <v>477</v>
      </c>
      <c r="AJ287" s="21" t="s">
        <v>109</v>
      </c>
      <c r="AK287" s="30">
        <f t="shared" si="28"/>
        <v>286</v>
      </c>
      <c r="AL287" s="30" t="str">
        <f t="shared" si="26"/>
        <v>0302286</v>
      </c>
      <c r="AM287" s="38" t="s">
        <v>5678</v>
      </c>
      <c r="AN287" s="39" t="s">
        <v>1016</v>
      </c>
    </row>
    <row r="288" spans="1:40" x14ac:dyDescent="0.25">
      <c r="A288" s="19" t="str">
        <f t="shared" si="24"/>
        <v>0287</v>
      </c>
      <c r="B288" s="10">
        <f t="shared" si="27"/>
        <v>287</v>
      </c>
      <c r="C288" s="9" t="str">
        <f t="shared" si="25"/>
        <v>287</v>
      </c>
      <c r="T288" s="34" t="s">
        <v>480</v>
      </c>
      <c r="U288" s="35" t="s">
        <v>100</v>
      </c>
      <c r="V288" s="35" t="s">
        <v>479</v>
      </c>
      <c r="AJ288" s="21" t="s">
        <v>109</v>
      </c>
      <c r="AK288" s="30">
        <f t="shared" si="28"/>
        <v>287</v>
      </c>
      <c r="AL288" s="30" t="str">
        <f t="shared" si="26"/>
        <v>0302287</v>
      </c>
      <c r="AM288" s="31" t="s">
        <v>5679</v>
      </c>
      <c r="AN288" s="32" t="s">
        <v>1017</v>
      </c>
    </row>
    <row r="289" spans="1:40" x14ac:dyDescent="0.25">
      <c r="A289" s="19" t="str">
        <f t="shared" si="24"/>
        <v>0288</v>
      </c>
      <c r="B289" s="10">
        <f t="shared" si="27"/>
        <v>288</v>
      </c>
      <c r="C289" s="9" t="str">
        <f t="shared" si="25"/>
        <v>288</v>
      </c>
      <c r="U289" s="9"/>
      <c r="AJ289" s="21" t="s">
        <v>109</v>
      </c>
      <c r="AK289" s="30">
        <f t="shared" si="28"/>
        <v>288</v>
      </c>
      <c r="AL289" s="30" t="str">
        <f t="shared" si="26"/>
        <v>0302288</v>
      </c>
      <c r="AM289" s="38" t="s">
        <v>5680</v>
      </c>
      <c r="AN289" s="39" t="s">
        <v>1018</v>
      </c>
    </row>
    <row r="290" spans="1:40" x14ac:dyDescent="0.25">
      <c r="A290" s="19" t="str">
        <f t="shared" si="24"/>
        <v>0289</v>
      </c>
      <c r="B290" s="10">
        <f t="shared" si="27"/>
        <v>289</v>
      </c>
      <c r="C290" s="9" t="str">
        <f t="shared" si="25"/>
        <v>289</v>
      </c>
      <c r="T290" s="24" t="s">
        <v>481</v>
      </c>
      <c r="U290" s="25"/>
      <c r="V290" s="25">
        <v>201</v>
      </c>
      <c r="AJ290" s="21" t="s">
        <v>109</v>
      </c>
      <c r="AK290" s="30">
        <f t="shared" si="28"/>
        <v>289</v>
      </c>
      <c r="AL290" s="30" t="str">
        <f t="shared" si="26"/>
        <v>0302289</v>
      </c>
      <c r="AM290" s="31" t="s">
        <v>5681</v>
      </c>
      <c r="AN290" s="32" t="s">
        <v>1019</v>
      </c>
    </row>
    <row r="291" spans="1:40" x14ac:dyDescent="0.25">
      <c r="A291" s="19" t="str">
        <f t="shared" si="24"/>
        <v>0290</v>
      </c>
      <c r="B291" s="10">
        <f t="shared" si="27"/>
        <v>290</v>
      </c>
      <c r="C291" s="9" t="str">
        <f t="shared" si="25"/>
        <v>290</v>
      </c>
      <c r="T291" s="34" t="s">
        <v>482</v>
      </c>
      <c r="U291" s="35" t="s">
        <v>100</v>
      </c>
      <c r="V291" s="35">
        <v>4301</v>
      </c>
      <c r="AJ291" s="21" t="s">
        <v>109</v>
      </c>
      <c r="AK291" s="30">
        <f t="shared" si="28"/>
        <v>290</v>
      </c>
      <c r="AL291" s="30" t="str">
        <f t="shared" si="26"/>
        <v>0302290</v>
      </c>
      <c r="AM291" s="38" t="s">
        <v>5682</v>
      </c>
      <c r="AN291" s="39" t="s">
        <v>1020</v>
      </c>
    </row>
    <row r="292" spans="1:40" x14ac:dyDescent="0.25">
      <c r="A292" s="19" t="str">
        <f t="shared" si="24"/>
        <v>0291</v>
      </c>
      <c r="B292" s="10">
        <f t="shared" si="27"/>
        <v>291</v>
      </c>
      <c r="C292" s="9" t="str">
        <f t="shared" si="25"/>
        <v>291</v>
      </c>
      <c r="T292" s="34" t="s">
        <v>483</v>
      </c>
      <c r="U292" s="35" t="s">
        <v>142</v>
      </c>
      <c r="V292" s="35">
        <v>4501</v>
      </c>
      <c r="AJ292" s="21" t="s">
        <v>109</v>
      </c>
      <c r="AK292" s="30">
        <f t="shared" si="28"/>
        <v>291</v>
      </c>
      <c r="AL292" s="30" t="str">
        <f t="shared" si="26"/>
        <v>0302291</v>
      </c>
      <c r="AM292" s="31" t="s">
        <v>5683</v>
      </c>
      <c r="AN292" s="32" t="s">
        <v>1021</v>
      </c>
    </row>
    <row r="293" spans="1:40" x14ac:dyDescent="0.25">
      <c r="A293" s="19" t="str">
        <f t="shared" si="24"/>
        <v>0292</v>
      </c>
      <c r="B293" s="10">
        <f t="shared" si="27"/>
        <v>292</v>
      </c>
      <c r="C293" s="9" t="str">
        <f t="shared" si="25"/>
        <v>292</v>
      </c>
      <c r="T293" s="34" t="s">
        <v>484</v>
      </c>
      <c r="U293" s="35" t="s">
        <v>168</v>
      </c>
      <c r="V293" s="35">
        <v>4901</v>
      </c>
      <c r="AJ293" s="21" t="s">
        <v>109</v>
      </c>
      <c r="AK293" s="30">
        <f t="shared" si="28"/>
        <v>292</v>
      </c>
      <c r="AL293" s="30" t="str">
        <f t="shared" si="26"/>
        <v>0302292</v>
      </c>
      <c r="AM293" s="38" t="s">
        <v>5684</v>
      </c>
      <c r="AN293" s="39" t="s">
        <v>1022</v>
      </c>
    </row>
    <row r="294" spans="1:40" x14ac:dyDescent="0.25">
      <c r="A294" s="19" t="str">
        <f t="shared" si="24"/>
        <v>0293</v>
      </c>
      <c r="B294" s="10">
        <f t="shared" si="27"/>
        <v>293</v>
      </c>
      <c r="C294" s="9" t="str">
        <f t="shared" si="25"/>
        <v>293</v>
      </c>
      <c r="T294" s="34" t="s">
        <v>485</v>
      </c>
      <c r="U294" s="35" t="s">
        <v>142</v>
      </c>
      <c r="V294" s="35">
        <v>4701</v>
      </c>
      <c r="AJ294" s="21" t="s">
        <v>109</v>
      </c>
      <c r="AK294" s="30">
        <f t="shared" si="28"/>
        <v>293</v>
      </c>
      <c r="AL294" s="30" t="str">
        <f t="shared" si="26"/>
        <v>0302293</v>
      </c>
      <c r="AM294" s="31" t="s">
        <v>5685</v>
      </c>
      <c r="AN294" s="32" t="s">
        <v>1023</v>
      </c>
    </row>
    <row r="295" spans="1:40" x14ac:dyDescent="0.25">
      <c r="A295" s="19" t="str">
        <f t="shared" si="24"/>
        <v>0294</v>
      </c>
      <c r="B295" s="10">
        <f t="shared" si="27"/>
        <v>294</v>
      </c>
      <c r="C295" s="9" t="str">
        <f t="shared" si="25"/>
        <v>294</v>
      </c>
      <c r="T295" s="34" t="s">
        <v>486</v>
      </c>
      <c r="U295" s="35" t="s">
        <v>100</v>
      </c>
      <c r="V295" s="35">
        <v>4201</v>
      </c>
      <c r="AJ295" s="21" t="s">
        <v>109</v>
      </c>
      <c r="AK295" s="30">
        <f t="shared" si="28"/>
        <v>294</v>
      </c>
      <c r="AL295" s="30" t="str">
        <f t="shared" si="26"/>
        <v>0302294</v>
      </c>
      <c r="AM295" s="38" t="s">
        <v>5686</v>
      </c>
      <c r="AN295" s="39" t="s">
        <v>1024</v>
      </c>
    </row>
    <row r="296" spans="1:40" x14ac:dyDescent="0.25">
      <c r="A296" s="19" t="str">
        <f t="shared" si="24"/>
        <v>0295</v>
      </c>
      <c r="B296" s="10">
        <f t="shared" si="27"/>
        <v>295</v>
      </c>
      <c r="C296" s="9" t="str">
        <f t="shared" si="25"/>
        <v>295</v>
      </c>
      <c r="T296" s="34" t="s">
        <v>487</v>
      </c>
      <c r="U296" s="35" t="s">
        <v>350</v>
      </c>
      <c r="V296" s="35">
        <v>4801</v>
      </c>
      <c r="AJ296" s="21" t="s">
        <v>109</v>
      </c>
      <c r="AK296" s="30">
        <f t="shared" si="28"/>
        <v>295</v>
      </c>
      <c r="AL296" s="30" t="str">
        <f t="shared" si="26"/>
        <v>0302295</v>
      </c>
      <c r="AM296" s="31" t="s">
        <v>5687</v>
      </c>
      <c r="AN296" s="32" t="s">
        <v>1025</v>
      </c>
    </row>
    <row r="297" spans="1:40" x14ac:dyDescent="0.25">
      <c r="A297" s="19" t="str">
        <f t="shared" si="24"/>
        <v>0296</v>
      </c>
      <c r="B297" s="10">
        <f t="shared" si="27"/>
        <v>296</v>
      </c>
      <c r="C297" s="9" t="str">
        <f t="shared" si="25"/>
        <v>296</v>
      </c>
      <c r="T297" s="34" t="s">
        <v>488</v>
      </c>
      <c r="U297" s="35" t="s">
        <v>350</v>
      </c>
      <c r="V297" s="35">
        <v>4601</v>
      </c>
      <c r="AJ297" s="21" t="s">
        <v>109</v>
      </c>
      <c r="AK297" s="30">
        <f t="shared" si="28"/>
        <v>296</v>
      </c>
      <c r="AL297" s="30" t="str">
        <f t="shared" si="26"/>
        <v>0302296</v>
      </c>
      <c r="AM297" s="38" t="s">
        <v>5688</v>
      </c>
      <c r="AN297" s="39" t="s">
        <v>1026</v>
      </c>
    </row>
    <row r="298" spans="1:40" x14ac:dyDescent="0.25">
      <c r="A298" s="19" t="str">
        <f t="shared" si="24"/>
        <v>0297</v>
      </c>
      <c r="B298" s="10">
        <f t="shared" si="27"/>
        <v>297</v>
      </c>
      <c r="C298" s="9" t="str">
        <f t="shared" si="25"/>
        <v>297</v>
      </c>
      <c r="T298" s="34" t="s">
        <v>489</v>
      </c>
      <c r="U298" s="35" t="s">
        <v>142</v>
      </c>
      <c r="V298" s="35">
        <v>4602</v>
      </c>
      <c r="AJ298" s="21" t="s">
        <v>109</v>
      </c>
      <c r="AK298" s="30">
        <f t="shared" si="28"/>
        <v>297</v>
      </c>
      <c r="AL298" s="30" t="str">
        <f t="shared" si="26"/>
        <v>0302297</v>
      </c>
      <c r="AM298" s="31" t="s">
        <v>5689</v>
      </c>
      <c r="AN298" s="32" t="s">
        <v>1027</v>
      </c>
    </row>
    <row r="299" spans="1:40" x14ac:dyDescent="0.25">
      <c r="A299" s="19" t="str">
        <f t="shared" si="24"/>
        <v>0298</v>
      </c>
      <c r="B299" s="10">
        <f t="shared" si="27"/>
        <v>298</v>
      </c>
      <c r="C299" s="9" t="str">
        <f t="shared" si="25"/>
        <v>298</v>
      </c>
      <c r="T299" s="34" t="s">
        <v>490</v>
      </c>
      <c r="U299" s="35" t="s">
        <v>168</v>
      </c>
      <c r="V299" s="35">
        <v>4202</v>
      </c>
      <c r="AJ299" s="21" t="s">
        <v>109</v>
      </c>
      <c r="AK299" s="30">
        <f t="shared" si="28"/>
        <v>298</v>
      </c>
      <c r="AL299" s="30" t="str">
        <f t="shared" si="26"/>
        <v>0302298</v>
      </c>
      <c r="AM299" s="38" t="s">
        <v>5690</v>
      </c>
      <c r="AN299" s="39" t="s">
        <v>1028</v>
      </c>
    </row>
    <row r="300" spans="1:40" x14ac:dyDescent="0.25">
      <c r="A300" s="19" t="str">
        <f t="shared" si="24"/>
        <v>0299</v>
      </c>
      <c r="B300" s="10">
        <f t="shared" si="27"/>
        <v>299</v>
      </c>
      <c r="C300" s="9" t="str">
        <f t="shared" si="25"/>
        <v>299</v>
      </c>
      <c r="T300" s="34" t="s">
        <v>491</v>
      </c>
      <c r="U300" s="35" t="s">
        <v>100</v>
      </c>
      <c r="V300" s="35">
        <v>4203</v>
      </c>
      <c r="AJ300" s="21" t="s">
        <v>109</v>
      </c>
      <c r="AK300" s="30">
        <f t="shared" si="28"/>
        <v>299</v>
      </c>
      <c r="AL300" s="30" t="str">
        <f t="shared" si="26"/>
        <v>0302299</v>
      </c>
      <c r="AM300" s="31" t="s">
        <v>5691</v>
      </c>
      <c r="AN300" s="32" t="s">
        <v>1029</v>
      </c>
    </row>
    <row r="301" spans="1:40" x14ac:dyDescent="0.25">
      <c r="A301" s="19" t="str">
        <f t="shared" si="24"/>
        <v>0300</v>
      </c>
      <c r="B301" s="10">
        <f t="shared" si="27"/>
        <v>300</v>
      </c>
      <c r="C301" s="9" t="str">
        <f t="shared" si="25"/>
        <v>300</v>
      </c>
      <c r="T301" s="34" t="s">
        <v>492</v>
      </c>
      <c r="U301" s="35" t="s">
        <v>142</v>
      </c>
      <c r="V301" s="35">
        <v>4204</v>
      </c>
      <c r="AJ301" s="21" t="s">
        <v>112</v>
      </c>
      <c r="AK301" s="30">
        <f t="shared" si="28"/>
        <v>300</v>
      </c>
      <c r="AL301" s="30" t="str">
        <f t="shared" si="26"/>
        <v>0303300</v>
      </c>
      <c r="AM301" s="38" t="s">
        <v>1030</v>
      </c>
      <c r="AN301" s="39" t="s">
        <v>1031</v>
      </c>
    </row>
    <row r="302" spans="1:40" x14ac:dyDescent="0.25">
      <c r="A302" s="19" t="str">
        <f t="shared" si="24"/>
        <v>0301</v>
      </c>
      <c r="B302" s="10">
        <f t="shared" si="27"/>
        <v>301</v>
      </c>
      <c r="C302" s="9" t="str">
        <f t="shared" si="25"/>
        <v>301</v>
      </c>
      <c r="T302" s="34" t="s">
        <v>493</v>
      </c>
      <c r="U302" s="35" t="s">
        <v>142</v>
      </c>
      <c r="V302" s="35">
        <v>4302</v>
      </c>
      <c r="AJ302" s="21" t="s">
        <v>112</v>
      </c>
      <c r="AK302" s="30">
        <f t="shared" si="28"/>
        <v>301</v>
      </c>
      <c r="AL302" s="30" t="str">
        <f t="shared" si="26"/>
        <v>0303301</v>
      </c>
      <c r="AM302" s="31" t="s">
        <v>126</v>
      </c>
      <c r="AN302" s="32" t="s">
        <v>1032</v>
      </c>
    </row>
    <row r="303" spans="1:40" x14ac:dyDescent="0.25">
      <c r="A303" s="19" t="str">
        <f t="shared" si="24"/>
        <v>0302</v>
      </c>
      <c r="B303" s="10">
        <f t="shared" si="27"/>
        <v>302</v>
      </c>
      <c r="C303" s="9" t="str">
        <f t="shared" si="25"/>
        <v>302</v>
      </c>
      <c r="T303" s="34" t="s">
        <v>494</v>
      </c>
      <c r="U303" s="35" t="s">
        <v>142</v>
      </c>
      <c r="V303" s="35">
        <v>4205</v>
      </c>
      <c r="AJ303" s="21" t="s">
        <v>112</v>
      </c>
      <c r="AK303" s="30">
        <f t="shared" si="28"/>
        <v>302</v>
      </c>
      <c r="AL303" s="30" t="str">
        <f t="shared" si="26"/>
        <v>0303302</v>
      </c>
      <c r="AM303" s="38" t="s">
        <v>1033</v>
      </c>
      <c r="AN303" s="39" t="s">
        <v>1034</v>
      </c>
    </row>
    <row r="304" spans="1:40" x14ac:dyDescent="0.25">
      <c r="A304" s="19" t="str">
        <f t="shared" si="24"/>
        <v>0303</v>
      </c>
      <c r="B304" s="10">
        <f t="shared" si="27"/>
        <v>303</v>
      </c>
      <c r="C304" s="9" t="str">
        <f t="shared" si="25"/>
        <v>303</v>
      </c>
      <c r="T304" s="34" t="s">
        <v>495</v>
      </c>
      <c r="U304" s="35" t="s">
        <v>100</v>
      </c>
      <c r="V304" s="35">
        <v>4401</v>
      </c>
      <c r="AJ304" s="21" t="s">
        <v>112</v>
      </c>
      <c r="AK304" s="30">
        <f t="shared" si="28"/>
        <v>303</v>
      </c>
      <c r="AL304" s="30" t="str">
        <f t="shared" si="26"/>
        <v>0303303</v>
      </c>
      <c r="AM304" s="31" t="s">
        <v>1035</v>
      </c>
      <c r="AN304" s="32" t="s">
        <v>1036</v>
      </c>
    </row>
    <row r="305" spans="1:40" x14ac:dyDescent="0.25">
      <c r="A305" s="19" t="str">
        <f t="shared" si="24"/>
        <v>0304</v>
      </c>
      <c r="B305" s="10">
        <f t="shared" si="27"/>
        <v>304</v>
      </c>
      <c r="C305" s="9" t="str">
        <f t="shared" si="25"/>
        <v>304</v>
      </c>
      <c r="T305" s="34" t="s">
        <v>496</v>
      </c>
      <c r="U305" s="35" t="s">
        <v>100</v>
      </c>
      <c r="V305" s="35">
        <v>4802</v>
      </c>
      <c r="AJ305" s="21" t="s">
        <v>112</v>
      </c>
      <c r="AK305" s="30">
        <f t="shared" si="28"/>
        <v>304</v>
      </c>
      <c r="AL305" s="30" t="str">
        <f t="shared" si="26"/>
        <v>0303304</v>
      </c>
      <c r="AM305" s="38" t="s">
        <v>1037</v>
      </c>
      <c r="AN305" s="39" t="s">
        <v>1038</v>
      </c>
    </row>
    <row r="306" spans="1:40" x14ac:dyDescent="0.25">
      <c r="A306" s="19" t="str">
        <f t="shared" si="24"/>
        <v>0305</v>
      </c>
      <c r="B306" s="10">
        <f t="shared" si="27"/>
        <v>305</v>
      </c>
      <c r="C306" s="9" t="str">
        <f t="shared" si="25"/>
        <v>305</v>
      </c>
      <c r="T306" s="34" t="s">
        <v>497</v>
      </c>
      <c r="U306" s="35" t="s">
        <v>100</v>
      </c>
      <c r="V306" s="35">
        <v>4603</v>
      </c>
      <c r="AJ306" s="21" t="s">
        <v>112</v>
      </c>
      <c r="AK306" s="30">
        <f t="shared" si="28"/>
        <v>305</v>
      </c>
      <c r="AL306" s="30" t="str">
        <f t="shared" si="26"/>
        <v>0303305</v>
      </c>
      <c r="AM306" s="31" t="s">
        <v>1039</v>
      </c>
      <c r="AN306" s="32" t="s">
        <v>1040</v>
      </c>
    </row>
    <row r="307" spans="1:40" x14ac:dyDescent="0.25">
      <c r="A307" s="19" t="str">
        <f t="shared" si="24"/>
        <v>0306</v>
      </c>
      <c r="B307" s="10">
        <f t="shared" si="27"/>
        <v>306</v>
      </c>
      <c r="C307" s="9" t="str">
        <f t="shared" si="25"/>
        <v>306</v>
      </c>
      <c r="T307" s="34" t="s">
        <v>498</v>
      </c>
      <c r="U307" s="35" t="s">
        <v>350</v>
      </c>
      <c r="V307" s="35">
        <v>4502</v>
      </c>
      <c r="AJ307" s="21" t="s">
        <v>112</v>
      </c>
      <c r="AK307" s="30">
        <f t="shared" si="28"/>
        <v>306</v>
      </c>
      <c r="AL307" s="30" t="str">
        <f t="shared" si="26"/>
        <v>0303306</v>
      </c>
      <c r="AM307" s="38" t="s">
        <v>1041</v>
      </c>
      <c r="AN307" s="39" t="s">
        <v>1042</v>
      </c>
    </row>
    <row r="308" spans="1:40" x14ac:dyDescent="0.25">
      <c r="A308" s="19" t="str">
        <f t="shared" si="24"/>
        <v>0307</v>
      </c>
      <c r="B308" s="10">
        <f t="shared" si="27"/>
        <v>307</v>
      </c>
      <c r="C308" s="9" t="str">
        <f t="shared" si="25"/>
        <v>307</v>
      </c>
      <c r="T308" s="34" t="s">
        <v>499</v>
      </c>
      <c r="U308" s="35" t="s">
        <v>100</v>
      </c>
      <c r="V308" s="35">
        <v>4101</v>
      </c>
      <c r="AJ308" s="21" t="s">
        <v>112</v>
      </c>
      <c r="AK308" s="30">
        <f t="shared" si="28"/>
        <v>307</v>
      </c>
      <c r="AL308" s="30" t="str">
        <f t="shared" si="26"/>
        <v>0303307</v>
      </c>
      <c r="AM308" s="31" t="s">
        <v>1043</v>
      </c>
      <c r="AN308" s="32" t="s">
        <v>1044</v>
      </c>
    </row>
    <row r="309" spans="1:40" x14ac:dyDescent="0.25">
      <c r="A309" s="19" t="str">
        <f t="shared" si="24"/>
        <v>0308</v>
      </c>
      <c r="B309" s="10">
        <f t="shared" si="27"/>
        <v>308</v>
      </c>
      <c r="C309" s="9" t="str">
        <f t="shared" si="25"/>
        <v>308</v>
      </c>
      <c r="T309" s="34" t="s">
        <v>500</v>
      </c>
      <c r="U309" s="35" t="s">
        <v>100</v>
      </c>
      <c r="V309" s="35">
        <v>4206</v>
      </c>
      <c r="AJ309" s="21" t="s">
        <v>112</v>
      </c>
      <c r="AK309" s="30">
        <f t="shared" si="28"/>
        <v>308</v>
      </c>
      <c r="AL309" s="30" t="str">
        <f t="shared" si="26"/>
        <v>0303308</v>
      </c>
      <c r="AM309" s="38" t="s">
        <v>1045</v>
      </c>
      <c r="AN309" s="39" t="s">
        <v>1046</v>
      </c>
    </row>
    <row r="310" spans="1:40" x14ac:dyDescent="0.25">
      <c r="A310" s="19" t="str">
        <f t="shared" si="24"/>
        <v>0309</v>
      </c>
      <c r="B310" s="10">
        <f t="shared" si="27"/>
        <v>309</v>
      </c>
      <c r="C310" s="9" t="str">
        <f t="shared" si="25"/>
        <v>309</v>
      </c>
      <c r="U310" s="9"/>
      <c r="AJ310" s="21" t="s">
        <v>112</v>
      </c>
      <c r="AK310" s="30">
        <f t="shared" si="28"/>
        <v>309</v>
      </c>
      <c r="AL310" s="30" t="str">
        <f t="shared" si="26"/>
        <v>0303309</v>
      </c>
      <c r="AM310" s="31" t="s">
        <v>1047</v>
      </c>
      <c r="AN310" s="32" t="s">
        <v>1048</v>
      </c>
    </row>
    <row r="311" spans="1:40" x14ac:dyDescent="0.25">
      <c r="A311" s="19" t="str">
        <f t="shared" si="24"/>
        <v>0310</v>
      </c>
      <c r="B311" s="10">
        <f t="shared" si="27"/>
        <v>310</v>
      </c>
      <c r="C311" s="9" t="str">
        <f t="shared" si="25"/>
        <v>310</v>
      </c>
      <c r="T311" s="24" t="s">
        <v>501</v>
      </c>
      <c r="U311" s="25"/>
      <c r="V311" s="25">
        <v>301</v>
      </c>
      <c r="AJ311" s="21" t="s">
        <v>112</v>
      </c>
      <c r="AK311" s="30">
        <f t="shared" si="28"/>
        <v>310</v>
      </c>
      <c r="AL311" s="30" t="str">
        <f t="shared" si="26"/>
        <v>0303310</v>
      </c>
      <c r="AM311" s="38" t="s">
        <v>1049</v>
      </c>
      <c r="AN311" s="39" t="s">
        <v>1050</v>
      </c>
    </row>
    <row r="312" spans="1:40" x14ac:dyDescent="0.25">
      <c r="A312" s="19" t="str">
        <f t="shared" si="24"/>
        <v>0311</v>
      </c>
      <c r="B312" s="10">
        <f t="shared" si="27"/>
        <v>311</v>
      </c>
      <c r="C312" s="9" t="str">
        <f t="shared" si="25"/>
        <v>311</v>
      </c>
      <c r="T312" s="34" t="s">
        <v>502</v>
      </c>
      <c r="U312" s="35" t="s">
        <v>100</v>
      </c>
      <c r="V312" s="35">
        <v>3101</v>
      </c>
      <c r="AJ312" s="21" t="s">
        <v>112</v>
      </c>
      <c r="AK312" s="30">
        <f t="shared" si="28"/>
        <v>311</v>
      </c>
      <c r="AL312" s="30" t="str">
        <f t="shared" si="26"/>
        <v>0303311</v>
      </c>
      <c r="AM312" s="31" t="s">
        <v>1051</v>
      </c>
      <c r="AN312" s="32" t="s">
        <v>1052</v>
      </c>
    </row>
    <row r="313" spans="1:40" x14ac:dyDescent="0.25">
      <c r="A313" s="19" t="str">
        <f t="shared" si="24"/>
        <v>0312</v>
      </c>
      <c r="B313" s="10">
        <f t="shared" si="27"/>
        <v>312</v>
      </c>
      <c r="C313" s="9" t="str">
        <f t="shared" si="25"/>
        <v>312</v>
      </c>
      <c r="T313" s="34" t="s">
        <v>503</v>
      </c>
      <c r="U313" s="35" t="s">
        <v>100</v>
      </c>
      <c r="V313" s="35">
        <v>3102</v>
      </c>
      <c r="AJ313" s="21" t="s">
        <v>112</v>
      </c>
      <c r="AK313" s="30">
        <f t="shared" si="28"/>
        <v>312</v>
      </c>
      <c r="AL313" s="30" t="str">
        <f t="shared" si="26"/>
        <v>0303312</v>
      </c>
      <c r="AM313" s="38" t="s">
        <v>1053</v>
      </c>
      <c r="AN313" s="39" t="s">
        <v>1054</v>
      </c>
    </row>
    <row r="314" spans="1:40" x14ac:dyDescent="0.25">
      <c r="A314" s="19" t="str">
        <f t="shared" si="24"/>
        <v>0313</v>
      </c>
      <c r="B314" s="10">
        <f t="shared" si="27"/>
        <v>313</v>
      </c>
      <c r="C314" s="9" t="str">
        <f t="shared" si="25"/>
        <v>313</v>
      </c>
      <c r="T314" s="34" t="s">
        <v>504</v>
      </c>
      <c r="U314" s="35" t="s">
        <v>100</v>
      </c>
      <c r="V314" s="35">
        <v>3103</v>
      </c>
      <c r="AJ314" s="21" t="s">
        <v>112</v>
      </c>
      <c r="AK314" s="30">
        <f t="shared" si="28"/>
        <v>313</v>
      </c>
      <c r="AL314" s="30" t="str">
        <f t="shared" si="26"/>
        <v>0303313</v>
      </c>
      <c r="AM314" s="31" t="s">
        <v>1055</v>
      </c>
      <c r="AN314" s="32" t="s">
        <v>1056</v>
      </c>
    </row>
    <row r="315" spans="1:40" x14ac:dyDescent="0.25">
      <c r="A315" s="19" t="str">
        <f t="shared" si="24"/>
        <v>0314</v>
      </c>
      <c r="B315" s="10">
        <f t="shared" si="27"/>
        <v>314</v>
      </c>
      <c r="C315" s="9" t="str">
        <f t="shared" si="25"/>
        <v>314</v>
      </c>
      <c r="T315" s="34" t="s">
        <v>505</v>
      </c>
      <c r="U315" s="35" t="s">
        <v>100</v>
      </c>
      <c r="V315" s="35">
        <v>3104</v>
      </c>
      <c r="AJ315" s="21" t="s">
        <v>112</v>
      </c>
      <c r="AK315" s="30">
        <f t="shared" si="28"/>
        <v>314</v>
      </c>
      <c r="AL315" s="30" t="str">
        <f t="shared" si="26"/>
        <v>0303314</v>
      </c>
      <c r="AM315" s="38" t="s">
        <v>1057</v>
      </c>
      <c r="AN315" s="39" t="s">
        <v>1058</v>
      </c>
    </row>
    <row r="316" spans="1:40" x14ac:dyDescent="0.25">
      <c r="A316" s="19" t="str">
        <f t="shared" si="24"/>
        <v>0315</v>
      </c>
      <c r="B316" s="10">
        <f t="shared" si="27"/>
        <v>315</v>
      </c>
      <c r="C316" s="9" t="str">
        <f t="shared" si="25"/>
        <v>315</v>
      </c>
      <c r="T316" s="34" t="s">
        <v>506</v>
      </c>
      <c r="U316" s="35" t="s">
        <v>100</v>
      </c>
      <c r="V316" s="35">
        <v>3105</v>
      </c>
      <c r="AJ316" s="21" t="s">
        <v>112</v>
      </c>
      <c r="AK316" s="30">
        <f t="shared" si="28"/>
        <v>315</v>
      </c>
      <c r="AL316" s="30" t="str">
        <f t="shared" si="26"/>
        <v>0303315</v>
      </c>
      <c r="AM316" s="31" t="s">
        <v>1059</v>
      </c>
      <c r="AN316" s="32" t="s">
        <v>1060</v>
      </c>
    </row>
    <row r="317" spans="1:40" x14ac:dyDescent="0.25">
      <c r="A317" s="19" t="str">
        <f t="shared" si="24"/>
        <v>0316</v>
      </c>
      <c r="B317" s="10">
        <f t="shared" si="27"/>
        <v>316</v>
      </c>
      <c r="C317" s="9" t="str">
        <f t="shared" si="25"/>
        <v>316</v>
      </c>
      <c r="T317" s="34" t="s">
        <v>507</v>
      </c>
      <c r="U317" s="35" t="s">
        <v>100</v>
      </c>
      <c r="V317" s="35">
        <v>3106</v>
      </c>
      <c r="AJ317" s="21" t="s">
        <v>112</v>
      </c>
      <c r="AK317" s="30">
        <f t="shared" si="28"/>
        <v>316</v>
      </c>
      <c r="AL317" s="30" t="str">
        <f t="shared" si="26"/>
        <v>0303316</v>
      </c>
      <c r="AM317" s="38" t="s">
        <v>1061</v>
      </c>
      <c r="AN317" s="39" t="s">
        <v>1062</v>
      </c>
    </row>
    <row r="318" spans="1:40" x14ac:dyDescent="0.25">
      <c r="A318" s="19" t="str">
        <f t="shared" si="24"/>
        <v>0317</v>
      </c>
      <c r="B318" s="10">
        <f t="shared" si="27"/>
        <v>317</v>
      </c>
      <c r="C318" s="9" t="str">
        <f t="shared" si="25"/>
        <v>317</v>
      </c>
      <c r="T318" s="34" t="s">
        <v>508</v>
      </c>
      <c r="U318" s="35" t="s">
        <v>100</v>
      </c>
      <c r="V318" s="35">
        <v>3201</v>
      </c>
      <c r="AJ318" s="21" t="s">
        <v>112</v>
      </c>
      <c r="AK318" s="30">
        <f t="shared" si="28"/>
        <v>317</v>
      </c>
      <c r="AL318" s="30" t="str">
        <f t="shared" si="26"/>
        <v>0303317</v>
      </c>
      <c r="AM318" s="31" t="s">
        <v>1063</v>
      </c>
      <c r="AN318" s="32" t="s">
        <v>1064</v>
      </c>
    </row>
    <row r="319" spans="1:40" x14ac:dyDescent="0.25">
      <c r="A319" s="19" t="str">
        <f t="shared" si="24"/>
        <v>0318</v>
      </c>
      <c r="B319" s="10">
        <f t="shared" si="27"/>
        <v>318</v>
      </c>
      <c r="C319" s="9" t="str">
        <f t="shared" si="25"/>
        <v>318</v>
      </c>
      <c r="T319" s="34" t="s">
        <v>509</v>
      </c>
      <c r="U319" s="35" t="s">
        <v>100</v>
      </c>
      <c r="V319" s="35">
        <v>3107</v>
      </c>
      <c r="AJ319" s="21" t="s">
        <v>112</v>
      </c>
      <c r="AK319" s="30">
        <f t="shared" si="28"/>
        <v>318</v>
      </c>
      <c r="AL319" s="30" t="str">
        <f t="shared" si="26"/>
        <v>0303318</v>
      </c>
      <c r="AM319" s="38" t="s">
        <v>5692</v>
      </c>
      <c r="AN319" s="39" t="s">
        <v>1065</v>
      </c>
    </row>
    <row r="320" spans="1:40" x14ac:dyDescent="0.25">
      <c r="A320" s="19" t="str">
        <f t="shared" si="24"/>
        <v>0319</v>
      </c>
      <c r="B320" s="10">
        <f t="shared" si="27"/>
        <v>319</v>
      </c>
      <c r="C320" s="9" t="str">
        <f t="shared" si="25"/>
        <v>319</v>
      </c>
      <c r="T320" s="34" t="s">
        <v>510</v>
      </c>
      <c r="U320" s="35" t="s">
        <v>100</v>
      </c>
      <c r="V320" s="35">
        <v>3108</v>
      </c>
      <c r="AJ320" s="21" t="s">
        <v>112</v>
      </c>
      <c r="AK320" s="30">
        <f t="shared" si="28"/>
        <v>319</v>
      </c>
      <c r="AL320" s="30" t="str">
        <f t="shared" si="26"/>
        <v>0303319</v>
      </c>
      <c r="AM320" s="31" t="s">
        <v>5693</v>
      </c>
      <c r="AN320" s="32" t="s">
        <v>1066</v>
      </c>
    </row>
    <row r="321" spans="1:40" x14ac:dyDescent="0.25">
      <c r="A321" s="19" t="str">
        <f t="shared" si="24"/>
        <v>0320</v>
      </c>
      <c r="B321" s="10">
        <f t="shared" si="27"/>
        <v>320</v>
      </c>
      <c r="C321" s="9" t="str">
        <f t="shared" si="25"/>
        <v>320</v>
      </c>
      <c r="T321" s="34" t="s">
        <v>511</v>
      </c>
      <c r="U321" s="35" t="s">
        <v>100</v>
      </c>
      <c r="V321" s="35">
        <v>3109</v>
      </c>
      <c r="AJ321" s="21" t="s">
        <v>112</v>
      </c>
      <c r="AK321" s="30">
        <f t="shared" si="28"/>
        <v>320</v>
      </c>
      <c r="AL321" s="30" t="str">
        <f t="shared" si="26"/>
        <v>0303320</v>
      </c>
      <c r="AM321" s="38" t="s">
        <v>5694</v>
      </c>
      <c r="AN321" s="39" t="s">
        <v>1067</v>
      </c>
    </row>
    <row r="322" spans="1:40" x14ac:dyDescent="0.25">
      <c r="A322" s="19" t="str">
        <f t="shared" ref="A322:A385" si="29">TEXT(B322,"0000")</f>
        <v>0321</v>
      </c>
      <c r="B322" s="10">
        <f t="shared" si="27"/>
        <v>321</v>
      </c>
      <c r="C322" s="9" t="str">
        <f t="shared" si="25"/>
        <v>321</v>
      </c>
      <c r="T322" s="34" t="s">
        <v>512</v>
      </c>
      <c r="U322" s="35" t="s">
        <v>100</v>
      </c>
      <c r="V322" s="35">
        <v>3110</v>
      </c>
      <c r="AJ322" s="21" t="s">
        <v>112</v>
      </c>
      <c r="AK322" s="30">
        <f t="shared" si="28"/>
        <v>321</v>
      </c>
      <c r="AL322" s="30" t="str">
        <f t="shared" si="26"/>
        <v>0303321</v>
      </c>
      <c r="AM322" s="31" t="s">
        <v>5695</v>
      </c>
      <c r="AN322" s="32" t="s">
        <v>1068</v>
      </c>
    </row>
    <row r="323" spans="1:40" x14ac:dyDescent="0.25">
      <c r="A323" s="19" t="str">
        <f t="shared" si="29"/>
        <v>0322</v>
      </c>
      <c r="B323" s="10">
        <f t="shared" si="27"/>
        <v>322</v>
      </c>
      <c r="C323" s="9" t="str">
        <f t="shared" ref="C323:C386" si="30">TEXT(B323,"00")</f>
        <v>322</v>
      </c>
      <c r="AJ323" s="21" t="s">
        <v>112</v>
      </c>
      <c r="AK323" s="30">
        <f t="shared" si="28"/>
        <v>322</v>
      </c>
      <c r="AL323" s="30" t="str">
        <f t="shared" ref="AL323:AL386" si="31">CONCATENATE(AJ323,AK323)</f>
        <v>0303322</v>
      </c>
      <c r="AM323" s="38" t="s">
        <v>5696</v>
      </c>
      <c r="AN323" s="39" t="s">
        <v>1069</v>
      </c>
    </row>
    <row r="324" spans="1:40" x14ac:dyDescent="0.25">
      <c r="A324" s="19" t="str">
        <f t="shared" si="29"/>
        <v>0323</v>
      </c>
      <c r="B324" s="10">
        <f t="shared" ref="B324:B387" si="32">B323+1</f>
        <v>323</v>
      </c>
      <c r="C324" s="9" t="str">
        <f t="shared" si="30"/>
        <v>323</v>
      </c>
      <c r="T324" s="24" t="s">
        <v>517</v>
      </c>
      <c r="U324" s="25"/>
      <c r="V324" s="25"/>
      <c r="AJ324" s="21" t="s">
        <v>112</v>
      </c>
      <c r="AK324" s="30">
        <f t="shared" ref="AK324:AK387" si="33">AK323+1</f>
        <v>323</v>
      </c>
      <c r="AL324" s="30" t="str">
        <f t="shared" si="31"/>
        <v>0303323</v>
      </c>
      <c r="AM324" s="31" t="s">
        <v>5697</v>
      </c>
      <c r="AN324" s="32" t="s">
        <v>1070</v>
      </c>
    </row>
    <row r="325" spans="1:40" x14ac:dyDescent="0.25">
      <c r="A325" s="19" t="str">
        <f t="shared" si="29"/>
        <v>0324</v>
      </c>
      <c r="B325" s="10">
        <f t="shared" si="32"/>
        <v>324</v>
      </c>
      <c r="C325" s="9" t="str">
        <f t="shared" si="30"/>
        <v>324</v>
      </c>
      <c r="T325" s="34" t="s">
        <v>518</v>
      </c>
      <c r="U325" s="35"/>
      <c r="V325" s="35" t="s">
        <v>521</v>
      </c>
      <c r="AJ325" s="21" t="s">
        <v>112</v>
      </c>
      <c r="AK325" s="30">
        <f t="shared" si="33"/>
        <v>324</v>
      </c>
      <c r="AL325" s="30" t="str">
        <f t="shared" si="31"/>
        <v>0303324</v>
      </c>
      <c r="AM325" s="38" t="s">
        <v>5698</v>
      </c>
      <c r="AN325" s="39" t="s">
        <v>1071</v>
      </c>
    </row>
    <row r="326" spans="1:40" x14ac:dyDescent="0.25">
      <c r="A326" s="19" t="str">
        <f t="shared" si="29"/>
        <v>0325</v>
      </c>
      <c r="B326" s="10">
        <f t="shared" si="32"/>
        <v>325</v>
      </c>
      <c r="C326" s="9" t="str">
        <f t="shared" si="30"/>
        <v>325</v>
      </c>
      <c r="AJ326" s="21" t="s">
        <v>112</v>
      </c>
      <c r="AK326" s="30">
        <f t="shared" si="33"/>
        <v>325</v>
      </c>
      <c r="AL326" s="30" t="str">
        <f t="shared" si="31"/>
        <v>0303325</v>
      </c>
      <c r="AM326" s="31" t="s">
        <v>5699</v>
      </c>
      <c r="AN326" s="32" t="s">
        <v>1072</v>
      </c>
    </row>
    <row r="327" spans="1:40" x14ac:dyDescent="0.25">
      <c r="A327" s="19" t="str">
        <f t="shared" si="29"/>
        <v>0326</v>
      </c>
      <c r="B327" s="10">
        <f t="shared" si="32"/>
        <v>326</v>
      </c>
      <c r="C327" s="9" t="str">
        <f t="shared" si="30"/>
        <v>326</v>
      </c>
      <c r="T327" s="24" t="s">
        <v>516</v>
      </c>
      <c r="U327" s="25"/>
      <c r="V327" s="25"/>
      <c r="AJ327" s="21" t="s">
        <v>112</v>
      </c>
      <c r="AK327" s="30">
        <f t="shared" si="33"/>
        <v>326</v>
      </c>
      <c r="AL327" s="30" t="str">
        <f t="shared" si="31"/>
        <v>0303326</v>
      </c>
      <c r="AM327" s="38" t="s">
        <v>5700</v>
      </c>
      <c r="AN327" s="39" t="s">
        <v>1073</v>
      </c>
    </row>
    <row r="328" spans="1:40" x14ac:dyDescent="0.25">
      <c r="A328" s="19" t="str">
        <f t="shared" si="29"/>
        <v>0327</v>
      </c>
      <c r="B328" s="10">
        <f t="shared" si="32"/>
        <v>327</v>
      </c>
      <c r="C328" s="9" t="str">
        <f t="shared" si="30"/>
        <v>327</v>
      </c>
      <c r="T328" s="34" t="s">
        <v>519</v>
      </c>
      <c r="U328" s="35"/>
      <c r="V328" s="35" t="s">
        <v>520</v>
      </c>
      <c r="AJ328" s="21" t="s">
        <v>112</v>
      </c>
      <c r="AK328" s="30">
        <f t="shared" si="33"/>
        <v>327</v>
      </c>
      <c r="AL328" s="30" t="str">
        <f t="shared" si="31"/>
        <v>0303327</v>
      </c>
      <c r="AM328" s="31" t="s">
        <v>5701</v>
      </c>
      <c r="AN328" s="32" t="s">
        <v>1074</v>
      </c>
    </row>
    <row r="329" spans="1:40" x14ac:dyDescent="0.25">
      <c r="A329" s="19" t="str">
        <f t="shared" si="29"/>
        <v>0328</v>
      </c>
      <c r="B329" s="10">
        <f t="shared" si="32"/>
        <v>328</v>
      </c>
      <c r="C329" s="9" t="str">
        <f t="shared" si="30"/>
        <v>328</v>
      </c>
      <c r="AJ329" s="21" t="s">
        <v>112</v>
      </c>
      <c r="AK329" s="30">
        <f t="shared" si="33"/>
        <v>328</v>
      </c>
      <c r="AL329" s="30" t="str">
        <f t="shared" si="31"/>
        <v>0303328</v>
      </c>
      <c r="AM329" s="38" t="s">
        <v>5702</v>
      </c>
      <c r="AN329" s="39" t="s">
        <v>1075</v>
      </c>
    </row>
    <row r="330" spans="1:40" x14ac:dyDescent="0.25">
      <c r="A330" s="19" t="str">
        <f t="shared" si="29"/>
        <v>0329</v>
      </c>
      <c r="B330" s="10">
        <f t="shared" si="32"/>
        <v>329</v>
      </c>
      <c r="C330" s="9" t="str">
        <f t="shared" si="30"/>
        <v>329</v>
      </c>
      <c r="AJ330" s="21" t="s">
        <v>112</v>
      </c>
      <c r="AK330" s="30">
        <f t="shared" si="33"/>
        <v>329</v>
      </c>
      <c r="AL330" s="30" t="str">
        <f t="shared" si="31"/>
        <v>0303329</v>
      </c>
      <c r="AM330" s="31" t="s">
        <v>5703</v>
      </c>
      <c r="AN330" s="32" t="s">
        <v>1076</v>
      </c>
    </row>
    <row r="331" spans="1:40" x14ac:dyDescent="0.25">
      <c r="A331" s="19" t="str">
        <f t="shared" si="29"/>
        <v>0330</v>
      </c>
      <c r="B331" s="10">
        <f t="shared" si="32"/>
        <v>330</v>
      </c>
      <c r="C331" s="9" t="str">
        <f t="shared" si="30"/>
        <v>330</v>
      </c>
      <c r="AJ331" s="21" t="s">
        <v>112</v>
      </c>
      <c r="AK331" s="30">
        <f t="shared" si="33"/>
        <v>330</v>
      </c>
      <c r="AL331" s="30" t="str">
        <f t="shared" si="31"/>
        <v>0303330</v>
      </c>
      <c r="AM331" s="38" t="s">
        <v>5704</v>
      </c>
      <c r="AN331" s="39" t="s">
        <v>1077</v>
      </c>
    </row>
    <row r="332" spans="1:40" x14ac:dyDescent="0.25">
      <c r="A332" s="19" t="str">
        <f t="shared" si="29"/>
        <v>0331</v>
      </c>
      <c r="B332" s="10">
        <f t="shared" si="32"/>
        <v>331</v>
      </c>
      <c r="C332" s="9" t="str">
        <f t="shared" si="30"/>
        <v>331</v>
      </c>
      <c r="AJ332" s="21" t="s">
        <v>112</v>
      </c>
      <c r="AK332" s="30">
        <f t="shared" si="33"/>
        <v>331</v>
      </c>
      <c r="AL332" s="30" t="str">
        <f t="shared" si="31"/>
        <v>0303331</v>
      </c>
      <c r="AM332" s="31" t="s">
        <v>5705</v>
      </c>
      <c r="AN332" s="32" t="s">
        <v>1078</v>
      </c>
    </row>
    <row r="333" spans="1:40" x14ac:dyDescent="0.25">
      <c r="A333" s="19" t="str">
        <f t="shared" si="29"/>
        <v>0332</v>
      </c>
      <c r="B333" s="10">
        <f t="shared" si="32"/>
        <v>332</v>
      </c>
      <c r="C333" s="9" t="str">
        <f t="shared" si="30"/>
        <v>332</v>
      </c>
      <c r="AJ333" s="21" t="s">
        <v>112</v>
      </c>
      <c r="AK333" s="30">
        <f t="shared" si="33"/>
        <v>332</v>
      </c>
      <c r="AL333" s="30" t="str">
        <f t="shared" si="31"/>
        <v>0303332</v>
      </c>
      <c r="AM333" s="38" t="s">
        <v>5706</v>
      </c>
      <c r="AN333" s="39" t="s">
        <v>1079</v>
      </c>
    </row>
    <row r="334" spans="1:40" x14ac:dyDescent="0.25">
      <c r="A334" s="19" t="str">
        <f t="shared" si="29"/>
        <v>0333</v>
      </c>
      <c r="B334" s="10">
        <f t="shared" si="32"/>
        <v>333</v>
      </c>
      <c r="C334" s="9" t="str">
        <f t="shared" si="30"/>
        <v>333</v>
      </c>
      <c r="AJ334" s="21" t="s">
        <v>112</v>
      </c>
      <c r="AK334" s="30">
        <f t="shared" si="33"/>
        <v>333</v>
      </c>
      <c r="AL334" s="30" t="str">
        <f t="shared" si="31"/>
        <v>0303333</v>
      </c>
      <c r="AM334" s="31" t="s">
        <v>5707</v>
      </c>
      <c r="AN334" s="32" t="s">
        <v>1080</v>
      </c>
    </row>
    <row r="335" spans="1:40" x14ac:dyDescent="0.25">
      <c r="A335" s="19" t="str">
        <f t="shared" si="29"/>
        <v>0334</v>
      </c>
      <c r="B335" s="10">
        <f t="shared" si="32"/>
        <v>334</v>
      </c>
      <c r="C335" s="9" t="str">
        <f t="shared" si="30"/>
        <v>334</v>
      </c>
      <c r="AJ335" s="21" t="s">
        <v>112</v>
      </c>
      <c r="AK335" s="30">
        <f t="shared" si="33"/>
        <v>334</v>
      </c>
      <c r="AL335" s="30" t="str">
        <f t="shared" si="31"/>
        <v>0303334</v>
      </c>
      <c r="AM335" s="38" t="s">
        <v>5708</v>
      </c>
      <c r="AN335" s="39" t="s">
        <v>1081</v>
      </c>
    </row>
    <row r="336" spans="1:40" x14ac:dyDescent="0.25">
      <c r="A336" s="19" t="str">
        <f t="shared" si="29"/>
        <v>0335</v>
      </c>
      <c r="B336" s="10">
        <f t="shared" si="32"/>
        <v>335</v>
      </c>
      <c r="C336" s="9" t="str">
        <f t="shared" si="30"/>
        <v>335</v>
      </c>
      <c r="AJ336" s="21" t="s">
        <v>112</v>
      </c>
      <c r="AK336" s="30">
        <f t="shared" si="33"/>
        <v>335</v>
      </c>
      <c r="AL336" s="30" t="str">
        <f t="shared" si="31"/>
        <v>0303335</v>
      </c>
      <c r="AM336" s="31" t="s">
        <v>5709</v>
      </c>
      <c r="AN336" s="32" t="s">
        <v>1082</v>
      </c>
    </row>
    <row r="337" spans="1:40" x14ac:dyDescent="0.25">
      <c r="A337" s="19" t="str">
        <f t="shared" si="29"/>
        <v>0336</v>
      </c>
      <c r="B337" s="10">
        <f t="shared" si="32"/>
        <v>336</v>
      </c>
      <c r="C337" s="9" t="str">
        <f t="shared" si="30"/>
        <v>336</v>
      </c>
      <c r="AJ337" s="21" t="s">
        <v>112</v>
      </c>
      <c r="AK337" s="30">
        <f t="shared" si="33"/>
        <v>336</v>
      </c>
      <c r="AL337" s="30" t="str">
        <f t="shared" si="31"/>
        <v>0303336</v>
      </c>
      <c r="AM337" s="38" t="s">
        <v>5710</v>
      </c>
      <c r="AN337" s="39" t="s">
        <v>1083</v>
      </c>
    </row>
    <row r="338" spans="1:40" x14ac:dyDescent="0.25">
      <c r="A338" s="19" t="str">
        <f t="shared" si="29"/>
        <v>0337</v>
      </c>
      <c r="B338" s="10">
        <f t="shared" si="32"/>
        <v>337</v>
      </c>
      <c r="C338" s="9" t="str">
        <f t="shared" si="30"/>
        <v>337</v>
      </c>
      <c r="AJ338" s="21" t="s">
        <v>116</v>
      </c>
      <c r="AK338" s="30">
        <f t="shared" si="33"/>
        <v>337</v>
      </c>
      <c r="AL338" s="30" t="str">
        <f t="shared" si="31"/>
        <v>0304337</v>
      </c>
      <c r="AM338" s="31" t="s">
        <v>1084</v>
      </c>
      <c r="AN338" s="32" t="s">
        <v>1085</v>
      </c>
    </row>
    <row r="339" spans="1:40" x14ac:dyDescent="0.25">
      <c r="A339" s="19" t="str">
        <f t="shared" si="29"/>
        <v>0338</v>
      </c>
      <c r="B339" s="10">
        <f t="shared" si="32"/>
        <v>338</v>
      </c>
      <c r="C339" s="9" t="str">
        <f t="shared" si="30"/>
        <v>338</v>
      </c>
      <c r="AJ339" s="21" t="s">
        <v>116</v>
      </c>
      <c r="AK339" s="30">
        <f t="shared" si="33"/>
        <v>338</v>
      </c>
      <c r="AL339" s="30" t="str">
        <f t="shared" si="31"/>
        <v>0304338</v>
      </c>
      <c r="AM339" s="38" t="s">
        <v>1086</v>
      </c>
      <c r="AN339" s="39" t="s">
        <v>1087</v>
      </c>
    </row>
    <row r="340" spans="1:40" x14ac:dyDescent="0.25">
      <c r="A340" s="19" t="str">
        <f t="shared" si="29"/>
        <v>0339</v>
      </c>
      <c r="B340" s="10">
        <f t="shared" si="32"/>
        <v>339</v>
      </c>
      <c r="C340" s="9" t="str">
        <f t="shared" si="30"/>
        <v>339</v>
      </c>
      <c r="AJ340" s="21" t="s">
        <v>116</v>
      </c>
      <c r="AK340" s="30">
        <f t="shared" si="33"/>
        <v>339</v>
      </c>
      <c r="AL340" s="30" t="str">
        <f t="shared" si="31"/>
        <v>0304339</v>
      </c>
      <c r="AM340" s="31" t="s">
        <v>1088</v>
      </c>
      <c r="AN340" s="32" t="s">
        <v>1089</v>
      </c>
    </row>
    <row r="341" spans="1:40" x14ac:dyDescent="0.25">
      <c r="A341" s="19" t="str">
        <f t="shared" si="29"/>
        <v>0340</v>
      </c>
      <c r="B341" s="10">
        <f t="shared" si="32"/>
        <v>340</v>
      </c>
      <c r="C341" s="9" t="str">
        <f t="shared" si="30"/>
        <v>340</v>
      </c>
      <c r="AJ341" s="21" t="s">
        <v>116</v>
      </c>
      <c r="AK341" s="30">
        <f t="shared" si="33"/>
        <v>340</v>
      </c>
      <c r="AL341" s="30" t="str">
        <f t="shared" si="31"/>
        <v>0304340</v>
      </c>
      <c r="AM341" s="38" t="s">
        <v>117</v>
      </c>
      <c r="AN341" s="39" t="s">
        <v>1090</v>
      </c>
    </row>
    <row r="342" spans="1:40" x14ac:dyDescent="0.25">
      <c r="A342" s="19" t="str">
        <f t="shared" si="29"/>
        <v>0341</v>
      </c>
      <c r="B342" s="10">
        <f t="shared" si="32"/>
        <v>341</v>
      </c>
      <c r="C342" s="9" t="str">
        <f t="shared" si="30"/>
        <v>341</v>
      </c>
      <c r="AJ342" s="21" t="s">
        <v>116</v>
      </c>
      <c r="AK342" s="30">
        <f t="shared" si="33"/>
        <v>341</v>
      </c>
      <c r="AL342" s="30" t="str">
        <f t="shared" si="31"/>
        <v>0304341</v>
      </c>
      <c r="AM342" s="31" t="s">
        <v>1091</v>
      </c>
      <c r="AN342" s="32" t="s">
        <v>1092</v>
      </c>
    </row>
    <row r="343" spans="1:40" x14ac:dyDescent="0.25">
      <c r="A343" s="19" t="str">
        <f t="shared" si="29"/>
        <v>0342</v>
      </c>
      <c r="B343" s="10">
        <f t="shared" si="32"/>
        <v>342</v>
      </c>
      <c r="C343" s="9" t="str">
        <f t="shared" si="30"/>
        <v>342</v>
      </c>
      <c r="AJ343" s="21" t="s">
        <v>116</v>
      </c>
      <c r="AK343" s="30">
        <f t="shared" si="33"/>
        <v>342</v>
      </c>
      <c r="AL343" s="30" t="str">
        <f t="shared" si="31"/>
        <v>0304342</v>
      </c>
      <c r="AM343" s="38" t="s">
        <v>1093</v>
      </c>
      <c r="AN343" s="39" t="s">
        <v>1094</v>
      </c>
    </row>
    <row r="344" spans="1:40" x14ac:dyDescent="0.25">
      <c r="A344" s="19" t="str">
        <f t="shared" si="29"/>
        <v>0343</v>
      </c>
      <c r="B344" s="10">
        <f t="shared" si="32"/>
        <v>343</v>
      </c>
      <c r="C344" s="9" t="str">
        <f t="shared" si="30"/>
        <v>343</v>
      </c>
      <c r="AJ344" s="21" t="s">
        <v>116</v>
      </c>
      <c r="AK344" s="30">
        <f t="shared" si="33"/>
        <v>343</v>
      </c>
      <c r="AL344" s="30" t="str">
        <f t="shared" si="31"/>
        <v>0304343</v>
      </c>
      <c r="AM344" s="31" t="s">
        <v>1095</v>
      </c>
      <c r="AN344" s="32" t="s">
        <v>1096</v>
      </c>
    </row>
    <row r="345" spans="1:40" x14ac:dyDescent="0.25">
      <c r="A345" s="19" t="str">
        <f t="shared" si="29"/>
        <v>0344</v>
      </c>
      <c r="B345" s="10">
        <f t="shared" si="32"/>
        <v>344</v>
      </c>
      <c r="C345" s="9" t="str">
        <f t="shared" si="30"/>
        <v>344</v>
      </c>
      <c r="AJ345" s="21" t="s">
        <v>116</v>
      </c>
      <c r="AK345" s="30">
        <f t="shared" si="33"/>
        <v>344</v>
      </c>
      <c r="AL345" s="30" t="str">
        <f t="shared" si="31"/>
        <v>0304344</v>
      </c>
      <c r="AM345" s="38" t="s">
        <v>1097</v>
      </c>
      <c r="AN345" s="39" t="s">
        <v>1098</v>
      </c>
    </row>
    <row r="346" spans="1:40" x14ac:dyDescent="0.25">
      <c r="A346" s="19" t="str">
        <f t="shared" si="29"/>
        <v>0345</v>
      </c>
      <c r="B346" s="10">
        <f t="shared" si="32"/>
        <v>345</v>
      </c>
      <c r="C346" s="9" t="str">
        <f t="shared" si="30"/>
        <v>345</v>
      </c>
      <c r="AJ346" s="21" t="s">
        <v>116</v>
      </c>
      <c r="AK346" s="30">
        <f t="shared" si="33"/>
        <v>345</v>
      </c>
      <c r="AL346" s="30" t="str">
        <f t="shared" si="31"/>
        <v>0304345</v>
      </c>
      <c r="AM346" s="31" t="s">
        <v>5711</v>
      </c>
      <c r="AN346" s="32" t="s">
        <v>1099</v>
      </c>
    </row>
    <row r="347" spans="1:40" x14ac:dyDescent="0.25">
      <c r="A347" s="19" t="str">
        <f t="shared" si="29"/>
        <v>0346</v>
      </c>
      <c r="B347" s="10">
        <f t="shared" si="32"/>
        <v>346</v>
      </c>
      <c r="C347" s="9" t="str">
        <f t="shared" si="30"/>
        <v>346</v>
      </c>
      <c r="AJ347" s="21" t="s">
        <v>116</v>
      </c>
      <c r="AK347" s="30">
        <f t="shared" si="33"/>
        <v>346</v>
      </c>
      <c r="AL347" s="30" t="str">
        <f t="shared" si="31"/>
        <v>0304346</v>
      </c>
      <c r="AM347" s="38" t="s">
        <v>5712</v>
      </c>
      <c r="AN347" s="39" t="s">
        <v>1100</v>
      </c>
    </row>
    <row r="348" spans="1:40" x14ac:dyDescent="0.25">
      <c r="A348" s="19" t="str">
        <f t="shared" si="29"/>
        <v>0347</v>
      </c>
      <c r="B348" s="10">
        <f t="shared" si="32"/>
        <v>347</v>
      </c>
      <c r="C348" s="9" t="str">
        <f t="shared" si="30"/>
        <v>347</v>
      </c>
      <c r="AJ348" s="21" t="s">
        <v>116</v>
      </c>
      <c r="AK348" s="30">
        <f t="shared" si="33"/>
        <v>347</v>
      </c>
      <c r="AL348" s="30" t="str">
        <f t="shared" si="31"/>
        <v>0304347</v>
      </c>
      <c r="AM348" s="31" t="s">
        <v>5713</v>
      </c>
      <c r="AN348" s="32" t="s">
        <v>1101</v>
      </c>
    </row>
    <row r="349" spans="1:40" x14ac:dyDescent="0.25">
      <c r="A349" s="19" t="str">
        <f t="shared" si="29"/>
        <v>0348</v>
      </c>
      <c r="B349" s="10">
        <f t="shared" si="32"/>
        <v>348</v>
      </c>
      <c r="C349" s="9" t="str">
        <f t="shared" si="30"/>
        <v>348</v>
      </c>
      <c r="AJ349" s="21" t="s">
        <v>116</v>
      </c>
      <c r="AK349" s="30">
        <f t="shared" si="33"/>
        <v>348</v>
      </c>
      <c r="AL349" s="30" t="str">
        <f t="shared" si="31"/>
        <v>0304348</v>
      </c>
      <c r="AM349" s="38" t="s">
        <v>5714</v>
      </c>
      <c r="AN349" s="39" t="s">
        <v>1102</v>
      </c>
    </row>
    <row r="350" spans="1:40" x14ac:dyDescent="0.25">
      <c r="A350" s="19" t="str">
        <f t="shared" si="29"/>
        <v>0349</v>
      </c>
      <c r="B350" s="10">
        <f t="shared" si="32"/>
        <v>349</v>
      </c>
      <c r="C350" s="9" t="str">
        <f t="shared" si="30"/>
        <v>349</v>
      </c>
      <c r="AJ350" s="21" t="s">
        <v>122</v>
      </c>
      <c r="AK350" s="30">
        <f t="shared" si="33"/>
        <v>349</v>
      </c>
      <c r="AL350" s="30" t="str">
        <f t="shared" si="31"/>
        <v>0305349</v>
      </c>
      <c r="AM350" s="31" t="s">
        <v>1103</v>
      </c>
      <c r="AN350" s="32" t="s">
        <v>1104</v>
      </c>
    </row>
    <row r="351" spans="1:40" x14ac:dyDescent="0.25">
      <c r="A351" s="19" t="str">
        <f t="shared" si="29"/>
        <v>0350</v>
      </c>
      <c r="B351" s="10">
        <f t="shared" si="32"/>
        <v>350</v>
      </c>
      <c r="C351" s="9" t="str">
        <f t="shared" si="30"/>
        <v>350</v>
      </c>
      <c r="AJ351" s="21" t="s">
        <v>122</v>
      </c>
      <c r="AK351" s="30">
        <f t="shared" si="33"/>
        <v>350</v>
      </c>
      <c r="AL351" s="30" t="str">
        <f t="shared" si="31"/>
        <v>0305350</v>
      </c>
      <c r="AM351" s="38" t="s">
        <v>1105</v>
      </c>
      <c r="AN351" s="39" t="s">
        <v>1106</v>
      </c>
    </row>
    <row r="352" spans="1:40" x14ac:dyDescent="0.25">
      <c r="A352" s="19" t="str">
        <f t="shared" si="29"/>
        <v>0351</v>
      </c>
      <c r="B352" s="10">
        <f t="shared" si="32"/>
        <v>351</v>
      </c>
      <c r="C352" s="9" t="str">
        <f t="shared" si="30"/>
        <v>351</v>
      </c>
      <c r="AJ352" s="21" t="s">
        <v>122</v>
      </c>
      <c r="AK352" s="30">
        <f t="shared" si="33"/>
        <v>351</v>
      </c>
      <c r="AL352" s="30" t="str">
        <f t="shared" si="31"/>
        <v>0305351</v>
      </c>
      <c r="AM352" s="31" t="s">
        <v>1107</v>
      </c>
      <c r="AN352" s="32" t="s">
        <v>1108</v>
      </c>
    </row>
    <row r="353" spans="1:40" x14ac:dyDescent="0.25">
      <c r="A353" s="19" t="str">
        <f t="shared" si="29"/>
        <v>0352</v>
      </c>
      <c r="B353" s="10">
        <f t="shared" si="32"/>
        <v>352</v>
      </c>
      <c r="C353" s="9" t="str">
        <f t="shared" si="30"/>
        <v>352</v>
      </c>
      <c r="AJ353" s="21" t="s">
        <v>122</v>
      </c>
      <c r="AK353" s="30">
        <f t="shared" si="33"/>
        <v>352</v>
      </c>
      <c r="AL353" s="30" t="str">
        <f t="shared" si="31"/>
        <v>0305352</v>
      </c>
      <c r="AM353" s="38" t="s">
        <v>1109</v>
      </c>
      <c r="AN353" s="39" t="s">
        <v>1110</v>
      </c>
    </row>
    <row r="354" spans="1:40" x14ac:dyDescent="0.25">
      <c r="A354" s="19" t="str">
        <f t="shared" si="29"/>
        <v>0353</v>
      </c>
      <c r="B354" s="10">
        <f t="shared" si="32"/>
        <v>353</v>
      </c>
      <c r="C354" s="9" t="str">
        <f t="shared" si="30"/>
        <v>353</v>
      </c>
      <c r="AJ354" s="21" t="s">
        <v>122</v>
      </c>
      <c r="AK354" s="30">
        <f t="shared" si="33"/>
        <v>353</v>
      </c>
      <c r="AL354" s="30" t="str">
        <f t="shared" si="31"/>
        <v>0305353</v>
      </c>
      <c r="AM354" s="31" t="s">
        <v>1111</v>
      </c>
      <c r="AN354" s="32" t="s">
        <v>1112</v>
      </c>
    </row>
    <row r="355" spans="1:40" x14ac:dyDescent="0.25">
      <c r="A355" s="19" t="str">
        <f t="shared" si="29"/>
        <v>0354</v>
      </c>
      <c r="B355" s="10">
        <f t="shared" si="32"/>
        <v>354</v>
      </c>
      <c r="C355" s="9" t="str">
        <f t="shared" si="30"/>
        <v>354</v>
      </c>
      <c r="AJ355" s="21" t="s">
        <v>122</v>
      </c>
      <c r="AK355" s="30">
        <f t="shared" si="33"/>
        <v>354</v>
      </c>
      <c r="AL355" s="30" t="str">
        <f t="shared" si="31"/>
        <v>0305354</v>
      </c>
      <c r="AM355" s="38" t="s">
        <v>1113</v>
      </c>
      <c r="AN355" s="39" t="s">
        <v>1114</v>
      </c>
    </row>
    <row r="356" spans="1:40" x14ac:dyDescent="0.25">
      <c r="A356" s="19" t="str">
        <f t="shared" si="29"/>
        <v>0355</v>
      </c>
      <c r="B356" s="10">
        <f t="shared" si="32"/>
        <v>355</v>
      </c>
      <c r="C356" s="9" t="str">
        <f t="shared" si="30"/>
        <v>355</v>
      </c>
      <c r="AJ356" s="21" t="s">
        <v>122</v>
      </c>
      <c r="AK356" s="30">
        <f t="shared" si="33"/>
        <v>355</v>
      </c>
      <c r="AL356" s="30" t="str">
        <f t="shared" si="31"/>
        <v>0305355</v>
      </c>
      <c r="AM356" s="31" t="s">
        <v>1115</v>
      </c>
      <c r="AN356" s="32" t="s">
        <v>1116</v>
      </c>
    </row>
    <row r="357" spans="1:40" x14ac:dyDescent="0.25">
      <c r="A357" s="19" t="str">
        <f t="shared" si="29"/>
        <v>0356</v>
      </c>
      <c r="B357" s="10">
        <f t="shared" si="32"/>
        <v>356</v>
      </c>
      <c r="C357" s="9" t="str">
        <f t="shared" si="30"/>
        <v>356</v>
      </c>
      <c r="AJ357" s="21" t="s">
        <v>122</v>
      </c>
      <c r="AK357" s="30">
        <f t="shared" si="33"/>
        <v>356</v>
      </c>
      <c r="AL357" s="30" t="str">
        <f t="shared" si="31"/>
        <v>0305356</v>
      </c>
      <c r="AM357" s="38" t="s">
        <v>1117</v>
      </c>
      <c r="AN357" s="39" t="s">
        <v>1118</v>
      </c>
    </row>
    <row r="358" spans="1:40" x14ac:dyDescent="0.25">
      <c r="A358" s="19" t="str">
        <f t="shared" si="29"/>
        <v>0357</v>
      </c>
      <c r="B358" s="10">
        <f t="shared" si="32"/>
        <v>357</v>
      </c>
      <c r="C358" s="9" t="str">
        <f t="shared" si="30"/>
        <v>357</v>
      </c>
      <c r="AJ358" s="21" t="s">
        <v>122</v>
      </c>
      <c r="AK358" s="30">
        <f t="shared" si="33"/>
        <v>357</v>
      </c>
      <c r="AL358" s="30" t="str">
        <f t="shared" si="31"/>
        <v>0305357</v>
      </c>
      <c r="AM358" s="31" t="s">
        <v>1119</v>
      </c>
      <c r="AN358" s="32" t="s">
        <v>1120</v>
      </c>
    </row>
    <row r="359" spans="1:40" x14ac:dyDescent="0.25">
      <c r="A359" s="19" t="str">
        <f t="shared" si="29"/>
        <v>0358</v>
      </c>
      <c r="B359" s="10">
        <f t="shared" si="32"/>
        <v>358</v>
      </c>
      <c r="C359" s="9" t="str">
        <f t="shared" si="30"/>
        <v>358</v>
      </c>
      <c r="AJ359" s="21" t="s">
        <v>122</v>
      </c>
      <c r="AK359" s="30">
        <f t="shared" si="33"/>
        <v>358</v>
      </c>
      <c r="AL359" s="30" t="str">
        <f t="shared" si="31"/>
        <v>0305358</v>
      </c>
      <c r="AM359" s="38" t="s">
        <v>1121</v>
      </c>
      <c r="AN359" s="39" t="s">
        <v>1122</v>
      </c>
    </row>
    <row r="360" spans="1:40" x14ac:dyDescent="0.25">
      <c r="A360" s="19" t="str">
        <f t="shared" si="29"/>
        <v>0359</v>
      </c>
      <c r="B360" s="10">
        <f t="shared" si="32"/>
        <v>359</v>
      </c>
      <c r="C360" s="9" t="str">
        <f t="shared" si="30"/>
        <v>359</v>
      </c>
      <c r="AJ360" s="21" t="s">
        <v>122</v>
      </c>
      <c r="AK360" s="30">
        <f t="shared" si="33"/>
        <v>359</v>
      </c>
      <c r="AL360" s="30" t="str">
        <f t="shared" si="31"/>
        <v>0305359</v>
      </c>
      <c r="AM360" s="31" t="s">
        <v>5715</v>
      </c>
      <c r="AN360" s="32" t="s">
        <v>1123</v>
      </c>
    </row>
    <row r="361" spans="1:40" x14ac:dyDescent="0.25">
      <c r="A361" s="19" t="str">
        <f t="shared" si="29"/>
        <v>0360</v>
      </c>
      <c r="B361" s="10">
        <f t="shared" si="32"/>
        <v>360</v>
      </c>
      <c r="C361" s="9" t="str">
        <f t="shared" si="30"/>
        <v>360</v>
      </c>
      <c r="AJ361" s="21" t="s">
        <v>122</v>
      </c>
      <c r="AK361" s="30">
        <f t="shared" si="33"/>
        <v>360</v>
      </c>
      <c r="AL361" s="30" t="str">
        <f t="shared" si="31"/>
        <v>0305360</v>
      </c>
      <c r="AM361" s="38" t="s">
        <v>5716</v>
      </c>
      <c r="AN361" s="39" t="s">
        <v>1124</v>
      </c>
    </row>
    <row r="362" spans="1:40" x14ac:dyDescent="0.25">
      <c r="A362" s="19" t="str">
        <f t="shared" si="29"/>
        <v>0361</v>
      </c>
      <c r="B362" s="10">
        <f t="shared" si="32"/>
        <v>361</v>
      </c>
      <c r="C362" s="9" t="str">
        <f t="shared" si="30"/>
        <v>361</v>
      </c>
      <c r="AJ362" s="21" t="s">
        <v>122</v>
      </c>
      <c r="AK362" s="30">
        <f t="shared" si="33"/>
        <v>361</v>
      </c>
      <c r="AL362" s="30" t="str">
        <f t="shared" si="31"/>
        <v>0305361</v>
      </c>
      <c r="AM362" s="31" t="s">
        <v>5717</v>
      </c>
      <c r="AN362" s="32" t="s">
        <v>1125</v>
      </c>
    </row>
    <row r="363" spans="1:40" x14ac:dyDescent="0.25">
      <c r="A363" s="19" t="str">
        <f t="shared" si="29"/>
        <v>0362</v>
      </c>
      <c r="B363" s="10">
        <f t="shared" si="32"/>
        <v>362</v>
      </c>
      <c r="C363" s="9" t="str">
        <f t="shared" si="30"/>
        <v>362</v>
      </c>
      <c r="AJ363" s="21" t="s">
        <v>122</v>
      </c>
      <c r="AK363" s="30">
        <f t="shared" si="33"/>
        <v>362</v>
      </c>
      <c r="AL363" s="30" t="str">
        <f t="shared" si="31"/>
        <v>0305362</v>
      </c>
      <c r="AM363" s="38" t="s">
        <v>5718</v>
      </c>
      <c r="AN363" s="39" t="s">
        <v>1126</v>
      </c>
    </row>
    <row r="364" spans="1:40" x14ac:dyDescent="0.25">
      <c r="A364" s="19" t="str">
        <f t="shared" si="29"/>
        <v>0363</v>
      </c>
      <c r="B364" s="10">
        <f t="shared" si="32"/>
        <v>363</v>
      </c>
      <c r="C364" s="9" t="str">
        <f t="shared" si="30"/>
        <v>363</v>
      </c>
      <c r="AJ364" s="21" t="s">
        <v>122</v>
      </c>
      <c r="AK364" s="30">
        <f t="shared" si="33"/>
        <v>363</v>
      </c>
      <c r="AL364" s="30" t="str">
        <f t="shared" si="31"/>
        <v>0305363</v>
      </c>
      <c r="AM364" s="31" t="s">
        <v>5719</v>
      </c>
      <c r="AN364" s="32" t="s">
        <v>1127</v>
      </c>
    </row>
    <row r="365" spans="1:40" x14ac:dyDescent="0.25">
      <c r="A365" s="19" t="str">
        <f t="shared" si="29"/>
        <v>0364</v>
      </c>
      <c r="B365" s="10">
        <f t="shared" si="32"/>
        <v>364</v>
      </c>
      <c r="C365" s="9" t="str">
        <f t="shared" si="30"/>
        <v>364</v>
      </c>
      <c r="AJ365" s="21" t="s">
        <v>127</v>
      </c>
      <c r="AK365" s="30">
        <f t="shared" si="33"/>
        <v>364</v>
      </c>
      <c r="AL365" s="30" t="str">
        <f t="shared" si="31"/>
        <v>0306364</v>
      </c>
      <c r="AM365" s="38" t="s">
        <v>1128</v>
      </c>
      <c r="AN365" s="39" t="s">
        <v>1129</v>
      </c>
    </row>
    <row r="366" spans="1:40" x14ac:dyDescent="0.25">
      <c r="A366" s="19" t="str">
        <f t="shared" si="29"/>
        <v>0365</v>
      </c>
      <c r="B366" s="10">
        <f t="shared" si="32"/>
        <v>365</v>
      </c>
      <c r="C366" s="9" t="str">
        <f t="shared" si="30"/>
        <v>365</v>
      </c>
      <c r="AJ366" s="21" t="s">
        <v>127</v>
      </c>
      <c r="AK366" s="30">
        <f t="shared" si="33"/>
        <v>365</v>
      </c>
      <c r="AL366" s="30" t="str">
        <f t="shared" si="31"/>
        <v>0306365</v>
      </c>
      <c r="AM366" s="31" t="s">
        <v>1130</v>
      </c>
      <c r="AN366" s="32" t="s">
        <v>1131</v>
      </c>
    </row>
    <row r="367" spans="1:40" x14ac:dyDescent="0.25">
      <c r="A367" s="19" t="str">
        <f t="shared" si="29"/>
        <v>0366</v>
      </c>
      <c r="B367" s="10">
        <f t="shared" si="32"/>
        <v>366</v>
      </c>
      <c r="C367" s="9" t="str">
        <f t="shared" si="30"/>
        <v>366</v>
      </c>
      <c r="AJ367" s="21" t="s">
        <v>127</v>
      </c>
      <c r="AK367" s="30">
        <f t="shared" si="33"/>
        <v>366</v>
      </c>
      <c r="AL367" s="30" t="str">
        <f t="shared" si="31"/>
        <v>0306366</v>
      </c>
      <c r="AM367" s="38" t="s">
        <v>1132</v>
      </c>
      <c r="AN367" s="39" t="s">
        <v>1133</v>
      </c>
    </row>
    <row r="368" spans="1:40" x14ac:dyDescent="0.25">
      <c r="A368" s="19" t="str">
        <f t="shared" si="29"/>
        <v>0367</v>
      </c>
      <c r="B368" s="10">
        <f t="shared" si="32"/>
        <v>367</v>
      </c>
      <c r="C368" s="9" t="str">
        <f t="shared" si="30"/>
        <v>367</v>
      </c>
      <c r="AJ368" s="21" t="s">
        <v>127</v>
      </c>
      <c r="AK368" s="30">
        <f t="shared" si="33"/>
        <v>367</v>
      </c>
      <c r="AL368" s="30" t="str">
        <f t="shared" si="31"/>
        <v>0306367</v>
      </c>
      <c r="AM368" s="31" t="s">
        <v>1134</v>
      </c>
      <c r="AN368" s="32" t="s">
        <v>1135</v>
      </c>
    </row>
    <row r="369" spans="1:40" x14ac:dyDescent="0.25">
      <c r="A369" s="19" t="str">
        <f t="shared" si="29"/>
        <v>0368</v>
      </c>
      <c r="B369" s="10">
        <f t="shared" si="32"/>
        <v>368</v>
      </c>
      <c r="C369" s="9" t="str">
        <f t="shared" si="30"/>
        <v>368</v>
      </c>
      <c r="AJ369" s="21" t="s">
        <v>127</v>
      </c>
      <c r="AK369" s="30">
        <f t="shared" si="33"/>
        <v>368</v>
      </c>
      <c r="AL369" s="30" t="str">
        <f t="shared" si="31"/>
        <v>0306368</v>
      </c>
      <c r="AM369" s="38" t="s">
        <v>5720</v>
      </c>
      <c r="AN369" s="39" t="s">
        <v>1136</v>
      </c>
    </row>
    <row r="370" spans="1:40" x14ac:dyDescent="0.25">
      <c r="A370" s="19" t="str">
        <f t="shared" si="29"/>
        <v>0369</v>
      </c>
      <c r="B370" s="10">
        <f t="shared" si="32"/>
        <v>369</v>
      </c>
      <c r="C370" s="9" t="str">
        <f t="shared" si="30"/>
        <v>369</v>
      </c>
      <c r="AJ370" s="21" t="s">
        <v>127</v>
      </c>
      <c r="AK370" s="30">
        <f t="shared" si="33"/>
        <v>369</v>
      </c>
      <c r="AL370" s="30" t="str">
        <f t="shared" si="31"/>
        <v>0306369</v>
      </c>
      <c r="AM370" s="31" t="s">
        <v>5721</v>
      </c>
      <c r="AN370" s="32" t="s">
        <v>1137</v>
      </c>
    </row>
    <row r="371" spans="1:40" x14ac:dyDescent="0.25">
      <c r="A371" s="19" t="str">
        <f t="shared" si="29"/>
        <v>0370</v>
      </c>
      <c r="B371" s="10">
        <f t="shared" si="32"/>
        <v>370</v>
      </c>
      <c r="C371" s="9" t="str">
        <f t="shared" si="30"/>
        <v>370</v>
      </c>
      <c r="AJ371" s="21" t="s">
        <v>127</v>
      </c>
      <c r="AK371" s="30">
        <f t="shared" si="33"/>
        <v>370</v>
      </c>
      <c r="AL371" s="30" t="str">
        <f t="shared" si="31"/>
        <v>0306370</v>
      </c>
      <c r="AM371" s="38" t="s">
        <v>5722</v>
      </c>
      <c r="AN371" s="39" t="s">
        <v>1138</v>
      </c>
    </row>
    <row r="372" spans="1:40" x14ac:dyDescent="0.25">
      <c r="A372" s="19" t="str">
        <f t="shared" si="29"/>
        <v>0371</v>
      </c>
      <c r="B372" s="10">
        <f t="shared" si="32"/>
        <v>371</v>
      </c>
      <c r="C372" s="9" t="str">
        <f t="shared" si="30"/>
        <v>371</v>
      </c>
      <c r="AJ372" s="21" t="s">
        <v>127</v>
      </c>
      <c r="AK372" s="30">
        <f t="shared" si="33"/>
        <v>371</v>
      </c>
      <c r="AL372" s="30" t="str">
        <f t="shared" si="31"/>
        <v>0306371</v>
      </c>
      <c r="AM372" s="31" t="s">
        <v>5723</v>
      </c>
      <c r="AN372" s="32" t="s">
        <v>1139</v>
      </c>
    </row>
    <row r="373" spans="1:40" x14ac:dyDescent="0.25">
      <c r="A373" s="19" t="str">
        <f t="shared" si="29"/>
        <v>0372</v>
      </c>
      <c r="B373" s="10">
        <f t="shared" si="32"/>
        <v>372</v>
      </c>
      <c r="C373" s="9" t="str">
        <f t="shared" si="30"/>
        <v>372</v>
      </c>
      <c r="AJ373" s="21" t="s">
        <v>127</v>
      </c>
      <c r="AK373" s="30">
        <f t="shared" si="33"/>
        <v>372</v>
      </c>
      <c r="AL373" s="30" t="str">
        <f t="shared" si="31"/>
        <v>0306372</v>
      </c>
      <c r="AM373" s="38" t="s">
        <v>5724</v>
      </c>
      <c r="AN373" s="39" t="s">
        <v>1140</v>
      </c>
    </row>
    <row r="374" spans="1:40" x14ac:dyDescent="0.25">
      <c r="A374" s="19" t="str">
        <f t="shared" si="29"/>
        <v>0373</v>
      </c>
      <c r="B374" s="10">
        <f t="shared" si="32"/>
        <v>373</v>
      </c>
      <c r="C374" s="9" t="str">
        <f t="shared" si="30"/>
        <v>373</v>
      </c>
      <c r="AJ374" s="21" t="s">
        <v>129</v>
      </c>
      <c r="AK374" s="30">
        <f t="shared" si="33"/>
        <v>373</v>
      </c>
      <c r="AL374" s="30" t="str">
        <f t="shared" si="31"/>
        <v>0307373</v>
      </c>
      <c r="AM374" s="31" t="s">
        <v>1141</v>
      </c>
      <c r="AN374" s="32" t="s">
        <v>1142</v>
      </c>
    </row>
    <row r="375" spans="1:40" x14ac:dyDescent="0.25">
      <c r="A375" s="19" t="str">
        <f t="shared" si="29"/>
        <v>0374</v>
      </c>
      <c r="B375" s="10">
        <f t="shared" si="32"/>
        <v>374</v>
      </c>
      <c r="C375" s="9" t="str">
        <f t="shared" si="30"/>
        <v>374</v>
      </c>
      <c r="AJ375" s="21" t="s">
        <v>129</v>
      </c>
      <c r="AK375" s="30">
        <f t="shared" si="33"/>
        <v>374</v>
      </c>
      <c r="AL375" s="30" t="str">
        <f t="shared" si="31"/>
        <v>0307374</v>
      </c>
      <c r="AM375" s="38" t="s">
        <v>1143</v>
      </c>
      <c r="AN375" s="39" t="s">
        <v>1144</v>
      </c>
    </row>
    <row r="376" spans="1:40" x14ac:dyDescent="0.25">
      <c r="A376" s="19" t="str">
        <f t="shared" si="29"/>
        <v>0375</v>
      </c>
      <c r="B376" s="10">
        <f t="shared" si="32"/>
        <v>375</v>
      </c>
      <c r="C376" s="9" t="str">
        <f t="shared" si="30"/>
        <v>375</v>
      </c>
      <c r="AJ376" s="21" t="s">
        <v>129</v>
      </c>
      <c r="AK376" s="30">
        <f t="shared" si="33"/>
        <v>375</v>
      </c>
      <c r="AL376" s="30" t="str">
        <f t="shared" si="31"/>
        <v>0307375</v>
      </c>
      <c r="AM376" s="31" t="s">
        <v>130</v>
      </c>
      <c r="AN376" s="32" t="s">
        <v>1145</v>
      </c>
    </row>
    <row r="377" spans="1:40" x14ac:dyDescent="0.25">
      <c r="A377" s="19" t="str">
        <f t="shared" si="29"/>
        <v>0376</v>
      </c>
      <c r="B377" s="10">
        <f t="shared" si="32"/>
        <v>376</v>
      </c>
      <c r="C377" s="9" t="str">
        <f t="shared" si="30"/>
        <v>376</v>
      </c>
      <c r="AJ377" s="21" t="s">
        <v>129</v>
      </c>
      <c r="AK377" s="30">
        <f t="shared" si="33"/>
        <v>376</v>
      </c>
      <c r="AL377" s="30" t="str">
        <f t="shared" si="31"/>
        <v>0307376</v>
      </c>
      <c r="AM377" s="38" t="s">
        <v>961</v>
      </c>
      <c r="AN377" s="39" t="s">
        <v>1146</v>
      </c>
    </row>
    <row r="378" spans="1:40" x14ac:dyDescent="0.25">
      <c r="A378" s="19" t="str">
        <f t="shared" si="29"/>
        <v>0377</v>
      </c>
      <c r="B378" s="10">
        <f t="shared" si="32"/>
        <v>377</v>
      </c>
      <c r="C378" s="9" t="str">
        <f t="shared" si="30"/>
        <v>377</v>
      </c>
      <c r="AJ378" s="21" t="s">
        <v>129</v>
      </c>
      <c r="AK378" s="30">
        <f t="shared" si="33"/>
        <v>377</v>
      </c>
      <c r="AL378" s="30" t="str">
        <f t="shared" si="31"/>
        <v>0307377</v>
      </c>
      <c r="AM378" s="31" t="s">
        <v>1147</v>
      </c>
      <c r="AN378" s="32" t="s">
        <v>1148</v>
      </c>
    </row>
    <row r="379" spans="1:40" x14ac:dyDescent="0.25">
      <c r="A379" s="19" t="str">
        <f t="shared" si="29"/>
        <v>0378</v>
      </c>
      <c r="B379" s="10">
        <f t="shared" si="32"/>
        <v>378</v>
      </c>
      <c r="C379" s="9" t="str">
        <f t="shared" si="30"/>
        <v>378</v>
      </c>
      <c r="AJ379" s="21" t="s">
        <v>129</v>
      </c>
      <c r="AK379" s="30">
        <f t="shared" si="33"/>
        <v>378</v>
      </c>
      <c r="AL379" s="30" t="str">
        <f t="shared" si="31"/>
        <v>0307378</v>
      </c>
      <c r="AM379" s="38" t="s">
        <v>1149</v>
      </c>
      <c r="AN379" s="39" t="s">
        <v>1150</v>
      </c>
    </row>
    <row r="380" spans="1:40" x14ac:dyDescent="0.25">
      <c r="A380" s="19" t="str">
        <f t="shared" si="29"/>
        <v>0379</v>
      </c>
      <c r="B380" s="10">
        <f t="shared" si="32"/>
        <v>379</v>
      </c>
      <c r="C380" s="9" t="str">
        <f t="shared" si="30"/>
        <v>379</v>
      </c>
      <c r="AJ380" s="21" t="s">
        <v>129</v>
      </c>
      <c r="AK380" s="30">
        <f t="shared" si="33"/>
        <v>379</v>
      </c>
      <c r="AL380" s="30" t="str">
        <f t="shared" si="31"/>
        <v>0307379</v>
      </c>
      <c r="AM380" s="31" t="s">
        <v>1151</v>
      </c>
      <c r="AN380" s="32" t="s">
        <v>1152</v>
      </c>
    </row>
    <row r="381" spans="1:40" x14ac:dyDescent="0.25">
      <c r="A381" s="19" t="str">
        <f t="shared" si="29"/>
        <v>0380</v>
      </c>
      <c r="B381" s="10">
        <f t="shared" si="32"/>
        <v>380</v>
      </c>
      <c r="C381" s="9" t="str">
        <f t="shared" si="30"/>
        <v>380</v>
      </c>
      <c r="AJ381" s="21" t="s">
        <v>129</v>
      </c>
      <c r="AK381" s="30">
        <f t="shared" si="33"/>
        <v>380</v>
      </c>
      <c r="AL381" s="30" t="str">
        <f t="shared" si="31"/>
        <v>0307380</v>
      </c>
      <c r="AM381" s="38" t="s">
        <v>1153</v>
      </c>
      <c r="AN381" s="39" t="s">
        <v>1154</v>
      </c>
    </row>
    <row r="382" spans="1:40" x14ac:dyDescent="0.25">
      <c r="A382" s="19" t="str">
        <f t="shared" si="29"/>
        <v>0381</v>
      </c>
      <c r="B382" s="10">
        <f t="shared" si="32"/>
        <v>381</v>
      </c>
      <c r="C382" s="9" t="str">
        <f t="shared" si="30"/>
        <v>381</v>
      </c>
      <c r="AJ382" s="21" t="s">
        <v>129</v>
      </c>
      <c r="AK382" s="30">
        <f t="shared" si="33"/>
        <v>381</v>
      </c>
      <c r="AL382" s="30" t="str">
        <f t="shared" si="31"/>
        <v>0307381</v>
      </c>
      <c r="AM382" s="31" t="s">
        <v>1155</v>
      </c>
      <c r="AN382" s="32" t="s">
        <v>1156</v>
      </c>
    </row>
    <row r="383" spans="1:40" x14ac:dyDescent="0.25">
      <c r="A383" s="19" t="str">
        <f t="shared" si="29"/>
        <v>0382</v>
      </c>
      <c r="B383" s="10">
        <f t="shared" si="32"/>
        <v>382</v>
      </c>
      <c r="C383" s="9" t="str">
        <f t="shared" si="30"/>
        <v>382</v>
      </c>
      <c r="AJ383" s="21" t="s">
        <v>129</v>
      </c>
      <c r="AK383" s="30">
        <f t="shared" si="33"/>
        <v>382</v>
      </c>
      <c r="AL383" s="30" t="str">
        <f t="shared" si="31"/>
        <v>0307382</v>
      </c>
      <c r="AM383" s="38" t="s">
        <v>1157</v>
      </c>
      <c r="AN383" s="39" t="s">
        <v>1158</v>
      </c>
    </row>
    <row r="384" spans="1:40" x14ac:dyDescent="0.25">
      <c r="A384" s="19" t="str">
        <f t="shared" si="29"/>
        <v>0383</v>
      </c>
      <c r="B384" s="10">
        <f t="shared" si="32"/>
        <v>383</v>
      </c>
      <c r="C384" s="9" t="str">
        <f t="shared" si="30"/>
        <v>383</v>
      </c>
      <c r="AJ384" s="21" t="s">
        <v>129</v>
      </c>
      <c r="AK384" s="30">
        <f t="shared" si="33"/>
        <v>383</v>
      </c>
      <c r="AL384" s="30" t="str">
        <f t="shared" si="31"/>
        <v>0307383</v>
      </c>
      <c r="AM384" s="31" t="s">
        <v>1159</v>
      </c>
      <c r="AN384" s="32" t="s">
        <v>1160</v>
      </c>
    </row>
    <row r="385" spans="1:40" x14ac:dyDescent="0.25">
      <c r="A385" s="19" t="str">
        <f t="shared" si="29"/>
        <v>0384</v>
      </c>
      <c r="B385" s="10">
        <f t="shared" si="32"/>
        <v>384</v>
      </c>
      <c r="C385" s="9" t="str">
        <f t="shared" si="30"/>
        <v>384</v>
      </c>
      <c r="AJ385" s="21" t="s">
        <v>129</v>
      </c>
      <c r="AK385" s="30">
        <f t="shared" si="33"/>
        <v>384</v>
      </c>
      <c r="AL385" s="30" t="str">
        <f t="shared" si="31"/>
        <v>0307384</v>
      </c>
      <c r="AM385" s="38" t="s">
        <v>1161</v>
      </c>
      <c r="AN385" s="39" t="s">
        <v>1162</v>
      </c>
    </row>
    <row r="386" spans="1:40" x14ac:dyDescent="0.25">
      <c r="A386" s="19" t="str">
        <f t="shared" ref="A386:A400" si="34">TEXT(B386,"0000")</f>
        <v>0385</v>
      </c>
      <c r="B386" s="10">
        <f t="shared" si="32"/>
        <v>385</v>
      </c>
      <c r="C386" s="9" t="str">
        <f t="shared" si="30"/>
        <v>385</v>
      </c>
      <c r="AJ386" s="21" t="s">
        <v>129</v>
      </c>
      <c r="AK386" s="30">
        <f t="shared" si="33"/>
        <v>385</v>
      </c>
      <c r="AL386" s="30" t="str">
        <f t="shared" si="31"/>
        <v>0307385</v>
      </c>
      <c r="AM386" s="31" t="s">
        <v>1163</v>
      </c>
      <c r="AN386" s="32" t="s">
        <v>1164</v>
      </c>
    </row>
    <row r="387" spans="1:40" x14ac:dyDescent="0.25">
      <c r="A387" s="19" t="str">
        <f t="shared" si="34"/>
        <v>0386</v>
      </c>
      <c r="B387" s="10">
        <f t="shared" si="32"/>
        <v>386</v>
      </c>
      <c r="C387" s="9" t="str">
        <f t="shared" ref="C387:C400" si="35">TEXT(B387,"00")</f>
        <v>386</v>
      </c>
      <c r="AJ387" s="21" t="s">
        <v>129</v>
      </c>
      <c r="AK387" s="30">
        <f t="shared" si="33"/>
        <v>386</v>
      </c>
      <c r="AL387" s="30" t="str">
        <f t="shared" ref="AL387:AL450" si="36">CONCATENATE(AJ387,AK387)</f>
        <v>0307386</v>
      </c>
      <c r="AM387" s="38" t="s">
        <v>1165</v>
      </c>
      <c r="AN387" s="39" t="s">
        <v>1166</v>
      </c>
    </row>
    <row r="388" spans="1:40" x14ac:dyDescent="0.25">
      <c r="A388" s="19" t="str">
        <f t="shared" si="34"/>
        <v>0387</v>
      </c>
      <c r="B388" s="10">
        <f t="shared" ref="B388:B451" si="37">B387+1</f>
        <v>387</v>
      </c>
      <c r="C388" s="9" t="str">
        <f t="shared" si="35"/>
        <v>387</v>
      </c>
      <c r="AJ388" s="21" t="s">
        <v>129</v>
      </c>
      <c r="AK388" s="30">
        <f t="shared" ref="AK388:AK451" si="38">AK387+1</f>
        <v>387</v>
      </c>
      <c r="AL388" s="30" t="str">
        <f t="shared" si="36"/>
        <v>0307387</v>
      </c>
      <c r="AM388" s="31" t="s">
        <v>1167</v>
      </c>
      <c r="AN388" s="32" t="s">
        <v>1168</v>
      </c>
    </row>
    <row r="389" spans="1:40" x14ac:dyDescent="0.25">
      <c r="A389" s="19" t="str">
        <f t="shared" si="34"/>
        <v>0388</v>
      </c>
      <c r="B389" s="10">
        <f t="shared" si="37"/>
        <v>388</v>
      </c>
      <c r="C389" s="9" t="str">
        <f t="shared" si="35"/>
        <v>388</v>
      </c>
      <c r="AJ389" s="21" t="s">
        <v>129</v>
      </c>
      <c r="AK389" s="30">
        <f t="shared" si="38"/>
        <v>388</v>
      </c>
      <c r="AL389" s="30" t="str">
        <f t="shared" si="36"/>
        <v>0307388</v>
      </c>
      <c r="AM389" s="38" t="s">
        <v>1169</v>
      </c>
      <c r="AN389" s="39" t="s">
        <v>1170</v>
      </c>
    </row>
    <row r="390" spans="1:40" x14ac:dyDescent="0.25">
      <c r="A390" s="19" t="str">
        <f t="shared" si="34"/>
        <v>0389</v>
      </c>
      <c r="B390" s="10">
        <f t="shared" si="37"/>
        <v>389</v>
      </c>
      <c r="C390" s="9" t="str">
        <f t="shared" si="35"/>
        <v>389</v>
      </c>
      <c r="AJ390" s="21" t="s">
        <v>129</v>
      </c>
      <c r="AK390" s="30">
        <f t="shared" si="38"/>
        <v>389</v>
      </c>
      <c r="AL390" s="30" t="str">
        <f t="shared" si="36"/>
        <v>0307389</v>
      </c>
      <c r="AM390" s="31" t="s">
        <v>1171</v>
      </c>
      <c r="AN390" s="32" t="s">
        <v>1172</v>
      </c>
    </row>
    <row r="391" spans="1:40" x14ac:dyDescent="0.25">
      <c r="A391" s="19" t="str">
        <f t="shared" si="34"/>
        <v>0390</v>
      </c>
      <c r="B391" s="10">
        <f t="shared" si="37"/>
        <v>390</v>
      </c>
      <c r="C391" s="9" t="str">
        <f t="shared" si="35"/>
        <v>390</v>
      </c>
      <c r="AJ391" s="21" t="s">
        <v>129</v>
      </c>
      <c r="AK391" s="30">
        <f t="shared" si="38"/>
        <v>390</v>
      </c>
      <c r="AL391" s="30" t="str">
        <f t="shared" si="36"/>
        <v>0307390</v>
      </c>
      <c r="AM391" s="38" t="s">
        <v>6360</v>
      </c>
      <c r="AN391" s="39" t="s">
        <v>1173</v>
      </c>
    </row>
    <row r="392" spans="1:40" x14ac:dyDescent="0.25">
      <c r="A392" s="19" t="str">
        <f t="shared" si="34"/>
        <v>0391</v>
      </c>
      <c r="B392" s="10">
        <f t="shared" si="37"/>
        <v>391</v>
      </c>
      <c r="C392" s="9" t="str">
        <f t="shared" si="35"/>
        <v>391</v>
      </c>
      <c r="AJ392" s="21" t="s">
        <v>129</v>
      </c>
      <c r="AK392" s="30">
        <f t="shared" si="38"/>
        <v>391</v>
      </c>
      <c r="AL392" s="30" t="str">
        <f t="shared" si="36"/>
        <v>0307391</v>
      </c>
      <c r="AM392" s="31" t="s">
        <v>6361</v>
      </c>
      <c r="AN392" s="32" t="s">
        <v>1174</v>
      </c>
    </row>
    <row r="393" spans="1:40" x14ac:dyDescent="0.25">
      <c r="A393" s="19" t="str">
        <f t="shared" si="34"/>
        <v>0392</v>
      </c>
      <c r="B393" s="10">
        <f t="shared" si="37"/>
        <v>392</v>
      </c>
      <c r="C393" s="9" t="str">
        <f t="shared" si="35"/>
        <v>392</v>
      </c>
      <c r="AJ393" s="21" t="s">
        <v>129</v>
      </c>
      <c r="AK393" s="30">
        <f t="shared" si="38"/>
        <v>392</v>
      </c>
      <c r="AL393" s="30" t="str">
        <f t="shared" si="36"/>
        <v>0307392</v>
      </c>
      <c r="AM393" s="38" t="s">
        <v>6362</v>
      </c>
      <c r="AN393" s="39" t="s">
        <v>1175</v>
      </c>
    </row>
    <row r="394" spans="1:40" x14ac:dyDescent="0.25">
      <c r="A394" s="19" t="str">
        <f t="shared" si="34"/>
        <v>0393</v>
      </c>
      <c r="B394" s="10">
        <f t="shared" si="37"/>
        <v>393</v>
      </c>
      <c r="C394" s="9" t="str">
        <f t="shared" si="35"/>
        <v>393</v>
      </c>
      <c r="AJ394" s="21" t="s">
        <v>129</v>
      </c>
      <c r="AK394" s="30">
        <f t="shared" si="38"/>
        <v>393</v>
      </c>
      <c r="AL394" s="30" t="str">
        <f t="shared" si="36"/>
        <v>0307393</v>
      </c>
      <c r="AM394" s="31" t="s">
        <v>6363</v>
      </c>
      <c r="AN394" s="32" t="s">
        <v>1176</v>
      </c>
    </row>
    <row r="395" spans="1:40" x14ac:dyDescent="0.25">
      <c r="A395" s="19" t="str">
        <f t="shared" si="34"/>
        <v>0394</v>
      </c>
      <c r="B395" s="10">
        <f t="shared" si="37"/>
        <v>394</v>
      </c>
      <c r="C395" s="9" t="str">
        <f t="shared" si="35"/>
        <v>394</v>
      </c>
      <c r="AJ395" s="21" t="s">
        <v>129</v>
      </c>
      <c r="AK395" s="30">
        <f t="shared" si="38"/>
        <v>394</v>
      </c>
      <c r="AL395" s="30" t="str">
        <f t="shared" si="36"/>
        <v>0307394</v>
      </c>
      <c r="AM395" s="38" t="s">
        <v>6364</v>
      </c>
      <c r="AN395" s="39" t="s">
        <v>1177</v>
      </c>
    </row>
    <row r="396" spans="1:40" x14ac:dyDescent="0.25">
      <c r="A396" s="19" t="str">
        <f t="shared" si="34"/>
        <v>0395</v>
      </c>
      <c r="B396" s="10">
        <f t="shared" si="37"/>
        <v>395</v>
      </c>
      <c r="C396" s="9" t="str">
        <f t="shared" si="35"/>
        <v>395</v>
      </c>
      <c r="AJ396" s="21" t="s">
        <v>129</v>
      </c>
      <c r="AK396" s="30">
        <f t="shared" si="38"/>
        <v>395</v>
      </c>
      <c r="AL396" s="30" t="str">
        <f t="shared" si="36"/>
        <v>0307395</v>
      </c>
      <c r="AM396" s="31" t="s">
        <v>6365</v>
      </c>
      <c r="AN396" s="32" t="s">
        <v>1178</v>
      </c>
    </row>
    <row r="397" spans="1:40" x14ac:dyDescent="0.25">
      <c r="A397" s="19" t="str">
        <f t="shared" si="34"/>
        <v>0396</v>
      </c>
      <c r="B397" s="10">
        <f t="shared" si="37"/>
        <v>396</v>
      </c>
      <c r="C397" s="9" t="str">
        <f t="shared" si="35"/>
        <v>396</v>
      </c>
      <c r="AJ397" s="21" t="s">
        <v>129</v>
      </c>
      <c r="AK397" s="30">
        <f t="shared" si="38"/>
        <v>396</v>
      </c>
      <c r="AL397" s="30" t="str">
        <f t="shared" si="36"/>
        <v>0307396</v>
      </c>
      <c r="AM397" s="38" t="s">
        <v>6366</v>
      </c>
      <c r="AN397" s="39" t="s">
        <v>1179</v>
      </c>
    </row>
    <row r="398" spans="1:40" x14ac:dyDescent="0.25">
      <c r="A398" s="19" t="str">
        <f t="shared" si="34"/>
        <v>0397</v>
      </c>
      <c r="B398" s="10">
        <f t="shared" si="37"/>
        <v>397</v>
      </c>
      <c r="C398" s="9" t="str">
        <f t="shared" si="35"/>
        <v>397</v>
      </c>
      <c r="AJ398" s="21" t="s">
        <v>129</v>
      </c>
      <c r="AK398" s="30">
        <f t="shared" si="38"/>
        <v>397</v>
      </c>
      <c r="AL398" s="30" t="str">
        <f t="shared" si="36"/>
        <v>0307397</v>
      </c>
      <c r="AM398" s="31" t="s">
        <v>6367</v>
      </c>
      <c r="AN398" s="32" t="s">
        <v>1180</v>
      </c>
    </row>
    <row r="399" spans="1:40" x14ac:dyDescent="0.25">
      <c r="A399" s="19" t="str">
        <f t="shared" si="34"/>
        <v>0398</v>
      </c>
      <c r="B399" s="10">
        <f t="shared" si="37"/>
        <v>398</v>
      </c>
      <c r="C399" s="9" t="str">
        <f t="shared" si="35"/>
        <v>398</v>
      </c>
      <c r="AJ399" s="21" t="s">
        <v>135</v>
      </c>
      <c r="AK399" s="30">
        <f t="shared" si="38"/>
        <v>398</v>
      </c>
      <c r="AL399" s="30" t="str">
        <f t="shared" si="36"/>
        <v>0308398</v>
      </c>
      <c r="AM399" s="38" t="s">
        <v>1181</v>
      </c>
      <c r="AN399" s="39" t="s">
        <v>1182</v>
      </c>
    </row>
    <row r="400" spans="1:40" x14ac:dyDescent="0.25">
      <c r="A400" s="19" t="str">
        <f t="shared" si="34"/>
        <v>0399</v>
      </c>
      <c r="B400" s="10">
        <f t="shared" si="37"/>
        <v>399</v>
      </c>
      <c r="C400" s="9" t="str">
        <f t="shared" si="35"/>
        <v>399</v>
      </c>
      <c r="AJ400" s="21" t="s">
        <v>135</v>
      </c>
      <c r="AK400" s="30">
        <f t="shared" si="38"/>
        <v>399</v>
      </c>
      <c r="AL400" s="30" t="str">
        <f t="shared" si="36"/>
        <v>0308399</v>
      </c>
      <c r="AM400" s="31" t="s">
        <v>1183</v>
      </c>
      <c r="AN400" s="32" t="s">
        <v>1184</v>
      </c>
    </row>
    <row r="401" spans="1:40" x14ac:dyDescent="0.25">
      <c r="A401" s="19" t="str">
        <f t="shared" ref="A401:A408" si="39">TEXT(B401,"0000")</f>
        <v>0400</v>
      </c>
      <c r="B401" s="10">
        <f t="shared" si="37"/>
        <v>400</v>
      </c>
      <c r="C401" s="9" t="str">
        <f t="shared" ref="C401:C408" si="40">TEXT(B401,"00")</f>
        <v>400</v>
      </c>
      <c r="AJ401" s="21" t="s">
        <v>135</v>
      </c>
      <c r="AK401" s="30">
        <f t="shared" si="38"/>
        <v>400</v>
      </c>
      <c r="AL401" s="30" t="str">
        <f t="shared" si="36"/>
        <v>0308400</v>
      </c>
      <c r="AM401" s="38" t="s">
        <v>1185</v>
      </c>
      <c r="AN401" s="39" t="s">
        <v>1186</v>
      </c>
    </row>
    <row r="402" spans="1:40" x14ac:dyDescent="0.25">
      <c r="A402" s="19" t="str">
        <f t="shared" si="39"/>
        <v>0401</v>
      </c>
      <c r="B402" s="10">
        <f t="shared" si="37"/>
        <v>401</v>
      </c>
      <c r="C402" s="9" t="str">
        <f t="shared" si="40"/>
        <v>401</v>
      </c>
      <c r="AJ402" s="21" t="s">
        <v>135</v>
      </c>
      <c r="AK402" s="30">
        <f t="shared" si="38"/>
        <v>401</v>
      </c>
      <c r="AL402" s="30" t="str">
        <f t="shared" si="36"/>
        <v>0308401</v>
      </c>
      <c r="AM402" s="31" t="s">
        <v>1187</v>
      </c>
      <c r="AN402" s="32" t="s">
        <v>1188</v>
      </c>
    </row>
    <row r="403" spans="1:40" x14ac:dyDescent="0.25">
      <c r="A403" s="19" t="str">
        <f t="shared" si="39"/>
        <v>0402</v>
      </c>
      <c r="B403" s="10">
        <f t="shared" si="37"/>
        <v>402</v>
      </c>
      <c r="C403" s="9" t="str">
        <f t="shared" si="40"/>
        <v>402</v>
      </c>
      <c r="AJ403" s="21" t="s">
        <v>135</v>
      </c>
      <c r="AK403" s="30">
        <f t="shared" si="38"/>
        <v>402</v>
      </c>
      <c r="AL403" s="30" t="str">
        <f t="shared" si="36"/>
        <v>0308402</v>
      </c>
      <c r="AM403" s="38" t="s">
        <v>1189</v>
      </c>
      <c r="AN403" s="39" t="s">
        <v>1190</v>
      </c>
    </row>
    <row r="404" spans="1:40" x14ac:dyDescent="0.25">
      <c r="A404" s="19" t="str">
        <f t="shared" si="39"/>
        <v>0403</v>
      </c>
      <c r="B404" s="10">
        <f t="shared" si="37"/>
        <v>403</v>
      </c>
      <c r="C404" s="9" t="str">
        <f t="shared" si="40"/>
        <v>403</v>
      </c>
      <c r="AJ404" s="21" t="s">
        <v>135</v>
      </c>
      <c r="AK404" s="30">
        <f t="shared" si="38"/>
        <v>403</v>
      </c>
      <c r="AL404" s="30" t="str">
        <f t="shared" si="36"/>
        <v>0308403</v>
      </c>
      <c r="AM404" s="31" t="s">
        <v>1191</v>
      </c>
      <c r="AN404" s="32" t="s">
        <v>1192</v>
      </c>
    </row>
    <row r="405" spans="1:40" x14ac:dyDescent="0.25">
      <c r="A405" s="19" t="str">
        <f t="shared" si="39"/>
        <v>0404</v>
      </c>
      <c r="B405" s="10">
        <f t="shared" si="37"/>
        <v>404</v>
      </c>
      <c r="C405" s="9" t="str">
        <f t="shared" si="40"/>
        <v>404</v>
      </c>
      <c r="AJ405" s="21" t="s">
        <v>135</v>
      </c>
      <c r="AK405" s="30">
        <f t="shared" si="38"/>
        <v>404</v>
      </c>
      <c r="AL405" s="30" t="str">
        <f t="shared" si="36"/>
        <v>0308404</v>
      </c>
      <c r="AM405" s="38" t="s">
        <v>1193</v>
      </c>
      <c r="AN405" s="39" t="s">
        <v>1194</v>
      </c>
    </row>
    <row r="406" spans="1:40" x14ac:dyDescent="0.25">
      <c r="A406" s="19" t="str">
        <f t="shared" si="39"/>
        <v>0405</v>
      </c>
      <c r="B406" s="10">
        <f t="shared" si="37"/>
        <v>405</v>
      </c>
      <c r="C406" s="9" t="str">
        <f t="shared" si="40"/>
        <v>405</v>
      </c>
      <c r="AJ406" s="21" t="s">
        <v>135</v>
      </c>
      <c r="AK406" s="30">
        <f t="shared" si="38"/>
        <v>405</v>
      </c>
      <c r="AL406" s="30" t="str">
        <f t="shared" si="36"/>
        <v>0308405</v>
      </c>
      <c r="AM406" s="31" t="s">
        <v>1195</v>
      </c>
      <c r="AN406" s="32" t="s">
        <v>1196</v>
      </c>
    </row>
    <row r="407" spans="1:40" x14ac:dyDescent="0.25">
      <c r="A407" s="19" t="str">
        <f t="shared" si="39"/>
        <v>0406</v>
      </c>
      <c r="B407" s="10">
        <f t="shared" si="37"/>
        <v>406</v>
      </c>
      <c r="C407" s="9" t="str">
        <f t="shared" si="40"/>
        <v>406</v>
      </c>
      <c r="AJ407" s="21" t="s">
        <v>135</v>
      </c>
      <c r="AK407" s="30">
        <f t="shared" si="38"/>
        <v>406</v>
      </c>
      <c r="AL407" s="30" t="str">
        <f t="shared" si="36"/>
        <v>0308406</v>
      </c>
      <c r="AM407" s="38" t="s">
        <v>1197</v>
      </c>
      <c r="AN407" s="39" t="s">
        <v>1198</v>
      </c>
    </row>
    <row r="408" spans="1:40" x14ac:dyDescent="0.25">
      <c r="A408" s="19" t="str">
        <f t="shared" si="39"/>
        <v>0407</v>
      </c>
      <c r="B408" s="10">
        <f t="shared" si="37"/>
        <v>407</v>
      </c>
      <c r="C408" s="9" t="str">
        <f t="shared" si="40"/>
        <v>407</v>
      </c>
      <c r="AJ408" s="21" t="s">
        <v>135</v>
      </c>
      <c r="AK408" s="30">
        <f t="shared" si="38"/>
        <v>407</v>
      </c>
      <c r="AL408" s="30" t="str">
        <f t="shared" si="36"/>
        <v>0308407</v>
      </c>
      <c r="AM408" s="31" t="s">
        <v>1199</v>
      </c>
      <c r="AN408" s="32" t="s">
        <v>1200</v>
      </c>
    </row>
    <row r="409" spans="1:40" x14ac:dyDescent="0.25">
      <c r="A409" s="19" t="str">
        <f t="shared" ref="A409:A472" si="41">TEXT(B409,"0000")</f>
        <v>0408</v>
      </c>
      <c r="B409" s="10">
        <f t="shared" si="37"/>
        <v>408</v>
      </c>
      <c r="C409" s="9" t="str">
        <f t="shared" ref="C409:C472" si="42">TEXT(B409,"00")</f>
        <v>408</v>
      </c>
      <c r="AJ409" s="21" t="s">
        <v>135</v>
      </c>
      <c r="AK409" s="30">
        <f t="shared" si="38"/>
        <v>408</v>
      </c>
      <c r="AL409" s="30" t="str">
        <f t="shared" si="36"/>
        <v>0308408</v>
      </c>
      <c r="AM409" s="38" t="s">
        <v>1201</v>
      </c>
      <c r="AN409" s="39" t="s">
        <v>1202</v>
      </c>
    </row>
    <row r="410" spans="1:40" x14ac:dyDescent="0.25">
      <c r="A410" s="19" t="str">
        <f t="shared" si="41"/>
        <v>0409</v>
      </c>
      <c r="B410" s="10">
        <f t="shared" si="37"/>
        <v>409</v>
      </c>
      <c r="C410" s="9" t="str">
        <f t="shared" si="42"/>
        <v>409</v>
      </c>
      <c r="AJ410" s="21" t="s">
        <v>135</v>
      </c>
      <c r="AK410" s="30">
        <f t="shared" si="38"/>
        <v>409</v>
      </c>
      <c r="AL410" s="30" t="str">
        <f t="shared" si="36"/>
        <v>0308409</v>
      </c>
      <c r="AM410" s="31" t="s">
        <v>1203</v>
      </c>
      <c r="AN410" s="32" t="s">
        <v>1204</v>
      </c>
    </row>
    <row r="411" spans="1:40" x14ac:dyDescent="0.25">
      <c r="A411" s="19" t="str">
        <f t="shared" si="41"/>
        <v>0410</v>
      </c>
      <c r="B411" s="10">
        <f t="shared" si="37"/>
        <v>410</v>
      </c>
      <c r="C411" s="9" t="str">
        <f t="shared" si="42"/>
        <v>410</v>
      </c>
      <c r="AJ411" s="21" t="s">
        <v>135</v>
      </c>
      <c r="AK411" s="30">
        <f t="shared" si="38"/>
        <v>410</v>
      </c>
      <c r="AL411" s="30" t="str">
        <f t="shared" si="36"/>
        <v>0308410</v>
      </c>
      <c r="AM411" s="38" t="s">
        <v>1205</v>
      </c>
      <c r="AN411" s="39" t="s">
        <v>1206</v>
      </c>
    </row>
    <row r="412" spans="1:40" x14ac:dyDescent="0.25">
      <c r="A412" s="19" t="str">
        <f t="shared" si="41"/>
        <v>0411</v>
      </c>
      <c r="B412" s="10">
        <f t="shared" si="37"/>
        <v>411</v>
      </c>
      <c r="C412" s="9" t="str">
        <f t="shared" si="42"/>
        <v>411</v>
      </c>
      <c r="AJ412" s="21" t="s">
        <v>135</v>
      </c>
      <c r="AK412" s="30">
        <f t="shared" si="38"/>
        <v>411</v>
      </c>
      <c r="AL412" s="30" t="str">
        <f t="shared" si="36"/>
        <v>0308411</v>
      </c>
      <c r="AM412" s="31" t="s">
        <v>1207</v>
      </c>
      <c r="AN412" s="32" t="s">
        <v>1208</v>
      </c>
    </row>
    <row r="413" spans="1:40" x14ac:dyDescent="0.25">
      <c r="A413" s="19" t="str">
        <f t="shared" si="41"/>
        <v>0412</v>
      </c>
      <c r="B413" s="10">
        <f t="shared" si="37"/>
        <v>412</v>
      </c>
      <c r="C413" s="9" t="str">
        <f t="shared" si="42"/>
        <v>412</v>
      </c>
      <c r="AJ413" s="21" t="s">
        <v>135</v>
      </c>
      <c r="AK413" s="30">
        <f t="shared" si="38"/>
        <v>412</v>
      </c>
      <c r="AL413" s="30" t="str">
        <f t="shared" si="36"/>
        <v>0308412</v>
      </c>
      <c r="AM413" s="38" t="s">
        <v>146</v>
      </c>
      <c r="AN413" s="39" t="s">
        <v>1209</v>
      </c>
    </row>
    <row r="414" spans="1:40" x14ac:dyDescent="0.25">
      <c r="A414" s="19" t="str">
        <f t="shared" si="41"/>
        <v>0413</v>
      </c>
      <c r="B414" s="10">
        <f t="shared" si="37"/>
        <v>413</v>
      </c>
      <c r="C414" s="9" t="str">
        <f t="shared" si="42"/>
        <v>413</v>
      </c>
      <c r="AJ414" s="21" t="s">
        <v>135</v>
      </c>
      <c r="AK414" s="30">
        <f t="shared" si="38"/>
        <v>413</v>
      </c>
      <c r="AL414" s="30" t="str">
        <f t="shared" si="36"/>
        <v>0308413</v>
      </c>
      <c r="AM414" s="31" t="s">
        <v>1210</v>
      </c>
      <c r="AN414" s="32" t="s">
        <v>1211</v>
      </c>
    </row>
    <row r="415" spans="1:40" x14ac:dyDescent="0.25">
      <c r="A415" s="19" t="str">
        <f t="shared" si="41"/>
        <v>0414</v>
      </c>
      <c r="B415" s="10">
        <f t="shared" si="37"/>
        <v>414</v>
      </c>
      <c r="C415" s="9" t="str">
        <f t="shared" si="42"/>
        <v>414</v>
      </c>
      <c r="AJ415" s="21" t="s">
        <v>135</v>
      </c>
      <c r="AK415" s="30">
        <f t="shared" si="38"/>
        <v>414</v>
      </c>
      <c r="AL415" s="30" t="str">
        <f t="shared" si="36"/>
        <v>0308414</v>
      </c>
      <c r="AM415" s="38" t="s">
        <v>1212</v>
      </c>
      <c r="AN415" s="39" t="s">
        <v>1213</v>
      </c>
    </row>
    <row r="416" spans="1:40" x14ac:dyDescent="0.25">
      <c r="A416" s="19" t="str">
        <f t="shared" si="41"/>
        <v>0415</v>
      </c>
      <c r="B416" s="10">
        <f t="shared" si="37"/>
        <v>415</v>
      </c>
      <c r="C416" s="9" t="str">
        <f t="shared" si="42"/>
        <v>415</v>
      </c>
      <c r="AJ416" s="21" t="s">
        <v>135</v>
      </c>
      <c r="AK416" s="30">
        <f t="shared" si="38"/>
        <v>415</v>
      </c>
      <c r="AL416" s="30" t="str">
        <f t="shared" si="36"/>
        <v>0308415</v>
      </c>
      <c r="AM416" s="31" t="s">
        <v>1214</v>
      </c>
      <c r="AN416" s="32" t="s">
        <v>1215</v>
      </c>
    </row>
    <row r="417" spans="1:40" x14ac:dyDescent="0.25">
      <c r="A417" s="19" t="str">
        <f t="shared" si="41"/>
        <v>0416</v>
      </c>
      <c r="B417" s="10">
        <f t="shared" si="37"/>
        <v>416</v>
      </c>
      <c r="C417" s="9" t="str">
        <f t="shared" si="42"/>
        <v>416</v>
      </c>
      <c r="AJ417" s="21" t="s">
        <v>135</v>
      </c>
      <c r="AK417" s="30">
        <f t="shared" si="38"/>
        <v>416</v>
      </c>
      <c r="AL417" s="30" t="str">
        <f t="shared" si="36"/>
        <v>0308416</v>
      </c>
      <c r="AM417" s="38" t="s">
        <v>1216</v>
      </c>
      <c r="AN417" s="39" t="s">
        <v>1217</v>
      </c>
    </row>
    <row r="418" spans="1:40" x14ac:dyDescent="0.25">
      <c r="A418" s="19" t="str">
        <f t="shared" si="41"/>
        <v>0417</v>
      </c>
      <c r="B418" s="10">
        <f t="shared" si="37"/>
        <v>417</v>
      </c>
      <c r="C418" s="9" t="str">
        <f t="shared" si="42"/>
        <v>417</v>
      </c>
      <c r="AJ418" s="21" t="s">
        <v>135</v>
      </c>
      <c r="AK418" s="30">
        <f t="shared" si="38"/>
        <v>417</v>
      </c>
      <c r="AL418" s="30" t="str">
        <f t="shared" si="36"/>
        <v>0308417</v>
      </c>
      <c r="AM418" s="31" t="s">
        <v>1218</v>
      </c>
      <c r="AN418" s="32" t="s">
        <v>1219</v>
      </c>
    </row>
    <row r="419" spans="1:40" x14ac:dyDescent="0.25">
      <c r="A419" s="19" t="str">
        <f t="shared" si="41"/>
        <v>0418</v>
      </c>
      <c r="B419" s="10">
        <f t="shared" si="37"/>
        <v>418</v>
      </c>
      <c r="C419" s="9" t="str">
        <f t="shared" si="42"/>
        <v>418</v>
      </c>
      <c r="AJ419" s="21" t="s">
        <v>135</v>
      </c>
      <c r="AK419" s="30">
        <f t="shared" si="38"/>
        <v>418</v>
      </c>
      <c r="AL419" s="30" t="str">
        <f t="shared" si="36"/>
        <v>0308418</v>
      </c>
      <c r="AM419" s="38" t="s">
        <v>1220</v>
      </c>
      <c r="AN419" s="39" t="s">
        <v>1221</v>
      </c>
    </row>
    <row r="420" spans="1:40" x14ac:dyDescent="0.25">
      <c r="A420" s="19" t="str">
        <f t="shared" si="41"/>
        <v>0419</v>
      </c>
      <c r="B420" s="10">
        <f t="shared" si="37"/>
        <v>419</v>
      </c>
      <c r="C420" s="9" t="str">
        <f t="shared" si="42"/>
        <v>419</v>
      </c>
      <c r="AJ420" s="21" t="s">
        <v>135</v>
      </c>
      <c r="AK420" s="30">
        <f t="shared" si="38"/>
        <v>419</v>
      </c>
      <c r="AL420" s="30" t="str">
        <f t="shared" si="36"/>
        <v>0308419</v>
      </c>
      <c r="AM420" s="31" t="s">
        <v>1222</v>
      </c>
      <c r="AN420" s="32" t="s">
        <v>1223</v>
      </c>
    </row>
    <row r="421" spans="1:40" x14ac:dyDescent="0.25">
      <c r="A421" s="19" t="str">
        <f t="shared" si="41"/>
        <v>0420</v>
      </c>
      <c r="B421" s="10">
        <f t="shared" si="37"/>
        <v>420</v>
      </c>
      <c r="C421" s="9" t="str">
        <f t="shared" si="42"/>
        <v>420</v>
      </c>
      <c r="AJ421" s="21" t="s">
        <v>135</v>
      </c>
      <c r="AK421" s="30">
        <f t="shared" si="38"/>
        <v>420</v>
      </c>
      <c r="AL421" s="30" t="str">
        <f t="shared" si="36"/>
        <v>0308420</v>
      </c>
      <c r="AM421" s="38" t="s">
        <v>1224</v>
      </c>
      <c r="AN421" s="39" t="s">
        <v>1225</v>
      </c>
    </row>
    <row r="422" spans="1:40" x14ac:dyDescent="0.25">
      <c r="A422" s="19" t="str">
        <f t="shared" si="41"/>
        <v>0421</v>
      </c>
      <c r="B422" s="10">
        <f t="shared" si="37"/>
        <v>421</v>
      </c>
      <c r="C422" s="9" t="str">
        <f t="shared" si="42"/>
        <v>421</v>
      </c>
      <c r="AJ422" s="21" t="s">
        <v>135</v>
      </c>
      <c r="AK422" s="30">
        <f t="shared" si="38"/>
        <v>421</v>
      </c>
      <c r="AL422" s="30" t="str">
        <f t="shared" si="36"/>
        <v>0308421</v>
      </c>
      <c r="AM422" s="31" t="s">
        <v>1226</v>
      </c>
      <c r="AN422" s="32" t="s">
        <v>1227</v>
      </c>
    </row>
    <row r="423" spans="1:40" x14ac:dyDescent="0.25">
      <c r="A423" s="19" t="str">
        <f t="shared" si="41"/>
        <v>0422</v>
      </c>
      <c r="B423" s="10">
        <f t="shared" si="37"/>
        <v>422</v>
      </c>
      <c r="C423" s="9" t="str">
        <f t="shared" si="42"/>
        <v>422</v>
      </c>
      <c r="AJ423" s="21" t="s">
        <v>135</v>
      </c>
      <c r="AK423" s="30">
        <f t="shared" si="38"/>
        <v>422</v>
      </c>
      <c r="AL423" s="30" t="str">
        <f t="shared" si="36"/>
        <v>0308422</v>
      </c>
      <c r="AM423" s="38" t="s">
        <v>1228</v>
      </c>
      <c r="AN423" s="39" t="s">
        <v>1229</v>
      </c>
    </row>
    <row r="424" spans="1:40" x14ac:dyDescent="0.25">
      <c r="A424" s="19" t="str">
        <f t="shared" si="41"/>
        <v>0423</v>
      </c>
      <c r="B424" s="10">
        <f t="shared" si="37"/>
        <v>423</v>
      </c>
      <c r="C424" s="9" t="str">
        <f t="shared" si="42"/>
        <v>423</v>
      </c>
      <c r="AJ424" s="21" t="s">
        <v>135</v>
      </c>
      <c r="AK424" s="30">
        <f t="shared" si="38"/>
        <v>423</v>
      </c>
      <c r="AL424" s="30" t="str">
        <f t="shared" si="36"/>
        <v>0308423</v>
      </c>
      <c r="AM424" s="31" t="s">
        <v>1230</v>
      </c>
      <c r="AN424" s="32" t="s">
        <v>1231</v>
      </c>
    </row>
    <row r="425" spans="1:40" x14ac:dyDescent="0.25">
      <c r="A425" s="19" t="str">
        <f t="shared" si="41"/>
        <v>0424</v>
      </c>
      <c r="B425" s="10">
        <f t="shared" si="37"/>
        <v>424</v>
      </c>
      <c r="C425" s="9" t="str">
        <f t="shared" si="42"/>
        <v>424</v>
      </c>
      <c r="AJ425" s="21" t="s">
        <v>135</v>
      </c>
      <c r="AK425" s="30">
        <f t="shared" si="38"/>
        <v>424</v>
      </c>
      <c r="AL425" s="30" t="str">
        <f t="shared" si="36"/>
        <v>0308424</v>
      </c>
      <c r="AM425" s="38" t="s">
        <v>1232</v>
      </c>
      <c r="AN425" s="39" t="s">
        <v>1233</v>
      </c>
    </row>
    <row r="426" spans="1:40" x14ac:dyDescent="0.25">
      <c r="A426" s="19" t="str">
        <f t="shared" si="41"/>
        <v>0425</v>
      </c>
      <c r="B426" s="10">
        <f t="shared" si="37"/>
        <v>425</v>
      </c>
      <c r="C426" s="9" t="str">
        <f t="shared" si="42"/>
        <v>425</v>
      </c>
      <c r="AJ426" s="21" t="s">
        <v>135</v>
      </c>
      <c r="AK426" s="30">
        <f t="shared" si="38"/>
        <v>425</v>
      </c>
      <c r="AL426" s="30" t="str">
        <f t="shared" si="36"/>
        <v>0308425</v>
      </c>
      <c r="AM426" s="31" t="s">
        <v>1234</v>
      </c>
      <c r="AN426" s="32" t="s">
        <v>1235</v>
      </c>
    </row>
    <row r="427" spans="1:40" x14ac:dyDescent="0.25">
      <c r="A427" s="19" t="str">
        <f t="shared" si="41"/>
        <v>0426</v>
      </c>
      <c r="B427" s="10">
        <f t="shared" si="37"/>
        <v>426</v>
      </c>
      <c r="C427" s="9" t="str">
        <f t="shared" si="42"/>
        <v>426</v>
      </c>
      <c r="AJ427" s="21" t="s">
        <v>135</v>
      </c>
      <c r="AK427" s="30">
        <f t="shared" si="38"/>
        <v>426</v>
      </c>
      <c r="AL427" s="30" t="str">
        <f t="shared" si="36"/>
        <v>0308426</v>
      </c>
      <c r="AM427" s="38" t="s">
        <v>1236</v>
      </c>
      <c r="AN427" s="39" t="s">
        <v>1237</v>
      </c>
    </row>
    <row r="428" spans="1:40" x14ac:dyDescent="0.25">
      <c r="A428" s="19" t="str">
        <f t="shared" si="41"/>
        <v>0427</v>
      </c>
      <c r="B428" s="10">
        <f t="shared" si="37"/>
        <v>427</v>
      </c>
      <c r="C428" s="9" t="str">
        <f t="shared" si="42"/>
        <v>427</v>
      </c>
      <c r="AJ428" s="21" t="s">
        <v>135</v>
      </c>
      <c r="AK428" s="30">
        <f t="shared" si="38"/>
        <v>427</v>
      </c>
      <c r="AL428" s="30" t="str">
        <f t="shared" si="36"/>
        <v>0308427</v>
      </c>
      <c r="AM428" s="31" t="s">
        <v>1238</v>
      </c>
      <c r="AN428" s="32" t="s">
        <v>1239</v>
      </c>
    </row>
    <row r="429" spans="1:40" x14ac:dyDescent="0.25">
      <c r="A429" s="19" t="str">
        <f t="shared" si="41"/>
        <v>0428</v>
      </c>
      <c r="B429" s="10">
        <f t="shared" si="37"/>
        <v>428</v>
      </c>
      <c r="C429" s="9" t="str">
        <f t="shared" si="42"/>
        <v>428</v>
      </c>
      <c r="AJ429" s="21" t="s">
        <v>135</v>
      </c>
      <c r="AK429" s="30">
        <f t="shared" si="38"/>
        <v>428</v>
      </c>
      <c r="AL429" s="30" t="str">
        <f t="shared" si="36"/>
        <v>0308428</v>
      </c>
      <c r="AM429" s="38" t="s">
        <v>1240</v>
      </c>
      <c r="AN429" s="39" t="s">
        <v>1241</v>
      </c>
    </row>
    <row r="430" spans="1:40" x14ac:dyDescent="0.25">
      <c r="A430" s="19" t="str">
        <f t="shared" si="41"/>
        <v>0429</v>
      </c>
      <c r="B430" s="10">
        <f t="shared" si="37"/>
        <v>429</v>
      </c>
      <c r="C430" s="9" t="str">
        <f t="shared" si="42"/>
        <v>429</v>
      </c>
      <c r="AJ430" s="21" t="s">
        <v>135</v>
      </c>
      <c r="AK430" s="30">
        <f t="shared" si="38"/>
        <v>429</v>
      </c>
      <c r="AL430" s="30" t="str">
        <f t="shared" si="36"/>
        <v>0308429</v>
      </c>
      <c r="AM430" s="31" t="s">
        <v>5725</v>
      </c>
      <c r="AN430" s="32" t="s">
        <v>1242</v>
      </c>
    </row>
    <row r="431" spans="1:40" x14ac:dyDescent="0.25">
      <c r="A431" s="19" t="str">
        <f t="shared" si="41"/>
        <v>0430</v>
      </c>
      <c r="B431" s="10">
        <f t="shared" si="37"/>
        <v>430</v>
      </c>
      <c r="C431" s="9" t="str">
        <f t="shared" si="42"/>
        <v>430</v>
      </c>
      <c r="AJ431" s="21" t="s">
        <v>135</v>
      </c>
      <c r="AK431" s="30">
        <f t="shared" si="38"/>
        <v>430</v>
      </c>
      <c r="AL431" s="30" t="str">
        <f t="shared" si="36"/>
        <v>0308430</v>
      </c>
      <c r="AM431" s="38" t="s">
        <v>5726</v>
      </c>
      <c r="AN431" s="39" t="s">
        <v>1243</v>
      </c>
    </row>
    <row r="432" spans="1:40" x14ac:dyDescent="0.25">
      <c r="A432" s="19" t="str">
        <f t="shared" si="41"/>
        <v>0431</v>
      </c>
      <c r="B432" s="10">
        <f t="shared" si="37"/>
        <v>431</v>
      </c>
      <c r="C432" s="9" t="str">
        <f t="shared" si="42"/>
        <v>431</v>
      </c>
      <c r="AJ432" s="21" t="s">
        <v>135</v>
      </c>
      <c r="AK432" s="30">
        <f t="shared" si="38"/>
        <v>431</v>
      </c>
      <c r="AL432" s="30" t="str">
        <f t="shared" si="36"/>
        <v>0308431</v>
      </c>
      <c r="AM432" s="31" t="s">
        <v>5727</v>
      </c>
      <c r="AN432" s="32" t="s">
        <v>1244</v>
      </c>
    </row>
    <row r="433" spans="1:40" x14ac:dyDescent="0.25">
      <c r="A433" s="19" t="str">
        <f t="shared" si="41"/>
        <v>0432</v>
      </c>
      <c r="B433" s="10">
        <f t="shared" si="37"/>
        <v>432</v>
      </c>
      <c r="C433" s="9" t="str">
        <f t="shared" si="42"/>
        <v>432</v>
      </c>
      <c r="AJ433" s="21" t="s">
        <v>135</v>
      </c>
      <c r="AK433" s="30">
        <f t="shared" si="38"/>
        <v>432</v>
      </c>
      <c r="AL433" s="30" t="str">
        <f t="shared" si="36"/>
        <v>0308432</v>
      </c>
      <c r="AM433" s="38" t="s">
        <v>5728</v>
      </c>
      <c r="AN433" s="39" t="s">
        <v>1245</v>
      </c>
    </row>
    <row r="434" spans="1:40" x14ac:dyDescent="0.25">
      <c r="A434" s="19" t="str">
        <f t="shared" si="41"/>
        <v>0433</v>
      </c>
      <c r="B434" s="10">
        <f t="shared" si="37"/>
        <v>433</v>
      </c>
      <c r="C434" s="9" t="str">
        <f t="shared" si="42"/>
        <v>433</v>
      </c>
      <c r="AJ434" s="21" t="s">
        <v>135</v>
      </c>
      <c r="AK434" s="30">
        <f t="shared" si="38"/>
        <v>433</v>
      </c>
      <c r="AL434" s="30" t="str">
        <f t="shared" si="36"/>
        <v>0308433</v>
      </c>
      <c r="AM434" s="31" t="s">
        <v>5729</v>
      </c>
      <c r="AN434" s="32" t="s">
        <v>1246</v>
      </c>
    </row>
    <row r="435" spans="1:40" x14ac:dyDescent="0.25">
      <c r="A435" s="19" t="str">
        <f t="shared" si="41"/>
        <v>0434</v>
      </c>
      <c r="B435" s="10">
        <f t="shared" si="37"/>
        <v>434</v>
      </c>
      <c r="C435" s="9" t="str">
        <f t="shared" si="42"/>
        <v>434</v>
      </c>
      <c r="AJ435" s="21" t="s">
        <v>135</v>
      </c>
      <c r="AK435" s="30">
        <f t="shared" si="38"/>
        <v>434</v>
      </c>
      <c r="AL435" s="30" t="str">
        <f t="shared" si="36"/>
        <v>0308434</v>
      </c>
      <c r="AM435" s="38" t="s">
        <v>5730</v>
      </c>
      <c r="AN435" s="39" t="s">
        <v>1247</v>
      </c>
    </row>
    <row r="436" spans="1:40" x14ac:dyDescent="0.25">
      <c r="A436" s="19" t="str">
        <f t="shared" si="41"/>
        <v>0435</v>
      </c>
      <c r="B436" s="10">
        <f t="shared" si="37"/>
        <v>435</v>
      </c>
      <c r="C436" s="9" t="str">
        <f t="shared" si="42"/>
        <v>435</v>
      </c>
      <c r="AJ436" s="21" t="s">
        <v>135</v>
      </c>
      <c r="AK436" s="30">
        <f t="shared" si="38"/>
        <v>435</v>
      </c>
      <c r="AL436" s="30" t="str">
        <f t="shared" si="36"/>
        <v>0308435</v>
      </c>
      <c r="AM436" s="31" t="s">
        <v>5731</v>
      </c>
      <c r="AN436" s="32" t="s">
        <v>1248</v>
      </c>
    </row>
    <row r="437" spans="1:40" x14ac:dyDescent="0.25">
      <c r="A437" s="19" t="str">
        <f t="shared" si="41"/>
        <v>0436</v>
      </c>
      <c r="B437" s="10">
        <f t="shared" si="37"/>
        <v>436</v>
      </c>
      <c r="C437" s="9" t="str">
        <f t="shared" si="42"/>
        <v>436</v>
      </c>
      <c r="AJ437" s="21" t="s">
        <v>135</v>
      </c>
      <c r="AK437" s="30">
        <f t="shared" si="38"/>
        <v>436</v>
      </c>
      <c r="AL437" s="30" t="str">
        <f t="shared" si="36"/>
        <v>0308436</v>
      </c>
      <c r="AM437" s="38" t="s">
        <v>5732</v>
      </c>
      <c r="AN437" s="39" t="s">
        <v>1249</v>
      </c>
    </row>
    <row r="438" spans="1:40" x14ac:dyDescent="0.25">
      <c r="A438" s="19" t="str">
        <f t="shared" si="41"/>
        <v>0437</v>
      </c>
      <c r="B438" s="10">
        <f t="shared" si="37"/>
        <v>437</v>
      </c>
      <c r="C438" s="9" t="str">
        <f t="shared" si="42"/>
        <v>437</v>
      </c>
      <c r="AJ438" s="21" t="s">
        <v>135</v>
      </c>
      <c r="AK438" s="30">
        <f t="shared" si="38"/>
        <v>437</v>
      </c>
      <c r="AL438" s="30" t="str">
        <f t="shared" si="36"/>
        <v>0308437</v>
      </c>
      <c r="AM438" s="31" t="s">
        <v>5733</v>
      </c>
      <c r="AN438" s="32" t="s">
        <v>1250</v>
      </c>
    </row>
    <row r="439" spans="1:40" x14ac:dyDescent="0.25">
      <c r="A439" s="19" t="str">
        <f t="shared" si="41"/>
        <v>0438</v>
      </c>
      <c r="B439" s="10">
        <f t="shared" si="37"/>
        <v>438</v>
      </c>
      <c r="C439" s="9" t="str">
        <f t="shared" si="42"/>
        <v>438</v>
      </c>
      <c r="AJ439" s="21" t="s">
        <v>135</v>
      </c>
      <c r="AK439" s="30">
        <f t="shared" si="38"/>
        <v>438</v>
      </c>
      <c r="AL439" s="30" t="str">
        <f t="shared" si="36"/>
        <v>0308438</v>
      </c>
      <c r="AM439" s="38" t="s">
        <v>5734</v>
      </c>
      <c r="AN439" s="39" t="s">
        <v>1251</v>
      </c>
    </row>
    <row r="440" spans="1:40" x14ac:dyDescent="0.25">
      <c r="A440" s="19" t="str">
        <f t="shared" si="41"/>
        <v>0439</v>
      </c>
      <c r="B440" s="10">
        <f t="shared" si="37"/>
        <v>439</v>
      </c>
      <c r="C440" s="9" t="str">
        <f t="shared" si="42"/>
        <v>439</v>
      </c>
      <c r="AJ440" s="21" t="s">
        <v>135</v>
      </c>
      <c r="AK440" s="30">
        <f t="shared" si="38"/>
        <v>439</v>
      </c>
      <c r="AL440" s="30" t="str">
        <f t="shared" si="36"/>
        <v>0308439</v>
      </c>
      <c r="AM440" s="31" t="s">
        <v>5735</v>
      </c>
      <c r="AN440" s="32" t="s">
        <v>1252</v>
      </c>
    </row>
    <row r="441" spans="1:40" x14ac:dyDescent="0.25">
      <c r="A441" s="19" t="str">
        <f t="shared" si="41"/>
        <v>0440</v>
      </c>
      <c r="B441" s="10">
        <f t="shared" si="37"/>
        <v>440</v>
      </c>
      <c r="C441" s="9" t="str">
        <f t="shared" si="42"/>
        <v>440</v>
      </c>
      <c r="AJ441" s="21" t="s">
        <v>135</v>
      </c>
      <c r="AK441" s="30">
        <f t="shared" si="38"/>
        <v>440</v>
      </c>
      <c r="AL441" s="30" t="str">
        <f t="shared" si="36"/>
        <v>0308440</v>
      </c>
      <c r="AM441" s="38" t="s">
        <v>5736</v>
      </c>
      <c r="AN441" s="39" t="s">
        <v>1253</v>
      </c>
    </row>
    <row r="442" spans="1:40" x14ac:dyDescent="0.25">
      <c r="A442" s="19" t="str">
        <f t="shared" si="41"/>
        <v>0441</v>
      </c>
      <c r="B442" s="10">
        <f t="shared" si="37"/>
        <v>441</v>
      </c>
      <c r="C442" s="9" t="str">
        <f t="shared" si="42"/>
        <v>441</v>
      </c>
      <c r="AJ442" s="21" t="s">
        <v>135</v>
      </c>
      <c r="AK442" s="30">
        <f t="shared" si="38"/>
        <v>441</v>
      </c>
      <c r="AL442" s="30" t="str">
        <f t="shared" si="36"/>
        <v>0308441</v>
      </c>
      <c r="AM442" s="31" t="s">
        <v>5737</v>
      </c>
      <c r="AN442" s="32" t="s">
        <v>1254</v>
      </c>
    </row>
    <row r="443" spans="1:40" x14ac:dyDescent="0.25">
      <c r="A443" s="19" t="str">
        <f t="shared" si="41"/>
        <v>0442</v>
      </c>
      <c r="B443" s="10">
        <f t="shared" si="37"/>
        <v>442</v>
      </c>
      <c r="C443" s="9" t="str">
        <f t="shared" si="42"/>
        <v>442</v>
      </c>
      <c r="AJ443" s="21" t="s">
        <v>135</v>
      </c>
      <c r="AK443" s="30">
        <f t="shared" si="38"/>
        <v>442</v>
      </c>
      <c r="AL443" s="30" t="str">
        <f t="shared" si="36"/>
        <v>0308442</v>
      </c>
      <c r="AM443" s="38" t="s">
        <v>5738</v>
      </c>
      <c r="AN443" s="39" t="s">
        <v>1255</v>
      </c>
    </row>
    <row r="444" spans="1:40" x14ac:dyDescent="0.25">
      <c r="A444" s="19" t="str">
        <f t="shared" si="41"/>
        <v>0443</v>
      </c>
      <c r="B444" s="10">
        <f t="shared" si="37"/>
        <v>443</v>
      </c>
      <c r="C444" s="9" t="str">
        <f t="shared" si="42"/>
        <v>443</v>
      </c>
      <c r="AJ444" s="21" t="s">
        <v>135</v>
      </c>
      <c r="AK444" s="30">
        <f t="shared" si="38"/>
        <v>443</v>
      </c>
      <c r="AL444" s="30" t="str">
        <f t="shared" si="36"/>
        <v>0308443</v>
      </c>
      <c r="AM444" s="31" t="s">
        <v>5739</v>
      </c>
      <c r="AN444" s="32" t="s">
        <v>1256</v>
      </c>
    </row>
    <row r="445" spans="1:40" x14ac:dyDescent="0.25">
      <c r="A445" s="19" t="str">
        <f t="shared" si="41"/>
        <v>0444</v>
      </c>
      <c r="B445" s="10">
        <f t="shared" si="37"/>
        <v>444</v>
      </c>
      <c r="C445" s="9" t="str">
        <f t="shared" si="42"/>
        <v>444</v>
      </c>
      <c r="AJ445" s="21" t="s">
        <v>135</v>
      </c>
      <c r="AK445" s="30">
        <f t="shared" si="38"/>
        <v>444</v>
      </c>
      <c r="AL445" s="30" t="str">
        <f t="shared" si="36"/>
        <v>0308444</v>
      </c>
      <c r="AM445" s="38" t="s">
        <v>5740</v>
      </c>
      <c r="AN445" s="39" t="s">
        <v>1257</v>
      </c>
    </row>
    <row r="446" spans="1:40" x14ac:dyDescent="0.25">
      <c r="A446" s="19" t="str">
        <f t="shared" si="41"/>
        <v>0445</v>
      </c>
      <c r="B446" s="10">
        <f t="shared" si="37"/>
        <v>445</v>
      </c>
      <c r="C446" s="9" t="str">
        <f t="shared" si="42"/>
        <v>445</v>
      </c>
      <c r="AJ446" s="21" t="s">
        <v>135</v>
      </c>
      <c r="AK446" s="30">
        <f t="shared" si="38"/>
        <v>445</v>
      </c>
      <c r="AL446" s="30" t="str">
        <f t="shared" si="36"/>
        <v>0308445</v>
      </c>
      <c r="AM446" s="31" t="s">
        <v>5741</v>
      </c>
      <c r="AN446" s="32" t="s">
        <v>1258</v>
      </c>
    </row>
    <row r="447" spans="1:40" x14ac:dyDescent="0.25">
      <c r="A447" s="19" t="str">
        <f t="shared" si="41"/>
        <v>0446</v>
      </c>
      <c r="B447" s="10">
        <f t="shared" si="37"/>
        <v>446</v>
      </c>
      <c r="C447" s="9" t="str">
        <f t="shared" si="42"/>
        <v>446</v>
      </c>
      <c r="AJ447" s="21" t="s">
        <v>169</v>
      </c>
      <c r="AK447" s="30">
        <f t="shared" si="38"/>
        <v>446</v>
      </c>
      <c r="AL447" s="30" t="str">
        <f t="shared" si="36"/>
        <v>0309446</v>
      </c>
      <c r="AM447" s="38" t="s">
        <v>1259</v>
      </c>
      <c r="AN447" s="39" t="s">
        <v>1260</v>
      </c>
    </row>
    <row r="448" spans="1:40" x14ac:dyDescent="0.25">
      <c r="A448" s="19" t="str">
        <f t="shared" si="41"/>
        <v>0447</v>
      </c>
      <c r="B448" s="10">
        <f t="shared" si="37"/>
        <v>447</v>
      </c>
      <c r="C448" s="9" t="str">
        <f t="shared" si="42"/>
        <v>447</v>
      </c>
      <c r="AJ448" s="21" t="s">
        <v>169</v>
      </c>
      <c r="AK448" s="30">
        <f t="shared" si="38"/>
        <v>447</v>
      </c>
      <c r="AL448" s="30" t="str">
        <f t="shared" si="36"/>
        <v>0309447</v>
      </c>
      <c r="AM448" s="31" t="s">
        <v>1261</v>
      </c>
      <c r="AN448" s="32" t="s">
        <v>1262</v>
      </c>
    </row>
    <row r="449" spans="1:40" x14ac:dyDescent="0.25">
      <c r="A449" s="19" t="str">
        <f t="shared" si="41"/>
        <v>0448</v>
      </c>
      <c r="B449" s="10">
        <f t="shared" si="37"/>
        <v>448</v>
      </c>
      <c r="C449" s="9" t="str">
        <f t="shared" si="42"/>
        <v>448</v>
      </c>
      <c r="AJ449" s="21" t="s">
        <v>169</v>
      </c>
      <c r="AK449" s="30">
        <f t="shared" si="38"/>
        <v>448</v>
      </c>
      <c r="AL449" s="30" t="str">
        <f t="shared" si="36"/>
        <v>0309448</v>
      </c>
      <c r="AM449" s="38" t="s">
        <v>1263</v>
      </c>
      <c r="AN449" s="39" t="s">
        <v>1264</v>
      </c>
    </row>
    <row r="450" spans="1:40" x14ac:dyDescent="0.25">
      <c r="A450" s="19" t="str">
        <f t="shared" si="41"/>
        <v>0449</v>
      </c>
      <c r="B450" s="10">
        <f t="shared" si="37"/>
        <v>449</v>
      </c>
      <c r="C450" s="9" t="str">
        <f t="shared" si="42"/>
        <v>449</v>
      </c>
      <c r="AJ450" s="21" t="s">
        <v>169</v>
      </c>
      <c r="AK450" s="30">
        <f t="shared" si="38"/>
        <v>449</v>
      </c>
      <c r="AL450" s="30" t="str">
        <f t="shared" si="36"/>
        <v>0309449</v>
      </c>
      <c r="AM450" s="31" t="s">
        <v>1265</v>
      </c>
      <c r="AN450" s="32" t="s">
        <v>1266</v>
      </c>
    </row>
    <row r="451" spans="1:40" x14ac:dyDescent="0.25">
      <c r="A451" s="19" t="str">
        <f t="shared" si="41"/>
        <v>0450</v>
      </c>
      <c r="B451" s="10">
        <f t="shared" si="37"/>
        <v>450</v>
      </c>
      <c r="C451" s="9" t="str">
        <f t="shared" si="42"/>
        <v>450</v>
      </c>
      <c r="AJ451" s="21" t="s">
        <v>169</v>
      </c>
      <c r="AK451" s="30">
        <f t="shared" si="38"/>
        <v>450</v>
      </c>
      <c r="AL451" s="30" t="str">
        <f t="shared" ref="AL451:AL514" si="43">CONCATENATE(AJ451,AK451)</f>
        <v>0309450</v>
      </c>
      <c r="AM451" s="38" t="s">
        <v>1267</v>
      </c>
      <c r="AN451" s="39" t="s">
        <v>1268</v>
      </c>
    </row>
    <row r="452" spans="1:40" x14ac:dyDescent="0.25">
      <c r="A452" s="19" t="str">
        <f t="shared" si="41"/>
        <v>0451</v>
      </c>
      <c r="B452" s="10">
        <f t="shared" ref="B452:B515" si="44">B451+1</f>
        <v>451</v>
      </c>
      <c r="C452" s="9" t="str">
        <f t="shared" si="42"/>
        <v>451</v>
      </c>
      <c r="AJ452" s="21" t="s">
        <v>169</v>
      </c>
      <c r="AK452" s="30">
        <f t="shared" ref="AK452:AK515" si="45">AK451+1</f>
        <v>451</v>
      </c>
      <c r="AL452" s="30" t="str">
        <f t="shared" si="43"/>
        <v>0309451</v>
      </c>
      <c r="AM452" s="31" t="s">
        <v>1269</v>
      </c>
      <c r="AN452" s="32" t="s">
        <v>1270</v>
      </c>
    </row>
    <row r="453" spans="1:40" x14ac:dyDescent="0.25">
      <c r="A453" s="19" t="str">
        <f t="shared" si="41"/>
        <v>0452</v>
      </c>
      <c r="B453" s="10">
        <f t="shared" si="44"/>
        <v>452</v>
      </c>
      <c r="C453" s="9" t="str">
        <f t="shared" si="42"/>
        <v>452</v>
      </c>
      <c r="AJ453" s="21" t="s">
        <v>169</v>
      </c>
      <c r="AK453" s="30">
        <f t="shared" si="45"/>
        <v>452</v>
      </c>
      <c r="AL453" s="30" t="str">
        <f t="shared" si="43"/>
        <v>0309452</v>
      </c>
      <c r="AM453" s="38" t="s">
        <v>1271</v>
      </c>
      <c r="AN453" s="39" t="s">
        <v>1272</v>
      </c>
    </row>
    <row r="454" spans="1:40" x14ac:dyDescent="0.25">
      <c r="A454" s="19" t="str">
        <f t="shared" si="41"/>
        <v>0453</v>
      </c>
      <c r="B454" s="10">
        <f t="shared" si="44"/>
        <v>453</v>
      </c>
      <c r="C454" s="9" t="str">
        <f t="shared" si="42"/>
        <v>453</v>
      </c>
      <c r="AJ454" s="21" t="s">
        <v>169</v>
      </c>
      <c r="AK454" s="30">
        <f t="shared" si="45"/>
        <v>453</v>
      </c>
      <c r="AL454" s="30" t="str">
        <f t="shared" si="43"/>
        <v>0309453</v>
      </c>
      <c r="AM454" s="31" t="s">
        <v>1273</v>
      </c>
      <c r="AN454" s="32" t="s">
        <v>1274</v>
      </c>
    </row>
    <row r="455" spans="1:40" x14ac:dyDescent="0.25">
      <c r="A455" s="19" t="str">
        <f t="shared" si="41"/>
        <v>0454</v>
      </c>
      <c r="B455" s="10">
        <f t="shared" si="44"/>
        <v>454</v>
      </c>
      <c r="C455" s="9" t="str">
        <f t="shared" si="42"/>
        <v>454</v>
      </c>
      <c r="AJ455" s="21" t="s">
        <v>169</v>
      </c>
      <c r="AK455" s="30">
        <f t="shared" si="45"/>
        <v>454</v>
      </c>
      <c r="AL455" s="30" t="str">
        <f t="shared" si="43"/>
        <v>0309454</v>
      </c>
      <c r="AM455" s="38" t="s">
        <v>1275</v>
      </c>
      <c r="AN455" s="39" t="s">
        <v>1276</v>
      </c>
    </row>
    <row r="456" spans="1:40" x14ac:dyDescent="0.25">
      <c r="A456" s="19" t="str">
        <f t="shared" si="41"/>
        <v>0455</v>
      </c>
      <c r="B456" s="10">
        <f t="shared" si="44"/>
        <v>455</v>
      </c>
      <c r="C456" s="9" t="str">
        <f t="shared" si="42"/>
        <v>455</v>
      </c>
      <c r="AJ456" s="21" t="s">
        <v>169</v>
      </c>
      <c r="AK456" s="30">
        <f t="shared" si="45"/>
        <v>455</v>
      </c>
      <c r="AL456" s="30" t="str">
        <f t="shared" si="43"/>
        <v>0309455</v>
      </c>
      <c r="AM456" s="31" t="s">
        <v>1277</v>
      </c>
      <c r="AN456" s="32" t="s">
        <v>1278</v>
      </c>
    </row>
    <row r="457" spans="1:40" x14ac:dyDescent="0.25">
      <c r="A457" s="19" t="str">
        <f t="shared" si="41"/>
        <v>0456</v>
      </c>
      <c r="B457" s="10">
        <f t="shared" si="44"/>
        <v>456</v>
      </c>
      <c r="C457" s="9" t="str">
        <f t="shared" si="42"/>
        <v>456</v>
      </c>
      <c r="AJ457" s="21" t="s">
        <v>169</v>
      </c>
      <c r="AK457" s="30">
        <f t="shared" si="45"/>
        <v>456</v>
      </c>
      <c r="AL457" s="30" t="str">
        <f t="shared" si="43"/>
        <v>0309456</v>
      </c>
      <c r="AM457" s="38" t="s">
        <v>1279</v>
      </c>
      <c r="AN457" s="39" t="s">
        <v>1280</v>
      </c>
    </row>
    <row r="458" spans="1:40" x14ac:dyDescent="0.25">
      <c r="A458" s="19" t="str">
        <f t="shared" si="41"/>
        <v>0457</v>
      </c>
      <c r="B458" s="10">
        <f t="shared" si="44"/>
        <v>457</v>
      </c>
      <c r="C458" s="9" t="str">
        <f t="shared" si="42"/>
        <v>457</v>
      </c>
      <c r="AJ458" s="21" t="s">
        <v>169</v>
      </c>
      <c r="AK458" s="30">
        <f t="shared" si="45"/>
        <v>457</v>
      </c>
      <c r="AL458" s="30" t="str">
        <f t="shared" si="43"/>
        <v>0309457</v>
      </c>
      <c r="AM458" s="31" t="s">
        <v>1236</v>
      </c>
      <c r="AN458" s="32" t="s">
        <v>1281</v>
      </c>
    </row>
    <row r="459" spans="1:40" x14ac:dyDescent="0.25">
      <c r="A459" s="19" t="str">
        <f t="shared" si="41"/>
        <v>0458</v>
      </c>
      <c r="B459" s="10">
        <f t="shared" si="44"/>
        <v>458</v>
      </c>
      <c r="C459" s="9" t="str">
        <f t="shared" si="42"/>
        <v>458</v>
      </c>
      <c r="AJ459" s="21" t="s">
        <v>169</v>
      </c>
      <c r="AK459" s="30">
        <f t="shared" si="45"/>
        <v>458</v>
      </c>
      <c r="AL459" s="30" t="str">
        <f t="shared" si="43"/>
        <v>0309458</v>
      </c>
      <c r="AM459" s="38" t="s">
        <v>1282</v>
      </c>
      <c r="AN459" s="39" t="s">
        <v>1283</v>
      </c>
    </row>
    <row r="460" spans="1:40" x14ac:dyDescent="0.25">
      <c r="A460" s="19" t="str">
        <f t="shared" si="41"/>
        <v>0459</v>
      </c>
      <c r="B460" s="10">
        <f t="shared" si="44"/>
        <v>459</v>
      </c>
      <c r="C460" s="9" t="str">
        <f t="shared" si="42"/>
        <v>459</v>
      </c>
      <c r="AJ460" s="21" t="s">
        <v>169</v>
      </c>
      <c r="AK460" s="30">
        <f t="shared" si="45"/>
        <v>459</v>
      </c>
      <c r="AL460" s="30" t="str">
        <f t="shared" si="43"/>
        <v>0309459</v>
      </c>
      <c r="AM460" s="31" t="s">
        <v>1284</v>
      </c>
      <c r="AN460" s="32" t="s">
        <v>1285</v>
      </c>
    </row>
    <row r="461" spans="1:40" x14ac:dyDescent="0.25">
      <c r="A461" s="19" t="str">
        <f t="shared" si="41"/>
        <v>0460</v>
      </c>
      <c r="B461" s="10">
        <f t="shared" si="44"/>
        <v>460</v>
      </c>
      <c r="C461" s="9" t="str">
        <f t="shared" si="42"/>
        <v>460</v>
      </c>
      <c r="AJ461" s="21" t="s">
        <v>169</v>
      </c>
      <c r="AK461" s="30">
        <f t="shared" si="45"/>
        <v>460</v>
      </c>
      <c r="AL461" s="30" t="str">
        <f t="shared" si="43"/>
        <v>0309460</v>
      </c>
      <c r="AM461" s="38" t="s">
        <v>1286</v>
      </c>
      <c r="AN461" s="39" t="s">
        <v>1287</v>
      </c>
    </row>
    <row r="462" spans="1:40" x14ac:dyDescent="0.25">
      <c r="A462" s="19" t="str">
        <f t="shared" si="41"/>
        <v>0461</v>
      </c>
      <c r="B462" s="10">
        <f t="shared" si="44"/>
        <v>461</v>
      </c>
      <c r="C462" s="9" t="str">
        <f t="shared" si="42"/>
        <v>461</v>
      </c>
      <c r="AJ462" s="21" t="s">
        <v>169</v>
      </c>
      <c r="AK462" s="30">
        <f t="shared" si="45"/>
        <v>461</v>
      </c>
      <c r="AL462" s="30" t="str">
        <f t="shared" si="43"/>
        <v>0309461</v>
      </c>
      <c r="AM462" s="31" t="s">
        <v>1288</v>
      </c>
      <c r="AN462" s="32" t="s">
        <v>1289</v>
      </c>
    </row>
    <row r="463" spans="1:40" x14ac:dyDescent="0.25">
      <c r="A463" s="19" t="str">
        <f t="shared" si="41"/>
        <v>0462</v>
      </c>
      <c r="B463" s="10">
        <f t="shared" si="44"/>
        <v>462</v>
      </c>
      <c r="C463" s="9" t="str">
        <f t="shared" si="42"/>
        <v>462</v>
      </c>
      <c r="AJ463" s="21" t="s">
        <v>169</v>
      </c>
      <c r="AK463" s="30">
        <f t="shared" si="45"/>
        <v>462</v>
      </c>
      <c r="AL463" s="30" t="str">
        <f t="shared" si="43"/>
        <v>0309462</v>
      </c>
      <c r="AM463" s="38" t="s">
        <v>5742</v>
      </c>
      <c r="AN463" s="39" t="s">
        <v>1290</v>
      </c>
    </row>
    <row r="464" spans="1:40" x14ac:dyDescent="0.25">
      <c r="A464" s="19" t="str">
        <f t="shared" si="41"/>
        <v>0463</v>
      </c>
      <c r="B464" s="10">
        <f t="shared" si="44"/>
        <v>463</v>
      </c>
      <c r="C464" s="9" t="str">
        <f t="shared" si="42"/>
        <v>463</v>
      </c>
      <c r="AJ464" s="21" t="s">
        <v>169</v>
      </c>
      <c r="AK464" s="30">
        <f t="shared" si="45"/>
        <v>463</v>
      </c>
      <c r="AL464" s="30" t="str">
        <f t="shared" si="43"/>
        <v>0309463</v>
      </c>
      <c r="AM464" s="31" t="s">
        <v>5743</v>
      </c>
      <c r="AN464" s="32" t="s">
        <v>1291</v>
      </c>
    </row>
    <row r="465" spans="1:40" x14ac:dyDescent="0.25">
      <c r="A465" s="19" t="str">
        <f t="shared" si="41"/>
        <v>0464</v>
      </c>
      <c r="B465" s="10">
        <f t="shared" si="44"/>
        <v>464</v>
      </c>
      <c r="C465" s="9" t="str">
        <f t="shared" si="42"/>
        <v>464</v>
      </c>
      <c r="AJ465" s="21" t="s">
        <v>169</v>
      </c>
      <c r="AK465" s="30">
        <f t="shared" si="45"/>
        <v>464</v>
      </c>
      <c r="AL465" s="30" t="str">
        <f t="shared" si="43"/>
        <v>0309464</v>
      </c>
      <c r="AM465" s="38" t="s">
        <v>5744</v>
      </c>
      <c r="AN465" s="39" t="s">
        <v>1292</v>
      </c>
    </row>
    <row r="466" spans="1:40" x14ac:dyDescent="0.25">
      <c r="A466" s="19" t="str">
        <f t="shared" si="41"/>
        <v>0465</v>
      </c>
      <c r="B466" s="10">
        <f t="shared" si="44"/>
        <v>465</v>
      </c>
      <c r="C466" s="9" t="str">
        <f t="shared" si="42"/>
        <v>465</v>
      </c>
      <c r="AJ466" s="21" t="s">
        <v>169</v>
      </c>
      <c r="AK466" s="30">
        <f t="shared" si="45"/>
        <v>465</v>
      </c>
      <c r="AL466" s="30" t="str">
        <f t="shared" si="43"/>
        <v>0309465</v>
      </c>
      <c r="AM466" s="31" t="s">
        <v>5745</v>
      </c>
      <c r="AN466" s="32" t="s">
        <v>1293</v>
      </c>
    </row>
    <row r="467" spans="1:40" x14ac:dyDescent="0.25">
      <c r="A467" s="19" t="str">
        <f t="shared" si="41"/>
        <v>0466</v>
      </c>
      <c r="B467" s="10">
        <f t="shared" si="44"/>
        <v>466</v>
      </c>
      <c r="C467" s="9" t="str">
        <f t="shared" si="42"/>
        <v>466</v>
      </c>
      <c r="AJ467" s="21" t="s">
        <v>169</v>
      </c>
      <c r="AK467" s="30">
        <f t="shared" si="45"/>
        <v>466</v>
      </c>
      <c r="AL467" s="30" t="str">
        <f t="shared" si="43"/>
        <v>0309466</v>
      </c>
      <c r="AM467" s="38" t="s">
        <v>5746</v>
      </c>
      <c r="AN467" s="39" t="s">
        <v>1294</v>
      </c>
    </row>
    <row r="468" spans="1:40" x14ac:dyDescent="0.25">
      <c r="A468" s="19" t="str">
        <f t="shared" si="41"/>
        <v>0467</v>
      </c>
      <c r="B468" s="10">
        <f t="shared" si="44"/>
        <v>467</v>
      </c>
      <c r="C468" s="9" t="str">
        <f t="shared" si="42"/>
        <v>467</v>
      </c>
      <c r="AJ468" s="21" t="s">
        <v>169</v>
      </c>
      <c r="AK468" s="30">
        <f t="shared" si="45"/>
        <v>467</v>
      </c>
      <c r="AL468" s="30" t="str">
        <f t="shared" si="43"/>
        <v>0309467</v>
      </c>
      <c r="AM468" s="31" t="s">
        <v>5747</v>
      </c>
      <c r="AN468" s="32" t="s">
        <v>1295</v>
      </c>
    </row>
    <row r="469" spans="1:40" x14ac:dyDescent="0.25">
      <c r="A469" s="19" t="str">
        <f t="shared" si="41"/>
        <v>0468</v>
      </c>
      <c r="B469" s="10">
        <f t="shared" si="44"/>
        <v>468</v>
      </c>
      <c r="C469" s="9" t="str">
        <f t="shared" si="42"/>
        <v>468</v>
      </c>
      <c r="AJ469" s="21" t="s">
        <v>183</v>
      </c>
      <c r="AK469" s="30">
        <f t="shared" si="45"/>
        <v>468</v>
      </c>
      <c r="AL469" s="30" t="str">
        <f t="shared" si="43"/>
        <v>0310468</v>
      </c>
      <c r="AM469" s="38" t="s">
        <v>1296</v>
      </c>
      <c r="AN469" s="39" t="s">
        <v>1297</v>
      </c>
    </row>
    <row r="470" spans="1:40" x14ac:dyDescent="0.25">
      <c r="A470" s="19" t="str">
        <f t="shared" si="41"/>
        <v>0469</v>
      </c>
      <c r="B470" s="10">
        <f t="shared" si="44"/>
        <v>469</v>
      </c>
      <c r="C470" s="9" t="str">
        <f t="shared" si="42"/>
        <v>469</v>
      </c>
      <c r="AJ470" s="21" t="s">
        <v>183</v>
      </c>
      <c r="AK470" s="30">
        <f t="shared" si="45"/>
        <v>469</v>
      </c>
      <c r="AL470" s="30" t="str">
        <f t="shared" si="43"/>
        <v>0310469</v>
      </c>
      <c r="AM470" s="31" t="s">
        <v>1298</v>
      </c>
      <c r="AN470" s="32" t="s">
        <v>1299</v>
      </c>
    </row>
    <row r="471" spans="1:40" x14ac:dyDescent="0.25">
      <c r="A471" s="19" t="str">
        <f t="shared" si="41"/>
        <v>0470</v>
      </c>
      <c r="B471" s="10">
        <f t="shared" si="44"/>
        <v>470</v>
      </c>
      <c r="C471" s="9" t="str">
        <f t="shared" si="42"/>
        <v>470</v>
      </c>
      <c r="AJ471" s="21" t="s">
        <v>183</v>
      </c>
      <c r="AK471" s="30">
        <f t="shared" si="45"/>
        <v>470</v>
      </c>
      <c r="AL471" s="30" t="str">
        <f t="shared" si="43"/>
        <v>0310470</v>
      </c>
      <c r="AM471" s="38" t="s">
        <v>1300</v>
      </c>
      <c r="AN471" s="39" t="s">
        <v>1301</v>
      </c>
    </row>
    <row r="472" spans="1:40" x14ac:dyDescent="0.25">
      <c r="A472" s="19" t="str">
        <f t="shared" si="41"/>
        <v>0471</v>
      </c>
      <c r="B472" s="10">
        <f t="shared" si="44"/>
        <v>471</v>
      </c>
      <c r="C472" s="9" t="str">
        <f t="shared" si="42"/>
        <v>471</v>
      </c>
      <c r="AJ472" s="21" t="s">
        <v>183</v>
      </c>
      <c r="AK472" s="30">
        <f t="shared" si="45"/>
        <v>471</v>
      </c>
      <c r="AL472" s="30" t="str">
        <f t="shared" si="43"/>
        <v>0310471</v>
      </c>
      <c r="AM472" s="31" t="s">
        <v>1302</v>
      </c>
      <c r="AN472" s="32" t="s">
        <v>1303</v>
      </c>
    </row>
    <row r="473" spans="1:40" x14ac:dyDescent="0.25">
      <c r="A473" s="19" t="str">
        <f t="shared" ref="A473:A536" si="46">TEXT(B473,"0000")</f>
        <v>0472</v>
      </c>
      <c r="B473" s="10">
        <f t="shared" si="44"/>
        <v>472</v>
      </c>
      <c r="C473" s="9" t="str">
        <f t="shared" ref="C473:C536" si="47">TEXT(B473,"00")</f>
        <v>472</v>
      </c>
      <c r="AJ473" s="21" t="s">
        <v>183</v>
      </c>
      <c r="AK473" s="30">
        <f t="shared" si="45"/>
        <v>472</v>
      </c>
      <c r="AL473" s="30" t="str">
        <f t="shared" si="43"/>
        <v>0310472</v>
      </c>
      <c r="AM473" s="38" t="s">
        <v>1304</v>
      </c>
      <c r="AN473" s="39" t="s">
        <v>1305</v>
      </c>
    </row>
    <row r="474" spans="1:40" x14ac:dyDescent="0.25">
      <c r="A474" s="19" t="str">
        <f t="shared" si="46"/>
        <v>0473</v>
      </c>
      <c r="B474" s="10">
        <f t="shared" si="44"/>
        <v>473</v>
      </c>
      <c r="C474" s="9" t="str">
        <f t="shared" si="47"/>
        <v>473</v>
      </c>
      <c r="AJ474" s="21" t="s">
        <v>183</v>
      </c>
      <c r="AK474" s="30">
        <f t="shared" si="45"/>
        <v>473</v>
      </c>
      <c r="AL474" s="30" t="str">
        <f t="shared" si="43"/>
        <v>0310473</v>
      </c>
      <c r="AM474" s="31" t="s">
        <v>1306</v>
      </c>
      <c r="AN474" s="32" t="s">
        <v>1307</v>
      </c>
    </row>
    <row r="475" spans="1:40" x14ac:dyDescent="0.25">
      <c r="A475" s="19" t="str">
        <f t="shared" si="46"/>
        <v>0474</v>
      </c>
      <c r="B475" s="10">
        <f t="shared" si="44"/>
        <v>474</v>
      </c>
      <c r="C475" s="9" t="str">
        <f t="shared" si="47"/>
        <v>474</v>
      </c>
      <c r="AJ475" s="21" t="s">
        <v>183</v>
      </c>
      <c r="AK475" s="30">
        <f t="shared" si="45"/>
        <v>474</v>
      </c>
      <c r="AL475" s="30" t="str">
        <f t="shared" si="43"/>
        <v>0310474</v>
      </c>
      <c r="AM475" s="38" t="s">
        <v>1308</v>
      </c>
      <c r="AN475" s="39" t="s">
        <v>1309</v>
      </c>
    </row>
    <row r="476" spans="1:40" x14ac:dyDescent="0.25">
      <c r="A476" s="19" t="str">
        <f t="shared" si="46"/>
        <v>0475</v>
      </c>
      <c r="B476" s="10">
        <f t="shared" si="44"/>
        <v>475</v>
      </c>
      <c r="C476" s="9" t="str">
        <f t="shared" si="47"/>
        <v>475</v>
      </c>
      <c r="AJ476" s="21" t="s">
        <v>183</v>
      </c>
      <c r="AK476" s="30">
        <f t="shared" si="45"/>
        <v>475</v>
      </c>
      <c r="AL476" s="30" t="str">
        <f t="shared" si="43"/>
        <v>0310475</v>
      </c>
      <c r="AM476" s="31" t="s">
        <v>1310</v>
      </c>
      <c r="AN476" s="32" t="s">
        <v>1311</v>
      </c>
    </row>
    <row r="477" spans="1:40" x14ac:dyDescent="0.25">
      <c r="A477" s="19" t="str">
        <f t="shared" si="46"/>
        <v>0476</v>
      </c>
      <c r="B477" s="10">
        <f t="shared" si="44"/>
        <v>476</v>
      </c>
      <c r="C477" s="9" t="str">
        <f t="shared" si="47"/>
        <v>476</v>
      </c>
      <c r="AJ477" s="21" t="s">
        <v>183</v>
      </c>
      <c r="AK477" s="30">
        <f t="shared" si="45"/>
        <v>476</v>
      </c>
      <c r="AL477" s="30" t="str">
        <f t="shared" si="43"/>
        <v>0310476</v>
      </c>
      <c r="AM477" s="38" t="s">
        <v>1312</v>
      </c>
      <c r="AN477" s="39" t="s">
        <v>1313</v>
      </c>
    </row>
    <row r="478" spans="1:40" x14ac:dyDescent="0.25">
      <c r="A478" s="19" t="str">
        <f t="shared" si="46"/>
        <v>0477</v>
      </c>
      <c r="B478" s="10">
        <f t="shared" si="44"/>
        <v>477</v>
      </c>
      <c r="C478" s="9" t="str">
        <f t="shared" si="47"/>
        <v>477</v>
      </c>
      <c r="AJ478" s="21" t="s">
        <v>183</v>
      </c>
      <c r="AK478" s="30">
        <f t="shared" si="45"/>
        <v>477</v>
      </c>
      <c r="AL478" s="30" t="str">
        <f t="shared" si="43"/>
        <v>0310477</v>
      </c>
      <c r="AM478" s="31" t="s">
        <v>1314</v>
      </c>
      <c r="AN478" s="32" t="s">
        <v>1315</v>
      </c>
    </row>
    <row r="479" spans="1:40" x14ac:dyDescent="0.25">
      <c r="A479" s="19" t="str">
        <f t="shared" si="46"/>
        <v>0478</v>
      </c>
      <c r="B479" s="10">
        <f t="shared" si="44"/>
        <v>478</v>
      </c>
      <c r="C479" s="9" t="str">
        <f t="shared" si="47"/>
        <v>478</v>
      </c>
      <c r="AJ479" s="21" t="s">
        <v>183</v>
      </c>
      <c r="AK479" s="30">
        <f t="shared" si="45"/>
        <v>478</v>
      </c>
      <c r="AL479" s="30" t="str">
        <f t="shared" si="43"/>
        <v>0310478</v>
      </c>
      <c r="AM479" s="38" t="s">
        <v>1316</v>
      </c>
      <c r="AN479" s="39" t="s">
        <v>1317</v>
      </c>
    </row>
    <row r="480" spans="1:40" x14ac:dyDescent="0.25">
      <c r="A480" s="19" t="str">
        <f t="shared" si="46"/>
        <v>0479</v>
      </c>
      <c r="B480" s="10">
        <f t="shared" si="44"/>
        <v>479</v>
      </c>
      <c r="C480" s="9" t="str">
        <f t="shared" si="47"/>
        <v>479</v>
      </c>
      <c r="AJ480" s="21" t="s">
        <v>183</v>
      </c>
      <c r="AK480" s="30">
        <f t="shared" si="45"/>
        <v>479</v>
      </c>
      <c r="AL480" s="30" t="str">
        <f t="shared" si="43"/>
        <v>0310479</v>
      </c>
      <c r="AM480" s="31" t="s">
        <v>5748</v>
      </c>
      <c r="AN480" s="32" t="s">
        <v>1318</v>
      </c>
    </row>
    <row r="481" spans="1:40" x14ac:dyDescent="0.25">
      <c r="A481" s="19" t="str">
        <f t="shared" si="46"/>
        <v>0480</v>
      </c>
      <c r="B481" s="10">
        <f t="shared" si="44"/>
        <v>480</v>
      </c>
      <c r="C481" s="9" t="str">
        <f t="shared" si="47"/>
        <v>480</v>
      </c>
      <c r="AJ481" s="21" t="s">
        <v>183</v>
      </c>
      <c r="AK481" s="30">
        <f t="shared" si="45"/>
        <v>480</v>
      </c>
      <c r="AL481" s="30" t="str">
        <f t="shared" si="43"/>
        <v>0310480</v>
      </c>
      <c r="AM481" s="38" t="s">
        <v>5749</v>
      </c>
      <c r="AN481" s="39" t="s">
        <v>1319</v>
      </c>
    </row>
    <row r="482" spans="1:40" x14ac:dyDescent="0.25">
      <c r="A482" s="19" t="str">
        <f t="shared" si="46"/>
        <v>0481</v>
      </c>
      <c r="B482" s="10">
        <f t="shared" si="44"/>
        <v>481</v>
      </c>
      <c r="C482" s="9" t="str">
        <f t="shared" si="47"/>
        <v>481</v>
      </c>
      <c r="AJ482" s="21" t="s">
        <v>183</v>
      </c>
      <c r="AK482" s="30">
        <f t="shared" si="45"/>
        <v>481</v>
      </c>
      <c r="AL482" s="30" t="str">
        <f t="shared" si="43"/>
        <v>0310481</v>
      </c>
      <c r="AM482" s="31" t="s">
        <v>5750</v>
      </c>
      <c r="AN482" s="32" t="s">
        <v>1320</v>
      </c>
    </row>
    <row r="483" spans="1:40" x14ac:dyDescent="0.25">
      <c r="A483" s="19" t="str">
        <f t="shared" si="46"/>
        <v>0482</v>
      </c>
      <c r="B483" s="10">
        <f t="shared" si="44"/>
        <v>482</v>
      </c>
      <c r="C483" s="9" t="str">
        <f t="shared" si="47"/>
        <v>482</v>
      </c>
      <c r="AJ483" s="21" t="s">
        <v>193</v>
      </c>
      <c r="AK483" s="30">
        <f t="shared" si="45"/>
        <v>482</v>
      </c>
      <c r="AL483" s="30" t="str">
        <f t="shared" si="43"/>
        <v>0311482</v>
      </c>
      <c r="AM483" s="38" t="s">
        <v>1321</v>
      </c>
      <c r="AN483" s="39" t="s">
        <v>1322</v>
      </c>
    </row>
    <row r="484" spans="1:40" x14ac:dyDescent="0.25">
      <c r="A484" s="19" t="str">
        <f t="shared" si="46"/>
        <v>0483</v>
      </c>
      <c r="B484" s="10">
        <f t="shared" si="44"/>
        <v>483</v>
      </c>
      <c r="C484" s="9" t="str">
        <f t="shared" si="47"/>
        <v>483</v>
      </c>
      <c r="AJ484" s="21" t="s">
        <v>193</v>
      </c>
      <c r="AK484" s="30">
        <f t="shared" si="45"/>
        <v>483</v>
      </c>
      <c r="AL484" s="30" t="str">
        <f t="shared" si="43"/>
        <v>0311483</v>
      </c>
      <c r="AM484" s="31" t="s">
        <v>1323</v>
      </c>
      <c r="AN484" s="32" t="s">
        <v>1324</v>
      </c>
    </row>
    <row r="485" spans="1:40" x14ac:dyDescent="0.25">
      <c r="A485" s="19" t="str">
        <f t="shared" si="46"/>
        <v>0484</v>
      </c>
      <c r="B485" s="10">
        <f t="shared" si="44"/>
        <v>484</v>
      </c>
      <c r="C485" s="9" t="str">
        <f t="shared" si="47"/>
        <v>484</v>
      </c>
      <c r="AJ485" s="21" t="s">
        <v>193</v>
      </c>
      <c r="AK485" s="30">
        <f t="shared" si="45"/>
        <v>484</v>
      </c>
      <c r="AL485" s="30" t="str">
        <f t="shared" si="43"/>
        <v>0311484</v>
      </c>
      <c r="AM485" s="38" t="s">
        <v>1325</v>
      </c>
      <c r="AN485" s="39" t="s">
        <v>1326</v>
      </c>
    </row>
    <row r="486" spans="1:40" x14ac:dyDescent="0.25">
      <c r="A486" s="19" t="str">
        <f t="shared" si="46"/>
        <v>0485</v>
      </c>
      <c r="B486" s="10">
        <f t="shared" si="44"/>
        <v>485</v>
      </c>
      <c r="C486" s="9" t="str">
        <f t="shared" si="47"/>
        <v>485</v>
      </c>
      <c r="AJ486" s="21" t="s">
        <v>193</v>
      </c>
      <c r="AK486" s="30">
        <f t="shared" si="45"/>
        <v>485</v>
      </c>
      <c r="AL486" s="30" t="str">
        <f t="shared" si="43"/>
        <v>0311485</v>
      </c>
      <c r="AM486" s="31" t="s">
        <v>1327</v>
      </c>
      <c r="AN486" s="32" t="s">
        <v>1328</v>
      </c>
    </row>
    <row r="487" spans="1:40" x14ac:dyDescent="0.25">
      <c r="A487" s="19" t="str">
        <f t="shared" si="46"/>
        <v>0486</v>
      </c>
      <c r="B487" s="10">
        <f t="shared" si="44"/>
        <v>486</v>
      </c>
      <c r="C487" s="9" t="str">
        <f t="shared" si="47"/>
        <v>486</v>
      </c>
      <c r="AJ487" s="21" t="s">
        <v>193</v>
      </c>
      <c r="AK487" s="30">
        <f t="shared" si="45"/>
        <v>486</v>
      </c>
      <c r="AL487" s="30" t="str">
        <f t="shared" si="43"/>
        <v>0311486</v>
      </c>
      <c r="AM487" s="38" t="s">
        <v>1329</v>
      </c>
      <c r="AN487" s="39" t="s">
        <v>1330</v>
      </c>
    </row>
    <row r="488" spans="1:40" x14ac:dyDescent="0.25">
      <c r="A488" s="19" t="str">
        <f t="shared" si="46"/>
        <v>0487</v>
      </c>
      <c r="B488" s="10">
        <f t="shared" si="44"/>
        <v>487</v>
      </c>
      <c r="C488" s="9" t="str">
        <f t="shared" si="47"/>
        <v>487</v>
      </c>
      <c r="AJ488" s="21" t="s">
        <v>193</v>
      </c>
      <c r="AK488" s="30">
        <f t="shared" si="45"/>
        <v>487</v>
      </c>
      <c r="AL488" s="30" t="str">
        <f t="shared" si="43"/>
        <v>0311487</v>
      </c>
      <c r="AM488" s="31" t="s">
        <v>1331</v>
      </c>
      <c r="AN488" s="32" t="s">
        <v>1332</v>
      </c>
    </row>
    <row r="489" spans="1:40" x14ac:dyDescent="0.25">
      <c r="A489" s="19" t="str">
        <f t="shared" si="46"/>
        <v>0488</v>
      </c>
      <c r="B489" s="10">
        <f t="shared" si="44"/>
        <v>488</v>
      </c>
      <c r="C489" s="9" t="str">
        <f t="shared" si="47"/>
        <v>488</v>
      </c>
      <c r="AJ489" s="21" t="s">
        <v>193</v>
      </c>
      <c r="AK489" s="30">
        <f t="shared" si="45"/>
        <v>488</v>
      </c>
      <c r="AL489" s="30" t="str">
        <f t="shared" si="43"/>
        <v>0311488</v>
      </c>
      <c r="AM489" s="38" t="s">
        <v>1216</v>
      </c>
      <c r="AN489" s="39" t="s">
        <v>1333</v>
      </c>
    </row>
    <row r="490" spans="1:40" x14ac:dyDescent="0.25">
      <c r="A490" s="19" t="str">
        <f t="shared" si="46"/>
        <v>0489</v>
      </c>
      <c r="B490" s="10">
        <f t="shared" si="44"/>
        <v>489</v>
      </c>
      <c r="C490" s="9" t="str">
        <f t="shared" si="47"/>
        <v>489</v>
      </c>
      <c r="AJ490" s="21" t="s">
        <v>193</v>
      </c>
      <c r="AK490" s="30">
        <f t="shared" si="45"/>
        <v>489</v>
      </c>
      <c r="AL490" s="30" t="str">
        <f t="shared" si="43"/>
        <v>0311489</v>
      </c>
      <c r="AM490" s="31" t="s">
        <v>582</v>
      </c>
      <c r="AN490" s="32" t="s">
        <v>1334</v>
      </c>
    </row>
    <row r="491" spans="1:40" x14ac:dyDescent="0.25">
      <c r="A491" s="19" t="str">
        <f t="shared" si="46"/>
        <v>0490</v>
      </c>
      <c r="B491" s="10">
        <f t="shared" si="44"/>
        <v>490</v>
      </c>
      <c r="C491" s="9" t="str">
        <f t="shared" si="47"/>
        <v>490</v>
      </c>
      <c r="AJ491" s="21" t="s">
        <v>193</v>
      </c>
      <c r="AK491" s="30">
        <f t="shared" si="45"/>
        <v>490</v>
      </c>
      <c r="AL491" s="30" t="str">
        <f t="shared" si="43"/>
        <v>0311490</v>
      </c>
      <c r="AM491" s="38" t="s">
        <v>1335</v>
      </c>
      <c r="AN491" s="39" t="s">
        <v>1336</v>
      </c>
    </row>
    <row r="492" spans="1:40" x14ac:dyDescent="0.25">
      <c r="A492" s="19" t="str">
        <f t="shared" si="46"/>
        <v>0491</v>
      </c>
      <c r="B492" s="10">
        <f t="shared" si="44"/>
        <v>491</v>
      </c>
      <c r="C492" s="9" t="str">
        <f t="shared" si="47"/>
        <v>491</v>
      </c>
      <c r="AJ492" s="21" t="s">
        <v>193</v>
      </c>
      <c r="AK492" s="30">
        <f t="shared" si="45"/>
        <v>491</v>
      </c>
      <c r="AL492" s="30" t="str">
        <f t="shared" si="43"/>
        <v>0311491</v>
      </c>
      <c r="AM492" s="31" t="s">
        <v>1337</v>
      </c>
      <c r="AN492" s="32" t="s">
        <v>1338</v>
      </c>
    </row>
    <row r="493" spans="1:40" x14ac:dyDescent="0.25">
      <c r="A493" s="19" t="str">
        <f t="shared" si="46"/>
        <v>0492</v>
      </c>
      <c r="B493" s="10">
        <f t="shared" si="44"/>
        <v>492</v>
      </c>
      <c r="C493" s="9" t="str">
        <f t="shared" si="47"/>
        <v>492</v>
      </c>
      <c r="AJ493" s="21" t="s">
        <v>193</v>
      </c>
      <c r="AK493" s="30">
        <f t="shared" si="45"/>
        <v>492</v>
      </c>
      <c r="AL493" s="30" t="str">
        <f t="shared" si="43"/>
        <v>0311492</v>
      </c>
      <c r="AM493" s="38" t="s">
        <v>194</v>
      </c>
      <c r="AN493" s="39" t="s">
        <v>1339</v>
      </c>
    </row>
    <row r="494" spans="1:40" x14ac:dyDescent="0.25">
      <c r="A494" s="19" t="str">
        <f t="shared" si="46"/>
        <v>0493</v>
      </c>
      <c r="B494" s="10">
        <f t="shared" si="44"/>
        <v>493</v>
      </c>
      <c r="C494" s="9" t="str">
        <f t="shared" si="47"/>
        <v>493</v>
      </c>
      <c r="AJ494" s="21" t="s">
        <v>193</v>
      </c>
      <c r="AK494" s="30">
        <f t="shared" si="45"/>
        <v>493</v>
      </c>
      <c r="AL494" s="30" t="str">
        <f t="shared" si="43"/>
        <v>0311493</v>
      </c>
      <c r="AM494" s="31" t="s">
        <v>5751</v>
      </c>
      <c r="AN494" s="32" t="s">
        <v>1340</v>
      </c>
    </row>
    <row r="495" spans="1:40" x14ac:dyDescent="0.25">
      <c r="A495" s="19" t="str">
        <f t="shared" si="46"/>
        <v>0494</v>
      </c>
      <c r="B495" s="10">
        <f t="shared" si="44"/>
        <v>494</v>
      </c>
      <c r="C495" s="9" t="str">
        <f t="shared" si="47"/>
        <v>494</v>
      </c>
      <c r="AJ495" s="21" t="s">
        <v>193</v>
      </c>
      <c r="AK495" s="30">
        <f t="shared" si="45"/>
        <v>494</v>
      </c>
      <c r="AL495" s="30" t="str">
        <f t="shared" si="43"/>
        <v>0311494</v>
      </c>
      <c r="AM495" s="38" t="s">
        <v>5752</v>
      </c>
      <c r="AN495" s="39" t="s">
        <v>1341</v>
      </c>
    </row>
    <row r="496" spans="1:40" x14ac:dyDescent="0.25">
      <c r="A496" s="19" t="str">
        <f t="shared" si="46"/>
        <v>0495</v>
      </c>
      <c r="B496" s="10">
        <f t="shared" si="44"/>
        <v>495</v>
      </c>
      <c r="C496" s="9" t="str">
        <f t="shared" si="47"/>
        <v>495</v>
      </c>
      <c r="AJ496" s="21" t="s">
        <v>193</v>
      </c>
      <c r="AK496" s="30">
        <f t="shared" si="45"/>
        <v>495</v>
      </c>
      <c r="AL496" s="30" t="str">
        <f t="shared" si="43"/>
        <v>0311495</v>
      </c>
      <c r="AM496" s="31" t="s">
        <v>5753</v>
      </c>
      <c r="AN496" s="32" t="s">
        <v>1342</v>
      </c>
    </row>
    <row r="497" spans="1:40" x14ac:dyDescent="0.25">
      <c r="A497" s="19" t="str">
        <f t="shared" si="46"/>
        <v>0496</v>
      </c>
      <c r="B497" s="10">
        <f t="shared" si="44"/>
        <v>496</v>
      </c>
      <c r="C497" s="9" t="str">
        <f t="shared" si="47"/>
        <v>496</v>
      </c>
      <c r="AJ497" s="21" t="s">
        <v>193</v>
      </c>
      <c r="AK497" s="30">
        <f t="shared" si="45"/>
        <v>496</v>
      </c>
      <c r="AL497" s="30" t="str">
        <f t="shared" si="43"/>
        <v>0311496</v>
      </c>
      <c r="AM497" s="38" t="s">
        <v>5754</v>
      </c>
      <c r="AN497" s="39" t="s">
        <v>1343</v>
      </c>
    </row>
    <row r="498" spans="1:40" x14ac:dyDescent="0.25">
      <c r="A498" s="19" t="str">
        <f t="shared" si="46"/>
        <v>0497</v>
      </c>
      <c r="B498" s="10">
        <f t="shared" si="44"/>
        <v>497</v>
      </c>
      <c r="C498" s="9" t="str">
        <f t="shared" si="47"/>
        <v>497</v>
      </c>
      <c r="AJ498" s="21" t="s">
        <v>193</v>
      </c>
      <c r="AK498" s="30">
        <f t="shared" si="45"/>
        <v>497</v>
      </c>
      <c r="AL498" s="30" t="str">
        <f t="shared" si="43"/>
        <v>0311497</v>
      </c>
      <c r="AM498" s="31" t="s">
        <v>5755</v>
      </c>
      <c r="AN498" s="32" t="s">
        <v>1344</v>
      </c>
    </row>
    <row r="499" spans="1:40" x14ac:dyDescent="0.25">
      <c r="A499" s="19" t="str">
        <f t="shared" si="46"/>
        <v>0498</v>
      </c>
      <c r="B499" s="10">
        <f t="shared" si="44"/>
        <v>498</v>
      </c>
      <c r="C499" s="9" t="str">
        <f t="shared" si="47"/>
        <v>498</v>
      </c>
      <c r="AJ499" s="21" t="s">
        <v>199</v>
      </c>
      <c r="AK499" s="30">
        <f t="shared" si="45"/>
        <v>498</v>
      </c>
      <c r="AL499" s="30" t="str">
        <f t="shared" si="43"/>
        <v>0312498</v>
      </c>
      <c r="AM499" s="38" t="s">
        <v>1345</v>
      </c>
      <c r="AN499" s="39" t="s">
        <v>1346</v>
      </c>
    </row>
    <row r="500" spans="1:40" x14ac:dyDescent="0.25">
      <c r="A500" s="19" t="str">
        <f t="shared" si="46"/>
        <v>0499</v>
      </c>
      <c r="B500" s="10">
        <f t="shared" si="44"/>
        <v>499</v>
      </c>
      <c r="C500" s="9" t="str">
        <f t="shared" si="47"/>
        <v>499</v>
      </c>
      <c r="AJ500" s="21" t="s">
        <v>199</v>
      </c>
      <c r="AK500" s="30">
        <f t="shared" si="45"/>
        <v>499</v>
      </c>
      <c r="AL500" s="30" t="str">
        <f t="shared" si="43"/>
        <v>0312499</v>
      </c>
      <c r="AM500" s="31" t="s">
        <v>1347</v>
      </c>
      <c r="AN500" s="32" t="s">
        <v>1348</v>
      </c>
    </row>
    <row r="501" spans="1:40" x14ac:dyDescent="0.25">
      <c r="A501" s="19" t="str">
        <f t="shared" si="46"/>
        <v>0500</v>
      </c>
      <c r="B501" s="10">
        <f t="shared" si="44"/>
        <v>500</v>
      </c>
      <c r="C501" s="9" t="str">
        <f t="shared" si="47"/>
        <v>500</v>
      </c>
      <c r="AJ501" s="21" t="s">
        <v>199</v>
      </c>
      <c r="AK501" s="30">
        <f t="shared" si="45"/>
        <v>500</v>
      </c>
      <c r="AL501" s="30" t="str">
        <f t="shared" si="43"/>
        <v>0312500</v>
      </c>
      <c r="AM501" s="38" t="s">
        <v>1349</v>
      </c>
      <c r="AN501" s="39" t="s">
        <v>1350</v>
      </c>
    </row>
    <row r="502" spans="1:40" x14ac:dyDescent="0.25">
      <c r="A502" s="19" t="str">
        <f t="shared" si="46"/>
        <v>0501</v>
      </c>
      <c r="B502" s="10">
        <f t="shared" si="44"/>
        <v>501</v>
      </c>
      <c r="C502" s="9" t="str">
        <f t="shared" si="47"/>
        <v>501</v>
      </c>
      <c r="AJ502" s="21" t="s">
        <v>199</v>
      </c>
      <c r="AK502" s="30">
        <f t="shared" si="45"/>
        <v>501</v>
      </c>
      <c r="AL502" s="30" t="str">
        <f t="shared" si="43"/>
        <v>0312501</v>
      </c>
      <c r="AM502" s="31" t="s">
        <v>1351</v>
      </c>
      <c r="AN502" s="32" t="s">
        <v>1352</v>
      </c>
    </row>
    <row r="503" spans="1:40" x14ac:dyDescent="0.25">
      <c r="A503" s="19" t="str">
        <f t="shared" si="46"/>
        <v>0502</v>
      </c>
      <c r="B503" s="10">
        <f t="shared" si="44"/>
        <v>502</v>
      </c>
      <c r="C503" s="9" t="str">
        <f t="shared" si="47"/>
        <v>502</v>
      </c>
      <c r="AJ503" s="21" t="s">
        <v>199</v>
      </c>
      <c r="AK503" s="30">
        <f t="shared" si="45"/>
        <v>502</v>
      </c>
      <c r="AL503" s="30" t="str">
        <f t="shared" si="43"/>
        <v>0312502</v>
      </c>
      <c r="AM503" s="38" t="s">
        <v>1353</v>
      </c>
      <c r="AN503" s="39" t="s">
        <v>1354</v>
      </c>
    </row>
    <row r="504" spans="1:40" x14ac:dyDescent="0.25">
      <c r="A504" s="19" t="str">
        <f t="shared" si="46"/>
        <v>0503</v>
      </c>
      <c r="B504" s="10">
        <f t="shared" si="44"/>
        <v>503</v>
      </c>
      <c r="C504" s="9" t="str">
        <f t="shared" si="47"/>
        <v>503</v>
      </c>
      <c r="AJ504" s="21" t="s">
        <v>199</v>
      </c>
      <c r="AK504" s="30">
        <f t="shared" si="45"/>
        <v>503</v>
      </c>
      <c r="AL504" s="30" t="str">
        <f t="shared" si="43"/>
        <v>0312503</v>
      </c>
      <c r="AM504" s="31" t="s">
        <v>1355</v>
      </c>
      <c r="AN504" s="32" t="s">
        <v>1356</v>
      </c>
    </row>
    <row r="505" spans="1:40" x14ac:dyDescent="0.25">
      <c r="A505" s="19" t="str">
        <f t="shared" si="46"/>
        <v>0504</v>
      </c>
      <c r="B505" s="10">
        <f t="shared" si="44"/>
        <v>504</v>
      </c>
      <c r="C505" s="9" t="str">
        <f t="shared" si="47"/>
        <v>504</v>
      </c>
      <c r="AJ505" s="21" t="s">
        <v>199</v>
      </c>
      <c r="AK505" s="30">
        <f t="shared" si="45"/>
        <v>504</v>
      </c>
      <c r="AL505" s="30" t="str">
        <f t="shared" si="43"/>
        <v>0312504</v>
      </c>
      <c r="AM505" s="38" t="s">
        <v>415</v>
      </c>
      <c r="AN505" s="39" t="s">
        <v>1357</v>
      </c>
    </row>
    <row r="506" spans="1:40" x14ac:dyDescent="0.25">
      <c r="A506" s="19" t="str">
        <f t="shared" si="46"/>
        <v>0505</v>
      </c>
      <c r="B506" s="10">
        <f t="shared" si="44"/>
        <v>505</v>
      </c>
      <c r="C506" s="9" t="str">
        <f t="shared" si="47"/>
        <v>505</v>
      </c>
      <c r="AJ506" s="21" t="s">
        <v>199</v>
      </c>
      <c r="AK506" s="30">
        <f t="shared" si="45"/>
        <v>505</v>
      </c>
      <c r="AL506" s="30" t="str">
        <f t="shared" si="43"/>
        <v>0312505</v>
      </c>
      <c r="AM506" s="31" t="s">
        <v>1358</v>
      </c>
      <c r="AN506" s="32" t="s">
        <v>1359</v>
      </c>
    </row>
    <row r="507" spans="1:40" x14ac:dyDescent="0.25">
      <c r="A507" s="19" t="str">
        <f t="shared" si="46"/>
        <v>0506</v>
      </c>
      <c r="B507" s="10">
        <f t="shared" si="44"/>
        <v>506</v>
      </c>
      <c r="C507" s="9" t="str">
        <f t="shared" si="47"/>
        <v>506</v>
      </c>
      <c r="AJ507" s="21" t="s">
        <v>199</v>
      </c>
      <c r="AK507" s="30">
        <f t="shared" si="45"/>
        <v>506</v>
      </c>
      <c r="AL507" s="30" t="str">
        <f t="shared" si="43"/>
        <v>0312506</v>
      </c>
      <c r="AM507" s="38" t="s">
        <v>1360</v>
      </c>
      <c r="AN507" s="39" t="s">
        <v>1361</v>
      </c>
    </row>
    <row r="508" spans="1:40" x14ac:dyDescent="0.25">
      <c r="A508" s="19" t="str">
        <f t="shared" si="46"/>
        <v>0507</v>
      </c>
      <c r="B508" s="10">
        <f t="shared" si="44"/>
        <v>507</v>
      </c>
      <c r="C508" s="9" t="str">
        <f t="shared" si="47"/>
        <v>507</v>
      </c>
      <c r="AJ508" s="21" t="s">
        <v>199</v>
      </c>
      <c r="AK508" s="30">
        <f t="shared" si="45"/>
        <v>507</v>
      </c>
      <c r="AL508" s="30" t="str">
        <f t="shared" si="43"/>
        <v>0312507</v>
      </c>
      <c r="AM508" s="31" t="s">
        <v>1362</v>
      </c>
      <c r="AN508" s="32" t="s">
        <v>1363</v>
      </c>
    </row>
    <row r="509" spans="1:40" x14ac:dyDescent="0.25">
      <c r="A509" s="19" t="str">
        <f t="shared" si="46"/>
        <v>0508</v>
      </c>
      <c r="B509" s="10">
        <f t="shared" si="44"/>
        <v>508</v>
      </c>
      <c r="C509" s="9" t="str">
        <f t="shared" si="47"/>
        <v>508</v>
      </c>
      <c r="AJ509" s="21" t="s">
        <v>199</v>
      </c>
      <c r="AK509" s="30">
        <f t="shared" si="45"/>
        <v>508</v>
      </c>
      <c r="AL509" s="30" t="str">
        <f t="shared" si="43"/>
        <v>0312508</v>
      </c>
      <c r="AM509" s="38" t="s">
        <v>1364</v>
      </c>
      <c r="AN509" s="39" t="s">
        <v>1365</v>
      </c>
    </row>
    <row r="510" spans="1:40" x14ac:dyDescent="0.25">
      <c r="A510" s="19" t="str">
        <f t="shared" si="46"/>
        <v>0509</v>
      </c>
      <c r="B510" s="10">
        <f t="shared" si="44"/>
        <v>509</v>
      </c>
      <c r="C510" s="9" t="str">
        <f t="shared" si="47"/>
        <v>509</v>
      </c>
      <c r="AJ510" s="21" t="s">
        <v>199</v>
      </c>
      <c r="AK510" s="30">
        <f t="shared" si="45"/>
        <v>509</v>
      </c>
      <c r="AL510" s="30" t="str">
        <f t="shared" si="43"/>
        <v>0312509</v>
      </c>
      <c r="AM510" s="31" t="s">
        <v>1366</v>
      </c>
      <c r="AN510" s="32" t="s">
        <v>1367</v>
      </c>
    </row>
    <row r="511" spans="1:40" x14ac:dyDescent="0.25">
      <c r="A511" s="19" t="str">
        <f t="shared" si="46"/>
        <v>0510</v>
      </c>
      <c r="B511" s="10">
        <f t="shared" si="44"/>
        <v>510</v>
      </c>
      <c r="C511" s="9" t="str">
        <f t="shared" si="47"/>
        <v>510</v>
      </c>
      <c r="AJ511" s="21" t="s">
        <v>199</v>
      </c>
      <c r="AK511" s="30">
        <f t="shared" si="45"/>
        <v>510</v>
      </c>
      <c r="AL511" s="30" t="str">
        <f t="shared" si="43"/>
        <v>0312510</v>
      </c>
      <c r="AM511" s="38" t="s">
        <v>1368</v>
      </c>
      <c r="AN511" s="39" t="s">
        <v>1369</v>
      </c>
    </row>
    <row r="512" spans="1:40" x14ac:dyDescent="0.25">
      <c r="A512" s="19" t="str">
        <f t="shared" si="46"/>
        <v>0511</v>
      </c>
      <c r="B512" s="10">
        <f t="shared" si="44"/>
        <v>511</v>
      </c>
      <c r="C512" s="9" t="str">
        <f t="shared" si="47"/>
        <v>511</v>
      </c>
      <c r="AJ512" s="21" t="s">
        <v>199</v>
      </c>
      <c r="AK512" s="30">
        <f t="shared" si="45"/>
        <v>511</v>
      </c>
      <c r="AL512" s="30" t="str">
        <f t="shared" si="43"/>
        <v>0312511</v>
      </c>
      <c r="AM512" s="31" t="s">
        <v>1370</v>
      </c>
      <c r="AN512" s="32" t="s">
        <v>1371</v>
      </c>
    </row>
    <row r="513" spans="1:40" x14ac:dyDescent="0.25">
      <c r="A513" s="19" t="str">
        <f t="shared" si="46"/>
        <v>0512</v>
      </c>
      <c r="B513" s="10">
        <f t="shared" si="44"/>
        <v>512</v>
      </c>
      <c r="C513" s="9" t="str">
        <f t="shared" si="47"/>
        <v>512</v>
      </c>
      <c r="AJ513" s="21" t="s">
        <v>199</v>
      </c>
      <c r="AK513" s="30">
        <f t="shared" si="45"/>
        <v>512</v>
      </c>
      <c r="AL513" s="30" t="str">
        <f t="shared" si="43"/>
        <v>0312512</v>
      </c>
      <c r="AM513" s="38" t="s">
        <v>1372</v>
      </c>
      <c r="AN513" s="39" t="s">
        <v>1373</v>
      </c>
    </row>
    <row r="514" spans="1:40" x14ac:dyDescent="0.25">
      <c r="A514" s="19" t="str">
        <f t="shared" si="46"/>
        <v>0513</v>
      </c>
      <c r="B514" s="10">
        <f t="shared" si="44"/>
        <v>513</v>
      </c>
      <c r="C514" s="9" t="str">
        <f t="shared" si="47"/>
        <v>513</v>
      </c>
      <c r="AJ514" s="21" t="s">
        <v>199</v>
      </c>
      <c r="AK514" s="30">
        <f t="shared" si="45"/>
        <v>513</v>
      </c>
      <c r="AL514" s="30" t="str">
        <f t="shared" si="43"/>
        <v>0312513</v>
      </c>
      <c r="AM514" s="31" t="s">
        <v>1374</v>
      </c>
      <c r="AN514" s="32" t="s">
        <v>1375</v>
      </c>
    </row>
    <row r="515" spans="1:40" x14ac:dyDescent="0.25">
      <c r="A515" s="19" t="str">
        <f t="shared" si="46"/>
        <v>0514</v>
      </c>
      <c r="B515" s="10">
        <f t="shared" si="44"/>
        <v>514</v>
      </c>
      <c r="C515" s="9" t="str">
        <f t="shared" si="47"/>
        <v>514</v>
      </c>
      <c r="AJ515" s="21" t="s">
        <v>199</v>
      </c>
      <c r="AK515" s="30">
        <f t="shared" si="45"/>
        <v>514</v>
      </c>
      <c r="AL515" s="30" t="str">
        <f t="shared" ref="AL515:AL577" si="48">CONCATENATE(AJ515,AK515)</f>
        <v>0312514</v>
      </c>
      <c r="AM515" s="38" t="s">
        <v>1376</v>
      </c>
      <c r="AN515" s="39" t="s">
        <v>1377</v>
      </c>
    </row>
    <row r="516" spans="1:40" x14ac:dyDescent="0.25">
      <c r="A516" s="19" t="str">
        <f t="shared" si="46"/>
        <v>0515</v>
      </c>
      <c r="B516" s="10">
        <f t="shared" ref="B516:B551" si="49">B515+1</f>
        <v>515</v>
      </c>
      <c r="C516" s="9" t="str">
        <f t="shared" si="47"/>
        <v>515</v>
      </c>
      <c r="AJ516" s="21" t="s">
        <v>199</v>
      </c>
      <c r="AK516" s="30">
        <f t="shared" ref="AK516:AK578" si="50">AK515+1</f>
        <v>515</v>
      </c>
      <c r="AL516" s="30" t="str">
        <f t="shared" si="48"/>
        <v>0312515</v>
      </c>
      <c r="AM516" s="31" t="s">
        <v>1378</v>
      </c>
      <c r="AN516" s="32" t="s">
        <v>1379</v>
      </c>
    </row>
    <row r="517" spans="1:40" x14ac:dyDescent="0.25">
      <c r="A517" s="19" t="str">
        <f t="shared" si="46"/>
        <v>0516</v>
      </c>
      <c r="B517" s="10">
        <f t="shared" si="49"/>
        <v>516</v>
      </c>
      <c r="C517" s="9" t="str">
        <f t="shared" si="47"/>
        <v>516</v>
      </c>
      <c r="AJ517" s="21" t="s">
        <v>199</v>
      </c>
      <c r="AK517" s="30">
        <f t="shared" si="50"/>
        <v>516</v>
      </c>
      <c r="AL517" s="30" t="str">
        <f t="shared" si="48"/>
        <v>0312516</v>
      </c>
      <c r="AM517" s="38" t="s">
        <v>1380</v>
      </c>
      <c r="AN517" s="39" t="s">
        <v>1381</v>
      </c>
    </row>
    <row r="518" spans="1:40" x14ac:dyDescent="0.25">
      <c r="A518" s="19" t="str">
        <f t="shared" si="46"/>
        <v>0517</v>
      </c>
      <c r="B518" s="10">
        <f t="shared" si="49"/>
        <v>517</v>
      </c>
      <c r="C518" s="9" t="str">
        <f t="shared" si="47"/>
        <v>517</v>
      </c>
      <c r="AJ518" s="21" t="s">
        <v>199</v>
      </c>
      <c r="AK518" s="30">
        <f t="shared" si="50"/>
        <v>517</v>
      </c>
      <c r="AL518" s="30" t="str">
        <f t="shared" si="48"/>
        <v>0312517</v>
      </c>
      <c r="AM518" s="31" t="s">
        <v>1382</v>
      </c>
      <c r="AN518" s="32" t="s">
        <v>1383</v>
      </c>
    </row>
    <row r="519" spans="1:40" x14ac:dyDescent="0.25">
      <c r="A519" s="19" t="str">
        <f t="shared" si="46"/>
        <v>0518</v>
      </c>
      <c r="B519" s="10">
        <f t="shared" si="49"/>
        <v>518</v>
      </c>
      <c r="C519" s="9" t="str">
        <f t="shared" si="47"/>
        <v>518</v>
      </c>
      <c r="AJ519" s="21" t="s">
        <v>199</v>
      </c>
      <c r="AK519" s="30">
        <f t="shared" si="50"/>
        <v>518</v>
      </c>
      <c r="AL519" s="30" t="str">
        <f t="shared" si="48"/>
        <v>0312518</v>
      </c>
      <c r="AM519" s="38" t="s">
        <v>1384</v>
      </c>
      <c r="AN519" s="39" t="s">
        <v>1385</v>
      </c>
    </row>
    <row r="520" spans="1:40" x14ac:dyDescent="0.25">
      <c r="A520" s="19" t="str">
        <f t="shared" si="46"/>
        <v>0519</v>
      </c>
      <c r="B520" s="10">
        <f t="shared" si="49"/>
        <v>519</v>
      </c>
      <c r="C520" s="9" t="str">
        <f t="shared" si="47"/>
        <v>519</v>
      </c>
      <c r="AJ520" s="21" t="s">
        <v>199</v>
      </c>
      <c r="AK520" s="30">
        <f t="shared" si="50"/>
        <v>519</v>
      </c>
      <c r="AL520" s="30" t="str">
        <f t="shared" si="48"/>
        <v>0312519</v>
      </c>
      <c r="AM520" s="31" t="s">
        <v>1386</v>
      </c>
      <c r="AN520" s="32" t="s">
        <v>1387</v>
      </c>
    </row>
    <row r="521" spans="1:40" x14ac:dyDescent="0.25">
      <c r="A521" s="19" t="str">
        <f t="shared" si="46"/>
        <v>0520</v>
      </c>
      <c r="B521" s="10">
        <f t="shared" si="49"/>
        <v>520</v>
      </c>
      <c r="C521" s="9" t="str">
        <f t="shared" si="47"/>
        <v>520</v>
      </c>
      <c r="AJ521" s="21" t="s">
        <v>199</v>
      </c>
      <c r="AK521" s="30">
        <f t="shared" si="50"/>
        <v>520</v>
      </c>
      <c r="AL521" s="30" t="str">
        <f t="shared" si="48"/>
        <v>0312520</v>
      </c>
      <c r="AM521" s="38" t="s">
        <v>1388</v>
      </c>
      <c r="AN521" s="39" t="s">
        <v>1389</v>
      </c>
    </row>
    <row r="522" spans="1:40" x14ac:dyDescent="0.25">
      <c r="A522" s="19" t="str">
        <f t="shared" si="46"/>
        <v>0521</v>
      </c>
      <c r="B522" s="10">
        <f t="shared" si="49"/>
        <v>521</v>
      </c>
      <c r="C522" s="9" t="str">
        <f t="shared" si="47"/>
        <v>521</v>
      </c>
      <c r="AJ522" s="21" t="s">
        <v>199</v>
      </c>
      <c r="AK522" s="30">
        <f t="shared" si="50"/>
        <v>521</v>
      </c>
      <c r="AL522" s="30" t="str">
        <f t="shared" si="48"/>
        <v>0312521</v>
      </c>
      <c r="AM522" s="31" t="s">
        <v>5756</v>
      </c>
      <c r="AN522" s="32" t="s">
        <v>1390</v>
      </c>
    </row>
    <row r="523" spans="1:40" x14ac:dyDescent="0.25">
      <c r="A523" s="19" t="str">
        <f t="shared" si="46"/>
        <v>0522</v>
      </c>
      <c r="B523" s="10">
        <f t="shared" si="49"/>
        <v>522</v>
      </c>
      <c r="C523" s="9" t="str">
        <f t="shared" si="47"/>
        <v>522</v>
      </c>
      <c r="AJ523" s="21" t="s">
        <v>199</v>
      </c>
      <c r="AK523" s="30">
        <f t="shared" si="50"/>
        <v>522</v>
      </c>
      <c r="AL523" s="30" t="str">
        <f t="shared" si="48"/>
        <v>0312522</v>
      </c>
      <c r="AM523" s="38" t="s">
        <v>5757</v>
      </c>
      <c r="AN523" s="39" t="s">
        <v>1391</v>
      </c>
    </row>
    <row r="524" spans="1:40" x14ac:dyDescent="0.25">
      <c r="A524" s="19" t="str">
        <f t="shared" si="46"/>
        <v>0523</v>
      </c>
      <c r="B524" s="10">
        <f t="shared" si="49"/>
        <v>523</v>
      </c>
      <c r="C524" s="9" t="str">
        <f t="shared" si="47"/>
        <v>523</v>
      </c>
      <c r="AJ524" s="21" t="s">
        <v>199</v>
      </c>
      <c r="AK524" s="30">
        <f t="shared" si="50"/>
        <v>523</v>
      </c>
      <c r="AL524" s="30" t="str">
        <f t="shared" si="48"/>
        <v>0312523</v>
      </c>
      <c r="AM524" s="31" t="s">
        <v>5758</v>
      </c>
      <c r="AN524" s="32" t="s">
        <v>1392</v>
      </c>
    </row>
    <row r="525" spans="1:40" x14ac:dyDescent="0.25">
      <c r="A525" s="19" t="str">
        <f t="shared" si="46"/>
        <v>0524</v>
      </c>
      <c r="B525" s="10">
        <f t="shared" si="49"/>
        <v>524</v>
      </c>
      <c r="C525" s="9" t="str">
        <f t="shared" si="47"/>
        <v>524</v>
      </c>
      <c r="AJ525" s="21" t="s">
        <v>199</v>
      </c>
      <c r="AK525" s="30">
        <f t="shared" si="50"/>
        <v>524</v>
      </c>
      <c r="AL525" s="30" t="str">
        <f t="shared" si="48"/>
        <v>0312524</v>
      </c>
      <c r="AM525" s="38" t="s">
        <v>5759</v>
      </c>
      <c r="AN525" s="39" t="s">
        <v>1393</v>
      </c>
    </row>
    <row r="526" spans="1:40" x14ac:dyDescent="0.25">
      <c r="A526" s="19" t="str">
        <f t="shared" si="46"/>
        <v>0525</v>
      </c>
      <c r="B526" s="10">
        <f t="shared" si="49"/>
        <v>525</v>
      </c>
      <c r="C526" s="9" t="str">
        <f t="shared" si="47"/>
        <v>525</v>
      </c>
      <c r="AJ526" s="21" t="s">
        <v>199</v>
      </c>
      <c r="AK526" s="30">
        <f t="shared" si="50"/>
        <v>525</v>
      </c>
      <c r="AL526" s="30" t="str">
        <f t="shared" si="48"/>
        <v>0312525</v>
      </c>
      <c r="AM526" s="31" t="s">
        <v>5760</v>
      </c>
      <c r="AN526" s="32" t="s">
        <v>1394</v>
      </c>
    </row>
    <row r="527" spans="1:40" x14ac:dyDescent="0.25">
      <c r="A527" s="19" t="str">
        <f t="shared" si="46"/>
        <v>0526</v>
      </c>
      <c r="B527" s="10">
        <f t="shared" si="49"/>
        <v>526</v>
      </c>
      <c r="C527" s="9" t="str">
        <f t="shared" si="47"/>
        <v>526</v>
      </c>
      <c r="AJ527" s="21" t="s">
        <v>199</v>
      </c>
      <c r="AK527" s="30">
        <f t="shared" si="50"/>
        <v>526</v>
      </c>
      <c r="AL527" s="30" t="str">
        <f t="shared" si="48"/>
        <v>0312526</v>
      </c>
      <c r="AM527" s="38" t="s">
        <v>5761</v>
      </c>
      <c r="AN527" s="39" t="s">
        <v>1395</v>
      </c>
    </row>
    <row r="528" spans="1:40" x14ac:dyDescent="0.25">
      <c r="A528" s="19" t="str">
        <f t="shared" si="46"/>
        <v>0527</v>
      </c>
      <c r="B528" s="10">
        <f t="shared" si="49"/>
        <v>527</v>
      </c>
      <c r="C528" s="9" t="str">
        <f t="shared" si="47"/>
        <v>527</v>
      </c>
      <c r="AJ528" s="21" t="s">
        <v>199</v>
      </c>
      <c r="AK528" s="30">
        <f t="shared" si="50"/>
        <v>527</v>
      </c>
      <c r="AL528" s="30" t="str">
        <f t="shared" si="48"/>
        <v>0312527</v>
      </c>
      <c r="AM528" s="31" t="s">
        <v>5762</v>
      </c>
      <c r="AN528" s="32" t="s">
        <v>1396</v>
      </c>
    </row>
    <row r="529" spans="1:40" x14ac:dyDescent="0.25">
      <c r="A529" s="19" t="str">
        <f t="shared" si="46"/>
        <v>0528</v>
      </c>
      <c r="B529" s="10">
        <f t="shared" si="49"/>
        <v>528</v>
      </c>
      <c r="C529" s="9" t="str">
        <f t="shared" si="47"/>
        <v>528</v>
      </c>
      <c r="AJ529" s="21" t="s">
        <v>199</v>
      </c>
      <c r="AK529" s="30">
        <f t="shared" si="50"/>
        <v>528</v>
      </c>
      <c r="AL529" s="30" t="str">
        <f t="shared" si="48"/>
        <v>0312528</v>
      </c>
      <c r="AM529" s="38" t="s">
        <v>5763</v>
      </c>
      <c r="AN529" s="39" t="s">
        <v>1397</v>
      </c>
    </row>
    <row r="530" spans="1:40" x14ac:dyDescent="0.25">
      <c r="A530" s="19" t="str">
        <f t="shared" si="46"/>
        <v>0529</v>
      </c>
      <c r="B530" s="10">
        <f t="shared" si="49"/>
        <v>529</v>
      </c>
      <c r="C530" s="9" t="str">
        <f t="shared" si="47"/>
        <v>529</v>
      </c>
      <c r="AJ530" s="21" t="s">
        <v>199</v>
      </c>
      <c r="AK530" s="30">
        <f t="shared" si="50"/>
        <v>529</v>
      </c>
      <c r="AL530" s="30" t="str">
        <f t="shared" si="48"/>
        <v>0312529</v>
      </c>
      <c r="AM530" s="31" t="s">
        <v>5764</v>
      </c>
      <c r="AN530" s="32" t="s">
        <v>1398</v>
      </c>
    </row>
    <row r="531" spans="1:40" x14ac:dyDescent="0.25">
      <c r="A531" s="19" t="str">
        <f t="shared" si="46"/>
        <v>0530</v>
      </c>
      <c r="B531" s="10">
        <f t="shared" si="49"/>
        <v>530</v>
      </c>
      <c r="C531" s="9" t="str">
        <f t="shared" si="47"/>
        <v>530</v>
      </c>
      <c r="AJ531" s="21" t="s">
        <v>199</v>
      </c>
      <c r="AK531" s="30">
        <f t="shared" si="50"/>
        <v>530</v>
      </c>
      <c r="AL531" s="30" t="str">
        <f t="shared" si="48"/>
        <v>0312530</v>
      </c>
      <c r="AM531" s="38" t="s">
        <v>5765</v>
      </c>
      <c r="AN531" s="39" t="s">
        <v>1399</v>
      </c>
    </row>
    <row r="532" spans="1:40" x14ac:dyDescent="0.25">
      <c r="A532" s="19" t="str">
        <f t="shared" si="46"/>
        <v>0531</v>
      </c>
      <c r="B532" s="10">
        <f t="shared" si="49"/>
        <v>531</v>
      </c>
      <c r="C532" s="9" t="str">
        <f t="shared" si="47"/>
        <v>531</v>
      </c>
      <c r="AJ532" s="21" t="s">
        <v>199</v>
      </c>
      <c r="AK532" s="30">
        <f t="shared" si="50"/>
        <v>531</v>
      </c>
      <c r="AL532" s="30" t="str">
        <f t="shared" si="48"/>
        <v>0312531</v>
      </c>
      <c r="AM532" s="31" t="s">
        <v>5766</v>
      </c>
      <c r="AN532" s="32" t="s">
        <v>1400</v>
      </c>
    </row>
    <row r="533" spans="1:40" x14ac:dyDescent="0.25">
      <c r="A533" s="19" t="str">
        <f t="shared" si="46"/>
        <v>0532</v>
      </c>
      <c r="B533" s="10">
        <f t="shared" si="49"/>
        <v>532</v>
      </c>
      <c r="C533" s="9" t="str">
        <f t="shared" si="47"/>
        <v>532</v>
      </c>
      <c r="AJ533" s="21" t="s">
        <v>206</v>
      </c>
      <c r="AK533" s="30">
        <f t="shared" si="50"/>
        <v>532</v>
      </c>
      <c r="AL533" s="30" t="str">
        <f t="shared" si="48"/>
        <v>0313532</v>
      </c>
      <c r="AM533" s="38" t="s">
        <v>1401</v>
      </c>
      <c r="AN533" s="39" t="s">
        <v>1402</v>
      </c>
    </row>
    <row r="534" spans="1:40" x14ac:dyDescent="0.25">
      <c r="A534" s="19" t="str">
        <f t="shared" si="46"/>
        <v>0533</v>
      </c>
      <c r="B534" s="10">
        <f t="shared" si="49"/>
        <v>533</v>
      </c>
      <c r="C534" s="9" t="str">
        <f t="shared" si="47"/>
        <v>533</v>
      </c>
      <c r="AJ534" s="21" t="s">
        <v>206</v>
      </c>
      <c r="AK534" s="30">
        <f t="shared" si="50"/>
        <v>533</v>
      </c>
      <c r="AL534" s="30" t="str">
        <f t="shared" si="48"/>
        <v>0313533</v>
      </c>
      <c r="AM534" s="31" t="s">
        <v>1403</v>
      </c>
      <c r="AN534" s="32" t="s">
        <v>1404</v>
      </c>
    </row>
    <row r="535" spans="1:40" x14ac:dyDescent="0.25">
      <c r="A535" s="19" t="str">
        <f t="shared" si="46"/>
        <v>0534</v>
      </c>
      <c r="B535" s="10">
        <f t="shared" si="49"/>
        <v>534</v>
      </c>
      <c r="C535" s="9" t="str">
        <f t="shared" si="47"/>
        <v>534</v>
      </c>
      <c r="AJ535" s="21" t="s">
        <v>206</v>
      </c>
      <c r="AK535" s="30">
        <f t="shared" si="50"/>
        <v>534</v>
      </c>
      <c r="AL535" s="30" t="str">
        <f t="shared" si="48"/>
        <v>0313534</v>
      </c>
      <c r="AM535" s="38" t="s">
        <v>1405</v>
      </c>
      <c r="AN535" s="39" t="s">
        <v>1406</v>
      </c>
    </row>
    <row r="536" spans="1:40" x14ac:dyDescent="0.25">
      <c r="A536" s="19" t="str">
        <f t="shared" si="46"/>
        <v>0535</v>
      </c>
      <c r="B536" s="10">
        <f t="shared" si="49"/>
        <v>535</v>
      </c>
      <c r="C536" s="9" t="str">
        <f t="shared" si="47"/>
        <v>535</v>
      </c>
      <c r="AJ536" s="21" t="s">
        <v>206</v>
      </c>
      <c r="AK536" s="30">
        <f t="shared" si="50"/>
        <v>535</v>
      </c>
      <c r="AL536" s="30" t="str">
        <f t="shared" si="48"/>
        <v>0313535</v>
      </c>
      <c r="AM536" s="31" t="s">
        <v>1407</v>
      </c>
      <c r="AN536" s="32" t="s">
        <v>1408</v>
      </c>
    </row>
    <row r="537" spans="1:40" x14ac:dyDescent="0.25">
      <c r="A537" s="19" t="str">
        <f t="shared" ref="A537:A551" si="51">TEXT(B537,"0000")</f>
        <v>0536</v>
      </c>
      <c r="B537" s="10">
        <f t="shared" si="49"/>
        <v>536</v>
      </c>
      <c r="C537" s="9" t="str">
        <f t="shared" ref="C537:C551" si="52">TEXT(B537,"00")</f>
        <v>536</v>
      </c>
      <c r="AJ537" s="21" t="s">
        <v>206</v>
      </c>
      <c r="AK537" s="30">
        <f t="shared" si="50"/>
        <v>536</v>
      </c>
      <c r="AL537" s="30" t="str">
        <f t="shared" si="48"/>
        <v>0313536</v>
      </c>
      <c r="AM537" s="38" t="s">
        <v>1409</v>
      </c>
      <c r="AN537" s="39" t="s">
        <v>1410</v>
      </c>
    </row>
    <row r="538" spans="1:40" x14ac:dyDescent="0.25">
      <c r="A538" s="19" t="str">
        <f t="shared" si="51"/>
        <v>0537</v>
      </c>
      <c r="B538" s="10">
        <f t="shared" si="49"/>
        <v>537</v>
      </c>
      <c r="C538" s="9" t="str">
        <f t="shared" si="52"/>
        <v>537</v>
      </c>
      <c r="AJ538" s="21" t="s">
        <v>206</v>
      </c>
      <c r="AK538" s="30">
        <f t="shared" si="50"/>
        <v>537</v>
      </c>
      <c r="AL538" s="30" t="str">
        <f t="shared" si="48"/>
        <v>0313537</v>
      </c>
      <c r="AM538" s="31" t="s">
        <v>1411</v>
      </c>
      <c r="AN538" s="32" t="s">
        <v>1412</v>
      </c>
    </row>
    <row r="539" spans="1:40" x14ac:dyDescent="0.25">
      <c r="A539" s="19" t="str">
        <f t="shared" si="51"/>
        <v>0538</v>
      </c>
      <c r="B539" s="10">
        <f t="shared" si="49"/>
        <v>538</v>
      </c>
      <c r="C539" s="9" t="str">
        <f t="shared" si="52"/>
        <v>538</v>
      </c>
      <c r="AJ539" s="21" t="s">
        <v>206</v>
      </c>
      <c r="AK539" s="30">
        <f t="shared" si="50"/>
        <v>538</v>
      </c>
      <c r="AL539" s="30" t="str">
        <f t="shared" si="48"/>
        <v>0313538</v>
      </c>
      <c r="AM539" s="38" t="s">
        <v>1413</v>
      </c>
      <c r="AN539" s="39" t="s">
        <v>1414</v>
      </c>
    </row>
    <row r="540" spans="1:40" x14ac:dyDescent="0.25">
      <c r="A540" s="19" t="str">
        <f t="shared" si="51"/>
        <v>0539</v>
      </c>
      <c r="B540" s="10">
        <f t="shared" si="49"/>
        <v>539</v>
      </c>
      <c r="C540" s="9" t="str">
        <f t="shared" si="52"/>
        <v>539</v>
      </c>
      <c r="AJ540" s="21" t="s">
        <v>206</v>
      </c>
      <c r="AK540" s="30">
        <f t="shared" si="50"/>
        <v>539</v>
      </c>
      <c r="AL540" s="30" t="str">
        <f t="shared" si="48"/>
        <v>0313539</v>
      </c>
      <c r="AM540" s="31" t="s">
        <v>1415</v>
      </c>
      <c r="AN540" s="32" t="s">
        <v>1416</v>
      </c>
    </row>
    <row r="541" spans="1:40" x14ac:dyDescent="0.25">
      <c r="A541" s="19" t="str">
        <f t="shared" si="51"/>
        <v>0540</v>
      </c>
      <c r="B541" s="10">
        <f t="shared" si="49"/>
        <v>540</v>
      </c>
      <c r="C541" s="9" t="str">
        <f t="shared" si="52"/>
        <v>540</v>
      </c>
      <c r="AJ541" s="21" t="s">
        <v>206</v>
      </c>
      <c r="AK541" s="30">
        <f t="shared" si="50"/>
        <v>540</v>
      </c>
      <c r="AL541" s="30" t="str">
        <f t="shared" si="48"/>
        <v>0313540</v>
      </c>
      <c r="AM541" s="38" t="s">
        <v>1417</v>
      </c>
      <c r="AN541" s="39" t="s">
        <v>1418</v>
      </c>
    </row>
    <row r="542" spans="1:40" x14ac:dyDescent="0.25">
      <c r="A542" s="19" t="str">
        <f t="shared" si="51"/>
        <v>0541</v>
      </c>
      <c r="B542" s="10">
        <f t="shared" si="49"/>
        <v>541</v>
      </c>
      <c r="C542" s="9" t="str">
        <f t="shared" si="52"/>
        <v>541</v>
      </c>
      <c r="AJ542" s="21" t="s">
        <v>206</v>
      </c>
      <c r="AK542" s="30">
        <f t="shared" si="50"/>
        <v>541</v>
      </c>
      <c r="AL542" s="30" t="str">
        <f t="shared" si="48"/>
        <v>0313541</v>
      </c>
      <c r="AM542" s="31" t="s">
        <v>1419</v>
      </c>
      <c r="AN542" s="32" t="s">
        <v>1420</v>
      </c>
    </row>
    <row r="543" spans="1:40" x14ac:dyDescent="0.25">
      <c r="A543" s="19" t="str">
        <f t="shared" si="51"/>
        <v>0542</v>
      </c>
      <c r="B543" s="10">
        <f t="shared" si="49"/>
        <v>542</v>
      </c>
      <c r="C543" s="9" t="str">
        <f t="shared" si="52"/>
        <v>542</v>
      </c>
      <c r="AJ543" s="21" t="s">
        <v>206</v>
      </c>
      <c r="AK543" s="30">
        <f t="shared" si="50"/>
        <v>542</v>
      </c>
      <c r="AL543" s="30" t="str">
        <f t="shared" si="48"/>
        <v>0313542</v>
      </c>
      <c r="AM543" s="38" t="s">
        <v>977</v>
      </c>
      <c r="AN543" s="39" t="s">
        <v>1421</v>
      </c>
    </row>
    <row r="544" spans="1:40" x14ac:dyDescent="0.25">
      <c r="A544" s="19" t="str">
        <f t="shared" si="51"/>
        <v>0543</v>
      </c>
      <c r="B544" s="10">
        <f t="shared" si="49"/>
        <v>543</v>
      </c>
      <c r="C544" s="9" t="str">
        <f t="shared" si="52"/>
        <v>543</v>
      </c>
      <c r="AJ544" s="21" t="s">
        <v>206</v>
      </c>
      <c r="AK544" s="30">
        <f t="shared" si="50"/>
        <v>543</v>
      </c>
      <c r="AL544" s="30" t="str">
        <f t="shared" si="48"/>
        <v>0313543</v>
      </c>
      <c r="AM544" s="31" t="s">
        <v>284</v>
      </c>
      <c r="AN544" s="32" t="s">
        <v>1422</v>
      </c>
    </row>
    <row r="545" spans="1:40" x14ac:dyDescent="0.25">
      <c r="A545" s="19" t="str">
        <f t="shared" si="51"/>
        <v>0544</v>
      </c>
      <c r="B545" s="10">
        <f t="shared" si="49"/>
        <v>544</v>
      </c>
      <c r="C545" s="9" t="str">
        <f t="shared" si="52"/>
        <v>544</v>
      </c>
      <c r="AJ545" s="21" t="s">
        <v>206</v>
      </c>
      <c r="AK545" s="30">
        <f t="shared" si="50"/>
        <v>544</v>
      </c>
      <c r="AL545" s="30" t="str">
        <f t="shared" si="48"/>
        <v>0313544</v>
      </c>
      <c r="AM545" s="38" t="s">
        <v>1423</v>
      </c>
      <c r="AN545" s="39" t="s">
        <v>1424</v>
      </c>
    </row>
    <row r="546" spans="1:40" x14ac:dyDescent="0.25">
      <c r="A546" s="19" t="str">
        <f t="shared" si="51"/>
        <v>0545</v>
      </c>
      <c r="B546" s="10">
        <f t="shared" si="49"/>
        <v>545</v>
      </c>
      <c r="C546" s="9" t="str">
        <f t="shared" si="52"/>
        <v>545</v>
      </c>
      <c r="AJ546" s="21" t="s">
        <v>206</v>
      </c>
      <c r="AK546" s="30">
        <f t="shared" si="50"/>
        <v>545</v>
      </c>
      <c r="AL546" s="30" t="str">
        <f t="shared" si="48"/>
        <v>0313545</v>
      </c>
      <c r="AM546" s="31" t="s">
        <v>1425</v>
      </c>
      <c r="AN546" s="32" t="s">
        <v>1426</v>
      </c>
    </row>
    <row r="547" spans="1:40" x14ac:dyDescent="0.25">
      <c r="A547" s="19" t="str">
        <f t="shared" si="51"/>
        <v>0546</v>
      </c>
      <c r="B547" s="10">
        <f t="shared" si="49"/>
        <v>546</v>
      </c>
      <c r="C547" s="9" t="str">
        <f t="shared" si="52"/>
        <v>546</v>
      </c>
      <c r="AJ547" s="21" t="s">
        <v>206</v>
      </c>
      <c r="AK547" s="30">
        <f t="shared" si="50"/>
        <v>546</v>
      </c>
      <c r="AL547" s="30" t="str">
        <f t="shared" si="48"/>
        <v>0313546</v>
      </c>
      <c r="AM547" s="38" t="s">
        <v>1220</v>
      </c>
      <c r="AN547" s="39" t="s">
        <v>1427</v>
      </c>
    </row>
    <row r="548" spans="1:40" x14ac:dyDescent="0.25">
      <c r="A548" s="19" t="str">
        <f t="shared" si="51"/>
        <v>0547</v>
      </c>
      <c r="B548" s="10">
        <f t="shared" si="49"/>
        <v>547</v>
      </c>
      <c r="C548" s="9" t="str">
        <f t="shared" si="52"/>
        <v>547</v>
      </c>
      <c r="AJ548" s="21" t="s">
        <v>206</v>
      </c>
      <c r="AK548" s="30">
        <f t="shared" si="50"/>
        <v>547</v>
      </c>
      <c r="AL548" s="30" t="str">
        <f t="shared" si="48"/>
        <v>0313547</v>
      </c>
      <c r="AM548" s="31" t="s">
        <v>1428</v>
      </c>
      <c r="AN548" s="32" t="s">
        <v>1429</v>
      </c>
    </row>
    <row r="549" spans="1:40" x14ac:dyDescent="0.25">
      <c r="A549" s="19" t="str">
        <f t="shared" si="51"/>
        <v>0548</v>
      </c>
      <c r="B549" s="10">
        <f t="shared" si="49"/>
        <v>548</v>
      </c>
      <c r="C549" s="9" t="str">
        <f t="shared" si="52"/>
        <v>548</v>
      </c>
      <c r="AJ549" s="21" t="s">
        <v>206</v>
      </c>
      <c r="AK549" s="30">
        <f t="shared" si="50"/>
        <v>548</v>
      </c>
      <c r="AL549" s="30" t="str">
        <f t="shared" si="48"/>
        <v>0313548</v>
      </c>
      <c r="AM549" s="38" t="s">
        <v>1430</v>
      </c>
      <c r="AN549" s="39" t="s">
        <v>1431</v>
      </c>
    </row>
    <row r="550" spans="1:40" x14ac:dyDescent="0.25">
      <c r="A550" s="19" t="str">
        <f t="shared" si="51"/>
        <v>0549</v>
      </c>
      <c r="B550" s="10">
        <f t="shared" si="49"/>
        <v>549</v>
      </c>
      <c r="C550" s="9" t="str">
        <f t="shared" si="52"/>
        <v>549</v>
      </c>
      <c r="AJ550" s="21" t="s">
        <v>206</v>
      </c>
      <c r="AK550" s="30">
        <f t="shared" si="50"/>
        <v>549</v>
      </c>
      <c r="AL550" s="30" t="str">
        <f t="shared" si="48"/>
        <v>0313549</v>
      </c>
      <c r="AM550" s="31" t="s">
        <v>1432</v>
      </c>
      <c r="AN550" s="32" t="s">
        <v>1433</v>
      </c>
    </row>
    <row r="551" spans="1:40" x14ac:dyDescent="0.25">
      <c r="A551" s="19" t="str">
        <f t="shared" si="51"/>
        <v>0550</v>
      </c>
      <c r="B551" s="10">
        <f t="shared" si="49"/>
        <v>550</v>
      </c>
      <c r="C551" s="9" t="str">
        <f t="shared" si="52"/>
        <v>550</v>
      </c>
      <c r="AJ551" s="21" t="s">
        <v>206</v>
      </c>
      <c r="AK551" s="30">
        <f t="shared" si="50"/>
        <v>550</v>
      </c>
      <c r="AL551" s="30" t="str">
        <f t="shared" si="48"/>
        <v>0313550</v>
      </c>
      <c r="AM551" s="38" t="s">
        <v>1434</v>
      </c>
      <c r="AN551" s="39" t="s">
        <v>1435</v>
      </c>
    </row>
    <row r="552" spans="1:40" x14ac:dyDescent="0.25">
      <c r="AJ552" s="21" t="s">
        <v>206</v>
      </c>
      <c r="AK552" s="30" t="e">
        <f>#REF!+1</f>
        <v>#REF!</v>
      </c>
      <c r="AL552" s="30" t="e">
        <f t="shared" si="48"/>
        <v>#REF!</v>
      </c>
      <c r="AM552" s="38" t="s">
        <v>1436</v>
      </c>
      <c r="AN552" s="39" t="s">
        <v>1437</v>
      </c>
    </row>
    <row r="553" spans="1:40" x14ac:dyDescent="0.25">
      <c r="AJ553" s="21" t="s">
        <v>206</v>
      </c>
      <c r="AK553" s="30" t="e">
        <f t="shared" si="50"/>
        <v>#REF!</v>
      </c>
      <c r="AL553" s="30" t="e">
        <f t="shared" si="48"/>
        <v>#REF!</v>
      </c>
      <c r="AM553" s="31" t="s">
        <v>1438</v>
      </c>
      <c r="AN553" s="32" t="s">
        <v>1439</v>
      </c>
    </row>
    <row r="554" spans="1:40" x14ac:dyDescent="0.25">
      <c r="AJ554" s="21" t="s">
        <v>206</v>
      </c>
      <c r="AK554" s="30" t="e">
        <f t="shared" si="50"/>
        <v>#REF!</v>
      </c>
      <c r="AL554" s="30" t="e">
        <f t="shared" si="48"/>
        <v>#REF!</v>
      </c>
      <c r="AM554" s="38" t="s">
        <v>5767</v>
      </c>
      <c r="AN554" s="39" t="s">
        <v>1440</v>
      </c>
    </row>
    <row r="555" spans="1:40" x14ac:dyDescent="0.25">
      <c r="AJ555" s="21" t="s">
        <v>206</v>
      </c>
      <c r="AK555" s="30" t="e">
        <f t="shared" si="50"/>
        <v>#REF!</v>
      </c>
      <c r="AL555" s="30" t="e">
        <f t="shared" si="48"/>
        <v>#REF!</v>
      </c>
      <c r="AM555" s="31" t="s">
        <v>5768</v>
      </c>
      <c r="AN555" s="32" t="s">
        <v>1441</v>
      </c>
    </row>
    <row r="556" spans="1:40" x14ac:dyDescent="0.25">
      <c r="AJ556" s="21" t="s">
        <v>206</v>
      </c>
      <c r="AK556" s="30" t="e">
        <f t="shared" si="50"/>
        <v>#REF!</v>
      </c>
      <c r="AL556" s="30" t="e">
        <f t="shared" si="48"/>
        <v>#REF!</v>
      </c>
      <c r="AM556" s="38" t="s">
        <v>5769</v>
      </c>
      <c r="AN556" s="39" t="s">
        <v>1442</v>
      </c>
    </row>
    <row r="557" spans="1:40" x14ac:dyDescent="0.25">
      <c r="AJ557" s="21" t="s">
        <v>206</v>
      </c>
      <c r="AK557" s="30" t="e">
        <f t="shared" si="50"/>
        <v>#REF!</v>
      </c>
      <c r="AL557" s="30" t="e">
        <f t="shared" si="48"/>
        <v>#REF!</v>
      </c>
      <c r="AM557" s="31" t="s">
        <v>5770</v>
      </c>
      <c r="AN557" s="32" t="s">
        <v>1443</v>
      </c>
    </row>
    <row r="558" spans="1:40" x14ac:dyDescent="0.25">
      <c r="AJ558" s="21" t="s">
        <v>206</v>
      </c>
      <c r="AK558" s="30" t="e">
        <f t="shared" si="50"/>
        <v>#REF!</v>
      </c>
      <c r="AL558" s="30" t="e">
        <f t="shared" si="48"/>
        <v>#REF!</v>
      </c>
      <c r="AM558" s="38" t="s">
        <v>5771</v>
      </c>
      <c r="AN558" s="39" t="s">
        <v>1444</v>
      </c>
    </row>
    <row r="559" spans="1:40" x14ac:dyDescent="0.25">
      <c r="AJ559" s="21" t="s">
        <v>206</v>
      </c>
      <c r="AK559" s="30" t="e">
        <f t="shared" si="50"/>
        <v>#REF!</v>
      </c>
      <c r="AL559" s="30" t="e">
        <f t="shared" si="48"/>
        <v>#REF!</v>
      </c>
      <c r="AM559" s="31" t="s">
        <v>5772</v>
      </c>
      <c r="AN559" s="32" t="s">
        <v>1445</v>
      </c>
    </row>
    <row r="560" spans="1:40" x14ac:dyDescent="0.25">
      <c r="AJ560" s="21" t="s">
        <v>206</v>
      </c>
      <c r="AK560" s="30" t="e">
        <f t="shared" si="50"/>
        <v>#REF!</v>
      </c>
      <c r="AL560" s="30" t="e">
        <f t="shared" si="48"/>
        <v>#REF!</v>
      </c>
      <c r="AM560" s="38" t="s">
        <v>5773</v>
      </c>
      <c r="AN560" s="39" t="s">
        <v>1446</v>
      </c>
    </row>
    <row r="561" spans="36:40" x14ac:dyDescent="0.25">
      <c r="AJ561" s="21" t="s">
        <v>206</v>
      </c>
      <c r="AK561" s="30" t="e">
        <f t="shared" si="50"/>
        <v>#REF!</v>
      </c>
      <c r="AL561" s="30" t="e">
        <f t="shared" si="48"/>
        <v>#REF!</v>
      </c>
      <c r="AM561" s="31" t="s">
        <v>5774</v>
      </c>
      <c r="AN561" s="32" t="s">
        <v>1447</v>
      </c>
    </row>
    <row r="562" spans="36:40" x14ac:dyDescent="0.25">
      <c r="AJ562" s="21" t="s">
        <v>206</v>
      </c>
      <c r="AK562" s="30" t="e">
        <f t="shared" si="50"/>
        <v>#REF!</v>
      </c>
      <c r="AL562" s="30" t="e">
        <f t="shared" si="48"/>
        <v>#REF!</v>
      </c>
      <c r="AM562" s="38" t="s">
        <v>5775</v>
      </c>
      <c r="AN562" s="39" t="s">
        <v>1448</v>
      </c>
    </row>
    <row r="563" spans="36:40" x14ac:dyDescent="0.25">
      <c r="AJ563" s="21" t="s">
        <v>206</v>
      </c>
      <c r="AK563" s="30" t="e">
        <f t="shared" si="50"/>
        <v>#REF!</v>
      </c>
      <c r="AL563" s="30" t="e">
        <f t="shared" si="48"/>
        <v>#REF!</v>
      </c>
      <c r="AM563" s="31" t="s">
        <v>5776</v>
      </c>
      <c r="AN563" s="32" t="s">
        <v>1449</v>
      </c>
    </row>
    <row r="564" spans="36:40" x14ac:dyDescent="0.25">
      <c r="AJ564" s="21" t="s">
        <v>206</v>
      </c>
      <c r="AK564" s="30" t="e">
        <f t="shared" si="50"/>
        <v>#REF!</v>
      </c>
      <c r="AL564" s="30" t="e">
        <f t="shared" si="48"/>
        <v>#REF!</v>
      </c>
      <c r="AM564" s="38" t="s">
        <v>1450</v>
      </c>
      <c r="AN564" s="39" t="s">
        <v>1451</v>
      </c>
    </row>
    <row r="565" spans="36:40" x14ac:dyDescent="0.25">
      <c r="AJ565" s="21" t="s">
        <v>212</v>
      </c>
      <c r="AK565" s="30" t="e">
        <f t="shared" si="50"/>
        <v>#REF!</v>
      </c>
      <c r="AL565" s="30" t="e">
        <f t="shared" si="48"/>
        <v>#REF!</v>
      </c>
      <c r="AM565" s="31" t="s">
        <v>584</v>
      </c>
      <c r="AN565" s="32" t="s">
        <v>1452</v>
      </c>
    </row>
    <row r="566" spans="36:40" x14ac:dyDescent="0.25">
      <c r="AJ566" s="21" t="s">
        <v>212</v>
      </c>
      <c r="AK566" s="30" t="e">
        <f t="shared" si="50"/>
        <v>#REF!</v>
      </c>
      <c r="AL566" s="30" t="e">
        <f t="shared" si="48"/>
        <v>#REF!</v>
      </c>
      <c r="AM566" s="38" t="s">
        <v>1453</v>
      </c>
      <c r="AN566" s="39" t="s">
        <v>1454</v>
      </c>
    </row>
    <row r="567" spans="36:40" x14ac:dyDescent="0.25">
      <c r="AJ567" s="21" t="s">
        <v>212</v>
      </c>
      <c r="AK567" s="30" t="e">
        <f t="shared" si="50"/>
        <v>#REF!</v>
      </c>
      <c r="AL567" s="30" t="e">
        <f t="shared" si="48"/>
        <v>#REF!</v>
      </c>
      <c r="AM567" s="31" t="s">
        <v>1455</v>
      </c>
      <c r="AN567" s="32" t="s">
        <v>1456</v>
      </c>
    </row>
    <row r="568" spans="36:40" x14ac:dyDescent="0.25">
      <c r="AJ568" s="21" t="s">
        <v>212</v>
      </c>
      <c r="AK568" s="30" t="e">
        <f t="shared" si="50"/>
        <v>#REF!</v>
      </c>
      <c r="AL568" s="30" t="e">
        <f t="shared" si="48"/>
        <v>#REF!</v>
      </c>
      <c r="AM568" s="38" t="s">
        <v>5777</v>
      </c>
      <c r="AN568" s="39" t="s">
        <v>1457</v>
      </c>
    </row>
    <row r="569" spans="36:40" x14ac:dyDescent="0.25">
      <c r="AJ569" s="21" t="s">
        <v>212</v>
      </c>
      <c r="AK569" s="30" t="e">
        <f t="shared" si="50"/>
        <v>#REF!</v>
      </c>
      <c r="AL569" s="30" t="e">
        <f t="shared" si="48"/>
        <v>#REF!</v>
      </c>
      <c r="AM569" s="31" t="s">
        <v>5778</v>
      </c>
      <c r="AN569" s="32" t="s">
        <v>1458</v>
      </c>
    </row>
    <row r="570" spans="36:40" x14ac:dyDescent="0.25">
      <c r="AJ570" s="21" t="s">
        <v>98</v>
      </c>
      <c r="AK570" s="30" t="e">
        <f t="shared" si="50"/>
        <v>#REF!</v>
      </c>
      <c r="AL570" s="30" t="e">
        <f t="shared" si="48"/>
        <v>#REF!</v>
      </c>
      <c r="AM570" s="38" t="s">
        <v>99</v>
      </c>
      <c r="AN570" s="39" t="s">
        <v>1459</v>
      </c>
    </row>
    <row r="571" spans="36:40" x14ac:dyDescent="0.25">
      <c r="AJ571" s="21" t="s">
        <v>98</v>
      </c>
      <c r="AK571" s="30" t="e">
        <f t="shared" si="50"/>
        <v>#REF!</v>
      </c>
      <c r="AL571" s="30" t="e">
        <f t="shared" si="48"/>
        <v>#REF!</v>
      </c>
      <c r="AM571" s="31" t="s">
        <v>1460</v>
      </c>
      <c r="AN571" s="32" t="s">
        <v>1461</v>
      </c>
    </row>
    <row r="572" spans="36:40" x14ac:dyDescent="0.25">
      <c r="AJ572" s="21" t="s">
        <v>98</v>
      </c>
      <c r="AK572" s="30" t="e">
        <f t="shared" si="50"/>
        <v>#REF!</v>
      </c>
      <c r="AL572" s="30" t="e">
        <f t="shared" si="48"/>
        <v>#REF!</v>
      </c>
      <c r="AM572" s="38" t="s">
        <v>1462</v>
      </c>
      <c r="AN572" s="39" t="s">
        <v>1463</v>
      </c>
    </row>
    <row r="573" spans="36:40" x14ac:dyDescent="0.25">
      <c r="AJ573" s="21" t="s">
        <v>98</v>
      </c>
      <c r="AK573" s="30" t="e">
        <f t="shared" si="50"/>
        <v>#REF!</v>
      </c>
      <c r="AL573" s="30" t="e">
        <f t="shared" si="48"/>
        <v>#REF!</v>
      </c>
      <c r="AM573" s="31" t="s">
        <v>1464</v>
      </c>
      <c r="AN573" s="32" t="s">
        <v>1465</v>
      </c>
    </row>
    <row r="574" spans="36:40" x14ac:dyDescent="0.25">
      <c r="AJ574" s="21" t="s">
        <v>98</v>
      </c>
      <c r="AK574" s="30" t="e">
        <f t="shared" si="50"/>
        <v>#REF!</v>
      </c>
      <c r="AL574" s="30" t="e">
        <f t="shared" si="48"/>
        <v>#REF!</v>
      </c>
      <c r="AM574" s="38" t="s">
        <v>1466</v>
      </c>
      <c r="AN574" s="39" t="s">
        <v>1467</v>
      </c>
    </row>
    <row r="575" spans="36:40" x14ac:dyDescent="0.25">
      <c r="AJ575" s="21" t="s">
        <v>98</v>
      </c>
      <c r="AK575" s="30" t="e">
        <f t="shared" si="50"/>
        <v>#REF!</v>
      </c>
      <c r="AL575" s="30" t="e">
        <f t="shared" si="48"/>
        <v>#REF!</v>
      </c>
      <c r="AM575" s="31" t="s">
        <v>1468</v>
      </c>
      <c r="AN575" s="32" t="s">
        <v>1469</v>
      </c>
    </row>
    <row r="576" spans="36:40" x14ac:dyDescent="0.25">
      <c r="AJ576" s="21" t="s">
        <v>98</v>
      </c>
      <c r="AK576" s="30" t="e">
        <f t="shared" si="50"/>
        <v>#REF!</v>
      </c>
      <c r="AL576" s="30" t="e">
        <f t="shared" si="48"/>
        <v>#REF!</v>
      </c>
      <c r="AM576" s="38" t="s">
        <v>5779</v>
      </c>
      <c r="AN576" s="39" t="s">
        <v>1470</v>
      </c>
    </row>
    <row r="577" spans="36:40" x14ac:dyDescent="0.25">
      <c r="AJ577" s="21" t="s">
        <v>98</v>
      </c>
      <c r="AK577" s="30" t="e">
        <f t="shared" si="50"/>
        <v>#REF!</v>
      </c>
      <c r="AL577" s="30" t="e">
        <f t="shared" si="48"/>
        <v>#REF!</v>
      </c>
      <c r="AM577" s="31" t="s">
        <v>5780</v>
      </c>
      <c r="AN577" s="32" t="s">
        <v>1471</v>
      </c>
    </row>
    <row r="578" spans="36:40" x14ac:dyDescent="0.25">
      <c r="AJ578" s="21" t="s">
        <v>98</v>
      </c>
      <c r="AK578" s="30" t="e">
        <f t="shared" si="50"/>
        <v>#REF!</v>
      </c>
      <c r="AL578" s="30" t="e">
        <f t="shared" ref="AL578:AL641" si="53">CONCATENATE(AJ578,AK578)</f>
        <v>#REF!</v>
      </c>
      <c r="AM578" s="38" t="s">
        <v>5781</v>
      </c>
      <c r="AN578" s="39" t="s">
        <v>1472</v>
      </c>
    </row>
    <row r="579" spans="36:40" x14ac:dyDescent="0.25">
      <c r="AJ579" s="21" t="s">
        <v>98</v>
      </c>
      <c r="AK579" s="30" t="e">
        <f t="shared" ref="AK579:AK642" si="54">AK578+1</f>
        <v>#REF!</v>
      </c>
      <c r="AL579" s="30" t="e">
        <f t="shared" si="53"/>
        <v>#REF!</v>
      </c>
      <c r="AM579" s="31" t="s">
        <v>5782</v>
      </c>
      <c r="AN579" s="32" t="s">
        <v>1473</v>
      </c>
    </row>
    <row r="580" spans="36:40" x14ac:dyDescent="0.25">
      <c r="AJ580" s="21" t="s">
        <v>98</v>
      </c>
      <c r="AK580" s="30" t="e">
        <f t="shared" si="54"/>
        <v>#REF!</v>
      </c>
      <c r="AL580" s="30" t="e">
        <f t="shared" si="53"/>
        <v>#REF!</v>
      </c>
      <c r="AM580" s="38" t="s">
        <v>5783</v>
      </c>
      <c r="AN580" s="39" t="s">
        <v>1474</v>
      </c>
    </row>
    <row r="581" spans="36:40" x14ac:dyDescent="0.25">
      <c r="AJ581" s="21" t="s">
        <v>98</v>
      </c>
      <c r="AK581" s="30" t="e">
        <f t="shared" si="54"/>
        <v>#REF!</v>
      </c>
      <c r="AL581" s="30" t="e">
        <f t="shared" si="53"/>
        <v>#REF!</v>
      </c>
      <c r="AM581" s="31" t="s">
        <v>5784</v>
      </c>
      <c r="AN581" s="32" t="s">
        <v>1475</v>
      </c>
    </row>
    <row r="582" spans="36:40" x14ac:dyDescent="0.25">
      <c r="AJ582" s="21" t="s">
        <v>114</v>
      </c>
      <c r="AK582" s="30" t="e">
        <f t="shared" si="54"/>
        <v>#REF!</v>
      </c>
      <c r="AL582" s="30" t="e">
        <f t="shared" si="53"/>
        <v>#REF!</v>
      </c>
      <c r="AM582" s="38" t="s">
        <v>1476</v>
      </c>
      <c r="AN582" s="39" t="s">
        <v>1477</v>
      </c>
    </row>
    <row r="583" spans="36:40" x14ac:dyDescent="0.25">
      <c r="AJ583" s="21" t="s">
        <v>114</v>
      </c>
      <c r="AK583" s="30" t="e">
        <f t="shared" si="54"/>
        <v>#REF!</v>
      </c>
      <c r="AL583" s="30" t="e">
        <f t="shared" si="53"/>
        <v>#REF!</v>
      </c>
      <c r="AM583" s="31" t="s">
        <v>1478</v>
      </c>
      <c r="AN583" s="32" t="s">
        <v>1479</v>
      </c>
    </row>
    <row r="584" spans="36:40" x14ac:dyDescent="0.25">
      <c r="AJ584" s="21" t="s">
        <v>114</v>
      </c>
      <c r="AK584" s="30" t="e">
        <f t="shared" si="54"/>
        <v>#REF!</v>
      </c>
      <c r="AL584" s="30" t="e">
        <f t="shared" si="53"/>
        <v>#REF!</v>
      </c>
      <c r="AM584" s="38" t="s">
        <v>1480</v>
      </c>
      <c r="AN584" s="39" t="s">
        <v>1481</v>
      </c>
    </row>
    <row r="585" spans="36:40" x14ac:dyDescent="0.25">
      <c r="AJ585" s="21" t="s">
        <v>114</v>
      </c>
      <c r="AK585" s="30" t="e">
        <f t="shared" si="54"/>
        <v>#REF!</v>
      </c>
      <c r="AL585" s="30" t="e">
        <f t="shared" si="53"/>
        <v>#REF!</v>
      </c>
      <c r="AM585" s="31" t="s">
        <v>1482</v>
      </c>
      <c r="AN585" s="32" t="s">
        <v>1483</v>
      </c>
    </row>
    <row r="586" spans="36:40" x14ac:dyDescent="0.25">
      <c r="AJ586" s="21" t="s">
        <v>114</v>
      </c>
      <c r="AK586" s="30" t="e">
        <f t="shared" si="54"/>
        <v>#REF!</v>
      </c>
      <c r="AL586" s="30" t="e">
        <f t="shared" si="53"/>
        <v>#REF!</v>
      </c>
      <c r="AM586" s="38" t="s">
        <v>1484</v>
      </c>
      <c r="AN586" s="39" t="s">
        <v>1485</v>
      </c>
    </row>
    <row r="587" spans="36:40" x14ac:dyDescent="0.25">
      <c r="AJ587" s="21" t="s">
        <v>114</v>
      </c>
      <c r="AK587" s="30" t="e">
        <f t="shared" si="54"/>
        <v>#REF!</v>
      </c>
      <c r="AL587" s="30" t="e">
        <f t="shared" si="53"/>
        <v>#REF!</v>
      </c>
      <c r="AM587" s="31" t="s">
        <v>1486</v>
      </c>
      <c r="AN587" s="32" t="s">
        <v>1487</v>
      </c>
    </row>
    <row r="588" spans="36:40" x14ac:dyDescent="0.25">
      <c r="AJ588" s="21" t="s">
        <v>114</v>
      </c>
      <c r="AK588" s="30" t="e">
        <f t="shared" si="54"/>
        <v>#REF!</v>
      </c>
      <c r="AL588" s="30" t="e">
        <f t="shared" si="53"/>
        <v>#REF!</v>
      </c>
      <c r="AM588" s="38" t="s">
        <v>1488</v>
      </c>
      <c r="AN588" s="39" t="s">
        <v>1489</v>
      </c>
    </row>
    <row r="589" spans="36:40" x14ac:dyDescent="0.25">
      <c r="AJ589" s="21" t="s">
        <v>114</v>
      </c>
      <c r="AK589" s="30" t="e">
        <f t="shared" si="54"/>
        <v>#REF!</v>
      </c>
      <c r="AL589" s="30" t="e">
        <f t="shared" si="53"/>
        <v>#REF!</v>
      </c>
      <c r="AM589" s="31" t="s">
        <v>1490</v>
      </c>
      <c r="AN589" s="32" t="s">
        <v>1491</v>
      </c>
    </row>
    <row r="590" spans="36:40" x14ac:dyDescent="0.25">
      <c r="AJ590" s="21" t="s">
        <v>114</v>
      </c>
      <c r="AK590" s="30" t="e">
        <f t="shared" si="54"/>
        <v>#REF!</v>
      </c>
      <c r="AL590" s="30" t="e">
        <f t="shared" si="53"/>
        <v>#REF!</v>
      </c>
      <c r="AM590" s="38" t="s">
        <v>1492</v>
      </c>
      <c r="AN590" s="39" t="s">
        <v>1493</v>
      </c>
    </row>
    <row r="591" spans="36:40" x14ac:dyDescent="0.25">
      <c r="AJ591" s="21" t="s">
        <v>114</v>
      </c>
      <c r="AK591" s="30" t="e">
        <f t="shared" si="54"/>
        <v>#REF!</v>
      </c>
      <c r="AL591" s="30" t="e">
        <f t="shared" si="53"/>
        <v>#REF!</v>
      </c>
      <c r="AM591" s="31" t="s">
        <v>1494</v>
      </c>
      <c r="AN591" s="32" t="s">
        <v>1495</v>
      </c>
    </row>
    <row r="592" spans="36:40" x14ac:dyDescent="0.25">
      <c r="AJ592" s="21" t="s">
        <v>114</v>
      </c>
      <c r="AK592" s="30" t="e">
        <f t="shared" si="54"/>
        <v>#REF!</v>
      </c>
      <c r="AL592" s="30" t="e">
        <f t="shared" si="53"/>
        <v>#REF!</v>
      </c>
      <c r="AM592" s="38" t="s">
        <v>1496</v>
      </c>
      <c r="AN592" s="39" t="s">
        <v>1497</v>
      </c>
    </row>
    <row r="593" spans="36:40" x14ac:dyDescent="0.25">
      <c r="AJ593" s="21" t="s">
        <v>114</v>
      </c>
      <c r="AK593" s="30" t="e">
        <f t="shared" si="54"/>
        <v>#REF!</v>
      </c>
      <c r="AL593" s="30" t="e">
        <f t="shared" si="53"/>
        <v>#REF!</v>
      </c>
      <c r="AM593" s="31" t="s">
        <v>1498</v>
      </c>
      <c r="AN593" s="32" t="s">
        <v>1499</v>
      </c>
    </row>
    <row r="594" spans="36:40" x14ac:dyDescent="0.25">
      <c r="AJ594" s="21" t="s">
        <v>114</v>
      </c>
      <c r="AK594" s="30" t="e">
        <f t="shared" si="54"/>
        <v>#REF!</v>
      </c>
      <c r="AL594" s="30" t="e">
        <f t="shared" si="53"/>
        <v>#REF!</v>
      </c>
      <c r="AM594" s="38" t="s">
        <v>1500</v>
      </c>
      <c r="AN594" s="39" t="s">
        <v>1501</v>
      </c>
    </row>
    <row r="595" spans="36:40" x14ac:dyDescent="0.25">
      <c r="AJ595" s="21" t="s">
        <v>114</v>
      </c>
      <c r="AK595" s="30" t="e">
        <f t="shared" si="54"/>
        <v>#REF!</v>
      </c>
      <c r="AL595" s="30" t="e">
        <f t="shared" si="53"/>
        <v>#REF!</v>
      </c>
      <c r="AM595" s="31" t="s">
        <v>1502</v>
      </c>
      <c r="AN595" s="32" t="s">
        <v>1503</v>
      </c>
    </row>
    <row r="596" spans="36:40" x14ac:dyDescent="0.25">
      <c r="AJ596" s="21" t="s">
        <v>114</v>
      </c>
      <c r="AK596" s="30" t="e">
        <f t="shared" si="54"/>
        <v>#REF!</v>
      </c>
      <c r="AL596" s="30" t="e">
        <f t="shared" si="53"/>
        <v>#REF!</v>
      </c>
      <c r="AM596" s="38" t="s">
        <v>1504</v>
      </c>
      <c r="AN596" s="39" t="s">
        <v>1505</v>
      </c>
    </row>
    <row r="597" spans="36:40" x14ac:dyDescent="0.25">
      <c r="AJ597" s="21" t="s">
        <v>114</v>
      </c>
      <c r="AK597" s="30" t="e">
        <f t="shared" si="54"/>
        <v>#REF!</v>
      </c>
      <c r="AL597" s="30" t="e">
        <f t="shared" si="53"/>
        <v>#REF!</v>
      </c>
      <c r="AM597" s="31" t="s">
        <v>1506</v>
      </c>
      <c r="AN597" s="32" t="s">
        <v>1507</v>
      </c>
    </row>
    <row r="598" spans="36:40" x14ac:dyDescent="0.25">
      <c r="AJ598" s="21" t="s">
        <v>114</v>
      </c>
      <c r="AK598" s="30" t="e">
        <f t="shared" si="54"/>
        <v>#REF!</v>
      </c>
      <c r="AL598" s="30" t="e">
        <f t="shared" si="53"/>
        <v>#REF!</v>
      </c>
      <c r="AM598" s="38" t="s">
        <v>1508</v>
      </c>
      <c r="AN598" s="39" t="s">
        <v>1509</v>
      </c>
    </row>
    <row r="599" spans="36:40" x14ac:dyDescent="0.25">
      <c r="AJ599" s="21" t="s">
        <v>114</v>
      </c>
      <c r="AK599" s="30" t="e">
        <f t="shared" si="54"/>
        <v>#REF!</v>
      </c>
      <c r="AL599" s="30" t="e">
        <f t="shared" si="53"/>
        <v>#REF!</v>
      </c>
      <c r="AM599" s="31" t="s">
        <v>1510</v>
      </c>
      <c r="AN599" s="32" t="s">
        <v>1511</v>
      </c>
    </row>
    <row r="600" spans="36:40" x14ac:dyDescent="0.25">
      <c r="AJ600" s="21" t="s">
        <v>114</v>
      </c>
      <c r="AK600" s="30" t="e">
        <f t="shared" si="54"/>
        <v>#REF!</v>
      </c>
      <c r="AL600" s="30" t="e">
        <f t="shared" si="53"/>
        <v>#REF!</v>
      </c>
      <c r="AM600" s="38" t="s">
        <v>1512</v>
      </c>
      <c r="AN600" s="39" t="s">
        <v>1513</v>
      </c>
    </row>
    <row r="601" spans="36:40" x14ac:dyDescent="0.25">
      <c r="AJ601" s="21" t="s">
        <v>114</v>
      </c>
      <c r="AK601" s="30" t="e">
        <f t="shared" si="54"/>
        <v>#REF!</v>
      </c>
      <c r="AL601" s="30" t="e">
        <f t="shared" si="53"/>
        <v>#REF!</v>
      </c>
      <c r="AM601" s="31" t="s">
        <v>1514</v>
      </c>
      <c r="AN601" s="32" t="s">
        <v>1515</v>
      </c>
    </row>
    <row r="602" spans="36:40" x14ac:dyDescent="0.25">
      <c r="AJ602" s="21" t="s">
        <v>114</v>
      </c>
      <c r="AK602" s="30" t="e">
        <f t="shared" si="54"/>
        <v>#REF!</v>
      </c>
      <c r="AL602" s="30" t="e">
        <f t="shared" si="53"/>
        <v>#REF!</v>
      </c>
      <c r="AM602" s="38" t="s">
        <v>1516</v>
      </c>
      <c r="AN602" s="39" t="s">
        <v>1517</v>
      </c>
    </row>
    <row r="603" spans="36:40" x14ac:dyDescent="0.25">
      <c r="AJ603" s="21" t="s">
        <v>114</v>
      </c>
      <c r="AK603" s="30" t="e">
        <f t="shared" si="54"/>
        <v>#REF!</v>
      </c>
      <c r="AL603" s="30" t="e">
        <f t="shared" si="53"/>
        <v>#REF!</v>
      </c>
      <c r="AM603" s="31" t="s">
        <v>1518</v>
      </c>
      <c r="AN603" s="32" t="s">
        <v>1519</v>
      </c>
    </row>
    <row r="604" spans="36:40" x14ac:dyDescent="0.25">
      <c r="AJ604" s="21" t="s">
        <v>114</v>
      </c>
      <c r="AK604" s="30" t="e">
        <f t="shared" si="54"/>
        <v>#REF!</v>
      </c>
      <c r="AL604" s="30" t="e">
        <f t="shared" si="53"/>
        <v>#REF!</v>
      </c>
      <c r="AM604" s="38" t="s">
        <v>1520</v>
      </c>
      <c r="AN604" s="39" t="s">
        <v>1521</v>
      </c>
    </row>
    <row r="605" spans="36:40" x14ac:dyDescent="0.25">
      <c r="AJ605" s="21" t="s">
        <v>114</v>
      </c>
      <c r="AK605" s="30" t="e">
        <f t="shared" si="54"/>
        <v>#REF!</v>
      </c>
      <c r="AL605" s="30" t="e">
        <f t="shared" si="53"/>
        <v>#REF!</v>
      </c>
      <c r="AM605" s="31" t="s">
        <v>1522</v>
      </c>
      <c r="AN605" s="32" t="s">
        <v>1523</v>
      </c>
    </row>
    <row r="606" spans="36:40" x14ac:dyDescent="0.25">
      <c r="AJ606" s="21" t="s">
        <v>114</v>
      </c>
      <c r="AK606" s="30" t="e">
        <f t="shared" si="54"/>
        <v>#REF!</v>
      </c>
      <c r="AL606" s="30" t="e">
        <f t="shared" si="53"/>
        <v>#REF!</v>
      </c>
      <c r="AM606" s="38" t="s">
        <v>1524</v>
      </c>
      <c r="AN606" s="39" t="s">
        <v>1525</v>
      </c>
    </row>
    <row r="607" spans="36:40" x14ac:dyDescent="0.25">
      <c r="AJ607" s="21" t="s">
        <v>114</v>
      </c>
      <c r="AK607" s="30" t="e">
        <f t="shared" si="54"/>
        <v>#REF!</v>
      </c>
      <c r="AL607" s="30" t="e">
        <f t="shared" si="53"/>
        <v>#REF!</v>
      </c>
      <c r="AM607" s="31" t="s">
        <v>1526</v>
      </c>
      <c r="AN607" s="32" t="s">
        <v>1527</v>
      </c>
    </row>
    <row r="608" spans="36:40" x14ac:dyDescent="0.25">
      <c r="AJ608" s="21" t="s">
        <v>114</v>
      </c>
      <c r="AK608" s="30" t="e">
        <f t="shared" si="54"/>
        <v>#REF!</v>
      </c>
      <c r="AL608" s="30" t="e">
        <f t="shared" si="53"/>
        <v>#REF!</v>
      </c>
      <c r="AM608" s="38" t="s">
        <v>1528</v>
      </c>
      <c r="AN608" s="39" t="s">
        <v>1529</v>
      </c>
    </row>
    <row r="609" spans="36:40" x14ac:dyDescent="0.25">
      <c r="AJ609" s="21" t="s">
        <v>114</v>
      </c>
      <c r="AK609" s="30" t="e">
        <f t="shared" si="54"/>
        <v>#REF!</v>
      </c>
      <c r="AL609" s="30" t="e">
        <f t="shared" si="53"/>
        <v>#REF!</v>
      </c>
      <c r="AM609" s="31" t="s">
        <v>1530</v>
      </c>
      <c r="AN609" s="32" t="s">
        <v>1531</v>
      </c>
    </row>
    <row r="610" spans="36:40" x14ac:dyDescent="0.25">
      <c r="AJ610" s="21" t="s">
        <v>114</v>
      </c>
      <c r="AK610" s="30" t="e">
        <f t="shared" si="54"/>
        <v>#REF!</v>
      </c>
      <c r="AL610" s="30" t="e">
        <f t="shared" si="53"/>
        <v>#REF!</v>
      </c>
      <c r="AM610" s="38" t="s">
        <v>1532</v>
      </c>
      <c r="AN610" s="39" t="s">
        <v>1533</v>
      </c>
    </row>
    <row r="611" spans="36:40" x14ac:dyDescent="0.25">
      <c r="AJ611" s="21" t="s">
        <v>114</v>
      </c>
      <c r="AK611" s="30" t="e">
        <f t="shared" si="54"/>
        <v>#REF!</v>
      </c>
      <c r="AL611" s="30" t="e">
        <f t="shared" si="53"/>
        <v>#REF!</v>
      </c>
      <c r="AM611" s="31" t="s">
        <v>1534</v>
      </c>
      <c r="AN611" s="32" t="s">
        <v>1535</v>
      </c>
    </row>
    <row r="612" spans="36:40" x14ac:dyDescent="0.25">
      <c r="AJ612" s="21" t="s">
        <v>114</v>
      </c>
      <c r="AK612" s="30" t="e">
        <f t="shared" si="54"/>
        <v>#REF!</v>
      </c>
      <c r="AL612" s="30" t="e">
        <f t="shared" si="53"/>
        <v>#REF!</v>
      </c>
      <c r="AM612" s="38" t="s">
        <v>1536</v>
      </c>
      <c r="AN612" s="39" t="s">
        <v>1537</v>
      </c>
    </row>
    <row r="613" spans="36:40" x14ac:dyDescent="0.25">
      <c r="AJ613" s="21" t="s">
        <v>114</v>
      </c>
      <c r="AK613" s="30" t="e">
        <f t="shared" si="54"/>
        <v>#REF!</v>
      </c>
      <c r="AL613" s="30" t="e">
        <f t="shared" si="53"/>
        <v>#REF!</v>
      </c>
      <c r="AM613" s="31" t="s">
        <v>5785</v>
      </c>
      <c r="AN613" s="32" t="s">
        <v>1538</v>
      </c>
    </row>
    <row r="614" spans="36:40" x14ac:dyDescent="0.25">
      <c r="AJ614" s="21" t="s">
        <v>114</v>
      </c>
      <c r="AK614" s="30" t="e">
        <f t="shared" si="54"/>
        <v>#REF!</v>
      </c>
      <c r="AL614" s="30" t="e">
        <f t="shared" si="53"/>
        <v>#REF!</v>
      </c>
      <c r="AM614" s="38" t="s">
        <v>5786</v>
      </c>
      <c r="AN614" s="39" t="s">
        <v>1539</v>
      </c>
    </row>
    <row r="615" spans="36:40" x14ac:dyDescent="0.25">
      <c r="AJ615" s="21" t="s">
        <v>114</v>
      </c>
      <c r="AK615" s="30" t="e">
        <f t="shared" si="54"/>
        <v>#REF!</v>
      </c>
      <c r="AL615" s="30" t="e">
        <f t="shared" si="53"/>
        <v>#REF!</v>
      </c>
      <c r="AM615" s="31" t="s">
        <v>5787</v>
      </c>
      <c r="AN615" s="32" t="s">
        <v>1540</v>
      </c>
    </row>
    <row r="616" spans="36:40" x14ac:dyDescent="0.25">
      <c r="AJ616" s="21" t="s">
        <v>114</v>
      </c>
      <c r="AK616" s="30" t="e">
        <f t="shared" si="54"/>
        <v>#REF!</v>
      </c>
      <c r="AL616" s="30" t="e">
        <f t="shared" si="53"/>
        <v>#REF!</v>
      </c>
      <c r="AM616" s="38" t="s">
        <v>5788</v>
      </c>
      <c r="AN616" s="39" t="s">
        <v>1541</v>
      </c>
    </row>
    <row r="617" spans="36:40" x14ac:dyDescent="0.25">
      <c r="AJ617" s="21" t="s">
        <v>114</v>
      </c>
      <c r="AK617" s="30" t="e">
        <f t="shared" si="54"/>
        <v>#REF!</v>
      </c>
      <c r="AL617" s="30" t="e">
        <f t="shared" si="53"/>
        <v>#REF!</v>
      </c>
      <c r="AM617" s="31" t="s">
        <v>5789</v>
      </c>
      <c r="AN617" s="32" t="s">
        <v>1542</v>
      </c>
    </row>
    <row r="618" spans="36:40" x14ac:dyDescent="0.25">
      <c r="AJ618" s="21" t="s">
        <v>114</v>
      </c>
      <c r="AK618" s="30" t="e">
        <f t="shared" si="54"/>
        <v>#REF!</v>
      </c>
      <c r="AL618" s="30" t="e">
        <f t="shared" si="53"/>
        <v>#REF!</v>
      </c>
      <c r="AM618" s="38" t="s">
        <v>5790</v>
      </c>
      <c r="AN618" s="39" t="s">
        <v>1543</v>
      </c>
    </row>
    <row r="619" spans="36:40" x14ac:dyDescent="0.25">
      <c r="AJ619" s="21" t="s">
        <v>114</v>
      </c>
      <c r="AK619" s="30" t="e">
        <f t="shared" si="54"/>
        <v>#REF!</v>
      </c>
      <c r="AL619" s="30" t="e">
        <f t="shared" si="53"/>
        <v>#REF!</v>
      </c>
      <c r="AM619" s="31" t="s">
        <v>5791</v>
      </c>
      <c r="AN619" s="32" t="s">
        <v>1544</v>
      </c>
    </row>
    <row r="620" spans="36:40" x14ac:dyDescent="0.25">
      <c r="AJ620" s="21" t="s">
        <v>114</v>
      </c>
      <c r="AK620" s="30" t="e">
        <f t="shared" si="54"/>
        <v>#REF!</v>
      </c>
      <c r="AL620" s="30" t="e">
        <f t="shared" si="53"/>
        <v>#REF!</v>
      </c>
      <c r="AM620" s="38" t="s">
        <v>5792</v>
      </c>
      <c r="AN620" s="39" t="s">
        <v>1545</v>
      </c>
    </row>
    <row r="621" spans="36:40" x14ac:dyDescent="0.25">
      <c r="AJ621" s="21" t="s">
        <v>119</v>
      </c>
      <c r="AK621" s="30" t="e">
        <f t="shared" si="54"/>
        <v>#REF!</v>
      </c>
      <c r="AL621" s="30" t="e">
        <f t="shared" si="53"/>
        <v>#REF!</v>
      </c>
      <c r="AM621" s="31" t="s">
        <v>120</v>
      </c>
      <c r="AN621" s="32" t="s">
        <v>1546</v>
      </c>
    </row>
    <row r="622" spans="36:40" x14ac:dyDescent="0.25">
      <c r="AJ622" s="21" t="s">
        <v>119</v>
      </c>
      <c r="AK622" s="30" t="e">
        <f t="shared" si="54"/>
        <v>#REF!</v>
      </c>
      <c r="AL622" s="30" t="e">
        <f t="shared" si="53"/>
        <v>#REF!</v>
      </c>
      <c r="AM622" s="38" t="s">
        <v>1547</v>
      </c>
      <c r="AN622" s="39" t="s">
        <v>1548</v>
      </c>
    </row>
    <row r="623" spans="36:40" x14ac:dyDescent="0.25">
      <c r="AJ623" s="21" t="s">
        <v>119</v>
      </c>
      <c r="AK623" s="30" t="e">
        <f t="shared" si="54"/>
        <v>#REF!</v>
      </c>
      <c r="AL623" s="30" t="e">
        <f t="shared" si="53"/>
        <v>#REF!</v>
      </c>
      <c r="AM623" s="31" t="s">
        <v>1549</v>
      </c>
      <c r="AN623" s="32" t="s">
        <v>1550</v>
      </c>
    </row>
    <row r="624" spans="36:40" x14ac:dyDescent="0.25">
      <c r="AJ624" s="21" t="s">
        <v>119</v>
      </c>
      <c r="AK624" s="30" t="e">
        <f t="shared" si="54"/>
        <v>#REF!</v>
      </c>
      <c r="AL624" s="30" t="e">
        <f t="shared" si="53"/>
        <v>#REF!</v>
      </c>
      <c r="AM624" s="38" t="s">
        <v>1551</v>
      </c>
      <c r="AN624" s="39" t="s">
        <v>1552</v>
      </c>
    </row>
    <row r="625" spans="36:40" x14ac:dyDescent="0.25">
      <c r="AJ625" s="21" t="s">
        <v>119</v>
      </c>
      <c r="AK625" s="30" t="e">
        <f t="shared" si="54"/>
        <v>#REF!</v>
      </c>
      <c r="AL625" s="30" t="e">
        <f t="shared" si="53"/>
        <v>#REF!</v>
      </c>
      <c r="AM625" s="31" t="s">
        <v>1553</v>
      </c>
      <c r="AN625" s="32" t="s">
        <v>1554</v>
      </c>
    </row>
    <row r="626" spans="36:40" x14ac:dyDescent="0.25">
      <c r="AJ626" s="21" t="s">
        <v>119</v>
      </c>
      <c r="AK626" s="30" t="e">
        <f t="shared" si="54"/>
        <v>#REF!</v>
      </c>
      <c r="AL626" s="30" t="e">
        <f t="shared" si="53"/>
        <v>#REF!</v>
      </c>
      <c r="AM626" s="38" t="s">
        <v>1555</v>
      </c>
      <c r="AN626" s="39" t="s">
        <v>1556</v>
      </c>
    </row>
    <row r="627" spans="36:40" x14ac:dyDescent="0.25">
      <c r="AJ627" s="21" t="s">
        <v>119</v>
      </c>
      <c r="AK627" s="30" t="e">
        <f t="shared" si="54"/>
        <v>#REF!</v>
      </c>
      <c r="AL627" s="30" t="e">
        <f t="shared" si="53"/>
        <v>#REF!</v>
      </c>
      <c r="AM627" s="31" t="s">
        <v>1557</v>
      </c>
      <c r="AN627" s="32" t="s">
        <v>1558</v>
      </c>
    </row>
    <row r="628" spans="36:40" x14ac:dyDescent="0.25">
      <c r="AJ628" s="21" t="s">
        <v>119</v>
      </c>
      <c r="AK628" s="30" t="e">
        <f t="shared" si="54"/>
        <v>#REF!</v>
      </c>
      <c r="AL628" s="30" t="e">
        <f t="shared" si="53"/>
        <v>#REF!</v>
      </c>
      <c r="AM628" s="38" t="s">
        <v>302</v>
      </c>
      <c r="AN628" s="39" t="s">
        <v>1559</v>
      </c>
    </row>
    <row r="629" spans="36:40" x14ac:dyDescent="0.25">
      <c r="AJ629" s="21" t="s">
        <v>119</v>
      </c>
      <c r="AK629" s="30" t="e">
        <f t="shared" si="54"/>
        <v>#REF!</v>
      </c>
      <c r="AL629" s="30" t="e">
        <f t="shared" si="53"/>
        <v>#REF!</v>
      </c>
      <c r="AM629" s="31" t="s">
        <v>1560</v>
      </c>
      <c r="AN629" s="32" t="s">
        <v>1561</v>
      </c>
    </row>
    <row r="630" spans="36:40" x14ac:dyDescent="0.25">
      <c r="AJ630" s="21" t="s">
        <v>119</v>
      </c>
      <c r="AK630" s="30" t="e">
        <f t="shared" si="54"/>
        <v>#REF!</v>
      </c>
      <c r="AL630" s="30" t="e">
        <f t="shared" si="53"/>
        <v>#REF!</v>
      </c>
      <c r="AM630" s="38" t="s">
        <v>1562</v>
      </c>
      <c r="AN630" s="39" t="s">
        <v>1563</v>
      </c>
    </row>
    <row r="631" spans="36:40" x14ac:dyDescent="0.25">
      <c r="AJ631" s="21" t="s">
        <v>119</v>
      </c>
      <c r="AK631" s="30" t="e">
        <f t="shared" si="54"/>
        <v>#REF!</v>
      </c>
      <c r="AL631" s="30" t="e">
        <f t="shared" si="53"/>
        <v>#REF!</v>
      </c>
      <c r="AM631" s="31" t="s">
        <v>5793</v>
      </c>
      <c r="AN631" s="32" t="s">
        <v>1564</v>
      </c>
    </row>
    <row r="632" spans="36:40" x14ac:dyDescent="0.25">
      <c r="AJ632" s="21" t="s">
        <v>119</v>
      </c>
      <c r="AK632" s="30" t="e">
        <f t="shared" si="54"/>
        <v>#REF!</v>
      </c>
      <c r="AL632" s="30" t="e">
        <f t="shared" si="53"/>
        <v>#REF!</v>
      </c>
      <c r="AM632" s="38" t="s">
        <v>5794</v>
      </c>
      <c r="AN632" s="39" t="s">
        <v>1565</v>
      </c>
    </row>
    <row r="633" spans="36:40" x14ac:dyDescent="0.25">
      <c r="AJ633" s="21" t="s">
        <v>119</v>
      </c>
      <c r="AK633" s="30" t="e">
        <f t="shared" si="54"/>
        <v>#REF!</v>
      </c>
      <c r="AL633" s="30" t="e">
        <f t="shared" si="53"/>
        <v>#REF!</v>
      </c>
      <c r="AM633" s="31" t="s">
        <v>5795</v>
      </c>
      <c r="AN633" s="32" t="s">
        <v>1566</v>
      </c>
    </row>
    <row r="634" spans="36:40" x14ac:dyDescent="0.25">
      <c r="AJ634" s="21" t="s">
        <v>119</v>
      </c>
      <c r="AK634" s="30" t="e">
        <f t="shared" si="54"/>
        <v>#REF!</v>
      </c>
      <c r="AL634" s="30" t="e">
        <f t="shared" si="53"/>
        <v>#REF!</v>
      </c>
      <c r="AM634" s="38" t="s">
        <v>5796</v>
      </c>
      <c r="AN634" s="39" t="s">
        <v>1567</v>
      </c>
    </row>
    <row r="635" spans="36:40" x14ac:dyDescent="0.25">
      <c r="AJ635" s="21" t="s">
        <v>132</v>
      </c>
      <c r="AK635" s="30" t="e">
        <f t="shared" si="54"/>
        <v>#REF!</v>
      </c>
      <c r="AL635" s="30" t="e">
        <f t="shared" si="53"/>
        <v>#REF!</v>
      </c>
      <c r="AM635" s="31" t="s">
        <v>1568</v>
      </c>
      <c r="AN635" s="32" t="s">
        <v>1569</v>
      </c>
    </row>
    <row r="636" spans="36:40" x14ac:dyDescent="0.25">
      <c r="AJ636" s="21" t="s">
        <v>132</v>
      </c>
      <c r="AK636" s="30" t="e">
        <f t="shared" si="54"/>
        <v>#REF!</v>
      </c>
      <c r="AL636" s="30" t="e">
        <f t="shared" si="53"/>
        <v>#REF!</v>
      </c>
      <c r="AM636" s="38" t="s">
        <v>1570</v>
      </c>
      <c r="AN636" s="39" t="s">
        <v>1571</v>
      </c>
    </row>
    <row r="637" spans="36:40" x14ac:dyDescent="0.25">
      <c r="AJ637" s="21" t="s">
        <v>132</v>
      </c>
      <c r="AK637" s="30" t="e">
        <f t="shared" si="54"/>
        <v>#REF!</v>
      </c>
      <c r="AL637" s="30" t="e">
        <f t="shared" si="53"/>
        <v>#REF!</v>
      </c>
      <c r="AM637" s="31" t="s">
        <v>5797</v>
      </c>
      <c r="AN637" s="32" t="s">
        <v>1572</v>
      </c>
    </row>
    <row r="638" spans="36:40" x14ac:dyDescent="0.25">
      <c r="AJ638" s="21" t="s">
        <v>132</v>
      </c>
      <c r="AK638" s="30" t="e">
        <f t="shared" si="54"/>
        <v>#REF!</v>
      </c>
      <c r="AL638" s="30" t="e">
        <f t="shared" si="53"/>
        <v>#REF!</v>
      </c>
      <c r="AM638" s="38" t="s">
        <v>5798</v>
      </c>
      <c r="AN638" s="39" t="s">
        <v>1573</v>
      </c>
    </row>
    <row r="639" spans="36:40" x14ac:dyDescent="0.25">
      <c r="AJ639" s="21" t="s">
        <v>139</v>
      </c>
      <c r="AK639" s="30" t="e">
        <f t="shared" si="54"/>
        <v>#REF!</v>
      </c>
      <c r="AL639" s="30" t="e">
        <f t="shared" si="53"/>
        <v>#REF!</v>
      </c>
      <c r="AM639" s="31" t="s">
        <v>1574</v>
      </c>
      <c r="AN639" s="32" t="s">
        <v>1575</v>
      </c>
    </row>
    <row r="640" spans="36:40" x14ac:dyDescent="0.25">
      <c r="AJ640" s="21" t="s">
        <v>139</v>
      </c>
      <c r="AK640" s="30" t="e">
        <f t="shared" si="54"/>
        <v>#REF!</v>
      </c>
      <c r="AL640" s="30" t="e">
        <f t="shared" si="53"/>
        <v>#REF!</v>
      </c>
      <c r="AM640" s="38" t="s">
        <v>1576</v>
      </c>
      <c r="AN640" s="39" t="s">
        <v>1577</v>
      </c>
    </row>
    <row r="641" spans="36:40" x14ac:dyDescent="0.25">
      <c r="AJ641" s="21" t="s">
        <v>139</v>
      </c>
      <c r="AK641" s="30" t="e">
        <f t="shared" si="54"/>
        <v>#REF!</v>
      </c>
      <c r="AL641" s="30" t="e">
        <f t="shared" si="53"/>
        <v>#REF!</v>
      </c>
      <c r="AM641" s="31" t="s">
        <v>1578</v>
      </c>
      <c r="AN641" s="32" t="s">
        <v>1579</v>
      </c>
    </row>
    <row r="642" spans="36:40" x14ac:dyDescent="0.25">
      <c r="AJ642" s="21" t="s">
        <v>139</v>
      </c>
      <c r="AK642" s="30" t="e">
        <f t="shared" si="54"/>
        <v>#REF!</v>
      </c>
      <c r="AL642" s="30" t="e">
        <f t="shared" ref="AL642:AL705" si="55">CONCATENATE(AJ642,AK642)</f>
        <v>#REF!</v>
      </c>
      <c r="AM642" s="38" t="s">
        <v>1580</v>
      </c>
      <c r="AN642" s="39" t="s">
        <v>1581</v>
      </c>
    </row>
    <row r="643" spans="36:40" x14ac:dyDescent="0.25">
      <c r="AJ643" s="21" t="s">
        <v>139</v>
      </c>
      <c r="AK643" s="30" t="e">
        <f t="shared" ref="AK643:AK706" si="56">AK642+1</f>
        <v>#REF!</v>
      </c>
      <c r="AL643" s="30" t="e">
        <f t="shared" si="55"/>
        <v>#REF!</v>
      </c>
      <c r="AM643" s="31" t="s">
        <v>1582</v>
      </c>
      <c r="AN643" s="32" t="s">
        <v>1583</v>
      </c>
    </row>
    <row r="644" spans="36:40" x14ac:dyDescent="0.25">
      <c r="AJ644" s="21" t="s">
        <v>139</v>
      </c>
      <c r="AK644" s="30" t="e">
        <f t="shared" si="56"/>
        <v>#REF!</v>
      </c>
      <c r="AL644" s="30" t="e">
        <f t="shared" si="55"/>
        <v>#REF!</v>
      </c>
      <c r="AM644" s="38" t="s">
        <v>1584</v>
      </c>
      <c r="AN644" s="39" t="s">
        <v>1585</v>
      </c>
    </row>
    <row r="645" spans="36:40" x14ac:dyDescent="0.25">
      <c r="AJ645" s="21" t="s">
        <v>139</v>
      </c>
      <c r="AK645" s="30" t="e">
        <f t="shared" si="56"/>
        <v>#REF!</v>
      </c>
      <c r="AL645" s="30" t="e">
        <f t="shared" si="55"/>
        <v>#REF!</v>
      </c>
      <c r="AM645" s="31" t="s">
        <v>1586</v>
      </c>
      <c r="AN645" s="32" t="s">
        <v>1587</v>
      </c>
    </row>
    <row r="646" spans="36:40" x14ac:dyDescent="0.25">
      <c r="AJ646" s="21" t="s">
        <v>139</v>
      </c>
      <c r="AK646" s="30" t="e">
        <f t="shared" si="56"/>
        <v>#REF!</v>
      </c>
      <c r="AL646" s="30" t="e">
        <f t="shared" si="55"/>
        <v>#REF!</v>
      </c>
      <c r="AM646" s="38" t="s">
        <v>1588</v>
      </c>
      <c r="AN646" s="39" t="s">
        <v>1589</v>
      </c>
    </row>
    <row r="647" spans="36:40" x14ac:dyDescent="0.25">
      <c r="AJ647" s="21" t="s">
        <v>139</v>
      </c>
      <c r="AK647" s="30" t="e">
        <f t="shared" si="56"/>
        <v>#REF!</v>
      </c>
      <c r="AL647" s="30" t="e">
        <f t="shared" si="55"/>
        <v>#REF!</v>
      </c>
      <c r="AM647" s="31" t="s">
        <v>461</v>
      </c>
      <c r="AN647" s="32" t="s">
        <v>1590</v>
      </c>
    </row>
    <row r="648" spans="36:40" x14ac:dyDescent="0.25">
      <c r="AJ648" s="21" t="s">
        <v>139</v>
      </c>
      <c r="AK648" s="30" t="e">
        <f t="shared" si="56"/>
        <v>#REF!</v>
      </c>
      <c r="AL648" s="30" t="e">
        <f t="shared" si="55"/>
        <v>#REF!</v>
      </c>
      <c r="AM648" s="38" t="s">
        <v>1591</v>
      </c>
      <c r="AN648" s="39" t="s">
        <v>1592</v>
      </c>
    </row>
    <row r="649" spans="36:40" x14ac:dyDescent="0.25">
      <c r="AJ649" s="21" t="s">
        <v>139</v>
      </c>
      <c r="AK649" s="30" t="e">
        <f t="shared" si="56"/>
        <v>#REF!</v>
      </c>
      <c r="AL649" s="30" t="e">
        <f t="shared" si="55"/>
        <v>#REF!</v>
      </c>
      <c r="AM649" s="31" t="s">
        <v>1039</v>
      </c>
      <c r="AN649" s="32" t="s">
        <v>1593</v>
      </c>
    </row>
    <row r="650" spans="36:40" x14ac:dyDescent="0.25">
      <c r="AJ650" s="21" t="s">
        <v>139</v>
      </c>
      <c r="AK650" s="30" t="e">
        <f t="shared" si="56"/>
        <v>#REF!</v>
      </c>
      <c r="AL650" s="30" t="e">
        <f t="shared" si="55"/>
        <v>#REF!</v>
      </c>
      <c r="AM650" s="38" t="s">
        <v>1594</v>
      </c>
      <c r="AN650" s="39" t="s">
        <v>1595</v>
      </c>
    </row>
    <row r="651" spans="36:40" x14ac:dyDescent="0.25">
      <c r="AJ651" s="21" t="s">
        <v>139</v>
      </c>
      <c r="AK651" s="30" t="e">
        <f t="shared" si="56"/>
        <v>#REF!</v>
      </c>
      <c r="AL651" s="30" t="e">
        <f t="shared" si="55"/>
        <v>#REF!</v>
      </c>
      <c r="AM651" s="31" t="s">
        <v>140</v>
      </c>
      <c r="AN651" s="32" t="s">
        <v>1596</v>
      </c>
    </row>
    <row r="652" spans="36:40" x14ac:dyDescent="0.25">
      <c r="AJ652" s="21" t="s">
        <v>139</v>
      </c>
      <c r="AK652" s="30" t="e">
        <f t="shared" si="56"/>
        <v>#REF!</v>
      </c>
      <c r="AL652" s="30" t="e">
        <f t="shared" si="55"/>
        <v>#REF!</v>
      </c>
      <c r="AM652" s="38" t="s">
        <v>1597</v>
      </c>
      <c r="AN652" s="39" t="s">
        <v>1598</v>
      </c>
    </row>
    <row r="653" spans="36:40" x14ac:dyDescent="0.25">
      <c r="AJ653" s="21" t="s">
        <v>139</v>
      </c>
      <c r="AK653" s="30" t="e">
        <f t="shared" si="56"/>
        <v>#REF!</v>
      </c>
      <c r="AL653" s="30" t="e">
        <f t="shared" si="55"/>
        <v>#REF!</v>
      </c>
      <c r="AM653" s="31" t="s">
        <v>1599</v>
      </c>
      <c r="AN653" s="32" t="s">
        <v>1600</v>
      </c>
    </row>
    <row r="654" spans="36:40" x14ac:dyDescent="0.25">
      <c r="AJ654" s="21" t="s">
        <v>139</v>
      </c>
      <c r="AK654" s="30" t="e">
        <f t="shared" si="56"/>
        <v>#REF!</v>
      </c>
      <c r="AL654" s="30" t="e">
        <f t="shared" si="55"/>
        <v>#REF!</v>
      </c>
      <c r="AM654" s="38" t="s">
        <v>1601</v>
      </c>
      <c r="AN654" s="39" t="s">
        <v>1602</v>
      </c>
    </row>
    <row r="655" spans="36:40" x14ac:dyDescent="0.25">
      <c r="AJ655" s="21" t="s">
        <v>139</v>
      </c>
      <c r="AK655" s="30" t="e">
        <f t="shared" si="56"/>
        <v>#REF!</v>
      </c>
      <c r="AL655" s="30" t="e">
        <f t="shared" si="55"/>
        <v>#REF!</v>
      </c>
      <c r="AM655" s="31" t="s">
        <v>1603</v>
      </c>
      <c r="AN655" s="32" t="s">
        <v>1604</v>
      </c>
    </row>
    <row r="656" spans="36:40" x14ac:dyDescent="0.25">
      <c r="AJ656" s="21" t="s">
        <v>139</v>
      </c>
      <c r="AK656" s="30" t="e">
        <f t="shared" si="56"/>
        <v>#REF!</v>
      </c>
      <c r="AL656" s="30" t="e">
        <f t="shared" si="55"/>
        <v>#REF!</v>
      </c>
      <c r="AM656" s="38" t="s">
        <v>1605</v>
      </c>
      <c r="AN656" s="39" t="s">
        <v>1606</v>
      </c>
    </row>
    <row r="657" spans="36:40" x14ac:dyDescent="0.25">
      <c r="AJ657" s="21" t="s">
        <v>139</v>
      </c>
      <c r="AK657" s="30" t="e">
        <f t="shared" si="56"/>
        <v>#REF!</v>
      </c>
      <c r="AL657" s="30" t="e">
        <f t="shared" si="55"/>
        <v>#REF!</v>
      </c>
      <c r="AM657" s="31" t="s">
        <v>1607</v>
      </c>
      <c r="AN657" s="32" t="s">
        <v>1608</v>
      </c>
    </row>
    <row r="658" spans="36:40" x14ac:dyDescent="0.25">
      <c r="AJ658" s="21" t="s">
        <v>139</v>
      </c>
      <c r="AK658" s="30" t="e">
        <f t="shared" si="56"/>
        <v>#REF!</v>
      </c>
      <c r="AL658" s="30" t="e">
        <f t="shared" si="55"/>
        <v>#REF!</v>
      </c>
      <c r="AM658" s="38" t="s">
        <v>1609</v>
      </c>
      <c r="AN658" s="39" t="s">
        <v>1610</v>
      </c>
    </row>
    <row r="659" spans="36:40" x14ac:dyDescent="0.25">
      <c r="AJ659" s="21" t="s">
        <v>139</v>
      </c>
      <c r="AK659" s="30" t="e">
        <f t="shared" si="56"/>
        <v>#REF!</v>
      </c>
      <c r="AL659" s="30" t="e">
        <f t="shared" si="55"/>
        <v>#REF!</v>
      </c>
      <c r="AM659" s="31" t="s">
        <v>1611</v>
      </c>
      <c r="AN659" s="32" t="s">
        <v>1612</v>
      </c>
    </row>
    <row r="660" spans="36:40" x14ac:dyDescent="0.25">
      <c r="AJ660" s="21" t="s">
        <v>139</v>
      </c>
      <c r="AK660" s="30" t="e">
        <f t="shared" si="56"/>
        <v>#REF!</v>
      </c>
      <c r="AL660" s="30" t="e">
        <f t="shared" si="55"/>
        <v>#REF!</v>
      </c>
      <c r="AM660" s="38" t="s">
        <v>1613</v>
      </c>
      <c r="AN660" s="39" t="s">
        <v>1614</v>
      </c>
    </row>
    <row r="661" spans="36:40" x14ac:dyDescent="0.25">
      <c r="AJ661" s="21" t="s">
        <v>139</v>
      </c>
      <c r="AK661" s="30" t="e">
        <f t="shared" si="56"/>
        <v>#REF!</v>
      </c>
      <c r="AL661" s="30" t="e">
        <f t="shared" si="55"/>
        <v>#REF!</v>
      </c>
      <c r="AM661" s="31" t="s">
        <v>1615</v>
      </c>
      <c r="AN661" s="32" t="s">
        <v>1616</v>
      </c>
    </row>
    <row r="662" spans="36:40" x14ac:dyDescent="0.25">
      <c r="AJ662" s="21" t="s">
        <v>139</v>
      </c>
      <c r="AK662" s="30" t="e">
        <f t="shared" si="56"/>
        <v>#REF!</v>
      </c>
      <c r="AL662" s="30" t="e">
        <f t="shared" si="55"/>
        <v>#REF!</v>
      </c>
      <c r="AM662" s="38" t="s">
        <v>1617</v>
      </c>
      <c r="AN662" s="39" t="s">
        <v>1618</v>
      </c>
    </row>
    <row r="663" spans="36:40" x14ac:dyDescent="0.25">
      <c r="AJ663" s="21" t="s">
        <v>139</v>
      </c>
      <c r="AK663" s="30" t="e">
        <f t="shared" si="56"/>
        <v>#REF!</v>
      </c>
      <c r="AL663" s="30" t="e">
        <f t="shared" si="55"/>
        <v>#REF!</v>
      </c>
      <c r="AM663" s="31" t="s">
        <v>5799</v>
      </c>
      <c r="AN663" s="32" t="s">
        <v>1619</v>
      </c>
    </row>
    <row r="664" spans="36:40" x14ac:dyDescent="0.25">
      <c r="AJ664" s="21" t="s">
        <v>139</v>
      </c>
      <c r="AK664" s="30" t="e">
        <f t="shared" si="56"/>
        <v>#REF!</v>
      </c>
      <c r="AL664" s="30" t="e">
        <f t="shared" si="55"/>
        <v>#REF!</v>
      </c>
      <c r="AM664" s="38" t="s">
        <v>5800</v>
      </c>
      <c r="AN664" s="39" t="s">
        <v>1620</v>
      </c>
    </row>
    <row r="665" spans="36:40" x14ac:dyDescent="0.25">
      <c r="AJ665" s="21" t="s">
        <v>139</v>
      </c>
      <c r="AK665" s="30" t="e">
        <f t="shared" si="56"/>
        <v>#REF!</v>
      </c>
      <c r="AL665" s="30" t="e">
        <f t="shared" si="55"/>
        <v>#REF!</v>
      </c>
      <c r="AM665" s="31" t="s">
        <v>5801</v>
      </c>
      <c r="AN665" s="32" t="s">
        <v>1621</v>
      </c>
    </row>
    <row r="666" spans="36:40" x14ac:dyDescent="0.25">
      <c r="AJ666" s="21" t="s">
        <v>139</v>
      </c>
      <c r="AK666" s="30" t="e">
        <f t="shared" si="56"/>
        <v>#REF!</v>
      </c>
      <c r="AL666" s="30" t="e">
        <f t="shared" si="55"/>
        <v>#REF!</v>
      </c>
      <c r="AM666" s="38" t="s">
        <v>5802</v>
      </c>
      <c r="AN666" s="39" t="s">
        <v>1622</v>
      </c>
    </row>
    <row r="667" spans="36:40" x14ac:dyDescent="0.25">
      <c r="AJ667" s="21" t="s">
        <v>139</v>
      </c>
      <c r="AK667" s="30" t="e">
        <f t="shared" si="56"/>
        <v>#REF!</v>
      </c>
      <c r="AL667" s="30" t="e">
        <f t="shared" si="55"/>
        <v>#REF!</v>
      </c>
      <c r="AM667" s="31" t="s">
        <v>5803</v>
      </c>
      <c r="AN667" s="32" t="s">
        <v>1623</v>
      </c>
    </row>
    <row r="668" spans="36:40" x14ac:dyDescent="0.25">
      <c r="AJ668" s="21" t="s">
        <v>139</v>
      </c>
      <c r="AK668" s="30" t="e">
        <f t="shared" si="56"/>
        <v>#REF!</v>
      </c>
      <c r="AL668" s="30" t="e">
        <f t="shared" si="55"/>
        <v>#REF!</v>
      </c>
      <c r="AM668" s="38" t="s">
        <v>5804</v>
      </c>
      <c r="AN668" s="39" t="s">
        <v>1624</v>
      </c>
    </row>
    <row r="669" spans="36:40" x14ac:dyDescent="0.25">
      <c r="AJ669" s="21" t="s">
        <v>147</v>
      </c>
      <c r="AK669" s="30" t="e">
        <f t="shared" si="56"/>
        <v>#REF!</v>
      </c>
      <c r="AL669" s="30" t="e">
        <f t="shared" si="55"/>
        <v>#REF!</v>
      </c>
      <c r="AM669" s="31" t="s">
        <v>1625</v>
      </c>
      <c r="AN669" s="32" t="s">
        <v>1626</v>
      </c>
    </row>
    <row r="670" spans="36:40" x14ac:dyDescent="0.25">
      <c r="AJ670" s="21" t="s">
        <v>147</v>
      </c>
      <c r="AK670" s="30" t="e">
        <f t="shared" si="56"/>
        <v>#REF!</v>
      </c>
      <c r="AL670" s="30" t="e">
        <f t="shared" si="55"/>
        <v>#REF!</v>
      </c>
      <c r="AM670" s="38" t="s">
        <v>1627</v>
      </c>
      <c r="AN670" s="39" t="s">
        <v>1628</v>
      </c>
    </row>
    <row r="671" spans="36:40" x14ac:dyDescent="0.25">
      <c r="AJ671" s="21" t="s">
        <v>147</v>
      </c>
      <c r="AK671" s="30" t="e">
        <f t="shared" si="56"/>
        <v>#REF!</v>
      </c>
      <c r="AL671" s="30" t="e">
        <f t="shared" si="55"/>
        <v>#REF!</v>
      </c>
      <c r="AM671" s="31" t="s">
        <v>1629</v>
      </c>
      <c r="AN671" s="32" t="s">
        <v>1630</v>
      </c>
    </row>
    <row r="672" spans="36:40" x14ac:dyDescent="0.25">
      <c r="AJ672" s="21" t="s">
        <v>147</v>
      </c>
      <c r="AK672" s="30" t="e">
        <f t="shared" si="56"/>
        <v>#REF!</v>
      </c>
      <c r="AL672" s="30" t="e">
        <f t="shared" si="55"/>
        <v>#REF!</v>
      </c>
      <c r="AM672" s="38" t="s">
        <v>148</v>
      </c>
      <c r="AN672" s="39" t="s">
        <v>1631</v>
      </c>
    </row>
    <row r="673" spans="36:40" x14ac:dyDescent="0.25">
      <c r="AJ673" s="21" t="s">
        <v>147</v>
      </c>
      <c r="AK673" s="30" t="e">
        <f t="shared" si="56"/>
        <v>#REF!</v>
      </c>
      <c r="AL673" s="30" t="e">
        <f t="shared" si="55"/>
        <v>#REF!</v>
      </c>
      <c r="AM673" s="31" t="s">
        <v>1632</v>
      </c>
      <c r="AN673" s="32" t="s">
        <v>1633</v>
      </c>
    </row>
    <row r="674" spans="36:40" x14ac:dyDescent="0.25">
      <c r="AJ674" s="21" t="s">
        <v>147</v>
      </c>
      <c r="AK674" s="30" t="e">
        <f t="shared" si="56"/>
        <v>#REF!</v>
      </c>
      <c r="AL674" s="30" t="e">
        <f t="shared" si="55"/>
        <v>#REF!</v>
      </c>
      <c r="AM674" s="38" t="s">
        <v>1634</v>
      </c>
      <c r="AN674" s="39" t="s">
        <v>1635</v>
      </c>
    </row>
    <row r="675" spans="36:40" x14ac:dyDescent="0.25">
      <c r="AJ675" s="21" t="s">
        <v>147</v>
      </c>
      <c r="AK675" s="30" t="e">
        <f t="shared" si="56"/>
        <v>#REF!</v>
      </c>
      <c r="AL675" s="30" t="e">
        <f t="shared" si="55"/>
        <v>#REF!</v>
      </c>
      <c r="AM675" s="31" t="s">
        <v>1636</v>
      </c>
      <c r="AN675" s="32" t="s">
        <v>1637</v>
      </c>
    </row>
    <row r="676" spans="36:40" x14ac:dyDescent="0.25">
      <c r="AJ676" s="21" t="s">
        <v>147</v>
      </c>
      <c r="AK676" s="30" t="e">
        <f t="shared" si="56"/>
        <v>#REF!</v>
      </c>
      <c r="AL676" s="30" t="e">
        <f t="shared" si="55"/>
        <v>#REF!</v>
      </c>
      <c r="AM676" s="38" t="s">
        <v>1638</v>
      </c>
      <c r="AN676" s="39" t="s">
        <v>1639</v>
      </c>
    </row>
    <row r="677" spans="36:40" x14ac:dyDescent="0.25">
      <c r="AJ677" s="21" t="s">
        <v>147</v>
      </c>
      <c r="AK677" s="30" t="e">
        <f t="shared" si="56"/>
        <v>#REF!</v>
      </c>
      <c r="AL677" s="30" t="e">
        <f t="shared" si="55"/>
        <v>#REF!</v>
      </c>
      <c r="AM677" s="31" t="s">
        <v>1640</v>
      </c>
      <c r="AN677" s="32" t="s">
        <v>1641</v>
      </c>
    </row>
    <row r="678" spans="36:40" x14ac:dyDescent="0.25">
      <c r="AJ678" s="21" t="s">
        <v>147</v>
      </c>
      <c r="AK678" s="30" t="e">
        <f t="shared" si="56"/>
        <v>#REF!</v>
      </c>
      <c r="AL678" s="30" t="e">
        <f t="shared" si="55"/>
        <v>#REF!</v>
      </c>
      <c r="AM678" s="38" t="s">
        <v>5805</v>
      </c>
      <c r="AN678" s="39" t="s">
        <v>1642</v>
      </c>
    </row>
    <row r="679" spans="36:40" x14ac:dyDescent="0.25">
      <c r="AJ679" s="21" t="s">
        <v>147</v>
      </c>
      <c r="AK679" s="30" t="e">
        <f t="shared" si="56"/>
        <v>#REF!</v>
      </c>
      <c r="AL679" s="30" t="e">
        <f t="shared" si="55"/>
        <v>#REF!</v>
      </c>
      <c r="AM679" s="31" t="s">
        <v>5806</v>
      </c>
      <c r="AN679" s="32" t="s">
        <v>1643</v>
      </c>
    </row>
    <row r="680" spans="36:40" x14ac:dyDescent="0.25">
      <c r="AJ680" s="21" t="s">
        <v>147</v>
      </c>
      <c r="AK680" s="30" t="e">
        <f t="shared" si="56"/>
        <v>#REF!</v>
      </c>
      <c r="AL680" s="30" t="e">
        <f t="shared" si="55"/>
        <v>#REF!</v>
      </c>
      <c r="AM680" s="38" t="s">
        <v>5807</v>
      </c>
      <c r="AN680" s="39" t="s">
        <v>1644</v>
      </c>
    </row>
    <row r="681" spans="36:40" x14ac:dyDescent="0.25">
      <c r="AJ681" s="21" t="s">
        <v>147</v>
      </c>
      <c r="AK681" s="30" t="e">
        <f t="shared" si="56"/>
        <v>#REF!</v>
      </c>
      <c r="AL681" s="30" t="e">
        <f t="shared" si="55"/>
        <v>#REF!</v>
      </c>
      <c r="AM681" s="31" t="s">
        <v>5808</v>
      </c>
      <c r="AN681" s="32" t="s">
        <v>1645</v>
      </c>
    </row>
    <row r="682" spans="36:40" x14ac:dyDescent="0.25">
      <c r="AJ682" s="21" t="s">
        <v>149</v>
      </c>
      <c r="AK682" s="30" t="e">
        <f t="shared" si="56"/>
        <v>#REF!</v>
      </c>
      <c r="AL682" s="30" t="e">
        <f t="shared" si="55"/>
        <v>#REF!</v>
      </c>
      <c r="AM682" s="38" t="s">
        <v>1646</v>
      </c>
      <c r="AN682" s="39" t="s">
        <v>1647</v>
      </c>
    </row>
    <row r="683" spans="36:40" x14ac:dyDescent="0.25">
      <c r="AJ683" s="21" t="s">
        <v>149</v>
      </c>
      <c r="AK683" s="30" t="e">
        <f t="shared" si="56"/>
        <v>#REF!</v>
      </c>
      <c r="AL683" s="30" t="e">
        <f t="shared" si="55"/>
        <v>#REF!</v>
      </c>
      <c r="AM683" s="31" t="s">
        <v>1648</v>
      </c>
      <c r="AN683" s="32" t="s">
        <v>1649</v>
      </c>
    </row>
    <row r="684" spans="36:40" x14ac:dyDescent="0.25">
      <c r="AJ684" s="21" t="s">
        <v>149</v>
      </c>
      <c r="AK684" s="30" t="e">
        <f t="shared" si="56"/>
        <v>#REF!</v>
      </c>
      <c r="AL684" s="30" t="e">
        <f t="shared" si="55"/>
        <v>#REF!</v>
      </c>
      <c r="AM684" s="38" t="s">
        <v>1650</v>
      </c>
      <c r="AN684" s="39" t="s">
        <v>1651</v>
      </c>
    </row>
    <row r="685" spans="36:40" x14ac:dyDescent="0.25">
      <c r="AJ685" s="21" t="s">
        <v>149</v>
      </c>
      <c r="AK685" s="30" t="e">
        <f t="shared" si="56"/>
        <v>#REF!</v>
      </c>
      <c r="AL685" s="30" t="e">
        <f t="shared" si="55"/>
        <v>#REF!</v>
      </c>
      <c r="AM685" s="31" t="s">
        <v>1652</v>
      </c>
      <c r="AN685" s="32" t="s">
        <v>1653</v>
      </c>
    </row>
    <row r="686" spans="36:40" x14ac:dyDescent="0.25">
      <c r="AJ686" s="21" t="s">
        <v>149</v>
      </c>
      <c r="AK686" s="30" t="e">
        <f t="shared" si="56"/>
        <v>#REF!</v>
      </c>
      <c r="AL686" s="30" t="e">
        <f t="shared" si="55"/>
        <v>#REF!</v>
      </c>
      <c r="AM686" s="38" t="s">
        <v>1654</v>
      </c>
      <c r="AN686" s="39" t="s">
        <v>1655</v>
      </c>
    </row>
    <row r="687" spans="36:40" x14ac:dyDescent="0.25">
      <c r="AJ687" s="21" t="s">
        <v>149</v>
      </c>
      <c r="AK687" s="30" t="e">
        <f t="shared" si="56"/>
        <v>#REF!</v>
      </c>
      <c r="AL687" s="30" t="e">
        <f t="shared" si="55"/>
        <v>#REF!</v>
      </c>
      <c r="AM687" s="31" t="s">
        <v>1403</v>
      </c>
      <c r="AN687" s="32" t="s">
        <v>1656</v>
      </c>
    </row>
    <row r="688" spans="36:40" x14ac:dyDescent="0.25">
      <c r="AJ688" s="21" t="s">
        <v>149</v>
      </c>
      <c r="AK688" s="30" t="e">
        <f t="shared" si="56"/>
        <v>#REF!</v>
      </c>
      <c r="AL688" s="30" t="e">
        <f t="shared" si="55"/>
        <v>#REF!</v>
      </c>
      <c r="AM688" s="38" t="s">
        <v>1657</v>
      </c>
      <c r="AN688" s="39" t="s">
        <v>1658</v>
      </c>
    </row>
    <row r="689" spans="36:40" x14ac:dyDescent="0.25">
      <c r="AJ689" s="21" t="s">
        <v>149</v>
      </c>
      <c r="AK689" s="30" t="e">
        <f t="shared" si="56"/>
        <v>#REF!</v>
      </c>
      <c r="AL689" s="30" t="e">
        <f t="shared" si="55"/>
        <v>#REF!</v>
      </c>
      <c r="AM689" s="31" t="s">
        <v>1659</v>
      </c>
      <c r="AN689" s="32" t="s">
        <v>1660</v>
      </c>
    </row>
    <row r="690" spans="36:40" x14ac:dyDescent="0.25">
      <c r="AJ690" s="21" t="s">
        <v>149</v>
      </c>
      <c r="AK690" s="30" t="e">
        <f t="shared" si="56"/>
        <v>#REF!</v>
      </c>
      <c r="AL690" s="30" t="e">
        <f t="shared" si="55"/>
        <v>#REF!</v>
      </c>
      <c r="AM690" s="38" t="s">
        <v>1661</v>
      </c>
      <c r="AN690" s="39" t="s">
        <v>1662</v>
      </c>
    </row>
    <row r="691" spans="36:40" x14ac:dyDescent="0.25">
      <c r="AJ691" s="21" t="s">
        <v>149</v>
      </c>
      <c r="AK691" s="30" t="e">
        <f t="shared" si="56"/>
        <v>#REF!</v>
      </c>
      <c r="AL691" s="30" t="e">
        <f t="shared" si="55"/>
        <v>#REF!</v>
      </c>
      <c r="AM691" s="31" t="s">
        <v>1663</v>
      </c>
      <c r="AN691" s="32" t="s">
        <v>1664</v>
      </c>
    </row>
    <row r="692" spans="36:40" x14ac:dyDescent="0.25">
      <c r="AJ692" s="21" t="s">
        <v>149</v>
      </c>
      <c r="AK692" s="30" t="e">
        <f t="shared" si="56"/>
        <v>#REF!</v>
      </c>
      <c r="AL692" s="30" t="e">
        <f t="shared" si="55"/>
        <v>#REF!</v>
      </c>
      <c r="AM692" s="38" t="s">
        <v>1665</v>
      </c>
      <c r="AN692" s="39" t="s">
        <v>1666</v>
      </c>
    </row>
    <row r="693" spans="36:40" x14ac:dyDescent="0.25">
      <c r="AJ693" s="21" t="s">
        <v>149</v>
      </c>
      <c r="AK693" s="30" t="e">
        <f t="shared" si="56"/>
        <v>#REF!</v>
      </c>
      <c r="AL693" s="30" t="e">
        <f t="shared" si="55"/>
        <v>#REF!</v>
      </c>
      <c r="AM693" s="31" t="s">
        <v>1667</v>
      </c>
      <c r="AN693" s="32" t="s">
        <v>1668</v>
      </c>
    </row>
    <row r="694" spans="36:40" x14ac:dyDescent="0.25">
      <c r="AJ694" s="21" t="s">
        <v>149</v>
      </c>
      <c r="AK694" s="30" t="e">
        <f t="shared" si="56"/>
        <v>#REF!</v>
      </c>
      <c r="AL694" s="30" t="e">
        <f t="shared" si="55"/>
        <v>#REF!</v>
      </c>
      <c r="AM694" s="38" t="s">
        <v>1669</v>
      </c>
      <c r="AN694" s="39" t="s">
        <v>1670</v>
      </c>
    </row>
    <row r="695" spans="36:40" x14ac:dyDescent="0.25">
      <c r="AJ695" s="21" t="s">
        <v>149</v>
      </c>
      <c r="AK695" s="30" t="e">
        <f t="shared" si="56"/>
        <v>#REF!</v>
      </c>
      <c r="AL695" s="30" t="e">
        <f t="shared" si="55"/>
        <v>#REF!</v>
      </c>
      <c r="AM695" s="31" t="s">
        <v>1671</v>
      </c>
      <c r="AN695" s="32" t="s">
        <v>1672</v>
      </c>
    </row>
    <row r="696" spans="36:40" x14ac:dyDescent="0.25">
      <c r="AJ696" s="21" t="s">
        <v>149</v>
      </c>
      <c r="AK696" s="30" t="e">
        <f t="shared" si="56"/>
        <v>#REF!</v>
      </c>
      <c r="AL696" s="30" t="e">
        <f t="shared" si="55"/>
        <v>#REF!</v>
      </c>
      <c r="AM696" s="38" t="s">
        <v>150</v>
      </c>
      <c r="AN696" s="39" t="s">
        <v>1673</v>
      </c>
    </row>
    <row r="697" spans="36:40" x14ac:dyDescent="0.25">
      <c r="AJ697" s="21" t="s">
        <v>149</v>
      </c>
      <c r="AK697" s="30" t="e">
        <f t="shared" si="56"/>
        <v>#REF!</v>
      </c>
      <c r="AL697" s="30" t="e">
        <f t="shared" si="55"/>
        <v>#REF!</v>
      </c>
      <c r="AM697" s="31" t="s">
        <v>1674</v>
      </c>
      <c r="AN697" s="32" t="s">
        <v>1675</v>
      </c>
    </row>
    <row r="698" spans="36:40" x14ac:dyDescent="0.25">
      <c r="AJ698" s="21" t="s">
        <v>149</v>
      </c>
      <c r="AK698" s="30" t="e">
        <f t="shared" si="56"/>
        <v>#REF!</v>
      </c>
      <c r="AL698" s="30" t="e">
        <f t="shared" si="55"/>
        <v>#REF!</v>
      </c>
      <c r="AM698" s="38" t="s">
        <v>1151</v>
      </c>
      <c r="AN698" s="39" t="s">
        <v>1676</v>
      </c>
    </row>
    <row r="699" spans="36:40" x14ac:dyDescent="0.25">
      <c r="AJ699" s="21" t="s">
        <v>149</v>
      </c>
      <c r="AK699" s="30" t="e">
        <f t="shared" si="56"/>
        <v>#REF!</v>
      </c>
      <c r="AL699" s="30" t="e">
        <f t="shared" si="55"/>
        <v>#REF!</v>
      </c>
      <c r="AM699" s="31" t="s">
        <v>1677</v>
      </c>
      <c r="AN699" s="32" t="s">
        <v>1678</v>
      </c>
    </row>
    <row r="700" spans="36:40" x14ac:dyDescent="0.25">
      <c r="AJ700" s="21" t="s">
        <v>149</v>
      </c>
      <c r="AK700" s="30" t="e">
        <f t="shared" si="56"/>
        <v>#REF!</v>
      </c>
      <c r="AL700" s="30" t="e">
        <f t="shared" si="55"/>
        <v>#REF!</v>
      </c>
      <c r="AM700" s="38" t="s">
        <v>1679</v>
      </c>
      <c r="AN700" s="39" t="s">
        <v>1680</v>
      </c>
    </row>
    <row r="701" spans="36:40" x14ac:dyDescent="0.25">
      <c r="AJ701" s="21" t="s">
        <v>149</v>
      </c>
      <c r="AK701" s="30" t="e">
        <f t="shared" si="56"/>
        <v>#REF!</v>
      </c>
      <c r="AL701" s="30" t="e">
        <f t="shared" si="55"/>
        <v>#REF!</v>
      </c>
      <c r="AM701" s="31" t="s">
        <v>1681</v>
      </c>
      <c r="AN701" s="32" t="s">
        <v>1682</v>
      </c>
    </row>
    <row r="702" spans="36:40" x14ac:dyDescent="0.25">
      <c r="AJ702" s="21" t="s">
        <v>149</v>
      </c>
      <c r="AK702" s="30" t="e">
        <f t="shared" si="56"/>
        <v>#REF!</v>
      </c>
      <c r="AL702" s="30" t="e">
        <f t="shared" si="55"/>
        <v>#REF!</v>
      </c>
      <c r="AM702" s="38" t="s">
        <v>1683</v>
      </c>
      <c r="AN702" s="39" t="s">
        <v>1684</v>
      </c>
    </row>
    <row r="703" spans="36:40" x14ac:dyDescent="0.25">
      <c r="AJ703" s="21" t="s">
        <v>149</v>
      </c>
      <c r="AK703" s="30" t="e">
        <f t="shared" si="56"/>
        <v>#REF!</v>
      </c>
      <c r="AL703" s="30" t="e">
        <f t="shared" si="55"/>
        <v>#REF!</v>
      </c>
      <c r="AM703" s="31" t="s">
        <v>1685</v>
      </c>
      <c r="AN703" s="32" t="s">
        <v>1686</v>
      </c>
    </row>
    <row r="704" spans="36:40" x14ac:dyDescent="0.25">
      <c r="AJ704" s="21" t="s">
        <v>149</v>
      </c>
      <c r="AK704" s="30" t="e">
        <f t="shared" si="56"/>
        <v>#REF!</v>
      </c>
      <c r="AL704" s="30" t="e">
        <f t="shared" si="55"/>
        <v>#REF!</v>
      </c>
      <c r="AM704" s="38" t="s">
        <v>1687</v>
      </c>
      <c r="AN704" s="39" t="s">
        <v>1688</v>
      </c>
    </row>
    <row r="705" spans="36:40" x14ac:dyDescent="0.25">
      <c r="AJ705" s="21" t="s">
        <v>149</v>
      </c>
      <c r="AK705" s="30" t="e">
        <f t="shared" si="56"/>
        <v>#REF!</v>
      </c>
      <c r="AL705" s="30" t="e">
        <f t="shared" si="55"/>
        <v>#REF!</v>
      </c>
      <c r="AM705" s="31" t="s">
        <v>1689</v>
      </c>
      <c r="AN705" s="32" t="s">
        <v>1690</v>
      </c>
    </row>
    <row r="706" spans="36:40" x14ac:dyDescent="0.25">
      <c r="AJ706" s="21" t="s">
        <v>149</v>
      </c>
      <c r="AK706" s="30" t="e">
        <f t="shared" si="56"/>
        <v>#REF!</v>
      </c>
      <c r="AL706" s="30" t="e">
        <f t="shared" ref="AL706:AL769" si="57">CONCATENATE(AJ706,AK706)</f>
        <v>#REF!</v>
      </c>
      <c r="AM706" s="38" t="s">
        <v>1691</v>
      </c>
      <c r="AN706" s="39" t="s">
        <v>1692</v>
      </c>
    </row>
    <row r="707" spans="36:40" x14ac:dyDescent="0.25">
      <c r="AJ707" s="21" t="s">
        <v>149</v>
      </c>
      <c r="AK707" s="30" t="e">
        <f t="shared" ref="AK707:AK770" si="58">AK706+1</f>
        <v>#REF!</v>
      </c>
      <c r="AL707" s="30" t="e">
        <f t="shared" si="57"/>
        <v>#REF!</v>
      </c>
      <c r="AM707" s="31" t="s">
        <v>5809</v>
      </c>
      <c r="AN707" s="32" t="s">
        <v>1693</v>
      </c>
    </row>
    <row r="708" spans="36:40" x14ac:dyDescent="0.25">
      <c r="AJ708" s="21" t="s">
        <v>149</v>
      </c>
      <c r="AK708" s="30" t="e">
        <f t="shared" si="58"/>
        <v>#REF!</v>
      </c>
      <c r="AL708" s="30" t="e">
        <f t="shared" si="57"/>
        <v>#REF!</v>
      </c>
      <c r="AM708" s="38" t="s">
        <v>5810</v>
      </c>
      <c r="AN708" s="39" t="s">
        <v>1694</v>
      </c>
    </row>
    <row r="709" spans="36:40" x14ac:dyDescent="0.25">
      <c r="AJ709" s="21" t="s">
        <v>149</v>
      </c>
      <c r="AK709" s="30" t="e">
        <f t="shared" si="58"/>
        <v>#REF!</v>
      </c>
      <c r="AL709" s="30" t="e">
        <f t="shared" si="57"/>
        <v>#REF!</v>
      </c>
      <c r="AM709" s="31" t="s">
        <v>5811</v>
      </c>
      <c r="AN709" s="32" t="s">
        <v>1695</v>
      </c>
    </row>
    <row r="710" spans="36:40" x14ac:dyDescent="0.25">
      <c r="AJ710" s="21" t="s">
        <v>149</v>
      </c>
      <c r="AK710" s="30" t="e">
        <f t="shared" si="58"/>
        <v>#REF!</v>
      </c>
      <c r="AL710" s="30" t="e">
        <f t="shared" si="57"/>
        <v>#REF!</v>
      </c>
      <c r="AM710" s="38" t="s">
        <v>5812</v>
      </c>
      <c r="AN710" s="39" t="s">
        <v>1696</v>
      </c>
    </row>
    <row r="711" spans="36:40" x14ac:dyDescent="0.25">
      <c r="AJ711" s="21" t="s">
        <v>149</v>
      </c>
      <c r="AK711" s="30" t="e">
        <f t="shared" si="58"/>
        <v>#REF!</v>
      </c>
      <c r="AL711" s="30" t="e">
        <f t="shared" si="57"/>
        <v>#REF!</v>
      </c>
      <c r="AM711" s="31" t="s">
        <v>5813</v>
      </c>
      <c r="AN711" s="32" t="s">
        <v>1697</v>
      </c>
    </row>
    <row r="712" spans="36:40" x14ac:dyDescent="0.25">
      <c r="AJ712" s="21" t="s">
        <v>151</v>
      </c>
      <c r="AK712" s="30" t="e">
        <f t="shared" si="58"/>
        <v>#REF!</v>
      </c>
      <c r="AL712" s="30" t="e">
        <f t="shared" si="57"/>
        <v>#REF!</v>
      </c>
      <c r="AM712" s="38" t="s">
        <v>1698</v>
      </c>
      <c r="AN712" s="39" t="s">
        <v>1699</v>
      </c>
    </row>
    <row r="713" spans="36:40" x14ac:dyDescent="0.25">
      <c r="AJ713" s="21" t="s">
        <v>151</v>
      </c>
      <c r="AK713" s="30" t="e">
        <f t="shared" si="58"/>
        <v>#REF!</v>
      </c>
      <c r="AL713" s="30" t="e">
        <f t="shared" si="57"/>
        <v>#REF!</v>
      </c>
      <c r="AM713" s="31" t="s">
        <v>1700</v>
      </c>
      <c r="AN713" s="32" t="s">
        <v>1701</v>
      </c>
    </row>
    <row r="714" spans="36:40" x14ac:dyDescent="0.25">
      <c r="AJ714" s="21" t="s">
        <v>151</v>
      </c>
      <c r="AK714" s="30" t="e">
        <f t="shared" si="58"/>
        <v>#REF!</v>
      </c>
      <c r="AL714" s="30" t="e">
        <f t="shared" si="57"/>
        <v>#REF!</v>
      </c>
      <c r="AM714" s="38" t="s">
        <v>1702</v>
      </c>
      <c r="AN714" s="39" t="s">
        <v>1703</v>
      </c>
    </row>
    <row r="715" spans="36:40" x14ac:dyDescent="0.25">
      <c r="AJ715" s="21" t="s">
        <v>151</v>
      </c>
      <c r="AK715" s="30" t="e">
        <f t="shared" si="58"/>
        <v>#REF!</v>
      </c>
      <c r="AL715" s="30" t="e">
        <f t="shared" si="57"/>
        <v>#REF!</v>
      </c>
      <c r="AM715" s="31" t="s">
        <v>1704</v>
      </c>
      <c r="AN715" s="32" t="s">
        <v>1705</v>
      </c>
    </row>
    <row r="716" spans="36:40" x14ac:dyDescent="0.25">
      <c r="AJ716" s="21" t="s">
        <v>151</v>
      </c>
      <c r="AK716" s="30" t="e">
        <f t="shared" si="58"/>
        <v>#REF!</v>
      </c>
      <c r="AL716" s="30" t="e">
        <f t="shared" si="57"/>
        <v>#REF!</v>
      </c>
      <c r="AM716" s="38" t="s">
        <v>235</v>
      </c>
      <c r="AN716" s="39" t="s">
        <v>1706</v>
      </c>
    </row>
    <row r="717" spans="36:40" x14ac:dyDescent="0.25">
      <c r="AJ717" s="21" t="s">
        <v>151</v>
      </c>
      <c r="AK717" s="30" t="e">
        <f t="shared" si="58"/>
        <v>#REF!</v>
      </c>
      <c r="AL717" s="30" t="e">
        <f t="shared" si="57"/>
        <v>#REF!</v>
      </c>
      <c r="AM717" s="31" t="s">
        <v>1707</v>
      </c>
      <c r="AN717" s="32" t="s">
        <v>1708</v>
      </c>
    </row>
    <row r="718" spans="36:40" x14ac:dyDescent="0.25">
      <c r="AJ718" s="21" t="s">
        <v>151</v>
      </c>
      <c r="AK718" s="30" t="e">
        <f t="shared" si="58"/>
        <v>#REF!</v>
      </c>
      <c r="AL718" s="30" t="e">
        <f t="shared" si="57"/>
        <v>#REF!</v>
      </c>
      <c r="AM718" s="38" t="s">
        <v>1709</v>
      </c>
      <c r="AN718" s="39" t="s">
        <v>1710</v>
      </c>
    </row>
    <row r="719" spans="36:40" x14ac:dyDescent="0.25">
      <c r="AJ719" s="21" t="s">
        <v>151</v>
      </c>
      <c r="AK719" s="30" t="e">
        <f t="shared" si="58"/>
        <v>#REF!</v>
      </c>
      <c r="AL719" s="30" t="e">
        <f t="shared" si="57"/>
        <v>#REF!</v>
      </c>
      <c r="AM719" s="31" t="s">
        <v>985</v>
      </c>
      <c r="AN719" s="32" t="s">
        <v>1711</v>
      </c>
    </row>
    <row r="720" spans="36:40" x14ac:dyDescent="0.25">
      <c r="AJ720" s="21" t="s">
        <v>151</v>
      </c>
      <c r="AK720" s="30" t="e">
        <f t="shared" si="58"/>
        <v>#REF!</v>
      </c>
      <c r="AL720" s="30" t="e">
        <f t="shared" si="57"/>
        <v>#REF!</v>
      </c>
      <c r="AM720" s="38" t="s">
        <v>1712</v>
      </c>
      <c r="AN720" s="39" t="s">
        <v>1713</v>
      </c>
    </row>
    <row r="721" spans="36:40" x14ac:dyDescent="0.25">
      <c r="AJ721" s="21" t="s">
        <v>151</v>
      </c>
      <c r="AK721" s="30" t="e">
        <f t="shared" si="58"/>
        <v>#REF!</v>
      </c>
      <c r="AL721" s="30" t="e">
        <f t="shared" si="57"/>
        <v>#REF!</v>
      </c>
      <c r="AM721" s="31" t="s">
        <v>1714</v>
      </c>
      <c r="AN721" s="32" t="s">
        <v>1715</v>
      </c>
    </row>
    <row r="722" spans="36:40" x14ac:dyDescent="0.25">
      <c r="AJ722" s="21" t="s">
        <v>151</v>
      </c>
      <c r="AK722" s="30" t="e">
        <f t="shared" si="58"/>
        <v>#REF!</v>
      </c>
      <c r="AL722" s="30" t="e">
        <f t="shared" si="57"/>
        <v>#REF!</v>
      </c>
      <c r="AM722" s="38" t="s">
        <v>1716</v>
      </c>
      <c r="AN722" s="39" t="s">
        <v>1717</v>
      </c>
    </row>
    <row r="723" spans="36:40" x14ac:dyDescent="0.25">
      <c r="AJ723" s="21" t="s">
        <v>151</v>
      </c>
      <c r="AK723" s="30" t="e">
        <f t="shared" si="58"/>
        <v>#REF!</v>
      </c>
      <c r="AL723" s="30" t="e">
        <f t="shared" si="57"/>
        <v>#REF!</v>
      </c>
      <c r="AM723" s="31" t="s">
        <v>1718</v>
      </c>
      <c r="AN723" s="32" t="s">
        <v>1719</v>
      </c>
    </row>
    <row r="724" spans="36:40" x14ac:dyDescent="0.25">
      <c r="AJ724" s="21" t="s">
        <v>151</v>
      </c>
      <c r="AK724" s="30" t="e">
        <f t="shared" si="58"/>
        <v>#REF!</v>
      </c>
      <c r="AL724" s="30" t="e">
        <f t="shared" si="57"/>
        <v>#REF!</v>
      </c>
      <c r="AM724" s="38" t="s">
        <v>1720</v>
      </c>
      <c r="AN724" s="39" t="s">
        <v>1721</v>
      </c>
    </row>
    <row r="725" spans="36:40" x14ac:dyDescent="0.25">
      <c r="AJ725" s="21" t="s">
        <v>151</v>
      </c>
      <c r="AK725" s="30" t="e">
        <f t="shared" si="58"/>
        <v>#REF!</v>
      </c>
      <c r="AL725" s="30" t="e">
        <f t="shared" si="57"/>
        <v>#REF!</v>
      </c>
      <c r="AM725" s="31" t="s">
        <v>1722</v>
      </c>
      <c r="AN725" s="32" t="s">
        <v>1723</v>
      </c>
    </row>
    <row r="726" spans="36:40" x14ac:dyDescent="0.25">
      <c r="AJ726" s="21" t="s">
        <v>151</v>
      </c>
      <c r="AK726" s="30" t="e">
        <f t="shared" si="58"/>
        <v>#REF!</v>
      </c>
      <c r="AL726" s="30" t="e">
        <f t="shared" si="57"/>
        <v>#REF!</v>
      </c>
      <c r="AM726" s="38" t="s">
        <v>1724</v>
      </c>
      <c r="AN726" s="39" t="s">
        <v>1725</v>
      </c>
    </row>
    <row r="727" spans="36:40" x14ac:dyDescent="0.25">
      <c r="AJ727" s="21" t="s">
        <v>151</v>
      </c>
      <c r="AK727" s="30" t="e">
        <f t="shared" si="58"/>
        <v>#REF!</v>
      </c>
      <c r="AL727" s="30" t="e">
        <f t="shared" si="57"/>
        <v>#REF!</v>
      </c>
      <c r="AM727" s="31" t="s">
        <v>1726</v>
      </c>
      <c r="AN727" s="32" t="s">
        <v>1727</v>
      </c>
    </row>
    <row r="728" spans="36:40" x14ac:dyDescent="0.25">
      <c r="AJ728" s="21" t="s">
        <v>151</v>
      </c>
      <c r="AK728" s="30" t="e">
        <f t="shared" si="58"/>
        <v>#REF!</v>
      </c>
      <c r="AL728" s="30" t="e">
        <f t="shared" si="57"/>
        <v>#REF!</v>
      </c>
      <c r="AM728" s="38" t="s">
        <v>1728</v>
      </c>
      <c r="AN728" s="39" t="s">
        <v>1729</v>
      </c>
    </row>
    <row r="729" spans="36:40" x14ac:dyDescent="0.25">
      <c r="AJ729" s="21" t="s">
        <v>151</v>
      </c>
      <c r="AK729" s="30" t="e">
        <f t="shared" si="58"/>
        <v>#REF!</v>
      </c>
      <c r="AL729" s="30" t="e">
        <f t="shared" si="57"/>
        <v>#REF!</v>
      </c>
      <c r="AM729" s="31" t="s">
        <v>5814</v>
      </c>
      <c r="AN729" s="32" t="s">
        <v>1730</v>
      </c>
    </row>
    <row r="730" spans="36:40" x14ac:dyDescent="0.25">
      <c r="AJ730" s="21" t="s">
        <v>151</v>
      </c>
      <c r="AK730" s="30" t="e">
        <f t="shared" si="58"/>
        <v>#REF!</v>
      </c>
      <c r="AL730" s="30" t="e">
        <f t="shared" si="57"/>
        <v>#REF!</v>
      </c>
      <c r="AM730" s="38" t="s">
        <v>5815</v>
      </c>
      <c r="AN730" s="39" t="s">
        <v>1731</v>
      </c>
    </row>
    <row r="731" spans="36:40" x14ac:dyDescent="0.25">
      <c r="AJ731" s="21" t="s">
        <v>151</v>
      </c>
      <c r="AK731" s="30" t="e">
        <f t="shared" si="58"/>
        <v>#REF!</v>
      </c>
      <c r="AL731" s="30" t="e">
        <f t="shared" si="57"/>
        <v>#REF!</v>
      </c>
      <c r="AM731" s="31" t="s">
        <v>5816</v>
      </c>
      <c r="AN731" s="32" t="s">
        <v>1732</v>
      </c>
    </row>
    <row r="732" spans="36:40" x14ac:dyDescent="0.25">
      <c r="AJ732" s="21" t="s">
        <v>151</v>
      </c>
      <c r="AK732" s="30" t="e">
        <f t="shared" si="58"/>
        <v>#REF!</v>
      </c>
      <c r="AL732" s="30" t="e">
        <f t="shared" si="57"/>
        <v>#REF!</v>
      </c>
      <c r="AM732" s="38" t="s">
        <v>5817</v>
      </c>
      <c r="AN732" s="39" t="s">
        <v>1733</v>
      </c>
    </row>
    <row r="733" spans="36:40" x14ac:dyDescent="0.25">
      <c r="AJ733" s="21" t="s">
        <v>185</v>
      </c>
      <c r="AK733" s="30" t="e">
        <f t="shared" si="58"/>
        <v>#REF!</v>
      </c>
      <c r="AL733" s="30" t="e">
        <f t="shared" si="57"/>
        <v>#REF!</v>
      </c>
      <c r="AM733" s="31" t="s">
        <v>1734</v>
      </c>
      <c r="AN733" s="32" t="s">
        <v>1735</v>
      </c>
    </row>
    <row r="734" spans="36:40" x14ac:dyDescent="0.25">
      <c r="AJ734" s="21" t="s">
        <v>185</v>
      </c>
      <c r="AK734" s="30" t="e">
        <f t="shared" si="58"/>
        <v>#REF!</v>
      </c>
      <c r="AL734" s="30" t="e">
        <f t="shared" si="57"/>
        <v>#REF!</v>
      </c>
      <c r="AM734" s="38" t="s">
        <v>1736</v>
      </c>
      <c r="AN734" s="39" t="s">
        <v>1737</v>
      </c>
    </row>
    <row r="735" spans="36:40" x14ac:dyDescent="0.25">
      <c r="AJ735" s="21" t="s">
        <v>185</v>
      </c>
      <c r="AK735" s="30" t="e">
        <f t="shared" si="58"/>
        <v>#REF!</v>
      </c>
      <c r="AL735" s="30" t="e">
        <f t="shared" si="57"/>
        <v>#REF!</v>
      </c>
      <c r="AM735" s="31" t="s">
        <v>1738</v>
      </c>
      <c r="AN735" s="32" t="s">
        <v>1739</v>
      </c>
    </row>
    <row r="736" spans="36:40" x14ac:dyDescent="0.25">
      <c r="AJ736" s="21" t="s">
        <v>185</v>
      </c>
      <c r="AK736" s="30" t="e">
        <f t="shared" si="58"/>
        <v>#REF!</v>
      </c>
      <c r="AL736" s="30" t="e">
        <f t="shared" si="57"/>
        <v>#REF!</v>
      </c>
      <c r="AM736" s="38" t="s">
        <v>1740</v>
      </c>
      <c r="AN736" s="39" t="s">
        <v>1741</v>
      </c>
    </row>
    <row r="737" spans="36:40" x14ac:dyDescent="0.25">
      <c r="AJ737" s="21" t="s">
        <v>185</v>
      </c>
      <c r="AK737" s="30" t="e">
        <f t="shared" si="58"/>
        <v>#REF!</v>
      </c>
      <c r="AL737" s="30" t="e">
        <f t="shared" si="57"/>
        <v>#REF!</v>
      </c>
      <c r="AM737" s="31" t="s">
        <v>1742</v>
      </c>
      <c r="AN737" s="32" t="s">
        <v>1743</v>
      </c>
    </row>
    <row r="738" spans="36:40" x14ac:dyDescent="0.25">
      <c r="AJ738" s="21" t="s">
        <v>185</v>
      </c>
      <c r="AK738" s="30" t="e">
        <f t="shared" si="58"/>
        <v>#REF!</v>
      </c>
      <c r="AL738" s="30" t="e">
        <f t="shared" si="57"/>
        <v>#REF!</v>
      </c>
      <c r="AM738" s="38" t="s">
        <v>1744</v>
      </c>
      <c r="AN738" s="39" t="s">
        <v>1745</v>
      </c>
    </row>
    <row r="739" spans="36:40" x14ac:dyDescent="0.25">
      <c r="AJ739" s="21" t="s">
        <v>185</v>
      </c>
      <c r="AK739" s="30" t="e">
        <f t="shared" si="58"/>
        <v>#REF!</v>
      </c>
      <c r="AL739" s="30" t="e">
        <f t="shared" si="57"/>
        <v>#REF!</v>
      </c>
      <c r="AM739" s="31" t="s">
        <v>1746</v>
      </c>
      <c r="AN739" s="32" t="s">
        <v>1747</v>
      </c>
    </row>
    <row r="740" spans="36:40" x14ac:dyDescent="0.25">
      <c r="AJ740" s="21" t="s">
        <v>185</v>
      </c>
      <c r="AK740" s="30" t="e">
        <f t="shared" si="58"/>
        <v>#REF!</v>
      </c>
      <c r="AL740" s="30" t="e">
        <f t="shared" si="57"/>
        <v>#REF!</v>
      </c>
      <c r="AM740" s="38" t="s">
        <v>1504</v>
      </c>
      <c r="AN740" s="39" t="s">
        <v>1748</v>
      </c>
    </row>
    <row r="741" spans="36:40" x14ac:dyDescent="0.25">
      <c r="AJ741" s="21" t="s">
        <v>185</v>
      </c>
      <c r="AK741" s="30" t="e">
        <f t="shared" si="58"/>
        <v>#REF!</v>
      </c>
      <c r="AL741" s="30" t="e">
        <f t="shared" si="57"/>
        <v>#REF!</v>
      </c>
      <c r="AM741" s="31" t="s">
        <v>186</v>
      </c>
      <c r="AN741" s="32" t="s">
        <v>1749</v>
      </c>
    </row>
    <row r="742" spans="36:40" x14ac:dyDescent="0.25">
      <c r="AJ742" s="21" t="s">
        <v>185</v>
      </c>
      <c r="AK742" s="30" t="e">
        <f t="shared" si="58"/>
        <v>#REF!</v>
      </c>
      <c r="AL742" s="30" t="e">
        <f t="shared" si="57"/>
        <v>#REF!</v>
      </c>
      <c r="AM742" s="38" t="s">
        <v>5818</v>
      </c>
      <c r="AN742" s="39" t="s">
        <v>1750</v>
      </c>
    </row>
    <row r="743" spans="36:40" x14ac:dyDescent="0.25">
      <c r="AJ743" s="21" t="s">
        <v>185</v>
      </c>
      <c r="AK743" s="30" t="e">
        <f t="shared" si="58"/>
        <v>#REF!</v>
      </c>
      <c r="AL743" s="30" t="e">
        <f t="shared" si="57"/>
        <v>#REF!</v>
      </c>
      <c r="AM743" s="31" t="s">
        <v>5819</v>
      </c>
      <c r="AN743" s="32" t="s">
        <v>1751</v>
      </c>
    </row>
    <row r="744" spans="36:40" x14ac:dyDescent="0.25">
      <c r="AJ744" s="21" t="s">
        <v>185</v>
      </c>
      <c r="AK744" s="30" t="e">
        <f t="shared" si="58"/>
        <v>#REF!</v>
      </c>
      <c r="AL744" s="30" t="e">
        <f t="shared" si="57"/>
        <v>#REF!</v>
      </c>
      <c r="AM744" s="38" t="s">
        <v>5820</v>
      </c>
      <c r="AN744" s="39" t="s">
        <v>1752</v>
      </c>
    </row>
    <row r="745" spans="36:40" x14ac:dyDescent="0.25">
      <c r="AJ745" s="21" t="s">
        <v>185</v>
      </c>
      <c r="AK745" s="30" t="e">
        <f t="shared" si="58"/>
        <v>#REF!</v>
      </c>
      <c r="AL745" s="30" t="e">
        <f t="shared" si="57"/>
        <v>#REF!</v>
      </c>
      <c r="AM745" s="31" t="s">
        <v>5821</v>
      </c>
      <c r="AN745" s="32" t="s">
        <v>1753</v>
      </c>
    </row>
    <row r="746" spans="36:40" x14ac:dyDescent="0.25">
      <c r="AJ746" s="21" t="s">
        <v>196</v>
      </c>
      <c r="AK746" s="30" t="e">
        <f t="shared" si="58"/>
        <v>#REF!</v>
      </c>
      <c r="AL746" s="30" t="e">
        <f t="shared" si="57"/>
        <v>#REF!</v>
      </c>
      <c r="AM746" s="38" t="s">
        <v>1754</v>
      </c>
      <c r="AN746" s="39" t="s">
        <v>1755</v>
      </c>
    </row>
    <row r="747" spans="36:40" x14ac:dyDescent="0.25">
      <c r="AJ747" s="21" t="s">
        <v>196</v>
      </c>
      <c r="AK747" s="30" t="e">
        <f t="shared" si="58"/>
        <v>#REF!</v>
      </c>
      <c r="AL747" s="30" t="e">
        <f t="shared" si="57"/>
        <v>#REF!</v>
      </c>
      <c r="AM747" s="31" t="s">
        <v>1756</v>
      </c>
      <c r="AN747" s="32" t="s">
        <v>1757</v>
      </c>
    </row>
    <row r="748" spans="36:40" x14ac:dyDescent="0.25">
      <c r="AJ748" s="21" t="s">
        <v>196</v>
      </c>
      <c r="AK748" s="30" t="e">
        <f t="shared" si="58"/>
        <v>#REF!</v>
      </c>
      <c r="AL748" s="30" t="e">
        <f t="shared" si="57"/>
        <v>#REF!</v>
      </c>
      <c r="AM748" s="38" t="s">
        <v>1758</v>
      </c>
      <c r="AN748" s="39" t="s">
        <v>1759</v>
      </c>
    </row>
    <row r="749" spans="36:40" x14ac:dyDescent="0.25">
      <c r="AJ749" s="21" t="s">
        <v>196</v>
      </c>
      <c r="AK749" s="30" t="e">
        <f t="shared" si="58"/>
        <v>#REF!</v>
      </c>
      <c r="AL749" s="30" t="e">
        <f t="shared" si="57"/>
        <v>#REF!</v>
      </c>
      <c r="AM749" s="31" t="s">
        <v>1760</v>
      </c>
      <c r="AN749" s="32" t="s">
        <v>1761</v>
      </c>
    </row>
    <row r="750" spans="36:40" x14ac:dyDescent="0.25">
      <c r="AJ750" s="21" t="s">
        <v>196</v>
      </c>
      <c r="AK750" s="30" t="e">
        <f t="shared" si="58"/>
        <v>#REF!</v>
      </c>
      <c r="AL750" s="30" t="e">
        <f t="shared" si="57"/>
        <v>#REF!</v>
      </c>
      <c r="AM750" s="38" t="s">
        <v>1762</v>
      </c>
      <c r="AN750" s="39" t="s">
        <v>1763</v>
      </c>
    </row>
    <row r="751" spans="36:40" x14ac:dyDescent="0.25">
      <c r="AJ751" s="21" t="s">
        <v>196</v>
      </c>
      <c r="AK751" s="30" t="e">
        <f t="shared" si="58"/>
        <v>#REF!</v>
      </c>
      <c r="AL751" s="30" t="e">
        <f t="shared" si="57"/>
        <v>#REF!</v>
      </c>
      <c r="AM751" s="31" t="s">
        <v>1764</v>
      </c>
      <c r="AN751" s="32" t="s">
        <v>1765</v>
      </c>
    </row>
    <row r="752" spans="36:40" x14ac:dyDescent="0.25">
      <c r="AJ752" s="21" t="s">
        <v>196</v>
      </c>
      <c r="AK752" s="30" t="e">
        <f t="shared" si="58"/>
        <v>#REF!</v>
      </c>
      <c r="AL752" s="30" t="e">
        <f t="shared" si="57"/>
        <v>#REF!</v>
      </c>
      <c r="AM752" s="38" t="s">
        <v>1766</v>
      </c>
      <c r="AN752" s="39" t="s">
        <v>1767</v>
      </c>
    </row>
    <row r="753" spans="36:40" x14ac:dyDescent="0.25">
      <c r="AJ753" s="21" t="s">
        <v>196</v>
      </c>
      <c r="AK753" s="30" t="e">
        <f t="shared" si="58"/>
        <v>#REF!</v>
      </c>
      <c r="AL753" s="30" t="e">
        <f t="shared" si="57"/>
        <v>#REF!</v>
      </c>
      <c r="AM753" s="31" t="s">
        <v>1768</v>
      </c>
      <c r="AN753" s="32" t="s">
        <v>1769</v>
      </c>
    </row>
    <row r="754" spans="36:40" x14ac:dyDescent="0.25">
      <c r="AJ754" s="21" t="s">
        <v>196</v>
      </c>
      <c r="AK754" s="30" t="e">
        <f t="shared" si="58"/>
        <v>#REF!</v>
      </c>
      <c r="AL754" s="30" t="e">
        <f t="shared" si="57"/>
        <v>#REF!</v>
      </c>
      <c r="AM754" s="38" t="s">
        <v>1770</v>
      </c>
      <c r="AN754" s="39" t="s">
        <v>1771</v>
      </c>
    </row>
    <row r="755" spans="36:40" x14ac:dyDescent="0.25">
      <c r="AJ755" s="21" t="s">
        <v>196</v>
      </c>
      <c r="AK755" s="30" t="e">
        <f t="shared" si="58"/>
        <v>#REF!</v>
      </c>
      <c r="AL755" s="30" t="e">
        <f t="shared" si="57"/>
        <v>#REF!</v>
      </c>
      <c r="AM755" s="31" t="s">
        <v>5822</v>
      </c>
      <c r="AN755" s="32" t="s">
        <v>1772</v>
      </c>
    </row>
    <row r="756" spans="36:40" x14ac:dyDescent="0.25">
      <c r="AJ756" s="21" t="s">
        <v>196</v>
      </c>
      <c r="AK756" s="30" t="e">
        <f t="shared" si="58"/>
        <v>#REF!</v>
      </c>
      <c r="AL756" s="30" t="e">
        <f t="shared" si="57"/>
        <v>#REF!</v>
      </c>
      <c r="AM756" s="38" t="s">
        <v>5823</v>
      </c>
      <c r="AN756" s="39" t="s">
        <v>1773</v>
      </c>
    </row>
    <row r="757" spans="36:40" x14ac:dyDescent="0.25">
      <c r="AJ757" s="21" t="s">
        <v>196</v>
      </c>
      <c r="AK757" s="30" t="e">
        <f t="shared" si="58"/>
        <v>#REF!</v>
      </c>
      <c r="AL757" s="30" t="e">
        <f t="shared" si="57"/>
        <v>#REF!</v>
      </c>
      <c r="AM757" s="31" t="s">
        <v>5824</v>
      </c>
      <c r="AN757" s="32" t="s">
        <v>1774</v>
      </c>
    </row>
    <row r="758" spans="36:40" x14ac:dyDescent="0.25">
      <c r="AJ758" s="21" t="s">
        <v>196</v>
      </c>
      <c r="AK758" s="30" t="e">
        <f t="shared" si="58"/>
        <v>#REF!</v>
      </c>
      <c r="AL758" s="30" t="e">
        <f t="shared" si="57"/>
        <v>#REF!</v>
      </c>
      <c r="AM758" s="38" t="s">
        <v>5825</v>
      </c>
      <c r="AN758" s="39" t="s">
        <v>1775</v>
      </c>
    </row>
    <row r="759" spans="36:40" x14ac:dyDescent="0.25">
      <c r="AJ759" s="21" t="s">
        <v>196</v>
      </c>
      <c r="AK759" s="30" t="e">
        <f t="shared" si="58"/>
        <v>#REF!</v>
      </c>
      <c r="AL759" s="30" t="e">
        <f t="shared" si="57"/>
        <v>#REF!</v>
      </c>
      <c r="AM759" s="31" t="s">
        <v>5826</v>
      </c>
      <c r="AN759" s="32" t="s">
        <v>1776</v>
      </c>
    </row>
    <row r="760" spans="36:40" x14ac:dyDescent="0.25">
      <c r="AJ760" s="21" t="s">
        <v>208</v>
      </c>
      <c r="AK760" s="30" t="e">
        <f t="shared" si="58"/>
        <v>#REF!</v>
      </c>
      <c r="AL760" s="30" t="e">
        <f t="shared" si="57"/>
        <v>#REF!</v>
      </c>
      <c r="AM760" s="38" t="s">
        <v>1777</v>
      </c>
      <c r="AN760" s="39" t="s">
        <v>1778</v>
      </c>
    </row>
    <row r="761" spans="36:40" x14ac:dyDescent="0.25">
      <c r="AJ761" s="21" t="s">
        <v>208</v>
      </c>
      <c r="AK761" s="30" t="e">
        <f t="shared" si="58"/>
        <v>#REF!</v>
      </c>
      <c r="AL761" s="30" t="e">
        <f t="shared" si="57"/>
        <v>#REF!</v>
      </c>
      <c r="AM761" s="31" t="s">
        <v>1779</v>
      </c>
      <c r="AN761" s="32" t="s">
        <v>1780</v>
      </c>
    </row>
    <row r="762" spans="36:40" x14ac:dyDescent="0.25">
      <c r="AJ762" s="21" t="s">
        <v>208</v>
      </c>
      <c r="AK762" s="30" t="e">
        <f t="shared" si="58"/>
        <v>#REF!</v>
      </c>
      <c r="AL762" s="30" t="e">
        <f t="shared" si="57"/>
        <v>#REF!</v>
      </c>
      <c r="AM762" s="38" t="s">
        <v>1781</v>
      </c>
      <c r="AN762" s="39" t="s">
        <v>1782</v>
      </c>
    </row>
    <row r="763" spans="36:40" x14ac:dyDescent="0.25">
      <c r="AJ763" s="21" t="s">
        <v>208</v>
      </c>
      <c r="AK763" s="30" t="e">
        <f t="shared" si="58"/>
        <v>#REF!</v>
      </c>
      <c r="AL763" s="30" t="e">
        <f t="shared" si="57"/>
        <v>#REF!</v>
      </c>
      <c r="AM763" s="31" t="s">
        <v>1783</v>
      </c>
      <c r="AN763" s="32" t="s">
        <v>1784</v>
      </c>
    </row>
    <row r="764" spans="36:40" x14ac:dyDescent="0.25">
      <c r="AJ764" s="21" t="s">
        <v>208</v>
      </c>
      <c r="AK764" s="30" t="e">
        <f t="shared" si="58"/>
        <v>#REF!</v>
      </c>
      <c r="AL764" s="30" t="e">
        <f t="shared" si="57"/>
        <v>#REF!</v>
      </c>
      <c r="AM764" s="38" t="s">
        <v>1785</v>
      </c>
      <c r="AN764" s="39" t="s">
        <v>1786</v>
      </c>
    </row>
    <row r="765" spans="36:40" x14ac:dyDescent="0.25">
      <c r="AJ765" s="21" t="s">
        <v>208</v>
      </c>
      <c r="AK765" s="30" t="e">
        <f t="shared" si="58"/>
        <v>#REF!</v>
      </c>
      <c r="AL765" s="30" t="e">
        <f t="shared" si="57"/>
        <v>#REF!</v>
      </c>
      <c r="AM765" s="31" t="s">
        <v>1787</v>
      </c>
      <c r="AN765" s="32" t="s">
        <v>1788</v>
      </c>
    </row>
    <row r="766" spans="36:40" x14ac:dyDescent="0.25">
      <c r="AJ766" s="21" t="s">
        <v>208</v>
      </c>
      <c r="AK766" s="30" t="e">
        <f t="shared" si="58"/>
        <v>#REF!</v>
      </c>
      <c r="AL766" s="30" t="e">
        <f t="shared" si="57"/>
        <v>#REF!</v>
      </c>
      <c r="AM766" s="38" t="s">
        <v>209</v>
      </c>
      <c r="AN766" s="39" t="s">
        <v>1789</v>
      </c>
    </row>
    <row r="767" spans="36:40" x14ac:dyDescent="0.25">
      <c r="AJ767" s="21" t="s">
        <v>208</v>
      </c>
      <c r="AK767" s="30" t="e">
        <f t="shared" si="58"/>
        <v>#REF!</v>
      </c>
      <c r="AL767" s="30" t="e">
        <f t="shared" si="57"/>
        <v>#REF!</v>
      </c>
      <c r="AM767" s="31" t="s">
        <v>5827</v>
      </c>
      <c r="AN767" s="32" t="s">
        <v>1790</v>
      </c>
    </row>
    <row r="768" spans="36:40" x14ac:dyDescent="0.25">
      <c r="AJ768" s="21" t="s">
        <v>208</v>
      </c>
      <c r="AK768" s="30" t="e">
        <f t="shared" si="58"/>
        <v>#REF!</v>
      </c>
      <c r="AL768" s="30" t="e">
        <f t="shared" si="57"/>
        <v>#REF!</v>
      </c>
      <c r="AM768" s="38" t="s">
        <v>5828</v>
      </c>
      <c r="AN768" s="39" t="s">
        <v>1791</v>
      </c>
    </row>
    <row r="769" spans="36:40" x14ac:dyDescent="0.25">
      <c r="AJ769" s="21" t="s">
        <v>208</v>
      </c>
      <c r="AK769" s="30" t="e">
        <f t="shared" si="58"/>
        <v>#REF!</v>
      </c>
      <c r="AL769" s="30" t="e">
        <f t="shared" si="57"/>
        <v>#REF!</v>
      </c>
      <c r="AM769" s="31" t="s">
        <v>5829</v>
      </c>
      <c r="AN769" s="32" t="s">
        <v>1792</v>
      </c>
    </row>
    <row r="770" spans="36:40" x14ac:dyDescent="0.25">
      <c r="AJ770" s="21" t="s">
        <v>210</v>
      </c>
      <c r="AK770" s="30" t="e">
        <f t="shared" si="58"/>
        <v>#REF!</v>
      </c>
      <c r="AL770" s="30" t="e">
        <f t="shared" ref="AL770:AL833" si="59">CONCATENATE(AJ770,AK770)</f>
        <v>#REF!</v>
      </c>
      <c r="AM770" s="38" t="s">
        <v>1793</v>
      </c>
      <c r="AN770" s="39" t="s">
        <v>1794</v>
      </c>
    </row>
    <row r="771" spans="36:40" x14ac:dyDescent="0.25">
      <c r="AJ771" s="21" t="s">
        <v>210</v>
      </c>
      <c r="AK771" s="30" t="e">
        <f t="shared" ref="AK771:AK834" si="60">AK770+1</f>
        <v>#REF!</v>
      </c>
      <c r="AL771" s="30" t="e">
        <f t="shared" si="59"/>
        <v>#REF!</v>
      </c>
      <c r="AM771" s="31" t="s">
        <v>1795</v>
      </c>
      <c r="AN771" s="32" t="s">
        <v>1796</v>
      </c>
    </row>
    <row r="772" spans="36:40" x14ac:dyDescent="0.25">
      <c r="AJ772" s="21" t="s">
        <v>210</v>
      </c>
      <c r="AK772" s="30" t="e">
        <f t="shared" si="60"/>
        <v>#REF!</v>
      </c>
      <c r="AL772" s="30" t="e">
        <f t="shared" si="59"/>
        <v>#REF!</v>
      </c>
      <c r="AM772" s="38" t="s">
        <v>1797</v>
      </c>
      <c r="AN772" s="39" t="s">
        <v>1798</v>
      </c>
    </row>
    <row r="773" spans="36:40" x14ac:dyDescent="0.25">
      <c r="AJ773" s="21" t="s">
        <v>210</v>
      </c>
      <c r="AK773" s="30" t="e">
        <f t="shared" si="60"/>
        <v>#REF!</v>
      </c>
      <c r="AL773" s="30" t="e">
        <f t="shared" si="59"/>
        <v>#REF!</v>
      </c>
      <c r="AM773" s="31" t="s">
        <v>1799</v>
      </c>
      <c r="AN773" s="32" t="s">
        <v>1800</v>
      </c>
    </row>
    <row r="774" spans="36:40" x14ac:dyDescent="0.25">
      <c r="AJ774" s="21" t="s">
        <v>210</v>
      </c>
      <c r="AK774" s="30" t="e">
        <f t="shared" si="60"/>
        <v>#REF!</v>
      </c>
      <c r="AL774" s="30" t="e">
        <f t="shared" si="59"/>
        <v>#REF!</v>
      </c>
      <c r="AM774" s="38" t="s">
        <v>1801</v>
      </c>
      <c r="AN774" s="39" t="s">
        <v>1802</v>
      </c>
    </row>
    <row r="775" spans="36:40" x14ac:dyDescent="0.25">
      <c r="AJ775" s="21" t="s">
        <v>210</v>
      </c>
      <c r="AK775" s="30" t="e">
        <f t="shared" si="60"/>
        <v>#REF!</v>
      </c>
      <c r="AL775" s="30" t="e">
        <f t="shared" si="59"/>
        <v>#REF!</v>
      </c>
      <c r="AM775" s="31" t="s">
        <v>1803</v>
      </c>
      <c r="AN775" s="32" t="s">
        <v>1804</v>
      </c>
    </row>
    <row r="776" spans="36:40" x14ac:dyDescent="0.25">
      <c r="AJ776" s="21" t="s">
        <v>210</v>
      </c>
      <c r="AK776" s="30" t="e">
        <f t="shared" si="60"/>
        <v>#REF!</v>
      </c>
      <c r="AL776" s="30" t="e">
        <f t="shared" si="59"/>
        <v>#REF!</v>
      </c>
      <c r="AM776" s="38" t="s">
        <v>1805</v>
      </c>
      <c r="AN776" s="39" t="s">
        <v>1806</v>
      </c>
    </row>
    <row r="777" spans="36:40" x14ac:dyDescent="0.25">
      <c r="AJ777" s="21" t="s">
        <v>210</v>
      </c>
      <c r="AK777" s="30" t="e">
        <f t="shared" si="60"/>
        <v>#REF!</v>
      </c>
      <c r="AL777" s="30" t="e">
        <f t="shared" si="59"/>
        <v>#REF!</v>
      </c>
      <c r="AM777" s="31" t="s">
        <v>1807</v>
      </c>
      <c r="AN777" s="32" t="s">
        <v>1808</v>
      </c>
    </row>
    <row r="778" spans="36:40" x14ac:dyDescent="0.25">
      <c r="AJ778" s="21" t="s">
        <v>210</v>
      </c>
      <c r="AK778" s="30" t="e">
        <f t="shared" si="60"/>
        <v>#REF!</v>
      </c>
      <c r="AL778" s="30" t="e">
        <f t="shared" si="59"/>
        <v>#REF!</v>
      </c>
      <c r="AM778" s="38" t="s">
        <v>1809</v>
      </c>
      <c r="AN778" s="39" t="s">
        <v>1810</v>
      </c>
    </row>
    <row r="779" spans="36:40" x14ac:dyDescent="0.25">
      <c r="AJ779" s="21" t="s">
        <v>210</v>
      </c>
      <c r="AK779" s="30" t="e">
        <f t="shared" si="60"/>
        <v>#REF!</v>
      </c>
      <c r="AL779" s="30" t="e">
        <f t="shared" si="59"/>
        <v>#REF!</v>
      </c>
      <c r="AM779" s="31" t="s">
        <v>1811</v>
      </c>
      <c r="AN779" s="32" t="s">
        <v>1812</v>
      </c>
    </row>
    <row r="780" spans="36:40" x14ac:dyDescent="0.25">
      <c r="AJ780" s="21" t="s">
        <v>210</v>
      </c>
      <c r="AK780" s="30" t="e">
        <f t="shared" si="60"/>
        <v>#REF!</v>
      </c>
      <c r="AL780" s="30" t="e">
        <f t="shared" si="59"/>
        <v>#REF!</v>
      </c>
      <c r="AM780" s="38" t="s">
        <v>1813</v>
      </c>
      <c r="AN780" s="39" t="s">
        <v>1814</v>
      </c>
    </row>
    <row r="781" spans="36:40" x14ac:dyDescent="0.25">
      <c r="AJ781" s="21" t="s">
        <v>210</v>
      </c>
      <c r="AK781" s="30" t="e">
        <f t="shared" si="60"/>
        <v>#REF!</v>
      </c>
      <c r="AL781" s="30" t="e">
        <f t="shared" si="59"/>
        <v>#REF!</v>
      </c>
      <c r="AM781" s="31" t="s">
        <v>1815</v>
      </c>
      <c r="AN781" s="32" t="s">
        <v>1816</v>
      </c>
    </row>
    <row r="782" spans="36:40" x14ac:dyDescent="0.25">
      <c r="AJ782" s="21" t="s">
        <v>210</v>
      </c>
      <c r="AK782" s="30" t="e">
        <f t="shared" si="60"/>
        <v>#REF!</v>
      </c>
      <c r="AL782" s="30" t="e">
        <f t="shared" si="59"/>
        <v>#REF!</v>
      </c>
      <c r="AM782" s="38" t="s">
        <v>1817</v>
      </c>
      <c r="AN782" s="39" t="s">
        <v>1818</v>
      </c>
    </row>
    <row r="783" spans="36:40" x14ac:dyDescent="0.25">
      <c r="AJ783" s="21" t="s">
        <v>210</v>
      </c>
      <c r="AK783" s="30" t="e">
        <f t="shared" si="60"/>
        <v>#REF!</v>
      </c>
      <c r="AL783" s="30" t="e">
        <f t="shared" si="59"/>
        <v>#REF!</v>
      </c>
      <c r="AM783" s="31" t="s">
        <v>207</v>
      </c>
      <c r="AN783" s="32" t="s">
        <v>1819</v>
      </c>
    </row>
    <row r="784" spans="36:40" x14ac:dyDescent="0.25">
      <c r="AJ784" s="21" t="s">
        <v>210</v>
      </c>
      <c r="AK784" s="30" t="e">
        <f t="shared" si="60"/>
        <v>#REF!</v>
      </c>
      <c r="AL784" s="30" t="e">
        <f t="shared" si="59"/>
        <v>#REF!</v>
      </c>
      <c r="AM784" s="38" t="s">
        <v>1820</v>
      </c>
      <c r="AN784" s="39" t="s">
        <v>1821</v>
      </c>
    </row>
    <row r="785" spans="36:40" x14ac:dyDescent="0.25">
      <c r="AJ785" s="21" t="s">
        <v>210</v>
      </c>
      <c r="AK785" s="30" t="e">
        <f t="shared" si="60"/>
        <v>#REF!</v>
      </c>
      <c r="AL785" s="30" t="e">
        <f t="shared" si="59"/>
        <v>#REF!</v>
      </c>
      <c r="AM785" s="31" t="s">
        <v>1822</v>
      </c>
      <c r="AN785" s="32" t="s">
        <v>1823</v>
      </c>
    </row>
    <row r="786" spans="36:40" x14ac:dyDescent="0.25">
      <c r="AJ786" s="21" t="s">
        <v>210</v>
      </c>
      <c r="AK786" s="30" t="e">
        <f t="shared" si="60"/>
        <v>#REF!</v>
      </c>
      <c r="AL786" s="30" t="e">
        <f t="shared" si="59"/>
        <v>#REF!</v>
      </c>
      <c r="AM786" s="38" t="s">
        <v>1824</v>
      </c>
      <c r="AN786" s="39" t="s">
        <v>1825</v>
      </c>
    </row>
    <row r="787" spans="36:40" x14ac:dyDescent="0.25">
      <c r="AJ787" s="21" t="s">
        <v>210</v>
      </c>
      <c r="AK787" s="30" t="e">
        <f t="shared" si="60"/>
        <v>#REF!</v>
      </c>
      <c r="AL787" s="30" t="e">
        <f t="shared" si="59"/>
        <v>#REF!</v>
      </c>
      <c r="AM787" s="31" t="s">
        <v>211</v>
      </c>
      <c r="AN787" s="32" t="s">
        <v>1826</v>
      </c>
    </row>
    <row r="788" spans="36:40" x14ac:dyDescent="0.25">
      <c r="AJ788" s="21" t="s">
        <v>210</v>
      </c>
      <c r="AK788" s="30" t="e">
        <f t="shared" si="60"/>
        <v>#REF!</v>
      </c>
      <c r="AL788" s="30" t="e">
        <f t="shared" si="59"/>
        <v>#REF!</v>
      </c>
      <c r="AM788" s="38" t="s">
        <v>5830</v>
      </c>
      <c r="AN788" s="39" t="s">
        <v>1827</v>
      </c>
    </row>
    <row r="789" spans="36:40" x14ac:dyDescent="0.25">
      <c r="AJ789" s="21" t="s">
        <v>210</v>
      </c>
      <c r="AK789" s="30" t="e">
        <f t="shared" si="60"/>
        <v>#REF!</v>
      </c>
      <c r="AL789" s="30" t="e">
        <f t="shared" si="59"/>
        <v>#REF!</v>
      </c>
      <c r="AM789" s="31" t="s">
        <v>5831</v>
      </c>
      <c r="AN789" s="32" t="s">
        <v>1828</v>
      </c>
    </row>
    <row r="790" spans="36:40" x14ac:dyDescent="0.25">
      <c r="AJ790" s="21" t="s">
        <v>210</v>
      </c>
      <c r="AK790" s="30" t="e">
        <f t="shared" si="60"/>
        <v>#REF!</v>
      </c>
      <c r="AL790" s="30" t="e">
        <f t="shared" si="59"/>
        <v>#REF!</v>
      </c>
      <c r="AM790" s="38" t="s">
        <v>5832</v>
      </c>
      <c r="AN790" s="39" t="s">
        <v>1829</v>
      </c>
    </row>
    <row r="791" spans="36:40" x14ac:dyDescent="0.25">
      <c r="AJ791" s="21" t="s">
        <v>210</v>
      </c>
      <c r="AK791" s="30" t="e">
        <f t="shared" si="60"/>
        <v>#REF!</v>
      </c>
      <c r="AL791" s="30" t="e">
        <f t="shared" si="59"/>
        <v>#REF!</v>
      </c>
      <c r="AM791" s="31" t="s">
        <v>5833</v>
      </c>
      <c r="AN791" s="32" t="s">
        <v>1830</v>
      </c>
    </row>
    <row r="792" spans="36:40" x14ac:dyDescent="0.25">
      <c r="AJ792" s="21" t="s">
        <v>210</v>
      </c>
      <c r="AK792" s="30" t="e">
        <f t="shared" si="60"/>
        <v>#REF!</v>
      </c>
      <c r="AL792" s="30" t="e">
        <f t="shared" si="59"/>
        <v>#REF!</v>
      </c>
      <c r="AM792" s="38" t="s">
        <v>5834</v>
      </c>
      <c r="AN792" s="39" t="s">
        <v>1831</v>
      </c>
    </row>
    <row r="793" spans="36:40" x14ac:dyDescent="0.25">
      <c r="AJ793" s="21" t="s">
        <v>210</v>
      </c>
      <c r="AK793" s="30" t="e">
        <f t="shared" si="60"/>
        <v>#REF!</v>
      </c>
      <c r="AL793" s="30" t="e">
        <f t="shared" si="59"/>
        <v>#REF!</v>
      </c>
      <c r="AM793" s="31" t="s">
        <v>5835</v>
      </c>
      <c r="AN793" s="32" t="s">
        <v>1832</v>
      </c>
    </row>
    <row r="794" spans="36:40" x14ac:dyDescent="0.25">
      <c r="AJ794" s="21" t="s">
        <v>210</v>
      </c>
      <c r="AK794" s="30" t="e">
        <f t="shared" si="60"/>
        <v>#REF!</v>
      </c>
      <c r="AL794" s="30" t="e">
        <f t="shared" si="59"/>
        <v>#REF!</v>
      </c>
      <c r="AM794" s="38" t="s">
        <v>5836</v>
      </c>
      <c r="AN794" s="39" t="s">
        <v>1833</v>
      </c>
    </row>
    <row r="795" spans="36:40" x14ac:dyDescent="0.25">
      <c r="AJ795" s="21" t="s">
        <v>210</v>
      </c>
      <c r="AK795" s="30" t="e">
        <f t="shared" si="60"/>
        <v>#REF!</v>
      </c>
      <c r="AL795" s="30" t="e">
        <f t="shared" si="59"/>
        <v>#REF!</v>
      </c>
      <c r="AM795" s="31" t="s">
        <v>5837</v>
      </c>
      <c r="AN795" s="32" t="s">
        <v>1834</v>
      </c>
    </row>
    <row r="796" spans="36:40" x14ac:dyDescent="0.25">
      <c r="AJ796" s="21" t="s">
        <v>228</v>
      </c>
      <c r="AK796" s="30" t="e">
        <f t="shared" si="60"/>
        <v>#REF!</v>
      </c>
      <c r="AL796" s="30" t="e">
        <f t="shared" si="59"/>
        <v>#REF!</v>
      </c>
      <c r="AM796" s="38" t="s">
        <v>1835</v>
      </c>
      <c r="AN796" s="39" t="s">
        <v>1836</v>
      </c>
    </row>
    <row r="797" spans="36:40" x14ac:dyDescent="0.25">
      <c r="AJ797" s="21" t="s">
        <v>228</v>
      </c>
      <c r="AK797" s="30" t="e">
        <f t="shared" si="60"/>
        <v>#REF!</v>
      </c>
      <c r="AL797" s="30" t="e">
        <f t="shared" si="59"/>
        <v>#REF!</v>
      </c>
      <c r="AM797" s="31" t="s">
        <v>1837</v>
      </c>
      <c r="AN797" s="32" t="s">
        <v>1838</v>
      </c>
    </row>
    <row r="798" spans="36:40" x14ac:dyDescent="0.25">
      <c r="AJ798" s="21" t="s">
        <v>228</v>
      </c>
      <c r="AK798" s="30" t="e">
        <f t="shared" si="60"/>
        <v>#REF!</v>
      </c>
      <c r="AL798" s="30" t="e">
        <f t="shared" si="59"/>
        <v>#REF!</v>
      </c>
      <c r="AM798" s="38" t="s">
        <v>1839</v>
      </c>
      <c r="AN798" s="39" t="s">
        <v>1840</v>
      </c>
    </row>
    <row r="799" spans="36:40" x14ac:dyDescent="0.25">
      <c r="AJ799" s="21" t="s">
        <v>228</v>
      </c>
      <c r="AK799" s="30" t="e">
        <f t="shared" si="60"/>
        <v>#REF!</v>
      </c>
      <c r="AL799" s="30" t="e">
        <f t="shared" si="59"/>
        <v>#REF!</v>
      </c>
      <c r="AM799" s="31" t="s">
        <v>5838</v>
      </c>
      <c r="AN799" s="32" t="s">
        <v>1841</v>
      </c>
    </row>
    <row r="800" spans="36:40" x14ac:dyDescent="0.25">
      <c r="AJ800" s="21" t="s">
        <v>234</v>
      </c>
      <c r="AK800" s="30" t="e">
        <f t="shared" si="60"/>
        <v>#REF!</v>
      </c>
      <c r="AL800" s="30" t="e">
        <f t="shared" si="59"/>
        <v>#REF!</v>
      </c>
      <c r="AM800" s="38" t="s">
        <v>1842</v>
      </c>
      <c r="AN800" s="39" t="s">
        <v>1843</v>
      </c>
    </row>
    <row r="801" spans="36:40" x14ac:dyDescent="0.25">
      <c r="AJ801" s="21" t="s">
        <v>234</v>
      </c>
      <c r="AK801" s="30" t="e">
        <f t="shared" si="60"/>
        <v>#REF!</v>
      </c>
      <c r="AL801" s="30" t="e">
        <f t="shared" si="59"/>
        <v>#REF!</v>
      </c>
      <c r="AM801" s="31" t="s">
        <v>1844</v>
      </c>
      <c r="AN801" s="32" t="s">
        <v>1845</v>
      </c>
    </row>
    <row r="802" spans="36:40" x14ac:dyDescent="0.25">
      <c r="AJ802" s="21" t="s">
        <v>234</v>
      </c>
      <c r="AK802" s="30" t="e">
        <f t="shared" si="60"/>
        <v>#REF!</v>
      </c>
      <c r="AL802" s="30" t="e">
        <f t="shared" si="59"/>
        <v>#REF!</v>
      </c>
      <c r="AM802" s="38" t="s">
        <v>1846</v>
      </c>
      <c r="AN802" s="39" t="s">
        <v>1847</v>
      </c>
    </row>
    <row r="803" spans="36:40" x14ac:dyDescent="0.25">
      <c r="AJ803" s="21" t="s">
        <v>234</v>
      </c>
      <c r="AK803" s="30" t="e">
        <f t="shared" si="60"/>
        <v>#REF!</v>
      </c>
      <c r="AL803" s="30" t="e">
        <f t="shared" si="59"/>
        <v>#REF!</v>
      </c>
      <c r="AM803" s="31" t="s">
        <v>235</v>
      </c>
      <c r="AN803" s="32" t="s">
        <v>1848</v>
      </c>
    </row>
    <row r="804" spans="36:40" x14ac:dyDescent="0.25">
      <c r="AJ804" s="21" t="s">
        <v>234</v>
      </c>
      <c r="AK804" s="30" t="e">
        <f t="shared" si="60"/>
        <v>#REF!</v>
      </c>
      <c r="AL804" s="30" t="e">
        <f t="shared" si="59"/>
        <v>#REF!</v>
      </c>
      <c r="AM804" s="38" t="s">
        <v>1849</v>
      </c>
      <c r="AN804" s="39" t="s">
        <v>1850</v>
      </c>
    </row>
    <row r="805" spans="36:40" x14ac:dyDescent="0.25">
      <c r="AJ805" s="21" t="s">
        <v>234</v>
      </c>
      <c r="AK805" s="30" t="e">
        <f t="shared" si="60"/>
        <v>#REF!</v>
      </c>
      <c r="AL805" s="30" t="e">
        <f t="shared" si="59"/>
        <v>#REF!</v>
      </c>
      <c r="AM805" s="31" t="s">
        <v>1851</v>
      </c>
      <c r="AN805" s="32" t="s">
        <v>1852</v>
      </c>
    </row>
    <row r="806" spans="36:40" x14ac:dyDescent="0.25">
      <c r="AJ806" s="21" t="s">
        <v>234</v>
      </c>
      <c r="AK806" s="30" t="e">
        <f t="shared" si="60"/>
        <v>#REF!</v>
      </c>
      <c r="AL806" s="30" t="e">
        <f t="shared" si="59"/>
        <v>#REF!</v>
      </c>
      <c r="AM806" s="38" t="s">
        <v>1853</v>
      </c>
      <c r="AN806" s="39" t="s">
        <v>1854</v>
      </c>
    </row>
    <row r="807" spans="36:40" x14ac:dyDescent="0.25">
      <c r="AJ807" s="21" t="s">
        <v>234</v>
      </c>
      <c r="AK807" s="30" t="e">
        <f t="shared" si="60"/>
        <v>#REF!</v>
      </c>
      <c r="AL807" s="30" t="e">
        <f t="shared" si="59"/>
        <v>#REF!</v>
      </c>
      <c r="AM807" s="31" t="s">
        <v>1855</v>
      </c>
      <c r="AN807" s="32" t="s">
        <v>1856</v>
      </c>
    </row>
    <row r="808" spans="36:40" x14ac:dyDescent="0.25">
      <c r="AJ808" s="21" t="s">
        <v>234</v>
      </c>
      <c r="AK808" s="30" t="e">
        <f t="shared" si="60"/>
        <v>#REF!</v>
      </c>
      <c r="AL808" s="30" t="e">
        <f t="shared" si="59"/>
        <v>#REF!</v>
      </c>
      <c r="AM808" s="38" t="s">
        <v>1857</v>
      </c>
      <c r="AN808" s="39" t="s">
        <v>1858</v>
      </c>
    </row>
    <row r="809" spans="36:40" x14ac:dyDescent="0.25">
      <c r="AJ809" s="21" t="s">
        <v>234</v>
      </c>
      <c r="AK809" s="30" t="e">
        <f t="shared" si="60"/>
        <v>#REF!</v>
      </c>
      <c r="AL809" s="30" t="e">
        <f t="shared" si="59"/>
        <v>#REF!</v>
      </c>
      <c r="AM809" s="31" t="s">
        <v>1859</v>
      </c>
      <c r="AN809" s="32" t="s">
        <v>1860</v>
      </c>
    </row>
    <row r="810" spans="36:40" x14ac:dyDescent="0.25">
      <c r="AJ810" s="21" t="s">
        <v>234</v>
      </c>
      <c r="AK810" s="30" t="e">
        <f t="shared" si="60"/>
        <v>#REF!</v>
      </c>
      <c r="AL810" s="30" t="e">
        <f t="shared" si="59"/>
        <v>#REF!</v>
      </c>
      <c r="AM810" s="38" t="s">
        <v>1861</v>
      </c>
      <c r="AN810" s="39" t="s">
        <v>1862</v>
      </c>
    </row>
    <row r="811" spans="36:40" x14ac:dyDescent="0.25">
      <c r="AJ811" s="21" t="s">
        <v>234</v>
      </c>
      <c r="AK811" s="30" t="e">
        <f t="shared" si="60"/>
        <v>#REF!</v>
      </c>
      <c r="AL811" s="30" t="e">
        <f t="shared" si="59"/>
        <v>#REF!</v>
      </c>
      <c r="AM811" s="31" t="s">
        <v>1863</v>
      </c>
      <c r="AN811" s="32" t="s">
        <v>1864</v>
      </c>
    </row>
    <row r="812" spans="36:40" x14ac:dyDescent="0.25">
      <c r="AJ812" s="21" t="s">
        <v>234</v>
      </c>
      <c r="AK812" s="30" t="e">
        <f t="shared" si="60"/>
        <v>#REF!</v>
      </c>
      <c r="AL812" s="30" t="e">
        <f t="shared" si="59"/>
        <v>#REF!</v>
      </c>
      <c r="AM812" s="38" t="s">
        <v>1865</v>
      </c>
      <c r="AN812" s="39" t="s">
        <v>1866</v>
      </c>
    </row>
    <row r="813" spans="36:40" x14ac:dyDescent="0.25">
      <c r="AJ813" s="21" t="s">
        <v>234</v>
      </c>
      <c r="AK813" s="30" t="e">
        <f t="shared" si="60"/>
        <v>#REF!</v>
      </c>
      <c r="AL813" s="30" t="e">
        <f t="shared" si="59"/>
        <v>#REF!</v>
      </c>
      <c r="AM813" s="31" t="s">
        <v>5839</v>
      </c>
      <c r="AN813" s="32" t="s">
        <v>1867</v>
      </c>
    </row>
    <row r="814" spans="36:40" x14ac:dyDescent="0.25">
      <c r="AJ814" s="21" t="s">
        <v>234</v>
      </c>
      <c r="AK814" s="30" t="e">
        <f t="shared" si="60"/>
        <v>#REF!</v>
      </c>
      <c r="AL814" s="30" t="e">
        <f t="shared" si="59"/>
        <v>#REF!</v>
      </c>
      <c r="AM814" s="38" t="s">
        <v>5840</v>
      </c>
      <c r="AN814" s="39" t="s">
        <v>1868</v>
      </c>
    </row>
    <row r="815" spans="36:40" x14ac:dyDescent="0.25">
      <c r="AJ815" s="21" t="s">
        <v>234</v>
      </c>
      <c r="AK815" s="30" t="e">
        <f t="shared" si="60"/>
        <v>#REF!</v>
      </c>
      <c r="AL815" s="30" t="e">
        <f t="shared" si="59"/>
        <v>#REF!</v>
      </c>
      <c r="AM815" s="31" t="s">
        <v>5841</v>
      </c>
      <c r="AN815" s="32" t="s">
        <v>1869</v>
      </c>
    </row>
    <row r="816" spans="36:40" x14ac:dyDescent="0.25">
      <c r="AJ816" s="21" t="s">
        <v>234</v>
      </c>
      <c r="AK816" s="30" t="e">
        <f t="shared" si="60"/>
        <v>#REF!</v>
      </c>
      <c r="AL816" s="30" t="e">
        <f t="shared" si="59"/>
        <v>#REF!</v>
      </c>
      <c r="AM816" s="38" t="s">
        <v>5842</v>
      </c>
      <c r="AN816" s="39" t="s">
        <v>1870</v>
      </c>
    </row>
    <row r="817" spans="36:40" x14ac:dyDescent="0.25">
      <c r="AJ817" s="21" t="s">
        <v>234</v>
      </c>
      <c r="AK817" s="30" t="e">
        <f t="shared" si="60"/>
        <v>#REF!</v>
      </c>
      <c r="AL817" s="30" t="e">
        <f t="shared" si="59"/>
        <v>#REF!</v>
      </c>
      <c r="AM817" s="31" t="s">
        <v>5843</v>
      </c>
      <c r="AN817" s="32" t="s">
        <v>1871</v>
      </c>
    </row>
    <row r="818" spans="36:40" x14ac:dyDescent="0.25">
      <c r="AJ818" s="21" t="s">
        <v>234</v>
      </c>
      <c r="AK818" s="30" t="e">
        <f t="shared" si="60"/>
        <v>#REF!</v>
      </c>
      <c r="AL818" s="30" t="e">
        <f t="shared" si="59"/>
        <v>#REF!</v>
      </c>
      <c r="AM818" s="38" t="s">
        <v>5844</v>
      </c>
      <c r="AN818" s="39" t="s">
        <v>1872</v>
      </c>
    </row>
    <row r="819" spans="36:40" x14ac:dyDescent="0.25">
      <c r="AJ819" s="21" t="s">
        <v>243</v>
      </c>
      <c r="AK819" s="30" t="e">
        <f t="shared" si="60"/>
        <v>#REF!</v>
      </c>
      <c r="AL819" s="30" t="e">
        <f t="shared" si="59"/>
        <v>#REF!</v>
      </c>
      <c r="AM819" s="31" t="s">
        <v>1873</v>
      </c>
      <c r="AN819" s="32" t="s">
        <v>1874</v>
      </c>
    </row>
    <row r="820" spans="36:40" x14ac:dyDescent="0.25">
      <c r="AJ820" s="21" t="s">
        <v>243</v>
      </c>
      <c r="AK820" s="30" t="e">
        <f t="shared" si="60"/>
        <v>#REF!</v>
      </c>
      <c r="AL820" s="30" t="e">
        <f t="shared" si="59"/>
        <v>#REF!</v>
      </c>
      <c r="AM820" s="38" t="s">
        <v>1875</v>
      </c>
      <c r="AN820" s="39" t="s">
        <v>1876</v>
      </c>
    </row>
    <row r="821" spans="36:40" x14ac:dyDescent="0.25">
      <c r="AJ821" s="21" t="s">
        <v>243</v>
      </c>
      <c r="AK821" s="30" t="e">
        <f t="shared" si="60"/>
        <v>#REF!</v>
      </c>
      <c r="AL821" s="30" t="e">
        <f t="shared" si="59"/>
        <v>#REF!</v>
      </c>
      <c r="AM821" s="31" t="s">
        <v>1877</v>
      </c>
      <c r="AN821" s="32" t="s">
        <v>1878</v>
      </c>
    </row>
    <row r="822" spans="36:40" x14ac:dyDescent="0.25">
      <c r="AJ822" s="21" t="s">
        <v>243</v>
      </c>
      <c r="AK822" s="30" t="e">
        <f t="shared" si="60"/>
        <v>#REF!</v>
      </c>
      <c r="AL822" s="30" t="e">
        <f t="shared" si="59"/>
        <v>#REF!</v>
      </c>
      <c r="AM822" s="38" t="s">
        <v>1879</v>
      </c>
      <c r="AN822" s="39" t="s">
        <v>1880</v>
      </c>
    </row>
    <row r="823" spans="36:40" x14ac:dyDescent="0.25">
      <c r="AJ823" s="21" t="s">
        <v>243</v>
      </c>
      <c r="AK823" s="30" t="e">
        <f t="shared" si="60"/>
        <v>#REF!</v>
      </c>
      <c r="AL823" s="30" t="e">
        <f t="shared" si="59"/>
        <v>#REF!</v>
      </c>
      <c r="AM823" s="31" t="s">
        <v>1881</v>
      </c>
      <c r="AN823" s="32" t="s">
        <v>1882</v>
      </c>
    </row>
    <row r="824" spans="36:40" x14ac:dyDescent="0.25">
      <c r="AJ824" s="21" t="s">
        <v>243</v>
      </c>
      <c r="AK824" s="30" t="e">
        <f t="shared" si="60"/>
        <v>#REF!</v>
      </c>
      <c r="AL824" s="30" t="e">
        <f t="shared" si="59"/>
        <v>#REF!</v>
      </c>
      <c r="AM824" s="38" t="s">
        <v>1883</v>
      </c>
      <c r="AN824" s="39" t="s">
        <v>1884</v>
      </c>
    </row>
    <row r="825" spans="36:40" x14ac:dyDescent="0.25">
      <c r="AJ825" s="21" t="s">
        <v>243</v>
      </c>
      <c r="AK825" s="30" t="e">
        <f t="shared" si="60"/>
        <v>#REF!</v>
      </c>
      <c r="AL825" s="30" t="e">
        <f t="shared" si="59"/>
        <v>#REF!</v>
      </c>
      <c r="AM825" s="31" t="s">
        <v>1885</v>
      </c>
      <c r="AN825" s="32" t="s">
        <v>1886</v>
      </c>
    </row>
    <row r="826" spans="36:40" x14ac:dyDescent="0.25">
      <c r="AJ826" s="21" t="s">
        <v>243</v>
      </c>
      <c r="AK826" s="30" t="e">
        <f t="shared" si="60"/>
        <v>#REF!</v>
      </c>
      <c r="AL826" s="30" t="e">
        <f t="shared" si="59"/>
        <v>#REF!</v>
      </c>
      <c r="AM826" s="38" t="s">
        <v>1887</v>
      </c>
      <c r="AN826" s="39" t="s">
        <v>1888</v>
      </c>
    </row>
    <row r="827" spans="36:40" x14ac:dyDescent="0.25">
      <c r="AJ827" s="21" t="s">
        <v>243</v>
      </c>
      <c r="AK827" s="30" t="e">
        <f t="shared" si="60"/>
        <v>#REF!</v>
      </c>
      <c r="AL827" s="30" t="e">
        <f t="shared" si="59"/>
        <v>#REF!</v>
      </c>
      <c r="AM827" s="31" t="s">
        <v>1889</v>
      </c>
      <c r="AN827" s="32" t="s">
        <v>1890</v>
      </c>
    </row>
    <row r="828" spans="36:40" x14ac:dyDescent="0.25">
      <c r="AJ828" s="21" t="s">
        <v>243</v>
      </c>
      <c r="AK828" s="30" t="e">
        <f t="shared" si="60"/>
        <v>#REF!</v>
      </c>
      <c r="AL828" s="30" t="e">
        <f t="shared" si="59"/>
        <v>#REF!</v>
      </c>
      <c r="AM828" s="38" t="s">
        <v>1891</v>
      </c>
      <c r="AN828" s="39" t="s">
        <v>1892</v>
      </c>
    </row>
    <row r="829" spans="36:40" x14ac:dyDescent="0.25">
      <c r="AJ829" s="21" t="s">
        <v>243</v>
      </c>
      <c r="AK829" s="30" t="e">
        <f t="shared" si="60"/>
        <v>#REF!</v>
      </c>
      <c r="AL829" s="30" t="e">
        <f t="shared" si="59"/>
        <v>#REF!</v>
      </c>
      <c r="AM829" s="31" t="s">
        <v>1893</v>
      </c>
      <c r="AN829" s="32" t="s">
        <v>1894</v>
      </c>
    </row>
    <row r="830" spans="36:40" x14ac:dyDescent="0.25">
      <c r="AJ830" s="21" t="s">
        <v>243</v>
      </c>
      <c r="AK830" s="30" t="e">
        <f t="shared" si="60"/>
        <v>#REF!</v>
      </c>
      <c r="AL830" s="30" t="e">
        <f t="shared" si="59"/>
        <v>#REF!</v>
      </c>
      <c r="AM830" s="38" t="s">
        <v>1895</v>
      </c>
      <c r="AN830" s="39" t="s">
        <v>1896</v>
      </c>
    </row>
    <row r="831" spans="36:40" x14ac:dyDescent="0.25">
      <c r="AJ831" s="21" t="s">
        <v>243</v>
      </c>
      <c r="AK831" s="30" t="e">
        <f t="shared" si="60"/>
        <v>#REF!</v>
      </c>
      <c r="AL831" s="30" t="e">
        <f t="shared" si="59"/>
        <v>#REF!</v>
      </c>
      <c r="AM831" s="31" t="s">
        <v>1897</v>
      </c>
      <c r="AN831" s="32" t="s">
        <v>1898</v>
      </c>
    </row>
    <row r="832" spans="36:40" x14ac:dyDescent="0.25">
      <c r="AJ832" s="21" t="s">
        <v>243</v>
      </c>
      <c r="AK832" s="30" t="e">
        <f t="shared" si="60"/>
        <v>#REF!</v>
      </c>
      <c r="AL832" s="30" t="e">
        <f t="shared" si="59"/>
        <v>#REF!</v>
      </c>
      <c r="AM832" s="38" t="s">
        <v>1899</v>
      </c>
      <c r="AN832" s="39" t="s">
        <v>1900</v>
      </c>
    </row>
    <row r="833" spans="36:40" x14ac:dyDescent="0.25">
      <c r="AJ833" s="21" t="s">
        <v>243</v>
      </c>
      <c r="AK833" s="30" t="e">
        <f t="shared" si="60"/>
        <v>#REF!</v>
      </c>
      <c r="AL833" s="30" t="e">
        <f t="shared" si="59"/>
        <v>#REF!</v>
      </c>
      <c r="AM833" s="31" t="s">
        <v>5845</v>
      </c>
      <c r="AN833" s="32" t="s">
        <v>1901</v>
      </c>
    </row>
    <row r="834" spans="36:40" x14ac:dyDescent="0.25">
      <c r="AJ834" s="21" t="s">
        <v>243</v>
      </c>
      <c r="AK834" s="30" t="e">
        <f t="shared" si="60"/>
        <v>#REF!</v>
      </c>
      <c r="AL834" s="30" t="e">
        <f t="shared" ref="AL834:AL897" si="61">CONCATENATE(AJ834,AK834)</f>
        <v>#REF!</v>
      </c>
      <c r="AM834" s="38" t="s">
        <v>5846</v>
      </c>
      <c r="AN834" s="39" t="s">
        <v>1902</v>
      </c>
    </row>
    <row r="835" spans="36:40" x14ac:dyDescent="0.25">
      <c r="AJ835" s="21" t="s">
        <v>243</v>
      </c>
      <c r="AK835" s="30" t="e">
        <f t="shared" ref="AK835:AK898" si="62">AK834+1</f>
        <v>#REF!</v>
      </c>
      <c r="AL835" s="30" t="e">
        <f t="shared" si="61"/>
        <v>#REF!</v>
      </c>
      <c r="AM835" s="31" t="s">
        <v>5847</v>
      </c>
      <c r="AN835" s="32" t="s">
        <v>1903</v>
      </c>
    </row>
    <row r="836" spans="36:40" x14ac:dyDescent="0.25">
      <c r="AJ836" s="21" t="s">
        <v>243</v>
      </c>
      <c r="AK836" s="30" t="e">
        <f t="shared" si="62"/>
        <v>#REF!</v>
      </c>
      <c r="AL836" s="30" t="e">
        <f t="shared" si="61"/>
        <v>#REF!</v>
      </c>
      <c r="AM836" s="38" t="s">
        <v>5848</v>
      </c>
      <c r="AN836" s="39" t="s">
        <v>1904</v>
      </c>
    </row>
    <row r="837" spans="36:40" x14ac:dyDescent="0.25">
      <c r="AJ837" s="21" t="s">
        <v>243</v>
      </c>
      <c r="AK837" s="30" t="e">
        <f t="shared" si="62"/>
        <v>#REF!</v>
      </c>
      <c r="AL837" s="30" t="e">
        <f t="shared" si="61"/>
        <v>#REF!</v>
      </c>
      <c r="AM837" s="31" t="s">
        <v>5849</v>
      </c>
      <c r="AN837" s="32" t="s">
        <v>1905</v>
      </c>
    </row>
    <row r="838" spans="36:40" x14ac:dyDescent="0.25">
      <c r="AJ838" s="21" t="s">
        <v>243</v>
      </c>
      <c r="AK838" s="30" t="e">
        <f t="shared" si="62"/>
        <v>#REF!</v>
      </c>
      <c r="AL838" s="30" t="e">
        <f t="shared" si="61"/>
        <v>#REF!</v>
      </c>
      <c r="AM838" s="38" t="s">
        <v>5850</v>
      </c>
      <c r="AN838" s="39" t="s">
        <v>1906</v>
      </c>
    </row>
    <row r="839" spans="36:40" x14ac:dyDescent="0.25">
      <c r="AJ839" s="21" t="s">
        <v>243</v>
      </c>
      <c r="AK839" s="30" t="e">
        <f t="shared" si="62"/>
        <v>#REF!</v>
      </c>
      <c r="AL839" s="30" t="e">
        <f t="shared" si="61"/>
        <v>#REF!</v>
      </c>
      <c r="AM839" s="31" t="s">
        <v>5851</v>
      </c>
      <c r="AN839" s="32" t="s">
        <v>1907</v>
      </c>
    </row>
    <row r="840" spans="36:40" x14ac:dyDescent="0.25">
      <c r="AJ840" s="21" t="s">
        <v>253</v>
      </c>
      <c r="AK840" s="30" t="e">
        <f t="shared" si="62"/>
        <v>#REF!</v>
      </c>
      <c r="AL840" s="30" t="e">
        <f t="shared" si="61"/>
        <v>#REF!</v>
      </c>
      <c r="AM840" s="38" t="s">
        <v>1908</v>
      </c>
      <c r="AN840" s="39" t="s">
        <v>1909</v>
      </c>
    </row>
    <row r="841" spans="36:40" x14ac:dyDescent="0.25">
      <c r="AJ841" s="21" t="s">
        <v>253</v>
      </c>
      <c r="AK841" s="30" t="e">
        <f t="shared" si="62"/>
        <v>#REF!</v>
      </c>
      <c r="AL841" s="30" t="e">
        <f t="shared" si="61"/>
        <v>#REF!</v>
      </c>
      <c r="AM841" s="31" t="s">
        <v>1910</v>
      </c>
      <c r="AN841" s="32" t="s">
        <v>1911</v>
      </c>
    </row>
    <row r="842" spans="36:40" x14ac:dyDescent="0.25">
      <c r="AJ842" s="21" t="s">
        <v>253</v>
      </c>
      <c r="AK842" s="30" t="e">
        <f t="shared" si="62"/>
        <v>#REF!</v>
      </c>
      <c r="AL842" s="30" t="e">
        <f t="shared" si="61"/>
        <v>#REF!</v>
      </c>
      <c r="AM842" s="38" t="s">
        <v>1912</v>
      </c>
      <c r="AN842" s="39" t="s">
        <v>1913</v>
      </c>
    </row>
    <row r="843" spans="36:40" x14ac:dyDescent="0.25">
      <c r="AJ843" s="21" t="s">
        <v>253</v>
      </c>
      <c r="AK843" s="30" t="e">
        <f t="shared" si="62"/>
        <v>#REF!</v>
      </c>
      <c r="AL843" s="30" t="e">
        <f t="shared" si="61"/>
        <v>#REF!</v>
      </c>
      <c r="AM843" s="31" t="s">
        <v>1914</v>
      </c>
      <c r="AN843" s="32" t="s">
        <v>1915</v>
      </c>
    </row>
    <row r="844" spans="36:40" x14ac:dyDescent="0.25">
      <c r="AJ844" s="21" t="s">
        <v>253</v>
      </c>
      <c r="AK844" s="30" t="e">
        <f t="shared" si="62"/>
        <v>#REF!</v>
      </c>
      <c r="AL844" s="30" t="e">
        <f t="shared" si="61"/>
        <v>#REF!</v>
      </c>
      <c r="AM844" s="38" t="s">
        <v>1916</v>
      </c>
      <c r="AN844" s="39" t="s">
        <v>1917</v>
      </c>
    </row>
    <row r="845" spans="36:40" x14ac:dyDescent="0.25">
      <c r="AJ845" s="21" t="s">
        <v>253</v>
      </c>
      <c r="AK845" s="30" t="e">
        <f t="shared" si="62"/>
        <v>#REF!</v>
      </c>
      <c r="AL845" s="30" t="e">
        <f t="shared" si="61"/>
        <v>#REF!</v>
      </c>
      <c r="AM845" s="31" t="s">
        <v>1918</v>
      </c>
      <c r="AN845" s="32" t="s">
        <v>1919</v>
      </c>
    </row>
    <row r="846" spans="36:40" x14ac:dyDescent="0.25">
      <c r="AJ846" s="21" t="s">
        <v>253</v>
      </c>
      <c r="AK846" s="30" t="e">
        <f t="shared" si="62"/>
        <v>#REF!</v>
      </c>
      <c r="AL846" s="30" t="e">
        <f t="shared" si="61"/>
        <v>#REF!</v>
      </c>
      <c r="AM846" s="38" t="s">
        <v>1920</v>
      </c>
      <c r="AN846" s="39" t="s">
        <v>1921</v>
      </c>
    </row>
    <row r="847" spans="36:40" x14ac:dyDescent="0.25">
      <c r="AJ847" s="21" t="s">
        <v>253</v>
      </c>
      <c r="AK847" s="30" t="e">
        <f t="shared" si="62"/>
        <v>#REF!</v>
      </c>
      <c r="AL847" s="30" t="e">
        <f t="shared" si="61"/>
        <v>#REF!</v>
      </c>
      <c r="AM847" s="31" t="s">
        <v>1922</v>
      </c>
      <c r="AN847" s="32" t="s">
        <v>1923</v>
      </c>
    </row>
    <row r="848" spans="36:40" x14ac:dyDescent="0.25">
      <c r="AJ848" s="21" t="s">
        <v>253</v>
      </c>
      <c r="AK848" s="30" t="e">
        <f t="shared" si="62"/>
        <v>#REF!</v>
      </c>
      <c r="AL848" s="30" t="e">
        <f t="shared" si="61"/>
        <v>#REF!</v>
      </c>
      <c r="AM848" s="38" t="s">
        <v>1924</v>
      </c>
      <c r="AN848" s="39" t="s">
        <v>1925</v>
      </c>
    </row>
    <row r="849" spans="36:40" x14ac:dyDescent="0.25">
      <c r="AJ849" s="21" t="s">
        <v>253</v>
      </c>
      <c r="AK849" s="30" t="e">
        <f t="shared" si="62"/>
        <v>#REF!</v>
      </c>
      <c r="AL849" s="30" t="e">
        <f t="shared" si="61"/>
        <v>#REF!</v>
      </c>
      <c r="AM849" s="31" t="s">
        <v>1926</v>
      </c>
      <c r="AN849" s="32" t="s">
        <v>1927</v>
      </c>
    </row>
    <row r="850" spans="36:40" x14ac:dyDescent="0.25">
      <c r="AJ850" s="21" t="s">
        <v>253</v>
      </c>
      <c r="AK850" s="30" t="e">
        <f t="shared" si="62"/>
        <v>#REF!</v>
      </c>
      <c r="AL850" s="30" t="e">
        <f t="shared" si="61"/>
        <v>#REF!</v>
      </c>
      <c r="AM850" s="38" t="s">
        <v>1928</v>
      </c>
      <c r="AN850" s="39" t="s">
        <v>1929</v>
      </c>
    </row>
    <row r="851" spans="36:40" x14ac:dyDescent="0.25">
      <c r="AJ851" s="21" t="s">
        <v>253</v>
      </c>
      <c r="AK851" s="30" t="e">
        <f t="shared" si="62"/>
        <v>#REF!</v>
      </c>
      <c r="AL851" s="30" t="e">
        <f t="shared" si="61"/>
        <v>#REF!</v>
      </c>
      <c r="AM851" s="31" t="s">
        <v>1930</v>
      </c>
      <c r="AN851" s="32" t="s">
        <v>1931</v>
      </c>
    </row>
    <row r="852" spans="36:40" x14ac:dyDescent="0.25">
      <c r="AJ852" s="21" t="s">
        <v>253</v>
      </c>
      <c r="AK852" s="30" t="e">
        <f t="shared" si="62"/>
        <v>#REF!</v>
      </c>
      <c r="AL852" s="30" t="e">
        <f t="shared" si="61"/>
        <v>#REF!</v>
      </c>
      <c r="AM852" s="38" t="s">
        <v>1932</v>
      </c>
      <c r="AN852" s="39" t="s">
        <v>1933</v>
      </c>
    </row>
    <row r="853" spans="36:40" x14ac:dyDescent="0.25">
      <c r="AJ853" s="21" t="s">
        <v>253</v>
      </c>
      <c r="AK853" s="30" t="e">
        <f t="shared" si="62"/>
        <v>#REF!</v>
      </c>
      <c r="AL853" s="30" t="e">
        <f t="shared" si="61"/>
        <v>#REF!</v>
      </c>
      <c r="AM853" s="31" t="s">
        <v>1238</v>
      </c>
      <c r="AN853" s="32" t="s">
        <v>1934</v>
      </c>
    </row>
    <row r="854" spans="36:40" x14ac:dyDescent="0.25">
      <c r="AJ854" s="21" t="s">
        <v>253</v>
      </c>
      <c r="AK854" s="30" t="e">
        <f t="shared" si="62"/>
        <v>#REF!</v>
      </c>
      <c r="AL854" s="30" t="e">
        <f t="shared" si="61"/>
        <v>#REF!</v>
      </c>
      <c r="AM854" s="38" t="s">
        <v>1935</v>
      </c>
      <c r="AN854" s="39" t="s">
        <v>1936</v>
      </c>
    </row>
    <row r="855" spans="36:40" x14ac:dyDescent="0.25">
      <c r="AJ855" s="21" t="s">
        <v>253</v>
      </c>
      <c r="AK855" s="30" t="e">
        <f t="shared" si="62"/>
        <v>#REF!</v>
      </c>
      <c r="AL855" s="30" t="e">
        <f t="shared" si="61"/>
        <v>#REF!</v>
      </c>
      <c r="AM855" s="31" t="s">
        <v>1937</v>
      </c>
      <c r="AN855" s="32" t="s">
        <v>1938</v>
      </c>
    </row>
    <row r="856" spans="36:40" x14ac:dyDescent="0.25">
      <c r="AJ856" s="21" t="s">
        <v>253</v>
      </c>
      <c r="AK856" s="30" t="e">
        <f t="shared" si="62"/>
        <v>#REF!</v>
      </c>
      <c r="AL856" s="30" t="e">
        <f t="shared" si="61"/>
        <v>#REF!</v>
      </c>
      <c r="AM856" s="38" t="s">
        <v>1939</v>
      </c>
      <c r="AN856" s="39" t="s">
        <v>1940</v>
      </c>
    </row>
    <row r="857" spans="36:40" x14ac:dyDescent="0.25">
      <c r="AJ857" s="21" t="s">
        <v>253</v>
      </c>
      <c r="AK857" s="30" t="e">
        <f t="shared" si="62"/>
        <v>#REF!</v>
      </c>
      <c r="AL857" s="30" t="e">
        <f t="shared" si="61"/>
        <v>#REF!</v>
      </c>
      <c r="AM857" s="31" t="s">
        <v>1941</v>
      </c>
      <c r="AN857" s="32" t="s">
        <v>1942</v>
      </c>
    </row>
    <row r="858" spans="36:40" x14ac:dyDescent="0.25">
      <c r="AJ858" s="21" t="s">
        <v>253</v>
      </c>
      <c r="AK858" s="30" t="e">
        <f t="shared" si="62"/>
        <v>#REF!</v>
      </c>
      <c r="AL858" s="30" t="e">
        <f t="shared" si="61"/>
        <v>#REF!</v>
      </c>
      <c r="AM858" s="38" t="s">
        <v>1943</v>
      </c>
      <c r="AN858" s="39" t="s">
        <v>1944</v>
      </c>
    </row>
    <row r="859" spans="36:40" x14ac:dyDescent="0.25">
      <c r="AJ859" s="21" t="s">
        <v>253</v>
      </c>
      <c r="AK859" s="30" t="e">
        <f t="shared" si="62"/>
        <v>#REF!</v>
      </c>
      <c r="AL859" s="30" t="e">
        <f t="shared" si="61"/>
        <v>#REF!</v>
      </c>
      <c r="AM859" s="31" t="s">
        <v>5852</v>
      </c>
      <c r="AN859" s="32" t="s">
        <v>1945</v>
      </c>
    </row>
    <row r="860" spans="36:40" x14ac:dyDescent="0.25">
      <c r="AJ860" s="21" t="s">
        <v>253</v>
      </c>
      <c r="AK860" s="30" t="e">
        <f t="shared" si="62"/>
        <v>#REF!</v>
      </c>
      <c r="AL860" s="30" t="e">
        <f t="shared" si="61"/>
        <v>#REF!</v>
      </c>
      <c r="AM860" s="38" t="s">
        <v>5853</v>
      </c>
      <c r="AN860" s="39" t="s">
        <v>1946</v>
      </c>
    </row>
    <row r="861" spans="36:40" x14ac:dyDescent="0.25">
      <c r="AJ861" s="21" t="s">
        <v>253</v>
      </c>
      <c r="AK861" s="30" t="e">
        <f t="shared" si="62"/>
        <v>#REF!</v>
      </c>
      <c r="AL861" s="30" t="e">
        <f t="shared" si="61"/>
        <v>#REF!</v>
      </c>
      <c r="AM861" s="31" t="s">
        <v>5854</v>
      </c>
      <c r="AN861" s="32" t="s">
        <v>1947</v>
      </c>
    </row>
    <row r="862" spans="36:40" x14ac:dyDescent="0.25">
      <c r="AJ862" s="21" t="s">
        <v>253</v>
      </c>
      <c r="AK862" s="30" t="e">
        <f t="shared" si="62"/>
        <v>#REF!</v>
      </c>
      <c r="AL862" s="30" t="e">
        <f t="shared" si="61"/>
        <v>#REF!</v>
      </c>
      <c r="AM862" s="38" t="s">
        <v>5855</v>
      </c>
      <c r="AN862" s="39" t="s">
        <v>1948</v>
      </c>
    </row>
    <row r="863" spans="36:40" x14ac:dyDescent="0.25">
      <c r="AJ863" s="21" t="s">
        <v>261</v>
      </c>
      <c r="AK863" s="30" t="e">
        <f t="shared" si="62"/>
        <v>#REF!</v>
      </c>
      <c r="AL863" s="30" t="e">
        <f t="shared" si="61"/>
        <v>#REF!</v>
      </c>
      <c r="AM863" s="31" t="s">
        <v>1949</v>
      </c>
      <c r="AN863" s="32" t="s">
        <v>1950</v>
      </c>
    </row>
    <row r="864" spans="36:40" x14ac:dyDescent="0.25">
      <c r="AJ864" s="21" t="s">
        <v>261</v>
      </c>
      <c r="AK864" s="30" t="e">
        <f t="shared" si="62"/>
        <v>#REF!</v>
      </c>
      <c r="AL864" s="30" t="e">
        <f t="shared" si="61"/>
        <v>#REF!</v>
      </c>
      <c r="AM864" s="38" t="s">
        <v>1951</v>
      </c>
      <c r="AN864" s="39" t="s">
        <v>1952</v>
      </c>
    </row>
    <row r="865" spans="36:40" x14ac:dyDescent="0.25">
      <c r="AJ865" s="21" t="s">
        <v>261</v>
      </c>
      <c r="AK865" s="30" t="e">
        <f t="shared" si="62"/>
        <v>#REF!</v>
      </c>
      <c r="AL865" s="30" t="e">
        <f t="shared" si="61"/>
        <v>#REF!</v>
      </c>
      <c r="AM865" s="31" t="s">
        <v>1953</v>
      </c>
      <c r="AN865" s="32" t="s">
        <v>1954</v>
      </c>
    </row>
    <row r="866" spans="36:40" x14ac:dyDescent="0.25">
      <c r="AJ866" s="21" t="s">
        <v>261</v>
      </c>
      <c r="AK866" s="30" t="e">
        <f t="shared" si="62"/>
        <v>#REF!</v>
      </c>
      <c r="AL866" s="30" t="e">
        <f t="shared" si="61"/>
        <v>#REF!</v>
      </c>
      <c r="AM866" s="38" t="s">
        <v>1955</v>
      </c>
      <c r="AN866" s="39" t="s">
        <v>1956</v>
      </c>
    </row>
    <row r="867" spans="36:40" x14ac:dyDescent="0.25">
      <c r="AJ867" s="21" t="s">
        <v>261</v>
      </c>
      <c r="AK867" s="30" t="e">
        <f t="shared" si="62"/>
        <v>#REF!</v>
      </c>
      <c r="AL867" s="30" t="e">
        <f t="shared" si="61"/>
        <v>#REF!</v>
      </c>
      <c r="AM867" s="31" t="s">
        <v>1957</v>
      </c>
      <c r="AN867" s="32" t="s">
        <v>1958</v>
      </c>
    </row>
    <row r="868" spans="36:40" x14ac:dyDescent="0.25">
      <c r="AJ868" s="21" t="s">
        <v>261</v>
      </c>
      <c r="AK868" s="30" t="e">
        <f t="shared" si="62"/>
        <v>#REF!</v>
      </c>
      <c r="AL868" s="30" t="e">
        <f t="shared" si="61"/>
        <v>#REF!</v>
      </c>
      <c r="AM868" s="38" t="s">
        <v>1959</v>
      </c>
      <c r="AN868" s="39" t="s">
        <v>1960</v>
      </c>
    </row>
    <row r="869" spans="36:40" x14ac:dyDescent="0.25">
      <c r="AJ869" s="21" t="s">
        <v>261</v>
      </c>
      <c r="AK869" s="30" t="e">
        <f t="shared" si="62"/>
        <v>#REF!</v>
      </c>
      <c r="AL869" s="30" t="e">
        <f t="shared" si="61"/>
        <v>#REF!</v>
      </c>
      <c r="AM869" s="31" t="s">
        <v>1961</v>
      </c>
      <c r="AN869" s="32" t="s">
        <v>1962</v>
      </c>
    </row>
    <row r="870" spans="36:40" x14ac:dyDescent="0.25">
      <c r="AJ870" s="21" t="s">
        <v>261</v>
      </c>
      <c r="AK870" s="30" t="e">
        <f t="shared" si="62"/>
        <v>#REF!</v>
      </c>
      <c r="AL870" s="30" t="e">
        <f t="shared" si="61"/>
        <v>#REF!</v>
      </c>
      <c r="AM870" s="38" t="s">
        <v>1963</v>
      </c>
      <c r="AN870" s="39" t="s">
        <v>1964</v>
      </c>
    </row>
    <row r="871" spans="36:40" x14ac:dyDescent="0.25">
      <c r="AJ871" s="21" t="s">
        <v>261</v>
      </c>
      <c r="AK871" s="30" t="e">
        <f t="shared" si="62"/>
        <v>#REF!</v>
      </c>
      <c r="AL871" s="30" t="e">
        <f t="shared" si="61"/>
        <v>#REF!</v>
      </c>
      <c r="AM871" s="31" t="s">
        <v>1965</v>
      </c>
      <c r="AN871" s="32" t="s">
        <v>1966</v>
      </c>
    </row>
    <row r="872" spans="36:40" x14ac:dyDescent="0.25">
      <c r="AJ872" s="21" t="s">
        <v>261</v>
      </c>
      <c r="AK872" s="30" t="e">
        <f t="shared" si="62"/>
        <v>#REF!</v>
      </c>
      <c r="AL872" s="30" t="e">
        <f t="shared" si="61"/>
        <v>#REF!</v>
      </c>
      <c r="AM872" s="38" t="s">
        <v>5856</v>
      </c>
      <c r="AN872" s="39" t="s">
        <v>1967</v>
      </c>
    </row>
    <row r="873" spans="36:40" x14ac:dyDescent="0.25">
      <c r="AJ873" s="21" t="s">
        <v>261</v>
      </c>
      <c r="AK873" s="30" t="e">
        <f t="shared" si="62"/>
        <v>#REF!</v>
      </c>
      <c r="AL873" s="30" t="e">
        <f t="shared" si="61"/>
        <v>#REF!</v>
      </c>
      <c r="AM873" s="31" t="s">
        <v>5857</v>
      </c>
      <c r="AN873" s="32" t="s">
        <v>1968</v>
      </c>
    </row>
    <row r="874" spans="36:40" x14ac:dyDescent="0.25">
      <c r="AJ874" s="21" t="s">
        <v>261</v>
      </c>
      <c r="AK874" s="30" t="e">
        <f t="shared" si="62"/>
        <v>#REF!</v>
      </c>
      <c r="AL874" s="30" t="e">
        <f t="shared" si="61"/>
        <v>#REF!</v>
      </c>
      <c r="AM874" s="38" t="s">
        <v>5858</v>
      </c>
      <c r="AN874" s="39" t="s">
        <v>1969</v>
      </c>
    </row>
    <row r="875" spans="36:40" x14ac:dyDescent="0.25">
      <c r="AJ875" s="21" t="s">
        <v>261</v>
      </c>
      <c r="AK875" s="30" t="e">
        <f t="shared" si="62"/>
        <v>#REF!</v>
      </c>
      <c r="AL875" s="30" t="e">
        <f t="shared" si="61"/>
        <v>#REF!</v>
      </c>
      <c r="AM875" s="31" t="s">
        <v>5859</v>
      </c>
      <c r="AN875" s="32" t="s">
        <v>1970</v>
      </c>
    </row>
    <row r="876" spans="36:40" x14ac:dyDescent="0.25">
      <c r="AJ876" s="21" t="s">
        <v>283</v>
      </c>
      <c r="AK876" s="30" t="e">
        <f t="shared" si="62"/>
        <v>#REF!</v>
      </c>
      <c r="AL876" s="30" t="e">
        <f t="shared" si="61"/>
        <v>#REF!</v>
      </c>
      <c r="AM876" s="38" t="s">
        <v>1971</v>
      </c>
      <c r="AN876" s="39" t="s">
        <v>1972</v>
      </c>
    </row>
    <row r="877" spans="36:40" x14ac:dyDescent="0.25">
      <c r="AJ877" s="21" t="s">
        <v>283</v>
      </c>
      <c r="AK877" s="30" t="e">
        <f t="shared" si="62"/>
        <v>#REF!</v>
      </c>
      <c r="AL877" s="30" t="e">
        <f t="shared" si="61"/>
        <v>#REF!</v>
      </c>
      <c r="AM877" s="31" t="s">
        <v>1973</v>
      </c>
      <c r="AN877" s="32" t="s">
        <v>1974</v>
      </c>
    </row>
    <row r="878" spans="36:40" x14ac:dyDescent="0.25">
      <c r="AJ878" s="21" t="s">
        <v>283</v>
      </c>
      <c r="AK878" s="30" t="e">
        <f t="shared" si="62"/>
        <v>#REF!</v>
      </c>
      <c r="AL878" s="30" t="e">
        <f t="shared" si="61"/>
        <v>#REF!</v>
      </c>
      <c r="AM878" s="38" t="s">
        <v>1975</v>
      </c>
      <c r="AN878" s="39" t="s">
        <v>1976</v>
      </c>
    </row>
    <row r="879" spans="36:40" x14ac:dyDescent="0.25">
      <c r="AJ879" s="21" t="s">
        <v>283</v>
      </c>
      <c r="AK879" s="30" t="e">
        <f t="shared" si="62"/>
        <v>#REF!</v>
      </c>
      <c r="AL879" s="30" t="e">
        <f t="shared" si="61"/>
        <v>#REF!</v>
      </c>
      <c r="AM879" s="31" t="s">
        <v>1977</v>
      </c>
      <c r="AN879" s="32" t="s">
        <v>1978</v>
      </c>
    </row>
    <row r="880" spans="36:40" x14ac:dyDescent="0.25">
      <c r="AJ880" s="21" t="s">
        <v>283</v>
      </c>
      <c r="AK880" s="30" t="e">
        <f t="shared" si="62"/>
        <v>#REF!</v>
      </c>
      <c r="AL880" s="30" t="e">
        <f t="shared" si="61"/>
        <v>#REF!</v>
      </c>
      <c r="AM880" s="38" t="s">
        <v>1329</v>
      </c>
      <c r="AN880" s="39" t="s">
        <v>1979</v>
      </c>
    </row>
    <row r="881" spans="36:40" x14ac:dyDescent="0.25">
      <c r="AJ881" s="21" t="s">
        <v>283</v>
      </c>
      <c r="AK881" s="30" t="e">
        <f t="shared" si="62"/>
        <v>#REF!</v>
      </c>
      <c r="AL881" s="30" t="e">
        <f t="shared" si="61"/>
        <v>#REF!</v>
      </c>
      <c r="AM881" s="31" t="s">
        <v>1980</v>
      </c>
      <c r="AN881" s="32" t="s">
        <v>1981</v>
      </c>
    </row>
    <row r="882" spans="36:40" x14ac:dyDescent="0.25">
      <c r="AJ882" s="21" t="s">
        <v>283</v>
      </c>
      <c r="AK882" s="30" t="e">
        <f t="shared" si="62"/>
        <v>#REF!</v>
      </c>
      <c r="AL882" s="30" t="e">
        <f t="shared" si="61"/>
        <v>#REF!</v>
      </c>
      <c r="AM882" s="38" t="s">
        <v>1982</v>
      </c>
      <c r="AN882" s="39" t="s">
        <v>1983</v>
      </c>
    </row>
    <row r="883" spans="36:40" x14ac:dyDescent="0.25">
      <c r="AJ883" s="21" t="s">
        <v>283</v>
      </c>
      <c r="AK883" s="30" t="e">
        <f t="shared" si="62"/>
        <v>#REF!</v>
      </c>
      <c r="AL883" s="30" t="e">
        <f t="shared" si="61"/>
        <v>#REF!</v>
      </c>
      <c r="AM883" s="31" t="s">
        <v>1984</v>
      </c>
      <c r="AN883" s="32" t="s">
        <v>1985</v>
      </c>
    </row>
    <row r="884" spans="36:40" x14ac:dyDescent="0.25">
      <c r="AJ884" s="21" t="s">
        <v>283</v>
      </c>
      <c r="AK884" s="30" t="e">
        <f t="shared" si="62"/>
        <v>#REF!</v>
      </c>
      <c r="AL884" s="30" t="e">
        <f t="shared" si="61"/>
        <v>#REF!</v>
      </c>
      <c r="AM884" s="38" t="s">
        <v>1986</v>
      </c>
      <c r="AN884" s="39" t="s">
        <v>1987</v>
      </c>
    </row>
    <row r="885" spans="36:40" x14ac:dyDescent="0.25">
      <c r="AJ885" s="21" t="s">
        <v>283</v>
      </c>
      <c r="AK885" s="30" t="e">
        <f t="shared" si="62"/>
        <v>#REF!</v>
      </c>
      <c r="AL885" s="30" t="e">
        <f t="shared" si="61"/>
        <v>#REF!</v>
      </c>
      <c r="AM885" s="31" t="s">
        <v>1988</v>
      </c>
      <c r="AN885" s="32" t="s">
        <v>1989</v>
      </c>
    </row>
    <row r="886" spans="36:40" x14ac:dyDescent="0.25">
      <c r="AJ886" s="21" t="s">
        <v>296</v>
      </c>
      <c r="AK886" s="30" t="e">
        <f t="shared" si="62"/>
        <v>#REF!</v>
      </c>
      <c r="AL886" s="30" t="e">
        <f t="shared" si="61"/>
        <v>#REF!</v>
      </c>
      <c r="AM886" s="38" t="s">
        <v>1990</v>
      </c>
      <c r="AN886" s="39" t="s">
        <v>1991</v>
      </c>
    </row>
    <row r="887" spans="36:40" x14ac:dyDescent="0.25">
      <c r="AJ887" s="21" t="s">
        <v>296</v>
      </c>
      <c r="AK887" s="30" t="e">
        <f t="shared" si="62"/>
        <v>#REF!</v>
      </c>
      <c r="AL887" s="30" t="e">
        <f t="shared" si="61"/>
        <v>#REF!</v>
      </c>
      <c r="AM887" s="31" t="s">
        <v>1992</v>
      </c>
      <c r="AN887" s="32" t="s">
        <v>1993</v>
      </c>
    </row>
    <row r="888" spans="36:40" x14ac:dyDescent="0.25">
      <c r="AJ888" s="21" t="s">
        <v>296</v>
      </c>
      <c r="AK888" s="30" t="e">
        <f t="shared" si="62"/>
        <v>#REF!</v>
      </c>
      <c r="AL888" s="30" t="e">
        <f t="shared" si="61"/>
        <v>#REF!</v>
      </c>
      <c r="AM888" s="38" t="s">
        <v>1994</v>
      </c>
      <c r="AN888" s="39" t="s">
        <v>1995</v>
      </c>
    </row>
    <row r="889" spans="36:40" x14ac:dyDescent="0.25">
      <c r="AJ889" s="21" t="s">
        <v>296</v>
      </c>
      <c r="AK889" s="30" t="e">
        <f t="shared" si="62"/>
        <v>#REF!</v>
      </c>
      <c r="AL889" s="30" t="e">
        <f t="shared" si="61"/>
        <v>#REF!</v>
      </c>
      <c r="AM889" s="31" t="s">
        <v>1996</v>
      </c>
      <c r="AN889" s="32" t="s">
        <v>1997</v>
      </c>
    </row>
    <row r="890" spans="36:40" x14ac:dyDescent="0.25">
      <c r="AJ890" s="21" t="s">
        <v>296</v>
      </c>
      <c r="AK890" s="30" t="e">
        <f t="shared" si="62"/>
        <v>#REF!</v>
      </c>
      <c r="AL890" s="30" t="e">
        <f t="shared" si="61"/>
        <v>#REF!</v>
      </c>
      <c r="AM890" s="38" t="s">
        <v>297</v>
      </c>
      <c r="AN890" s="39" t="s">
        <v>1998</v>
      </c>
    </row>
    <row r="891" spans="36:40" x14ac:dyDescent="0.25">
      <c r="AJ891" s="21" t="s">
        <v>296</v>
      </c>
      <c r="AK891" s="30" t="e">
        <f t="shared" si="62"/>
        <v>#REF!</v>
      </c>
      <c r="AL891" s="30" t="e">
        <f t="shared" si="61"/>
        <v>#REF!</v>
      </c>
      <c r="AM891" s="31" t="s">
        <v>1999</v>
      </c>
      <c r="AN891" s="32" t="s">
        <v>2000</v>
      </c>
    </row>
    <row r="892" spans="36:40" x14ac:dyDescent="0.25">
      <c r="AJ892" s="21" t="s">
        <v>296</v>
      </c>
      <c r="AK892" s="30" t="e">
        <f t="shared" si="62"/>
        <v>#REF!</v>
      </c>
      <c r="AL892" s="30" t="e">
        <f t="shared" si="61"/>
        <v>#REF!</v>
      </c>
      <c r="AM892" s="38" t="s">
        <v>2001</v>
      </c>
      <c r="AN892" s="39" t="s">
        <v>2002</v>
      </c>
    </row>
    <row r="893" spans="36:40" x14ac:dyDescent="0.25">
      <c r="AJ893" s="21" t="s">
        <v>296</v>
      </c>
      <c r="AK893" s="30" t="e">
        <f t="shared" si="62"/>
        <v>#REF!</v>
      </c>
      <c r="AL893" s="30" t="e">
        <f t="shared" si="61"/>
        <v>#REF!</v>
      </c>
      <c r="AM893" s="31" t="s">
        <v>5860</v>
      </c>
      <c r="AN893" s="32" t="s">
        <v>2003</v>
      </c>
    </row>
    <row r="894" spans="36:40" x14ac:dyDescent="0.25">
      <c r="AJ894" s="21" t="s">
        <v>296</v>
      </c>
      <c r="AK894" s="30" t="e">
        <f t="shared" si="62"/>
        <v>#REF!</v>
      </c>
      <c r="AL894" s="30" t="e">
        <f t="shared" si="61"/>
        <v>#REF!</v>
      </c>
      <c r="AM894" s="38" t="s">
        <v>5861</v>
      </c>
      <c r="AN894" s="39" t="s">
        <v>2004</v>
      </c>
    </row>
    <row r="895" spans="36:40" x14ac:dyDescent="0.25">
      <c r="AJ895" s="21" t="s">
        <v>304</v>
      </c>
      <c r="AK895" s="30" t="e">
        <f t="shared" si="62"/>
        <v>#REF!</v>
      </c>
      <c r="AL895" s="30" t="e">
        <f t="shared" si="61"/>
        <v>#REF!</v>
      </c>
      <c r="AM895" s="31" t="s">
        <v>2005</v>
      </c>
      <c r="AN895" s="32" t="s">
        <v>2006</v>
      </c>
    </row>
    <row r="896" spans="36:40" x14ac:dyDescent="0.25">
      <c r="AJ896" s="21" t="s">
        <v>304</v>
      </c>
      <c r="AK896" s="30" t="e">
        <f t="shared" si="62"/>
        <v>#REF!</v>
      </c>
      <c r="AL896" s="30" t="e">
        <f t="shared" si="61"/>
        <v>#REF!</v>
      </c>
      <c r="AM896" s="38" t="s">
        <v>2007</v>
      </c>
      <c r="AN896" s="39" t="s">
        <v>2008</v>
      </c>
    </row>
    <row r="897" spans="36:40" x14ac:dyDescent="0.25">
      <c r="AJ897" s="21" t="s">
        <v>304</v>
      </c>
      <c r="AK897" s="30" t="e">
        <f t="shared" si="62"/>
        <v>#REF!</v>
      </c>
      <c r="AL897" s="30" t="e">
        <f t="shared" si="61"/>
        <v>#REF!</v>
      </c>
      <c r="AM897" s="31" t="s">
        <v>5862</v>
      </c>
      <c r="AN897" s="32" t="s">
        <v>2009</v>
      </c>
    </row>
    <row r="898" spans="36:40" x14ac:dyDescent="0.25">
      <c r="AJ898" s="21" t="s">
        <v>304</v>
      </c>
      <c r="AK898" s="30" t="e">
        <f t="shared" si="62"/>
        <v>#REF!</v>
      </c>
      <c r="AL898" s="30" t="e">
        <f t="shared" ref="AL898:AL961" si="63">CONCATENATE(AJ898,AK898)</f>
        <v>#REF!</v>
      </c>
      <c r="AM898" s="38" t="s">
        <v>5863</v>
      </c>
      <c r="AN898" s="39" t="s">
        <v>2010</v>
      </c>
    </row>
    <row r="899" spans="36:40" x14ac:dyDescent="0.25">
      <c r="AJ899" s="21" t="s">
        <v>313</v>
      </c>
      <c r="AK899" s="30" t="e">
        <f t="shared" ref="AK899:AK962" si="64">AK898+1</f>
        <v>#REF!</v>
      </c>
      <c r="AL899" s="30" t="e">
        <f t="shared" si="63"/>
        <v>#REF!</v>
      </c>
      <c r="AM899" s="31" t="s">
        <v>2011</v>
      </c>
      <c r="AN899" s="32" t="s">
        <v>2012</v>
      </c>
    </row>
    <row r="900" spans="36:40" x14ac:dyDescent="0.25">
      <c r="AJ900" s="21" t="s">
        <v>313</v>
      </c>
      <c r="AK900" s="30" t="e">
        <f t="shared" si="64"/>
        <v>#REF!</v>
      </c>
      <c r="AL900" s="30" t="e">
        <f t="shared" si="63"/>
        <v>#REF!</v>
      </c>
      <c r="AM900" s="38" t="s">
        <v>953</v>
      </c>
      <c r="AN900" s="39" t="s">
        <v>2013</v>
      </c>
    </row>
    <row r="901" spans="36:40" x14ac:dyDescent="0.25">
      <c r="AJ901" s="21" t="s">
        <v>313</v>
      </c>
      <c r="AK901" s="30" t="e">
        <f t="shared" si="64"/>
        <v>#REF!</v>
      </c>
      <c r="AL901" s="30" t="e">
        <f t="shared" si="63"/>
        <v>#REF!</v>
      </c>
      <c r="AM901" s="31" t="s">
        <v>2014</v>
      </c>
      <c r="AN901" s="32" t="s">
        <v>2015</v>
      </c>
    </row>
    <row r="902" spans="36:40" x14ac:dyDescent="0.25">
      <c r="AJ902" s="21" t="s">
        <v>313</v>
      </c>
      <c r="AK902" s="30" t="e">
        <f t="shared" si="64"/>
        <v>#REF!</v>
      </c>
      <c r="AL902" s="30" t="e">
        <f t="shared" si="63"/>
        <v>#REF!</v>
      </c>
      <c r="AM902" s="38" t="s">
        <v>2016</v>
      </c>
      <c r="AN902" s="39" t="s">
        <v>2017</v>
      </c>
    </row>
    <row r="903" spans="36:40" x14ac:dyDescent="0.25">
      <c r="AJ903" s="21" t="s">
        <v>313</v>
      </c>
      <c r="AK903" s="30" t="e">
        <f t="shared" si="64"/>
        <v>#REF!</v>
      </c>
      <c r="AL903" s="30" t="e">
        <f t="shared" si="63"/>
        <v>#REF!</v>
      </c>
      <c r="AM903" s="31" t="s">
        <v>314</v>
      </c>
      <c r="AN903" s="32" t="s">
        <v>2018</v>
      </c>
    </row>
    <row r="904" spans="36:40" x14ac:dyDescent="0.25">
      <c r="AJ904" s="21" t="s">
        <v>313</v>
      </c>
      <c r="AK904" s="30" t="e">
        <f t="shared" si="64"/>
        <v>#REF!</v>
      </c>
      <c r="AL904" s="30" t="e">
        <f t="shared" si="63"/>
        <v>#REF!</v>
      </c>
      <c r="AM904" s="38" t="s">
        <v>2019</v>
      </c>
      <c r="AN904" s="39" t="s">
        <v>2020</v>
      </c>
    </row>
    <row r="905" spans="36:40" x14ac:dyDescent="0.25">
      <c r="AJ905" s="21" t="s">
        <v>313</v>
      </c>
      <c r="AK905" s="30" t="e">
        <f t="shared" si="64"/>
        <v>#REF!</v>
      </c>
      <c r="AL905" s="30" t="e">
        <f t="shared" si="63"/>
        <v>#REF!</v>
      </c>
      <c r="AM905" s="31" t="s">
        <v>2021</v>
      </c>
      <c r="AN905" s="32" t="s">
        <v>2022</v>
      </c>
    </row>
    <row r="906" spans="36:40" x14ac:dyDescent="0.25">
      <c r="AJ906" s="21" t="s">
        <v>313</v>
      </c>
      <c r="AK906" s="30" t="e">
        <f t="shared" si="64"/>
        <v>#REF!</v>
      </c>
      <c r="AL906" s="30" t="e">
        <f t="shared" si="63"/>
        <v>#REF!</v>
      </c>
      <c r="AM906" s="38" t="s">
        <v>5864</v>
      </c>
      <c r="AN906" s="39" t="s">
        <v>2023</v>
      </c>
    </row>
    <row r="907" spans="36:40" x14ac:dyDescent="0.25">
      <c r="AJ907" s="21" t="s">
        <v>313</v>
      </c>
      <c r="AK907" s="30" t="e">
        <f t="shared" si="64"/>
        <v>#REF!</v>
      </c>
      <c r="AL907" s="30" t="e">
        <f t="shared" si="63"/>
        <v>#REF!</v>
      </c>
      <c r="AM907" s="31" t="s">
        <v>5865</v>
      </c>
      <c r="AN907" s="32" t="s">
        <v>2024</v>
      </c>
    </row>
    <row r="908" spans="36:40" x14ac:dyDescent="0.25">
      <c r="AJ908" s="21" t="s">
        <v>313</v>
      </c>
      <c r="AK908" s="30" t="e">
        <f t="shared" si="64"/>
        <v>#REF!</v>
      </c>
      <c r="AL908" s="30" t="e">
        <f t="shared" si="63"/>
        <v>#REF!</v>
      </c>
      <c r="AM908" s="38" t="s">
        <v>5866</v>
      </c>
      <c r="AN908" s="39" t="s">
        <v>2025</v>
      </c>
    </row>
    <row r="909" spans="36:40" x14ac:dyDescent="0.25">
      <c r="AJ909" s="21" t="s">
        <v>324</v>
      </c>
      <c r="AK909" s="30" t="e">
        <f t="shared" si="64"/>
        <v>#REF!</v>
      </c>
      <c r="AL909" s="30" t="e">
        <f t="shared" si="63"/>
        <v>#REF!</v>
      </c>
      <c r="AM909" s="31" t="s">
        <v>2026</v>
      </c>
      <c r="AN909" s="32" t="s">
        <v>2027</v>
      </c>
    </row>
    <row r="910" spans="36:40" x14ac:dyDescent="0.25">
      <c r="AJ910" s="21" t="s">
        <v>324</v>
      </c>
      <c r="AK910" s="30" t="e">
        <f t="shared" si="64"/>
        <v>#REF!</v>
      </c>
      <c r="AL910" s="30" t="e">
        <f t="shared" si="63"/>
        <v>#REF!</v>
      </c>
      <c r="AM910" s="38" t="s">
        <v>2028</v>
      </c>
      <c r="AN910" s="39" t="s">
        <v>2029</v>
      </c>
    </row>
    <row r="911" spans="36:40" x14ac:dyDescent="0.25">
      <c r="AJ911" s="21" t="s">
        <v>324</v>
      </c>
      <c r="AK911" s="30" t="e">
        <f t="shared" si="64"/>
        <v>#REF!</v>
      </c>
      <c r="AL911" s="30" t="e">
        <f t="shared" si="63"/>
        <v>#REF!</v>
      </c>
      <c r="AM911" s="31" t="s">
        <v>325</v>
      </c>
      <c r="AN911" s="32" t="s">
        <v>2030</v>
      </c>
    </row>
    <row r="912" spans="36:40" x14ac:dyDescent="0.25">
      <c r="AJ912" s="21" t="s">
        <v>329</v>
      </c>
      <c r="AK912" s="30" t="e">
        <f t="shared" si="64"/>
        <v>#REF!</v>
      </c>
      <c r="AL912" s="30" t="e">
        <f t="shared" si="63"/>
        <v>#REF!</v>
      </c>
      <c r="AM912" s="38" t="s">
        <v>2031</v>
      </c>
      <c r="AN912" s="39" t="s">
        <v>2032</v>
      </c>
    </row>
    <row r="913" spans="36:40" x14ac:dyDescent="0.25">
      <c r="AJ913" s="21" t="s">
        <v>329</v>
      </c>
      <c r="AK913" s="30" t="e">
        <f t="shared" si="64"/>
        <v>#REF!</v>
      </c>
      <c r="AL913" s="30" t="e">
        <f t="shared" si="63"/>
        <v>#REF!</v>
      </c>
      <c r="AM913" s="31" t="s">
        <v>2033</v>
      </c>
      <c r="AN913" s="32" t="s">
        <v>2034</v>
      </c>
    </row>
    <row r="914" spans="36:40" x14ac:dyDescent="0.25">
      <c r="AJ914" s="21" t="s">
        <v>329</v>
      </c>
      <c r="AK914" s="30" t="e">
        <f t="shared" si="64"/>
        <v>#REF!</v>
      </c>
      <c r="AL914" s="30" t="e">
        <f t="shared" si="63"/>
        <v>#REF!</v>
      </c>
      <c r="AM914" s="38" t="s">
        <v>2035</v>
      </c>
      <c r="AN914" s="39" t="s">
        <v>2036</v>
      </c>
    </row>
    <row r="915" spans="36:40" x14ac:dyDescent="0.25">
      <c r="AJ915" s="21" t="s">
        <v>329</v>
      </c>
      <c r="AK915" s="30" t="e">
        <f t="shared" si="64"/>
        <v>#REF!</v>
      </c>
      <c r="AL915" s="30" t="e">
        <f t="shared" si="63"/>
        <v>#REF!</v>
      </c>
      <c r="AM915" s="31" t="s">
        <v>330</v>
      </c>
      <c r="AN915" s="32" t="s">
        <v>2037</v>
      </c>
    </row>
    <row r="916" spans="36:40" x14ac:dyDescent="0.25">
      <c r="AJ916" s="21" t="s">
        <v>224</v>
      </c>
      <c r="AK916" s="30" t="e">
        <f t="shared" si="64"/>
        <v>#REF!</v>
      </c>
      <c r="AL916" s="30" t="e">
        <f t="shared" si="63"/>
        <v>#REF!</v>
      </c>
      <c r="AM916" s="38" t="s">
        <v>225</v>
      </c>
      <c r="AN916" s="39" t="s">
        <v>2038</v>
      </c>
    </row>
    <row r="917" spans="36:40" x14ac:dyDescent="0.25">
      <c r="AJ917" s="21" t="s">
        <v>224</v>
      </c>
      <c r="AK917" s="30" t="e">
        <f t="shared" si="64"/>
        <v>#REF!</v>
      </c>
      <c r="AL917" s="30" t="e">
        <f t="shared" si="63"/>
        <v>#REF!</v>
      </c>
      <c r="AM917" s="31" t="s">
        <v>2039</v>
      </c>
      <c r="AN917" s="32" t="s">
        <v>2040</v>
      </c>
    </row>
    <row r="918" spans="36:40" x14ac:dyDescent="0.25">
      <c r="AJ918" s="21" t="s">
        <v>224</v>
      </c>
      <c r="AK918" s="30" t="e">
        <f t="shared" si="64"/>
        <v>#REF!</v>
      </c>
      <c r="AL918" s="30" t="e">
        <f t="shared" si="63"/>
        <v>#REF!</v>
      </c>
      <c r="AM918" s="38" t="s">
        <v>2041</v>
      </c>
      <c r="AN918" s="39" t="s">
        <v>2042</v>
      </c>
    </row>
    <row r="919" spans="36:40" x14ac:dyDescent="0.25">
      <c r="AJ919" s="21" t="s">
        <v>224</v>
      </c>
      <c r="AK919" s="30" t="e">
        <f t="shared" si="64"/>
        <v>#REF!</v>
      </c>
      <c r="AL919" s="30" t="e">
        <f t="shared" si="63"/>
        <v>#REF!</v>
      </c>
      <c r="AM919" s="31" t="s">
        <v>2043</v>
      </c>
      <c r="AN919" s="32" t="s">
        <v>2044</v>
      </c>
    </row>
    <row r="920" spans="36:40" x14ac:dyDescent="0.25">
      <c r="AJ920" s="21" t="s">
        <v>224</v>
      </c>
      <c r="AK920" s="30" t="e">
        <f t="shared" si="64"/>
        <v>#REF!</v>
      </c>
      <c r="AL920" s="30" t="e">
        <f t="shared" si="63"/>
        <v>#REF!</v>
      </c>
      <c r="AM920" s="38" t="s">
        <v>2045</v>
      </c>
      <c r="AN920" s="39" t="s">
        <v>2046</v>
      </c>
    </row>
    <row r="921" spans="36:40" x14ac:dyDescent="0.25">
      <c r="AJ921" s="21" t="s">
        <v>224</v>
      </c>
      <c r="AK921" s="30" t="e">
        <f t="shared" si="64"/>
        <v>#REF!</v>
      </c>
      <c r="AL921" s="30" t="e">
        <f t="shared" si="63"/>
        <v>#REF!</v>
      </c>
      <c r="AM921" s="31" t="s">
        <v>2047</v>
      </c>
      <c r="AN921" s="32" t="s">
        <v>2048</v>
      </c>
    </row>
    <row r="922" spans="36:40" x14ac:dyDescent="0.25">
      <c r="AJ922" s="21" t="s">
        <v>224</v>
      </c>
      <c r="AK922" s="30" t="e">
        <f t="shared" si="64"/>
        <v>#REF!</v>
      </c>
      <c r="AL922" s="30" t="e">
        <f t="shared" si="63"/>
        <v>#REF!</v>
      </c>
      <c r="AM922" s="38" t="s">
        <v>2049</v>
      </c>
      <c r="AN922" s="39" t="s">
        <v>2050</v>
      </c>
    </row>
    <row r="923" spans="36:40" x14ac:dyDescent="0.25">
      <c r="AJ923" s="21" t="s">
        <v>224</v>
      </c>
      <c r="AK923" s="30" t="e">
        <f t="shared" si="64"/>
        <v>#REF!</v>
      </c>
      <c r="AL923" s="30" t="e">
        <f t="shared" si="63"/>
        <v>#REF!</v>
      </c>
      <c r="AM923" s="31" t="s">
        <v>2051</v>
      </c>
      <c r="AN923" s="32" t="s">
        <v>2052</v>
      </c>
    </row>
    <row r="924" spans="36:40" x14ac:dyDescent="0.25">
      <c r="AJ924" s="21" t="s">
        <v>224</v>
      </c>
      <c r="AK924" s="30" t="e">
        <f t="shared" si="64"/>
        <v>#REF!</v>
      </c>
      <c r="AL924" s="30" t="e">
        <f t="shared" si="63"/>
        <v>#REF!</v>
      </c>
      <c r="AM924" s="38" t="s">
        <v>2053</v>
      </c>
      <c r="AN924" s="39" t="s">
        <v>2054</v>
      </c>
    </row>
    <row r="925" spans="36:40" x14ac:dyDescent="0.25">
      <c r="AJ925" s="21" t="s">
        <v>224</v>
      </c>
      <c r="AK925" s="30" t="e">
        <f t="shared" si="64"/>
        <v>#REF!</v>
      </c>
      <c r="AL925" s="30" t="e">
        <f t="shared" si="63"/>
        <v>#REF!</v>
      </c>
      <c r="AM925" s="31" t="s">
        <v>2055</v>
      </c>
      <c r="AN925" s="32" t="s">
        <v>2056</v>
      </c>
    </row>
    <row r="926" spans="36:40" x14ac:dyDescent="0.25">
      <c r="AJ926" s="21" t="s">
        <v>224</v>
      </c>
      <c r="AK926" s="30" t="e">
        <f t="shared" si="64"/>
        <v>#REF!</v>
      </c>
      <c r="AL926" s="30" t="e">
        <f t="shared" si="63"/>
        <v>#REF!</v>
      </c>
      <c r="AM926" s="38" t="s">
        <v>5867</v>
      </c>
      <c r="AN926" s="39" t="s">
        <v>2057</v>
      </c>
    </row>
    <row r="927" spans="36:40" x14ac:dyDescent="0.25">
      <c r="AJ927" s="21" t="s">
        <v>224</v>
      </c>
      <c r="AK927" s="30" t="e">
        <f t="shared" si="64"/>
        <v>#REF!</v>
      </c>
      <c r="AL927" s="30" t="e">
        <f t="shared" si="63"/>
        <v>#REF!</v>
      </c>
      <c r="AM927" s="31" t="s">
        <v>5868</v>
      </c>
      <c r="AN927" s="32" t="s">
        <v>2058</v>
      </c>
    </row>
    <row r="928" spans="36:40" x14ac:dyDescent="0.25">
      <c r="AJ928" s="21" t="s">
        <v>224</v>
      </c>
      <c r="AK928" s="30" t="e">
        <f t="shared" si="64"/>
        <v>#REF!</v>
      </c>
      <c r="AL928" s="30" t="e">
        <f t="shared" si="63"/>
        <v>#REF!</v>
      </c>
      <c r="AM928" s="38" t="s">
        <v>5869</v>
      </c>
      <c r="AN928" s="39" t="s">
        <v>2059</v>
      </c>
    </row>
    <row r="929" spans="36:40" x14ac:dyDescent="0.25">
      <c r="AJ929" s="21" t="s">
        <v>224</v>
      </c>
      <c r="AK929" s="30" t="e">
        <f t="shared" si="64"/>
        <v>#REF!</v>
      </c>
      <c r="AL929" s="30" t="e">
        <f t="shared" si="63"/>
        <v>#REF!</v>
      </c>
      <c r="AM929" s="31" t="s">
        <v>5870</v>
      </c>
      <c r="AN929" s="32" t="s">
        <v>2060</v>
      </c>
    </row>
    <row r="930" spans="36:40" x14ac:dyDescent="0.25">
      <c r="AJ930" s="21" t="s">
        <v>230</v>
      </c>
      <c r="AK930" s="30" t="e">
        <f t="shared" si="64"/>
        <v>#REF!</v>
      </c>
      <c r="AL930" s="30" t="e">
        <f t="shared" si="63"/>
        <v>#REF!</v>
      </c>
      <c r="AM930" s="38" t="s">
        <v>2061</v>
      </c>
      <c r="AN930" s="39" t="s">
        <v>2062</v>
      </c>
    </row>
    <row r="931" spans="36:40" x14ac:dyDescent="0.25">
      <c r="AJ931" s="21" t="s">
        <v>230</v>
      </c>
      <c r="AK931" s="30" t="e">
        <f t="shared" si="64"/>
        <v>#REF!</v>
      </c>
      <c r="AL931" s="30" t="e">
        <f t="shared" si="63"/>
        <v>#REF!</v>
      </c>
      <c r="AM931" s="31" t="s">
        <v>2063</v>
      </c>
      <c r="AN931" s="32" t="s">
        <v>2064</v>
      </c>
    </row>
    <row r="932" spans="36:40" x14ac:dyDescent="0.25">
      <c r="AJ932" s="21" t="s">
        <v>230</v>
      </c>
      <c r="AK932" s="30" t="e">
        <f t="shared" si="64"/>
        <v>#REF!</v>
      </c>
      <c r="AL932" s="30" t="e">
        <f t="shared" si="63"/>
        <v>#REF!</v>
      </c>
      <c r="AM932" s="38" t="s">
        <v>2065</v>
      </c>
      <c r="AN932" s="39" t="s">
        <v>2066</v>
      </c>
    </row>
    <row r="933" spans="36:40" x14ac:dyDescent="0.25">
      <c r="AJ933" s="21" t="s">
        <v>230</v>
      </c>
      <c r="AK933" s="30" t="e">
        <f t="shared" si="64"/>
        <v>#REF!</v>
      </c>
      <c r="AL933" s="30" t="e">
        <f t="shared" si="63"/>
        <v>#REF!</v>
      </c>
      <c r="AM933" s="31" t="s">
        <v>2067</v>
      </c>
      <c r="AN933" s="32" t="s">
        <v>2068</v>
      </c>
    </row>
    <row r="934" spans="36:40" x14ac:dyDescent="0.25">
      <c r="AJ934" s="21" t="s">
        <v>230</v>
      </c>
      <c r="AK934" s="30" t="e">
        <f t="shared" si="64"/>
        <v>#REF!</v>
      </c>
      <c r="AL934" s="30" t="e">
        <f t="shared" si="63"/>
        <v>#REF!</v>
      </c>
      <c r="AM934" s="38" t="s">
        <v>2069</v>
      </c>
      <c r="AN934" s="39" t="s">
        <v>2070</v>
      </c>
    </row>
    <row r="935" spans="36:40" x14ac:dyDescent="0.25">
      <c r="AJ935" s="21" t="s">
        <v>230</v>
      </c>
      <c r="AK935" s="30" t="e">
        <f t="shared" si="64"/>
        <v>#REF!</v>
      </c>
      <c r="AL935" s="30" t="e">
        <f t="shared" si="63"/>
        <v>#REF!</v>
      </c>
      <c r="AM935" s="31" t="s">
        <v>2071</v>
      </c>
      <c r="AN935" s="32" t="s">
        <v>2072</v>
      </c>
    </row>
    <row r="936" spans="36:40" x14ac:dyDescent="0.25">
      <c r="AJ936" s="21" t="s">
        <v>230</v>
      </c>
      <c r="AK936" s="30" t="e">
        <f t="shared" si="64"/>
        <v>#REF!</v>
      </c>
      <c r="AL936" s="30" t="e">
        <f t="shared" si="63"/>
        <v>#REF!</v>
      </c>
      <c r="AM936" s="38" t="s">
        <v>2073</v>
      </c>
      <c r="AN936" s="39" t="s">
        <v>2074</v>
      </c>
    </row>
    <row r="937" spans="36:40" x14ac:dyDescent="0.25">
      <c r="AJ937" s="21" t="s">
        <v>230</v>
      </c>
      <c r="AK937" s="30" t="e">
        <f t="shared" si="64"/>
        <v>#REF!</v>
      </c>
      <c r="AL937" s="30" t="e">
        <f t="shared" si="63"/>
        <v>#REF!</v>
      </c>
      <c r="AM937" s="31" t="s">
        <v>2075</v>
      </c>
      <c r="AN937" s="32" t="s">
        <v>2076</v>
      </c>
    </row>
    <row r="938" spans="36:40" x14ac:dyDescent="0.25">
      <c r="AJ938" s="21" t="s">
        <v>230</v>
      </c>
      <c r="AK938" s="30" t="e">
        <f t="shared" si="64"/>
        <v>#REF!</v>
      </c>
      <c r="AL938" s="30" t="e">
        <f t="shared" si="63"/>
        <v>#REF!</v>
      </c>
      <c r="AM938" s="38" t="s">
        <v>2077</v>
      </c>
      <c r="AN938" s="39" t="s">
        <v>2078</v>
      </c>
    </row>
    <row r="939" spans="36:40" x14ac:dyDescent="0.25">
      <c r="AJ939" s="21" t="s">
        <v>230</v>
      </c>
      <c r="AK939" s="30" t="e">
        <f t="shared" si="64"/>
        <v>#REF!</v>
      </c>
      <c r="AL939" s="30" t="e">
        <f t="shared" si="63"/>
        <v>#REF!</v>
      </c>
      <c r="AM939" s="31" t="s">
        <v>5871</v>
      </c>
      <c r="AN939" s="32" t="s">
        <v>2079</v>
      </c>
    </row>
    <row r="940" spans="36:40" x14ac:dyDescent="0.25">
      <c r="AJ940" s="21" t="s">
        <v>230</v>
      </c>
      <c r="AK940" s="30" t="e">
        <f t="shared" si="64"/>
        <v>#REF!</v>
      </c>
      <c r="AL940" s="30" t="e">
        <f t="shared" si="63"/>
        <v>#REF!</v>
      </c>
      <c r="AM940" s="38" t="s">
        <v>5872</v>
      </c>
      <c r="AN940" s="39" t="s">
        <v>2080</v>
      </c>
    </row>
    <row r="941" spans="36:40" x14ac:dyDescent="0.25">
      <c r="AJ941" s="21" t="s">
        <v>230</v>
      </c>
      <c r="AK941" s="30" t="e">
        <f t="shared" si="64"/>
        <v>#REF!</v>
      </c>
      <c r="AL941" s="30" t="e">
        <f t="shared" si="63"/>
        <v>#REF!</v>
      </c>
      <c r="AM941" s="31" t="s">
        <v>5873</v>
      </c>
      <c r="AN941" s="32" t="s">
        <v>2081</v>
      </c>
    </row>
    <row r="942" spans="36:40" x14ac:dyDescent="0.25">
      <c r="AJ942" s="21" t="s">
        <v>230</v>
      </c>
      <c r="AK942" s="30" t="e">
        <f t="shared" si="64"/>
        <v>#REF!</v>
      </c>
      <c r="AL942" s="30" t="e">
        <f t="shared" si="63"/>
        <v>#REF!</v>
      </c>
      <c r="AM942" s="38" t="s">
        <v>5874</v>
      </c>
      <c r="AN942" s="39" t="s">
        <v>2082</v>
      </c>
    </row>
    <row r="943" spans="36:40" x14ac:dyDescent="0.25">
      <c r="AJ943" s="21" t="s">
        <v>230</v>
      </c>
      <c r="AK943" s="30" t="e">
        <f t="shared" si="64"/>
        <v>#REF!</v>
      </c>
      <c r="AL943" s="30" t="e">
        <f t="shared" si="63"/>
        <v>#REF!</v>
      </c>
      <c r="AM943" s="31" t="s">
        <v>5875</v>
      </c>
      <c r="AN943" s="32" t="s">
        <v>2083</v>
      </c>
    </row>
    <row r="944" spans="36:40" x14ac:dyDescent="0.25">
      <c r="AJ944" s="21" t="s">
        <v>239</v>
      </c>
      <c r="AK944" s="30" t="e">
        <f t="shared" si="64"/>
        <v>#REF!</v>
      </c>
      <c r="AL944" s="30" t="e">
        <f t="shared" si="63"/>
        <v>#REF!</v>
      </c>
      <c r="AM944" s="38" t="s">
        <v>2084</v>
      </c>
      <c r="AN944" s="39" t="s">
        <v>2085</v>
      </c>
    </row>
    <row r="945" spans="36:40" x14ac:dyDescent="0.25">
      <c r="AJ945" s="21" t="s">
        <v>239</v>
      </c>
      <c r="AK945" s="30" t="e">
        <f t="shared" si="64"/>
        <v>#REF!</v>
      </c>
      <c r="AL945" s="30" t="e">
        <f t="shared" si="63"/>
        <v>#REF!</v>
      </c>
      <c r="AM945" s="31" t="s">
        <v>2086</v>
      </c>
      <c r="AN945" s="32" t="s">
        <v>2087</v>
      </c>
    </row>
    <row r="946" spans="36:40" x14ac:dyDescent="0.25">
      <c r="AJ946" s="21" t="s">
        <v>239</v>
      </c>
      <c r="AK946" s="30" t="e">
        <f t="shared" si="64"/>
        <v>#REF!</v>
      </c>
      <c r="AL946" s="30" t="e">
        <f t="shared" si="63"/>
        <v>#REF!</v>
      </c>
      <c r="AM946" s="38" t="s">
        <v>2088</v>
      </c>
      <c r="AN946" s="39" t="s">
        <v>2089</v>
      </c>
    </row>
    <row r="947" spans="36:40" x14ac:dyDescent="0.25">
      <c r="AJ947" s="21" t="s">
        <v>239</v>
      </c>
      <c r="AK947" s="30" t="e">
        <f t="shared" si="64"/>
        <v>#REF!</v>
      </c>
      <c r="AL947" s="30" t="e">
        <f t="shared" si="63"/>
        <v>#REF!</v>
      </c>
      <c r="AM947" s="31" t="s">
        <v>2090</v>
      </c>
      <c r="AN947" s="32" t="s">
        <v>2091</v>
      </c>
    </row>
    <row r="948" spans="36:40" x14ac:dyDescent="0.25">
      <c r="AJ948" s="21" t="s">
        <v>239</v>
      </c>
      <c r="AK948" s="30" t="e">
        <f t="shared" si="64"/>
        <v>#REF!</v>
      </c>
      <c r="AL948" s="30" t="e">
        <f t="shared" si="63"/>
        <v>#REF!</v>
      </c>
      <c r="AM948" s="38" t="s">
        <v>2092</v>
      </c>
      <c r="AN948" s="39" t="s">
        <v>2093</v>
      </c>
    </row>
    <row r="949" spans="36:40" x14ac:dyDescent="0.25">
      <c r="AJ949" s="21" t="s">
        <v>239</v>
      </c>
      <c r="AK949" s="30" t="e">
        <f t="shared" si="64"/>
        <v>#REF!</v>
      </c>
      <c r="AL949" s="30" t="e">
        <f t="shared" si="63"/>
        <v>#REF!</v>
      </c>
      <c r="AM949" s="31" t="s">
        <v>2094</v>
      </c>
      <c r="AN949" s="32" t="s">
        <v>2095</v>
      </c>
    </row>
    <row r="950" spans="36:40" x14ac:dyDescent="0.25">
      <c r="AJ950" s="21" t="s">
        <v>239</v>
      </c>
      <c r="AK950" s="30" t="e">
        <f t="shared" si="64"/>
        <v>#REF!</v>
      </c>
      <c r="AL950" s="30" t="e">
        <f t="shared" si="63"/>
        <v>#REF!</v>
      </c>
      <c r="AM950" s="38" t="s">
        <v>2096</v>
      </c>
      <c r="AN950" s="39" t="s">
        <v>2097</v>
      </c>
    </row>
    <row r="951" spans="36:40" x14ac:dyDescent="0.25">
      <c r="AJ951" s="21" t="s">
        <v>239</v>
      </c>
      <c r="AK951" s="30" t="e">
        <f t="shared" si="64"/>
        <v>#REF!</v>
      </c>
      <c r="AL951" s="30" t="e">
        <f t="shared" si="63"/>
        <v>#REF!</v>
      </c>
      <c r="AM951" s="31" t="s">
        <v>2098</v>
      </c>
      <c r="AN951" s="32" t="s">
        <v>2099</v>
      </c>
    </row>
    <row r="952" spans="36:40" x14ac:dyDescent="0.25">
      <c r="AJ952" s="21" t="s">
        <v>239</v>
      </c>
      <c r="AK952" s="30" t="e">
        <f t="shared" si="64"/>
        <v>#REF!</v>
      </c>
      <c r="AL952" s="30" t="e">
        <f t="shared" si="63"/>
        <v>#REF!</v>
      </c>
      <c r="AM952" s="38" t="s">
        <v>5876</v>
      </c>
      <c r="AN952" s="39" t="s">
        <v>2100</v>
      </c>
    </row>
    <row r="953" spans="36:40" x14ac:dyDescent="0.25">
      <c r="AJ953" s="21" t="s">
        <v>239</v>
      </c>
      <c r="AK953" s="30" t="e">
        <f t="shared" si="64"/>
        <v>#REF!</v>
      </c>
      <c r="AL953" s="30" t="e">
        <f t="shared" si="63"/>
        <v>#REF!</v>
      </c>
      <c r="AM953" s="31" t="s">
        <v>5877</v>
      </c>
      <c r="AN953" s="32" t="s">
        <v>2101</v>
      </c>
    </row>
    <row r="954" spans="36:40" x14ac:dyDescent="0.25">
      <c r="AJ954" s="21" t="s">
        <v>239</v>
      </c>
      <c r="AK954" s="30" t="e">
        <f t="shared" si="64"/>
        <v>#REF!</v>
      </c>
      <c r="AL954" s="30" t="e">
        <f t="shared" si="63"/>
        <v>#REF!</v>
      </c>
      <c r="AM954" s="38" t="s">
        <v>5878</v>
      </c>
      <c r="AN954" s="39" t="s">
        <v>2102</v>
      </c>
    </row>
    <row r="955" spans="36:40" x14ac:dyDescent="0.25">
      <c r="AJ955" s="21" t="s">
        <v>239</v>
      </c>
      <c r="AK955" s="30" t="e">
        <f t="shared" si="64"/>
        <v>#REF!</v>
      </c>
      <c r="AL955" s="30" t="e">
        <f t="shared" si="63"/>
        <v>#REF!</v>
      </c>
      <c r="AM955" s="31" t="s">
        <v>5879</v>
      </c>
      <c r="AN955" s="32" t="s">
        <v>2103</v>
      </c>
    </row>
    <row r="956" spans="36:40" x14ac:dyDescent="0.25">
      <c r="AJ956" s="21" t="s">
        <v>239</v>
      </c>
      <c r="AK956" s="30" t="e">
        <f t="shared" si="64"/>
        <v>#REF!</v>
      </c>
      <c r="AL956" s="30" t="e">
        <f t="shared" si="63"/>
        <v>#REF!</v>
      </c>
      <c r="AM956" s="38" t="s">
        <v>5880</v>
      </c>
      <c r="AN956" s="39" t="s">
        <v>2104</v>
      </c>
    </row>
    <row r="957" spans="36:40" x14ac:dyDescent="0.25">
      <c r="AJ957" s="21" t="s">
        <v>239</v>
      </c>
      <c r="AK957" s="30" t="e">
        <f t="shared" si="64"/>
        <v>#REF!</v>
      </c>
      <c r="AL957" s="30" t="e">
        <f t="shared" si="63"/>
        <v>#REF!</v>
      </c>
      <c r="AM957" s="31" t="s">
        <v>5881</v>
      </c>
      <c r="AN957" s="32" t="s">
        <v>2105</v>
      </c>
    </row>
    <row r="958" spans="36:40" x14ac:dyDescent="0.25">
      <c r="AJ958" s="21" t="s">
        <v>239</v>
      </c>
      <c r="AK958" s="30" t="e">
        <f t="shared" si="64"/>
        <v>#REF!</v>
      </c>
      <c r="AL958" s="30" t="e">
        <f t="shared" si="63"/>
        <v>#REF!</v>
      </c>
      <c r="AM958" s="38" t="s">
        <v>5882</v>
      </c>
      <c r="AN958" s="39" t="s">
        <v>2106</v>
      </c>
    </row>
    <row r="959" spans="36:40" x14ac:dyDescent="0.25">
      <c r="AJ959" s="21" t="s">
        <v>239</v>
      </c>
      <c r="AK959" s="30" t="e">
        <f t="shared" si="64"/>
        <v>#REF!</v>
      </c>
      <c r="AL959" s="30" t="e">
        <f t="shared" si="63"/>
        <v>#REF!</v>
      </c>
      <c r="AM959" s="31" t="s">
        <v>5883</v>
      </c>
      <c r="AN959" s="32" t="s">
        <v>2107</v>
      </c>
    </row>
    <row r="960" spans="36:40" x14ac:dyDescent="0.25">
      <c r="AJ960" s="21" t="s">
        <v>239</v>
      </c>
      <c r="AK960" s="30" t="e">
        <f t="shared" si="64"/>
        <v>#REF!</v>
      </c>
      <c r="AL960" s="30" t="e">
        <f t="shared" si="63"/>
        <v>#REF!</v>
      </c>
      <c r="AM960" s="38" t="s">
        <v>5884</v>
      </c>
      <c r="AN960" s="39" t="s">
        <v>2108</v>
      </c>
    </row>
    <row r="961" spans="36:40" x14ac:dyDescent="0.25">
      <c r="AJ961" s="21" t="s">
        <v>239</v>
      </c>
      <c r="AK961" s="30" t="e">
        <f t="shared" si="64"/>
        <v>#REF!</v>
      </c>
      <c r="AL961" s="30" t="e">
        <f t="shared" si="63"/>
        <v>#REF!</v>
      </c>
      <c r="AM961" s="31" t="s">
        <v>5885</v>
      </c>
      <c r="AN961" s="32" t="s">
        <v>2109</v>
      </c>
    </row>
    <row r="962" spans="36:40" x14ac:dyDescent="0.25">
      <c r="AJ962" s="21" t="s">
        <v>241</v>
      </c>
      <c r="AK962" s="30" t="e">
        <f t="shared" si="64"/>
        <v>#REF!</v>
      </c>
      <c r="AL962" s="30" t="e">
        <f t="shared" ref="AL962:AL1025" si="65">CONCATENATE(AJ962,AK962)</f>
        <v>#REF!</v>
      </c>
      <c r="AM962" s="38" t="s">
        <v>2110</v>
      </c>
      <c r="AN962" s="39" t="s">
        <v>2111</v>
      </c>
    </row>
    <row r="963" spans="36:40" x14ac:dyDescent="0.25">
      <c r="AJ963" s="21" t="s">
        <v>241</v>
      </c>
      <c r="AK963" s="30" t="e">
        <f t="shared" ref="AK963:AK1026" si="66">AK962+1</f>
        <v>#REF!</v>
      </c>
      <c r="AL963" s="30" t="e">
        <f t="shared" si="65"/>
        <v>#REF!</v>
      </c>
      <c r="AM963" s="31" t="s">
        <v>2112</v>
      </c>
      <c r="AN963" s="32" t="s">
        <v>2113</v>
      </c>
    </row>
    <row r="964" spans="36:40" x14ac:dyDescent="0.25">
      <c r="AJ964" s="21" t="s">
        <v>241</v>
      </c>
      <c r="AK964" s="30" t="e">
        <f t="shared" si="66"/>
        <v>#REF!</v>
      </c>
      <c r="AL964" s="30" t="e">
        <f t="shared" si="65"/>
        <v>#REF!</v>
      </c>
      <c r="AM964" s="38" t="s">
        <v>2114</v>
      </c>
      <c r="AN964" s="39" t="s">
        <v>2115</v>
      </c>
    </row>
    <row r="965" spans="36:40" x14ac:dyDescent="0.25">
      <c r="AJ965" s="21" t="s">
        <v>241</v>
      </c>
      <c r="AK965" s="30" t="e">
        <f t="shared" si="66"/>
        <v>#REF!</v>
      </c>
      <c r="AL965" s="30" t="e">
        <f t="shared" si="65"/>
        <v>#REF!</v>
      </c>
      <c r="AM965" s="31" t="s">
        <v>2116</v>
      </c>
      <c r="AN965" s="32" t="s">
        <v>2117</v>
      </c>
    </row>
    <row r="966" spans="36:40" x14ac:dyDescent="0.25">
      <c r="AJ966" s="21" t="s">
        <v>241</v>
      </c>
      <c r="AK966" s="30" t="e">
        <f t="shared" si="66"/>
        <v>#REF!</v>
      </c>
      <c r="AL966" s="30" t="e">
        <f t="shared" si="65"/>
        <v>#REF!</v>
      </c>
      <c r="AM966" s="38" t="s">
        <v>5886</v>
      </c>
      <c r="AN966" s="39" t="s">
        <v>2118</v>
      </c>
    </row>
    <row r="967" spans="36:40" x14ac:dyDescent="0.25">
      <c r="AJ967" s="21" t="s">
        <v>241</v>
      </c>
      <c r="AK967" s="30" t="e">
        <f t="shared" si="66"/>
        <v>#REF!</v>
      </c>
      <c r="AL967" s="30" t="e">
        <f t="shared" si="65"/>
        <v>#REF!</v>
      </c>
      <c r="AM967" s="31" t="s">
        <v>5887</v>
      </c>
      <c r="AN967" s="32" t="s">
        <v>2119</v>
      </c>
    </row>
    <row r="968" spans="36:40" x14ac:dyDescent="0.25">
      <c r="AJ968" s="21" t="s">
        <v>241</v>
      </c>
      <c r="AK968" s="30" t="e">
        <f t="shared" si="66"/>
        <v>#REF!</v>
      </c>
      <c r="AL968" s="30" t="e">
        <f t="shared" si="65"/>
        <v>#REF!</v>
      </c>
      <c r="AM968" s="38" t="s">
        <v>5888</v>
      </c>
      <c r="AN968" s="39" t="s">
        <v>2120</v>
      </c>
    </row>
    <row r="969" spans="36:40" x14ac:dyDescent="0.25">
      <c r="AJ969" s="21" t="s">
        <v>246</v>
      </c>
      <c r="AK969" s="30" t="e">
        <f t="shared" si="66"/>
        <v>#REF!</v>
      </c>
      <c r="AL969" s="30" t="e">
        <f t="shared" si="65"/>
        <v>#REF!</v>
      </c>
      <c r="AM969" s="31" t="s">
        <v>2121</v>
      </c>
      <c r="AN969" s="32" t="s">
        <v>2122</v>
      </c>
    </row>
    <row r="970" spans="36:40" x14ac:dyDescent="0.25">
      <c r="AJ970" s="21" t="s">
        <v>246</v>
      </c>
      <c r="AK970" s="30" t="e">
        <f t="shared" si="66"/>
        <v>#REF!</v>
      </c>
      <c r="AL970" s="30" t="e">
        <f t="shared" si="65"/>
        <v>#REF!</v>
      </c>
      <c r="AM970" s="38" t="s">
        <v>2123</v>
      </c>
      <c r="AN970" s="39" t="s">
        <v>2124</v>
      </c>
    </row>
    <row r="971" spans="36:40" x14ac:dyDescent="0.25">
      <c r="AJ971" s="21" t="s">
        <v>246</v>
      </c>
      <c r="AK971" s="30" t="e">
        <f t="shared" si="66"/>
        <v>#REF!</v>
      </c>
      <c r="AL971" s="30" t="e">
        <f t="shared" si="65"/>
        <v>#REF!</v>
      </c>
      <c r="AM971" s="31" t="s">
        <v>2125</v>
      </c>
      <c r="AN971" s="32" t="s">
        <v>2126</v>
      </c>
    </row>
    <row r="972" spans="36:40" x14ac:dyDescent="0.25">
      <c r="AJ972" s="21" t="s">
        <v>246</v>
      </c>
      <c r="AK972" s="30" t="e">
        <f t="shared" si="66"/>
        <v>#REF!</v>
      </c>
      <c r="AL972" s="30" t="e">
        <f t="shared" si="65"/>
        <v>#REF!</v>
      </c>
      <c r="AM972" s="38" t="s">
        <v>2127</v>
      </c>
      <c r="AN972" s="39" t="s">
        <v>2128</v>
      </c>
    </row>
    <row r="973" spans="36:40" x14ac:dyDescent="0.25">
      <c r="AJ973" s="21" t="s">
        <v>246</v>
      </c>
      <c r="AK973" s="30" t="e">
        <f t="shared" si="66"/>
        <v>#REF!</v>
      </c>
      <c r="AL973" s="30" t="e">
        <f t="shared" si="65"/>
        <v>#REF!</v>
      </c>
      <c r="AM973" s="31" t="s">
        <v>207</v>
      </c>
      <c r="AN973" s="32" t="s">
        <v>2129</v>
      </c>
    </row>
    <row r="974" spans="36:40" x14ac:dyDescent="0.25">
      <c r="AJ974" s="21" t="s">
        <v>246</v>
      </c>
      <c r="AK974" s="30" t="e">
        <f t="shared" si="66"/>
        <v>#REF!</v>
      </c>
      <c r="AL974" s="30" t="e">
        <f t="shared" si="65"/>
        <v>#REF!</v>
      </c>
      <c r="AM974" s="38" t="s">
        <v>2130</v>
      </c>
      <c r="AN974" s="39" t="s">
        <v>2131</v>
      </c>
    </row>
    <row r="975" spans="36:40" x14ac:dyDescent="0.25">
      <c r="AJ975" s="21" t="s">
        <v>246</v>
      </c>
      <c r="AK975" s="30" t="e">
        <f t="shared" si="66"/>
        <v>#REF!</v>
      </c>
      <c r="AL975" s="30" t="e">
        <f t="shared" si="65"/>
        <v>#REF!</v>
      </c>
      <c r="AM975" s="31" t="s">
        <v>2132</v>
      </c>
      <c r="AN975" s="32" t="s">
        <v>2133</v>
      </c>
    </row>
    <row r="976" spans="36:40" x14ac:dyDescent="0.25">
      <c r="AJ976" s="21" t="s">
        <v>246</v>
      </c>
      <c r="AK976" s="30" t="e">
        <f t="shared" si="66"/>
        <v>#REF!</v>
      </c>
      <c r="AL976" s="30" t="e">
        <f t="shared" si="65"/>
        <v>#REF!</v>
      </c>
      <c r="AM976" s="38" t="s">
        <v>2134</v>
      </c>
      <c r="AN976" s="39" t="s">
        <v>2135</v>
      </c>
    </row>
    <row r="977" spans="36:40" x14ac:dyDescent="0.25">
      <c r="AJ977" s="21" t="s">
        <v>246</v>
      </c>
      <c r="AK977" s="30" t="e">
        <f t="shared" si="66"/>
        <v>#REF!</v>
      </c>
      <c r="AL977" s="30" t="e">
        <f t="shared" si="65"/>
        <v>#REF!</v>
      </c>
      <c r="AM977" s="31" t="s">
        <v>2136</v>
      </c>
      <c r="AN977" s="32" t="s">
        <v>2137</v>
      </c>
    </row>
    <row r="978" spans="36:40" x14ac:dyDescent="0.25">
      <c r="AJ978" s="21" t="s">
        <v>246</v>
      </c>
      <c r="AK978" s="30" t="e">
        <f t="shared" si="66"/>
        <v>#REF!</v>
      </c>
      <c r="AL978" s="30" t="e">
        <f t="shared" si="65"/>
        <v>#REF!</v>
      </c>
      <c r="AM978" s="38" t="s">
        <v>2138</v>
      </c>
      <c r="AN978" s="39" t="s">
        <v>2139</v>
      </c>
    </row>
    <row r="979" spans="36:40" x14ac:dyDescent="0.25">
      <c r="AJ979" s="21" t="s">
        <v>246</v>
      </c>
      <c r="AK979" s="30" t="e">
        <f t="shared" si="66"/>
        <v>#REF!</v>
      </c>
      <c r="AL979" s="30" t="e">
        <f t="shared" si="65"/>
        <v>#REF!</v>
      </c>
      <c r="AM979" s="31" t="s">
        <v>2140</v>
      </c>
      <c r="AN979" s="32" t="s">
        <v>2141</v>
      </c>
    </row>
    <row r="980" spans="36:40" x14ac:dyDescent="0.25">
      <c r="AJ980" s="21" t="s">
        <v>246</v>
      </c>
      <c r="AK980" s="30" t="e">
        <f t="shared" si="66"/>
        <v>#REF!</v>
      </c>
      <c r="AL980" s="30" t="e">
        <f t="shared" si="65"/>
        <v>#REF!</v>
      </c>
      <c r="AM980" s="38" t="s">
        <v>2142</v>
      </c>
      <c r="AN980" s="39" t="s">
        <v>2143</v>
      </c>
    </row>
    <row r="981" spans="36:40" x14ac:dyDescent="0.25">
      <c r="AJ981" s="21" t="s">
        <v>246</v>
      </c>
      <c r="AK981" s="30" t="e">
        <f t="shared" si="66"/>
        <v>#REF!</v>
      </c>
      <c r="AL981" s="30" t="e">
        <f t="shared" si="65"/>
        <v>#REF!</v>
      </c>
      <c r="AM981" s="31" t="s">
        <v>2144</v>
      </c>
      <c r="AN981" s="32" t="s">
        <v>2145</v>
      </c>
    </row>
    <row r="982" spans="36:40" x14ac:dyDescent="0.25">
      <c r="AJ982" s="21" t="s">
        <v>246</v>
      </c>
      <c r="AK982" s="30" t="e">
        <f t="shared" si="66"/>
        <v>#REF!</v>
      </c>
      <c r="AL982" s="30" t="e">
        <f t="shared" si="65"/>
        <v>#REF!</v>
      </c>
      <c r="AM982" s="38" t="s">
        <v>2146</v>
      </c>
      <c r="AN982" s="39" t="s">
        <v>2147</v>
      </c>
    </row>
    <row r="983" spans="36:40" x14ac:dyDescent="0.25">
      <c r="AJ983" s="21" t="s">
        <v>255</v>
      </c>
      <c r="AK983" s="30" t="e">
        <f t="shared" si="66"/>
        <v>#REF!</v>
      </c>
      <c r="AL983" s="30" t="e">
        <f t="shared" si="65"/>
        <v>#REF!</v>
      </c>
      <c r="AM983" s="31" t="s">
        <v>2148</v>
      </c>
      <c r="AN983" s="32" t="s">
        <v>2149</v>
      </c>
    </row>
    <row r="984" spans="36:40" x14ac:dyDescent="0.25">
      <c r="AJ984" s="21" t="s">
        <v>255</v>
      </c>
      <c r="AK984" s="30" t="e">
        <f t="shared" si="66"/>
        <v>#REF!</v>
      </c>
      <c r="AL984" s="30" t="e">
        <f t="shared" si="65"/>
        <v>#REF!</v>
      </c>
      <c r="AM984" s="38" t="s">
        <v>256</v>
      </c>
      <c r="AN984" s="39" t="s">
        <v>2150</v>
      </c>
    </row>
    <row r="985" spans="36:40" x14ac:dyDescent="0.25">
      <c r="AJ985" s="21" t="s">
        <v>255</v>
      </c>
      <c r="AK985" s="30" t="e">
        <f t="shared" si="66"/>
        <v>#REF!</v>
      </c>
      <c r="AL985" s="30" t="e">
        <f t="shared" si="65"/>
        <v>#REF!</v>
      </c>
      <c r="AM985" s="31" t="s">
        <v>2151</v>
      </c>
      <c r="AN985" s="32" t="s">
        <v>2152</v>
      </c>
    </row>
    <row r="986" spans="36:40" x14ac:dyDescent="0.25">
      <c r="AJ986" s="21" t="s">
        <v>255</v>
      </c>
      <c r="AK986" s="30" t="e">
        <f t="shared" si="66"/>
        <v>#REF!</v>
      </c>
      <c r="AL986" s="30" t="e">
        <f t="shared" si="65"/>
        <v>#REF!</v>
      </c>
      <c r="AM986" s="38" t="s">
        <v>5889</v>
      </c>
      <c r="AN986" s="39" t="s">
        <v>2153</v>
      </c>
    </row>
    <row r="987" spans="36:40" x14ac:dyDescent="0.25">
      <c r="AJ987" s="21" t="s">
        <v>265</v>
      </c>
      <c r="AK987" s="30" t="e">
        <f t="shared" si="66"/>
        <v>#REF!</v>
      </c>
      <c r="AL987" s="30" t="e">
        <f t="shared" si="65"/>
        <v>#REF!</v>
      </c>
      <c r="AM987" s="31" t="s">
        <v>2154</v>
      </c>
      <c r="AN987" s="32" t="s">
        <v>2155</v>
      </c>
    </row>
    <row r="988" spans="36:40" x14ac:dyDescent="0.25">
      <c r="AJ988" s="21" t="s">
        <v>265</v>
      </c>
      <c r="AK988" s="30" t="e">
        <f t="shared" si="66"/>
        <v>#REF!</v>
      </c>
      <c r="AL988" s="30" t="e">
        <f t="shared" si="65"/>
        <v>#REF!</v>
      </c>
      <c r="AM988" s="38" t="s">
        <v>2156</v>
      </c>
      <c r="AN988" s="39" t="s">
        <v>2157</v>
      </c>
    </row>
    <row r="989" spans="36:40" x14ac:dyDescent="0.25">
      <c r="AJ989" s="21" t="s">
        <v>265</v>
      </c>
      <c r="AK989" s="30" t="e">
        <f t="shared" si="66"/>
        <v>#REF!</v>
      </c>
      <c r="AL989" s="30" t="e">
        <f t="shared" si="65"/>
        <v>#REF!</v>
      </c>
      <c r="AM989" s="31" t="s">
        <v>5890</v>
      </c>
      <c r="AN989" s="32" t="s">
        <v>2158</v>
      </c>
    </row>
    <row r="990" spans="36:40" x14ac:dyDescent="0.25">
      <c r="AJ990" s="21" t="s">
        <v>265</v>
      </c>
      <c r="AK990" s="30" t="e">
        <f t="shared" si="66"/>
        <v>#REF!</v>
      </c>
      <c r="AL990" s="30" t="e">
        <f t="shared" si="65"/>
        <v>#REF!</v>
      </c>
      <c r="AM990" s="38" t="s">
        <v>5891</v>
      </c>
      <c r="AN990" s="39" t="s">
        <v>2159</v>
      </c>
    </row>
    <row r="991" spans="36:40" x14ac:dyDescent="0.25">
      <c r="AJ991" s="21" t="s">
        <v>274</v>
      </c>
      <c r="AK991" s="30" t="e">
        <f t="shared" si="66"/>
        <v>#REF!</v>
      </c>
      <c r="AL991" s="30" t="e">
        <f t="shared" si="65"/>
        <v>#REF!</v>
      </c>
      <c r="AM991" s="31" t="s">
        <v>275</v>
      </c>
      <c r="AN991" s="32" t="s">
        <v>2160</v>
      </c>
    </row>
    <row r="992" spans="36:40" x14ac:dyDescent="0.25">
      <c r="AJ992" s="21" t="s">
        <v>274</v>
      </c>
      <c r="AK992" s="30" t="e">
        <f t="shared" si="66"/>
        <v>#REF!</v>
      </c>
      <c r="AL992" s="30" t="e">
        <f t="shared" si="65"/>
        <v>#REF!</v>
      </c>
      <c r="AM992" s="38" t="s">
        <v>2161</v>
      </c>
      <c r="AN992" s="39" t="s">
        <v>2162</v>
      </c>
    </row>
    <row r="993" spans="36:40" x14ac:dyDescent="0.25">
      <c r="AJ993" s="21" t="s">
        <v>274</v>
      </c>
      <c r="AK993" s="30" t="e">
        <f t="shared" si="66"/>
        <v>#REF!</v>
      </c>
      <c r="AL993" s="30" t="e">
        <f t="shared" si="65"/>
        <v>#REF!</v>
      </c>
      <c r="AM993" s="31" t="s">
        <v>2163</v>
      </c>
      <c r="AN993" s="32" t="s">
        <v>2164</v>
      </c>
    </row>
    <row r="994" spans="36:40" x14ac:dyDescent="0.25">
      <c r="AJ994" s="21" t="s">
        <v>274</v>
      </c>
      <c r="AK994" s="30" t="e">
        <f t="shared" si="66"/>
        <v>#REF!</v>
      </c>
      <c r="AL994" s="30" t="e">
        <f t="shared" si="65"/>
        <v>#REF!</v>
      </c>
      <c r="AM994" s="38" t="s">
        <v>2165</v>
      </c>
      <c r="AN994" s="39" t="s">
        <v>2166</v>
      </c>
    </row>
    <row r="995" spans="36:40" x14ac:dyDescent="0.25">
      <c r="AJ995" s="21" t="s">
        <v>276</v>
      </c>
      <c r="AK995" s="30" t="e">
        <f t="shared" si="66"/>
        <v>#REF!</v>
      </c>
      <c r="AL995" s="30" t="e">
        <f t="shared" si="65"/>
        <v>#REF!</v>
      </c>
      <c r="AM995" s="31" t="s">
        <v>1039</v>
      </c>
      <c r="AN995" s="32" t="s">
        <v>2167</v>
      </c>
    </row>
    <row r="996" spans="36:40" x14ac:dyDescent="0.25">
      <c r="AJ996" s="21" t="s">
        <v>276</v>
      </c>
      <c r="AK996" s="30" t="e">
        <f t="shared" si="66"/>
        <v>#REF!</v>
      </c>
      <c r="AL996" s="30" t="e">
        <f t="shared" si="65"/>
        <v>#REF!</v>
      </c>
      <c r="AM996" s="38" t="s">
        <v>277</v>
      </c>
      <c r="AN996" s="39" t="s">
        <v>2168</v>
      </c>
    </row>
    <row r="997" spans="36:40" x14ac:dyDescent="0.25">
      <c r="AJ997" s="21" t="s">
        <v>276</v>
      </c>
      <c r="AK997" s="30" t="e">
        <f t="shared" si="66"/>
        <v>#REF!</v>
      </c>
      <c r="AL997" s="30" t="e">
        <f t="shared" si="65"/>
        <v>#REF!</v>
      </c>
      <c r="AM997" s="31" t="s">
        <v>2169</v>
      </c>
      <c r="AN997" s="32" t="s">
        <v>2170</v>
      </c>
    </row>
    <row r="998" spans="36:40" x14ac:dyDescent="0.25">
      <c r="AJ998" s="21" t="s">
        <v>276</v>
      </c>
      <c r="AK998" s="30" t="e">
        <f t="shared" si="66"/>
        <v>#REF!</v>
      </c>
      <c r="AL998" s="30" t="e">
        <f t="shared" si="65"/>
        <v>#REF!</v>
      </c>
      <c r="AM998" s="38" t="s">
        <v>5892</v>
      </c>
      <c r="AN998" s="39" t="s">
        <v>2171</v>
      </c>
    </row>
    <row r="999" spans="36:40" x14ac:dyDescent="0.25">
      <c r="AJ999" s="21" t="s">
        <v>278</v>
      </c>
      <c r="AK999" s="30" t="e">
        <f t="shared" si="66"/>
        <v>#REF!</v>
      </c>
      <c r="AL999" s="30" t="e">
        <f t="shared" si="65"/>
        <v>#REF!</v>
      </c>
      <c r="AM999" s="31" t="s">
        <v>2172</v>
      </c>
      <c r="AN999" s="32" t="s">
        <v>2173</v>
      </c>
    </row>
    <row r="1000" spans="36:40" x14ac:dyDescent="0.25">
      <c r="AJ1000" s="21" t="s">
        <v>278</v>
      </c>
      <c r="AK1000" s="30" t="e">
        <f t="shared" si="66"/>
        <v>#REF!</v>
      </c>
      <c r="AL1000" s="30" t="e">
        <f t="shared" si="65"/>
        <v>#REF!</v>
      </c>
      <c r="AM1000" s="38" t="s">
        <v>2174</v>
      </c>
      <c r="AN1000" s="39" t="s">
        <v>2175</v>
      </c>
    </row>
    <row r="1001" spans="36:40" x14ac:dyDescent="0.25">
      <c r="AJ1001" s="21" t="s">
        <v>278</v>
      </c>
      <c r="AK1001" s="30" t="e">
        <f t="shared" si="66"/>
        <v>#REF!</v>
      </c>
      <c r="AL1001" s="30" t="e">
        <f t="shared" si="65"/>
        <v>#REF!</v>
      </c>
      <c r="AM1001" s="31" t="s">
        <v>2176</v>
      </c>
      <c r="AN1001" s="32" t="s">
        <v>2177</v>
      </c>
    </row>
    <row r="1002" spans="36:40" x14ac:dyDescent="0.25">
      <c r="AJ1002" s="21" t="s">
        <v>278</v>
      </c>
      <c r="AK1002" s="30" t="e">
        <f t="shared" si="66"/>
        <v>#REF!</v>
      </c>
      <c r="AL1002" s="30" t="e">
        <f t="shared" si="65"/>
        <v>#REF!</v>
      </c>
      <c r="AM1002" s="38" t="s">
        <v>2178</v>
      </c>
      <c r="AN1002" s="39" t="s">
        <v>2179</v>
      </c>
    </row>
    <row r="1003" spans="36:40" x14ac:dyDescent="0.25">
      <c r="AJ1003" s="21" t="s">
        <v>278</v>
      </c>
      <c r="AK1003" s="30" t="e">
        <f t="shared" si="66"/>
        <v>#REF!</v>
      </c>
      <c r="AL1003" s="30" t="e">
        <f t="shared" si="65"/>
        <v>#REF!</v>
      </c>
      <c r="AM1003" s="31" t="s">
        <v>987</v>
      </c>
      <c r="AN1003" s="32" t="s">
        <v>2180</v>
      </c>
    </row>
    <row r="1004" spans="36:40" x14ac:dyDescent="0.25">
      <c r="AJ1004" s="21" t="s">
        <v>278</v>
      </c>
      <c r="AK1004" s="30" t="e">
        <f t="shared" si="66"/>
        <v>#REF!</v>
      </c>
      <c r="AL1004" s="30" t="e">
        <f t="shared" si="65"/>
        <v>#REF!</v>
      </c>
      <c r="AM1004" s="38" t="s">
        <v>2181</v>
      </c>
      <c r="AN1004" s="39" t="s">
        <v>2182</v>
      </c>
    </row>
    <row r="1005" spans="36:40" x14ac:dyDescent="0.25">
      <c r="AJ1005" s="21" t="s">
        <v>278</v>
      </c>
      <c r="AK1005" s="30" t="e">
        <f t="shared" si="66"/>
        <v>#REF!</v>
      </c>
      <c r="AL1005" s="30" t="e">
        <f t="shared" si="65"/>
        <v>#REF!</v>
      </c>
      <c r="AM1005" s="31" t="s">
        <v>2183</v>
      </c>
      <c r="AN1005" s="32" t="s">
        <v>2184</v>
      </c>
    </row>
    <row r="1006" spans="36:40" x14ac:dyDescent="0.25">
      <c r="AJ1006" s="21" t="s">
        <v>278</v>
      </c>
      <c r="AK1006" s="30" t="e">
        <f t="shared" si="66"/>
        <v>#REF!</v>
      </c>
      <c r="AL1006" s="30" t="e">
        <f t="shared" si="65"/>
        <v>#REF!</v>
      </c>
      <c r="AM1006" s="38" t="s">
        <v>2185</v>
      </c>
      <c r="AN1006" s="39" t="s">
        <v>2186</v>
      </c>
    </row>
    <row r="1007" spans="36:40" x14ac:dyDescent="0.25">
      <c r="AJ1007" s="21" t="s">
        <v>278</v>
      </c>
      <c r="AK1007" s="30" t="e">
        <f t="shared" si="66"/>
        <v>#REF!</v>
      </c>
      <c r="AL1007" s="30" t="e">
        <f t="shared" si="65"/>
        <v>#REF!</v>
      </c>
      <c r="AM1007" s="31" t="s">
        <v>2187</v>
      </c>
      <c r="AN1007" s="32" t="s">
        <v>2188</v>
      </c>
    </row>
    <row r="1008" spans="36:40" x14ac:dyDescent="0.25">
      <c r="AJ1008" s="21" t="s">
        <v>278</v>
      </c>
      <c r="AK1008" s="30" t="e">
        <f t="shared" si="66"/>
        <v>#REF!</v>
      </c>
      <c r="AL1008" s="30" t="e">
        <f t="shared" si="65"/>
        <v>#REF!</v>
      </c>
      <c r="AM1008" s="38" t="s">
        <v>5893</v>
      </c>
      <c r="AN1008" s="39" t="s">
        <v>2189</v>
      </c>
    </row>
    <row r="1009" spans="36:40" x14ac:dyDescent="0.25">
      <c r="AJ1009" s="21" t="s">
        <v>278</v>
      </c>
      <c r="AK1009" s="30" t="e">
        <f t="shared" si="66"/>
        <v>#REF!</v>
      </c>
      <c r="AL1009" s="30" t="e">
        <f t="shared" si="65"/>
        <v>#REF!</v>
      </c>
      <c r="AM1009" s="31" t="s">
        <v>5894</v>
      </c>
      <c r="AN1009" s="32" t="s">
        <v>2190</v>
      </c>
    </row>
    <row r="1010" spans="36:40" x14ac:dyDescent="0.25">
      <c r="AJ1010" s="21" t="s">
        <v>287</v>
      </c>
      <c r="AK1010" s="30" t="e">
        <f t="shared" si="66"/>
        <v>#REF!</v>
      </c>
      <c r="AL1010" s="30" t="e">
        <f t="shared" si="65"/>
        <v>#REF!</v>
      </c>
      <c r="AM1010" s="38" t="s">
        <v>2191</v>
      </c>
      <c r="AN1010" s="39" t="s">
        <v>2192</v>
      </c>
    </row>
    <row r="1011" spans="36:40" x14ac:dyDescent="0.25">
      <c r="AJ1011" s="21" t="s">
        <v>287</v>
      </c>
      <c r="AK1011" s="30" t="e">
        <f t="shared" si="66"/>
        <v>#REF!</v>
      </c>
      <c r="AL1011" s="30" t="e">
        <f t="shared" si="65"/>
        <v>#REF!</v>
      </c>
      <c r="AM1011" s="31" t="s">
        <v>2193</v>
      </c>
      <c r="AN1011" s="32" t="s">
        <v>2194</v>
      </c>
    </row>
    <row r="1012" spans="36:40" x14ac:dyDescent="0.25">
      <c r="AJ1012" s="21" t="s">
        <v>287</v>
      </c>
      <c r="AK1012" s="30" t="e">
        <f t="shared" si="66"/>
        <v>#REF!</v>
      </c>
      <c r="AL1012" s="30" t="e">
        <f t="shared" si="65"/>
        <v>#REF!</v>
      </c>
      <c r="AM1012" s="38" t="s">
        <v>2195</v>
      </c>
      <c r="AN1012" s="39" t="s">
        <v>2196</v>
      </c>
    </row>
    <row r="1013" spans="36:40" x14ac:dyDescent="0.25">
      <c r="AJ1013" s="21" t="s">
        <v>287</v>
      </c>
      <c r="AK1013" s="30" t="e">
        <f t="shared" si="66"/>
        <v>#REF!</v>
      </c>
      <c r="AL1013" s="30" t="e">
        <f t="shared" si="65"/>
        <v>#REF!</v>
      </c>
      <c r="AM1013" s="31" t="s">
        <v>2197</v>
      </c>
      <c r="AN1013" s="32" t="s">
        <v>2198</v>
      </c>
    </row>
    <row r="1014" spans="36:40" x14ac:dyDescent="0.25">
      <c r="AJ1014" s="21" t="s">
        <v>287</v>
      </c>
      <c r="AK1014" s="30" t="e">
        <f t="shared" si="66"/>
        <v>#REF!</v>
      </c>
      <c r="AL1014" s="30" t="e">
        <f t="shared" si="65"/>
        <v>#REF!</v>
      </c>
      <c r="AM1014" s="38" t="s">
        <v>2199</v>
      </c>
      <c r="AN1014" s="39" t="s">
        <v>2200</v>
      </c>
    </row>
    <row r="1015" spans="36:40" x14ac:dyDescent="0.25">
      <c r="AJ1015" s="21" t="s">
        <v>287</v>
      </c>
      <c r="AK1015" s="30" t="e">
        <f t="shared" si="66"/>
        <v>#REF!</v>
      </c>
      <c r="AL1015" s="30" t="e">
        <f t="shared" si="65"/>
        <v>#REF!</v>
      </c>
      <c r="AM1015" s="31" t="s">
        <v>650</v>
      </c>
      <c r="AN1015" s="32" t="s">
        <v>2201</v>
      </c>
    </row>
    <row r="1016" spans="36:40" x14ac:dyDescent="0.25">
      <c r="AJ1016" s="21" t="s">
        <v>287</v>
      </c>
      <c r="AK1016" s="30" t="e">
        <f t="shared" si="66"/>
        <v>#REF!</v>
      </c>
      <c r="AL1016" s="30" t="e">
        <f t="shared" si="65"/>
        <v>#REF!</v>
      </c>
      <c r="AM1016" s="38" t="s">
        <v>2202</v>
      </c>
      <c r="AN1016" s="39" t="s">
        <v>2203</v>
      </c>
    </row>
    <row r="1017" spans="36:40" x14ac:dyDescent="0.25">
      <c r="AJ1017" s="21" t="s">
        <v>287</v>
      </c>
      <c r="AK1017" s="30" t="e">
        <f t="shared" si="66"/>
        <v>#REF!</v>
      </c>
      <c r="AL1017" s="30" t="e">
        <f t="shared" si="65"/>
        <v>#REF!</v>
      </c>
      <c r="AM1017" s="31" t="s">
        <v>2204</v>
      </c>
      <c r="AN1017" s="32" t="s">
        <v>2205</v>
      </c>
    </row>
    <row r="1018" spans="36:40" x14ac:dyDescent="0.25">
      <c r="AJ1018" s="21" t="s">
        <v>287</v>
      </c>
      <c r="AK1018" s="30" t="e">
        <f t="shared" si="66"/>
        <v>#REF!</v>
      </c>
      <c r="AL1018" s="30" t="e">
        <f t="shared" si="65"/>
        <v>#REF!</v>
      </c>
      <c r="AM1018" s="38" t="s">
        <v>2206</v>
      </c>
      <c r="AN1018" s="39" t="s">
        <v>2207</v>
      </c>
    </row>
    <row r="1019" spans="36:40" x14ac:dyDescent="0.25">
      <c r="AJ1019" s="21" t="s">
        <v>287</v>
      </c>
      <c r="AK1019" s="30" t="e">
        <f t="shared" si="66"/>
        <v>#REF!</v>
      </c>
      <c r="AL1019" s="30" t="e">
        <f t="shared" si="65"/>
        <v>#REF!</v>
      </c>
      <c r="AM1019" s="31" t="s">
        <v>2208</v>
      </c>
      <c r="AN1019" s="32" t="s">
        <v>2209</v>
      </c>
    </row>
    <row r="1020" spans="36:40" x14ac:dyDescent="0.25">
      <c r="AJ1020" s="21" t="s">
        <v>287</v>
      </c>
      <c r="AK1020" s="30" t="e">
        <f t="shared" si="66"/>
        <v>#REF!</v>
      </c>
      <c r="AL1020" s="30" t="e">
        <f t="shared" si="65"/>
        <v>#REF!</v>
      </c>
      <c r="AM1020" s="38" t="s">
        <v>2210</v>
      </c>
      <c r="AN1020" s="39" t="s">
        <v>2211</v>
      </c>
    </row>
    <row r="1021" spans="36:40" x14ac:dyDescent="0.25">
      <c r="AJ1021" s="21" t="s">
        <v>287</v>
      </c>
      <c r="AK1021" s="30" t="e">
        <f t="shared" si="66"/>
        <v>#REF!</v>
      </c>
      <c r="AL1021" s="30" t="e">
        <f t="shared" si="65"/>
        <v>#REF!</v>
      </c>
      <c r="AM1021" s="31" t="s">
        <v>5895</v>
      </c>
      <c r="AN1021" s="32" t="s">
        <v>2212</v>
      </c>
    </row>
    <row r="1022" spans="36:40" x14ac:dyDescent="0.25">
      <c r="AJ1022" s="21" t="s">
        <v>287</v>
      </c>
      <c r="AK1022" s="30" t="e">
        <f t="shared" si="66"/>
        <v>#REF!</v>
      </c>
      <c r="AL1022" s="30" t="e">
        <f t="shared" si="65"/>
        <v>#REF!</v>
      </c>
      <c r="AM1022" s="38" t="s">
        <v>5896</v>
      </c>
      <c r="AN1022" s="39" t="s">
        <v>2213</v>
      </c>
    </row>
    <row r="1023" spans="36:40" x14ac:dyDescent="0.25">
      <c r="AJ1023" s="21" t="s">
        <v>287</v>
      </c>
      <c r="AK1023" s="30" t="e">
        <f t="shared" si="66"/>
        <v>#REF!</v>
      </c>
      <c r="AL1023" s="30" t="e">
        <f t="shared" si="65"/>
        <v>#REF!</v>
      </c>
      <c r="AM1023" s="31" t="s">
        <v>5897</v>
      </c>
      <c r="AN1023" s="32" t="s">
        <v>2214</v>
      </c>
    </row>
    <row r="1024" spans="36:40" x14ac:dyDescent="0.25">
      <c r="AJ1024" s="21" t="s">
        <v>287</v>
      </c>
      <c r="AK1024" s="30" t="e">
        <f t="shared" si="66"/>
        <v>#REF!</v>
      </c>
      <c r="AL1024" s="30" t="e">
        <f t="shared" si="65"/>
        <v>#REF!</v>
      </c>
      <c r="AM1024" s="38" t="s">
        <v>5898</v>
      </c>
      <c r="AN1024" s="39" t="s">
        <v>2215</v>
      </c>
    </row>
    <row r="1025" spans="36:40" x14ac:dyDescent="0.25">
      <c r="AJ1025" s="21" t="s">
        <v>287</v>
      </c>
      <c r="AK1025" s="30" t="e">
        <f t="shared" si="66"/>
        <v>#REF!</v>
      </c>
      <c r="AL1025" s="30" t="e">
        <f t="shared" si="65"/>
        <v>#REF!</v>
      </c>
      <c r="AM1025" s="31" t="s">
        <v>5899</v>
      </c>
      <c r="AN1025" s="32" t="s">
        <v>2216</v>
      </c>
    </row>
    <row r="1026" spans="36:40" x14ac:dyDescent="0.25">
      <c r="AJ1026" s="21" t="s">
        <v>290</v>
      </c>
      <c r="AK1026" s="30" t="e">
        <f t="shared" si="66"/>
        <v>#REF!</v>
      </c>
      <c r="AL1026" s="30" t="e">
        <f t="shared" ref="AL1026:AL1089" si="67">CONCATENATE(AJ1026,AK1026)</f>
        <v>#REF!</v>
      </c>
      <c r="AM1026" s="38" t="s">
        <v>2217</v>
      </c>
      <c r="AN1026" s="39" t="s">
        <v>2218</v>
      </c>
    </row>
    <row r="1027" spans="36:40" x14ac:dyDescent="0.25">
      <c r="AJ1027" s="21" t="s">
        <v>290</v>
      </c>
      <c r="AK1027" s="30" t="e">
        <f t="shared" ref="AK1027:AK1090" si="68">AK1026+1</f>
        <v>#REF!</v>
      </c>
      <c r="AL1027" s="30" t="e">
        <f t="shared" si="67"/>
        <v>#REF!</v>
      </c>
      <c r="AM1027" s="31" t="s">
        <v>2219</v>
      </c>
      <c r="AN1027" s="32" t="s">
        <v>2220</v>
      </c>
    </row>
    <row r="1028" spans="36:40" x14ac:dyDescent="0.25">
      <c r="AJ1028" s="21" t="s">
        <v>290</v>
      </c>
      <c r="AK1028" s="30" t="e">
        <f t="shared" si="68"/>
        <v>#REF!</v>
      </c>
      <c r="AL1028" s="30" t="e">
        <f t="shared" si="67"/>
        <v>#REF!</v>
      </c>
      <c r="AM1028" s="38" t="s">
        <v>2221</v>
      </c>
      <c r="AN1028" s="39" t="s">
        <v>2222</v>
      </c>
    </row>
    <row r="1029" spans="36:40" x14ac:dyDescent="0.25">
      <c r="AJ1029" s="21" t="s">
        <v>290</v>
      </c>
      <c r="AK1029" s="30" t="e">
        <f t="shared" si="68"/>
        <v>#REF!</v>
      </c>
      <c r="AL1029" s="30" t="e">
        <f t="shared" si="67"/>
        <v>#REF!</v>
      </c>
      <c r="AM1029" s="31" t="s">
        <v>291</v>
      </c>
      <c r="AN1029" s="32" t="s">
        <v>2223</v>
      </c>
    </row>
    <row r="1030" spans="36:40" x14ac:dyDescent="0.25">
      <c r="AJ1030" s="21" t="s">
        <v>290</v>
      </c>
      <c r="AK1030" s="30" t="e">
        <f t="shared" si="68"/>
        <v>#REF!</v>
      </c>
      <c r="AL1030" s="30" t="e">
        <f t="shared" si="67"/>
        <v>#REF!</v>
      </c>
      <c r="AM1030" s="38" t="s">
        <v>2224</v>
      </c>
      <c r="AN1030" s="39" t="s">
        <v>2225</v>
      </c>
    </row>
    <row r="1031" spans="36:40" x14ac:dyDescent="0.25">
      <c r="AJ1031" s="21" t="s">
        <v>290</v>
      </c>
      <c r="AK1031" s="30" t="e">
        <f t="shared" si="68"/>
        <v>#REF!</v>
      </c>
      <c r="AL1031" s="30" t="e">
        <f t="shared" si="67"/>
        <v>#REF!</v>
      </c>
      <c r="AM1031" s="31" t="s">
        <v>2226</v>
      </c>
      <c r="AN1031" s="32" t="s">
        <v>2227</v>
      </c>
    </row>
    <row r="1032" spans="36:40" x14ac:dyDescent="0.25">
      <c r="AJ1032" s="21" t="s">
        <v>290</v>
      </c>
      <c r="AK1032" s="30" t="e">
        <f t="shared" si="68"/>
        <v>#REF!</v>
      </c>
      <c r="AL1032" s="30" t="e">
        <f t="shared" si="67"/>
        <v>#REF!</v>
      </c>
      <c r="AM1032" s="38" t="s">
        <v>2228</v>
      </c>
      <c r="AN1032" s="39" t="s">
        <v>2229</v>
      </c>
    </row>
    <row r="1033" spans="36:40" x14ac:dyDescent="0.25">
      <c r="AJ1033" s="21" t="s">
        <v>290</v>
      </c>
      <c r="AK1033" s="30" t="e">
        <f t="shared" si="68"/>
        <v>#REF!</v>
      </c>
      <c r="AL1033" s="30" t="e">
        <f t="shared" si="67"/>
        <v>#REF!</v>
      </c>
      <c r="AM1033" s="31" t="s">
        <v>2230</v>
      </c>
      <c r="AN1033" s="32" t="s">
        <v>2231</v>
      </c>
    </row>
    <row r="1034" spans="36:40" x14ac:dyDescent="0.25">
      <c r="AJ1034" s="21" t="s">
        <v>293</v>
      </c>
      <c r="AK1034" s="30" t="e">
        <f t="shared" si="68"/>
        <v>#REF!</v>
      </c>
      <c r="AL1034" s="30" t="e">
        <f t="shared" si="67"/>
        <v>#REF!</v>
      </c>
      <c r="AM1034" s="38" t="s">
        <v>2232</v>
      </c>
      <c r="AN1034" s="39" t="s">
        <v>2233</v>
      </c>
    </row>
    <row r="1035" spans="36:40" x14ac:dyDescent="0.25">
      <c r="AJ1035" s="21" t="s">
        <v>293</v>
      </c>
      <c r="AK1035" s="30" t="e">
        <f t="shared" si="68"/>
        <v>#REF!</v>
      </c>
      <c r="AL1035" s="30" t="e">
        <f t="shared" si="67"/>
        <v>#REF!</v>
      </c>
      <c r="AM1035" s="31" t="s">
        <v>2234</v>
      </c>
      <c r="AN1035" s="32" t="s">
        <v>2235</v>
      </c>
    </row>
    <row r="1036" spans="36:40" x14ac:dyDescent="0.25">
      <c r="AJ1036" s="21" t="s">
        <v>293</v>
      </c>
      <c r="AK1036" s="30" t="e">
        <f t="shared" si="68"/>
        <v>#REF!</v>
      </c>
      <c r="AL1036" s="30" t="e">
        <f t="shared" si="67"/>
        <v>#REF!</v>
      </c>
      <c r="AM1036" s="38" t="s">
        <v>2236</v>
      </c>
      <c r="AN1036" s="39" t="s">
        <v>2237</v>
      </c>
    </row>
    <row r="1037" spans="36:40" x14ac:dyDescent="0.25">
      <c r="AJ1037" s="21" t="s">
        <v>293</v>
      </c>
      <c r="AK1037" s="30" t="e">
        <f t="shared" si="68"/>
        <v>#REF!</v>
      </c>
      <c r="AL1037" s="30" t="e">
        <f t="shared" si="67"/>
        <v>#REF!</v>
      </c>
      <c r="AM1037" s="31" t="s">
        <v>294</v>
      </c>
      <c r="AN1037" s="32" t="s">
        <v>2238</v>
      </c>
    </row>
    <row r="1038" spans="36:40" x14ac:dyDescent="0.25">
      <c r="AJ1038" s="21" t="s">
        <v>293</v>
      </c>
      <c r="AK1038" s="30" t="e">
        <f t="shared" si="68"/>
        <v>#REF!</v>
      </c>
      <c r="AL1038" s="30" t="e">
        <f t="shared" si="67"/>
        <v>#REF!</v>
      </c>
      <c r="AM1038" s="38" t="s">
        <v>2239</v>
      </c>
      <c r="AN1038" s="39" t="s">
        <v>2240</v>
      </c>
    </row>
    <row r="1039" spans="36:40" x14ac:dyDescent="0.25">
      <c r="AJ1039" s="21" t="s">
        <v>293</v>
      </c>
      <c r="AK1039" s="30" t="e">
        <f t="shared" si="68"/>
        <v>#REF!</v>
      </c>
      <c r="AL1039" s="30" t="e">
        <f t="shared" si="67"/>
        <v>#REF!</v>
      </c>
      <c r="AM1039" s="31" t="s">
        <v>5900</v>
      </c>
      <c r="AN1039" s="32" t="s">
        <v>2241</v>
      </c>
    </row>
    <row r="1040" spans="36:40" x14ac:dyDescent="0.25">
      <c r="AJ1040" s="21" t="s">
        <v>293</v>
      </c>
      <c r="AK1040" s="30" t="e">
        <f t="shared" si="68"/>
        <v>#REF!</v>
      </c>
      <c r="AL1040" s="30" t="e">
        <f t="shared" si="67"/>
        <v>#REF!</v>
      </c>
      <c r="AM1040" s="38" t="s">
        <v>5901</v>
      </c>
      <c r="AN1040" s="39" t="s">
        <v>2242</v>
      </c>
    </row>
    <row r="1041" spans="36:40" x14ac:dyDescent="0.25">
      <c r="AJ1041" s="21" t="s">
        <v>293</v>
      </c>
      <c r="AK1041" s="30" t="e">
        <f t="shared" si="68"/>
        <v>#REF!</v>
      </c>
      <c r="AL1041" s="30" t="e">
        <f t="shared" si="67"/>
        <v>#REF!</v>
      </c>
      <c r="AM1041" s="31" t="s">
        <v>5902</v>
      </c>
      <c r="AN1041" s="32" t="s">
        <v>2243</v>
      </c>
    </row>
    <row r="1042" spans="36:40" x14ac:dyDescent="0.25">
      <c r="AJ1042" s="21" t="s">
        <v>298</v>
      </c>
      <c r="AK1042" s="30" t="e">
        <f t="shared" si="68"/>
        <v>#REF!</v>
      </c>
      <c r="AL1042" s="30" t="e">
        <f t="shared" si="67"/>
        <v>#REF!</v>
      </c>
      <c r="AM1042" s="38" t="s">
        <v>2244</v>
      </c>
      <c r="AN1042" s="39" t="s">
        <v>2245</v>
      </c>
    </row>
    <row r="1043" spans="36:40" x14ac:dyDescent="0.25">
      <c r="AJ1043" s="21" t="s">
        <v>298</v>
      </c>
      <c r="AK1043" s="30" t="e">
        <f t="shared" si="68"/>
        <v>#REF!</v>
      </c>
      <c r="AL1043" s="30" t="e">
        <f t="shared" si="67"/>
        <v>#REF!</v>
      </c>
      <c r="AM1043" s="31" t="s">
        <v>2246</v>
      </c>
      <c r="AN1043" s="32" t="s">
        <v>2247</v>
      </c>
    </row>
    <row r="1044" spans="36:40" x14ac:dyDescent="0.25">
      <c r="AJ1044" s="21" t="s">
        <v>298</v>
      </c>
      <c r="AK1044" s="30" t="e">
        <f t="shared" si="68"/>
        <v>#REF!</v>
      </c>
      <c r="AL1044" s="30" t="e">
        <f t="shared" si="67"/>
        <v>#REF!</v>
      </c>
      <c r="AM1044" s="38" t="s">
        <v>2248</v>
      </c>
      <c r="AN1044" s="39" t="s">
        <v>2249</v>
      </c>
    </row>
    <row r="1045" spans="36:40" x14ac:dyDescent="0.25">
      <c r="AJ1045" s="21" t="s">
        <v>298</v>
      </c>
      <c r="AK1045" s="30" t="e">
        <f t="shared" si="68"/>
        <v>#REF!</v>
      </c>
      <c r="AL1045" s="30" t="e">
        <f t="shared" si="67"/>
        <v>#REF!</v>
      </c>
      <c r="AM1045" s="31" t="s">
        <v>5903</v>
      </c>
      <c r="AN1045" s="32" t="s">
        <v>2250</v>
      </c>
    </row>
    <row r="1046" spans="36:40" x14ac:dyDescent="0.25">
      <c r="AJ1046" s="21" t="s">
        <v>316</v>
      </c>
      <c r="AK1046" s="30" t="e">
        <f t="shared" si="68"/>
        <v>#REF!</v>
      </c>
      <c r="AL1046" s="30" t="e">
        <f t="shared" si="67"/>
        <v>#REF!</v>
      </c>
      <c r="AM1046" s="38" t="s">
        <v>2251</v>
      </c>
      <c r="AN1046" s="39" t="s">
        <v>2252</v>
      </c>
    </row>
    <row r="1047" spans="36:40" x14ac:dyDescent="0.25">
      <c r="AJ1047" s="21" t="s">
        <v>316</v>
      </c>
      <c r="AK1047" s="30" t="e">
        <f t="shared" si="68"/>
        <v>#REF!</v>
      </c>
      <c r="AL1047" s="30" t="e">
        <f t="shared" si="67"/>
        <v>#REF!</v>
      </c>
      <c r="AM1047" s="31" t="s">
        <v>2253</v>
      </c>
      <c r="AN1047" s="32" t="s">
        <v>2254</v>
      </c>
    </row>
    <row r="1048" spans="36:40" x14ac:dyDescent="0.25">
      <c r="AJ1048" s="21" t="s">
        <v>316</v>
      </c>
      <c r="AK1048" s="30" t="e">
        <f t="shared" si="68"/>
        <v>#REF!</v>
      </c>
      <c r="AL1048" s="30" t="e">
        <f t="shared" si="67"/>
        <v>#REF!</v>
      </c>
      <c r="AM1048" s="38" t="s">
        <v>2255</v>
      </c>
      <c r="AN1048" s="39" t="s">
        <v>2256</v>
      </c>
    </row>
    <row r="1049" spans="36:40" x14ac:dyDescent="0.25">
      <c r="AJ1049" s="21" t="s">
        <v>316</v>
      </c>
      <c r="AK1049" s="30" t="e">
        <f t="shared" si="68"/>
        <v>#REF!</v>
      </c>
      <c r="AL1049" s="30" t="e">
        <f t="shared" si="67"/>
        <v>#REF!</v>
      </c>
      <c r="AM1049" s="31" t="s">
        <v>2257</v>
      </c>
      <c r="AN1049" s="32" t="s">
        <v>2258</v>
      </c>
    </row>
    <row r="1050" spans="36:40" x14ac:dyDescent="0.25">
      <c r="AJ1050" s="21" t="s">
        <v>316</v>
      </c>
      <c r="AK1050" s="30" t="e">
        <f t="shared" si="68"/>
        <v>#REF!</v>
      </c>
      <c r="AL1050" s="30" t="e">
        <f t="shared" si="67"/>
        <v>#REF!</v>
      </c>
      <c r="AM1050" s="38" t="s">
        <v>317</v>
      </c>
      <c r="AN1050" s="39" t="s">
        <v>2259</v>
      </c>
    </row>
    <row r="1051" spans="36:40" x14ac:dyDescent="0.25">
      <c r="AJ1051" s="21" t="s">
        <v>316</v>
      </c>
      <c r="AK1051" s="30" t="e">
        <f t="shared" si="68"/>
        <v>#REF!</v>
      </c>
      <c r="AL1051" s="30" t="e">
        <f t="shared" si="67"/>
        <v>#REF!</v>
      </c>
      <c r="AM1051" s="31" t="s">
        <v>2260</v>
      </c>
      <c r="AN1051" s="32" t="s">
        <v>2261</v>
      </c>
    </row>
    <row r="1052" spans="36:40" x14ac:dyDescent="0.25">
      <c r="AJ1052" s="21" t="s">
        <v>316</v>
      </c>
      <c r="AK1052" s="30" t="e">
        <f t="shared" si="68"/>
        <v>#REF!</v>
      </c>
      <c r="AL1052" s="30" t="e">
        <f t="shared" si="67"/>
        <v>#REF!</v>
      </c>
      <c r="AM1052" s="38" t="s">
        <v>2262</v>
      </c>
      <c r="AN1052" s="39" t="s">
        <v>2263</v>
      </c>
    </row>
    <row r="1053" spans="36:40" x14ac:dyDescent="0.25">
      <c r="AJ1053" s="21" t="s">
        <v>316</v>
      </c>
      <c r="AK1053" s="30" t="e">
        <f t="shared" si="68"/>
        <v>#REF!</v>
      </c>
      <c r="AL1053" s="30" t="e">
        <f t="shared" si="67"/>
        <v>#REF!</v>
      </c>
      <c r="AM1053" s="31" t="s">
        <v>2264</v>
      </c>
      <c r="AN1053" s="32" t="s">
        <v>2265</v>
      </c>
    </row>
    <row r="1054" spans="36:40" x14ac:dyDescent="0.25">
      <c r="AJ1054" s="21" t="s">
        <v>316</v>
      </c>
      <c r="AK1054" s="30" t="e">
        <f t="shared" si="68"/>
        <v>#REF!</v>
      </c>
      <c r="AL1054" s="30" t="e">
        <f t="shared" si="67"/>
        <v>#REF!</v>
      </c>
      <c r="AM1054" s="38" t="s">
        <v>5904</v>
      </c>
      <c r="AN1054" s="39" t="s">
        <v>2266</v>
      </c>
    </row>
    <row r="1055" spans="36:40" x14ac:dyDescent="0.25">
      <c r="AJ1055" s="21" t="s">
        <v>316</v>
      </c>
      <c r="AK1055" s="30" t="e">
        <f t="shared" si="68"/>
        <v>#REF!</v>
      </c>
      <c r="AL1055" s="30" t="e">
        <f t="shared" si="67"/>
        <v>#REF!</v>
      </c>
      <c r="AM1055" s="31" t="s">
        <v>5905</v>
      </c>
      <c r="AN1055" s="32" t="s">
        <v>2267</v>
      </c>
    </row>
    <row r="1056" spans="36:40" x14ac:dyDescent="0.25">
      <c r="AJ1056" s="21" t="s">
        <v>318</v>
      </c>
      <c r="AK1056" s="30" t="e">
        <f t="shared" si="68"/>
        <v>#REF!</v>
      </c>
      <c r="AL1056" s="30" t="e">
        <f t="shared" si="67"/>
        <v>#REF!</v>
      </c>
      <c r="AM1056" s="38" t="s">
        <v>2268</v>
      </c>
      <c r="AN1056" s="39" t="s">
        <v>2269</v>
      </c>
    </row>
    <row r="1057" spans="36:40" x14ac:dyDescent="0.25">
      <c r="AJ1057" s="21" t="s">
        <v>318</v>
      </c>
      <c r="AK1057" s="30" t="e">
        <f t="shared" si="68"/>
        <v>#REF!</v>
      </c>
      <c r="AL1057" s="30" t="e">
        <f t="shared" si="67"/>
        <v>#REF!</v>
      </c>
      <c r="AM1057" s="31" t="s">
        <v>2270</v>
      </c>
      <c r="AN1057" s="32" t="s">
        <v>2271</v>
      </c>
    </row>
    <row r="1058" spans="36:40" x14ac:dyDescent="0.25">
      <c r="AJ1058" s="21" t="s">
        <v>318</v>
      </c>
      <c r="AK1058" s="30" t="e">
        <f t="shared" si="68"/>
        <v>#REF!</v>
      </c>
      <c r="AL1058" s="30" t="e">
        <f t="shared" si="67"/>
        <v>#REF!</v>
      </c>
      <c r="AM1058" s="38" t="s">
        <v>2272</v>
      </c>
      <c r="AN1058" s="39" t="s">
        <v>2273</v>
      </c>
    </row>
    <row r="1059" spans="36:40" x14ac:dyDescent="0.25">
      <c r="AJ1059" s="21" t="s">
        <v>318</v>
      </c>
      <c r="AK1059" s="30" t="e">
        <f t="shared" si="68"/>
        <v>#REF!</v>
      </c>
      <c r="AL1059" s="30" t="e">
        <f t="shared" si="67"/>
        <v>#REF!</v>
      </c>
      <c r="AM1059" s="31" t="s">
        <v>2274</v>
      </c>
      <c r="AN1059" s="32" t="s">
        <v>2275</v>
      </c>
    </row>
    <row r="1060" spans="36:40" x14ac:dyDescent="0.25">
      <c r="AJ1060" s="21" t="s">
        <v>318</v>
      </c>
      <c r="AK1060" s="30" t="e">
        <f t="shared" si="68"/>
        <v>#REF!</v>
      </c>
      <c r="AL1060" s="30" t="e">
        <f t="shared" si="67"/>
        <v>#REF!</v>
      </c>
      <c r="AM1060" s="38" t="s">
        <v>2276</v>
      </c>
      <c r="AN1060" s="39" t="s">
        <v>2277</v>
      </c>
    </row>
    <row r="1061" spans="36:40" x14ac:dyDescent="0.25">
      <c r="AJ1061" s="21" t="s">
        <v>318</v>
      </c>
      <c r="AK1061" s="30" t="e">
        <f t="shared" si="68"/>
        <v>#REF!</v>
      </c>
      <c r="AL1061" s="30" t="e">
        <f t="shared" si="67"/>
        <v>#REF!</v>
      </c>
      <c r="AM1061" s="31" t="s">
        <v>2278</v>
      </c>
      <c r="AN1061" s="32" t="s">
        <v>2279</v>
      </c>
    </row>
    <row r="1062" spans="36:40" x14ac:dyDescent="0.25">
      <c r="AJ1062" s="21" t="s">
        <v>318</v>
      </c>
      <c r="AK1062" s="30" t="e">
        <f t="shared" si="68"/>
        <v>#REF!</v>
      </c>
      <c r="AL1062" s="30" t="e">
        <f t="shared" si="67"/>
        <v>#REF!</v>
      </c>
      <c r="AM1062" s="38" t="s">
        <v>319</v>
      </c>
      <c r="AN1062" s="39" t="s">
        <v>2280</v>
      </c>
    </row>
    <row r="1063" spans="36:40" x14ac:dyDescent="0.25">
      <c r="AJ1063" s="21" t="s">
        <v>318</v>
      </c>
      <c r="AK1063" s="30" t="e">
        <f t="shared" si="68"/>
        <v>#REF!</v>
      </c>
      <c r="AL1063" s="30" t="e">
        <f t="shared" si="67"/>
        <v>#REF!</v>
      </c>
      <c r="AM1063" s="31" t="s">
        <v>5906</v>
      </c>
      <c r="AN1063" s="32" t="s">
        <v>2281</v>
      </c>
    </row>
    <row r="1064" spans="36:40" x14ac:dyDescent="0.25">
      <c r="AJ1064" s="21" t="s">
        <v>318</v>
      </c>
      <c r="AK1064" s="30" t="e">
        <f t="shared" si="68"/>
        <v>#REF!</v>
      </c>
      <c r="AL1064" s="30" t="e">
        <f t="shared" si="67"/>
        <v>#REF!</v>
      </c>
      <c r="AM1064" s="38" t="s">
        <v>5907</v>
      </c>
      <c r="AN1064" s="39" t="s">
        <v>2282</v>
      </c>
    </row>
    <row r="1065" spans="36:40" x14ac:dyDescent="0.25">
      <c r="AJ1065" s="21" t="s">
        <v>318</v>
      </c>
      <c r="AK1065" s="30" t="e">
        <f t="shared" si="68"/>
        <v>#REF!</v>
      </c>
      <c r="AL1065" s="30" t="e">
        <f t="shared" si="67"/>
        <v>#REF!</v>
      </c>
      <c r="AM1065" s="31" t="s">
        <v>5908</v>
      </c>
      <c r="AN1065" s="32" t="s">
        <v>2283</v>
      </c>
    </row>
    <row r="1066" spans="36:40" x14ac:dyDescent="0.25">
      <c r="AJ1066" s="21" t="s">
        <v>318</v>
      </c>
      <c r="AK1066" s="30" t="e">
        <f t="shared" si="68"/>
        <v>#REF!</v>
      </c>
      <c r="AL1066" s="30" t="e">
        <f t="shared" si="67"/>
        <v>#REF!</v>
      </c>
      <c r="AM1066" s="38" t="s">
        <v>5909</v>
      </c>
      <c r="AN1066" s="39" t="s">
        <v>2284</v>
      </c>
    </row>
    <row r="1067" spans="36:40" x14ac:dyDescent="0.25">
      <c r="AJ1067" s="21" t="s">
        <v>327</v>
      </c>
      <c r="AK1067" s="30" t="e">
        <f t="shared" si="68"/>
        <v>#REF!</v>
      </c>
      <c r="AL1067" s="30" t="e">
        <f t="shared" si="67"/>
        <v>#REF!</v>
      </c>
      <c r="AM1067" s="31" t="s">
        <v>643</v>
      </c>
      <c r="AN1067" s="32" t="s">
        <v>2285</v>
      </c>
    </row>
    <row r="1068" spans="36:40" x14ac:dyDescent="0.25">
      <c r="AJ1068" s="21" t="s">
        <v>327</v>
      </c>
      <c r="AK1068" s="30" t="e">
        <f t="shared" si="68"/>
        <v>#REF!</v>
      </c>
      <c r="AL1068" s="30" t="e">
        <f t="shared" si="67"/>
        <v>#REF!</v>
      </c>
      <c r="AM1068" s="38" t="s">
        <v>2286</v>
      </c>
      <c r="AN1068" s="39" t="s">
        <v>2287</v>
      </c>
    </row>
    <row r="1069" spans="36:40" x14ac:dyDescent="0.25">
      <c r="AJ1069" s="21" t="s">
        <v>327</v>
      </c>
      <c r="AK1069" s="30" t="e">
        <f t="shared" si="68"/>
        <v>#REF!</v>
      </c>
      <c r="AL1069" s="30" t="e">
        <f t="shared" si="67"/>
        <v>#REF!</v>
      </c>
      <c r="AM1069" s="31" t="s">
        <v>2288</v>
      </c>
      <c r="AN1069" s="32" t="s">
        <v>2289</v>
      </c>
    </row>
    <row r="1070" spans="36:40" x14ac:dyDescent="0.25">
      <c r="AJ1070" s="21" t="s">
        <v>327</v>
      </c>
      <c r="AK1070" s="30" t="e">
        <f t="shared" si="68"/>
        <v>#REF!</v>
      </c>
      <c r="AL1070" s="30" t="e">
        <f t="shared" si="67"/>
        <v>#REF!</v>
      </c>
      <c r="AM1070" s="38" t="s">
        <v>2290</v>
      </c>
      <c r="AN1070" s="39" t="s">
        <v>2291</v>
      </c>
    </row>
    <row r="1071" spans="36:40" x14ac:dyDescent="0.25">
      <c r="AJ1071" s="21" t="s">
        <v>389</v>
      </c>
      <c r="AK1071" s="30" t="e">
        <f t="shared" si="68"/>
        <v>#REF!</v>
      </c>
      <c r="AL1071" s="30" t="e">
        <f t="shared" si="67"/>
        <v>#REF!</v>
      </c>
      <c r="AM1071" s="31" t="s">
        <v>2292</v>
      </c>
      <c r="AN1071" s="32" t="s">
        <v>2293</v>
      </c>
    </row>
    <row r="1072" spans="36:40" x14ac:dyDescent="0.25">
      <c r="AJ1072" s="21" t="s">
        <v>389</v>
      </c>
      <c r="AK1072" s="30" t="e">
        <f t="shared" si="68"/>
        <v>#REF!</v>
      </c>
      <c r="AL1072" s="30" t="e">
        <f t="shared" si="67"/>
        <v>#REF!</v>
      </c>
      <c r="AM1072" s="38" t="s">
        <v>2294</v>
      </c>
      <c r="AN1072" s="39" t="s">
        <v>2295</v>
      </c>
    </row>
    <row r="1073" spans="36:40" x14ac:dyDescent="0.25">
      <c r="AJ1073" s="21" t="s">
        <v>389</v>
      </c>
      <c r="AK1073" s="30" t="e">
        <f t="shared" si="68"/>
        <v>#REF!</v>
      </c>
      <c r="AL1073" s="30" t="e">
        <f t="shared" si="67"/>
        <v>#REF!</v>
      </c>
      <c r="AM1073" s="31" t="s">
        <v>2296</v>
      </c>
      <c r="AN1073" s="32" t="s">
        <v>2297</v>
      </c>
    </row>
    <row r="1074" spans="36:40" x14ac:dyDescent="0.25">
      <c r="AJ1074" s="21" t="s">
        <v>389</v>
      </c>
      <c r="AK1074" s="30" t="e">
        <f t="shared" si="68"/>
        <v>#REF!</v>
      </c>
      <c r="AL1074" s="30" t="e">
        <f t="shared" si="67"/>
        <v>#REF!</v>
      </c>
      <c r="AM1074" s="38" t="s">
        <v>5910</v>
      </c>
      <c r="AN1074" s="39" t="s">
        <v>2298</v>
      </c>
    </row>
    <row r="1075" spans="36:40" x14ac:dyDescent="0.25">
      <c r="AJ1075" s="21" t="s">
        <v>395</v>
      </c>
      <c r="AK1075" s="30" t="e">
        <f t="shared" si="68"/>
        <v>#REF!</v>
      </c>
      <c r="AL1075" s="30" t="e">
        <f t="shared" si="67"/>
        <v>#REF!</v>
      </c>
      <c r="AM1075" s="31" t="s">
        <v>396</v>
      </c>
      <c r="AN1075" s="32" t="s">
        <v>2299</v>
      </c>
    </row>
    <row r="1076" spans="36:40" x14ac:dyDescent="0.25">
      <c r="AJ1076" s="21" t="s">
        <v>395</v>
      </c>
      <c r="AK1076" s="30" t="e">
        <f t="shared" si="68"/>
        <v>#REF!</v>
      </c>
      <c r="AL1076" s="30" t="e">
        <f t="shared" si="67"/>
        <v>#REF!</v>
      </c>
      <c r="AM1076" s="38" t="s">
        <v>2300</v>
      </c>
      <c r="AN1076" s="39" t="s">
        <v>2301</v>
      </c>
    </row>
    <row r="1077" spans="36:40" x14ac:dyDescent="0.25">
      <c r="AJ1077" s="21" t="s">
        <v>395</v>
      </c>
      <c r="AK1077" s="30" t="e">
        <f t="shared" si="68"/>
        <v>#REF!</v>
      </c>
      <c r="AL1077" s="30" t="e">
        <f t="shared" si="67"/>
        <v>#REF!</v>
      </c>
      <c r="AM1077" s="31" t="s">
        <v>2302</v>
      </c>
      <c r="AN1077" s="32" t="s">
        <v>2303</v>
      </c>
    </row>
    <row r="1078" spans="36:40" x14ac:dyDescent="0.25">
      <c r="AJ1078" s="21" t="s">
        <v>395</v>
      </c>
      <c r="AK1078" s="30" t="e">
        <f t="shared" si="68"/>
        <v>#REF!</v>
      </c>
      <c r="AL1078" s="30" t="e">
        <f t="shared" si="67"/>
        <v>#REF!</v>
      </c>
      <c r="AM1078" s="38" t="s">
        <v>5911</v>
      </c>
      <c r="AN1078" s="39" t="s">
        <v>2304</v>
      </c>
    </row>
    <row r="1079" spans="36:40" x14ac:dyDescent="0.25">
      <c r="AJ1079" s="21" t="s">
        <v>395</v>
      </c>
      <c r="AK1079" s="30" t="e">
        <f t="shared" si="68"/>
        <v>#REF!</v>
      </c>
      <c r="AL1079" s="30" t="e">
        <f t="shared" si="67"/>
        <v>#REF!</v>
      </c>
      <c r="AM1079" s="31" t="s">
        <v>5912</v>
      </c>
      <c r="AN1079" s="32" t="s">
        <v>2305</v>
      </c>
    </row>
    <row r="1080" spans="36:40" x14ac:dyDescent="0.25">
      <c r="AJ1080" s="21" t="s">
        <v>401</v>
      </c>
      <c r="AK1080" s="30" t="e">
        <f t="shared" si="68"/>
        <v>#REF!</v>
      </c>
      <c r="AL1080" s="30" t="e">
        <f t="shared" si="67"/>
        <v>#REF!</v>
      </c>
      <c r="AM1080" s="38" t="s">
        <v>2306</v>
      </c>
      <c r="AN1080" s="39" t="s">
        <v>2307</v>
      </c>
    </row>
    <row r="1081" spans="36:40" x14ac:dyDescent="0.25">
      <c r="AJ1081" s="21" t="s">
        <v>401</v>
      </c>
      <c r="AK1081" s="30" t="e">
        <f t="shared" si="68"/>
        <v>#REF!</v>
      </c>
      <c r="AL1081" s="30" t="e">
        <f t="shared" si="67"/>
        <v>#REF!</v>
      </c>
      <c r="AM1081" s="31" t="s">
        <v>2308</v>
      </c>
      <c r="AN1081" s="32" t="s">
        <v>2309</v>
      </c>
    </row>
    <row r="1082" spans="36:40" x14ac:dyDescent="0.25">
      <c r="AJ1082" s="21" t="s">
        <v>401</v>
      </c>
      <c r="AK1082" s="30" t="e">
        <f t="shared" si="68"/>
        <v>#REF!</v>
      </c>
      <c r="AL1082" s="30" t="e">
        <f t="shared" si="67"/>
        <v>#REF!</v>
      </c>
      <c r="AM1082" s="38" t="s">
        <v>2310</v>
      </c>
      <c r="AN1082" s="39" t="s">
        <v>2311</v>
      </c>
    </row>
    <row r="1083" spans="36:40" x14ac:dyDescent="0.25">
      <c r="AJ1083" s="21" t="s">
        <v>401</v>
      </c>
      <c r="AK1083" s="30" t="e">
        <f t="shared" si="68"/>
        <v>#REF!</v>
      </c>
      <c r="AL1083" s="30" t="e">
        <f t="shared" si="67"/>
        <v>#REF!</v>
      </c>
      <c r="AM1083" s="31" t="s">
        <v>2312</v>
      </c>
      <c r="AN1083" s="32" t="s">
        <v>2313</v>
      </c>
    </row>
    <row r="1084" spans="36:40" x14ac:dyDescent="0.25">
      <c r="AJ1084" s="21" t="s">
        <v>409</v>
      </c>
      <c r="AK1084" s="30" t="e">
        <f t="shared" si="68"/>
        <v>#REF!</v>
      </c>
      <c r="AL1084" s="30" t="e">
        <f t="shared" si="67"/>
        <v>#REF!</v>
      </c>
      <c r="AM1084" s="38" t="s">
        <v>2314</v>
      </c>
      <c r="AN1084" s="39" t="s">
        <v>2315</v>
      </c>
    </row>
    <row r="1085" spans="36:40" x14ac:dyDescent="0.25">
      <c r="AJ1085" s="21" t="s">
        <v>409</v>
      </c>
      <c r="AK1085" s="30" t="e">
        <f t="shared" si="68"/>
        <v>#REF!</v>
      </c>
      <c r="AL1085" s="30" t="e">
        <f t="shared" si="67"/>
        <v>#REF!</v>
      </c>
      <c r="AM1085" s="31" t="s">
        <v>2316</v>
      </c>
      <c r="AN1085" s="32" t="s">
        <v>2317</v>
      </c>
    </row>
    <row r="1086" spans="36:40" x14ac:dyDescent="0.25">
      <c r="AJ1086" s="21" t="s">
        <v>409</v>
      </c>
      <c r="AK1086" s="30" t="e">
        <f t="shared" si="68"/>
        <v>#REF!</v>
      </c>
      <c r="AL1086" s="30" t="e">
        <f t="shared" si="67"/>
        <v>#REF!</v>
      </c>
      <c r="AM1086" s="38" t="s">
        <v>2318</v>
      </c>
      <c r="AN1086" s="39" t="s">
        <v>2319</v>
      </c>
    </row>
    <row r="1087" spans="36:40" x14ac:dyDescent="0.25">
      <c r="AJ1087" s="21" t="s">
        <v>409</v>
      </c>
      <c r="AK1087" s="30" t="e">
        <f t="shared" si="68"/>
        <v>#REF!</v>
      </c>
      <c r="AL1087" s="30" t="e">
        <f t="shared" si="67"/>
        <v>#REF!</v>
      </c>
      <c r="AM1087" s="31" t="s">
        <v>2320</v>
      </c>
      <c r="AN1087" s="32" t="s">
        <v>2321</v>
      </c>
    </row>
    <row r="1088" spans="36:40" x14ac:dyDescent="0.25">
      <c r="AJ1088" s="21" t="s">
        <v>409</v>
      </c>
      <c r="AK1088" s="30" t="e">
        <f t="shared" si="68"/>
        <v>#REF!</v>
      </c>
      <c r="AL1088" s="30" t="e">
        <f t="shared" si="67"/>
        <v>#REF!</v>
      </c>
      <c r="AM1088" s="38" t="s">
        <v>2322</v>
      </c>
      <c r="AN1088" s="39" t="s">
        <v>2323</v>
      </c>
    </row>
    <row r="1089" spans="36:40" x14ac:dyDescent="0.25">
      <c r="AJ1089" s="21" t="s">
        <v>409</v>
      </c>
      <c r="AK1089" s="30" t="e">
        <f t="shared" si="68"/>
        <v>#REF!</v>
      </c>
      <c r="AL1089" s="30" t="e">
        <f t="shared" si="67"/>
        <v>#REF!</v>
      </c>
      <c r="AM1089" s="31" t="s">
        <v>5913</v>
      </c>
      <c r="AN1089" s="32" t="s">
        <v>2324</v>
      </c>
    </row>
    <row r="1090" spans="36:40" x14ac:dyDescent="0.25">
      <c r="AJ1090" s="21" t="s">
        <v>409</v>
      </c>
      <c r="AK1090" s="30" t="e">
        <f t="shared" si="68"/>
        <v>#REF!</v>
      </c>
      <c r="AL1090" s="30" t="e">
        <f t="shared" ref="AL1090:AL1153" si="69">CONCATENATE(AJ1090,AK1090)</f>
        <v>#REF!</v>
      </c>
      <c r="AM1090" s="38" t="s">
        <v>5914</v>
      </c>
      <c r="AN1090" s="39" t="s">
        <v>2325</v>
      </c>
    </row>
    <row r="1091" spans="36:40" x14ac:dyDescent="0.25">
      <c r="AJ1091" s="21" t="s">
        <v>409</v>
      </c>
      <c r="AK1091" s="30" t="e">
        <f t="shared" ref="AK1091:AK1154" si="70">AK1090+1</f>
        <v>#REF!</v>
      </c>
      <c r="AL1091" s="30" t="e">
        <f t="shared" si="69"/>
        <v>#REF!</v>
      </c>
      <c r="AM1091" s="31" t="s">
        <v>5915</v>
      </c>
      <c r="AN1091" s="32" t="s">
        <v>2326</v>
      </c>
    </row>
    <row r="1092" spans="36:40" x14ac:dyDescent="0.25">
      <c r="AJ1092" s="21" t="s">
        <v>409</v>
      </c>
      <c r="AK1092" s="30" t="e">
        <f t="shared" si="70"/>
        <v>#REF!</v>
      </c>
      <c r="AL1092" s="30" t="e">
        <f t="shared" si="69"/>
        <v>#REF!</v>
      </c>
      <c r="AM1092" s="38" t="s">
        <v>5916</v>
      </c>
      <c r="AN1092" s="39" t="s">
        <v>2327</v>
      </c>
    </row>
    <row r="1093" spans="36:40" x14ac:dyDescent="0.25">
      <c r="AJ1093" s="21" t="s">
        <v>411</v>
      </c>
      <c r="AK1093" s="30" t="e">
        <f t="shared" si="70"/>
        <v>#REF!</v>
      </c>
      <c r="AL1093" s="30" t="e">
        <f t="shared" si="69"/>
        <v>#REF!</v>
      </c>
      <c r="AM1093" s="31" t="s">
        <v>2328</v>
      </c>
      <c r="AN1093" s="32" t="s">
        <v>2329</v>
      </c>
    </row>
    <row r="1094" spans="36:40" x14ac:dyDescent="0.25">
      <c r="AJ1094" s="21" t="s">
        <v>411</v>
      </c>
      <c r="AK1094" s="30" t="e">
        <f t="shared" si="70"/>
        <v>#REF!</v>
      </c>
      <c r="AL1094" s="30" t="e">
        <f t="shared" si="69"/>
        <v>#REF!</v>
      </c>
      <c r="AM1094" s="38" t="s">
        <v>2330</v>
      </c>
      <c r="AN1094" s="39" t="s">
        <v>2331</v>
      </c>
    </row>
    <row r="1095" spans="36:40" x14ac:dyDescent="0.25">
      <c r="AJ1095" s="21" t="s">
        <v>411</v>
      </c>
      <c r="AK1095" s="30" t="e">
        <f t="shared" si="70"/>
        <v>#REF!</v>
      </c>
      <c r="AL1095" s="30" t="e">
        <f t="shared" si="69"/>
        <v>#REF!</v>
      </c>
      <c r="AM1095" s="31" t="s">
        <v>2332</v>
      </c>
      <c r="AN1095" s="32" t="s">
        <v>2333</v>
      </c>
    </row>
    <row r="1096" spans="36:40" x14ac:dyDescent="0.25">
      <c r="AJ1096" s="21" t="s">
        <v>411</v>
      </c>
      <c r="AK1096" s="30" t="e">
        <f t="shared" si="70"/>
        <v>#REF!</v>
      </c>
      <c r="AL1096" s="30" t="e">
        <f t="shared" si="69"/>
        <v>#REF!</v>
      </c>
      <c r="AM1096" s="38" t="s">
        <v>2334</v>
      </c>
      <c r="AN1096" s="39" t="s">
        <v>2335</v>
      </c>
    </row>
    <row r="1097" spans="36:40" x14ac:dyDescent="0.25">
      <c r="AJ1097" s="21" t="s">
        <v>411</v>
      </c>
      <c r="AK1097" s="30" t="e">
        <f t="shared" si="70"/>
        <v>#REF!</v>
      </c>
      <c r="AL1097" s="30" t="e">
        <f t="shared" si="69"/>
        <v>#REF!</v>
      </c>
      <c r="AM1097" s="31" t="s">
        <v>2336</v>
      </c>
      <c r="AN1097" s="32" t="s">
        <v>2337</v>
      </c>
    </row>
    <row r="1098" spans="36:40" x14ac:dyDescent="0.25">
      <c r="AJ1098" s="21" t="s">
        <v>411</v>
      </c>
      <c r="AK1098" s="30" t="e">
        <f t="shared" si="70"/>
        <v>#REF!</v>
      </c>
      <c r="AL1098" s="30" t="e">
        <f t="shared" si="69"/>
        <v>#REF!</v>
      </c>
      <c r="AM1098" s="38" t="s">
        <v>2338</v>
      </c>
      <c r="AN1098" s="39" t="s">
        <v>2339</v>
      </c>
    </row>
    <row r="1099" spans="36:40" x14ac:dyDescent="0.25">
      <c r="AJ1099" s="21" t="s">
        <v>411</v>
      </c>
      <c r="AK1099" s="30" t="e">
        <f t="shared" si="70"/>
        <v>#REF!</v>
      </c>
      <c r="AL1099" s="30" t="e">
        <f t="shared" si="69"/>
        <v>#REF!</v>
      </c>
      <c r="AM1099" s="31" t="s">
        <v>5917</v>
      </c>
      <c r="AN1099" s="32" t="s">
        <v>2340</v>
      </c>
    </row>
    <row r="1100" spans="36:40" x14ac:dyDescent="0.25">
      <c r="AJ1100" s="21" t="s">
        <v>411</v>
      </c>
      <c r="AK1100" s="30" t="e">
        <f t="shared" si="70"/>
        <v>#REF!</v>
      </c>
      <c r="AL1100" s="30" t="e">
        <f t="shared" si="69"/>
        <v>#REF!</v>
      </c>
      <c r="AM1100" s="38" t="s">
        <v>5918</v>
      </c>
      <c r="AN1100" s="39" t="s">
        <v>2341</v>
      </c>
    </row>
    <row r="1101" spans="36:40" x14ac:dyDescent="0.25">
      <c r="AJ1101" s="21" t="s">
        <v>411</v>
      </c>
      <c r="AK1101" s="30" t="e">
        <f t="shared" si="70"/>
        <v>#REF!</v>
      </c>
      <c r="AL1101" s="30" t="e">
        <f t="shared" si="69"/>
        <v>#REF!</v>
      </c>
      <c r="AM1101" s="31" t="s">
        <v>5919</v>
      </c>
      <c r="AN1101" s="32" t="s">
        <v>2342</v>
      </c>
    </row>
    <row r="1102" spans="36:40" x14ac:dyDescent="0.25">
      <c r="AJ1102" s="21" t="s">
        <v>411</v>
      </c>
      <c r="AK1102" s="30" t="e">
        <f t="shared" si="70"/>
        <v>#REF!</v>
      </c>
      <c r="AL1102" s="30" t="e">
        <f t="shared" si="69"/>
        <v>#REF!</v>
      </c>
      <c r="AM1102" s="38" t="s">
        <v>5920</v>
      </c>
      <c r="AN1102" s="39" t="s">
        <v>2343</v>
      </c>
    </row>
    <row r="1103" spans="36:40" x14ac:dyDescent="0.25">
      <c r="AJ1103" s="21" t="s">
        <v>411</v>
      </c>
      <c r="AK1103" s="30" t="e">
        <f t="shared" si="70"/>
        <v>#REF!</v>
      </c>
      <c r="AL1103" s="30" t="e">
        <f t="shared" si="69"/>
        <v>#REF!</v>
      </c>
      <c r="AM1103" s="31" t="s">
        <v>5921</v>
      </c>
      <c r="AN1103" s="32" t="s">
        <v>2344</v>
      </c>
    </row>
    <row r="1104" spans="36:40" x14ac:dyDescent="0.25">
      <c r="AJ1104" s="21" t="s">
        <v>411</v>
      </c>
      <c r="AK1104" s="30" t="e">
        <f t="shared" si="70"/>
        <v>#REF!</v>
      </c>
      <c r="AL1104" s="30" t="e">
        <f t="shared" si="69"/>
        <v>#REF!</v>
      </c>
      <c r="AM1104" s="38" t="s">
        <v>5922</v>
      </c>
      <c r="AN1104" s="39" t="s">
        <v>2345</v>
      </c>
    </row>
    <row r="1105" spans="36:40" x14ac:dyDescent="0.25">
      <c r="AJ1105" s="21" t="s">
        <v>420</v>
      </c>
      <c r="AK1105" s="30" t="e">
        <f t="shared" si="70"/>
        <v>#REF!</v>
      </c>
      <c r="AL1105" s="30" t="e">
        <f t="shared" si="69"/>
        <v>#REF!</v>
      </c>
      <c r="AM1105" s="31" t="s">
        <v>2346</v>
      </c>
      <c r="AN1105" s="32" t="s">
        <v>2347</v>
      </c>
    </row>
    <row r="1106" spans="36:40" x14ac:dyDescent="0.25">
      <c r="AJ1106" s="21" t="s">
        <v>420</v>
      </c>
      <c r="AK1106" s="30" t="e">
        <f t="shared" si="70"/>
        <v>#REF!</v>
      </c>
      <c r="AL1106" s="30" t="e">
        <f t="shared" si="69"/>
        <v>#REF!</v>
      </c>
      <c r="AM1106" s="38" t="s">
        <v>2348</v>
      </c>
      <c r="AN1106" s="39" t="s">
        <v>2349</v>
      </c>
    </row>
    <row r="1107" spans="36:40" x14ac:dyDescent="0.25">
      <c r="AJ1107" s="21" t="s">
        <v>420</v>
      </c>
      <c r="AK1107" s="30" t="e">
        <f t="shared" si="70"/>
        <v>#REF!</v>
      </c>
      <c r="AL1107" s="30" t="e">
        <f t="shared" si="69"/>
        <v>#REF!</v>
      </c>
      <c r="AM1107" s="31" t="s">
        <v>2350</v>
      </c>
      <c r="AN1107" s="32" t="s">
        <v>2351</v>
      </c>
    </row>
    <row r="1108" spans="36:40" x14ac:dyDescent="0.25">
      <c r="AJ1108" s="21" t="s">
        <v>420</v>
      </c>
      <c r="AK1108" s="30" t="e">
        <f t="shared" si="70"/>
        <v>#REF!</v>
      </c>
      <c r="AL1108" s="30" t="e">
        <f t="shared" si="69"/>
        <v>#REF!</v>
      </c>
      <c r="AM1108" s="38" t="s">
        <v>2352</v>
      </c>
      <c r="AN1108" s="39" t="s">
        <v>2353</v>
      </c>
    </row>
    <row r="1109" spans="36:40" x14ac:dyDescent="0.25">
      <c r="AJ1109" s="21" t="s">
        <v>420</v>
      </c>
      <c r="AK1109" s="30" t="e">
        <f t="shared" si="70"/>
        <v>#REF!</v>
      </c>
      <c r="AL1109" s="30" t="e">
        <f t="shared" si="69"/>
        <v>#REF!</v>
      </c>
      <c r="AM1109" s="31" t="s">
        <v>2354</v>
      </c>
      <c r="AN1109" s="32" t="s">
        <v>2355</v>
      </c>
    </row>
    <row r="1110" spans="36:40" x14ac:dyDescent="0.25">
      <c r="AJ1110" s="21" t="s">
        <v>420</v>
      </c>
      <c r="AK1110" s="30" t="e">
        <f t="shared" si="70"/>
        <v>#REF!</v>
      </c>
      <c r="AL1110" s="30" t="e">
        <f t="shared" si="69"/>
        <v>#REF!</v>
      </c>
      <c r="AM1110" s="38" t="s">
        <v>5923</v>
      </c>
      <c r="AN1110" s="39" t="s">
        <v>2356</v>
      </c>
    </row>
    <row r="1111" spans="36:40" x14ac:dyDescent="0.25">
      <c r="AJ1111" s="21" t="s">
        <v>420</v>
      </c>
      <c r="AK1111" s="30" t="e">
        <f t="shared" si="70"/>
        <v>#REF!</v>
      </c>
      <c r="AL1111" s="30" t="e">
        <f t="shared" si="69"/>
        <v>#REF!</v>
      </c>
      <c r="AM1111" s="31" t="s">
        <v>5924</v>
      </c>
      <c r="AN1111" s="32" t="s">
        <v>2357</v>
      </c>
    </row>
    <row r="1112" spans="36:40" x14ac:dyDescent="0.25">
      <c r="AJ1112" s="21" t="s">
        <v>422</v>
      </c>
      <c r="AK1112" s="30" t="e">
        <f t="shared" si="70"/>
        <v>#REF!</v>
      </c>
      <c r="AL1112" s="30" t="e">
        <f t="shared" si="69"/>
        <v>#REF!</v>
      </c>
      <c r="AM1112" s="38" t="s">
        <v>2358</v>
      </c>
      <c r="AN1112" s="39" t="s">
        <v>2359</v>
      </c>
    </row>
    <row r="1113" spans="36:40" x14ac:dyDescent="0.25">
      <c r="AJ1113" s="21" t="s">
        <v>422</v>
      </c>
      <c r="AK1113" s="30" t="e">
        <f t="shared" si="70"/>
        <v>#REF!</v>
      </c>
      <c r="AL1113" s="30" t="e">
        <f t="shared" si="69"/>
        <v>#REF!</v>
      </c>
      <c r="AM1113" s="31" t="s">
        <v>2360</v>
      </c>
      <c r="AN1113" s="32" t="s">
        <v>2361</v>
      </c>
    </row>
    <row r="1114" spans="36:40" x14ac:dyDescent="0.25">
      <c r="AJ1114" s="21" t="s">
        <v>422</v>
      </c>
      <c r="AK1114" s="30" t="e">
        <f t="shared" si="70"/>
        <v>#REF!</v>
      </c>
      <c r="AL1114" s="30" t="e">
        <f t="shared" si="69"/>
        <v>#REF!</v>
      </c>
      <c r="AM1114" s="38" t="s">
        <v>423</v>
      </c>
      <c r="AN1114" s="39" t="s">
        <v>2362</v>
      </c>
    </row>
    <row r="1115" spans="36:40" x14ac:dyDescent="0.25">
      <c r="AJ1115" s="21" t="s">
        <v>422</v>
      </c>
      <c r="AK1115" s="30" t="e">
        <f t="shared" si="70"/>
        <v>#REF!</v>
      </c>
      <c r="AL1115" s="30" t="e">
        <f t="shared" si="69"/>
        <v>#REF!</v>
      </c>
      <c r="AM1115" s="31" t="s">
        <v>2363</v>
      </c>
      <c r="AN1115" s="32" t="s">
        <v>2364</v>
      </c>
    </row>
    <row r="1116" spans="36:40" x14ac:dyDescent="0.25">
      <c r="AJ1116" s="21" t="s">
        <v>425</v>
      </c>
      <c r="AK1116" s="30" t="e">
        <f t="shared" si="70"/>
        <v>#REF!</v>
      </c>
      <c r="AL1116" s="30" t="e">
        <f t="shared" si="69"/>
        <v>#REF!</v>
      </c>
      <c r="AM1116" s="38" t="s">
        <v>2365</v>
      </c>
      <c r="AN1116" s="39" t="s">
        <v>2366</v>
      </c>
    </row>
    <row r="1117" spans="36:40" x14ac:dyDescent="0.25">
      <c r="AJ1117" s="21" t="s">
        <v>425</v>
      </c>
      <c r="AK1117" s="30" t="e">
        <f t="shared" si="70"/>
        <v>#REF!</v>
      </c>
      <c r="AL1117" s="30" t="e">
        <f t="shared" si="69"/>
        <v>#REF!</v>
      </c>
      <c r="AM1117" s="31" t="s">
        <v>2367</v>
      </c>
      <c r="AN1117" s="32" t="s">
        <v>2368</v>
      </c>
    </row>
    <row r="1118" spans="36:40" x14ac:dyDescent="0.25">
      <c r="AJ1118" s="21" t="s">
        <v>425</v>
      </c>
      <c r="AK1118" s="30" t="e">
        <f t="shared" si="70"/>
        <v>#REF!</v>
      </c>
      <c r="AL1118" s="30" t="e">
        <f t="shared" si="69"/>
        <v>#REF!</v>
      </c>
      <c r="AM1118" s="38" t="s">
        <v>426</v>
      </c>
      <c r="AN1118" s="39" t="s">
        <v>2369</v>
      </c>
    </row>
    <row r="1119" spans="36:40" x14ac:dyDescent="0.25">
      <c r="AJ1119" s="21" t="s">
        <v>432</v>
      </c>
      <c r="AK1119" s="30" t="e">
        <f t="shared" si="70"/>
        <v>#REF!</v>
      </c>
      <c r="AL1119" s="30" t="e">
        <f t="shared" si="69"/>
        <v>#REF!</v>
      </c>
      <c r="AM1119" s="31" t="s">
        <v>2370</v>
      </c>
      <c r="AN1119" s="32" t="s">
        <v>2371</v>
      </c>
    </row>
    <row r="1120" spans="36:40" x14ac:dyDescent="0.25">
      <c r="AJ1120" s="21" t="s">
        <v>432</v>
      </c>
      <c r="AK1120" s="30" t="e">
        <f t="shared" si="70"/>
        <v>#REF!</v>
      </c>
      <c r="AL1120" s="30" t="e">
        <f t="shared" si="69"/>
        <v>#REF!</v>
      </c>
      <c r="AM1120" s="38" t="s">
        <v>433</v>
      </c>
      <c r="AN1120" s="39" t="s">
        <v>2372</v>
      </c>
    </row>
    <row r="1121" spans="36:40" x14ac:dyDescent="0.25">
      <c r="AJ1121" s="21" t="s">
        <v>432</v>
      </c>
      <c r="AK1121" s="30" t="e">
        <f t="shared" si="70"/>
        <v>#REF!</v>
      </c>
      <c r="AL1121" s="30" t="e">
        <f t="shared" si="69"/>
        <v>#REF!</v>
      </c>
      <c r="AM1121" s="31" t="s">
        <v>511</v>
      </c>
      <c r="AN1121" s="32" t="s">
        <v>2373</v>
      </c>
    </row>
    <row r="1122" spans="36:40" x14ac:dyDescent="0.25">
      <c r="AJ1122" s="21" t="s">
        <v>432</v>
      </c>
      <c r="AK1122" s="30" t="e">
        <f t="shared" si="70"/>
        <v>#REF!</v>
      </c>
      <c r="AL1122" s="30" t="e">
        <f t="shared" si="69"/>
        <v>#REF!</v>
      </c>
      <c r="AM1122" s="38" t="s">
        <v>2374</v>
      </c>
      <c r="AN1122" s="39" t="s">
        <v>2375</v>
      </c>
    </row>
    <row r="1123" spans="36:40" x14ac:dyDescent="0.25">
      <c r="AJ1123" s="21" t="s">
        <v>432</v>
      </c>
      <c r="AK1123" s="30" t="e">
        <f t="shared" si="70"/>
        <v>#REF!</v>
      </c>
      <c r="AL1123" s="30" t="e">
        <f t="shared" si="69"/>
        <v>#REF!</v>
      </c>
      <c r="AM1123" s="31" t="s">
        <v>5925</v>
      </c>
      <c r="AN1123" s="32" t="s">
        <v>2376</v>
      </c>
    </row>
    <row r="1124" spans="36:40" x14ac:dyDescent="0.25">
      <c r="AJ1124" s="21" t="s">
        <v>432</v>
      </c>
      <c r="AK1124" s="30" t="e">
        <f t="shared" si="70"/>
        <v>#REF!</v>
      </c>
      <c r="AL1124" s="30" t="e">
        <f t="shared" si="69"/>
        <v>#REF!</v>
      </c>
      <c r="AM1124" s="38" t="s">
        <v>5926</v>
      </c>
      <c r="AN1124" s="39" t="s">
        <v>2377</v>
      </c>
    </row>
    <row r="1125" spans="36:40" x14ac:dyDescent="0.25">
      <c r="AJ1125" s="21" t="s">
        <v>434</v>
      </c>
      <c r="AK1125" s="30" t="e">
        <f t="shared" si="70"/>
        <v>#REF!</v>
      </c>
      <c r="AL1125" s="30" t="e">
        <f t="shared" si="69"/>
        <v>#REF!</v>
      </c>
      <c r="AM1125" s="31" t="s">
        <v>2378</v>
      </c>
      <c r="AN1125" s="32" t="s">
        <v>2379</v>
      </c>
    </row>
    <row r="1126" spans="36:40" x14ac:dyDescent="0.25">
      <c r="AJ1126" s="21" t="s">
        <v>434</v>
      </c>
      <c r="AK1126" s="30" t="e">
        <f t="shared" si="70"/>
        <v>#REF!</v>
      </c>
      <c r="AL1126" s="30" t="e">
        <f t="shared" si="69"/>
        <v>#REF!</v>
      </c>
      <c r="AM1126" s="38" t="s">
        <v>435</v>
      </c>
      <c r="AN1126" s="39" t="s">
        <v>2380</v>
      </c>
    </row>
    <row r="1127" spans="36:40" x14ac:dyDescent="0.25">
      <c r="AJ1127" s="21" t="s">
        <v>436</v>
      </c>
      <c r="AK1127" s="30" t="e">
        <f t="shared" si="70"/>
        <v>#REF!</v>
      </c>
      <c r="AL1127" s="30" t="e">
        <f t="shared" si="69"/>
        <v>#REF!</v>
      </c>
      <c r="AM1127" s="31" t="s">
        <v>2381</v>
      </c>
      <c r="AN1127" s="32" t="s">
        <v>2382</v>
      </c>
    </row>
    <row r="1128" spans="36:40" x14ac:dyDescent="0.25">
      <c r="AJ1128" s="21" t="s">
        <v>436</v>
      </c>
      <c r="AK1128" s="30" t="e">
        <f t="shared" si="70"/>
        <v>#REF!</v>
      </c>
      <c r="AL1128" s="30" t="e">
        <f t="shared" si="69"/>
        <v>#REF!</v>
      </c>
      <c r="AM1128" s="38" t="s">
        <v>2383</v>
      </c>
      <c r="AN1128" s="39" t="s">
        <v>2384</v>
      </c>
    </row>
    <row r="1129" spans="36:40" x14ac:dyDescent="0.25">
      <c r="AJ1129" s="21" t="s">
        <v>436</v>
      </c>
      <c r="AK1129" s="30" t="e">
        <f t="shared" si="70"/>
        <v>#REF!</v>
      </c>
      <c r="AL1129" s="30" t="e">
        <f t="shared" si="69"/>
        <v>#REF!</v>
      </c>
      <c r="AM1129" s="31" t="s">
        <v>437</v>
      </c>
      <c r="AN1129" s="32" t="s">
        <v>2385</v>
      </c>
    </row>
    <row r="1130" spans="36:40" x14ac:dyDescent="0.25">
      <c r="AJ1130" s="21" t="s">
        <v>436</v>
      </c>
      <c r="AK1130" s="30" t="e">
        <f t="shared" si="70"/>
        <v>#REF!</v>
      </c>
      <c r="AL1130" s="30" t="e">
        <f t="shared" si="69"/>
        <v>#REF!</v>
      </c>
      <c r="AM1130" s="38" t="s">
        <v>5927</v>
      </c>
      <c r="AN1130" s="39" t="s">
        <v>2386</v>
      </c>
    </row>
    <row r="1131" spans="36:40" x14ac:dyDescent="0.25">
      <c r="AJ1131" s="21" t="s">
        <v>442</v>
      </c>
      <c r="AK1131" s="30" t="e">
        <f t="shared" si="70"/>
        <v>#REF!</v>
      </c>
      <c r="AL1131" s="30" t="e">
        <f t="shared" si="69"/>
        <v>#REF!</v>
      </c>
      <c r="AM1131" s="31" t="s">
        <v>443</v>
      </c>
      <c r="AN1131" s="32" t="s">
        <v>2387</v>
      </c>
    </row>
    <row r="1132" spans="36:40" x14ac:dyDescent="0.25">
      <c r="AJ1132" s="21" t="s">
        <v>442</v>
      </c>
      <c r="AK1132" s="30" t="e">
        <f t="shared" si="70"/>
        <v>#REF!</v>
      </c>
      <c r="AL1132" s="30" t="e">
        <f t="shared" si="69"/>
        <v>#REF!</v>
      </c>
      <c r="AM1132" s="38" t="s">
        <v>2388</v>
      </c>
      <c r="AN1132" s="39" t="s">
        <v>2389</v>
      </c>
    </row>
    <row r="1133" spans="36:40" x14ac:dyDescent="0.25">
      <c r="AJ1133" s="21" t="s">
        <v>444</v>
      </c>
      <c r="AK1133" s="30" t="e">
        <f t="shared" si="70"/>
        <v>#REF!</v>
      </c>
      <c r="AL1133" s="30" t="e">
        <f t="shared" si="69"/>
        <v>#REF!</v>
      </c>
      <c r="AM1133" s="31" t="s">
        <v>2390</v>
      </c>
      <c r="AN1133" s="32" t="s">
        <v>2391</v>
      </c>
    </row>
    <row r="1134" spans="36:40" x14ac:dyDescent="0.25">
      <c r="AJ1134" s="21" t="s">
        <v>444</v>
      </c>
      <c r="AK1134" s="30" t="e">
        <f t="shared" si="70"/>
        <v>#REF!</v>
      </c>
      <c r="AL1134" s="30" t="e">
        <f t="shared" si="69"/>
        <v>#REF!</v>
      </c>
      <c r="AM1134" s="38" t="s">
        <v>445</v>
      </c>
      <c r="AN1134" s="39" t="s">
        <v>2392</v>
      </c>
    </row>
    <row r="1135" spans="36:40" x14ac:dyDescent="0.25">
      <c r="AJ1135" s="21" t="s">
        <v>444</v>
      </c>
      <c r="AK1135" s="30" t="e">
        <f t="shared" si="70"/>
        <v>#REF!</v>
      </c>
      <c r="AL1135" s="30" t="e">
        <f t="shared" si="69"/>
        <v>#REF!</v>
      </c>
      <c r="AM1135" s="31" t="s">
        <v>2393</v>
      </c>
      <c r="AN1135" s="32" t="s">
        <v>2394</v>
      </c>
    </row>
    <row r="1136" spans="36:40" x14ac:dyDescent="0.25">
      <c r="AJ1136" s="21" t="s">
        <v>447</v>
      </c>
      <c r="AK1136" s="30" t="e">
        <f t="shared" si="70"/>
        <v>#REF!</v>
      </c>
      <c r="AL1136" s="30" t="e">
        <f t="shared" si="69"/>
        <v>#REF!</v>
      </c>
      <c r="AM1136" s="38" t="s">
        <v>2395</v>
      </c>
      <c r="AN1136" s="39" t="s">
        <v>2396</v>
      </c>
    </row>
    <row r="1137" spans="36:40" x14ac:dyDescent="0.25">
      <c r="AJ1137" s="21" t="s">
        <v>447</v>
      </c>
      <c r="AK1137" s="30" t="e">
        <f t="shared" si="70"/>
        <v>#REF!</v>
      </c>
      <c r="AL1137" s="30" t="e">
        <f t="shared" si="69"/>
        <v>#REF!</v>
      </c>
      <c r="AM1137" s="31" t="s">
        <v>2397</v>
      </c>
      <c r="AN1137" s="32" t="s">
        <v>2398</v>
      </c>
    </row>
    <row r="1138" spans="36:40" x14ac:dyDescent="0.25">
      <c r="AJ1138" s="21" t="s">
        <v>447</v>
      </c>
      <c r="AK1138" s="30" t="e">
        <f t="shared" si="70"/>
        <v>#REF!</v>
      </c>
      <c r="AL1138" s="30" t="e">
        <f t="shared" si="69"/>
        <v>#REF!</v>
      </c>
      <c r="AM1138" s="38" t="s">
        <v>2399</v>
      </c>
      <c r="AN1138" s="39" t="s">
        <v>2400</v>
      </c>
    </row>
    <row r="1139" spans="36:40" x14ac:dyDescent="0.25">
      <c r="AJ1139" s="21" t="s">
        <v>447</v>
      </c>
      <c r="AK1139" s="30" t="e">
        <f t="shared" si="70"/>
        <v>#REF!</v>
      </c>
      <c r="AL1139" s="30" t="e">
        <f t="shared" si="69"/>
        <v>#REF!</v>
      </c>
      <c r="AM1139" s="31" t="s">
        <v>2401</v>
      </c>
      <c r="AN1139" s="32" t="s">
        <v>2402</v>
      </c>
    </row>
    <row r="1140" spans="36:40" x14ac:dyDescent="0.25">
      <c r="AJ1140" s="21" t="s">
        <v>450</v>
      </c>
      <c r="AK1140" s="30" t="e">
        <f t="shared" si="70"/>
        <v>#REF!</v>
      </c>
      <c r="AL1140" s="30" t="e">
        <f t="shared" si="69"/>
        <v>#REF!</v>
      </c>
      <c r="AM1140" s="38" t="s">
        <v>2403</v>
      </c>
      <c r="AN1140" s="39" t="s">
        <v>2404</v>
      </c>
    </row>
    <row r="1141" spans="36:40" x14ac:dyDescent="0.25">
      <c r="AJ1141" s="21" t="s">
        <v>450</v>
      </c>
      <c r="AK1141" s="30" t="e">
        <f t="shared" si="70"/>
        <v>#REF!</v>
      </c>
      <c r="AL1141" s="30" t="e">
        <f t="shared" si="69"/>
        <v>#REF!</v>
      </c>
      <c r="AM1141" s="31" t="s">
        <v>2405</v>
      </c>
      <c r="AN1141" s="32" t="s">
        <v>2406</v>
      </c>
    </row>
    <row r="1142" spans="36:40" x14ac:dyDescent="0.25">
      <c r="AJ1142" s="21" t="s">
        <v>450</v>
      </c>
      <c r="AK1142" s="30" t="e">
        <f t="shared" si="70"/>
        <v>#REF!</v>
      </c>
      <c r="AL1142" s="30" t="e">
        <f t="shared" si="69"/>
        <v>#REF!</v>
      </c>
      <c r="AM1142" s="38" t="s">
        <v>2407</v>
      </c>
      <c r="AN1142" s="39" t="s">
        <v>2408</v>
      </c>
    </row>
    <row r="1143" spans="36:40" x14ac:dyDescent="0.25">
      <c r="AJ1143" s="21" t="s">
        <v>450</v>
      </c>
      <c r="AK1143" s="30" t="e">
        <f t="shared" si="70"/>
        <v>#REF!</v>
      </c>
      <c r="AL1143" s="30" t="e">
        <f t="shared" si="69"/>
        <v>#REF!</v>
      </c>
      <c r="AM1143" s="31" t="s">
        <v>2409</v>
      </c>
      <c r="AN1143" s="32" t="s">
        <v>2410</v>
      </c>
    </row>
    <row r="1144" spans="36:40" x14ac:dyDescent="0.25">
      <c r="AJ1144" s="21" t="s">
        <v>452</v>
      </c>
      <c r="AK1144" s="30" t="e">
        <f t="shared" si="70"/>
        <v>#REF!</v>
      </c>
      <c r="AL1144" s="30" t="e">
        <f t="shared" si="69"/>
        <v>#REF!</v>
      </c>
      <c r="AM1144" s="38" t="s">
        <v>2411</v>
      </c>
      <c r="AN1144" s="39" t="s">
        <v>2412</v>
      </c>
    </row>
    <row r="1145" spans="36:40" x14ac:dyDescent="0.25">
      <c r="AJ1145" s="21" t="s">
        <v>452</v>
      </c>
      <c r="AK1145" s="30" t="e">
        <f t="shared" si="70"/>
        <v>#REF!</v>
      </c>
      <c r="AL1145" s="30" t="e">
        <f t="shared" si="69"/>
        <v>#REF!</v>
      </c>
      <c r="AM1145" s="31" t="s">
        <v>2413</v>
      </c>
      <c r="AN1145" s="32" t="s">
        <v>2414</v>
      </c>
    </row>
    <row r="1146" spans="36:40" x14ac:dyDescent="0.25">
      <c r="AJ1146" s="21" t="s">
        <v>452</v>
      </c>
      <c r="AK1146" s="30" t="e">
        <f t="shared" si="70"/>
        <v>#REF!</v>
      </c>
      <c r="AL1146" s="30" t="e">
        <f t="shared" si="69"/>
        <v>#REF!</v>
      </c>
      <c r="AM1146" s="38" t="s">
        <v>2415</v>
      </c>
      <c r="AN1146" s="39" t="s">
        <v>2416</v>
      </c>
    </row>
    <row r="1147" spans="36:40" x14ac:dyDescent="0.25">
      <c r="AJ1147" s="21" t="s">
        <v>452</v>
      </c>
      <c r="AK1147" s="30" t="e">
        <f t="shared" si="70"/>
        <v>#REF!</v>
      </c>
      <c r="AL1147" s="30" t="e">
        <f t="shared" si="69"/>
        <v>#REF!</v>
      </c>
      <c r="AM1147" s="31" t="s">
        <v>5928</v>
      </c>
      <c r="AN1147" s="32" t="s">
        <v>2417</v>
      </c>
    </row>
    <row r="1148" spans="36:40" x14ac:dyDescent="0.25">
      <c r="AJ1148" s="21" t="s">
        <v>454</v>
      </c>
      <c r="AK1148" s="30" t="e">
        <f t="shared" si="70"/>
        <v>#REF!</v>
      </c>
      <c r="AL1148" s="30" t="e">
        <f t="shared" si="69"/>
        <v>#REF!</v>
      </c>
      <c r="AM1148" s="38" t="s">
        <v>455</v>
      </c>
      <c r="AN1148" s="39" t="s">
        <v>2418</v>
      </c>
    </row>
    <row r="1149" spans="36:40" x14ac:dyDescent="0.25">
      <c r="AJ1149" s="21" t="s">
        <v>454</v>
      </c>
      <c r="AK1149" s="30" t="e">
        <f t="shared" si="70"/>
        <v>#REF!</v>
      </c>
      <c r="AL1149" s="30" t="e">
        <f t="shared" si="69"/>
        <v>#REF!</v>
      </c>
      <c r="AM1149" s="31" t="s">
        <v>2419</v>
      </c>
      <c r="AN1149" s="32" t="s">
        <v>2420</v>
      </c>
    </row>
    <row r="1150" spans="36:40" x14ac:dyDescent="0.25">
      <c r="AJ1150" s="21" t="s">
        <v>454</v>
      </c>
      <c r="AK1150" s="30" t="e">
        <f t="shared" si="70"/>
        <v>#REF!</v>
      </c>
      <c r="AL1150" s="30" t="e">
        <f t="shared" si="69"/>
        <v>#REF!</v>
      </c>
      <c r="AM1150" s="38" t="s">
        <v>2421</v>
      </c>
      <c r="AN1150" s="39" t="s">
        <v>2422</v>
      </c>
    </row>
    <row r="1151" spans="36:40" x14ac:dyDescent="0.25">
      <c r="AJ1151" s="21" t="s">
        <v>454</v>
      </c>
      <c r="AK1151" s="30" t="e">
        <f t="shared" si="70"/>
        <v>#REF!</v>
      </c>
      <c r="AL1151" s="30" t="e">
        <f t="shared" si="69"/>
        <v>#REF!</v>
      </c>
      <c r="AM1151" s="31" t="s">
        <v>2423</v>
      </c>
      <c r="AN1151" s="32" t="s">
        <v>2424</v>
      </c>
    </row>
    <row r="1152" spans="36:40" x14ac:dyDescent="0.25">
      <c r="AJ1152" s="21" t="s">
        <v>456</v>
      </c>
      <c r="AK1152" s="30" t="e">
        <f t="shared" si="70"/>
        <v>#REF!</v>
      </c>
      <c r="AL1152" s="30" t="e">
        <f t="shared" si="69"/>
        <v>#REF!</v>
      </c>
      <c r="AM1152" s="38" t="s">
        <v>2425</v>
      </c>
      <c r="AN1152" s="39" t="s">
        <v>2426</v>
      </c>
    </row>
    <row r="1153" spans="36:40" x14ac:dyDescent="0.25">
      <c r="AJ1153" s="21" t="s">
        <v>456</v>
      </c>
      <c r="AK1153" s="30" t="e">
        <f t="shared" si="70"/>
        <v>#REF!</v>
      </c>
      <c r="AL1153" s="30" t="e">
        <f t="shared" si="69"/>
        <v>#REF!</v>
      </c>
      <c r="AM1153" s="31" t="s">
        <v>457</v>
      </c>
      <c r="AN1153" s="32" t="s">
        <v>2427</v>
      </c>
    </row>
    <row r="1154" spans="36:40" x14ac:dyDescent="0.25">
      <c r="AJ1154" s="21" t="s">
        <v>456</v>
      </c>
      <c r="AK1154" s="30" t="e">
        <f t="shared" si="70"/>
        <v>#REF!</v>
      </c>
      <c r="AL1154" s="30" t="e">
        <f t="shared" ref="AL1154:AL1217" si="71">CONCATENATE(AJ1154,AK1154)</f>
        <v>#REF!</v>
      </c>
      <c r="AM1154" s="38" t="s">
        <v>2428</v>
      </c>
      <c r="AN1154" s="39" t="s">
        <v>2429</v>
      </c>
    </row>
    <row r="1155" spans="36:40" x14ac:dyDescent="0.25">
      <c r="AJ1155" s="21" t="s">
        <v>456</v>
      </c>
      <c r="AK1155" s="30" t="e">
        <f t="shared" ref="AK1155:AK1218" si="72">AK1154+1</f>
        <v>#REF!</v>
      </c>
      <c r="AL1155" s="30" t="e">
        <f t="shared" si="71"/>
        <v>#REF!</v>
      </c>
      <c r="AM1155" s="31" t="s">
        <v>2430</v>
      </c>
      <c r="AN1155" s="32" t="s">
        <v>2431</v>
      </c>
    </row>
    <row r="1156" spans="36:40" x14ac:dyDescent="0.25">
      <c r="AJ1156" s="21" t="s">
        <v>458</v>
      </c>
      <c r="AK1156" s="30" t="e">
        <f t="shared" si="72"/>
        <v>#REF!</v>
      </c>
      <c r="AL1156" s="30" t="e">
        <f t="shared" si="71"/>
        <v>#REF!</v>
      </c>
      <c r="AM1156" s="38" t="s">
        <v>2432</v>
      </c>
      <c r="AN1156" s="39" t="s">
        <v>2433</v>
      </c>
    </row>
    <row r="1157" spans="36:40" x14ac:dyDescent="0.25">
      <c r="AJ1157" s="21" t="s">
        <v>458</v>
      </c>
      <c r="AK1157" s="30" t="e">
        <f t="shared" si="72"/>
        <v>#REF!</v>
      </c>
      <c r="AL1157" s="30" t="e">
        <f t="shared" si="71"/>
        <v>#REF!</v>
      </c>
      <c r="AM1157" s="31" t="s">
        <v>2434</v>
      </c>
      <c r="AN1157" s="32" t="s">
        <v>2435</v>
      </c>
    </row>
    <row r="1158" spans="36:40" x14ac:dyDescent="0.25">
      <c r="AJ1158" s="21" t="s">
        <v>458</v>
      </c>
      <c r="AK1158" s="30" t="e">
        <f t="shared" si="72"/>
        <v>#REF!</v>
      </c>
      <c r="AL1158" s="30" t="e">
        <f t="shared" si="71"/>
        <v>#REF!</v>
      </c>
      <c r="AM1158" s="38" t="s">
        <v>5929</v>
      </c>
      <c r="AN1158" s="39" t="s">
        <v>2436</v>
      </c>
    </row>
    <row r="1159" spans="36:40" x14ac:dyDescent="0.25">
      <c r="AJ1159" s="21" t="s">
        <v>458</v>
      </c>
      <c r="AK1159" s="30" t="e">
        <f t="shared" si="72"/>
        <v>#REF!</v>
      </c>
      <c r="AL1159" s="30" t="e">
        <f t="shared" si="71"/>
        <v>#REF!</v>
      </c>
      <c r="AM1159" s="31" t="s">
        <v>5930</v>
      </c>
      <c r="AN1159" s="32" t="s">
        <v>2437</v>
      </c>
    </row>
    <row r="1160" spans="36:40" x14ac:dyDescent="0.25">
      <c r="AJ1160" s="21" t="s">
        <v>460</v>
      </c>
      <c r="AK1160" s="30" t="e">
        <f t="shared" si="72"/>
        <v>#REF!</v>
      </c>
      <c r="AL1160" s="30" t="e">
        <f t="shared" si="71"/>
        <v>#REF!</v>
      </c>
      <c r="AM1160" s="38" t="s">
        <v>2438</v>
      </c>
      <c r="AN1160" s="39" t="s">
        <v>2439</v>
      </c>
    </row>
    <row r="1161" spans="36:40" x14ac:dyDescent="0.25">
      <c r="AJ1161" s="21" t="s">
        <v>460</v>
      </c>
      <c r="AK1161" s="30" t="e">
        <f t="shared" si="72"/>
        <v>#REF!</v>
      </c>
      <c r="AL1161" s="30" t="e">
        <f t="shared" si="71"/>
        <v>#REF!</v>
      </c>
      <c r="AM1161" s="31" t="s">
        <v>2440</v>
      </c>
      <c r="AN1161" s="32" t="s">
        <v>2441</v>
      </c>
    </row>
    <row r="1162" spans="36:40" x14ac:dyDescent="0.25">
      <c r="AJ1162" s="21" t="s">
        <v>460</v>
      </c>
      <c r="AK1162" s="30" t="e">
        <f t="shared" si="72"/>
        <v>#REF!</v>
      </c>
      <c r="AL1162" s="30" t="e">
        <f t="shared" si="71"/>
        <v>#REF!</v>
      </c>
      <c r="AM1162" s="38" t="s">
        <v>5931</v>
      </c>
      <c r="AN1162" s="39" t="s">
        <v>2442</v>
      </c>
    </row>
    <row r="1163" spans="36:40" x14ac:dyDescent="0.25">
      <c r="AJ1163" s="21" t="s">
        <v>460</v>
      </c>
      <c r="AK1163" s="30" t="e">
        <f t="shared" si="72"/>
        <v>#REF!</v>
      </c>
      <c r="AL1163" s="30" t="e">
        <f t="shared" si="71"/>
        <v>#REF!</v>
      </c>
      <c r="AM1163" s="31" t="s">
        <v>5932</v>
      </c>
      <c r="AN1163" s="32" t="s">
        <v>2443</v>
      </c>
    </row>
    <row r="1164" spans="36:40" x14ac:dyDescent="0.25">
      <c r="AJ1164" s="21" t="s">
        <v>462</v>
      </c>
      <c r="AK1164" s="30" t="e">
        <f t="shared" si="72"/>
        <v>#REF!</v>
      </c>
      <c r="AL1164" s="30" t="e">
        <f t="shared" si="71"/>
        <v>#REF!</v>
      </c>
      <c r="AM1164" s="38" t="s">
        <v>2367</v>
      </c>
      <c r="AN1164" s="39" t="s">
        <v>2444</v>
      </c>
    </row>
    <row r="1165" spans="36:40" x14ac:dyDescent="0.25">
      <c r="AJ1165" s="21" t="s">
        <v>462</v>
      </c>
      <c r="AK1165" s="30" t="e">
        <f t="shared" si="72"/>
        <v>#REF!</v>
      </c>
      <c r="AL1165" s="30" t="e">
        <f t="shared" si="71"/>
        <v>#REF!</v>
      </c>
      <c r="AM1165" s="31" t="s">
        <v>2445</v>
      </c>
      <c r="AN1165" s="32" t="s">
        <v>2446</v>
      </c>
    </row>
    <row r="1166" spans="36:40" x14ac:dyDescent="0.25">
      <c r="AJ1166" s="21" t="s">
        <v>462</v>
      </c>
      <c r="AK1166" s="30" t="e">
        <f t="shared" si="72"/>
        <v>#REF!</v>
      </c>
      <c r="AL1166" s="30" t="e">
        <f t="shared" si="71"/>
        <v>#REF!</v>
      </c>
      <c r="AM1166" s="38" t="s">
        <v>5933</v>
      </c>
      <c r="AN1166" s="39" t="s">
        <v>2447</v>
      </c>
    </row>
    <row r="1167" spans="36:40" x14ac:dyDescent="0.25">
      <c r="AJ1167" s="21" t="s">
        <v>462</v>
      </c>
      <c r="AK1167" s="30" t="e">
        <f t="shared" si="72"/>
        <v>#REF!</v>
      </c>
      <c r="AL1167" s="30" t="e">
        <f t="shared" si="71"/>
        <v>#REF!</v>
      </c>
      <c r="AM1167" s="31" t="s">
        <v>2448</v>
      </c>
      <c r="AN1167" s="32" t="s">
        <v>2449</v>
      </c>
    </row>
    <row r="1168" spans="36:40" x14ac:dyDescent="0.25">
      <c r="AJ1168" s="21" t="s">
        <v>464</v>
      </c>
      <c r="AK1168" s="30" t="e">
        <f t="shared" si="72"/>
        <v>#REF!</v>
      </c>
      <c r="AL1168" s="30" t="e">
        <f t="shared" si="71"/>
        <v>#REF!</v>
      </c>
      <c r="AM1168" s="38" t="s">
        <v>2450</v>
      </c>
      <c r="AN1168" s="39" t="s">
        <v>2451</v>
      </c>
    </row>
    <row r="1169" spans="36:40" x14ac:dyDescent="0.25">
      <c r="AJ1169" s="21" t="s">
        <v>464</v>
      </c>
      <c r="AK1169" s="30" t="e">
        <f t="shared" si="72"/>
        <v>#REF!</v>
      </c>
      <c r="AL1169" s="30" t="e">
        <f t="shared" si="71"/>
        <v>#REF!</v>
      </c>
      <c r="AM1169" s="31" t="s">
        <v>2452</v>
      </c>
      <c r="AN1169" s="32" t="s">
        <v>2453</v>
      </c>
    </row>
    <row r="1170" spans="36:40" x14ac:dyDescent="0.25">
      <c r="AJ1170" s="21" t="s">
        <v>464</v>
      </c>
      <c r="AK1170" s="30" t="e">
        <f t="shared" si="72"/>
        <v>#REF!</v>
      </c>
      <c r="AL1170" s="30" t="e">
        <f t="shared" si="71"/>
        <v>#REF!</v>
      </c>
      <c r="AM1170" s="38" t="s">
        <v>2454</v>
      </c>
      <c r="AN1170" s="39" t="s">
        <v>2455</v>
      </c>
    </row>
    <row r="1171" spans="36:40" x14ac:dyDescent="0.25">
      <c r="AJ1171" s="21" t="s">
        <v>464</v>
      </c>
      <c r="AK1171" s="30" t="e">
        <f t="shared" si="72"/>
        <v>#REF!</v>
      </c>
      <c r="AL1171" s="30" t="e">
        <f t="shared" si="71"/>
        <v>#REF!</v>
      </c>
      <c r="AM1171" s="31" t="s">
        <v>2456</v>
      </c>
      <c r="AN1171" s="32" t="s">
        <v>2457</v>
      </c>
    </row>
    <row r="1172" spans="36:40" x14ac:dyDescent="0.25">
      <c r="AJ1172" s="21" t="s">
        <v>464</v>
      </c>
      <c r="AK1172" s="30" t="e">
        <f t="shared" si="72"/>
        <v>#REF!</v>
      </c>
      <c r="AL1172" s="30" t="e">
        <f t="shared" si="71"/>
        <v>#REF!</v>
      </c>
      <c r="AM1172" s="38" t="s">
        <v>2458</v>
      </c>
      <c r="AN1172" s="39" t="s">
        <v>2459</v>
      </c>
    </row>
    <row r="1173" spans="36:40" x14ac:dyDescent="0.25">
      <c r="AJ1173" s="21" t="s">
        <v>464</v>
      </c>
      <c r="AK1173" s="30" t="e">
        <f t="shared" si="72"/>
        <v>#REF!</v>
      </c>
      <c r="AL1173" s="30" t="e">
        <f t="shared" si="71"/>
        <v>#REF!</v>
      </c>
      <c r="AM1173" s="31" t="s">
        <v>2460</v>
      </c>
      <c r="AN1173" s="32" t="s">
        <v>2461</v>
      </c>
    </row>
    <row r="1174" spans="36:40" x14ac:dyDescent="0.25">
      <c r="AJ1174" s="21" t="s">
        <v>464</v>
      </c>
      <c r="AK1174" s="30" t="e">
        <f t="shared" si="72"/>
        <v>#REF!</v>
      </c>
      <c r="AL1174" s="30" t="e">
        <f t="shared" si="71"/>
        <v>#REF!</v>
      </c>
      <c r="AM1174" s="38" t="s">
        <v>2462</v>
      </c>
      <c r="AN1174" s="39" t="s">
        <v>2463</v>
      </c>
    </row>
    <row r="1175" spans="36:40" x14ac:dyDescent="0.25">
      <c r="AJ1175" s="21" t="s">
        <v>464</v>
      </c>
      <c r="AK1175" s="30" t="e">
        <f t="shared" si="72"/>
        <v>#REF!</v>
      </c>
      <c r="AL1175" s="30" t="e">
        <f t="shared" si="71"/>
        <v>#REF!</v>
      </c>
      <c r="AM1175" s="31" t="s">
        <v>2464</v>
      </c>
      <c r="AN1175" s="32" t="s">
        <v>2465</v>
      </c>
    </row>
    <row r="1176" spans="36:40" x14ac:dyDescent="0.25">
      <c r="AJ1176" s="21" t="s">
        <v>464</v>
      </c>
      <c r="AK1176" s="30" t="e">
        <f t="shared" si="72"/>
        <v>#REF!</v>
      </c>
      <c r="AL1176" s="30" t="e">
        <f t="shared" si="71"/>
        <v>#REF!</v>
      </c>
      <c r="AM1176" s="38" t="s">
        <v>6368</v>
      </c>
      <c r="AN1176" s="39" t="s">
        <v>2466</v>
      </c>
    </row>
    <row r="1177" spans="36:40" x14ac:dyDescent="0.25">
      <c r="AJ1177" s="21" t="s">
        <v>34</v>
      </c>
      <c r="AK1177" s="30" t="e">
        <f t="shared" si="72"/>
        <v>#REF!</v>
      </c>
      <c r="AL1177" s="30" t="e">
        <f t="shared" si="71"/>
        <v>#REF!</v>
      </c>
      <c r="AM1177" s="31" t="s">
        <v>2467</v>
      </c>
      <c r="AN1177" s="32" t="s">
        <v>2468</v>
      </c>
    </row>
    <row r="1178" spans="36:40" x14ac:dyDescent="0.25">
      <c r="AJ1178" s="21" t="s">
        <v>34</v>
      </c>
      <c r="AK1178" s="30" t="e">
        <f t="shared" si="72"/>
        <v>#REF!</v>
      </c>
      <c r="AL1178" s="30" t="e">
        <f t="shared" si="71"/>
        <v>#REF!</v>
      </c>
      <c r="AM1178" s="38" t="s">
        <v>2469</v>
      </c>
      <c r="AN1178" s="39" t="s">
        <v>2470</v>
      </c>
    </row>
    <row r="1179" spans="36:40" x14ac:dyDescent="0.25">
      <c r="AJ1179" s="21" t="s">
        <v>34</v>
      </c>
      <c r="AK1179" s="30" t="e">
        <f t="shared" si="72"/>
        <v>#REF!</v>
      </c>
      <c r="AL1179" s="30" t="e">
        <f t="shared" si="71"/>
        <v>#REF!</v>
      </c>
      <c r="AM1179" s="31" t="s">
        <v>466</v>
      </c>
      <c r="AN1179" s="32" t="s">
        <v>2471</v>
      </c>
    </row>
    <row r="1180" spans="36:40" x14ac:dyDescent="0.25">
      <c r="AJ1180" s="21" t="s">
        <v>467</v>
      </c>
      <c r="AK1180" s="30" t="e">
        <f t="shared" si="72"/>
        <v>#REF!</v>
      </c>
      <c r="AL1180" s="30" t="e">
        <f t="shared" si="71"/>
        <v>#REF!</v>
      </c>
      <c r="AM1180" s="38" t="s">
        <v>468</v>
      </c>
      <c r="AN1180" s="39" t="s">
        <v>2472</v>
      </c>
    </row>
    <row r="1181" spans="36:40" x14ac:dyDescent="0.25">
      <c r="AJ1181" s="21" t="s">
        <v>467</v>
      </c>
      <c r="AK1181" s="30" t="e">
        <f t="shared" si="72"/>
        <v>#REF!</v>
      </c>
      <c r="AL1181" s="30" t="e">
        <f t="shared" si="71"/>
        <v>#REF!</v>
      </c>
      <c r="AM1181" s="31" t="s">
        <v>2473</v>
      </c>
      <c r="AN1181" s="32" t="s">
        <v>2474</v>
      </c>
    </row>
    <row r="1182" spans="36:40" x14ac:dyDescent="0.25">
      <c r="AJ1182" s="21" t="s">
        <v>467</v>
      </c>
      <c r="AK1182" s="30" t="e">
        <f t="shared" si="72"/>
        <v>#REF!</v>
      </c>
      <c r="AL1182" s="30" t="e">
        <f t="shared" si="71"/>
        <v>#REF!</v>
      </c>
      <c r="AM1182" s="38" t="s">
        <v>2475</v>
      </c>
      <c r="AN1182" s="39" t="s">
        <v>2476</v>
      </c>
    </row>
    <row r="1183" spans="36:40" x14ac:dyDescent="0.25">
      <c r="AJ1183" s="21" t="s">
        <v>467</v>
      </c>
      <c r="AK1183" s="30" t="e">
        <f t="shared" si="72"/>
        <v>#REF!</v>
      </c>
      <c r="AL1183" s="30" t="e">
        <f t="shared" si="71"/>
        <v>#REF!</v>
      </c>
      <c r="AM1183" s="31" t="s">
        <v>5934</v>
      </c>
      <c r="AN1183" s="32" t="s">
        <v>2477</v>
      </c>
    </row>
    <row r="1184" spans="36:40" x14ac:dyDescent="0.25">
      <c r="AJ1184" s="21" t="s">
        <v>469</v>
      </c>
      <c r="AK1184" s="30" t="e">
        <f t="shared" si="72"/>
        <v>#REF!</v>
      </c>
      <c r="AL1184" s="30" t="e">
        <f t="shared" si="71"/>
        <v>#REF!</v>
      </c>
      <c r="AM1184" s="38" t="s">
        <v>2478</v>
      </c>
      <c r="AN1184" s="39" t="s">
        <v>2479</v>
      </c>
    </row>
    <row r="1185" spans="36:40" x14ac:dyDescent="0.25">
      <c r="AJ1185" s="21" t="s">
        <v>469</v>
      </c>
      <c r="AK1185" s="30" t="e">
        <f t="shared" si="72"/>
        <v>#REF!</v>
      </c>
      <c r="AL1185" s="30" t="e">
        <f t="shared" si="71"/>
        <v>#REF!</v>
      </c>
      <c r="AM1185" s="31" t="s">
        <v>2480</v>
      </c>
      <c r="AN1185" s="32" t="s">
        <v>2481</v>
      </c>
    </row>
    <row r="1186" spans="36:40" x14ac:dyDescent="0.25">
      <c r="AJ1186" s="21" t="s">
        <v>469</v>
      </c>
      <c r="AK1186" s="30" t="e">
        <f t="shared" si="72"/>
        <v>#REF!</v>
      </c>
      <c r="AL1186" s="30" t="e">
        <f t="shared" si="71"/>
        <v>#REF!</v>
      </c>
      <c r="AM1186" s="38" t="s">
        <v>470</v>
      </c>
      <c r="AN1186" s="39" t="s">
        <v>2482</v>
      </c>
    </row>
    <row r="1187" spans="36:40" x14ac:dyDescent="0.25">
      <c r="AJ1187" s="21" t="s">
        <v>471</v>
      </c>
      <c r="AK1187" s="30" t="e">
        <f t="shared" si="72"/>
        <v>#REF!</v>
      </c>
      <c r="AL1187" s="30" t="e">
        <f t="shared" si="71"/>
        <v>#REF!</v>
      </c>
      <c r="AM1187" s="31" t="s">
        <v>472</v>
      </c>
      <c r="AN1187" s="32" t="s">
        <v>2483</v>
      </c>
    </row>
    <row r="1188" spans="36:40" x14ac:dyDescent="0.25">
      <c r="AJ1188" s="21" t="s">
        <v>473</v>
      </c>
      <c r="AK1188" s="30" t="e">
        <f t="shared" si="72"/>
        <v>#REF!</v>
      </c>
      <c r="AL1188" s="30" t="e">
        <f t="shared" si="71"/>
        <v>#REF!</v>
      </c>
      <c r="AM1188" s="38" t="s">
        <v>2484</v>
      </c>
      <c r="AN1188" s="39" t="s">
        <v>2485</v>
      </c>
    </row>
    <row r="1189" spans="36:40" x14ac:dyDescent="0.25">
      <c r="AJ1189" s="21" t="s">
        <v>473</v>
      </c>
      <c r="AK1189" s="30" t="e">
        <f t="shared" si="72"/>
        <v>#REF!</v>
      </c>
      <c r="AL1189" s="30" t="e">
        <f t="shared" si="71"/>
        <v>#REF!</v>
      </c>
      <c r="AM1189" s="31" t="s">
        <v>2486</v>
      </c>
      <c r="AN1189" s="32" t="s">
        <v>2487</v>
      </c>
    </row>
    <row r="1190" spans="36:40" x14ac:dyDescent="0.25">
      <c r="AJ1190" s="21" t="s">
        <v>473</v>
      </c>
      <c r="AK1190" s="30" t="e">
        <f t="shared" si="72"/>
        <v>#REF!</v>
      </c>
      <c r="AL1190" s="30" t="e">
        <f t="shared" si="71"/>
        <v>#REF!</v>
      </c>
      <c r="AM1190" s="38" t="s">
        <v>2488</v>
      </c>
      <c r="AN1190" s="39" t="s">
        <v>2489</v>
      </c>
    </row>
    <row r="1191" spans="36:40" x14ac:dyDescent="0.25">
      <c r="AJ1191" s="21" t="s">
        <v>473</v>
      </c>
      <c r="AK1191" s="30" t="e">
        <f t="shared" si="72"/>
        <v>#REF!</v>
      </c>
      <c r="AL1191" s="30" t="e">
        <f t="shared" si="71"/>
        <v>#REF!</v>
      </c>
      <c r="AM1191" s="31" t="s">
        <v>474</v>
      </c>
      <c r="AN1191" s="32" t="s">
        <v>2490</v>
      </c>
    </row>
    <row r="1192" spans="36:40" x14ac:dyDescent="0.25">
      <c r="AJ1192" s="21" t="s">
        <v>473</v>
      </c>
      <c r="AK1192" s="30" t="e">
        <f t="shared" si="72"/>
        <v>#REF!</v>
      </c>
      <c r="AL1192" s="30" t="e">
        <f t="shared" si="71"/>
        <v>#REF!</v>
      </c>
      <c r="AM1192" s="38" t="s">
        <v>5935</v>
      </c>
      <c r="AN1192" s="39" t="s">
        <v>2491</v>
      </c>
    </row>
    <row r="1193" spans="36:40" x14ac:dyDescent="0.25">
      <c r="AJ1193" s="21" t="s">
        <v>473</v>
      </c>
      <c r="AK1193" s="30" t="e">
        <f t="shared" si="72"/>
        <v>#REF!</v>
      </c>
      <c r="AL1193" s="30" t="e">
        <f t="shared" si="71"/>
        <v>#REF!</v>
      </c>
      <c r="AM1193" s="31" t="s">
        <v>5936</v>
      </c>
      <c r="AN1193" s="32" t="s">
        <v>2492</v>
      </c>
    </row>
    <row r="1194" spans="36:40" x14ac:dyDescent="0.25">
      <c r="AJ1194" s="21" t="s">
        <v>475</v>
      </c>
      <c r="AK1194" s="30" t="e">
        <f t="shared" si="72"/>
        <v>#REF!</v>
      </c>
      <c r="AL1194" s="30" t="e">
        <f t="shared" si="71"/>
        <v>#REF!</v>
      </c>
      <c r="AM1194" s="38" t="s">
        <v>2493</v>
      </c>
      <c r="AN1194" s="39" t="s">
        <v>2494</v>
      </c>
    </row>
    <row r="1195" spans="36:40" x14ac:dyDescent="0.25">
      <c r="AJ1195" s="21" t="s">
        <v>475</v>
      </c>
      <c r="AK1195" s="30" t="e">
        <f t="shared" si="72"/>
        <v>#REF!</v>
      </c>
      <c r="AL1195" s="30" t="e">
        <f t="shared" si="71"/>
        <v>#REF!</v>
      </c>
      <c r="AM1195" s="31" t="s">
        <v>2495</v>
      </c>
      <c r="AN1195" s="32" t="s">
        <v>2496</v>
      </c>
    </row>
    <row r="1196" spans="36:40" x14ac:dyDescent="0.25">
      <c r="AJ1196" s="21" t="s">
        <v>475</v>
      </c>
      <c r="AK1196" s="30" t="e">
        <f t="shared" si="72"/>
        <v>#REF!</v>
      </c>
      <c r="AL1196" s="30" t="e">
        <f t="shared" si="71"/>
        <v>#REF!</v>
      </c>
      <c r="AM1196" s="38" t="s">
        <v>2497</v>
      </c>
      <c r="AN1196" s="39" t="s">
        <v>2498</v>
      </c>
    </row>
    <row r="1197" spans="36:40" x14ac:dyDescent="0.25">
      <c r="AJ1197" s="21" t="s">
        <v>475</v>
      </c>
      <c r="AK1197" s="30" t="e">
        <f t="shared" si="72"/>
        <v>#REF!</v>
      </c>
      <c r="AL1197" s="30" t="e">
        <f t="shared" si="71"/>
        <v>#REF!</v>
      </c>
      <c r="AM1197" s="31" t="s">
        <v>5937</v>
      </c>
      <c r="AN1197" s="32" t="s">
        <v>2499</v>
      </c>
    </row>
    <row r="1198" spans="36:40" x14ac:dyDescent="0.25">
      <c r="AJ1198" s="21" t="s">
        <v>475</v>
      </c>
      <c r="AK1198" s="30" t="e">
        <f t="shared" si="72"/>
        <v>#REF!</v>
      </c>
      <c r="AL1198" s="30" t="e">
        <f t="shared" si="71"/>
        <v>#REF!</v>
      </c>
      <c r="AM1198" s="38" t="s">
        <v>5938</v>
      </c>
      <c r="AN1198" s="39" t="s">
        <v>2500</v>
      </c>
    </row>
    <row r="1199" spans="36:40" x14ac:dyDescent="0.25">
      <c r="AJ1199" s="21" t="s">
        <v>475</v>
      </c>
      <c r="AK1199" s="30" t="e">
        <f t="shared" si="72"/>
        <v>#REF!</v>
      </c>
      <c r="AL1199" s="30" t="e">
        <f t="shared" si="71"/>
        <v>#REF!</v>
      </c>
      <c r="AM1199" s="31" t="s">
        <v>5939</v>
      </c>
      <c r="AN1199" s="32" t="s">
        <v>2501</v>
      </c>
    </row>
    <row r="1200" spans="36:40" x14ac:dyDescent="0.25">
      <c r="AJ1200" s="21" t="s">
        <v>477</v>
      </c>
      <c r="AK1200" s="30" t="e">
        <f t="shared" si="72"/>
        <v>#REF!</v>
      </c>
      <c r="AL1200" s="30" t="e">
        <f t="shared" si="71"/>
        <v>#REF!</v>
      </c>
      <c r="AM1200" s="38" t="s">
        <v>2502</v>
      </c>
      <c r="AN1200" s="39" t="s">
        <v>2503</v>
      </c>
    </row>
    <row r="1201" spans="36:40" x14ac:dyDescent="0.25">
      <c r="AJ1201" s="21" t="s">
        <v>477</v>
      </c>
      <c r="AK1201" s="30" t="e">
        <f t="shared" si="72"/>
        <v>#REF!</v>
      </c>
      <c r="AL1201" s="30" t="e">
        <f t="shared" si="71"/>
        <v>#REF!</v>
      </c>
      <c r="AM1201" s="31" t="s">
        <v>2504</v>
      </c>
      <c r="AN1201" s="32" t="s">
        <v>2505</v>
      </c>
    </row>
    <row r="1202" spans="36:40" x14ac:dyDescent="0.25">
      <c r="AJ1202" s="21" t="s">
        <v>477</v>
      </c>
      <c r="AK1202" s="30" t="e">
        <f t="shared" si="72"/>
        <v>#REF!</v>
      </c>
      <c r="AL1202" s="30" t="e">
        <f t="shared" si="71"/>
        <v>#REF!</v>
      </c>
      <c r="AM1202" s="38" t="s">
        <v>2506</v>
      </c>
      <c r="AN1202" s="39" t="s">
        <v>2507</v>
      </c>
    </row>
    <row r="1203" spans="36:40" x14ac:dyDescent="0.25">
      <c r="AJ1203" s="21" t="s">
        <v>477</v>
      </c>
      <c r="AK1203" s="30" t="e">
        <f t="shared" si="72"/>
        <v>#REF!</v>
      </c>
      <c r="AL1203" s="30" t="e">
        <f t="shared" si="71"/>
        <v>#REF!</v>
      </c>
      <c r="AM1203" s="31" t="s">
        <v>2508</v>
      </c>
      <c r="AN1203" s="32" t="s">
        <v>2509</v>
      </c>
    </row>
    <row r="1204" spans="36:40" x14ac:dyDescent="0.25">
      <c r="AJ1204" s="21" t="s">
        <v>479</v>
      </c>
      <c r="AK1204" s="30" t="e">
        <f t="shared" si="72"/>
        <v>#REF!</v>
      </c>
      <c r="AL1204" s="30" t="e">
        <f t="shared" si="71"/>
        <v>#REF!</v>
      </c>
      <c r="AM1204" s="38" t="s">
        <v>2510</v>
      </c>
      <c r="AN1204" s="39" t="s">
        <v>2511</v>
      </c>
    </row>
    <row r="1205" spans="36:40" x14ac:dyDescent="0.25">
      <c r="AJ1205" s="21" t="s">
        <v>479</v>
      </c>
      <c r="AK1205" s="30" t="e">
        <f t="shared" si="72"/>
        <v>#REF!</v>
      </c>
      <c r="AL1205" s="30" t="e">
        <f t="shared" si="71"/>
        <v>#REF!</v>
      </c>
      <c r="AM1205" s="31" t="s">
        <v>480</v>
      </c>
      <c r="AN1205" s="32" t="s">
        <v>2512</v>
      </c>
    </row>
    <row r="1206" spans="36:40" x14ac:dyDescent="0.25">
      <c r="AJ1206" s="21" t="s">
        <v>479</v>
      </c>
      <c r="AK1206" s="30" t="e">
        <f t="shared" si="72"/>
        <v>#REF!</v>
      </c>
      <c r="AL1206" s="30" t="e">
        <f t="shared" si="71"/>
        <v>#REF!</v>
      </c>
      <c r="AM1206" s="38" t="s">
        <v>2513</v>
      </c>
      <c r="AN1206" s="39" t="s">
        <v>2514</v>
      </c>
    </row>
    <row r="1207" spans="36:40" x14ac:dyDescent="0.25">
      <c r="AJ1207" s="21" t="s">
        <v>216</v>
      </c>
      <c r="AK1207" s="30" t="e">
        <f t="shared" si="72"/>
        <v>#REF!</v>
      </c>
      <c r="AL1207" s="30" t="e">
        <f t="shared" si="71"/>
        <v>#REF!</v>
      </c>
      <c r="AM1207" s="31" t="s">
        <v>2515</v>
      </c>
      <c r="AN1207" s="32" t="s">
        <v>2516</v>
      </c>
    </row>
    <row r="1208" spans="36:40" x14ac:dyDescent="0.25">
      <c r="AJ1208" s="21" t="s">
        <v>216</v>
      </c>
      <c r="AK1208" s="30" t="e">
        <f t="shared" si="72"/>
        <v>#REF!</v>
      </c>
      <c r="AL1208" s="30" t="e">
        <f t="shared" si="71"/>
        <v>#REF!</v>
      </c>
      <c r="AM1208" s="38" t="s">
        <v>2517</v>
      </c>
      <c r="AN1208" s="39" t="s">
        <v>2518</v>
      </c>
    </row>
    <row r="1209" spans="36:40" x14ac:dyDescent="0.25">
      <c r="AJ1209" s="21" t="s">
        <v>216</v>
      </c>
      <c r="AK1209" s="30" t="e">
        <f t="shared" si="72"/>
        <v>#REF!</v>
      </c>
      <c r="AL1209" s="30" t="e">
        <f t="shared" si="71"/>
        <v>#REF!</v>
      </c>
      <c r="AM1209" s="31" t="s">
        <v>908</v>
      </c>
      <c r="AN1209" s="32" t="s">
        <v>2519</v>
      </c>
    </row>
    <row r="1210" spans="36:40" x14ac:dyDescent="0.25">
      <c r="AJ1210" s="21" t="s">
        <v>216</v>
      </c>
      <c r="AK1210" s="30" t="e">
        <f t="shared" si="72"/>
        <v>#REF!</v>
      </c>
      <c r="AL1210" s="30" t="e">
        <f t="shared" si="71"/>
        <v>#REF!</v>
      </c>
      <c r="AM1210" s="38" t="s">
        <v>2520</v>
      </c>
      <c r="AN1210" s="39" t="s">
        <v>2521</v>
      </c>
    </row>
    <row r="1211" spans="36:40" x14ac:dyDescent="0.25">
      <c r="AJ1211" s="21" t="s">
        <v>216</v>
      </c>
      <c r="AK1211" s="30" t="e">
        <f t="shared" si="72"/>
        <v>#REF!</v>
      </c>
      <c r="AL1211" s="30" t="e">
        <f t="shared" si="71"/>
        <v>#REF!</v>
      </c>
      <c r="AM1211" s="31" t="s">
        <v>2522</v>
      </c>
      <c r="AN1211" s="32" t="s">
        <v>2523</v>
      </c>
    </row>
    <row r="1212" spans="36:40" x14ac:dyDescent="0.25">
      <c r="AJ1212" s="21" t="s">
        <v>216</v>
      </c>
      <c r="AK1212" s="30" t="e">
        <f t="shared" si="72"/>
        <v>#REF!</v>
      </c>
      <c r="AL1212" s="30" t="e">
        <f t="shared" si="71"/>
        <v>#REF!</v>
      </c>
      <c r="AM1212" s="38" t="s">
        <v>2524</v>
      </c>
      <c r="AN1212" s="39" t="s">
        <v>2525</v>
      </c>
    </row>
    <row r="1213" spans="36:40" x14ac:dyDescent="0.25">
      <c r="AJ1213" s="21" t="s">
        <v>216</v>
      </c>
      <c r="AK1213" s="30" t="e">
        <f t="shared" si="72"/>
        <v>#REF!</v>
      </c>
      <c r="AL1213" s="30" t="e">
        <f t="shared" si="71"/>
        <v>#REF!</v>
      </c>
      <c r="AM1213" s="31" t="s">
        <v>1216</v>
      </c>
      <c r="AN1213" s="32" t="s">
        <v>2526</v>
      </c>
    </row>
    <row r="1214" spans="36:40" x14ac:dyDescent="0.25">
      <c r="AJ1214" s="21" t="s">
        <v>216</v>
      </c>
      <c r="AK1214" s="30" t="e">
        <f t="shared" si="72"/>
        <v>#REF!</v>
      </c>
      <c r="AL1214" s="30" t="e">
        <f t="shared" si="71"/>
        <v>#REF!</v>
      </c>
      <c r="AM1214" s="38" t="s">
        <v>5940</v>
      </c>
      <c r="AN1214" s="39" t="s">
        <v>2527</v>
      </c>
    </row>
    <row r="1215" spans="36:40" x14ac:dyDescent="0.25">
      <c r="AJ1215" s="21" t="s">
        <v>216</v>
      </c>
      <c r="AK1215" s="30" t="e">
        <f t="shared" si="72"/>
        <v>#REF!</v>
      </c>
      <c r="AL1215" s="30" t="e">
        <f t="shared" si="71"/>
        <v>#REF!</v>
      </c>
      <c r="AM1215" s="31" t="s">
        <v>5941</v>
      </c>
      <c r="AN1215" s="32" t="s">
        <v>2528</v>
      </c>
    </row>
    <row r="1216" spans="36:40" x14ac:dyDescent="0.25">
      <c r="AJ1216" s="21" t="s">
        <v>216</v>
      </c>
      <c r="AK1216" s="30" t="e">
        <f t="shared" si="72"/>
        <v>#REF!</v>
      </c>
      <c r="AL1216" s="30" t="e">
        <f t="shared" si="71"/>
        <v>#REF!</v>
      </c>
      <c r="AM1216" s="38" t="s">
        <v>5942</v>
      </c>
      <c r="AN1216" s="39" t="s">
        <v>2529</v>
      </c>
    </row>
    <row r="1217" spans="36:40" x14ac:dyDescent="0.25">
      <c r="AJ1217" s="21" t="s">
        <v>219</v>
      </c>
      <c r="AK1217" s="30" t="e">
        <f t="shared" si="72"/>
        <v>#REF!</v>
      </c>
      <c r="AL1217" s="30" t="e">
        <f t="shared" si="71"/>
        <v>#REF!</v>
      </c>
      <c r="AM1217" s="31" t="s">
        <v>220</v>
      </c>
      <c r="AN1217" s="32" t="s">
        <v>2530</v>
      </c>
    </row>
    <row r="1218" spans="36:40" x14ac:dyDescent="0.25">
      <c r="AJ1218" s="21" t="s">
        <v>219</v>
      </c>
      <c r="AK1218" s="30" t="e">
        <f t="shared" si="72"/>
        <v>#REF!</v>
      </c>
      <c r="AL1218" s="30" t="e">
        <f t="shared" ref="AL1218:AL1281" si="73">CONCATENATE(AJ1218,AK1218)</f>
        <v>#REF!</v>
      </c>
      <c r="AM1218" s="38" t="s">
        <v>2531</v>
      </c>
      <c r="AN1218" s="39" t="s">
        <v>2532</v>
      </c>
    </row>
    <row r="1219" spans="36:40" x14ac:dyDescent="0.25">
      <c r="AJ1219" s="21" t="s">
        <v>219</v>
      </c>
      <c r="AK1219" s="30" t="e">
        <f t="shared" ref="AK1219:AK1282" si="74">AK1218+1</f>
        <v>#REF!</v>
      </c>
      <c r="AL1219" s="30" t="e">
        <f t="shared" si="73"/>
        <v>#REF!</v>
      </c>
      <c r="AM1219" s="31" t="s">
        <v>2533</v>
      </c>
      <c r="AN1219" s="32" t="s">
        <v>2534</v>
      </c>
    </row>
    <row r="1220" spans="36:40" x14ac:dyDescent="0.25">
      <c r="AJ1220" s="21" t="s">
        <v>219</v>
      </c>
      <c r="AK1220" s="30" t="e">
        <f t="shared" si="74"/>
        <v>#REF!</v>
      </c>
      <c r="AL1220" s="30" t="e">
        <f t="shared" si="73"/>
        <v>#REF!</v>
      </c>
      <c r="AM1220" s="38" t="s">
        <v>2535</v>
      </c>
      <c r="AN1220" s="39" t="s">
        <v>2536</v>
      </c>
    </row>
    <row r="1221" spans="36:40" x14ac:dyDescent="0.25">
      <c r="AJ1221" s="21" t="s">
        <v>219</v>
      </c>
      <c r="AK1221" s="30" t="e">
        <f t="shared" si="74"/>
        <v>#REF!</v>
      </c>
      <c r="AL1221" s="30" t="e">
        <f t="shared" si="73"/>
        <v>#REF!</v>
      </c>
      <c r="AM1221" s="31" t="s">
        <v>2537</v>
      </c>
      <c r="AN1221" s="32" t="s">
        <v>2538</v>
      </c>
    </row>
    <row r="1222" spans="36:40" x14ac:dyDescent="0.25">
      <c r="AJ1222" s="21" t="s">
        <v>219</v>
      </c>
      <c r="AK1222" s="30" t="e">
        <f t="shared" si="74"/>
        <v>#REF!</v>
      </c>
      <c r="AL1222" s="30" t="e">
        <f t="shared" si="73"/>
        <v>#REF!</v>
      </c>
      <c r="AM1222" s="38" t="s">
        <v>2539</v>
      </c>
      <c r="AN1222" s="39" t="s">
        <v>2540</v>
      </c>
    </row>
    <row r="1223" spans="36:40" x14ac:dyDescent="0.25">
      <c r="AJ1223" s="21" t="s">
        <v>219</v>
      </c>
      <c r="AK1223" s="30" t="e">
        <f t="shared" si="74"/>
        <v>#REF!</v>
      </c>
      <c r="AL1223" s="30" t="e">
        <f t="shared" si="73"/>
        <v>#REF!</v>
      </c>
      <c r="AM1223" s="31" t="s">
        <v>2541</v>
      </c>
      <c r="AN1223" s="32" t="s">
        <v>2542</v>
      </c>
    </row>
    <row r="1224" spans="36:40" x14ac:dyDescent="0.25">
      <c r="AJ1224" s="21" t="s">
        <v>219</v>
      </c>
      <c r="AK1224" s="30" t="e">
        <f t="shared" si="74"/>
        <v>#REF!</v>
      </c>
      <c r="AL1224" s="30" t="e">
        <f t="shared" si="73"/>
        <v>#REF!</v>
      </c>
      <c r="AM1224" s="38" t="s">
        <v>2543</v>
      </c>
      <c r="AN1224" s="39" t="s">
        <v>2544</v>
      </c>
    </row>
    <row r="1225" spans="36:40" x14ac:dyDescent="0.25">
      <c r="AJ1225" s="21" t="s">
        <v>219</v>
      </c>
      <c r="AK1225" s="30" t="e">
        <f t="shared" si="74"/>
        <v>#REF!</v>
      </c>
      <c r="AL1225" s="30" t="e">
        <f t="shared" si="73"/>
        <v>#REF!</v>
      </c>
      <c r="AM1225" s="31" t="s">
        <v>2545</v>
      </c>
      <c r="AN1225" s="32" t="s">
        <v>2546</v>
      </c>
    </row>
    <row r="1226" spans="36:40" x14ac:dyDescent="0.25">
      <c r="AJ1226" s="21" t="s">
        <v>219</v>
      </c>
      <c r="AK1226" s="30" t="e">
        <f t="shared" si="74"/>
        <v>#REF!</v>
      </c>
      <c r="AL1226" s="30" t="e">
        <f t="shared" si="73"/>
        <v>#REF!</v>
      </c>
      <c r="AM1226" s="38" t="s">
        <v>5943</v>
      </c>
      <c r="AN1226" s="39" t="s">
        <v>2547</v>
      </c>
    </row>
    <row r="1227" spans="36:40" x14ac:dyDescent="0.25">
      <c r="AJ1227" s="21" t="s">
        <v>219</v>
      </c>
      <c r="AK1227" s="30" t="e">
        <f t="shared" si="74"/>
        <v>#REF!</v>
      </c>
      <c r="AL1227" s="30" t="e">
        <f t="shared" si="73"/>
        <v>#REF!</v>
      </c>
      <c r="AM1227" s="31" t="s">
        <v>5944</v>
      </c>
      <c r="AN1227" s="32" t="s">
        <v>2548</v>
      </c>
    </row>
    <row r="1228" spans="36:40" x14ac:dyDescent="0.25">
      <c r="AJ1228" s="21" t="s">
        <v>219</v>
      </c>
      <c r="AK1228" s="30" t="e">
        <f t="shared" si="74"/>
        <v>#REF!</v>
      </c>
      <c r="AL1228" s="30" t="e">
        <f t="shared" si="73"/>
        <v>#REF!</v>
      </c>
      <c r="AM1228" s="38" t="s">
        <v>5945</v>
      </c>
      <c r="AN1228" s="39" t="s">
        <v>2549</v>
      </c>
    </row>
    <row r="1229" spans="36:40" x14ac:dyDescent="0.25">
      <c r="AJ1229" s="21" t="s">
        <v>219</v>
      </c>
      <c r="AK1229" s="30" t="e">
        <f t="shared" si="74"/>
        <v>#REF!</v>
      </c>
      <c r="AL1229" s="30" t="e">
        <f t="shared" si="73"/>
        <v>#REF!</v>
      </c>
      <c r="AM1229" s="31" t="s">
        <v>5946</v>
      </c>
      <c r="AN1229" s="32" t="s">
        <v>2550</v>
      </c>
    </row>
    <row r="1230" spans="36:40" x14ac:dyDescent="0.25">
      <c r="AJ1230" s="21" t="s">
        <v>219</v>
      </c>
      <c r="AK1230" s="30" t="e">
        <f t="shared" si="74"/>
        <v>#REF!</v>
      </c>
      <c r="AL1230" s="30" t="e">
        <f t="shared" si="73"/>
        <v>#REF!</v>
      </c>
      <c r="AM1230" s="38" t="s">
        <v>5947</v>
      </c>
      <c r="AN1230" s="39" t="s">
        <v>2551</v>
      </c>
    </row>
    <row r="1231" spans="36:40" x14ac:dyDescent="0.25">
      <c r="AJ1231" s="21" t="s">
        <v>219</v>
      </c>
      <c r="AK1231" s="30" t="e">
        <f t="shared" si="74"/>
        <v>#REF!</v>
      </c>
      <c r="AL1231" s="30" t="e">
        <f t="shared" si="73"/>
        <v>#REF!</v>
      </c>
      <c r="AM1231" s="31" t="s">
        <v>5948</v>
      </c>
      <c r="AN1231" s="32" t="s">
        <v>2552</v>
      </c>
    </row>
    <row r="1232" spans="36:40" x14ac:dyDescent="0.25">
      <c r="AJ1232" s="21" t="s">
        <v>219</v>
      </c>
      <c r="AK1232" s="30" t="e">
        <f t="shared" si="74"/>
        <v>#REF!</v>
      </c>
      <c r="AL1232" s="30" t="e">
        <f t="shared" si="73"/>
        <v>#REF!</v>
      </c>
      <c r="AM1232" s="38" t="s">
        <v>5949</v>
      </c>
      <c r="AN1232" s="39" t="s">
        <v>2553</v>
      </c>
    </row>
    <row r="1233" spans="36:40" x14ac:dyDescent="0.25">
      <c r="AJ1233" s="21" t="s">
        <v>237</v>
      </c>
      <c r="AK1233" s="30" t="e">
        <f t="shared" si="74"/>
        <v>#REF!</v>
      </c>
      <c r="AL1233" s="30" t="e">
        <f t="shared" si="73"/>
        <v>#REF!</v>
      </c>
      <c r="AM1233" s="31" t="s">
        <v>2554</v>
      </c>
      <c r="AN1233" s="32" t="s">
        <v>2555</v>
      </c>
    </row>
    <row r="1234" spans="36:40" x14ac:dyDescent="0.25">
      <c r="AJ1234" s="21" t="s">
        <v>237</v>
      </c>
      <c r="AK1234" s="30" t="e">
        <f t="shared" si="74"/>
        <v>#REF!</v>
      </c>
      <c r="AL1234" s="30" t="e">
        <f t="shared" si="73"/>
        <v>#REF!</v>
      </c>
      <c r="AM1234" s="38" t="s">
        <v>2556</v>
      </c>
      <c r="AN1234" s="39" t="s">
        <v>2557</v>
      </c>
    </row>
    <row r="1235" spans="36:40" x14ac:dyDescent="0.25">
      <c r="AJ1235" s="21" t="s">
        <v>237</v>
      </c>
      <c r="AK1235" s="30" t="e">
        <f t="shared" si="74"/>
        <v>#REF!</v>
      </c>
      <c r="AL1235" s="30" t="e">
        <f t="shared" si="73"/>
        <v>#REF!</v>
      </c>
      <c r="AM1235" s="31" t="s">
        <v>2558</v>
      </c>
      <c r="AN1235" s="32" t="s">
        <v>2559</v>
      </c>
    </row>
    <row r="1236" spans="36:40" x14ac:dyDescent="0.25">
      <c r="AJ1236" s="21" t="s">
        <v>237</v>
      </c>
      <c r="AK1236" s="30" t="e">
        <f t="shared" si="74"/>
        <v>#REF!</v>
      </c>
      <c r="AL1236" s="30" t="e">
        <f t="shared" si="73"/>
        <v>#REF!</v>
      </c>
      <c r="AM1236" s="38" t="s">
        <v>2560</v>
      </c>
      <c r="AN1236" s="39" t="s">
        <v>2561</v>
      </c>
    </row>
    <row r="1237" spans="36:40" x14ac:dyDescent="0.25">
      <c r="AJ1237" s="21" t="s">
        <v>237</v>
      </c>
      <c r="AK1237" s="30" t="e">
        <f t="shared" si="74"/>
        <v>#REF!</v>
      </c>
      <c r="AL1237" s="30" t="e">
        <f t="shared" si="73"/>
        <v>#REF!</v>
      </c>
      <c r="AM1237" s="31" t="s">
        <v>1549</v>
      </c>
      <c r="AN1237" s="32" t="s">
        <v>2562</v>
      </c>
    </row>
    <row r="1238" spans="36:40" x14ac:dyDescent="0.25">
      <c r="AJ1238" s="21" t="s">
        <v>237</v>
      </c>
      <c r="AK1238" s="30" t="e">
        <f t="shared" si="74"/>
        <v>#REF!</v>
      </c>
      <c r="AL1238" s="30" t="e">
        <f t="shared" si="73"/>
        <v>#REF!</v>
      </c>
      <c r="AM1238" s="38" t="s">
        <v>2563</v>
      </c>
      <c r="AN1238" s="39" t="s">
        <v>2564</v>
      </c>
    </row>
    <row r="1239" spans="36:40" x14ac:dyDescent="0.25">
      <c r="AJ1239" s="21" t="s">
        <v>237</v>
      </c>
      <c r="AK1239" s="30" t="e">
        <f t="shared" si="74"/>
        <v>#REF!</v>
      </c>
      <c r="AL1239" s="30" t="e">
        <f t="shared" si="73"/>
        <v>#REF!</v>
      </c>
      <c r="AM1239" s="31" t="s">
        <v>2565</v>
      </c>
      <c r="AN1239" s="32" t="s">
        <v>2566</v>
      </c>
    </row>
    <row r="1240" spans="36:40" x14ac:dyDescent="0.25">
      <c r="AJ1240" s="21" t="s">
        <v>237</v>
      </c>
      <c r="AK1240" s="30" t="e">
        <f t="shared" si="74"/>
        <v>#REF!</v>
      </c>
      <c r="AL1240" s="30" t="e">
        <f t="shared" si="73"/>
        <v>#REF!</v>
      </c>
      <c r="AM1240" s="38" t="s">
        <v>2567</v>
      </c>
      <c r="AN1240" s="39" t="s">
        <v>2568</v>
      </c>
    </row>
    <row r="1241" spans="36:40" x14ac:dyDescent="0.25">
      <c r="AJ1241" s="21" t="s">
        <v>237</v>
      </c>
      <c r="AK1241" s="30" t="e">
        <f t="shared" si="74"/>
        <v>#REF!</v>
      </c>
      <c r="AL1241" s="30" t="e">
        <f t="shared" si="73"/>
        <v>#REF!</v>
      </c>
      <c r="AM1241" s="31" t="s">
        <v>2569</v>
      </c>
      <c r="AN1241" s="32" t="s">
        <v>2570</v>
      </c>
    </row>
    <row r="1242" spans="36:40" x14ac:dyDescent="0.25">
      <c r="AJ1242" s="21" t="s">
        <v>237</v>
      </c>
      <c r="AK1242" s="30" t="e">
        <f t="shared" si="74"/>
        <v>#REF!</v>
      </c>
      <c r="AL1242" s="30" t="e">
        <f t="shared" si="73"/>
        <v>#REF!</v>
      </c>
      <c r="AM1242" s="38" t="s">
        <v>2571</v>
      </c>
      <c r="AN1242" s="39" t="s">
        <v>2572</v>
      </c>
    </row>
    <row r="1243" spans="36:40" x14ac:dyDescent="0.25">
      <c r="AJ1243" s="21" t="s">
        <v>237</v>
      </c>
      <c r="AK1243" s="30" t="e">
        <f t="shared" si="74"/>
        <v>#REF!</v>
      </c>
      <c r="AL1243" s="30" t="e">
        <f t="shared" si="73"/>
        <v>#REF!</v>
      </c>
      <c r="AM1243" s="31" t="s">
        <v>2573</v>
      </c>
      <c r="AN1243" s="32" t="s">
        <v>2574</v>
      </c>
    </row>
    <row r="1244" spans="36:40" x14ac:dyDescent="0.25">
      <c r="AJ1244" s="21" t="s">
        <v>237</v>
      </c>
      <c r="AK1244" s="30" t="e">
        <f t="shared" si="74"/>
        <v>#REF!</v>
      </c>
      <c r="AL1244" s="30" t="e">
        <f t="shared" si="73"/>
        <v>#REF!</v>
      </c>
      <c r="AM1244" s="38" t="s">
        <v>2575</v>
      </c>
      <c r="AN1244" s="39" t="s">
        <v>2576</v>
      </c>
    </row>
    <row r="1245" spans="36:40" x14ac:dyDescent="0.25">
      <c r="AJ1245" s="21" t="s">
        <v>237</v>
      </c>
      <c r="AK1245" s="30" t="e">
        <f t="shared" si="74"/>
        <v>#REF!</v>
      </c>
      <c r="AL1245" s="30" t="e">
        <f t="shared" si="73"/>
        <v>#REF!</v>
      </c>
      <c r="AM1245" s="31" t="s">
        <v>5950</v>
      </c>
      <c r="AN1245" s="32" t="s">
        <v>2577</v>
      </c>
    </row>
    <row r="1246" spans="36:40" x14ac:dyDescent="0.25">
      <c r="AJ1246" s="21" t="s">
        <v>237</v>
      </c>
      <c r="AK1246" s="30" t="e">
        <f t="shared" si="74"/>
        <v>#REF!</v>
      </c>
      <c r="AL1246" s="30" t="e">
        <f t="shared" si="73"/>
        <v>#REF!</v>
      </c>
      <c r="AM1246" s="38" t="s">
        <v>5951</v>
      </c>
      <c r="AN1246" s="39" t="s">
        <v>2578</v>
      </c>
    </row>
    <row r="1247" spans="36:40" x14ac:dyDescent="0.25">
      <c r="AJ1247" s="21" t="s">
        <v>237</v>
      </c>
      <c r="AK1247" s="30" t="e">
        <f t="shared" si="74"/>
        <v>#REF!</v>
      </c>
      <c r="AL1247" s="30" t="e">
        <f t="shared" si="73"/>
        <v>#REF!</v>
      </c>
      <c r="AM1247" s="31" t="s">
        <v>5952</v>
      </c>
      <c r="AN1247" s="32" t="s">
        <v>2579</v>
      </c>
    </row>
    <row r="1248" spans="36:40" x14ac:dyDescent="0.25">
      <c r="AJ1248" s="21" t="s">
        <v>237</v>
      </c>
      <c r="AK1248" s="30" t="e">
        <f t="shared" si="74"/>
        <v>#REF!</v>
      </c>
      <c r="AL1248" s="30" t="e">
        <f t="shared" si="73"/>
        <v>#REF!</v>
      </c>
      <c r="AM1248" s="38" t="s">
        <v>5953</v>
      </c>
      <c r="AN1248" s="39" t="s">
        <v>2580</v>
      </c>
    </row>
    <row r="1249" spans="36:40" x14ac:dyDescent="0.25">
      <c r="AJ1249" s="21" t="s">
        <v>248</v>
      </c>
      <c r="AK1249" s="30" t="e">
        <f t="shared" si="74"/>
        <v>#REF!</v>
      </c>
      <c r="AL1249" s="30" t="e">
        <f t="shared" si="73"/>
        <v>#REF!</v>
      </c>
      <c r="AM1249" s="31" t="s">
        <v>2581</v>
      </c>
      <c r="AN1249" s="32" t="s">
        <v>2582</v>
      </c>
    </row>
    <row r="1250" spans="36:40" x14ac:dyDescent="0.25">
      <c r="AJ1250" s="21" t="s">
        <v>248</v>
      </c>
      <c r="AK1250" s="30" t="e">
        <f t="shared" si="74"/>
        <v>#REF!</v>
      </c>
      <c r="AL1250" s="30" t="e">
        <f t="shared" si="73"/>
        <v>#REF!</v>
      </c>
      <c r="AM1250" s="38" t="s">
        <v>2583</v>
      </c>
      <c r="AN1250" s="39" t="s">
        <v>2584</v>
      </c>
    </row>
    <row r="1251" spans="36:40" x14ac:dyDescent="0.25">
      <c r="AJ1251" s="21" t="s">
        <v>248</v>
      </c>
      <c r="AK1251" s="30" t="e">
        <f t="shared" si="74"/>
        <v>#REF!</v>
      </c>
      <c r="AL1251" s="30" t="e">
        <f t="shared" si="73"/>
        <v>#REF!</v>
      </c>
      <c r="AM1251" s="31" t="s">
        <v>249</v>
      </c>
      <c r="AN1251" s="32" t="s">
        <v>2585</v>
      </c>
    </row>
    <row r="1252" spans="36:40" x14ac:dyDescent="0.25">
      <c r="AJ1252" s="21" t="s">
        <v>248</v>
      </c>
      <c r="AK1252" s="30" t="e">
        <f t="shared" si="74"/>
        <v>#REF!</v>
      </c>
      <c r="AL1252" s="30" t="e">
        <f t="shared" si="73"/>
        <v>#REF!</v>
      </c>
      <c r="AM1252" s="38" t="s">
        <v>2586</v>
      </c>
      <c r="AN1252" s="39" t="s">
        <v>2587</v>
      </c>
    </row>
    <row r="1253" spans="36:40" x14ac:dyDescent="0.25">
      <c r="AJ1253" s="21" t="s">
        <v>248</v>
      </c>
      <c r="AK1253" s="30" t="e">
        <f t="shared" si="74"/>
        <v>#REF!</v>
      </c>
      <c r="AL1253" s="30" t="e">
        <f t="shared" si="73"/>
        <v>#REF!</v>
      </c>
      <c r="AM1253" s="31" t="s">
        <v>2588</v>
      </c>
      <c r="AN1253" s="32" t="s">
        <v>2589</v>
      </c>
    </row>
    <row r="1254" spans="36:40" x14ac:dyDescent="0.25">
      <c r="AJ1254" s="21" t="s">
        <v>248</v>
      </c>
      <c r="AK1254" s="30" t="e">
        <f t="shared" si="74"/>
        <v>#REF!</v>
      </c>
      <c r="AL1254" s="30" t="e">
        <f t="shared" si="73"/>
        <v>#REF!</v>
      </c>
      <c r="AM1254" s="38" t="s">
        <v>5954</v>
      </c>
      <c r="AN1254" s="39" t="s">
        <v>2590</v>
      </c>
    </row>
    <row r="1255" spans="36:40" x14ac:dyDescent="0.25">
      <c r="AJ1255" s="21" t="s">
        <v>248</v>
      </c>
      <c r="AK1255" s="30" t="e">
        <f t="shared" si="74"/>
        <v>#REF!</v>
      </c>
      <c r="AL1255" s="30" t="e">
        <f t="shared" si="73"/>
        <v>#REF!</v>
      </c>
      <c r="AM1255" s="31" t="s">
        <v>5955</v>
      </c>
      <c r="AN1255" s="32" t="s">
        <v>2591</v>
      </c>
    </row>
    <row r="1256" spans="36:40" x14ac:dyDescent="0.25">
      <c r="AJ1256" s="21" t="s">
        <v>248</v>
      </c>
      <c r="AK1256" s="30" t="e">
        <f t="shared" si="74"/>
        <v>#REF!</v>
      </c>
      <c r="AL1256" s="30" t="e">
        <f t="shared" si="73"/>
        <v>#REF!</v>
      </c>
      <c r="AM1256" s="38" t="s">
        <v>5956</v>
      </c>
      <c r="AN1256" s="39" t="s">
        <v>2592</v>
      </c>
    </row>
    <row r="1257" spans="36:40" x14ac:dyDescent="0.25">
      <c r="AJ1257" s="21" t="s">
        <v>248</v>
      </c>
      <c r="AK1257" s="30" t="e">
        <f t="shared" si="74"/>
        <v>#REF!</v>
      </c>
      <c r="AL1257" s="30" t="e">
        <f t="shared" si="73"/>
        <v>#REF!</v>
      </c>
      <c r="AM1257" s="31" t="s">
        <v>5957</v>
      </c>
      <c r="AN1257" s="32" t="s">
        <v>2593</v>
      </c>
    </row>
    <row r="1258" spans="36:40" x14ac:dyDescent="0.25">
      <c r="AJ1258" s="21" t="s">
        <v>248</v>
      </c>
      <c r="AK1258" s="30" t="e">
        <f t="shared" si="74"/>
        <v>#REF!</v>
      </c>
      <c r="AL1258" s="30" t="e">
        <f t="shared" si="73"/>
        <v>#REF!</v>
      </c>
      <c r="AM1258" s="38" t="s">
        <v>5958</v>
      </c>
      <c r="AN1258" s="39" t="s">
        <v>2594</v>
      </c>
    </row>
    <row r="1259" spans="36:40" x14ac:dyDescent="0.25">
      <c r="AJ1259" s="21" t="s">
        <v>251</v>
      </c>
      <c r="AK1259" s="30" t="e">
        <f t="shared" si="74"/>
        <v>#REF!</v>
      </c>
      <c r="AL1259" s="30" t="e">
        <f t="shared" si="73"/>
        <v>#REF!</v>
      </c>
      <c r="AM1259" s="31" t="s">
        <v>2595</v>
      </c>
      <c r="AN1259" s="32" t="s">
        <v>2596</v>
      </c>
    </row>
    <row r="1260" spans="36:40" x14ac:dyDescent="0.25">
      <c r="AJ1260" s="21" t="s">
        <v>251</v>
      </c>
      <c r="AK1260" s="30" t="e">
        <f t="shared" si="74"/>
        <v>#REF!</v>
      </c>
      <c r="AL1260" s="30" t="e">
        <f t="shared" si="73"/>
        <v>#REF!</v>
      </c>
      <c r="AM1260" s="38" t="s">
        <v>2597</v>
      </c>
      <c r="AN1260" s="39" t="s">
        <v>2598</v>
      </c>
    </row>
    <row r="1261" spans="36:40" x14ac:dyDescent="0.25">
      <c r="AJ1261" s="21" t="s">
        <v>251</v>
      </c>
      <c r="AK1261" s="30" t="e">
        <f t="shared" si="74"/>
        <v>#REF!</v>
      </c>
      <c r="AL1261" s="30" t="e">
        <f t="shared" si="73"/>
        <v>#REF!</v>
      </c>
      <c r="AM1261" s="31" t="s">
        <v>2599</v>
      </c>
      <c r="AN1261" s="32" t="s">
        <v>2600</v>
      </c>
    </row>
    <row r="1262" spans="36:40" x14ac:dyDescent="0.25">
      <c r="AJ1262" s="21" t="s">
        <v>251</v>
      </c>
      <c r="AK1262" s="30" t="e">
        <f t="shared" si="74"/>
        <v>#REF!</v>
      </c>
      <c r="AL1262" s="30" t="e">
        <f t="shared" si="73"/>
        <v>#REF!</v>
      </c>
      <c r="AM1262" s="38" t="s">
        <v>252</v>
      </c>
      <c r="AN1262" s="39" t="s">
        <v>2601</v>
      </c>
    </row>
    <row r="1263" spans="36:40" x14ac:dyDescent="0.25">
      <c r="AJ1263" s="21" t="s">
        <v>251</v>
      </c>
      <c r="AK1263" s="30" t="e">
        <f t="shared" si="74"/>
        <v>#REF!</v>
      </c>
      <c r="AL1263" s="30" t="e">
        <f t="shared" si="73"/>
        <v>#REF!</v>
      </c>
      <c r="AM1263" s="31" t="s">
        <v>1453</v>
      </c>
      <c r="AN1263" s="32" t="s">
        <v>2602</v>
      </c>
    </row>
    <row r="1264" spans="36:40" x14ac:dyDescent="0.25">
      <c r="AJ1264" s="21" t="s">
        <v>251</v>
      </c>
      <c r="AK1264" s="30" t="e">
        <f t="shared" si="74"/>
        <v>#REF!</v>
      </c>
      <c r="AL1264" s="30" t="e">
        <f t="shared" si="73"/>
        <v>#REF!</v>
      </c>
      <c r="AM1264" s="38" t="s">
        <v>2603</v>
      </c>
      <c r="AN1264" s="39" t="s">
        <v>2604</v>
      </c>
    </row>
    <row r="1265" spans="36:40" x14ac:dyDescent="0.25">
      <c r="AJ1265" s="21" t="s">
        <v>251</v>
      </c>
      <c r="AK1265" s="30" t="e">
        <f t="shared" si="74"/>
        <v>#REF!</v>
      </c>
      <c r="AL1265" s="30" t="e">
        <f t="shared" si="73"/>
        <v>#REF!</v>
      </c>
      <c r="AM1265" s="31" t="s">
        <v>2605</v>
      </c>
      <c r="AN1265" s="32" t="s">
        <v>2606</v>
      </c>
    </row>
    <row r="1266" spans="36:40" x14ac:dyDescent="0.25">
      <c r="AJ1266" s="21" t="s">
        <v>251</v>
      </c>
      <c r="AK1266" s="30" t="e">
        <f t="shared" si="74"/>
        <v>#REF!</v>
      </c>
      <c r="AL1266" s="30" t="e">
        <f t="shared" si="73"/>
        <v>#REF!</v>
      </c>
      <c r="AM1266" s="38" t="s">
        <v>2607</v>
      </c>
      <c r="AN1266" s="39" t="s">
        <v>2608</v>
      </c>
    </row>
    <row r="1267" spans="36:40" x14ac:dyDescent="0.25">
      <c r="AJ1267" s="21" t="s">
        <v>251</v>
      </c>
      <c r="AK1267" s="30" t="e">
        <f t="shared" si="74"/>
        <v>#REF!</v>
      </c>
      <c r="AL1267" s="30" t="e">
        <f t="shared" si="73"/>
        <v>#REF!</v>
      </c>
      <c r="AM1267" s="31" t="s">
        <v>2609</v>
      </c>
      <c r="AN1267" s="32" t="s">
        <v>2610</v>
      </c>
    </row>
    <row r="1268" spans="36:40" x14ac:dyDescent="0.25">
      <c r="AJ1268" s="21" t="s">
        <v>251</v>
      </c>
      <c r="AK1268" s="30" t="e">
        <f t="shared" si="74"/>
        <v>#REF!</v>
      </c>
      <c r="AL1268" s="30" t="e">
        <f t="shared" si="73"/>
        <v>#REF!</v>
      </c>
      <c r="AM1268" s="38" t="s">
        <v>5959</v>
      </c>
      <c r="AN1268" s="39" t="s">
        <v>2611</v>
      </c>
    </row>
    <row r="1269" spans="36:40" x14ac:dyDescent="0.25">
      <c r="AJ1269" s="21" t="s">
        <v>251</v>
      </c>
      <c r="AK1269" s="30" t="e">
        <f t="shared" si="74"/>
        <v>#REF!</v>
      </c>
      <c r="AL1269" s="30" t="e">
        <f t="shared" si="73"/>
        <v>#REF!</v>
      </c>
      <c r="AM1269" s="31" t="s">
        <v>5960</v>
      </c>
      <c r="AN1269" s="32" t="s">
        <v>2612</v>
      </c>
    </row>
    <row r="1270" spans="36:40" x14ac:dyDescent="0.25">
      <c r="AJ1270" s="21" t="s">
        <v>251</v>
      </c>
      <c r="AK1270" s="30" t="e">
        <f t="shared" si="74"/>
        <v>#REF!</v>
      </c>
      <c r="AL1270" s="30" t="e">
        <f t="shared" si="73"/>
        <v>#REF!</v>
      </c>
      <c r="AM1270" s="38" t="s">
        <v>5961</v>
      </c>
      <c r="AN1270" s="39" t="s">
        <v>2613</v>
      </c>
    </row>
    <row r="1271" spans="36:40" x14ac:dyDescent="0.25">
      <c r="AJ1271" s="21" t="s">
        <v>257</v>
      </c>
      <c r="AK1271" s="30" t="e">
        <f t="shared" si="74"/>
        <v>#REF!</v>
      </c>
      <c r="AL1271" s="30" t="e">
        <f t="shared" si="73"/>
        <v>#REF!</v>
      </c>
      <c r="AM1271" s="31" t="s">
        <v>939</v>
      </c>
      <c r="AN1271" s="32" t="s">
        <v>2614</v>
      </c>
    </row>
    <row r="1272" spans="36:40" x14ac:dyDescent="0.25">
      <c r="AJ1272" s="21" t="s">
        <v>257</v>
      </c>
      <c r="AK1272" s="30" t="e">
        <f t="shared" si="74"/>
        <v>#REF!</v>
      </c>
      <c r="AL1272" s="30" t="e">
        <f t="shared" si="73"/>
        <v>#REF!</v>
      </c>
      <c r="AM1272" s="38" t="s">
        <v>2615</v>
      </c>
      <c r="AN1272" s="39" t="s">
        <v>2616</v>
      </c>
    </row>
    <row r="1273" spans="36:40" x14ac:dyDescent="0.25">
      <c r="AJ1273" s="21" t="s">
        <v>257</v>
      </c>
      <c r="AK1273" s="30" t="e">
        <f t="shared" si="74"/>
        <v>#REF!</v>
      </c>
      <c r="AL1273" s="30" t="e">
        <f t="shared" si="73"/>
        <v>#REF!</v>
      </c>
      <c r="AM1273" s="31" t="s">
        <v>2617</v>
      </c>
      <c r="AN1273" s="32" t="s">
        <v>2618</v>
      </c>
    </row>
    <row r="1274" spans="36:40" x14ac:dyDescent="0.25">
      <c r="AJ1274" s="21" t="s">
        <v>257</v>
      </c>
      <c r="AK1274" s="30" t="e">
        <f t="shared" si="74"/>
        <v>#REF!</v>
      </c>
      <c r="AL1274" s="30" t="e">
        <f t="shared" si="73"/>
        <v>#REF!</v>
      </c>
      <c r="AM1274" s="38" t="s">
        <v>1212</v>
      </c>
      <c r="AN1274" s="39" t="s">
        <v>2619</v>
      </c>
    </row>
    <row r="1275" spans="36:40" x14ac:dyDescent="0.25">
      <c r="AJ1275" s="21" t="s">
        <v>257</v>
      </c>
      <c r="AK1275" s="30" t="e">
        <f t="shared" si="74"/>
        <v>#REF!</v>
      </c>
      <c r="AL1275" s="30" t="e">
        <f t="shared" si="73"/>
        <v>#REF!</v>
      </c>
      <c r="AM1275" s="31" t="s">
        <v>2620</v>
      </c>
      <c r="AN1275" s="32" t="s">
        <v>2621</v>
      </c>
    </row>
    <row r="1276" spans="36:40" x14ac:dyDescent="0.25">
      <c r="AJ1276" s="21" t="s">
        <v>257</v>
      </c>
      <c r="AK1276" s="30" t="e">
        <f t="shared" si="74"/>
        <v>#REF!</v>
      </c>
      <c r="AL1276" s="30" t="e">
        <f t="shared" si="73"/>
        <v>#REF!</v>
      </c>
      <c r="AM1276" s="38" t="s">
        <v>2622</v>
      </c>
      <c r="AN1276" s="39" t="s">
        <v>2623</v>
      </c>
    </row>
    <row r="1277" spans="36:40" x14ac:dyDescent="0.25">
      <c r="AJ1277" s="21" t="s">
        <v>257</v>
      </c>
      <c r="AK1277" s="30" t="e">
        <f t="shared" si="74"/>
        <v>#REF!</v>
      </c>
      <c r="AL1277" s="30" t="e">
        <f t="shared" si="73"/>
        <v>#REF!</v>
      </c>
      <c r="AM1277" s="31" t="s">
        <v>2624</v>
      </c>
      <c r="AN1277" s="32" t="s">
        <v>2625</v>
      </c>
    </row>
    <row r="1278" spans="36:40" x14ac:dyDescent="0.25">
      <c r="AJ1278" s="21" t="s">
        <v>257</v>
      </c>
      <c r="AK1278" s="30" t="e">
        <f t="shared" si="74"/>
        <v>#REF!</v>
      </c>
      <c r="AL1278" s="30" t="e">
        <f t="shared" si="73"/>
        <v>#REF!</v>
      </c>
      <c r="AM1278" s="38" t="s">
        <v>2626</v>
      </c>
      <c r="AN1278" s="39" t="s">
        <v>2627</v>
      </c>
    </row>
    <row r="1279" spans="36:40" x14ac:dyDescent="0.25">
      <c r="AJ1279" s="21" t="s">
        <v>257</v>
      </c>
      <c r="AK1279" s="30" t="e">
        <f t="shared" si="74"/>
        <v>#REF!</v>
      </c>
      <c r="AL1279" s="30" t="e">
        <f t="shared" si="73"/>
        <v>#REF!</v>
      </c>
      <c r="AM1279" s="31" t="s">
        <v>2628</v>
      </c>
      <c r="AN1279" s="32" t="s">
        <v>2629</v>
      </c>
    </row>
    <row r="1280" spans="36:40" x14ac:dyDescent="0.25">
      <c r="AJ1280" s="21" t="s">
        <v>257</v>
      </c>
      <c r="AK1280" s="30" t="e">
        <f t="shared" si="74"/>
        <v>#REF!</v>
      </c>
      <c r="AL1280" s="30" t="e">
        <f t="shared" si="73"/>
        <v>#REF!</v>
      </c>
      <c r="AM1280" s="38" t="s">
        <v>2630</v>
      </c>
      <c r="AN1280" s="39" t="s">
        <v>2631</v>
      </c>
    </row>
    <row r="1281" spans="36:40" x14ac:dyDescent="0.25">
      <c r="AJ1281" s="21" t="s">
        <v>257</v>
      </c>
      <c r="AK1281" s="30" t="e">
        <f t="shared" si="74"/>
        <v>#REF!</v>
      </c>
      <c r="AL1281" s="30" t="e">
        <f t="shared" si="73"/>
        <v>#REF!</v>
      </c>
      <c r="AM1281" s="31" t="s">
        <v>5962</v>
      </c>
      <c r="AN1281" s="32" t="s">
        <v>2632</v>
      </c>
    </row>
    <row r="1282" spans="36:40" x14ac:dyDescent="0.25">
      <c r="AJ1282" s="21" t="s">
        <v>257</v>
      </c>
      <c r="AK1282" s="30" t="e">
        <f t="shared" si="74"/>
        <v>#REF!</v>
      </c>
      <c r="AL1282" s="30" t="e">
        <f t="shared" ref="AL1282:AL1345" si="75">CONCATENATE(AJ1282,AK1282)</f>
        <v>#REF!</v>
      </c>
      <c r="AM1282" s="38" t="s">
        <v>5963</v>
      </c>
      <c r="AN1282" s="39" t="s">
        <v>2633</v>
      </c>
    </row>
    <row r="1283" spans="36:40" x14ac:dyDescent="0.25">
      <c r="AJ1283" s="21" t="s">
        <v>257</v>
      </c>
      <c r="AK1283" s="30" t="e">
        <f t="shared" ref="AK1283:AK1346" si="76">AK1282+1</f>
        <v>#REF!</v>
      </c>
      <c r="AL1283" s="30" t="e">
        <f t="shared" si="75"/>
        <v>#REF!</v>
      </c>
      <c r="AM1283" s="31" t="s">
        <v>258</v>
      </c>
      <c r="AN1283" s="32" t="s">
        <v>2634</v>
      </c>
    </row>
    <row r="1284" spans="36:40" x14ac:dyDescent="0.25">
      <c r="AJ1284" s="21" t="s">
        <v>257</v>
      </c>
      <c r="AK1284" s="30" t="e">
        <f t="shared" si="76"/>
        <v>#REF!</v>
      </c>
      <c r="AL1284" s="30" t="e">
        <f t="shared" si="75"/>
        <v>#REF!</v>
      </c>
      <c r="AM1284" s="38" t="s">
        <v>5964</v>
      </c>
      <c r="AN1284" s="39" t="s">
        <v>2635</v>
      </c>
    </row>
    <row r="1285" spans="36:40" x14ac:dyDescent="0.25">
      <c r="AJ1285" s="21" t="s">
        <v>257</v>
      </c>
      <c r="AK1285" s="30" t="e">
        <f t="shared" si="76"/>
        <v>#REF!</v>
      </c>
      <c r="AL1285" s="30" t="e">
        <f t="shared" si="75"/>
        <v>#REF!</v>
      </c>
      <c r="AM1285" s="31" t="s">
        <v>5965</v>
      </c>
      <c r="AN1285" s="32" t="s">
        <v>2636</v>
      </c>
    </row>
    <row r="1286" spans="36:40" x14ac:dyDescent="0.25">
      <c r="AJ1286" s="21" t="s">
        <v>257</v>
      </c>
      <c r="AK1286" s="30" t="e">
        <f t="shared" si="76"/>
        <v>#REF!</v>
      </c>
      <c r="AL1286" s="30" t="e">
        <f t="shared" si="75"/>
        <v>#REF!</v>
      </c>
      <c r="AM1286" s="38" t="s">
        <v>5966</v>
      </c>
      <c r="AN1286" s="39" t="s">
        <v>2637</v>
      </c>
    </row>
    <row r="1287" spans="36:40" x14ac:dyDescent="0.25">
      <c r="AJ1287" s="21" t="s">
        <v>259</v>
      </c>
      <c r="AK1287" s="30" t="e">
        <f t="shared" si="76"/>
        <v>#REF!</v>
      </c>
      <c r="AL1287" s="30" t="e">
        <f t="shared" si="75"/>
        <v>#REF!</v>
      </c>
      <c r="AM1287" s="31" t="s">
        <v>2638</v>
      </c>
      <c r="AN1287" s="32" t="s">
        <v>2639</v>
      </c>
    </row>
    <row r="1288" spans="36:40" x14ac:dyDescent="0.25">
      <c r="AJ1288" s="21" t="s">
        <v>259</v>
      </c>
      <c r="AK1288" s="30" t="e">
        <f t="shared" si="76"/>
        <v>#REF!</v>
      </c>
      <c r="AL1288" s="30" t="e">
        <f t="shared" si="75"/>
        <v>#REF!</v>
      </c>
      <c r="AM1288" s="38" t="s">
        <v>2640</v>
      </c>
      <c r="AN1288" s="39" t="s">
        <v>2641</v>
      </c>
    </row>
    <row r="1289" spans="36:40" x14ac:dyDescent="0.25">
      <c r="AJ1289" s="21" t="s">
        <v>259</v>
      </c>
      <c r="AK1289" s="30" t="e">
        <f t="shared" si="76"/>
        <v>#REF!</v>
      </c>
      <c r="AL1289" s="30" t="e">
        <f t="shared" si="75"/>
        <v>#REF!</v>
      </c>
      <c r="AM1289" s="31" t="s">
        <v>2642</v>
      </c>
      <c r="AN1289" s="32" t="s">
        <v>2643</v>
      </c>
    </row>
    <row r="1290" spans="36:40" x14ac:dyDescent="0.25">
      <c r="AJ1290" s="21" t="s">
        <v>259</v>
      </c>
      <c r="AK1290" s="30" t="e">
        <f t="shared" si="76"/>
        <v>#REF!</v>
      </c>
      <c r="AL1290" s="30" t="e">
        <f t="shared" si="75"/>
        <v>#REF!</v>
      </c>
      <c r="AM1290" s="38" t="s">
        <v>643</v>
      </c>
      <c r="AN1290" s="39" t="s">
        <v>2644</v>
      </c>
    </row>
    <row r="1291" spans="36:40" x14ac:dyDescent="0.25">
      <c r="AJ1291" s="21" t="s">
        <v>259</v>
      </c>
      <c r="AK1291" s="30" t="e">
        <f t="shared" si="76"/>
        <v>#REF!</v>
      </c>
      <c r="AL1291" s="30" t="e">
        <f t="shared" si="75"/>
        <v>#REF!</v>
      </c>
      <c r="AM1291" s="31" t="s">
        <v>2645</v>
      </c>
      <c r="AN1291" s="32" t="s">
        <v>2646</v>
      </c>
    </row>
    <row r="1292" spans="36:40" x14ac:dyDescent="0.25">
      <c r="AJ1292" s="21" t="s">
        <v>259</v>
      </c>
      <c r="AK1292" s="30" t="e">
        <f t="shared" si="76"/>
        <v>#REF!</v>
      </c>
      <c r="AL1292" s="30" t="e">
        <f t="shared" si="75"/>
        <v>#REF!</v>
      </c>
      <c r="AM1292" s="38" t="s">
        <v>2647</v>
      </c>
      <c r="AN1292" s="39" t="s">
        <v>2648</v>
      </c>
    </row>
    <row r="1293" spans="36:40" x14ac:dyDescent="0.25">
      <c r="AJ1293" s="21" t="s">
        <v>259</v>
      </c>
      <c r="AK1293" s="30" t="e">
        <f t="shared" si="76"/>
        <v>#REF!</v>
      </c>
      <c r="AL1293" s="30" t="e">
        <f t="shared" si="75"/>
        <v>#REF!</v>
      </c>
      <c r="AM1293" s="31" t="s">
        <v>2649</v>
      </c>
      <c r="AN1293" s="32" t="s">
        <v>2650</v>
      </c>
    </row>
    <row r="1294" spans="36:40" x14ac:dyDescent="0.25">
      <c r="AJ1294" s="21" t="s">
        <v>259</v>
      </c>
      <c r="AK1294" s="30" t="e">
        <f t="shared" si="76"/>
        <v>#REF!</v>
      </c>
      <c r="AL1294" s="30" t="e">
        <f t="shared" si="75"/>
        <v>#REF!</v>
      </c>
      <c r="AM1294" s="38" t="s">
        <v>2651</v>
      </c>
      <c r="AN1294" s="39" t="s">
        <v>2652</v>
      </c>
    </row>
    <row r="1295" spans="36:40" x14ac:dyDescent="0.25">
      <c r="AJ1295" s="21" t="s">
        <v>259</v>
      </c>
      <c r="AK1295" s="30" t="e">
        <f t="shared" si="76"/>
        <v>#REF!</v>
      </c>
      <c r="AL1295" s="30" t="e">
        <f t="shared" si="75"/>
        <v>#REF!</v>
      </c>
      <c r="AM1295" s="31" t="s">
        <v>2653</v>
      </c>
      <c r="AN1295" s="32" t="s">
        <v>2654</v>
      </c>
    </row>
    <row r="1296" spans="36:40" x14ac:dyDescent="0.25">
      <c r="AJ1296" s="21" t="s">
        <v>259</v>
      </c>
      <c r="AK1296" s="30" t="e">
        <f t="shared" si="76"/>
        <v>#REF!</v>
      </c>
      <c r="AL1296" s="30" t="e">
        <f t="shared" si="75"/>
        <v>#REF!</v>
      </c>
      <c r="AM1296" s="38" t="s">
        <v>2655</v>
      </c>
      <c r="AN1296" s="39" t="s">
        <v>2656</v>
      </c>
    </row>
    <row r="1297" spans="36:40" x14ac:dyDescent="0.25">
      <c r="AJ1297" s="21" t="s">
        <v>259</v>
      </c>
      <c r="AK1297" s="30" t="e">
        <f t="shared" si="76"/>
        <v>#REF!</v>
      </c>
      <c r="AL1297" s="30" t="e">
        <f t="shared" si="75"/>
        <v>#REF!</v>
      </c>
      <c r="AM1297" s="31" t="s">
        <v>1093</v>
      </c>
      <c r="AN1297" s="32" t="s">
        <v>2657</v>
      </c>
    </row>
    <row r="1298" spans="36:40" x14ac:dyDescent="0.25">
      <c r="AJ1298" s="21" t="s">
        <v>259</v>
      </c>
      <c r="AK1298" s="30" t="e">
        <f t="shared" si="76"/>
        <v>#REF!</v>
      </c>
      <c r="AL1298" s="30" t="e">
        <f t="shared" si="75"/>
        <v>#REF!</v>
      </c>
      <c r="AM1298" s="38" t="s">
        <v>2658</v>
      </c>
      <c r="AN1298" s="39" t="s">
        <v>2659</v>
      </c>
    </row>
    <row r="1299" spans="36:40" x14ac:dyDescent="0.25">
      <c r="AJ1299" s="21" t="s">
        <v>259</v>
      </c>
      <c r="AK1299" s="30" t="e">
        <f t="shared" si="76"/>
        <v>#REF!</v>
      </c>
      <c r="AL1299" s="30" t="e">
        <f t="shared" si="75"/>
        <v>#REF!</v>
      </c>
      <c r="AM1299" s="31" t="s">
        <v>2660</v>
      </c>
      <c r="AN1299" s="32" t="s">
        <v>2661</v>
      </c>
    </row>
    <row r="1300" spans="36:40" x14ac:dyDescent="0.25">
      <c r="AJ1300" s="21" t="s">
        <v>259</v>
      </c>
      <c r="AK1300" s="30" t="e">
        <f t="shared" si="76"/>
        <v>#REF!</v>
      </c>
      <c r="AL1300" s="30" t="e">
        <f t="shared" si="75"/>
        <v>#REF!</v>
      </c>
      <c r="AM1300" s="38" t="s">
        <v>2662</v>
      </c>
      <c r="AN1300" s="39" t="s">
        <v>2663</v>
      </c>
    </row>
    <row r="1301" spans="36:40" x14ac:dyDescent="0.25">
      <c r="AJ1301" s="21" t="s">
        <v>259</v>
      </c>
      <c r="AK1301" s="30" t="e">
        <f t="shared" si="76"/>
        <v>#REF!</v>
      </c>
      <c r="AL1301" s="30" t="e">
        <f t="shared" si="75"/>
        <v>#REF!</v>
      </c>
      <c r="AM1301" s="31" t="s">
        <v>2664</v>
      </c>
      <c r="AN1301" s="32" t="s">
        <v>2665</v>
      </c>
    </row>
    <row r="1302" spans="36:40" x14ac:dyDescent="0.25">
      <c r="AJ1302" s="21" t="s">
        <v>259</v>
      </c>
      <c r="AK1302" s="30" t="e">
        <f t="shared" si="76"/>
        <v>#REF!</v>
      </c>
      <c r="AL1302" s="30" t="e">
        <f t="shared" si="75"/>
        <v>#REF!</v>
      </c>
      <c r="AM1302" s="38" t="s">
        <v>1839</v>
      </c>
      <c r="AN1302" s="39" t="s">
        <v>2666</v>
      </c>
    </row>
    <row r="1303" spans="36:40" x14ac:dyDescent="0.25">
      <c r="AJ1303" s="21" t="s">
        <v>259</v>
      </c>
      <c r="AK1303" s="30" t="e">
        <f t="shared" si="76"/>
        <v>#REF!</v>
      </c>
      <c r="AL1303" s="30" t="e">
        <f t="shared" si="75"/>
        <v>#REF!</v>
      </c>
      <c r="AM1303" s="31" t="s">
        <v>2667</v>
      </c>
      <c r="AN1303" s="32" t="s">
        <v>2668</v>
      </c>
    </row>
    <row r="1304" spans="36:40" x14ac:dyDescent="0.25">
      <c r="AJ1304" s="21" t="s">
        <v>259</v>
      </c>
      <c r="AK1304" s="30" t="e">
        <f t="shared" si="76"/>
        <v>#REF!</v>
      </c>
      <c r="AL1304" s="30" t="e">
        <f t="shared" si="75"/>
        <v>#REF!</v>
      </c>
      <c r="AM1304" s="38" t="s">
        <v>2669</v>
      </c>
      <c r="AN1304" s="39" t="s">
        <v>2670</v>
      </c>
    </row>
    <row r="1305" spans="36:40" x14ac:dyDescent="0.25">
      <c r="AJ1305" s="21" t="s">
        <v>259</v>
      </c>
      <c r="AK1305" s="30" t="e">
        <f t="shared" si="76"/>
        <v>#REF!</v>
      </c>
      <c r="AL1305" s="30" t="e">
        <f t="shared" si="75"/>
        <v>#REF!</v>
      </c>
      <c r="AM1305" s="31" t="s">
        <v>2671</v>
      </c>
      <c r="AN1305" s="32" t="s">
        <v>2672</v>
      </c>
    </row>
    <row r="1306" spans="36:40" x14ac:dyDescent="0.25">
      <c r="AJ1306" s="21" t="s">
        <v>259</v>
      </c>
      <c r="AK1306" s="30" t="e">
        <f t="shared" si="76"/>
        <v>#REF!</v>
      </c>
      <c r="AL1306" s="30" t="e">
        <f t="shared" si="75"/>
        <v>#REF!</v>
      </c>
      <c r="AM1306" s="38" t="s">
        <v>2673</v>
      </c>
      <c r="AN1306" s="39" t="s">
        <v>2674</v>
      </c>
    </row>
    <row r="1307" spans="36:40" x14ac:dyDescent="0.25">
      <c r="AJ1307" s="21" t="s">
        <v>259</v>
      </c>
      <c r="AK1307" s="30" t="e">
        <f t="shared" si="76"/>
        <v>#REF!</v>
      </c>
      <c r="AL1307" s="30" t="e">
        <f t="shared" si="75"/>
        <v>#REF!</v>
      </c>
      <c r="AM1307" s="31" t="s">
        <v>2675</v>
      </c>
      <c r="AN1307" s="32" t="s">
        <v>2676</v>
      </c>
    </row>
    <row r="1308" spans="36:40" x14ac:dyDescent="0.25">
      <c r="AJ1308" s="21" t="s">
        <v>259</v>
      </c>
      <c r="AK1308" s="30" t="e">
        <f t="shared" si="76"/>
        <v>#REF!</v>
      </c>
      <c r="AL1308" s="30" t="e">
        <f t="shared" si="75"/>
        <v>#REF!</v>
      </c>
      <c r="AM1308" s="38" t="s">
        <v>2677</v>
      </c>
      <c r="AN1308" s="39" t="s">
        <v>2678</v>
      </c>
    </row>
    <row r="1309" spans="36:40" x14ac:dyDescent="0.25">
      <c r="AJ1309" s="21" t="s">
        <v>259</v>
      </c>
      <c r="AK1309" s="30" t="e">
        <f t="shared" si="76"/>
        <v>#REF!</v>
      </c>
      <c r="AL1309" s="30" t="e">
        <f t="shared" si="75"/>
        <v>#REF!</v>
      </c>
      <c r="AM1309" s="31" t="s">
        <v>2679</v>
      </c>
      <c r="AN1309" s="32" t="s">
        <v>2680</v>
      </c>
    </row>
    <row r="1310" spans="36:40" x14ac:dyDescent="0.25">
      <c r="AJ1310" s="21" t="s">
        <v>259</v>
      </c>
      <c r="AK1310" s="30" t="e">
        <f t="shared" si="76"/>
        <v>#REF!</v>
      </c>
      <c r="AL1310" s="30" t="e">
        <f t="shared" si="75"/>
        <v>#REF!</v>
      </c>
      <c r="AM1310" s="38" t="s">
        <v>2681</v>
      </c>
      <c r="AN1310" s="39" t="s">
        <v>2682</v>
      </c>
    </row>
    <row r="1311" spans="36:40" x14ac:dyDescent="0.25">
      <c r="AJ1311" s="21" t="s">
        <v>259</v>
      </c>
      <c r="AK1311" s="30" t="e">
        <f t="shared" si="76"/>
        <v>#REF!</v>
      </c>
      <c r="AL1311" s="30" t="e">
        <f t="shared" si="75"/>
        <v>#REF!</v>
      </c>
      <c r="AM1311" s="31" t="s">
        <v>2683</v>
      </c>
      <c r="AN1311" s="32" t="s">
        <v>2684</v>
      </c>
    </row>
    <row r="1312" spans="36:40" x14ac:dyDescent="0.25">
      <c r="AJ1312" s="21" t="s">
        <v>259</v>
      </c>
      <c r="AK1312" s="30" t="e">
        <f t="shared" si="76"/>
        <v>#REF!</v>
      </c>
      <c r="AL1312" s="30" t="e">
        <f t="shared" si="75"/>
        <v>#REF!</v>
      </c>
      <c r="AM1312" s="38" t="s">
        <v>2685</v>
      </c>
      <c r="AN1312" s="39" t="s">
        <v>2686</v>
      </c>
    </row>
    <row r="1313" spans="36:40" x14ac:dyDescent="0.25">
      <c r="AJ1313" s="21" t="s">
        <v>259</v>
      </c>
      <c r="AK1313" s="30" t="e">
        <f t="shared" si="76"/>
        <v>#REF!</v>
      </c>
      <c r="AL1313" s="30" t="e">
        <f t="shared" si="75"/>
        <v>#REF!</v>
      </c>
      <c r="AM1313" s="31" t="s">
        <v>2687</v>
      </c>
      <c r="AN1313" s="32" t="s">
        <v>2688</v>
      </c>
    </row>
    <row r="1314" spans="36:40" x14ac:dyDescent="0.25">
      <c r="AJ1314" s="21" t="s">
        <v>259</v>
      </c>
      <c r="AK1314" s="30" t="e">
        <f t="shared" si="76"/>
        <v>#REF!</v>
      </c>
      <c r="AL1314" s="30" t="e">
        <f t="shared" si="75"/>
        <v>#REF!</v>
      </c>
      <c r="AM1314" s="38" t="s">
        <v>2689</v>
      </c>
      <c r="AN1314" s="39" t="s">
        <v>2690</v>
      </c>
    </row>
    <row r="1315" spans="36:40" x14ac:dyDescent="0.25">
      <c r="AJ1315" s="21" t="s">
        <v>259</v>
      </c>
      <c r="AK1315" s="30" t="e">
        <f t="shared" si="76"/>
        <v>#REF!</v>
      </c>
      <c r="AL1315" s="30" t="e">
        <f t="shared" si="75"/>
        <v>#REF!</v>
      </c>
      <c r="AM1315" s="31" t="s">
        <v>2691</v>
      </c>
      <c r="AN1315" s="32" t="s">
        <v>2692</v>
      </c>
    </row>
    <row r="1316" spans="36:40" x14ac:dyDescent="0.25">
      <c r="AJ1316" s="21" t="s">
        <v>259</v>
      </c>
      <c r="AK1316" s="30" t="e">
        <f t="shared" si="76"/>
        <v>#REF!</v>
      </c>
      <c r="AL1316" s="30" t="e">
        <f t="shared" si="75"/>
        <v>#REF!</v>
      </c>
      <c r="AM1316" s="38" t="s">
        <v>2693</v>
      </c>
      <c r="AN1316" s="39" t="s">
        <v>2694</v>
      </c>
    </row>
    <row r="1317" spans="36:40" x14ac:dyDescent="0.25">
      <c r="AJ1317" s="21" t="s">
        <v>259</v>
      </c>
      <c r="AK1317" s="30" t="e">
        <f t="shared" si="76"/>
        <v>#REF!</v>
      </c>
      <c r="AL1317" s="30" t="e">
        <f t="shared" si="75"/>
        <v>#REF!</v>
      </c>
      <c r="AM1317" s="31" t="s">
        <v>2695</v>
      </c>
      <c r="AN1317" s="32" t="s">
        <v>2696</v>
      </c>
    </row>
    <row r="1318" spans="36:40" x14ac:dyDescent="0.25">
      <c r="AJ1318" s="21" t="s">
        <v>259</v>
      </c>
      <c r="AK1318" s="30" t="e">
        <f t="shared" si="76"/>
        <v>#REF!</v>
      </c>
      <c r="AL1318" s="30" t="e">
        <f t="shared" si="75"/>
        <v>#REF!</v>
      </c>
      <c r="AM1318" s="38" t="s">
        <v>2697</v>
      </c>
      <c r="AN1318" s="39" t="s">
        <v>2698</v>
      </c>
    </row>
    <row r="1319" spans="36:40" x14ac:dyDescent="0.25">
      <c r="AJ1319" s="21" t="s">
        <v>259</v>
      </c>
      <c r="AK1319" s="30" t="e">
        <f t="shared" si="76"/>
        <v>#REF!</v>
      </c>
      <c r="AL1319" s="30" t="e">
        <f t="shared" si="75"/>
        <v>#REF!</v>
      </c>
      <c r="AM1319" s="31" t="s">
        <v>2699</v>
      </c>
      <c r="AN1319" s="32" t="s">
        <v>2700</v>
      </c>
    </row>
    <row r="1320" spans="36:40" x14ac:dyDescent="0.25">
      <c r="AJ1320" s="21" t="s">
        <v>259</v>
      </c>
      <c r="AK1320" s="30" t="e">
        <f t="shared" si="76"/>
        <v>#REF!</v>
      </c>
      <c r="AL1320" s="30" t="e">
        <f t="shared" si="75"/>
        <v>#REF!</v>
      </c>
      <c r="AM1320" s="38" t="s">
        <v>2701</v>
      </c>
      <c r="AN1320" s="39" t="s">
        <v>2702</v>
      </c>
    </row>
    <row r="1321" spans="36:40" x14ac:dyDescent="0.25">
      <c r="AJ1321" s="21" t="s">
        <v>259</v>
      </c>
      <c r="AK1321" s="30" t="e">
        <f t="shared" si="76"/>
        <v>#REF!</v>
      </c>
      <c r="AL1321" s="30" t="e">
        <f t="shared" si="75"/>
        <v>#REF!</v>
      </c>
      <c r="AM1321" s="31" t="s">
        <v>260</v>
      </c>
      <c r="AN1321" s="32" t="s">
        <v>2703</v>
      </c>
    </row>
    <row r="1322" spans="36:40" x14ac:dyDescent="0.25">
      <c r="AJ1322" s="21" t="s">
        <v>259</v>
      </c>
      <c r="AK1322" s="30" t="e">
        <f t="shared" si="76"/>
        <v>#REF!</v>
      </c>
      <c r="AL1322" s="30" t="e">
        <f t="shared" si="75"/>
        <v>#REF!</v>
      </c>
      <c r="AM1322" s="38" t="s">
        <v>2704</v>
      </c>
      <c r="AN1322" s="39" t="s">
        <v>2705</v>
      </c>
    </row>
    <row r="1323" spans="36:40" x14ac:dyDescent="0.25">
      <c r="AJ1323" s="21" t="s">
        <v>259</v>
      </c>
      <c r="AK1323" s="30" t="e">
        <f t="shared" si="76"/>
        <v>#REF!</v>
      </c>
      <c r="AL1323" s="30" t="e">
        <f t="shared" si="75"/>
        <v>#REF!</v>
      </c>
      <c r="AM1323" s="31" t="s">
        <v>2706</v>
      </c>
      <c r="AN1323" s="32" t="s">
        <v>2707</v>
      </c>
    </row>
    <row r="1324" spans="36:40" x14ac:dyDescent="0.25">
      <c r="AJ1324" s="21" t="s">
        <v>259</v>
      </c>
      <c r="AK1324" s="30" t="e">
        <f t="shared" si="76"/>
        <v>#REF!</v>
      </c>
      <c r="AL1324" s="30" t="e">
        <f t="shared" si="75"/>
        <v>#REF!</v>
      </c>
      <c r="AM1324" s="38" t="s">
        <v>6369</v>
      </c>
      <c r="AN1324" s="39" t="s">
        <v>2708</v>
      </c>
    </row>
    <row r="1325" spans="36:40" x14ac:dyDescent="0.25">
      <c r="AJ1325" s="21" t="s">
        <v>259</v>
      </c>
      <c r="AK1325" s="30" t="e">
        <f t="shared" si="76"/>
        <v>#REF!</v>
      </c>
      <c r="AL1325" s="30" t="e">
        <f t="shared" si="75"/>
        <v>#REF!</v>
      </c>
      <c r="AM1325" s="31" t="s">
        <v>6370</v>
      </c>
      <c r="AN1325" s="32" t="s">
        <v>2709</v>
      </c>
    </row>
    <row r="1326" spans="36:40" x14ac:dyDescent="0.25">
      <c r="AJ1326" s="21" t="s">
        <v>259</v>
      </c>
      <c r="AK1326" s="30" t="e">
        <f t="shared" si="76"/>
        <v>#REF!</v>
      </c>
      <c r="AL1326" s="30" t="e">
        <f t="shared" si="75"/>
        <v>#REF!</v>
      </c>
      <c r="AM1326" s="38" t="s">
        <v>6371</v>
      </c>
      <c r="AN1326" s="39" t="s">
        <v>2710</v>
      </c>
    </row>
    <row r="1327" spans="36:40" x14ac:dyDescent="0.25">
      <c r="AJ1327" s="21" t="s">
        <v>259</v>
      </c>
      <c r="AK1327" s="30" t="e">
        <f t="shared" si="76"/>
        <v>#REF!</v>
      </c>
      <c r="AL1327" s="30" t="e">
        <f t="shared" si="75"/>
        <v>#REF!</v>
      </c>
      <c r="AM1327" s="31" t="s">
        <v>6372</v>
      </c>
      <c r="AN1327" s="32" t="s">
        <v>2711</v>
      </c>
    </row>
    <row r="1328" spans="36:40" x14ac:dyDescent="0.25">
      <c r="AJ1328" s="21" t="s">
        <v>259</v>
      </c>
      <c r="AK1328" s="30" t="e">
        <f t="shared" si="76"/>
        <v>#REF!</v>
      </c>
      <c r="AL1328" s="30" t="e">
        <f t="shared" si="75"/>
        <v>#REF!</v>
      </c>
      <c r="AM1328" s="38" t="s">
        <v>6373</v>
      </c>
      <c r="AN1328" s="39" t="s">
        <v>2712</v>
      </c>
    </row>
    <row r="1329" spans="36:40" x14ac:dyDescent="0.25">
      <c r="AJ1329" s="21" t="s">
        <v>259</v>
      </c>
      <c r="AK1329" s="30" t="e">
        <f t="shared" si="76"/>
        <v>#REF!</v>
      </c>
      <c r="AL1329" s="30" t="e">
        <f t="shared" si="75"/>
        <v>#REF!</v>
      </c>
      <c r="AM1329" s="31" t="s">
        <v>2713</v>
      </c>
      <c r="AN1329" s="32" t="s">
        <v>2714</v>
      </c>
    </row>
    <row r="1330" spans="36:40" x14ac:dyDescent="0.25">
      <c r="AJ1330" s="21" t="s">
        <v>268</v>
      </c>
      <c r="AK1330" s="30" t="e">
        <f t="shared" si="76"/>
        <v>#REF!</v>
      </c>
      <c r="AL1330" s="30" t="e">
        <f t="shared" si="75"/>
        <v>#REF!</v>
      </c>
      <c r="AM1330" s="38" t="s">
        <v>2715</v>
      </c>
      <c r="AN1330" s="39" t="s">
        <v>2716</v>
      </c>
    </row>
    <row r="1331" spans="36:40" x14ac:dyDescent="0.25">
      <c r="AJ1331" s="21" t="s">
        <v>268</v>
      </c>
      <c r="AK1331" s="30" t="e">
        <f t="shared" si="76"/>
        <v>#REF!</v>
      </c>
      <c r="AL1331" s="30" t="e">
        <f t="shared" si="75"/>
        <v>#REF!</v>
      </c>
      <c r="AM1331" s="31" t="s">
        <v>2717</v>
      </c>
      <c r="AN1331" s="32" t="s">
        <v>2718</v>
      </c>
    </row>
    <row r="1332" spans="36:40" x14ac:dyDescent="0.25">
      <c r="AJ1332" s="21" t="s">
        <v>268</v>
      </c>
      <c r="AK1332" s="30" t="e">
        <f t="shared" si="76"/>
        <v>#REF!</v>
      </c>
      <c r="AL1332" s="30" t="e">
        <f t="shared" si="75"/>
        <v>#REF!</v>
      </c>
      <c r="AM1332" s="38" t="s">
        <v>2719</v>
      </c>
      <c r="AN1332" s="39" t="s">
        <v>2720</v>
      </c>
    </row>
    <row r="1333" spans="36:40" x14ac:dyDescent="0.25">
      <c r="AJ1333" s="21" t="s">
        <v>268</v>
      </c>
      <c r="AK1333" s="30" t="e">
        <f t="shared" si="76"/>
        <v>#REF!</v>
      </c>
      <c r="AL1333" s="30" t="e">
        <f t="shared" si="75"/>
        <v>#REF!</v>
      </c>
      <c r="AM1333" s="31" t="s">
        <v>2721</v>
      </c>
      <c r="AN1333" s="32" t="s">
        <v>2722</v>
      </c>
    </row>
    <row r="1334" spans="36:40" x14ac:dyDescent="0.25">
      <c r="AJ1334" s="21" t="s">
        <v>272</v>
      </c>
      <c r="AK1334" s="30" t="e">
        <f t="shared" si="76"/>
        <v>#REF!</v>
      </c>
      <c r="AL1334" s="30" t="e">
        <f t="shared" si="75"/>
        <v>#REF!</v>
      </c>
      <c r="AM1334" s="38" t="s">
        <v>2723</v>
      </c>
      <c r="AN1334" s="39" t="s">
        <v>2724</v>
      </c>
    </row>
    <row r="1335" spans="36:40" x14ac:dyDescent="0.25">
      <c r="AJ1335" s="21" t="s">
        <v>272</v>
      </c>
      <c r="AK1335" s="30" t="e">
        <f t="shared" si="76"/>
        <v>#REF!</v>
      </c>
      <c r="AL1335" s="30" t="e">
        <f t="shared" si="75"/>
        <v>#REF!</v>
      </c>
      <c r="AM1335" s="31" t="s">
        <v>2725</v>
      </c>
      <c r="AN1335" s="32" t="s">
        <v>2726</v>
      </c>
    </row>
    <row r="1336" spans="36:40" x14ac:dyDescent="0.25">
      <c r="AJ1336" s="21" t="s">
        <v>272</v>
      </c>
      <c r="AK1336" s="30" t="e">
        <f t="shared" si="76"/>
        <v>#REF!</v>
      </c>
      <c r="AL1336" s="30" t="e">
        <f t="shared" si="75"/>
        <v>#REF!</v>
      </c>
      <c r="AM1336" s="38" t="s">
        <v>2727</v>
      </c>
      <c r="AN1336" s="39" t="s">
        <v>2728</v>
      </c>
    </row>
    <row r="1337" spans="36:40" x14ac:dyDescent="0.25">
      <c r="AJ1337" s="21" t="s">
        <v>272</v>
      </c>
      <c r="AK1337" s="30" t="e">
        <f t="shared" si="76"/>
        <v>#REF!</v>
      </c>
      <c r="AL1337" s="30" t="e">
        <f t="shared" si="75"/>
        <v>#REF!</v>
      </c>
      <c r="AM1337" s="31" t="s">
        <v>2729</v>
      </c>
      <c r="AN1337" s="32" t="s">
        <v>2730</v>
      </c>
    </row>
    <row r="1338" spans="36:40" x14ac:dyDescent="0.25">
      <c r="AJ1338" s="21" t="s">
        <v>272</v>
      </c>
      <c r="AK1338" s="30" t="e">
        <f t="shared" si="76"/>
        <v>#REF!</v>
      </c>
      <c r="AL1338" s="30" t="e">
        <f t="shared" si="75"/>
        <v>#REF!</v>
      </c>
      <c r="AM1338" s="38" t="s">
        <v>2731</v>
      </c>
      <c r="AN1338" s="39" t="s">
        <v>2732</v>
      </c>
    </row>
    <row r="1339" spans="36:40" x14ac:dyDescent="0.25">
      <c r="AJ1339" s="21" t="s">
        <v>272</v>
      </c>
      <c r="AK1339" s="30" t="e">
        <f t="shared" si="76"/>
        <v>#REF!</v>
      </c>
      <c r="AL1339" s="30" t="e">
        <f t="shared" si="75"/>
        <v>#REF!</v>
      </c>
      <c r="AM1339" s="31" t="s">
        <v>2733</v>
      </c>
      <c r="AN1339" s="32" t="s">
        <v>2734</v>
      </c>
    </row>
    <row r="1340" spans="36:40" x14ac:dyDescent="0.25">
      <c r="AJ1340" s="21" t="s">
        <v>272</v>
      </c>
      <c r="AK1340" s="30" t="e">
        <f t="shared" si="76"/>
        <v>#REF!</v>
      </c>
      <c r="AL1340" s="30" t="e">
        <f t="shared" si="75"/>
        <v>#REF!</v>
      </c>
      <c r="AM1340" s="38" t="s">
        <v>2735</v>
      </c>
      <c r="AN1340" s="39" t="s">
        <v>2736</v>
      </c>
    </row>
    <row r="1341" spans="36:40" x14ac:dyDescent="0.25">
      <c r="AJ1341" s="21" t="s">
        <v>272</v>
      </c>
      <c r="AK1341" s="30" t="e">
        <f t="shared" si="76"/>
        <v>#REF!</v>
      </c>
      <c r="AL1341" s="30" t="e">
        <f t="shared" si="75"/>
        <v>#REF!</v>
      </c>
      <c r="AM1341" s="31" t="s">
        <v>2737</v>
      </c>
      <c r="AN1341" s="32" t="s">
        <v>2738</v>
      </c>
    </row>
    <row r="1342" spans="36:40" x14ac:dyDescent="0.25">
      <c r="AJ1342" s="21" t="s">
        <v>272</v>
      </c>
      <c r="AK1342" s="30" t="e">
        <f t="shared" si="76"/>
        <v>#REF!</v>
      </c>
      <c r="AL1342" s="30" t="e">
        <f t="shared" si="75"/>
        <v>#REF!</v>
      </c>
      <c r="AM1342" s="38" t="s">
        <v>2739</v>
      </c>
      <c r="AN1342" s="39" t="s">
        <v>2740</v>
      </c>
    </row>
    <row r="1343" spans="36:40" x14ac:dyDescent="0.25">
      <c r="AJ1343" s="21" t="s">
        <v>272</v>
      </c>
      <c r="AK1343" s="30" t="e">
        <f t="shared" si="76"/>
        <v>#REF!</v>
      </c>
      <c r="AL1343" s="30" t="e">
        <f t="shared" si="75"/>
        <v>#REF!</v>
      </c>
      <c r="AM1343" s="31" t="s">
        <v>2741</v>
      </c>
      <c r="AN1343" s="32" t="s">
        <v>2742</v>
      </c>
    </row>
    <row r="1344" spans="36:40" x14ac:dyDescent="0.25">
      <c r="AJ1344" s="21" t="s">
        <v>272</v>
      </c>
      <c r="AK1344" s="30" t="e">
        <f t="shared" si="76"/>
        <v>#REF!</v>
      </c>
      <c r="AL1344" s="30" t="e">
        <f t="shared" si="75"/>
        <v>#REF!</v>
      </c>
      <c r="AM1344" s="38" t="s">
        <v>5967</v>
      </c>
      <c r="AN1344" s="39" t="s">
        <v>2743</v>
      </c>
    </row>
    <row r="1345" spans="36:40" x14ac:dyDescent="0.25">
      <c r="AJ1345" s="21" t="s">
        <v>300</v>
      </c>
      <c r="AK1345" s="30" t="e">
        <f t="shared" si="76"/>
        <v>#REF!</v>
      </c>
      <c r="AL1345" s="30" t="e">
        <f t="shared" si="75"/>
        <v>#REF!</v>
      </c>
      <c r="AM1345" s="31" t="s">
        <v>1803</v>
      </c>
      <c r="AN1345" s="32" t="s">
        <v>2744</v>
      </c>
    </row>
    <row r="1346" spans="36:40" x14ac:dyDescent="0.25">
      <c r="AJ1346" s="21" t="s">
        <v>300</v>
      </c>
      <c r="AK1346" s="30" t="e">
        <f t="shared" si="76"/>
        <v>#REF!</v>
      </c>
      <c r="AL1346" s="30" t="e">
        <f t="shared" ref="AL1346:AL1409" si="77">CONCATENATE(AJ1346,AK1346)</f>
        <v>#REF!</v>
      </c>
      <c r="AM1346" s="38" t="s">
        <v>2745</v>
      </c>
      <c r="AN1346" s="39" t="s">
        <v>2746</v>
      </c>
    </row>
    <row r="1347" spans="36:40" x14ac:dyDescent="0.25">
      <c r="AJ1347" s="21" t="s">
        <v>300</v>
      </c>
      <c r="AK1347" s="30" t="e">
        <f t="shared" ref="AK1347:AK1410" si="78">AK1346+1</f>
        <v>#REF!</v>
      </c>
      <c r="AL1347" s="30" t="e">
        <f t="shared" si="77"/>
        <v>#REF!</v>
      </c>
      <c r="AM1347" s="31" t="s">
        <v>2747</v>
      </c>
      <c r="AN1347" s="32" t="s">
        <v>2748</v>
      </c>
    </row>
    <row r="1348" spans="36:40" x14ac:dyDescent="0.25">
      <c r="AJ1348" s="21" t="s">
        <v>300</v>
      </c>
      <c r="AK1348" s="30" t="e">
        <f t="shared" si="78"/>
        <v>#REF!</v>
      </c>
      <c r="AL1348" s="30" t="e">
        <f t="shared" si="77"/>
        <v>#REF!</v>
      </c>
      <c r="AM1348" s="38" t="s">
        <v>2749</v>
      </c>
      <c r="AN1348" s="39" t="s">
        <v>2750</v>
      </c>
    </row>
    <row r="1349" spans="36:40" x14ac:dyDescent="0.25">
      <c r="AJ1349" s="21" t="s">
        <v>300</v>
      </c>
      <c r="AK1349" s="30" t="e">
        <f t="shared" si="78"/>
        <v>#REF!</v>
      </c>
      <c r="AL1349" s="30" t="e">
        <f t="shared" si="77"/>
        <v>#REF!</v>
      </c>
      <c r="AM1349" s="31" t="s">
        <v>2751</v>
      </c>
      <c r="AN1349" s="32" t="s">
        <v>2752</v>
      </c>
    </row>
    <row r="1350" spans="36:40" x14ac:dyDescent="0.25">
      <c r="AJ1350" s="21" t="s">
        <v>300</v>
      </c>
      <c r="AK1350" s="30" t="e">
        <f t="shared" si="78"/>
        <v>#REF!</v>
      </c>
      <c r="AL1350" s="30" t="e">
        <f t="shared" si="77"/>
        <v>#REF!</v>
      </c>
      <c r="AM1350" s="38" t="s">
        <v>2753</v>
      </c>
      <c r="AN1350" s="39" t="s">
        <v>2754</v>
      </c>
    </row>
    <row r="1351" spans="36:40" x14ac:dyDescent="0.25">
      <c r="AJ1351" s="21" t="s">
        <v>300</v>
      </c>
      <c r="AK1351" s="30" t="e">
        <f t="shared" si="78"/>
        <v>#REF!</v>
      </c>
      <c r="AL1351" s="30" t="e">
        <f t="shared" si="77"/>
        <v>#REF!</v>
      </c>
      <c r="AM1351" s="31" t="s">
        <v>301</v>
      </c>
      <c r="AN1351" s="32" t="s">
        <v>2755</v>
      </c>
    </row>
    <row r="1352" spans="36:40" x14ac:dyDescent="0.25">
      <c r="AJ1352" s="21" t="s">
        <v>300</v>
      </c>
      <c r="AK1352" s="30" t="e">
        <f t="shared" si="78"/>
        <v>#REF!</v>
      </c>
      <c r="AL1352" s="30" t="e">
        <f t="shared" si="77"/>
        <v>#REF!</v>
      </c>
      <c r="AM1352" s="38" t="s">
        <v>2756</v>
      </c>
      <c r="AN1352" s="39" t="s">
        <v>2757</v>
      </c>
    </row>
    <row r="1353" spans="36:40" x14ac:dyDescent="0.25">
      <c r="AJ1353" s="21" t="s">
        <v>300</v>
      </c>
      <c r="AK1353" s="30" t="e">
        <f t="shared" si="78"/>
        <v>#REF!</v>
      </c>
      <c r="AL1353" s="30" t="e">
        <f t="shared" si="77"/>
        <v>#REF!</v>
      </c>
      <c r="AM1353" s="31" t="s">
        <v>2758</v>
      </c>
      <c r="AN1353" s="32" t="s">
        <v>2759</v>
      </c>
    </row>
    <row r="1354" spans="36:40" x14ac:dyDescent="0.25">
      <c r="AJ1354" s="21" t="s">
        <v>300</v>
      </c>
      <c r="AK1354" s="30" t="e">
        <f t="shared" si="78"/>
        <v>#REF!</v>
      </c>
      <c r="AL1354" s="30" t="e">
        <f t="shared" si="77"/>
        <v>#REF!</v>
      </c>
      <c r="AM1354" s="38" t="s">
        <v>2760</v>
      </c>
      <c r="AN1354" s="39" t="s">
        <v>2761</v>
      </c>
    </row>
    <row r="1355" spans="36:40" x14ac:dyDescent="0.25">
      <c r="AJ1355" s="21" t="s">
        <v>300</v>
      </c>
      <c r="AK1355" s="30" t="e">
        <f t="shared" si="78"/>
        <v>#REF!</v>
      </c>
      <c r="AL1355" s="30" t="e">
        <f t="shared" si="77"/>
        <v>#REF!</v>
      </c>
      <c r="AM1355" s="31" t="s">
        <v>2762</v>
      </c>
      <c r="AN1355" s="32" t="s">
        <v>2763</v>
      </c>
    </row>
    <row r="1356" spans="36:40" x14ac:dyDescent="0.25">
      <c r="AJ1356" s="21" t="s">
        <v>300</v>
      </c>
      <c r="AK1356" s="30" t="e">
        <f t="shared" si="78"/>
        <v>#REF!</v>
      </c>
      <c r="AL1356" s="30" t="e">
        <f t="shared" si="77"/>
        <v>#REF!</v>
      </c>
      <c r="AM1356" s="38" t="s">
        <v>2764</v>
      </c>
      <c r="AN1356" s="39" t="s">
        <v>2765</v>
      </c>
    </row>
    <row r="1357" spans="36:40" x14ac:dyDescent="0.25">
      <c r="AJ1357" s="21" t="s">
        <v>300</v>
      </c>
      <c r="AK1357" s="30" t="e">
        <f t="shared" si="78"/>
        <v>#REF!</v>
      </c>
      <c r="AL1357" s="30" t="e">
        <f t="shared" si="77"/>
        <v>#REF!</v>
      </c>
      <c r="AM1357" s="31" t="s">
        <v>2766</v>
      </c>
      <c r="AN1357" s="32" t="s">
        <v>2767</v>
      </c>
    </row>
    <row r="1358" spans="36:40" x14ac:dyDescent="0.25">
      <c r="AJ1358" s="21" t="s">
        <v>300</v>
      </c>
      <c r="AK1358" s="30" t="e">
        <f t="shared" si="78"/>
        <v>#REF!</v>
      </c>
      <c r="AL1358" s="30" t="e">
        <f t="shared" si="77"/>
        <v>#REF!</v>
      </c>
      <c r="AM1358" s="38" t="s">
        <v>2768</v>
      </c>
      <c r="AN1358" s="39" t="s">
        <v>2769</v>
      </c>
    </row>
    <row r="1359" spans="36:40" x14ac:dyDescent="0.25">
      <c r="AJ1359" s="21" t="s">
        <v>300</v>
      </c>
      <c r="AK1359" s="30" t="e">
        <f t="shared" si="78"/>
        <v>#REF!</v>
      </c>
      <c r="AL1359" s="30" t="e">
        <f t="shared" si="77"/>
        <v>#REF!</v>
      </c>
      <c r="AM1359" s="31" t="s">
        <v>5968</v>
      </c>
      <c r="AN1359" s="32" t="s">
        <v>2770</v>
      </c>
    </row>
    <row r="1360" spans="36:40" x14ac:dyDescent="0.25">
      <c r="AJ1360" s="21" t="s">
        <v>300</v>
      </c>
      <c r="AK1360" s="30" t="e">
        <f t="shared" si="78"/>
        <v>#REF!</v>
      </c>
      <c r="AL1360" s="30" t="e">
        <f t="shared" si="77"/>
        <v>#REF!</v>
      </c>
      <c r="AM1360" s="38" t="s">
        <v>2771</v>
      </c>
      <c r="AN1360" s="39" t="s">
        <v>2772</v>
      </c>
    </row>
    <row r="1361" spans="36:40" x14ac:dyDescent="0.25">
      <c r="AJ1361" s="21" t="s">
        <v>300</v>
      </c>
      <c r="AK1361" s="30" t="e">
        <f t="shared" si="78"/>
        <v>#REF!</v>
      </c>
      <c r="AL1361" s="30" t="e">
        <f t="shared" si="77"/>
        <v>#REF!</v>
      </c>
      <c r="AM1361" s="31" t="s">
        <v>2773</v>
      </c>
      <c r="AN1361" s="32" t="s">
        <v>2774</v>
      </c>
    </row>
    <row r="1362" spans="36:40" x14ac:dyDescent="0.25">
      <c r="AJ1362" s="21" t="s">
        <v>300</v>
      </c>
      <c r="AK1362" s="30" t="e">
        <f t="shared" si="78"/>
        <v>#REF!</v>
      </c>
      <c r="AL1362" s="30" t="e">
        <f t="shared" si="77"/>
        <v>#REF!</v>
      </c>
      <c r="AM1362" s="38" t="s">
        <v>2775</v>
      </c>
      <c r="AN1362" s="39" t="s">
        <v>2776</v>
      </c>
    </row>
    <row r="1363" spans="36:40" x14ac:dyDescent="0.25">
      <c r="AJ1363" s="21" t="s">
        <v>306</v>
      </c>
      <c r="AK1363" s="30" t="e">
        <f t="shared" si="78"/>
        <v>#REF!</v>
      </c>
      <c r="AL1363" s="30" t="e">
        <f t="shared" si="77"/>
        <v>#REF!</v>
      </c>
      <c r="AM1363" s="31" t="s">
        <v>2777</v>
      </c>
      <c r="AN1363" s="32" t="s">
        <v>2778</v>
      </c>
    </row>
    <row r="1364" spans="36:40" x14ac:dyDescent="0.25">
      <c r="AJ1364" s="21" t="s">
        <v>306</v>
      </c>
      <c r="AK1364" s="30" t="e">
        <f t="shared" si="78"/>
        <v>#REF!</v>
      </c>
      <c r="AL1364" s="30" t="e">
        <f t="shared" si="77"/>
        <v>#REF!</v>
      </c>
      <c r="AM1364" s="38" t="s">
        <v>2638</v>
      </c>
      <c r="AN1364" s="39" t="s">
        <v>2779</v>
      </c>
    </row>
    <row r="1365" spans="36:40" x14ac:dyDescent="0.25">
      <c r="AJ1365" s="21" t="s">
        <v>306</v>
      </c>
      <c r="AK1365" s="30" t="e">
        <f t="shared" si="78"/>
        <v>#REF!</v>
      </c>
      <c r="AL1365" s="30" t="e">
        <f t="shared" si="77"/>
        <v>#REF!</v>
      </c>
      <c r="AM1365" s="31" t="s">
        <v>2780</v>
      </c>
      <c r="AN1365" s="32" t="s">
        <v>2781</v>
      </c>
    </row>
    <row r="1366" spans="36:40" x14ac:dyDescent="0.25">
      <c r="AJ1366" s="21" t="s">
        <v>306</v>
      </c>
      <c r="AK1366" s="30" t="e">
        <f t="shared" si="78"/>
        <v>#REF!</v>
      </c>
      <c r="AL1366" s="30" t="e">
        <f t="shared" si="77"/>
        <v>#REF!</v>
      </c>
      <c r="AM1366" s="38" t="s">
        <v>2782</v>
      </c>
      <c r="AN1366" s="39" t="s">
        <v>2783</v>
      </c>
    </row>
    <row r="1367" spans="36:40" x14ac:dyDescent="0.25">
      <c r="AJ1367" s="21" t="s">
        <v>306</v>
      </c>
      <c r="AK1367" s="30" t="e">
        <f t="shared" si="78"/>
        <v>#REF!</v>
      </c>
      <c r="AL1367" s="30" t="e">
        <f t="shared" si="77"/>
        <v>#REF!</v>
      </c>
      <c r="AM1367" s="31" t="s">
        <v>2784</v>
      </c>
      <c r="AN1367" s="32" t="s">
        <v>2785</v>
      </c>
    </row>
    <row r="1368" spans="36:40" x14ac:dyDescent="0.25">
      <c r="AJ1368" s="21" t="s">
        <v>306</v>
      </c>
      <c r="AK1368" s="30" t="e">
        <f t="shared" si="78"/>
        <v>#REF!</v>
      </c>
      <c r="AL1368" s="30" t="e">
        <f t="shared" si="77"/>
        <v>#REF!</v>
      </c>
      <c r="AM1368" s="38" t="s">
        <v>2554</v>
      </c>
      <c r="AN1368" s="39" t="s">
        <v>2786</v>
      </c>
    </row>
    <row r="1369" spans="36:40" x14ac:dyDescent="0.25">
      <c r="AJ1369" s="21" t="s">
        <v>306</v>
      </c>
      <c r="AK1369" s="30" t="e">
        <f t="shared" si="78"/>
        <v>#REF!</v>
      </c>
      <c r="AL1369" s="30" t="e">
        <f t="shared" si="77"/>
        <v>#REF!</v>
      </c>
      <c r="AM1369" s="31" t="s">
        <v>2787</v>
      </c>
      <c r="AN1369" s="32" t="s">
        <v>2788</v>
      </c>
    </row>
    <row r="1370" spans="36:40" x14ac:dyDescent="0.25">
      <c r="AJ1370" s="21" t="s">
        <v>306</v>
      </c>
      <c r="AK1370" s="30" t="e">
        <f t="shared" si="78"/>
        <v>#REF!</v>
      </c>
      <c r="AL1370" s="30" t="e">
        <f t="shared" si="77"/>
        <v>#REF!</v>
      </c>
      <c r="AM1370" s="38" t="s">
        <v>2789</v>
      </c>
      <c r="AN1370" s="39" t="s">
        <v>2790</v>
      </c>
    </row>
    <row r="1371" spans="36:40" x14ac:dyDescent="0.25">
      <c r="AJ1371" s="21" t="s">
        <v>306</v>
      </c>
      <c r="AK1371" s="30" t="e">
        <f t="shared" si="78"/>
        <v>#REF!</v>
      </c>
      <c r="AL1371" s="30" t="e">
        <f t="shared" si="77"/>
        <v>#REF!</v>
      </c>
      <c r="AM1371" s="31" t="s">
        <v>2791</v>
      </c>
      <c r="AN1371" s="32" t="s">
        <v>2792</v>
      </c>
    </row>
    <row r="1372" spans="36:40" x14ac:dyDescent="0.25">
      <c r="AJ1372" s="21" t="s">
        <v>306</v>
      </c>
      <c r="AK1372" s="30" t="e">
        <f t="shared" si="78"/>
        <v>#REF!</v>
      </c>
      <c r="AL1372" s="30" t="e">
        <f t="shared" si="77"/>
        <v>#REF!</v>
      </c>
      <c r="AM1372" s="38" t="s">
        <v>2793</v>
      </c>
      <c r="AN1372" s="39" t="s">
        <v>2794</v>
      </c>
    </row>
    <row r="1373" spans="36:40" x14ac:dyDescent="0.25">
      <c r="AJ1373" s="21" t="s">
        <v>306</v>
      </c>
      <c r="AK1373" s="30" t="e">
        <f t="shared" si="78"/>
        <v>#REF!</v>
      </c>
      <c r="AL1373" s="30" t="e">
        <f t="shared" si="77"/>
        <v>#REF!</v>
      </c>
      <c r="AM1373" s="31" t="s">
        <v>2795</v>
      </c>
      <c r="AN1373" s="32" t="s">
        <v>2796</v>
      </c>
    </row>
    <row r="1374" spans="36:40" x14ac:dyDescent="0.25">
      <c r="AJ1374" s="21" t="s">
        <v>306</v>
      </c>
      <c r="AK1374" s="30" t="e">
        <f t="shared" si="78"/>
        <v>#REF!</v>
      </c>
      <c r="AL1374" s="30" t="e">
        <f t="shared" si="77"/>
        <v>#REF!</v>
      </c>
      <c r="AM1374" s="38" t="s">
        <v>2797</v>
      </c>
      <c r="AN1374" s="39" t="s">
        <v>2798</v>
      </c>
    </row>
    <row r="1375" spans="36:40" x14ac:dyDescent="0.25">
      <c r="AJ1375" s="21" t="s">
        <v>306</v>
      </c>
      <c r="AK1375" s="30" t="e">
        <f t="shared" si="78"/>
        <v>#REF!</v>
      </c>
      <c r="AL1375" s="30" t="e">
        <f t="shared" si="77"/>
        <v>#REF!</v>
      </c>
      <c r="AM1375" s="31" t="s">
        <v>2799</v>
      </c>
      <c r="AN1375" s="32" t="s">
        <v>2800</v>
      </c>
    </row>
    <row r="1376" spans="36:40" x14ac:dyDescent="0.25">
      <c r="AJ1376" s="21" t="s">
        <v>306</v>
      </c>
      <c r="AK1376" s="30" t="e">
        <f t="shared" si="78"/>
        <v>#REF!</v>
      </c>
      <c r="AL1376" s="30" t="e">
        <f t="shared" si="77"/>
        <v>#REF!</v>
      </c>
      <c r="AM1376" s="38" t="s">
        <v>2801</v>
      </c>
      <c r="AN1376" s="39" t="s">
        <v>2802</v>
      </c>
    </row>
    <row r="1377" spans="36:40" x14ac:dyDescent="0.25">
      <c r="AJ1377" s="21" t="s">
        <v>306</v>
      </c>
      <c r="AK1377" s="30" t="e">
        <f t="shared" si="78"/>
        <v>#REF!</v>
      </c>
      <c r="AL1377" s="30" t="e">
        <f t="shared" si="77"/>
        <v>#REF!</v>
      </c>
      <c r="AM1377" s="31" t="s">
        <v>2803</v>
      </c>
      <c r="AN1377" s="32" t="s">
        <v>2804</v>
      </c>
    </row>
    <row r="1378" spans="36:40" x14ac:dyDescent="0.25">
      <c r="AJ1378" s="21" t="s">
        <v>306</v>
      </c>
      <c r="AK1378" s="30" t="e">
        <f t="shared" si="78"/>
        <v>#REF!</v>
      </c>
      <c r="AL1378" s="30" t="e">
        <f t="shared" si="77"/>
        <v>#REF!</v>
      </c>
      <c r="AM1378" s="38" t="s">
        <v>2805</v>
      </c>
      <c r="AN1378" s="39" t="s">
        <v>2806</v>
      </c>
    </row>
    <row r="1379" spans="36:40" x14ac:dyDescent="0.25">
      <c r="AJ1379" s="21" t="s">
        <v>306</v>
      </c>
      <c r="AK1379" s="30" t="e">
        <f t="shared" si="78"/>
        <v>#REF!</v>
      </c>
      <c r="AL1379" s="30" t="e">
        <f t="shared" si="77"/>
        <v>#REF!</v>
      </c>
      <c r="AM1379" s="31" t="s">
        <v>2807</v>
      </c>
      <c r="AN1379" s="32" t="s">
        <v>2808</v>
      </c>
    </row>
    <row r="1380" spans="36:40" x14ac:dyDescent="0.25">
      <c r="AJ1380" s="21" t="s">
        <v>306</v>
      </c>
      <c r="AK1380" s="30" t="e">
        <f t="shared" si="78"/>
        <v>#REF!</v>
      </c>
      <c r="AL1380" s="30" t="e">
        <f t="shared" si="77"/>
        <v>#REF!</v>
      </c>
      <c r="AM1380" s="38" t="s">
        <v>2809</v>
      </c>
      <c r="AN1380" s="39" t="s">
        <v>2810</v>
      </c>
    </row>
    <row r="1381" spans="36:40" x14ac:dyDescent="0.25">
      <c r="AJ1381" s="21" t="s">
        <v>306</v>
      </c>
      <c r="AK1381" s="30" t="e">
        <f t="shared" si="78"/>
        <v>#REF!</v>
      </c>
      <c r="AL1381" s="30" t="e">
        <f t="shared" si="77"/>
        <v>#REF!</v>
      </c>
      <c r="AM1381" s="31" t="s">
        <v>2811</v>
      </c>
      <c r="AN1381" s="32" t="s">
        <v>2812</v>
      </c>
    </row>
    <row r="1382" spans="36:40" x14ac:dyDescent="0.25">
      <c r="AJ1382" s="21" t="s">
        <v>306</v>
      </c>
      <c r="AK1382" s="30" t="e">
        <f t="shared" si="78"/>
        <v>#REF!</v>
      </c>
      <c r="AL1382" s="30" t="e">
        <f t="shared" si="77"/>
        <v>#REF!</v>
      </c>
      <c r="AM1382" s="38" t="s">
        <v>1312</v>
      </c>
      <c r="AN1382" s="39" t="s">
        <v>2813</v>
      </c>
    </row>
    <row r="1383" spans="36:40" x14ac:dyDescent="0.25">
      <c r="AJ1383" s="21" t="s">
        <v>306</v>
      </c>
      <c r="AK1383" s="30" t="e">
        <f t="shared" si="78"/>
        <v>#REF!</v>
      </c>
      <c r="AL1383" s="30" t="e">
        <f t="shared" si="77"/>
        <v>#REF!</v>
      </c>
      <c r="AM1383" s="31" t="s">
        <v>2814</v>
      </c>
      <c r="AN1383" s="32" t="s">
        <v>2815</v>
      </c>
    </row>
    <row r="1384" spans="36:40" x14ac:dyDescent="0.25">
      <c r="AJ1384" s="21" t="s">
        <v>306</v>
      </c>
      <c r="AK1384" s="30" t="e">
        <f t="shared" si="78"/>
        <v>#REF!</v>
      </c>
      <c r="AL1384" s="30" t="e">
        <f t="shared" si="77"/>
        <v>#REF!</v>
      </c>
      <c r="AM1384" s="38" t="s">
        <v>2816</v>
      </c>
      <c r="AN1384" s="39" t="s">
        <v>2817</v>
      </c>
    </row>
    <row r="1385" spans="36:40" x14ac:dyDescent="0.25">
      <c r="AJ1385" s="21" t="s">
        <v>306</v>
      </c>
      <c r="AK1385" s="30" t="e">
        <f t="shared" si="78"/>
        <v>#REF!</v>
      </c>
      <c r="AL1385" s="30" t="e">
        <f t="shared" si="77"/>
        <v>#REF!</v>
      </c>
      <c r="AM1385" s="31" t="s">
        <v>2818</v>
      </c>
      <c r="AN1385" s="32" t="s">
        <v>2819</v>
      </c>
    </row>
    <row r="1386" spans="36:40" x14ac:dyDescent="0.25">
      <c r="AJ1386" s="21" t="s">
        <v>306</v>
      </c>
      <c r="AK1386" s="30" t="e">
        <f t="shared" si="78"/>
        <v>#REF!</v>
      </c>
      <c r="AL1386" s="30" t="e">
        <f t="shared" si="77"/>
        <v>#REF!</v>
      </c>
      <c r="AM1386" s="38" t="s">
        <v>5969</v>
      </c>
      <c r="AN1386" s="39" t="s">
        <v>2820</v>
      </c>
    </row>
    <row r="1387" spans="36:40" x14ac:dyDescent="0.25">
      <c r="AJ1387" s="21" t="s">
        <v>306</v>
      </c>
      <c r="AK1387" s="30" t="e">
        <f t="shared" si="78"/>
        <v>#REF!</v>
      </c>
      <c r="AL1387" s="30" t="e">
        <f t="shared" si="77"/>
        <v>#REF!</v>
      </c>
      <c r="AM1387" s="31" t="s">
        <v>5970</v>
      </c>
      <c r="AN1387" s="32" t="s">
        <v>2821</v>
      </c>
    </row>
    <row r="1388" spans="36:40" x14ac:dyDescent="0.25">
      <c r="AJ1388" s="21" t="s">
        <v>306</v>
      </c>
      <c r="AK1388" s="30" t="e">
        <f t="shared" si="78"/>
        <v>#REF!</v>
      </c>
      <c r="AL1388" s="30" t="e">
        <f t="shared" si="77"/>
        <v>#REF!</v>
      </c>
      <c r="AM1388" s="38" t="s">
        <v>5971</v>
      </c>
      <c r="AN1388" s="39" t="s">
        <v>2822</v>
      </c>
    </row>
    <row r="1389" spans="36:40" x14ac:dyDescent="0.25">
      <c r="AJ1389" s="21" t="s">
        <v>306</v>
      </c>
      <c r="AK1389" s="30" t="e">
        <f t="shared" si="78"/>
        <v>#REF!</v>
      </c>
      <c r="AL1389" s="30" t="e">
        <f t="shared" si="77"/>
        <v>#REF!</v>
      </c>
      <c r="AM1389" s="31" t="s">
        <v>5972</v>
      </c>
      <c r="AN1389" s="32" t="s">
        <v>2823</v>
      </c>
    </row>
    <row r="1390" spans="36:40" x14ac:dyDescent="0.25">
      <c r="AJ1390" s="21" t="s">
        <v>306</v>
      </c>
      <c r="AK1390" s="30" t="e">
        <f t="shared" si="78"/>
        <v>#REF!</v>
      </c>
      <c r="AL1390" s="30" t="e">
        <f t="shared" si="77"/>
        <v>#REF!</v>
      </c>
      <c r="AM1390" s="38" t="s">
        <v>5973</v>
      </c>
      <c r="AN1390" s="39" t="s">
        <v>2824</v>
      </c>
    </row>
    <row r="1391" spans="36:40" x14ac:dyDescent="0.25">
      <c r="AJ1391" s="21" t="s">
        <v>306</v>
      </c>
      <c r="AK1391" s="30" t="e">
        <f t="shared" si="78"/>
        <v>#REF!</v>
      </c>
      <c r="AL1391" s="30" t="e">
        <f t="shared" si="77"/>
        <v>#REF!</v>
      </c>
      <c r="AM1391" s="31" t="s">
        <v>5974</v>
      </c>
      <c r="AN1391" s="32" t="s">
        <v>2825</v>
      </c>
    </row>
    <row r="1392" spans="36:40" x14ac:dyDescent="0.25">
      <c r="AJ1392" s="21" t="s">
        <v>306</v>
      </c>
      <c r="AK1392" s="30" t="e">
        <f t="shared" si="78"/>
        <v>#REF!</v>
      </c>
      <c r="AL1392" s="30" t="e">
        <f t="shared" si="77"/>
        <v>#REF!</v>
      </c>
      <c r="AM1392" s="38" t="s">
        <v>5975</v>
      </c>
      <c r="AN1392" s="39" t="s">
        <v>2826</v>
      </c>
    </row>
    <row r="1393" spans="36:40" x14ac:dyDescent="0.25">
      <c r="AJ1393" s="21" t="s">
        <v>311</v>
      </c>
      <c r="AK1393" s="30" t="e">
        <f t="shared" si="78"/>
        <v>#REF!</v>
      </c>
      <c r="AL1393" s="30" t="e">
        <f t="shared" si="77"/>
        <v>#REF!</v>
      </c>
      <c r="AM1393" s="31" t="s">
        <v>2827</v>
      </c>
      <c r="AN1393" s="32" t="s">
        <v>2828</v>
      </c>
    </row>
    <row r="1394" spans="36:40" x14ac:dyDescent="0.25">
      <c r="AJ1394" s="21" t="s">
        <v>311</v>
      </c>
      <c r="AK1394" s="30" t="e">
        <f t="shared" si="78"/>
        <v>#REF!</v>
      </c>
      <c r="AL1394" s="30" t="e">
        <f t="shared" si="77"/>
        <v>#REF!</v>
      </c>
      <c r="AM1394" s="38" t="s">
        <v>2829</v>
      </c>
      <c r="AN1394" s="39" t="s">
        <v>2830</v>
      </c>
    </row>
    <row r="1395" spans="36:40" x14ac:dyDescent="0.25">
      <c r="AJ1395" s="21" t="s">
        <v>311</v>
      </c>
      <c r="AK1395" s="30" t="e">
        <f t="shared" si="78"/>
        <v>#REF!</v>
      </c>
      <c r="AL1395" s="30" t="e">
        <f t="shared" si="77"/>
        <v>#REF!</v>
      </c>
      <c r="AM1395" s="31" t="s">
        <v>2831</v>
      </c>
      <c r="AN1395" s="32" t="s">
        <v>2832</v>
      </c>
    </row>
    <row r="1396" spans="36:40" x14ac:dyDescent="0.25">
      <c r="AJ1396" s="21" t="s">
        <v>311</v>
      </c>
      <c r="AK1396" s="30" t="e">
        <f t="shared" si="78"/>
        <v>#REF!</v>
      </c>
      <c r="AL1396" s="30" t="e">
        <f t="shared" si="77"/>
        <v>#REF!</v>
      </c>
      <c r="AM1396" s="38" t="s">
        <v>2833</v>
      </c>
      <c r="AN1396" s="39" t="s">
        <v>2834</v>
      </c>
    </row>
    <row r="1397" spans="36:40" x14ac:dyDescent="0.25">
      <c r="AJ1397" s="21" t="s">
        <v>311</v>
      </c>
      <c r="AK1397" s="30" t="e">
        <f t="shared" si="78"/>
        <v>#REF!</v>
      </c>
      <c r="AL1397" s="30" t="e">
        <f t="shared" si="77"/>
        <v>#REF!</v>
      </c>
      <c r="AM1397" s="31" t="s">
        <v>2835</v>
      </c>
      <c r="AN1397" s="32" t="s">
        <v>2836</v>
      </c>
    </row>
    <row r="1398" spans="36:40" x14ac:dyDescent="0.25">
      <c r="AJ1398" s="21" t="s">
        <v>311</v>
      </c>
      <c r="AK1398" s="30" t="e">
        <f t="shared" si="78"/>
        <v>#REF!</v>
      </c>
      <c r="AL1398" s="30" t="e">
        <f t="shared" si="77"/>
        <v>#REF!</v>
      </c>
      <c r="AM1398" s="38" t="s">
        <v>2837</v>
      </c>
      <c r="AN1398" s="39" t="s">
        <v>2838</v>
      </c>
    </row>
    <row r="1399" spans="36:40" x14ac:dyDescent="0.25">
      <c r="AJ1399" s="21" t="s">
        <v>311</v>
      </c>
      <c r="AK1399" s="30" t="e">
        <f t="shared" si="78"/>
        <v>#REF!</v>
      </c>
      <c r="AL1399" s="30" t="e">
        <f t="shared" si="77"/>
        <v>#REF!</v>
      </c>
      <c r="AM1399" s="31" t="s">
        <v>2839</v>
      </c>
      <c r="AN1399" s="32" t="s">
        <v>2840</v>
      </c>
    </row>
    <row r="1400" spans="36:40" x14ac:dyDescent="0.25">
      <c r="AJ1400" s="21" t="s">
        <v>311</v>
      </c>
      <c r="AK1400" s="30" t="e">
        <f t="shared" si="78"/>
        <v>#REF!</v>
      </c>
      <c r="AL1400" s="30" t="e">
        <f t="shared" si="77"/>
        <v>#REF!</v>
      </c>
      <c r="AM1400" s="38" t="s">
        <v>2841</v>
      </c>
      <c r="AN1400" s="39" t="s">
        <v>2842</v>
      </c>
    </row>
    <row r="1401" spans="36:40" x14ac:dyDescent="0.25">
      <c r="AJ1401" s="21" t="s">
        <v>311</v>
      </c>
      <c r="AK1401" s="30" t="e">
        <f t="shared" si="78"/>
        <v>#REF!</v>
      </c>
      <c r="AL1401" s="30" t="e">
        <f t="shared" si="77"/>
        <v>#REF!</v>
      </c>
      <c r="AM1401" s="31" t="s">
        <v>2843</v>
      </c>
      <c r="AN1401" s="32" t="s">
        <v>2844</v>
      </c>
    </row>
    <row r="1402" spans="36:40" x14ac:dyDescent="0.25">
      <c r="AJ1402" s="21" t="s">
        <v>311</v>
      </c>
      <c r="AK1402" s="30" t="e">
        <f t="shared" si="78"/>
        <v>#REF!</v>
      </c>
      <c r="AL1402" s="30" t="e">
        <f t="shared" si="77"/>
        <v>#REF!</v>
      </c>
      <c r="AM1402" s="38" t="s">
        <v>2845</v>
      </c>
      <c r="AN1402" s="39" t="s">
        <v>2846</v>
      </c>
    </row>
    <row r="1403" spans="36:40" x14ac:dyDescent="0.25">
      <c r="AJ1403" s="21" t="s">
        <v>311</v>
      </c>
      <c r="AK1403" s="30" t="e">
        <f t="shared" si="78"/>
        <v>#REF!</v>
      </c>
      <c r="AL1403" s="30" t="e">
        <f t="shared" si="77"/>
        <v>#REF!</v>
      </c>
      <c r="AM1403" s="31" t="s">
        <v>2847</v>
      </c>
      <c r="AN1403" s="32" t="s">
        <v>2848</v>
      </c>
    </row>
    <row r="1404" spans="36:40" x14ac:dyDescent="0.25">
      <c r="AJ1404" s="21" t="s">
        <v>311</v>
      </c>
      <c r="AK1404" s="30" t="e">
        <f t="shared" si="78"/>
        <v>#REF!</v>
      </c>
      <c r="AL1404" s="30" t="e">
        <f t="shared" si="77"/>
        <v>#REF!</v>
      </c>
      <c r="AM1404" s="38" t="s">
        <v>2849</v>
      </c>
      <c r="AN1404" s="39" t="s">
        <v>2850</v>
      </c>
    </row>
    <row r="1405" spans="36:40" x14ac:dyDescent="0.25">
      <c r="AJ1405" s="21" t="s">
        <v>311</v>
      </c>
      <c r="AK1405" s="30" t="e">
        <f t="shared" si="78"/>
        <v>#REF!</v>
      </c>
      <c r="AL1405" s="30" t="e">
        <f t="shared" si="77"/>
        <v>#REF!</v>
      </c>
      <c r="AM1405" s="31" t="s">
        <v>2851</v>
      </c>
      <c r="AN1405" s="32" t="s">
        <v>2852</v>
      </c>
    </row>
    <row r="1406" spans="36:40" x14ac:dyDescent="0.25">
      <c r="AJ1406" s="21" t="s">
        <v>311</v>
      </c>
      <c r="AK1406" s="30" t="e">
        <f t="shared" si="78"/>
        <v>#REF!</v>
      </c>
      <c r="AL1406" s="30" t="e">
        <f t="shared" si="77"/>
        <v>#REF!</v>
      </c>
      <c r="AM1406" s="38" t="s">
        <v>2853</v>
      </c>
      <c r="AN1406" s="39" t="s">
        <v>2854</v>
      </c>
    </row>
    <row r="1407" spans="36:40" x14ac:dyDescent="0.25">
      <c r="AJ1407" s="21" t="s">
        <v>311</v>
      </c>
      <c r="AK1407" s="30" t="e">
        <f t="shared" si="78"/>
        <v>#REF!</v>
      </c>
      <c r="AL1407" s="30" t="e">
        <f t="shared" si="77"/>
        <v>#REF!</v>
      </c>
      <c r="AM1407" s="31" t="s">
        <v>5976</v>
      </c>
      <c r="AN1407" s="32" t="s">
        <v>2855</v>
      </c>
    </row>
    <row r="1408" spans="36:40" x14ac:dyDescent="0.25">
      <c r="AJ1408" s="21" t="s">
        <v>311</v>
      </c>
      <c r="AK1408" s="30" t="e">
        <f t="shared" si="78"/>
        <v>#REF!</v>
      </c>
      <c r="AL1408" s="30" t="e">
        <f t="shared" si="77"/>
        <v>#REF!</v>
      </c>
      <c r="AM1408" s="38" t="s">
        <v>5977</v>
      </c>
      <c r="AN1408" s="39" t="s">
        <v>2856</v>
      </c>
    </row>
    <row r="1409" spans="36:40" x14ac:dyDescent="0.25">
      <c r="AJ1409" s="21" t="s">
        <v>311</v>
      </c>
      <c r="AK1409" s="30" t="e">
        <f t="shared" si="78"/>
        <v>#REF!</v>
      </c>
      <c r="AL1409" s="30" t="e">
        <f t="shared" si="77"/>
        <v>#REF!</v>
      </c>
      <c r="AM1409" s="31" t="s">
        <v>5978</v>
      </c>
      <c r="AN1409" s="32" t="s">
        <v>2857</v>
      </c>
    </row>
    <row r="1410" spans="36:40" x14ac:dyDescent="0.25">
      <c r="AJ1410" s="21" t="s">
        <v>311</v>
      </c>
      <c r="AK1410" s="30" t="e">
        <f t="shared" si="78"/>
        <v>#REF!</v>
      </c>
      <c r="AL1410" s="30" t="e">
        <f t="shared" ref="AL1410:AL1473" si="79">CONCATENATE(AJ1410,AK1410)</f>
        <v>#REF!</v>
      </c>
      <c r="AM1410" s="38" t="s">
        <v>5979</v>
      </c>
      <c r="AN1410" s="39" t="s">
        <v>2858</v>
      </c>
    </row>
    <row r="1411" spans="36:40" x14ac:dyDescent="0.25">
      <c r="AJ1411" s="21" t="s">
        <v>311</v>
      </c>
      <c r="AK1411" s="30" t="e">
        <f t="shared" ref="AK1411:AK1474" si="80">AK1410+1</f>
        <v>#REF!</v>
      </c>
      <c r="AL1411" s="30" t="e">
        <f t="shared" si="79"/>
        <v>#REF!</v>
      </c>
      <c r="AM1411" s="31" t="s">
        <v>5980</v>
      </c>
      <c r="AN1411" s="32" t="s">
        <v>2859</v>
      </c>
    </row>
    <row r="1412" spans="36:40" x14ac:dyDescent="0.25">
      <c r="AJ1412" s="21" t="s">
        <v>311</v>
      </c>
      <c r="AK1412" s="30" t="e">
        <f t="shared" si="80"/>
        <v>#REF!</v>
      </c>
      <c r="AL1412" s="30" t="e">
        <f t="shared" si="79"/>
        <v>#REF!</v>
      </c>
      <c r="AM1412" s="38" t="s">
        <v>5981</v>
      </c>
      <c r="AN1412" s="39" t="s">
        <v>2860</v>
      </c>
    </row>
    <row r="1413" spans="36:40" x14ac:dyDescent="0.25">
      <c r="AJ1413" s="21" t="s">
        <v>311</v>
      </c>
      <c r="AK1413" s="30" t="e">
        <f t="shared" si="80"/>
        <v>#REF!</v>
      </c>
      <c r="AL1413" s="30" t="e">
        <f t="shared" si="79"/>
        <v>#REF!</v>
      </c>
      <c r="AM1413" s="31" t="s">
        <v>5982</v>
      </c>
      <c r="AN1413" s="32" t="s">
        <v>2861</v>
      </c>
    </row>
    <row r="1414" spans="36:40" x14ac:dyDescent="0.25">
      <c r="AJ1414" s="21" t="s">
        <v>321</v>
      </c>
      <c r="AK1414" s="30" t="e">
        <f t="shared" si="80"/>
        <v>#REF!</v>
      </c>
      <c r="AL1414" s="30" t="e">
        <f t="shared" si="79"/>
        <v>#REF!</v>
      </c>
      <c r="AM1414" s="38" t="s">
        <v>2862</v>
      </c>
      <c r="AN1414" s="39" t="s">
        <v>2863</v>
      </c>
    </row>
    <row r="1415" spans="36:40" x14ac:dyDescent="0.25">
      <c r="AJ1415" s="21" t="s">
        <v>321</v>
      </c>
      <c r="AK1415" s="30" t="e">
        <f t="shared" si="80"/>
        <v>#REF!</v>
      </c>
      <c r="AL1415" s="30" t="e">
        <f t="shared" si="79"/>
        <v>#REF!</v>
      </c>
      <c r="AM1415" s="31" t="s">
        <v>2651</v>
      </c>
      <c r="AN1415" s="32" t="s">
        <v>2864</v>
      </c>
    </row>
    <row r="1416" spans="36:40" x14ac:dyDescent="0.25">
      <c r="AJ1416" s="21" t="s">
        <v>321</v>
      </c>
      <c r="AK1416" s="30" t="e">
        <f t="shared" si="80"/>
        <v>#REF!</v>
      </c>
      <c r="AL1416" s="30" t="e">
        <f t="shared" si="79"/>
        <v>#REF!</v>
      </c>
      <c r="AM1416" s="38" t="s">
        <v>2865</v>
      </c>
      <c r="AN1416" s="39" t="s">
        <v>2866</v>
      </c>
    </row>
    <row r="1417" spans="36:40" x14ac:dyDescent="0.25">
      <c r="AJ1417" s="21" t="s">
        <v>321</v>
      </c>
      <c r="AK1417" s="30" t="e">
        <f t="shared" si="80"/>
        <v>#REF!</v>
      </c>
      <c r="AL1417" s="30" t="e">
        <f t="shared" si="79"/>
        <v>#REF!</v>
      </c>
      <c r="AM1417" s="31" t="s">
        <v>2867</v>
      </c>
      <c r="AN1417" s="32" t="s">
        <v>2868</v>
      </c>
    </row>
    <row r="1418" spans="36:40" x14ac:dyDescent="0.25">
      <c r="AJ1418" s="21" t="s">
        <v>321</v>
      </c>
      <c r="AK1418" s="30" t="e">
        <f t="shared" si="80"/>
        <v>#REF!</v>
      </c>
      <c r="AL1418" s="30" t="e">
        <f t="shared" si="79"/>
        <v>#REF!</v>
      </c>
      <c r="AM1418" s="38" t="s">
        <v>647</v>
      </c>
      <c r="AN1418" s="39" t="s">
        <v>2869</v>
      </c>
    </row>
    <row r="1419" spans="36:40" x14ac:dyDescent="0.25">
      <c r="AJ1419" s="21" t="s">
        <v>321</v>
      </c>
      <c r="AK1419" s="30" t="e">
        <f t="shared" si="80"/>
        <v>#REF!</v>
      </c>
      <c r="AL1419" s="30" t="e">
        <f t="shared" si="79"/>
        <v>#REF!</v>
      </c>
      <c r="AM1419" s="31" t="s">
        <v>2365</v>
      </c>
      <c r="AN1419" s="32" t="s">
        <v>2870</v>
      </c>
    </row>
    <row r="1420" spans="36:40" x14ac:dyDescent="0.25">
      <c r="AJ1420" s="21" t="s">
        <v>321</v>
      </c>
      <c r="AK1420" s="30" t="e">
        <f t="shared" si="80"/>
        <v>#REF!</v>
      </c>
      <c r="AL1420" s="30" t="e">
        <f t="shared" si="79"/>
        <v>#REF!</v>
      </c>
      <c r="AM1420" s="38" t="s">
        <v>2871</v>
      </c>
      <c r="AN1420" s="39" t="s">
        <v>2872</v>
      </c>
    </row>
    <row r="1421" spans="36:40" x14ac:dyDescent="0.25">
      <c r="AJ1421" s="21" t="s">
        <v>321</v>
      </c>
      <c r="AK1421" s="30" t="e">
        <f t="shared" si="80"/>
        <v>#REF!</v>
      </c>
      <c r="AL1421" s="30" t="e">
        <f t="shared" si="79"/>
        <v>#REF!</v>
      </c>
      <c r="AM1421" s="31" t="s">
        <v>2873</v>
      </c>
      <c r="AN1421" s="32" t="s">
        <v>2874</v>
      </c>
    </row>
    <row r="1422" spans="36:40" x14ac:dyDescent="0.25">
      <c r="AJ1422" s="21" t="s">
        <v>321</v>
      </c>
      <c r="AK1422" s="30" t="e">
        <f t="shared" si="80"/>
        <v>#REF!</v>
      </c>
      <c r="AL1422" s="30" t="e">
        <f t="shared" si="79"/>
        <v>#REF!</v>
      </c>
      <c r="AM1422" s="38" t="s">
        <v>2875</v>
      </c>
      <c r="AN1422" s="39" t="s">
        <v>2876</v>
      </c>
    </row>
    <row r="1423" spans="36:40" x14ac:dyDescent="0.25">
      <c r="AJ1423" s="21" t="s">
        <v>321</v>
      </c>
      <c r="AK1423" s="30" t="e">
        <f t="shared" si="80"/>
        <v>#REF!</v>
      </c>
      <c r="AL1423" s="30" t="e">
        <f t="shared" si="79"/>
        <v>#REF!</v>
      </c>
      <c r="AM1423" s="31" t="s">
        <v>2877</v>
      </c>
      <c r="AN1423" s="32" t="s">
        <v>2878</v>
      </c>
    </row>
    <row r="1424" spans="36:40" x14ac:dyDescent="0.25">
      <c r="AJ1424" s="21" t="s">
        <v>321</v>
      </c>
      <c r="AK1424" s="30" t="e">
        <f t="shared" si="80"/>
        <v>#REF!</v>
      </c>
      <c r="AL1424" s="30" t="e">
        <f t="shared" si="79"/>
        <v>#REF!</v>
      </c>
      <c r="AM1424" s="38" t="s">
        <v>2879</v>
      </c>
      <c r="AN1424" s="39" t="s">
        <v>2880</v>
      </c>
    </row>
    <row r="1425" spans="36:40" x14ac:dyDescent="0.25">
      <c r="AJ1425" s="21" t="s">
        <v>321</v>
      </c>
      <c r="AK1425" s="30" t="e">
        <f t="shared" si="80"/>
        <v>#REF!</v>
      </c>
      <c r="AL1425" s="30" t="e">
        <f t="shared" si="79"/>
        <v>#REF!</v>
      </c>
      <c r="AM1425" s="31" t="s">
        <v>2881</v>
      </c>
      <c r="AN1425" s="32" t="s">
        <v>2882</v>
      </c>
    </row>
    <row r="1426" spans="36:40" x14ac:dyDescent="0.25">
      <c r="AJ1426" s="21" t="s">
        <v>321</v>
      </c>
      <c r="AK1426" s="30" t="e">
        <f t="shared" si="80"/>
        <v>#REF!</v>
      </c>
      <c r="AL1426" s="30" t="e">
        <f t="shared" si="79"/>
        <v>#REF!</v>
      </c>
      <c r="AM1426" s="38" t="s">
        <v>2883</v>
      </c>
      <c r="AN1426" s="39" t="s">
        <v>2884</v>
      </c>
    </row>
    <row r="1427" spans="36:40" x14ac:dyDescent="0.25">
      <c r="AJ1427" s="21" t="s">
        <v>321</v>
      </c>
      <c r="AK1427" s="30" t="e">
        <f t="shared" si="80"/>
        <v>#REF!</v>
      </c>
      <c r="AL1427" s="30" t="e">
        <f t="shared" si="79"/>
        <v>#REF!</v>
      </c>
      <c r="AM1427" s="31" t="s">
        <v>2885</v>
      </c>
      <c r="AN1427" s="32" t="s">
        <v>2886</v>
      </c>
    </row>
    <row r="1428" spans="36:40" x14ac:dyDescent="0.25">
      <c r="AJ1428" s="21" t="s">
        <v>321</v>
      </c>
      <c r="AK1428" s="30" t="e">
        <f t="shared" si="80"/>
        <v>#REF!</v>
      </c>
      <c r="AL1428" s="30" t="e">
        <f t="shared" si="79"/>
        <v>#REF!</v>
      </c>
      <c r="AM1428" s="38" t="s">
        <v>2887</v>
      </c>
      <c r="AN1428" s="39" t="s">
        <v>2888</v>
      </c>
    </row>
    <row r="1429" spans="36:40" x14ac:dyDescent="0.25">
      <c r="AJ1429" s="21" t="s">
        <v>321</v>
      </c>
      <c r="AK1429" s="30" t="e">
        <f t="shared" si="80"/>
        <v>#REF!</v>
      </c>
      <c r="AL1429" s="30" t="e">
        <f t="shared" si="79"/>
        <v>#REF!</v>
      </c>
      <c r="AM1429" s="31" t="s">
        <v>5983</v>
      </c>
      <c r="AN1429" s="32" t="s">
        <v>2889</v>
      </c>
    </row>
    <row r="1430" spans="36:40" x14ac:dyDescent="0.25">
      <c r="AJ1430" s="21" t="s">
        <v>321</v>
      </c>
      <c r="AK1430" s="30" t="e">
        <f t="shared" si="80"/>
        <v>#REF!</v>
      </c>
      <c r="AL1430" s="30" t="e">
        <f t="shared" si="79"/>
        <v>#REF!</v>
      </c>
      <c r="AM1430" s="38" t="s">
        <v>5984</v>
      </c>
      <c r="AN1430" s="39" t="s">
        <v>2890</v>
      </c>
    </row>
    <row r="1431" spans="36:40" x14ac:dyDescent="0.25">
      <c r="AJ1431" s="21" t="s">
        <v>321</v>
      </c>
      <c r="AK1431" s="30" t="e">
        <f t="shared" si="80"/>
        <v>#REF!</v>
      </c>
      <c r="AL1431" s="30" t="e">
        <f t="shared" si="79"/>
        <v>#REF!</v>
      </c>
      <c r="AM1431" s="31" t="s">
        <v>5985</v>
      </c>
      <c r="AN1431" s="32" t="s">
        <v>2891</v>
      </c>
    </row>
    <row r="1432" spans="36:40" x14ac:dyDescent="0.25">
      <c r="AJ1432" s="21" t="s">
        <v>321</v>
      </c>
      <c r="AK1432" s="30" t="e">
        <f t="shared" si="80"/>
        <v>#REF!</v>
      </c>
      <c r="AL1432" s="30" t="e">
        <f t="shared" si="79"/>
        <v>#REF!</v>
      </c>
      <c r="AM1432" s="38" t="s">
        <v>5986</v>
      </c>
      <c r="AN1432" s="39" t="s">
        <v>2892</v>
      </c>
    </row>
    <row r="1433" spans="36:40" x14ac:dyDescent="0.25">
      <c r="AJ1433" s="21" t="s">
        <v>321</v>
      </c>
      <c r="AK1433" s="30" t="e">
        <f t="shared" si="80"/>
        <v>#REF!</v>
      </c>
      <c r="AL1433" s="30" t="e">
        <f t="shared" si="79"/>
        <v>#REF!</v>
      </c>
      <c r="AM1433" s="31" t="s">
        <v>5987</v>
      </c>
      <c r="AN1433" s="32" t="s">
        <v>2893</v>
      </c>
    </row>
    <row r="1434" spans="36:40" x14ac:dyDescent="0.25">
      <c r="AJ1434" s="21" t="s">
        <v>321</v>
      </c>
      <c r="AK1434" s="30" t="e">
        <f t="shared" si="80"/>
        <v>#REF!</v>
      </c>
      <c r="AL1434" s="30" t="e">
        <f t="shared" si="79"/>
        <v>#REF!</v>
      </c>
      <c r="AM1434" s="38" t="s">
        <v>5988</v>
      </c>
      <c r="AN1434" s="39" t="s">
        <v>2894</v>
      </c>
    </row>
    <row r="1435" spans="36:40" x14ac:dyDescent="0.25">
      <c r="AJ1435" s="21" t="s">
        <v>201</v>
      </c>
      <c r="AK1435" s="30" t="e">
        <f t="shared" si="80"/>
        <v>#REF!</v>
      </c>
      <c r="AL1435" s="30" t="e">
        <f t="shared" si="79"/>
        <v>#REF!</v>
      </c>
      <c r="AM1435" s="31" t="s">
        <v>2895</v>
      </c>
      <c r="AN1435" s="32" t="s">
        <v>2896</v>
      </c>
    </row>
    <row r="1436" spans="36:40" x14ac:dyDescent="0.25">
      <c r="AJ1436" s="21" t="s">
        <v>201</v>
      </c>
      <c r="AK1436" s="30" t="e">
        <f t="shared" si="80"/>
        <v>#REF!</v>
      </c>
      <c r="AL1436" s="30" t="e">
        <f t="shared" si="79"/>
        <v>#REF!</v>
      </c>
      <c r="AM1436" s="38" t="s">
        <v>2897</v>
      </c>
      <c r="AN1436" s="39" t="s">
        <v>2898</v>
      </c>
    </row>
    <row r="1437" spans="36:40" x14ac:dyDescent="0.25">
      <c r="AJ1437" s="21" t="s">
        <v>201</v>
      </c>
      <c r="AK1437" s="30" t="e">
        <f t="shared" si="80"/>
        <v>#REF!</v>
      </c>
      <c r="AL1437" s="30" t="e">
        <f t="shared" si="79"/>
        <v>#REF!</v>
      </c>
      <c r="AM1437" s="31" t="s">
        <v>2899</v>
      </c>
      <c r="AN1437" s="32" t="s">
        <v>2900</v>
      </c>
    </row>
    <row r="1438" spans="36:40" x14ac:dyDescent="0.25">
      <c r="AJ1438" s="21" t="s">
        <v>201</v>
      </c>
      <c r="AK1438" s="30" t="e">
        <f t="shared" si="80"/>
        <v>#REF!</v>
      </c>
      <c r="AL1438" s="30" t="e">
        <f t="shared" si="79"/>
        <v>#REF!</v>
      </c>
      <c r="AM1438" s="38" t="s">
        <v>2901</v>
      </c>
      <c r="AN1438" s="39" t="s">
        <v>2902</v>
      </c>
    </row>
    <row r="1439" spans="36:40" x14ac:dyDescent="0.25">
      <c r="AJ1439" s="21" t="s">
        <v>201</v>
      </c>
      <c r="AK1439" s="30" t="e">
        <f t="shared" si="80"/>
        <v>#REF!</v>
      </c>
      <c r="AL1439" s="30" t="e">
        <f t="shared" si="79"/>
        <v>#REF!</v>
      </c>
      <c r="AM1439" s="31" t="s">
        <v>2903</v>
      </c>
      <c r="AN1439" s="32" t="s">
        <v>2904</v>
      </c>
    </row>
    <row r="1440" spans="36:40" x14ac:dyDescent="0.25">
      <c r="AJ1440" s="21" t="s">
        <v>201</v>
      </c>
      <c r="AK1440" s="30" t="e">
        <f t="shared" si="80"/>
        <v>#REF!</v>
      </c>
      <c r="AL1440" s="30" t="e">
        <f t="shared" si="79"/>
        <v>#REF!</v>
      </c>
      <c r="AM1440" s="38" t="s">
        <v>485</v>
      </c>
      <c r="AN1440" s="39" t="s">
        <v>2905</v>
      </c>
    </row>
    <row r="1441" spans="36:40" x14ac:dyDescent="0.25">
      <c r="AJ1441" s="21" t="s">
        <v>201</v>
      </c>
      <c r="AK1441" s="30" t="e">
        <f t="shared" si="80"/>
        <v>#REF!</v>
      </c>
      <c r="AL1441" s="30" t="e">
        <f t="shared" si="79"/>
        <v>#REF!</v>
      </c>
      <c r="AM1441" s="31" t="s">
        <v>2607</v>
      </c>
      <c r="AN1441" s="32" t="s">
        <v>2906</v>
      </c>
    </row>
    <row r="1442" spans="36:40" x14ac:dyDescent="0.25">
      <c r="AJ1442" s="21" t="s">
        <v>201</v>
      </c>
      <c r="AK1442" s="30" t="e">
        <f t="shared" si="80"/>
        <v>#REF!</v>
      </c>
      <c r="AL1442" s="30" t="e">
        <f t="shared" si="79"/>
        <v>#REF!</v>
      </c>
      <c r="AM1442" s="38" t="s">
        <v>2907</v>
      </c>
      <c r="AN1442" s="39" t="s">
        <v>2908</v>
      </c>
    </row>
    <row r="1443" spans="36:40" x14ac:dyDescent="0.25">
      <c r="AJ1443" s="21" t="s">
        <v>201</v>
      </c>
      <c r="AK1443" s="30" t="e">
        <f t="shared" si="80"/>
        <v>#REF!</v>
      </c>
      <c r="AL1443" s="30" t="e">
        <f t="shared" si="79"/>
        <v>#REF!</v>
      </c>
      <c r="AM1443" s="31" t="s">
        <v>2841</v>
      </c>
      <c r="AN1443" s="32" t="s">
        <v>2909</v>
      </c>
    </row>
    <row r="1444" spans="36:40" x14ac:dyDescent="0.25">
      <c r="AJ1444" s="21" t="s">
        <v>201</v>
      </c>
      <c r="AK1444" s="30" t="e">
        <f t="shared" si="80"/>
        <v>#REF!</v>
      </c>
      <c r="AL1444" s="30" t="e">
        <f t="shared" si="79"/>
        <v>#REF!</v>
      </c>
      <c r="AM1444" s="38" t="s">
        <v>2910</v>
      </c>
      <c r="AN1444" s="39" t="s">
        <v>2911</v>
      </c>
    </row>
    <row r="1445" spans="36:40" x14ac:dyDescent="0.25">
      <c r="AJ1445" s="21" t="s">
        <v>201</v>
      </c>
      <c r="AK1445" s="30" t="e">
        <f t="shared" si="80"/>
        <v>#REF!</v>
      </c>
      <c r="AL1445" s="30" t="e">
        <f t="shared" si="79"/>
        <v>#REF!</v>
      </c>
      <c r="AM1445" s="31" t="s">
        <v>2912</v>
      </c>
      <c r="AN1445" s="32" t="s">
        <v>2913</v>
      </c>
    </row>
    <row r="1446" spans="36:40" x14ac:dyDescent="0.25">
      <c r="AJ1446" s="21" t="s">
        <v>201</v>
      </c>
      <c r="AK1446" s="30" t="e">
        <f t="shared" si="80"/>
        <v>#REF!</v>
      </c>
      <c r="AL1446" s="30" t="e">
        <f t="shared" si="79"/>
        <v>#REF!</v>
      </c>
      <c r="AM1446" s="38" t="s">
        <v>2914</v>
      </c>
      <c r="AN1446" s="39" t="s">
        <v>2915</v>
      </c>
    </row>
    <row r="1447" spans="36:40" x14ac:dyDescent="0.25">
      <c r="AJ1447" s="21" t="s">
        <v>201</v>
      </c>
      <c r="AK1447" s="30" t="e">
        <f t="shared" si="80"/>
        <v>#REF!</v>
      </c>
      <c r="AL1447" s="30" t="e">
        <f t="shared" si="79"/>
        <v>#REF!</v>
      </c>
      <c r="AM1447" s="31" t="s">
        <v>2916</v>
      </c>
      <c r="AN1447" s="32" t="s">
        <v>2917</v>
      </c>
    </row>
    <row r="1448" spans="36:40" x14ac:dyDescent="0.25">
      <c r="AJ1448" s="21" t="s">
        <v>201</v>
      </c>
      <c r="AK1448" s="30" t="e">
        <f t="shared" si="80"/>
        <v>#REF!</v>
      </c>
      <c r="AL1448" s="30" t="e">
        <f t="shared" si="79"/>
        <v>#REF!</v>
      </c>
      <c r="AM1448" s="38" t="s">
        <v>202</v>
      </c>
      <c r="AN1448" s="39" t="s">
        <v>2918</v>
      </c>
    </row>
    <row r="1449" spans="36:40" x14ac:dyDescent="0.25">
      <c r="AJ1449" s="21">
        <v>1001</v>
      </c>
      <c r="AK1449" s="30" t="e">
        <f t="shared" si="80"/>
        <v>#REF!</v>
      </c>
      <c r="AL1449" s="30" t="e">
        <f t="shared" si="79"/>
        <v>#REF!</v>
      </c>
      <c r="AM1449" s="31" t="s">
        <v>2919</v>
      </c>
      <c r="AN1449" s="32" t="s">
        <v>2920</v>
      </c>
    </row>
    <row r="1450" spans="36:40" x14ac:dyDescent="0.25">
      <c r="AJ1450" s="21">
        <v>1001</v>
      </c>
      <c r="AK1450" s="30" t="e">
        <f t="shared" si="80"/>
        <v>#REF!</v>
      </c>
      <c r="AL1450" s="30" t="e">
        <f t="shared" si="79"/>
        <v>#REF!</v>
      </c>
      <c r="AM1450" s="38" t="s">
        <v>2921</v>
      </c>
      <c r="AN1450" s="39" t="s">
        <v>2922</v>
      </c>
    </row>
    <row r="1451" spans="36:40" x14ac:dyDescent="0.25">
      <c r="AJ1451" s="21">
        <v>1001</v>
      </c>
      <c r="AK1451" s="30" t="e">
        <f t="shared" si="80"/>
        <v>#REF!</v>
      </c>
      <c r="AL1451" s="30" t="e">
        <f t="shared" si="79"/>
        <v>#REF!</v>
      </c>
      <c r="AM1451" s="31" t="s">
        <v>2923</v>
      </c>
      <c r="AN1451" s="32" t="s">
        <v>2924</v>
      </c>
    </row>
    <row r="1452" spans="36:40" x14ac:dyDescent="0.25">
      <c r="AJ1452" s="21">
        <v>1001</v>
      </c>
      <c r="AK1452" s="30" t="e">
        <f t="shared" si="80"/>
        <v>#REF!</v>
      </c>
      <c r="AL1452" s="30" t="e">
        <f t="shared" si="79"/>
        <v>#REF!</v>
      </c>
      <c r="AM1452" s="38" t="s">
        <v>2925</v>
      </c>
      <c r="AN1452" s="39" t="s">
        <v>2926</v>
      </c>
    </row>
    <row r="1453" spans="36:40" x14ac:dyDescent="0.25">
      <c r="AJ1453" s="21">
        <v>1001</v>
      </c>
      <c r="AK1453" s="30" t="e">
        <f t="shared" si="80"/>
        <v>#REF!</v>
      </c>
      <c r="AL1453" s="30" t="e">
        <f t="shared" si="79"/>
        <v>#REF!</v>
      </c>
      <c r="AM1453" s="31" t="s">
        <v>2927</v>
      </c>
      <c r="AN1453" s="32" t="s">
        <v>2928</v>
      </c>
    </row>
    <row r="1454" spans="36:40" x14ac:dyDescent="0.25">
      <c r="AJ1454" s="21">
        <v>1001</v>
      </c>
      <c r="AK1454" s="30" t="e">
        <f t="shared" si="80"/>
        <v>#REF!</v>
      </c>
      <c r="AL1454" s="30" t="e">
        <f t="shared" si="79"/>
        <v>#REF!</v>
      </c>
      <c r="AM1454" s="38" t="s">
        <v>2929</v>
      </c>
      <c r="AN1454" s="39" t="s">
        <v>2930</v>
      </c>
    </row>
    <row r="1455" spans="36:40" x14ac:dyDescent="0.25">
      <c r="AJ1455" s="21">
        <v>1001</v>
      </c>
      <c r="AK1455" s="30" t="e">
        <f t="shared" si="80"/>
        <v>#REF!</v>
      </c>
      <c r="AL1455" s="30" t="e">
        <f t="shared" si="79"/>
        <v>#REF!</v>
      </c>
      <c r="AM1455" s="31" t="s">
        <v>2931</v>
      </c>
      <c r="AN1455" s="32" t="s">
        <v>2932</v>
      </c>
    </row>
    <row r="1456" spans="36:40" x14ac:dyDescent="0.25">
      <c r="AJ1456" s="21">
        <v>1001</v>
      </c>
      <c r="AK1456" s="30" t="e">
        <f t="shared" si="80"/>
        <v>#REF!</v>
      </c>
      <c r="AL1456" s="30" t="e">
        <f t="shared" si="79"/>
        <v>#REF!</v>
      </c>
      <c r="AM1456" s="38" t="s">
        <v>2933</v>
      </c>
      <c r="AN1456" s="39" t="s">
        <v>2934</v>
      </c>
    </row>
    <row r="1457" spans="36:40" x14ac:dyDescent="0.25">
      <c r="AJ1457" s="21">
        <v>1001</v>
      </c>
      <c r="AK1457" s="30" t="e">
        <f t="shared" si="80"/>
        <v>#REF!</v>
      </c>
      <c r="AL1457" s="30" t="e">
        <f t="shared" si="79"/>
        <v>#REF!</v>
      </c>
      <c r="AM1457" s="31" t="s">
        <v>2935</v>
      </c>
      <c r="AN1457" s="32" t="s">
        <v>2936</v>
      </c>
    </row>
    <row r="1458" spans="36:40" x14ac:dyDescent="0.25">
      <c r="AJ1458" s="21">
        <v>1001</v>
      </c>
      <c r="AK1458" s="30" t="e">
        <f t="shared" si="80"/>
        <v>#REF!</v>
      </c>
      <c r="AL1458" s="30" t="e">
        <f t="shared" si="79"/>
        <v>#REF!</v>
      </c>
      <c r="AM1458" s="38" t="s">
        <v>2937</v>
      </c>
      <c r="AN1458" s="39" t="s">
        <v>2938</v>
      </c>
    </row>
    <row r="1459" spans="36:40" x14ac:dyDescent="0.25">
      <c r="AJ1459" s="21">
        <v>1001</v>
      </c>
      <c r="AK1459" s="30" t="e">
        <f t="shared" si="80"/>
        <v>#REF!</v>
      </c>
      <c r="AL1459" s="30" t="e">
        <f t="shared" si="79"/>
        <v>#REF!</v>
      </c>
      <c r="AM1459" s="31" t="s">
        <v>5989</v>
      </c>
      <c r="AN1459" s="32" t="s">
        <v>2939</v>
      </c>
    </row>
    <row r="1460" spans="36:40" x14ac:dyDescent="0.25">
      <c r="AJ1460" s="21">
        <v>1001</v>
      </c>
      <c r="AK1460" s="30" t="e">
        <f t="shared" si="80"/>
        <v>#REF!</v>
      </c>
      <c r="AL1460" s="30" t="e">
        <f t="shared" si="79"/>
        <v>#REF!</v>
      </c>
      <c r="AM1460" s="38" t="s">
        <v>5990</v>
      </c>
      <c r="AN1460" s="39" t="s">
        <v>2940</v>
      </c>
    </row>
    <row r="1461" spans="36:40" x14ac:dyDescent="0.25">
      <c r="AJ1461" s="21">
        <v>1001</v>
      </c>
      <c r="AK1461" s="30" t="e">
        <f t="shared" si="80"/>
        <v>#REF!</v>
      </c>
      <c r="AL1461" s="30" t="e">
        <f t="shared" si="79"/>
        <v>#REF!</v>
      </c>
      <c r="AM1461" s="31" t="s">
        <v>5991</v>
      </c>
      <c r="AN1461" s="32" t="s">
        <v>2941</v>
      </c>
    </row>
    <row r="1462" spans="36:40" x14ac:dyDescent="0.25">
      <c r="AJ1462" s="21">
        <v>1002</v>
      </c>
      <c r="AK1462" s="30" t="e">
        <f t="shared" si="80"/>
        <v>#REF!</v>
      </c>
      <c r="AL1462" s="30" t="e">
        <f t="shared" si="79"/>
        <v>#REF!</v>
      </c>
      <c r="AM1462" s="38" t="s">
        <v>2942</v>
      </c>
      <c r="AN1462" s="39" t="s">
        <v>2943</v>
      </c>
    </row>
    <row r="1463" spans="36:40" x14ac:dyDescent="0.25">
      <c r="AJ1463" s="21">
        <v>1002</v>
      </c>
      <c r="AK1463" s="30" t="e">
        <f t="shared" si="80"/>
        <v>#REF!</v>
      </c>
      <c r="AL1463" s="30" t="e">
        <f t="shared" si="79"/>
        <v>#REF!</v>
      </c>
      <c r="AM1463" s="31" t="s">
        <v>2944</v>
      </c>
      <c r="AN1463" s="32" t="s">
        <v>2945</v>
      </c>
    </row>
    <row r="1464" spans="36:40" x14ac:dyDescent="0.25">
      <c r="AJ1464" s="21">
        <v>1002</v>
      </c>
      <c r="AK1464" s="30" t="e">
        <f t="shared" si="80"/>
        <v>#REF!</v>
      </c>
      <c r="AL1464" s="30" t="e">
        <f t="shared" si="79"/>
        <v>#REF!</v>
      </c>
      <c r="AM1464" s="38" t="s">
        <v>2946</v>
      </c>
      <c r="AN1464" s="39" t="s">
        <v>2947</v>
      </c>
    </row>
    <row r="1465" spans="36:40" x14ac:dyDescent="0.25">
      <c r="AJ1465" s="21">
        <v>1002</v>
      </c>
      <c r="AK1465" s="30" t="e">
        <f t="shared" si="80"/>
        <v>#REF!</v>
      </c>
      <c r="AL1465" s="30" t="e">
        <f t="shared" si="79"/>
        <v>#REF!</v>
      </c>
      <c r="AM1465" s="31" t="s">
        <v>221</v>
      </c>
      <c r="AN1465" s="32" t="s">
        <v>2948</v>
      </c>
    </row>
    <row r="1466" spans="36:40" x14ac:dyDescent="0.25">
      <c r="AJ1466" s="21">
        <v>1002</v>
      </c>
      <c r="AK1466" s="30" t="e">
        <f t="shared" si="80"/>
        <v>#REF!</v>
      </c>
      <c r="AL1466" s="30" t="e">
        <f t="shared" si="79"/>
        <v>#REF!</v>
      </c>
      <c r="AM1466" s="38" t="s">
        <v>2949</v>
      </c>
      <c r="AN1466" s="39" t="s">
        <v>2950</v>
      </c>
    </row>
    <row r="1467" spans="36:40" x14ac:dyDescent="0.25">
      <c r="AJ1467" s="21">
        <v>1003</v>
      </c>
      <c r="AK1467" s="30" t="e">
        <f t="shared" si="80"/>
        <v>#REF!</v>
      </c>
      <c r="AL1467" s="30" t="e">
        <f t="shared" si="79"/>
        <v>#REF!</v>
      </c>
      <c r="AM1467" s="31" t="s">
        <v>2951</v>
      </c>
      <c r="AN1467" s="32" t="s">
        <v>2952</v>
      </c>
    </row>
    <row r="1468" spans="36:40" x14ac:dyDescent="0.25">
      <c r="AJ1468" s="21">
        <v>1003</v>
      </c>
      <c r="AK1468" s="30" t="e">
        <f t="shared" si="80"/>
        <v>#REF!</v>
      </c>
      <c r="AL1468" s="30" t="e">
        <f t="shared" si="79"/>
        <v>#REF!</v>
      </c>
      <c r="AM1468" s="38" t="s">
        <v>2953</v>
      </c>
      <c r="AN1468" s="39" t="s">
        <v>2954</v>
      </c>
    </row>
    <row r="1469" spans="36:40" x14ac:dyDescent="0.25">
      <c r="AJ1469" s="21">
        <v>1003</v>
      </c>
      <c r="AK1469" s="30" t="e">
        <f t="shared" si="80"/>
        <v>#REF!</v>
      </c>
      <c r="AL1469" s="30" t="e">
        <f t="shared" si="79"/>
        <v>#REF!</v>
      </c>
      <c r="AM1469" s="31" t="s">
        <v>2955</v>
      </c>
      <c r="AN1469" s="32" t="s">
        <v>2956</v>
      </c>
    </row>
    <row r="1470" spans="36:40" x14ac:dyDescent="0.25">
      <c r="AJ1470" s="21">
        <v>1003</v>
      </c>
      <c r="AK1470" s="30" t="e">
        <f t="shared" si="80"/>
        <v>#REF!</v>
      </c>
      <c r="AL1470" s="30" t="e">
        <f t="shared" si="79"/>
        <v>#REF!</v>
      </c>
      <c r="AM1470" s="38" t="s">
        <v>2957</v>
      </c>
      <c r="AN1470" s="39" t="s">
        <v>2958</v>
      </c>
    </row>
    <row r="1471" spans="36:40" x14ac:dyDescent="0.25">
      <c r="AJ1471" s="21">
        <v>1003</v>
      </c>
      <c r="AK1471" s="30" t="e">
        <f t="shared" si="80"/>
        <v>#REF!</v>
      </c>
      <c r="AL1471" s="30" t="e">
        <f t="shared" si="79"/>
        <v>#REF!</v>
      </c>
      <c r="AM1471" s="31" t="s">
        <v>2959</v>
      </c>
      <c r="AN1471" s="32" t="s">
        <v>2960</v>
      </c>
    </row>
    <row r="1472" spans="36:40" x14ac:dyDescent="0.25">
      <c r="AJ1472" s="21">
        <v>1003</v>
      </c>
      <c r="AK1472" s="30" t="e">
        <f t="shared" si="80"/>
        <v>#REF!</v>
      </c>
      <c r="AL1472" s="30" t="e">
        <f t="shared" si="79"/>
        <v>#REF!</v>
      </c>
      <c r="AM1472" s="38" t="s">
        <v>223</v>
      </c>
      <c r="AN1472" s="39" t="s">
        <v>2961</v>
      </c>
    </row>
    <row r="1473" spans="36:40" x14ac:dyDescent="0.25">
      <c r="AJ1473" s="21">
        <v>1004</v>
      </c>
      <c r="AK1473" s="30" t="e">
        <f t="shared" si="80"/>
        <v>#REF!</v>
      </c>
      <c r="AL1473" s="30" t="e">
        <f t="shared" si="79"/>
        <v>#REF!</v>
      </c>
      <c r="AM1473" s="31" t="s">
        <v>227</v>
      </c>
      <c r="AN1473" s="32" t="s">
        <v>2962</v>
      </c>
    </row>
    <row r="1474" spans="36:40" x14ac:dyDescent="0.25">
      <c r="AJ1474" s="21">
        <v>1004</v>
      </c>
      <c r="AK1474" s="30" t="e">
        <f t="shared" si="80"/>
        <v>#REF!</v>
      </c>
      <c r="AL1474" s="30" t="e">
        <f t="shared" ref="AL1474:AL1537" si="81">CONCATENATE(AJ1474,AK1474)</f>
        <v>#REF!</v>
      </c>
      <c r="AM1474" s="38" t="s">
        <v>2963</v>
      </c>
      <c r="AN1474" s="39" t="s">
        <v>2964</v>
      </c>
    </row>
    <row r="1475" spans="36:40" x14ac:dyDescent="0.25">
      <c r="AJ1475" s="21">
        <v>1004</v>
      </c>
      <c r="AK1475" s="30" t="e">
        <f t="shared" ref="AK1475:AK1538" si="82">AK1474+1</f>
        <v>#REF!</v>
      </c>
      <c r="AL1475" s="30" t="e">
        <f t="shared" si="81"/>
        <v>#REF!</v>
      </c>
      <c r="AM1475" s="31" t="s">
        <v>2965</v>
      </c>
      <c r="AN1475" s="32" t="s">
        <v>2966</v>
      </c>
    </row>
    <row r="1476" spans="36:40" x14ac:dyDescent="0.25">
      <c r="AJ1476" s="21">
        <v>1004</v>
      </c>
      <c r="AK1476" s="30" t="e">
        <f t="shared" si="82"/>
        <v>#REF!</v>
      </c>
      <c r="AL1476" s="30" t="e">
        <f t="shared" si="81"/>
        <v>#REF!</v>
      </c>
      <c r="AM1476" s="38" t="s">
        <v>2967</v>
      </c>
      <c r="AN1476" s="39" t="s">
        <v>2968</v>
      </c>
    </row>
    <row r="1477" spans="36:40" x14ac:dyDescent="0.25">
      <c r="AJ1477" s="21">
        <v>1005</v>
      </c>
      <c r="AK1477" s="30" t="e">
        <f t="shared" si="82"/>
        <v>#REF!</v>
      </c>
      <c r="AL1477" s="30" t="e">
        <f t="shared" si="81"/>
        <v>#REF!</v>
      </c>
      <c r="AM1477" s="31" t="s">
        <v>953</v>
      </c>
      <c r="AN1477" s="32" t="s">
        <v>2969</v>
      </c>
    </row>
    <row r="1478" spans="36:40" x14ac:dyDescent="0.25">
      <c r="AJ1478" s="21">
        <v>1005</v>
      </c>
      <c r="AK1478" s="30" t="e">
        <f t="shared" si="82"/>
        <v>#REF!</v>
      </c>
      <c r="AL1478" s="30" t="e">
        <f t="shared" si="81"/>
        <v>#REF!</v>
      </c>
      <c r="AM1478" s="38" t="s">
        <v>2970</v>
      </c>
      <c r="AN1478" s="39" t="s">
        <v>2971</v>
      </c>
    </row>
    <row r="1479" spans="36:40" x14ac:dyDescent="0.25">
      <c r="AJ1479" s="21">
        <v>1005</v>
      </c>
      <c r="AK1479" s="30" t="e">
        <f t="shared" si="82"/>
        <v>#REF!</v>
      </c>
      <c r="AL1479" s="30" t="e">
        <f t="shared" si="81"/>
        <v>#REF!</v>
      </c>
      <c r="AM1479" s="31" t="s">
        <v>2972</v>
      </c>
      <c r="AN1479" s="32" t="s">
        <v>2973</v>
      </c>
    </row>
    <row r="1480" spans="36:40" x14ac:dyDescent="0.25">
      <c r="AJ1480" s="21">
        <v>1005</v>
      </c>
      <c r="AK1480" s="30" t="e">
        <f t="shared" si="82"/>
        <v>#REF!</v>
      </c>
      <c r="AL1480" s="30" t="e">
        <f t="shared" si="81"/>
        <v>#REF!</v>
      </c>
      <c r="AM1480" s="38" t="s">
        <v>5992</v>
      </c>
      <c r="AN1480" s="39" t="s">
        <v>2974</v>
      </c>
    </row>
    <row r="1481" spans="36:40" x14ac:dyDescent="0.25">
      <c r="AJ1481" s="21">
        <v>1006</v>
      </c>
      <c r="AK1481" s="30" t="e">
        <f t="shared" si="82"/>
        <v>#REF!</v>
      </c>
      <c r="AL1481" s="30" t="e">
        <f t="shared" si="81"/>
        <v>#REF!</v>
      </c>
      <c r="AM1481" s="31" t="s">
        <v>2975</v>
      </c>
      <c r="AN1481" s="32" t="s">
        <v>2976</v>
      </c>
    </row>
    <row r="1482" spans="36:40" x14ac:dyDescent="0.25">
      <c r="AJ1482" s="21">
        <v>1006</v>
      </c>
      <c r="AK1482" s="30" t="e">
        <f t="shared" si="82"/>
        <v>#REF!</v>
      </c>
      <c r="AL1482" s="30" t="e">
        <f t="shared" si="81"/>
        <v>#REF!</v>
      </c>
      <c r="AM1482" s="38" t="s">
        <v>2977</v>
      </c>
      <c r="AN1482" s="39" t="s">
        <v>2978</v>
      </c>
    </row>
    <row r="1483" spans="36:40" x14ac:dyDescent="0.25">
      <c r="AJ1483" s="21">
        <v>1006</v>
      </c>
      <c r="AK1483" s="30" t="e">
        <f t="shared" si="82"/>
        <v>#REF!</v>
      </c>
      <c r="AL1483" s="30" t="e">
        <f t="shared" si="81"/>
        <v>#REF!</v>
      </c>
      <c r="AM1483" s="31" t="s">
        <v>2979</v>
      </c>
      <c r="AN1483" s="32" t="s">
        <v>2980</v>
      </c>
    </row>
    <row r="1484" spans="36:40" x14ac:dyDescent="0.25">
      <c r="AJ1484" s="21">
        <v>1006</v>
      </c>
      <c r="AK1484" s="30" t="e">
        <f t="shared" si="82"/>
        <v>#REF!</v>
      </c>
      <c r="AL1484" s="30" t="e">
        <f t="shared" si="81"/>
        <v>#REF!</v>
      </c>
      <c r="AM1484" s="38" t="s">
        <v>2981</v>
      </c>
      <c r="AN1484" s="39" t="s">
        <v>2982</v>
      </c>
    </row>
    <row r="1485" spans="36:40" x14ac:dyDescent="0.25">
      <c r="AJ1485" s="21">
        <v>1006</v>
      </c>
      <c r="AK1485" s="30" t="e">
        <f t="shared" si="82"/>
        <v>#REF!</v>
      </c>
      <c r="AL1485" s="30" t="e">
        <f t="shared" si="81"/>
        <v>#REF!</v>
      </c>
      <c r="AM1485" s="31" t="s">
        <v>2983</v>
      </c>
      <c r="AN1485" s="32" t="s">
        <v>2984</v>
      </c>
    </row>
    <row r="1486" spans="36:40" x14ac:dyDescent="0.25">
      <c r="AJ1486" s="21">
        <v>1006</v>
      </c>
      <c r="AK1486" s="30" t="e">
        <f t="shared" si="82"/>
        <v>#REF!</v>
      </c>
      <c r="AL1486" s="30" t="e">
        <f t="shared" si="81"/>
        <v>#REF!</v>
      </c>
      <c r="AM1486" s="38" t="s">
        <v>2985</v>
      </c>
      <c r="AN1486" s="39" t="s">
        <v>2986</v>
      </c>
    </row>
    <row r="1487" spans="36:40" x14ac:dyDescent="0.25">
      <c r="AJ1487" s="21">
        <v>1006</v>
      </c>
      <c r="AK1487" s="30" t="e">
        <f t="shared" si="82"/>
        <v>#REF!</v>
      </c>
      <c r="AL1487" s="30" t="e">
        <f t="shared" si="81"/>
        <v>#REF!</v>
      </c>
      <c r="AM1487" s="31" t="s">
        <v>2987</v>
      </c>
      <c r="AN1487" s="32" t="s">
        <v>2988</v>
      </c>
    </row>
    <row r="1488" spans="36:40" x14ac:dyDescent="0.25">
      <c r="AJ1488" s="21">
        <v>1006</v>
      </c>
      <c r="AK1488" s="30" t="e">
        <f t="shared" si="82"/>
        <v>#REF!</v>
      </c>
      <c r="AL1488" s="30" t="e">
        <f t="shared" si="81"/>
        <v>#REF!</v>
      </c>
      <c r="AM1488" s="38" t="s">
        <v>2989</v>
      </c>
      <c r="AN1488" s="39" t="s">
        <v>2990</v>
      </c>
    </row>
    <row r="1489" spans="36:40" x14ac:dyDescent="0.25">
      <c r="AJ1489" s="21">
        <v>1006</v>
      </c>
      <c r="AK1489" s="30" t="e">
        <f t="shared" si="82"/>
        <v>#REF!</v>
      </c>
      <c r="AL1489" s="30" t="e">
        <f t="shared" si="81"/>
        <v>#REF!</v>
      </c>
      <c r="AM1489" s="31" t="s">
        <v>2991</v>
      </c>
      <c r="AN1489" s="32" t="s">
        <v>2992</v>
      </c>
    </row>
    <row r="1490" spans="36:40" x14ac:dyDescent="0.25">
      <c r="AJ1490" s="21">
        <v>1006</v>
      </c>
      <c r="AK1490" s="30" t="e">
        <f t="shared" si="82"/>
        <v>#REF!</v>
      </c>
      <c r="AL1490" s="30" t="e">
        <f t="shared" si="81"/>
        <v>#REF!</v>
      </c>
      <c r="AM1490" s="38" t="s">
        <v>5993</v>
      </c>
      <c r="AN1490" s="39" t="s">
        <v>2993</v>
      </c>
    </row>
    <row r="1491" spans="36:40" x14ac:dyDescent="0.25">
      <c r="AJ1491" s="21">
        <v>1006</v>
      </c>
      <c r="AK1491" s="30" t="e">
        <f t="shared" si="82"/>
        <v>#REF!</v>
      </c>
      <c r="AL1491" s="30" t="e">
        <f t="shared" si="81"/>
        <v>#REF!</v>
      </c>
      <c r="AM1491" s="31" t="s">
        <v>5994</v>
      </c>
      <c r="AN1491" s="32" t="s">
        <v>2994</v>
      </c>
    </row>
    <row r="1492" spans="36:40" x14ac:dyDescent="0.25">
      <c r="AJ1492" s="21">
        <v>1006</v>
      </c>
      <c r="AK1492" s="30" t="e">
        <f t="shared" si="82"/>
        <v>#REF!</v>
      </c>
      <c r="AL1492" s="30" t="e">
        <f t="shared" si="81"/>
        <v>#REF!</v>
      </c>
      <c r="AM1492" s="38" t="s">
        <v>5995</v>
      </c>
      <c r="AN1492" s="39" t="s">
        <v>2995</v>
      </c>
    </row>
    <row r="1493" spans="36:40" x14ac:dyDescent="0.25">
      <c r="AJ1493" s="21">
        <v>1007</v>
      </c>
      <c r="AK1493" s="30" t="e">
        <f t="shared" si="82"/>
        <v>#REF!</v>
      </c>
      <c r="AL1493" s="30" t="e">
        <f t="shared" si="81"/>
        <v>#REF!</v>
      </c>
      <c r="AM1493" s="31" t="s">
        <v>5996</v>
      </c>
      <c r="AN1493" s="32" t="s">
        <v>2996</v>
      </c>
    </row>
    <row r="1494" spans="36:40" x14ac:dyDescent="0.25">
      <c r="AJ1494" s="21">
        <v>1008</v>
      </c>
      <c r="AK1494" s="30" t="e">
        <f t="shared" si="82"/>
        <v>#REF!</v>
      </c>
      <c r="AL1494" s="30" t="e">
        <f t="shared" si="81"/>
        <v>#REF!</v>
      </c>
      <c r="AM1494" s="38" t="s">
        <v>2997</v>
      </c>
      <c r="AN1494" s="39" t="s">
        <v>2998</v>
      </c>
    </row>
    <row r="1495" spans="36:40" x14ac:dyDescent="0.25">
      <c r="AJ1495" s="21">
        <v>1008</v>
      </c>
      <c r="AK1495" s="30" t="e">
        <f t="shared" si="82"/>
        <v>#REF!</v>
      </c>
      <c r="AL1495" s="30" t="e">
        <f t="shared" si="81"/>
        <v>#REF!</v>
      </c>
      <c r="AM1495" s="31" t="s">
        <v>2999</v>
      </c>
      <c r="AN1495" s="32" t="s">
        <v>3000</v>
      </c>
    </row>
    <row r="1496" spans="36:40" x14ac:dyDescent="0.25">
      <c r="AJ1496" s="21">
        <v>1008</v>
      </c>
      <c r="AK1496" s="30" t="e">
        <f t="shared" si="82"/>
        <v>#REF!</v>
      </c>
      <c r="AL1496" s="30" t="e">
        <f t="shared" si="81"/>
        <v>#REF!</v>
      </c>
      <c r="AM1496" s="38" t="s">
        <v>3001</v>
      </c>
      <c r="AN1496" s="39" t="s">
        <v>3002</v>
      </c>
    </row>
    <row r="1497" spans="36:40" x14ac:dyDescent="0.25">
      <c r="AJ1497" s="21">
        <v>1008</v>
      </c>
      <c r="AK1497" s="30" t="e">
        <f t="shared" si="82"/>
        <v>#REF!</v>
      </c>
      <c r="AL1497" s="30" t="e">
        <f t="shared" si="81"/>
        <v>#REF!</v>
      </c>
      <c r="AM1497" s="31" t="s">
        <v>5997</v>
      </c>
      <c r="AN1497" s="32" t="s">
        <v>3003</v>
      </c>
    </row>
    <row r="1498" spans="36:40" x14ac:dyDescent="0.25">
      <c r="AJ1498" s="21">
        <v>1009</v>
      </c>
      <c r="AK1498" s="30" t="e">
        <f t="shared" si="82"/>
        <v>#REF!</v>
      </c>
      <c r="AL1498" s="30" t="e">
        <f t="shared" si="81"/>
        <v>#REF!</v>
      </c>
      <c r="AM1498" s="38" t="s">
        <v>3004</v>
      </c>
      <c r="AN1498" s="39" t="s">
        <v>3005</v>
      </c>
    </row>
    <row r="1499" spans="36:40" x14ac:dyDescent="0.25">
      <c r="AJ1499" s="21">
        <v>1009</v>
      </c>
      <c r="AK1499" s="30" t="e">
        <f t="shared" si="82"/>
        <v>#REF!</v>
      </c>
      <c r="AL1499" s="30" t="e">
        <f t="shared" si="81"/>
        <v>#REF!</v>
      </c>
      <c r="AM1499" s="31" t="s">
        <v>3006</v>
      </c>
      <c r="AN1499" s="32" t="s">
        <v>3007</v>
      </c>
    </row>
    <row r="1500" spans="36:40" x14ac:dyDescent="0.25">
      <c r="AJ1500" s="21">
        <v>1009</v>
      </c>
      <c r="AK1500" s="30" t="e">
        <f t="shared" si="82"/>
        <v>#REF!</v>
      </c>
      <c r="AL1500" s="30" t="e">
        <f t="shared" si="81"/>
        <v>#REF!</v>
      </c>
      <c r="AM1500" s="38" t="s">
        <v>3008</v>
      </c>
      <c r="AN1500" s="39" t="s">
        <v>3009</v>
      </c>
    </row>
    <row r="1501" spans="36:40" x14ac:dyDescent="0.25">
      <c r="AJ1501" s="21">
        <v>1009</v>
      </c>
      <c r="AK1501" s="30" t="e">
        <f t="shared" si="82"/>
        <v>#REF!</v>
      </c>
      <c r="AL1501" s="30" t="e">
        <f t="shared" si="81"/>
        <v>#REF!</v>
      </c>
      <c r="AM1501" s="31" t="s">
        <v>3010</v>
      </c>
      <c r="AN1501" s="32" t="s">
        <v>3011</v>
      </c>
    </row>
    <row r="1502" spans="36:40" x14ac:dyDescent="0.25">
      <c r="AJ1502" s="21">
        <v>1009</v>
      </c>
      <c r="AK1502" s="30" t="e">
        <f t="shared" si="82"/>
        <v>#REF!</v>
      </c>
      <c r="AL1502" s="30" t="e">
        <f t="shared" si="81"/>
        <v>#REF!</v>
      </c>
      <c r="AM1502" s="38" t="s">
        <v>2603</v>
      </c>
      <c r="AN1502" s="39" t="s">
        <v>3012</v>
      </c>
    </row>
    <row r="1503" spans="36:40" x14ac:dyDescent="0.25">
      <c r="AJ1503" s="21">
        <v>1009</v>
      </c>
      <c r="AK1503" s="30" t="e">
        <f t="shared" si="82"/>
        <v>#REF!</v>
      </c>
      <c r="AL1503" s="30" t="e">
        <f t="shared" si="81"/>
        <v>#REF!</v>
      </c>
      <c r="AM1503" s="31" t="s">
        <v>3013</v>
      </c>
      <c r="AN1503" s="32" t="s">
        <v>3014</v>
      </c>
    </row>
    <row r="1504" spans="36:40" x14ac:dyDescent="0.25">
      <c r="AJ1504" s="21">
        <v>1009</v>
      </c>
      <c r="AK1504" s="30" t="e">
        <f t="shared" si="82"/>
        <v>#REF!</v>
      </c>
      <c r="AL1504" s="30" t="e">
        <f t="shared" si="81"/>
        <v>#REF!</v>
      </c>
      <c r="AM1504" s="38" t="s">
        <v>3015</v>
      </c>
      <c r="AN1504" s="39" t="s">
        <v>3016</v>
      </c>
    </row>
    <row r="1505" spans="36:40" x14ac:dyDescent="0.25">
      <c r="AJ1505" s="21">
        <v>1009</v>
      </c>
      <c r="AK1505" s="30" t="e">
        <f t="shared" si="82"/>
        <v>#REF!</v>
      </c>
      <c r="AL1505" s="30" t="e">
        <f t="shared" si="81"/>
        <v>#REF!</v>
      </c>
      <c r="AM1505" s="31" t="s">
        <v>3017</v>
      </c>
      <c r="AN1505" s="32" t="s">
        <v>3018</v>
      </c>
    </row>
    <row r="1506" spans="36:40" x14ac:dyDescent="0.25">
      <c r="AJ1506" s="21">
        <v>1009</v>
      </c>
      <c r="AK1506" s="30" t="e">
        <f t="shared" si="82"/>
        <v>#REF!</v>
      </c>
      <c r="AL1506" s="30" t="e">
        <f t="shared" si="81"/>
        <v>#REF!</v>
      </c>
      <c r="AM1506" s="38" t="s">
        <v>3019</v>
      </c>
      <c r="AN1506" s="39" t="s">
        <v>3020</v>
      </c>
    </row>
    <row r="1507" spans="36:40" x14ac:dyDescent="0.25">
      <c r="AJ1507" s="21">
        <v>1009</v>
      </c>
      <c r="AK1507" s="30" t="e">
        <f t="shared" si="82"/>
        <v>#REF!</v>
      </c>
      <c r="AL1507" s="30" t="e">
        <f t="shared" si="81"/>
        <v>#REF!</v>
      </c>
      <c r="AM1507" s="31" t="s">
        <v>5998</v>
      </c>
      <c r="AN1507" s="32" t="s">
        <v>3021</v>
      </c>
    </row>
    <row r="1508" spans="36:40" x14ac:dyDescent="0.25">
      <c r="AJ1508" s="21">
        <v>1009</v>
      </c>
      <c r="AK1508" s="30" t="e">
        <f t="shared" si="82"/>
        <v>#REF!</v>
      </c>
      <c r="AL1508" s="30" t="e">
        <f t="shared" si="81"/>
        <v>#REF!</v>
      </c>
      <c r="AM1508" s="38" t="s">
        <v>5999</v>
      </c>
      <c r="AN1508" s="39" t="s">
        <v>3022</v>
      </c>
    </row>
    <row r="1509" spans="36:40" x14ac:dyDescent="0.25">
      <c r="AJ1509" s="21">
        <v>1009</v>
      </c>
      <c r="AK1509" s="30" t="e">
        <f t="shared" si="82"/>
        <v>#REF!</v>
      </c>
      <c r="AL1509" s="30" t="e">
        <f t="shared" si="81"/>
        <v>#REF!</v>
      </c>
      <c r="AM1509" s="31" t="s">
        <v>6000</v>
      </c>
      <c r="AN1509" s="32" t="s">
        <v>3023</v>
      </c>
    </row>
    <row r="1510" spans="36:40" x14ac:dyDescent="0.25">
      <c r="AJ1510" s="21">
        <v>1009</v>
      </c>
      <c r="AK1510" s="30" t="e">
        <f t="shared" si="82"/>
        <v>#REF!</v>
      </c>
      <c r="AL1510" s="30" t="e">
        <f t="shared" si="81"/>
        <v>#REF!</v>
      </c>
      <c r="AM1510" s="38" t="s">
        <v>6001</v>
      </c>
      <c r="AN1510" s="39" t="s">
        <v>3024</v>
      </c>
    </row>
    <row r="1511" spans="36:40" x14ac:dyDescent="0.25">
      <c r="AJ1511" s="21">
        <v>1009</v>
      </c>
      <c r="AK1511" s="30" t="e">
        <f t="shared" si="82"/>
        <v>#REF!</v>
      </c>
      <c r="AL1511" s="30" t="e">
        <f t="shared" si="81"/>
        <v>#REF!</v>
      </c>
      <c r="AM1511" s="31" t="s">
        <v>6002</v>
      </c>
      <c r="AN1511" s="32" t="s">
        <v>3025</v>
      </c>
    </row>
    <row r="1512" spans="36:40" x14ac:dyDescent="0.25">
      <c r="AJ1512" s="21">
        <v>1009</v>
      </c>
      <c r="AK1512" s="30" t="e">
        <f t="shared" si="82"/>
        <v>#REF!</v>
      </c>
      <c r="AL1512" s="30" t="e">
        <f t="shared" si="81"/>
        <v>#REF!</v>
      </c>
      <c r="AM1512" s="38" t="s">
        <v>6003</v>
      </c>
      <c r="AN1512" s="39" t="s">
        <v>3026</v>
      </c>
    </row>
    <row r="1513" spans="36:40" x14ac:dyDescent="0.25">
      <c r="AJ1513" s="21">
        <v>1009</v>
      </c>
      <c r="AK1513" s="30" t="e">
        <f t="shared" si="82"/>
        <v>#REF!</v>
      </c>
      <c r="AL1513" s="30" t="e">
        <f t="shared" si="81"/>
        <v>#REF!</v>
      </c>
      <c r="AM1513" s="31" t="s">
        <v>6004</v>
      </c>
      <c r="AN1513" s="32" t="s">
        <v>3027</v>
      </c>
    </row>
    <row r="1514" spans="36:40" x14ac:dyDescent="0.25">
      <c r="AJ1514" s="21">
        <v>1009</v>
      </c>
      <c r="AK1514" s="30" t="e">
        <f t="shared" si="82"/>
        <v>#REF!</v>
      </c>
      <c r="AL1514" s="30" t="e">
        <f t="shared" si="81"/>
        <v>#REF!</v>
      </c>
      <c r="AM1514" s="38" t="s">
        <v>6005</v>
      </c>
      <c r="AN1514" s="39" t="s">
        <v>3028</v>
      </c>
    </row>
    <row r="1515" spans="36:40" x14ac:dyDescent="0.25">
      <c r="AJ1515" s="21">
        <v>1009</v>
      </c>
      <c r="AK1515" s="30" t="e">
        <f t="shared" si="82"/>
        <v>#REF!</v>
      </c>
      <c r="AL1515" s="30" t="e">
        <f t="shared" si="81"/>
        <v>#REF!</v>
      </c>
      <c r="AM1515" s="31" t="s">
        <v>6006</v>
      </c>
      <c r="AN1515" s="32" t="s">
        <v>3029</v>
      </c>
    </row>
    <row r="1516" spans="36:40" x14ac:dyDescent="0.25">
      <c r="AJ1516" s="21">
        <v>1010</v>
      </c>
      <c r="AK1516" s="30" t="e">
        <f t="shared" si="82"/>
        <v>#REF!</v>
      </c>
      <c r="AL1516" s="30" t="e">
        <f t="shared" si="81"/>
        <v>#REF!</v>
      </c>
      <c r="AM1516" s="38" t="s">
        <v>270</v>
      </c>
      <c r="AN1516" s="39" t="s">
        <v>3030</v>
      </c>
    </row>
    <row r="1517" spans="36:40" x14ac:dyDescent="0.25">
      <c r="AJ1517" s="21">
        <v>1010</v>
      </c>
      <c r="AK1517" s="30" t="e">
        <f t="shared" si="82"/>
        <v>#REF!</v>
      </c>
      <c r="AL1517" s="30" t="e">
        <f t="shared" si="81"/>
        <v>#REF!</v>
      </c>
      <c r="AM1517" s="31" t="s">
        <v>3031</v>
      </c>
      <c r="AN1517" s="32" t="s">
        <v>3032</v>
      </c>
    </row>
    <row r="1518" spans="36:40" x14ac:dyDescent="0.25">
      <c r="AJ1518" s="21">
        <v>1010</v>
      </c>
      <c r="AK1518" s="30" t="e">
        <f t="shared" si="82"/>
        <v>#REF!</v>
      </c>
      <c r="AL1518" s="30" t="e">
        <f t="shared" si="81"/>
        <v>#REF!</v>
      </c>
      <c r="AM1518" s="38" t="s">
        <v>364</v>
      </c>
      <c r="AN1518" s="39" t="s">
        <v>3033</v>
      </c>
    </row>
    <row r="1519" spans="36:40" x14ac:dyDescent="0.25">
      <c r="AJ1519" s="21">
        <v>1011</v>
      </c>
      <c r="AK1519" s="30" t="e">
        <f t="shared" si="82"/>
        <v>#REF!</v>
      </c>
      <c r="AL1519" s="30" t="e">
        <f t="shared" si="81"/>
        <v>#REF!</v>
      </c>
      <c r="AM1519" s="31" t="s">
        <v>2658</v>
      </c>
      <c r="AN1519" s="32" t="s">
        <v>3034</v>
      </c>
    </row>
    <row r="1520" spans="36:40" x14ac:dyDescent="0.25">
      <c r="AJ1520" s="21">
        <v>1011</v>
      </c>
      <c r="AK1520" s="30" t="e">
        <f t="shared" si="82"/>
        <v>#REF!</v>
      </c>
      <c r="AL1520" s="30" t="e">
        <f t="shared" si="81"/>
        <v>#REF!</v>
      </c>
      <c r="AM1520" s="38" t="s">
        <v>366</v>
      </c>
      <c r="AN1520" s="39" t="s">
        <v>3035</v>
      </c>
    </row>
    <row r="1521" spans="36:40" x14ac:dyDescent="0.25">
      <c r="AJ1521" s="21">
        <v>1011</v>
      </c>
      <c r="AK1521" s="30" t="e">
        <f t="shared" si="82"/>
        <v>#REF!</v>
      </c>
      <c r="AL1521" s="30" t="e">
        <f t="shared" si="81"/>
        <v>#REF!</v>
      </c>
      <c r="AM1521" s="31" t="s">
        <v>3036</v>
      </c>
      <c r="AN1521" s="32" t="s">
        <v>3037</v>
      </c>
    </row>
    <row r="1522" spans="36:40" x14ac:dyDescent="0.25">
      <c r="AJ1522" s="21">
        <v>1012</v>
      </c>
      <c r="AK1522" s="30" t="e">
        <f t="shared" si="82"/>
        <v>#REF!</v>
      </c>
      <c r="AL1522" s="30" t="e">
        <f t="shared" si="81"/>
        <v>#REF!</v>
      </c>
      <c r="AM1522" s="38" t="s">
        <v>3038</v>
      </c>
      <c r="AN1522" s="39" t="s">
        <v>3039</v>
      </c>
    </row>
    <row r="1523" spans="36:40" x14ac:dyDescent="0.25">
      <c r="AJ1523" s="21">
        <v>1012</v>
      </c>
      <c r="AK1523" s="30" t="e">
        <f t="shared" si="82"/>
        <v>#REF!</v>
      </c>
      <c r="AL1523" s="30" t="e">
        <f t="shared" si="81"/>
        <v>#REF!</v>
      </c>
      <c r="AM1523" s="31" t="s">
        <v>3040</v>
      </c>
      <c r="AN1523" s="32" t="s">
        <v>3041</v>
      </c>
    </row>
    <row r="1524" spans="36:40" x14ac:dyDescent="0.25">
      <c r="AJ1524" s="21">
        <v>1012</v>
      </c>
      <c r="AK1524" s="30" t="e">
        <f t="shared" si="82"/>
        <v>#REF!</v>
      </c>
      <c r="AL1524" s="30" t="e">
        <f t="shared" si="81"/>
        <v>#REF!</v>
      </c>
      <c r="AM1524" s="38" t="s">
        <v>3042</v>
      </c>
      <c r="AN1524" s="39" t="s">
        <v>3043</v>
      </c>
    </row>
    <row r="1525" spans="36:40" x14ac:dyDescent="0.25">
      <c r="AJ1525" s="21">
        <v>1012</v>
      </c>
      <c r="AK1525" s="30" t="e">
        <f t="shared" si="82"/>
        <v>#REF!</v>
      </c>
      <c r="AL1525" s="30" t="e">
        <f t="shared" si="81"/>
        <v>#REF!</v>
      </c>
      <c r="AM1525" s="31" t="s">
        <v>3044</v>
      </c>
      <c r="AN1525" s="32" t="s">
        <v>3045</v>
      </c>
    </row>
    <row r="1526" spans="36:40" x14ac:dyDescent="0.25">
      <c r="AJ1526" s="21">
        <v>1012</v>
      </c>
      <c r="AK1526" s="30" t="e">
        <f t="shared" si="82"/>
        <v>#REF!</v>
      </c>
      <c r="AL1526" s="30" t="e">
        <f t="shared" si="81"/>
        <v>#REF!</v>
      </c>
      <c r="AM1526" s="38" t="s">
        <v>3046</v>
      </c>
      <c r="AN1526" s="39" t="s">
        <v>3047</v>
      </c>
    </row>
    <row r="1527" spans="36:40" x14ac:dyDescent="0.25">
      <c r="AJ1527" s="21">
        <v>1012</v>
      </c>
      <c r="AK1527" s="30" t="e">
        <f t="shared" si="82"/>
        <v>#REF!</v>
      </c>
      <c r="AL1527" s="30" t="e">
        <f t="shared" si="81"/>
        <v>#REF!</v>
      </c>
      <c r="AM1527" s="31" t="s">
        <v>3048</v>
      </c>
      <c r="AN1527" s="32" t="s">
        <v>3049</v>
      </c>
    </row>
    <row r="1528" spans="36:40" x14ac:dyDescent="0.25">
      <c r="AJ1528" s="21">
        <v>1012</v>
      </c>
      <c r="AK1528" s="30" t="e">
        <f t="shared" si="82"/>
        <v>#REF!</v>
      </c>
      <c r="AL1528" s="30" t="e">
        <f t="shared" si="81"/>
        <v>#REF!</v>
      </c>
      <c r="AM1528" s="38" t="s">
        <v>3050</v>
      </c>
      <c r="AN1528" s="39" t="s">
        <v>3051</v>
      </c>
    </row>
    <row r="1529" spans="36:40" x14ac:dyDescent="0.25">
      <c r="AJ1529" s="21">
        <v>1013</v>
      </c>
      <c r="AK1529" s="30" t="e">
        <f t="shared" si="82"/>
        <v>#REF!</v>
      </c>
      <c r="AL1529" s="30" t="e">
        <f t="shared" si="81"/>
        <v>#REF!</v>
      </c>
      <c r="AM1529" s="31" t="s">
        <v>3052</v>
      </c>
      <c r="AN1529" s="32" t="s">
        <v>3053</v>
      </c>
    </row>
    <row r="1530" spans="36:40" x14ac:dyDescent="0.25">
      <c r="AJ1530" s="21">
        <v>1013</v>
      </c>
      <c r="AK1530" s="30" t="e">
        <f t="shared" si="82"/>
        <v>#REF!</v>
      </c>
      <c r="AL1530" s="30" t="e">
        <f t="shared" si="81"/>
        <v>#REF!</v>
      </c>
      <c r="AM1530" s="38" t="s">
        <v>292</v>
      </c>
      <c r="AN1530" s="39" t="s">
        <v>3054</v>
      </c>
    </row>
    <row r="1531" spans="36:40" x14ac:dyDescent="0.25">
      <c r="AJ1531" s="21">
        <v>1013</v>
      </c>
      <c r="AK1531" s="30" t="e">
        <f t="shared" si="82"/>
        <v>#REF!</v>
      </c>
      <c r="AL1531" s="30" t="e">
        <f t="shared" si="81"/>
        <v>#REF!</v>
      </c>
      <c r="AM1531" s="31" t="s">
        <v>3055</v>
      </c>
      <c r="AN1531" s="32" t="s">
        <v>3056</v>
      </c>
    </row>
    <row r="1532" spans="36:40" x14ac:dyDescent="0.25">
      <c r="AJ1532" s="21">
        <v>1014</v>
      </c>
      <c r="AK1532" s="30" t="e">
        <f t="shared" si="82"/>
        <v>#REF!</v>
      </c>
      <c r="AL1532" s="30" t="e">
        <f t="shared" si="81"/>
        <v>#REF!</v>
      </c>
      <c r="AM1532" s="38" t="s">
        <v>3057</v>
      </c>
      <c r="AN1532" s="39" t="s">
        <v>3058</v>
      </c>
    </row>
    <row r="1533" spans="36:40" x14ac:dyDescent="0.25">
      <c r="AJ1533" s="21">
        <v>1014</v>
      </c>
      <c r="AK1533" s="30" t="e">
        <f t="shared" si="82"/>
        <v>#REF!</v>
      </c>
      <c r="AL1533" s="30" t="e">
        <f t="shared" si="81"/>
        <v>#REF!</v>
      </c>
      <c r="AM1533" s="31" t="s">
        <v>3059</v>
      </c>
      <c r="AN1533" s="32" t="s">
        <v>3060</v>
      </c>
    </row>
    <row r="1534" spans="36:40" x14ac:dyDescent="0.25">
      <c r="AJ1534" s="21">
        <v>1014</v>
      </c>
      <c r="AK1534" s="30" t="e">
        <f t="shared" si="82"/>
        <v>#REF!</v>
      </c>
      <c r="AL1534" s="30" t="e">
        <f t="shared" si="81"/>
        <v>#REF!</v>
      </c>
      <c r="AM1534" s="38" t="s">
        <v>3061</v>
      </c>
      <c r="AN1534" s="39" t="s">
        <v>3062</v>
      </c>
    </row>
    <row r="1535" spans="36:40" x14ac:dyDescent="0.25">
      <c r="AJ1535" s="21">
        <v>1014</v>
      </c>
      <c r="AK1535" s="30" t="e">
        <f t="shared" si="82"/>
        <v>#REF!</v>
      </c>
      <c r="AL1535" s="30" t="e">
        <f t="shared" si="81"/>
        <v>#REF!</v>
      </c>
      <c r="AM1535" s="31" t="s">
        <v>372</v>
      </c>
      <c r="AN1535" s="32" t="s">
        <v>3063</v>
      </c>
    </row>
    <row r="1536" spans="36:40" x14ac:dyDescent="0.25">
      <c r="AJ1536" s="21">
        <v>1015</v>
      </c>
      <c r="AK1536" s="30" t="e">
        <f t="shared" si="82"/>
        <v>#REF!</v>
      </c>
      <c r="AL1536" s="30" t="e">
        <f t="shared" si="81"/>
        <v>#REF!</v>
      </c>
      <c r="AM1536" s="38" t="s">
        <v>3064</v>
      </c>
      <c r="AN1536" s="39" t="s">
        <v>3065</v>
      </c>
    </row>
    <row r="1537" spans="36:40" x14ac:dyDescent="0.25">
      <c r="AJ1537" s="21">
        <v>1015</v>
      </c>
      <c r="AK1537" s="30" t="e">
        <f t="shared" si="82"/>
        <v>#REF!</v>
      </c>
      <c r="AL1537" s="30" t="e">
        <f t="shared" si="81"/>
        <v>#REF!</v>
      </c>
      <c r="AM1537" s="31" t="s">
        <v>3066</v>
      </c>
      <c r="AN1537" s="32" t="s">
        <v>3067</v>
      </c>
    </row>
    <row r="1538" spans="36:40" x14ac:dyDescent="0.25">
      <c r="AJ1538" s="21">
        <v>1015</v>
      </c>
      <c r="AK1538" s="30" t="e">
        <f t="shared" si="82"/>
        <v>#REF!</v>
      </c>
      <c r="AL1538" s="30" t="e">
        <f t="shared" ref="AL1538:AL1601" si="83">CONCATENATE(AJ1538,AK1538)</f>
        <v>#REF!</v>
      </c>
      <c r="AM1538" s="38" t="s">
        <v>3068</v>
      </c>
      <c r="AN1538" s="39" t="s">
        <v>3069</v>
      </c>
    </row>
    <row r="1539" spans="36:40" x14ac:dyDescent="0.25">
      <c r="AJ1539" s="21">
        <v>1015</v>
      </c>
      <c r="AK1539" s="30" t="e">
        <f t="shared" ref="AK1539:AK1602" si="84">AK1538+1</f>
        <v>#REF!</v>
      </c>
      <c r="AL1539" s="30" t="e">
        <f t="shared" si="83"/>
        <v>#REF!</v>
      </c>
      <c r="AM1539" s="31" t="s">
        <v>3070</v>
      </c>
      <c r="AN1539" s="32" t="s">
        <v>3071</v>
      </c>
    </row>
    <row r="1540" spans="36:40" x14ac:dyDescent="0.25">
      <c r="AJ1540" s="21">
        <v>1015</v>
      </c>
      <c r="AK1540" s="30" t="e">
        <f t="shared" si="84"/>
        <v>#REF!</v>
      </c>
      <c r="AL1540" s="30" t="e">
        <f t="shared" si="83"/>
        <v>#REF!</v>
      </c>
      <c r="AM1540" s="38" t="s">
        <v>3072</v>
      </c>
      <c r="AN1540" s="39" t="s">
        <v>3073</v>
      </c>
    </row>
    <row r="1541" spans="36:40" x14ac:dyDescent="0.25">
      <c r="AJ1541" s="21">
        <v>1015</v>
      </c>
      <c r="AK1541" s="30" t="e">
        <f t="shared" si="84"/>
        <v>#REF!</v>
      </c>
      <c r="AL1541" s="30" t="e">
        <f t="shared" si="83"/>
        <v>#REF!</v>
      </c>
      <c r="AM1541" s="31" t="s">
        <v>3074</v>
      </c>
      <c r="AN1541" s="32" t="s">
        <v>3075</v>
      </c>
    </row>
    <row r="1542" spans="36:40" x14ac:dyDescent="0.25">
      <c r="AJ1542" s="21">
        <v>1015</v>
      </c>
      <c r="AK1542" s="30" t="e">
        <f t="shared" si="84"/>
        <v>#REF!</v>
      </c>
      <c r="AL1542" s="30" t="e">
        <f t="shared" si="83"/>
        <v>#REF!</v>
      </c>
      <c r="AM1542" s="38" t="s">
        <v>302</v>
      </c>
      <c r="AN1542" s="39" t="s">
        <v>3076</v>
      </c>
    </row>
    <row r="1543" spans="36:40" x14ac:dyDescent="0.25">
      <c r="AJ1543" s="21">
        <v>1015</v>
      </c>
      <c r="AK1543" s="30" t="e">
        <f t="shared" si="84"/>
        <v>#REF!</v>
      </c>
      <c r="AL1543" s="30" t="e">
        <f t="shared" si="83"/>
        <v>#REF!</v>
      </c>
      <c r="AM1543" s="31" t="s">
        <v>3077</v>
      </c>
      <c r="AN1543" s="32" t="s">
        <v>3078</v>
      </c>
    </row>
    <row r="1544" spans="36:40" x14ac:dyDescent="0.25">
      <c r="AJ1544" s="21">
        <v>1015</v>
      </c>
      <c r="AK1544" s="30" t="e">
        <f t="shared" si="84"/>
        <v>#REF!</v>
      </c>
      <c r="AL1544" s="30" t="e">
        <f t="shared" si="83"/>
        <v>#REF!</v>
      </c>
      <c r="AM1544" s="38" t="s">
        <v>3079</v>
      </c>
      <c r="AN1544" s="39" t="s">
        <v>3080</v>
      </c>
    </row>
    <row r="1545" spans="36:40" x14ac:dyDescent="0.25">
      <c r="AJ1545" s="21">
        <v>1015</v>
      </c>
      <c r="AK1545" s="30" t="e">
        <f t="shared" si="84"/>
        <v>#REF!</v>
      </c>
      <c r="AL1545" s="30" t="e">
        <f t="shared" si="83"/>
        <v>#REF!</v>
      </c>
      <c r="AM1545" s="31" t="s">
        <v>3081</v>
      </c>
      <c r="AN1545" s="32" t="s">
        <v>3082</v>
      </c>
    </row>
    <row r="1546" spans="36:40" x14ac:dyDescent="0.25">
      <c r="AJ1546" s="21">
        <v>1015</v>
      </c>
      <c r="AK1546" s="30" t="e">
        <f t="shared" si="84"/>
        <v>#REF!</v>
      </c>
      <c r="AL1546" s="30" t="e">
        <f t="shared" si="83"/>
        <v>#REF!</v>
      </c>
      <c r="AM1546" s="38" t="s">
        <v>3083</v>
      </c>
      <c r="AN1546" s="39" t="s">
        <v>3084</v>
      </c>
    </row>
    <row r="1547" spans="36:40" x14ac:dyDescent="0.25">
      <c r="AJ1547" s="21">
        <v>1015</v>
      </c>
      <c r="AK1547" s="30" t="e">
        <f t="shared" si="84"/>
        <v>#REF!</v>
      </c>
      <c r="AL1547" s="30" t="e">
        <f t="shared" si="83"/>
        <v>#REF!</v>
      </c>
      <c r="AM1547" s="31" t="s">
        <v>6007</v>
      </c>
      <c r="AN1547" s="32" t="s">
        <v>3085</v>
      </c>
    </row>
    <row r="1548" spans="36:40" x14ac:dyDescent="0.25">
      <c r="AJ1548" s="21">
        <v>1015</v>
      </c>
      <c r="AK1548" s="30" t="e">
        <f t="shared" si="84"/>
        <v>#REF!</v>
      </c>
      <c r="AL1548" s="30" t="e">
        <f t="shared" si="83"/>
        <v>#REF!</v>
      </c>
      <c r="AM1548" s="38" t="s">
        <v>6008</v>
      </c>
      <c r="AN1548" s="39" t="s">
        <v>3086</v>
      </c>
    </row>
    <row r="1549" spans="36:40" x14ac:dyDescent="0.25">
      <c r="AJ1549" s="21">
        <v>1016</v>
      </c>
      <c r="AK1549" s="30" t="e">
        <f t="shared" si="84"/>
        <v>#REF!</v>
      </c>
      <c r="AL1549" s="30" t="e">
        <f t="shared" si="83"/>
        <v>#REF!</v>
      </c>
      <c r="AM1549" s="31" t="s">
        <v>3087</v>
      </c>
      <c r="AN1549" s="32" t="s">
        <v>3088</v>
      </c>
    </row>
    <row r="1550" spans="36:40" x14ac:dyDescent="0.25">
      <c r="AJ1550" s="21">
        <v>1016</v>
      </c>
      <c r="AK1550" s="30" t="e">
        <f t="shared" si="84"/>
        <v>#REF!</v>
      </c>
      <c r="AL1550" s="30" t="e">
        <f t="shared" si="83"/>
        <v>#REF!</v>
      </c>
      <c r="AM1550" s="38" t="s">
        <v>3089</v>
      </c>
      <c r="AN1550" s="39" t="s">
        <v>3090</v>
      </c>
    </row>
    <row r="1551" spans="36:40" x14ac:dyDescent="0.25">
      <c r="AJ1551" s="21">
        <v>1016</v>
      </c>
      <c r="AK1551" s="30" t="e">
        <f t="shared" si="84"/>
        <v>#REF!</v>
      </c>
      <c r="AL1551" s="30" t="e">
        <f t="shared" si="83"/>
        <v>#REF!</v>
      </c>
      <c r="AM1551" s="31" t="s">
        <v>3091</v>
      </c>
      <c r="AN1551" s="32" t="s">
        <v>3092</v>
      </c>
    </row>
    <row r="1552" spans="36:40" x14ac:dyDescent="0.25">
      <c r="AJ1552" s="21">
        <v>1016</v>
      </c>
      <c r="AK1552" s="30" t="e">
        <f t="shared" si="84"/>
        <v>#REF!</v>
      </c>
      <c r="AL1552" s="30" t="e">
        <f t="shared" si="83"/>
        <v>#REF!</v>
      </c>
      <c r="AM1552" s="38" t="s">
        <v>3093</v>
      </c>
      <c r="AN1552" s="39" t="s">
        <v>3094</v>
      </c>
    </row>
    <row r="1553" spans="36:40" x14ac:dyDescent="0.25">
      <c r="AJ1553" s="21">
        <v>1016</v>
      </c>
      <c r="AK1553" s="30" t="e">
        <f t="shared" si="84"/>
        <v>#REF!</v>
      </c>
      <c r="AL1553" s="30" t="e">
        <f t="shared" si="83"/>
        <v>#REF!</v>
      </c>
      <c r="AM1553" s="31" t="s">
        <v>3095</v>
      </c>
      <c r="AN1553" s="32" t="s">
        <v>3096</v>
      </c>
    </row>
    <row r="1554" spans="36:40" x14ac:dyDescent="0.25">
      <c r="AJ1554" s="21">
        <v>1016</v>
      </c>
      <c r="AK1554" s="30" t="e">
        <f t="shared" si="84"/>
        <v>#REF!</v>
      </c>
      <c r="AL1554" s="30" t="e">
        <f t="shared" si="83"/>
        <v>#REF!</v>
      </c>
      <c r="AM1554" s="38" t="s">
        <v>3097</v>
      </c>
      <c r="AN1554" s="39" t="s">
        <v>3098</v>
      </c>
    </row>
    <row r="1555" spans="36:40" x14ac:dyDescent="0.25">
      <c r="AJ1555" s="21">
        <v>1016</v>
      </c>
      <c r="AK1555" s="30" t="e">
        <f t="shared" si="84"/>
        <v>#REF!</v>
      </c>
      <c r="AL1555" s="30" t="e">
        <f t="shared" si="83"/>
        <v>#REF!</v>
      </c>
      <c r="AM1555" s="31" t="s">
        <v>3099</v>
      </c>
      <c r="AN1555" s="32" t="s">
        <v>3100</v>
      </c>
    </row>
    <row r="1556" spans="36:40" x14ac:dyDescent="0.25">
      <c r="AJ1556" s="21">
        <v>1016</v>
      </c>
      <c r="AK1556" s="30" t="e">
        <f t="shared" si="84"/>
        <v>#REF!</v>
      </c>
      <c r="AL1556" s="30" t="e">
        <f t="shared" si="83"/>
        <v>#REF!</v>
      </c>
      <c r="AM1556" s="38" t="s">
        <v>3101</v>
      </c>
      <c r="AN1556" s="39" t="s">
        <v>3102</v>
      </c>
    </row>
    <row r="1557" spans="36:40" x14ac:dyDescent="0.25">
      <c r="AJ1557" s="21">
        <v>1016</v>
      </c>
      <c r="AK1557" s="30" t="e">
        <f t="shared" si="84"/>
        <v>#REF!</v>
      </c>
      <c r="AL1557" s="30" t="e">
        <f t="shared" si="83"/>
        <v>#REF!</v>
      </c>
      <c r="AM1557" s="31" t="s">
        <v>6009</v>
      </c>
      <c r="AN1557" s="32" t="s">
        <v>3103</v>
      </c>
    </row>
    <row r="1558" spans="36:40" x14ac:dyDescent="0.25">
      <c r="AJ1558" s="21">
        <v>1016</v>
      </c>
      <c r="AK1558" s="30" t="e">
        <f t="shared" si="84"/>
        <v>#REF!</v>
      </c>
      <c r="AL1558" s="30" t="e">
        <f t="shared" si="83"/>
        <v>#REF!</v>
      </c>
      <c r="AM1558" s="38" t="s">
        <v>6010</v>
      </c>
      <c r="AN1558" s="39" t="s">
        <v>3104</v>
      </c>
    </row>
    <row r="1559" spans="36:40" x14ac:dyDescent="0.25">
      <c r="AJ1559" s="21">
        <v>1101</v>
      </c>
      <c r="AK1559" s="30" t="e">
        <f t="shared" si="84"/>
        <v>#REF!</v>
      </c>
      <c r="AL1559" s="30" t="e">
        <f t="shared" si="83"/>
        <v>#REF!</v>
      </c>
      <c r="AM1559" s="31" t="s">
        <v>3105</v>
      </c>
      <c r="AN1559" s="32" t="s">
        <v>3106</v>
      </c>
    </row>
    <row r="1560" spans="36:40" x14ac:dyDescent="0.25">
      <c r="AJ1560" s="21">
        <v>1101</v>
      </c>
      <c r="AK1560" s="30" t="e">
        <f t="shared" si="84"/>
        <v>#REF!</v>
      </c>
      <c r="AL1560" s="30" t="e">
        <f t="shared" si="83"/>
        <v>#REF!</v>
      </c>
      <c r="AM1560" s="38" t="s">
        <v>3107</v>
      </c>
      <c r="AN1560" s="39" t="s">
        <v>3108</v>
      </c>
    </row>
    <row r="1561" spans="36:40" x14ac:dyDescent="0.25">
      <c r="AJ1561" s="21">
        <v>1101</v>
      </c>
      <c r="AK1561" s="30" t="e">
        <f t="shared" si="84"/>
        <v>#REF!</v>
      </c>
      <c r="AL1561" s="30" t="e">
        <f t="shared" si="83"/>
        <v>#REF!</v>
      </c>
      <c r="AM1561" s="31" t="s">
        <v>3109</v>
      </c>
      <c r="AN1561" s="32" t="s">
        <v>3110</v>
      </c>
    </row>
    <row r="1562" spans="36:40" x14ac:dyDescent="0.25">
      <c r="AJ1562" s="21">
        <v>1101</v>
      </c>
      <c r="AK1562" s="30" t="e">
        <f t="shared" si="84"/>
        <v>#REF!</v>
      </c>
      <c r="AL1562" s="30" t="e">
        <f t="shared" si="83"/>
        <v>#REF!</v>
      </c>
      <c r="AM1562" s="38" t="s">
        <v>3111</v>
      </c>
      <c r="AN1562" s="39" t="s">
        <v>3112</v>
      </c>
    </row>
    <row r="1563" spans="36:40" x14ac:dyDescent="0.25">
      <c r="AJ1563" s="21">
        <v>1101</v>
      </c>
      <c r="AK1563" s="30" t="e">
        <f t="shared" si="84"/>
        <v>#REF!</v>
      </c>
      <c r="AL1563" s="30" t="e">
        <f t="shared" si="83"/>
        <v>#REF!</v>
      </c>
      <c r="AM1563" s="31" t="s">
        <v>3113</v>
      </c>
      <c r="AN1563" s="32" t="s">
        <v>3114</v>
      </c>
    </row>
    <row r="1564" spans="36:40" x14ac:dyDescent="0.25">
      <c r="AJ1564" s="21">
        <v>1101</v>
      </c>
      <c r="AK1564" s="30" t="e">
        <f t="shared" si="84"/>
        <v>#REF!</v>
      </c>
      <c r="AL1564" s="30" t="e">
        <f t="shared" si="83"/>
        <v>#REF!</v>
      </c>
      <c r="AM1564" s="38" t="s">
        <v>3115</v>
      </c>
      <c r="AN1564" s="39" t="s">
        <v>3116</v>
      </c>
    </row>
    <row r="1565" spans="36:40" x14ac:dyDescent="0.25">
      <c r="AJ1565" s="21">
        <v>1101</v>
      </c>
      <c r="AK1565" s="30" t="e">
        <f t="shared" si="84"/>
        <v>#REF!</v>
      </c>
      <c r="AL1565" s="30" t="e">
        <f t="shared" si="83"/>
        <v>#REF!</v>
      </c>
      <c r="AM1565" s="31" t="s">
        <v>6011</v>
      </c>
      <c r="AN1565" s="32" t="s">
        <v>3117</v>
      </c>
    </row>
    <row r="1566" spans="36:40" x14ac:dyDescent="0.25">
      <c r="AJ1566" s="21">
        <v>1101</v>
      </c>
      <c r="AK1566" s="30" t="e">
        <f t="shared" si="84"/>
        <v>#REF!</v>
      </c>
      <c r="AL1566" s="30" t="e">
        <f t="shared" si="83"/>
        <v>#REF!</v>
      </c>
      <c r="AM1566" s="38" t="s">
        <v>6012</v>
      </c>
      <c r="AN1566" s="39" t="s">
        <v>3118</v>
      </c>
    </row>
    <row r="1567" spans="36:40" x14ac:dyDescent="0.25">
      <c r="AJ1567" s="21">
        <v>1101</v>
      </c>
      <c r="AK1567" s="30" t="e">
        <f t="shared" si="84"/>
        <v>#REF!</v>
      </c>
      <c r="AL1567" s="30" t="e">
        <f t="shared" si="83"/>
        <v>#REF!</v>
      </c>
      <c r="AM1567" s="31" t="s">
        <v>6013</v>
      </c>
      <c r="AN1567" s="32" t="s">
        <v>3119</v>
      </c>
    </row>
    <row r="1568" spans="36:40" x14ac:dyDescent="0.25">
      <c r="AJ1568" s="21">
        <v>1101</v>
      </c>
      <c r="AK1568" s="30" t="e">
        <f t="shared" si="84"/>
        <v>#REF!</v>
      </c>
      <c r="AL1568" s="30" t="e">
        <f t="shared" si="83"/>
        <v>#REF!</v>
      </c>
      <c r="AM1568" s="38" t="s">
        <v>6014</v>
      </c>
      <c r="AN1568" s="39" t="s">
        <v>3120</v>
      </c>
    </row>
    <row r="1569" spans="36:40" x14ac:dyDescent="0.25">
      <c r="AJ1569" s="21">
        <v>1101</v>
      </c>
      <c r="AK1569" s="30" t="e">
        <f t="shared" si="84"/>
        <v>#REF!</v>
      </c>
      <c r="AL1569" s="30" t="e">
        <f t="shared" si="83"/>
        <v>#REF!</v>
      </c>
      <c r="AM1569" s="31" t="s">
        <v>6015</v>
      </c>
      <c r="AN1569" s="32" t="s">
        <v>3121</v>
      </c>
    </row>
    <row r="1570" spans="36:40" x14ac:dyDescent="0.25">
      <c r="AJ1570" s="21">
        <v>1102</v>
      </c>
      <c r="AK1570" s="30" t="e">
        <f t="shared" si="84"/>
        <v>#REF!</v>
      </c>
      <c r="AL1570" s="30" t="e">
        <f t="shared" si="83"/>
        <v>#REF!</v>
      </c>
      <c r="AM1570" s="38" t="s">
        <v>3122</v>
      </c>
      <c r="AN1570" s="39" t="s">
        <v>3123</v>
      </c>
    </row>
    <row r="1571" spans="36:40" x14ac:dyDescent="0.25">
      <c r="AJ1571" s="21">
        <v>1102</v>
      </c>
      <c r="AK1571" s="30" t="e">
        <f t="shared" si="84"/>
        <v>#REF!</v>
      </c>
      <c r="AL1571" s="30" t="e">
        <f t="shared" si="83"/>
        <v>#REF!</v>
      </c>
      <c r="AM1571" s="31" t="s">
        <v>343</v>
      </c>
      <c r="AN1571" s="32" t="s">
        <v>3124</v>
      </c>
    </row>
    <row r="1572" spans="36:40" x14ac:dyDescent="0.25">
      <c r="AJ1572" s="21">
        <v>1102</v>
      </c>
      <c r="AK1572" s="30" t="e">
        <f t="shared" si="84"/>
        <v>#REF!</v>
      </c>
      <c r="AL1572" s="30" t="e">
        <f t="shared" si="83"/>
        <v>#REF!</v>
      </c>
      <c r="AM1572" s="38" t="s">
        <v>3125</v>
      </c>
      <c r="AN1572" s="39" t="s">
        <v>3126</v>
      </c>
    </row>
    <row r="1573" spans="36:40" x14ac:dyDescent="0.25">
      <c r="AJ1573" s="21">
        <v>1102</v>
      </c>
      <c r="AK1573" s="30" t="e">
        <f t="shared" si="84"/>
        <v>#REF!</v>
      </c>
      <c r="AL1573" s="30" t="e">
        <f t="shared" si="83"/>
        <v>#REF!</v>
      </c>
      <c r="AM1573" s="31" t="s">
        <v>3127</v>
      </c>
      <c r="AN1573" s="32" t="s">
        <v>3128</v>
      </c>
    </row>
    <row r="1574" spans="36:40" x14ac:dyDescent="0.25">
      <c r="AJ1574" s="21">
        <v>1103</v>
      </c>
      <c r="AK1574" s="30" t="e">
        <f t="shared" si="84"/>
        <v>#REF!</v>
      </c>
      <c r="AL1574" s="30" t="e">
        <f t="shared" si="83"/>
        <v>#REF!</v>
      </c>
      <c r="AM1574" s="38" t="s">
        <v>3129</v>
      </c>
      <c r="AN1574" s="39" t="s">
        <v>3130</v>
      </c>
    </row>
    <row r="1575" spans="36:40" x14ac:dyDescent="0.25">
      <c r="AJ1575" s="21">
        <v>1103</v>
      </c>
      <c r="AK1575" s="30" t="e">
        <f t="shared" si="84"/>
        <v>#REF!</v>
      </c>
      <c r="AL1575" s="30" t="e">
        <f t="shared" si="83"/>
        <v>#REF!</v>
      </c>
      <c r="AM1575" s="31" t="s">
        <v>3131</v>
      </c>
      <c r="AN1575" s="32" t="s">
        <v>3132</v>
      </c>
    </row>
    <row r="1576" spans="36:40" x14ac:dyDescent="0.25">
      <c r="AJ1576" s="21">
        <v>1103</v>
      </c>
      <c r="AK1576" s="30" t="e">
        <f t="shared" si="84"/>
        <v>#REF!</v>
      </c>
      <c r="AL1576" s="30" t="e">
        <f t="shared" si="83"/>
        <v>#REF!</v>
      </c>
      <c r="AM1576" s="38" t="s">
        <v>3133</v>
      </c>
      <c r="AN1576" s="39" t="s">
        <v>3134</v>
      </c>
    </row>
    <row r="1577" spans="36:40" x14ac:dyDescent="0.25">
      <c r="AJ1577" s="21">
        <v>1103</v>
      </c>
      <c r="AK1577" s="30" t="e">
        <f t="shared" si="84"/>
        <v>#REF!</v>
      </c>
      <c r="AL1577" s="30" t="e">
        <f t="shared" si="83"/>
        <v>#REF!</v>
      </c>
      <c r="AM1577" s="31" t="s">
        <v>344</v>
      </c>
      <c r="AN1577" s="32" t="s">
        <v>3135</v>
      </c>
    </row>
    <row r="1578" spans="36:40" x14ac:dyDescent="0.25">
      <c r="AJ1578" s="21">
        <v>1103</v>
      </c>
      <c r="AK1578" s="30" t="e">
        <f t="shared" si="84"/>
        <v>#REF!</v>
      </c>
      <c r="AL1578" s="30" t="e">
        <f t="shared" si="83"/>
        <v>#REF!</v>
      </c>
      <c r="AM1578" s="38" t="s">
        <v>3136</v>
      </c>
      <c r="AN1578" s="39" t="s">
        <v>3137</v>
      </c>
    </row>
    <row r="1579" spans="36:40" x14ac:dyDescent="0.25">
      <c r="AJ1579" s="21">
        <v>1103</v>
      </c>
      <c r="AK1579" s="30" t="e">
        <f t="shared" si="84"/>
        <v>#REF!</v>
      </c>
      <c r="AL1579" s="30" t="e">
        <f t="shared" si="83"/>
        <v>#REF!</v>
      </c>
      <c r="AM1579" s="31" t="s">
        <v>3138</v>
      </c>
      <c r="AN1579" s="32" t="s">
        <v>3139</v>
      </c>
    </row>
    <row r="1580" spans="36:40" x14ac:dyDescent="0.25">
      <c r="AJ1580" s="21">
        <v>1103</v>
      </c>
      <c r="AK1580" s="30" t="e">
        <f t="shared" si="84"/>
        <v>#REF!</v>
      </c>
      <c r="AL1580" s="30" t="e">
        <f t="shared" si="83"/>
        <v>#REF!</v>
      </c>
      <c r="AM1580" s="38" t="s">
        <v>6016</v>
      </c>
      <c r="AN1580" s="39" t="s">
        <v>3140</v>
      </c>
    </row>
    <row r="1581" spans="36:40" x14ac:dyDescent="0.25">
      <c r="AJ1581" s="21">
        <v>1104</v>
      </c>
      <c r="AK1581" s="30" t="e">
        <f t="shared" si="84"/>
        <v>#REF!</v>
      </c>
      <c r="AL1581" s="30" t="e">
        <f t="shared" si="83"/>
        <v>#REF!</v>
      </c>
      <c r="AM1581" s="31" t="s">
        <v>3141</v>
      </c>
      <c r="AN1581" s="32" t="s">
        <v>3142</v>
      </c>
    </row>
    <row r="1582" spans="36:40" x14ac:dyDescent="0.25">
      <c r="AJ1582" s="21">
        <v>1104</v>
      </c>
      <c r="AK1582" s="30" t="e">
        <f t="shared" si="84"/>
        <v>#REF!</v>
      </c>
      <c r="AL1582" s="30" t="e">
        <f t="shared" si="83"/>
        <v>#REF!</v>
      </c>
      <c r="AM1582" s="38" t="s">
        <v>3143</v>
      </c>
      <c r="AN1582" s="39" t="s">
        <v>3144</v>
      </c>
    </row>
    <row r="1583" spans="36:40" x14ac:dyDescent="0.25">
      <c r="AJ1583" s="21">
        <v>1104</v>
      </c>
      <c r="AK1583" s="30" t="e">
        <f t="shared" si="84"/>
        <v>#REF!</v>
      </c>
      <c r="AL1583" s="30" t="e">
        <f t="shared" si="83"/>
        <v>#REF!</v>
      </c>
      <c r="AM1583" s="31" t="s">
        <v>3145</v>
      </c>
      <c r="AN1583" s="32" t="s">
        <v>3146</v>
      </c>
    </row>
    <row r="1584" spans="36:40" x14ac:dyDescent="0.25">
      <c r="AJ1584" s="21">
        <v>1104</v>
      </c>
      <c r="AK1584" s="30" t="e">
        <f t="shared" si="84"/>
        <v>#REF!</v>
      </c>
      <c r="AL1584" s="30" t="e">
        <f t="shared" si="83"/>
        <v>#REF!</v>
      </c>
      <c r="AM1584" s="38" t="s">
        <v>3147</v>
      </c>
      <c r="AN1584" s="39" t="s">
        <v>3148</v>
      </c>
    </row>
    <row r="1585" spans="36:40" x14ac:dyDescent="0.25">
      <c r="AJ1585" s="21">
        <v>1104</v>
      </c>
      <c r="AK1585" s="30" t="e">
        <f t="shared" si="84"/>
        <v>#REF!</v>
      </c>
      <c r="AL1585" s="30" t="e">
        <f t="shared" si="83"/>
        <v>#REF!</v>
      </c>
      <c r="AM1585" s="31" t="s">
        <v>6017</v>
      </c>
      <c r="AN1585" s="32" t="s">
        <v>3149</v>
      </c>
    </row>
    <row r="1586" spans="36:40" x14ac:dyDescent="0.25">
      <c r="AJ1586" s="21">
        <v>1104</v>
      </c>
      <c r="AK1586" s="30" t="e">
        <f t="shared" si="84"/>
        <v>#REF!</v>
      </c>
      <c r="AL1586" s="30" t="e">
        <f t="shared" si="83"/>
        <v>#REF!</v>
      </c>
      <c r="AM1586" s="38" t="s">
        <v>6018</v>
      </c>
      <c r="AN1586" s="39" t="s">
        <v>3150</v>
      </c>
    </row>
    <row r="1587" spans="36:40" x14ac:dyDescent="0.25">
      <c r="AJ1587" s="21">
        <v>1104</v>
      </c>
      <c r="AK1587" s="30" t="e">
        <f t="shared" si="84"/>
        <v>#REF!</v>
      </c>
      <c r="AL1587" s="30" t="e">
        <f t="shared" si="83"/>
        <v>#REF!</v>
      </c>
      <c r="AM1587" s="31" t="s">
        <v>6019</v>
      </c>
      <c r="AN1587" s="32" t="s">
        <v>3151</v>
      </c>
    </row>
    <row r="1588" spans="36:40" x14ac:dyDescent="0.25">
      <c r="AJ1588" s="21">
        <v>1105</v>
      </c>
      <c r="AK1588" s="30" t="e">
        <f t="shared" si="84"/>
        <v>#REF!</v>
      </c>
      <c r="AL1588" s="30" t="e">
        <f t="shared" si="83"/>
        <v>#REF!</v>
      </c>
      <c r="AM1588" s="38" t="s">
        <v>3152</v>
      </c>
      <c r="AN1588" s="39" t="s">
        <v>3153</v>
      </c>
    </row>
    <row r="1589" spans="36:40" x14ac:dyDescent="0.25">
      <c r="AJ1589" s="21">
        <v>1105</v>
      </c>
      <c r="AK1589" s="30" t="e">
        <f t="shared" si="84"/>
        <v>#REF!</v>
      </c>
      <c r="AL1589" s="30" t="e">
        <f t="shared" si="83"/>
        <v>#REF!</v>
      </c>
      <c r="AM1589" s="31" t="s">
        <v>3154</v>
      </c>
      <c r="AN1589" s="32" t="s">
        <v>3155</v>
      </c>
    </row>
    <row r="1590" spans="36:40" x14ac:dyDescent="0.25">
      <c r="AJ1590" s="21">
        <v>1105</v>
      </c>
      <c r="AK1590" s="30" t="e">
        <f t="shared" si="84"/>
        <v>#REF!</v>
      </c>
      <c r="AL1590" s="30" t="e">
        <f t="shared" si="83"/>
        <v>#REF!</v>
      </c>
      <c r="AM1590" s="38" t="s">
        <v>6020</v>
      </c>
      <c r="AN1590" s="39" t="s">
        <v>3156</v>
      </c>
    </row>
    <row r="1591" spans="36:40" x14ac:dyDescent="0.25">
      <c r="AJ1591" s="21">
        <v>1105</v>
      </c>
      <c r="AK1591" s="30" t="e">
        <f t="shared" si="84"/>
        <v>#REF!</v>
      </c>
      <c r="AL1591" s="30" t="e">
        <f t="shared" si="83"/>
        <v>#REF!</v>
      </c>
      <c r="AM1591" s="31" t="s">
        <v>6021</v>
      </c>
      <c r="AN1591" s="32" t="s">
        <v>3157</v>
      </c>
    </row>
    <row r="1592" spans="36:40" x14ac:dyDescent="0.25">
      <c r="AJ1592" s="21">
        <v>1106</v>
      </c>
      <c r="AK1592" s="30" t="e">
        <f t="shared" si="84"/>
        <v>#REF!</v>
      </c>
      <c r="AL1592" s="30" t="e">
        <f t="shared" si="83"/>
        <v>#REF!</v>
      </c>
      <c r="AM1592" s="38" t="s">
        <v>3158</v>
      </c>
      <c r="AN1592" s="39" t="s">
        <v>3159</v>
      </c>
    </row>
    <row r="1593" spans="36:40" x14ac:dyDescent="0.25">
      <c r="AJ1593" s="21">
        <v>1106</v>
      </c>
      <c r="AK1593" s="30" t="e">
        <f t="shared" si="84"/>
        <v>#REF!</v>
      </c>
      <c r="AL1593" s="30" t="e">
        <f t="shared" si="83"/>
        <v>#REF!</v>
      </c>
      <c r="AM1593" s="31" t="s">
        <v>3160</v>
      </c>
      <c r="AN1593" s="32" t="s">
        <v>3161</v>
      </c>
    </row>
    <row r="1594" spans="36:40" x14ac:dyDescent="0.25">
      <c r="AJ1594" s="21">
        <v>1106</v>
      </c>
      <c r="AK1594" s="30" t="e">
        <f t="shared" si="84"/>
        <v>#REF!</v>
      </c>
      <c r="AL1594" s="30" t="e">
        <f t="shared" si="83"/>
        <v>#REF!</v>
      </c>
      <c r="AM1594" s="38" t="s">
        <v>3162</v>
      </c>
      <c r="AN1594" s="39" t="s">
        <v>3163</v>
      </c>
    </row>
    <row r="1595" spans="36:40" x14ac:dyDescent="0.25">
      <c r="AJ1595" s="21">
        <v>1106</v>
      </c>
      <c r="AK1595" s="30" t="e">
        <f t="shared" si="84"/>
        <v>#REF!</v>
      </c>
      <c r="AL1595" s="30" t="e">
        <f t="shared" si="83"/>
        <v>#REF!</v>
      </c>
      <c r="AM1595" s="31" t="s">
        <v>3164</v>
      </c>
      <c r="AN1595" s="32" t="s">
        <v>3165</v>
      </c>
    </row>
    <row r="1596" spans="36:40" x14ac:dyDescent="0.25">
      <c r="AJ1596" s="21">
        <v>1106</v>
      </c>
      <c r="AK1596" s="30" t="e">
        <f t="shared" si="84"/>
        <v>#REF!</v>
      </c>
      <c r="AL1596" s="30" t="e">
        <f t="shared" si="83"/>
        <v>#REF!</v>
      </c>
      <c r="AM1596" s="38" t="s">
        <v>3166</v>
      </c>
      <c r="AN1596" s="39" t="s">
        <v>3167</v>
      </c>
    </row>
    <row r="1597" spans="36:40" x14ac:dyDescent="0.25">
      <c r="AJ1597" s="21">
        <v>1106</v>
      </c>
      <c r="AK1597" s="30" t="e">
        <f t="shared" si="84"/>
        <v>#REF!</v>
      </c>
      <c r="AL1597" s="30" t="e">
        <f t="shared" si="83"/>
        <v>#REF!</v>
      </c>
      <c r="AM1597" s="31" t="s">
        <v>3068</v>
      </c>
      <c r="AN1597" s="32" t="s">
        <v>3168</v>
      </c>
    </row>
    <row r="1598" spans="36:40" x14ac:dyDescent="0.25">
      <c r="AJ1598" s="21">
        <v>1106</v>
      </c>
      <c r="AK1598" s="30" t="e">
        <f t="shared" si="84"/>
        <v>#REF!</v>
      </c>
      <c r="AL1598" s="30" t="e">
        <f t="shared" si="83"/>
        <v>#REF!</v>
      </c>
      <c r="AM1598" s="38" t="s">
        <v>3169</v>
      </c>
      <c r="AN1598" s="39" t="s">
        <v>3170</v>
      </c>
    </row>
    <row r="1599" spans="36:40" x14ac:dyDescent="0.25">
      <c r="AJ1599" s="21">
        <v>1106</v>
      </c>
      <c r="AK1599" s="30" t="e">
        <f t="shared" si="84"/>
        <v>#REF!</v>
      </c>
      <c r="AL1599" s="30" t="e">
        <f t="shared" si="83"/>
        <v>#REF!</v>
      </c>
      <c r="AM1599" s="31" t="s">
        <v>3171</v>
      </c>
      <c r="AN1599" s="32" t="s">
        <v>3172</v>
      </c>
    </row>
    <row r="1600" spans="36:40" x14ac:dyDescent="0.25">
      <c r="AJ1600" s="21">
        <v>1106</v>
      </c>
      <c r="AK1600" s="30" t="e">
        <f t="shared" si="84"/>
        <v>#REF!</v>
      </c>
      <c r="AL1600" s="30" t="e">
        <f t="shared" si="83"/>
        <v>#REF!</v>
      </c>
      <c r="AM1600" s="38" t="s">
        <v>3173</v>
      </c>
      <c r="AN1600" s="39" t="s">
        <v>3174</v>
      </c>
    </row>
    <row r="1601" spans="36:40" x14ac:dyDescent="0.25">
      <c r="AJ1601" s="21">
        <v>1106</v>
      </c>
      <c r="AK1601" s="30" t="e">
        <f t="shared" si="84"/>
        <v>#REF!</v>
      </c>
      <c r="AL1601" s="30" t="e">
        <f t="shared" si="83"/>
        <v>#REF!</v>
      </c>
      <c r="AM1601" s="31" t="s">
        <v>3175</v>
      </c>
      <c r="AN1601" s="32" t="s">
        <v>3176</v>
      </c>
    </row>
    <row r="1602" spans="36:40" x14ac:dyDescent="0.25">
      <c r="AJ1602" s="21">
        <v>1106</v>
      </c>
      <c r="AK1602" s="30" t="e">
        <f t="shared" si="84"/>
        <v>#REF!</v>
      </c>
      <c r="AL1602" s="30" t="e">
        <f t="shared" ref="AL1602:AL1665" si="85">CONCATENATE(AJ1602,AK1602)</f>
        <v>#REF!</v>
      </c>
      <c r="AM1602" s="38" t="s">
        <v>3177</v>
      </c>
      <c r="AN1602" s="39" t="s">
        <v>3178</v>
      </c>
    </row>
    <row r="1603" spans="36:40" x14ac:dyDescent="0.25">
      <c r="AJ1603" s="21">
        <v>1106</v>
      </c>
      <c r="AK1603" s="30" t="e">
        <f t="shared" ref="AK1603:AK1666" si="86">AK1602+1</f>
        <v>#REF!</v>
      </c>
      <c r="AL1603" s="30" t="e">
        <f t="shared" si="85"/>
        <v>#REF!</v>
      </c>
      <c r="AM1603" s="31" t="s">
        <v>3179</v>
      </c>
      <c r="AN1603" s="32" t="s">
        <v>3180</v>
      </c>
    </row>
    <row r="1604" spans="36:40" x14ac:dyDescent="0.25">
      <c r="AJ1604" s="21">
        <v>1106</v>
      </c>
      <c r="AK1604" s="30" t="e">
        <f t="shared" si="86"/>
        <v>#REF!</v>
      </c>
      <c r="AL1604" s="30" t="e">
        <f t="shared" si="85"/>
        <v>#REF!</v>
      </c>
      <c r="AM1604" s="38" t="s">
        <v>3181</v>
      </c>
      <c r="AN1604" s="39" t="s">
        <v>3182</v>
      </c>
    </row>
    <row r="1605" spans="36:40" x14ac:dyDescent="0.25">
      <c r="AJ1605" s="21">
        <v>1106</v>
      </c>
      <c r="AK1605" s="30" t="e">
        <f t="shared" si="86"/>
        <v>#REF!</v>
      </c>
      <c r="AL1605" s="30" t="e">
        <f t="shared" si="85"/>
        <v>#REF!</v>
      </c>
      <c r="AM1605" s="31" t="s">
        <v>3183</v>
      </c>
      <c r="AN1605" s="32" t="s">
        <v>3184</v>
      </c>
    </row>
    <row r="1606" spans="36:40" x14ac:dyDescent="0.25">
      <c r="AJ1606" s="21">
        <v>1106</v>
      </c>
      <c r="AK1606" s="30" t="e">
        <f t="shared" si="86"/>
        <v>#REF!</v>
      </c>
      <c r="AL1606" s="30" t="e">
        <f t="shared" si="85"/>
        <v>#REF!</v>
      </c>
      <c r="AM1606" s="38" t="s">
        <v>3185</v>
      </c>
      <c r="AN1606" s="39" t="s">
        <v>3186</v>
      </c>
    </row>
    <row r="1607" spans="36:40" x14ac:dyDescent="0.25">
      <c r="AJ1607" s="21">
        <v>1106</v>
      </c>
      <c r="AK1607" s="30" t="e">
        <f t="shared" si="86"/>
        <v>#REF!</v>
      </c>
      <c r="AL1607" s="30" t="e">
        <f t="shared" si="85"/>
        <v>#REF!</v>
      </c>
      <c r="AM1607" s="31" t="s">
        <v>3187</v>
      </c>
      <c r="AN1607" s="32" t="s">
        <v>3188</v>
      </c>
    </row>
    <row r="1608" spans="36:40" x14ac:dyDescent="0.25">
      <c r="AJ1608" s="21">
        <v>1106</v>
      </c>
      <c r="AK1608" s="30" t="e">
        <f t="shared" si="86"/>
        <v>#REF!</v>
      </c>
      <c r="AL1608" s="30" t="e">
        <f t="shared" si="85"/>
        <v>#REF!</v>
      </c>
      <c r="AM1608" s="38" t="s">
        <v>3189</v>
      </c>
      <c r="AN1608" s="39" t="s">
        <v>3190</v>
      </c>
    </row>
    <row r="1609" spans="36:40" x14ac:dyDescent="0.25">
      <c r="AJ1609" s="21">
        <v>1106</v>
      </c>
      <c r="AK1609" s="30" t="e">
        <f t="shared" si="86"/>
        <v>#REF!</v>
      </c>
      <c r="AL1609" s="30" t="e">
        <f t="shared" si="85"/>
        <v>#REF!</v>
      </c>
      <c r="AM1609" s="31" t="s">
        <v>3191</v>
      </c>
      <c r="AN1609" s="32" t="s">
        <v>3192</v>
      </c>
    </row>
    <row r="1610" spans="36:40" x14ac:dyDescent="0.25">
      <c r="AJ1610" s="21">
        <v>1106</v>
      </c>
      <c r="AK1610" s="30" t="e">
        <f t="shared" si="86"/>
        <v>#REF!</v>
      </c>
      <c r="AL1610" s="30" t="e">
        <f t="shared" si="85"/>
        <v>#REF!</v>
      </c>
      <c r="AM1610" s="38" t="s">
        <v>3193</v>
      </c>
      <c r="AN1610" s="39" t="s">
        <v>3194</v>
      </c>
    </row>
    <row r="1611" spans="36:40" x14ac:dyDescent="0.25">
      <c r="AJ1611" s="21">
        <v>1106</v>
      </c>
      <c r="AK1611" s="30" t="e">
        <f t="shared" si="86"/>
        <v>#REF!</v>
      </c>
      <c r="AL1611" s="30" t="e">
        <f t="shared" si="85"/>
        <v>#REF!</v>
      </c>
      <c r="AM1611" s="31" t="s">
        <v>3195</v>
      </c>
      <c r="AN1611" s="32" t="s">
        <v>3196</v>
      </c>
    </row>
    <row r="1612" spans="36:40" x14ac:dyDescent="0.25">
      <c r="AJ1612" s="21">
        <v>1106</v>
      </c>
      <c r="AK1612" s="30" t="e">
        <f t="shared" si="86"/>
        <v>#REF!</v>
      </c>
      <c r="AL1612" s="30" t="e">
        <f t="shared" si="85"/>
        <v>#REF!</v>
      </c>
      <c r="AM1612" s="38" t="s">
        <v>3197</v>
      </c>
      <c r="AN1612" s="39" t="s">
        <v>3198</v>
      </c>
    </row>
    <row r="1613" spans="36:40" x14ac:dyDescent="0.25">
      <c r="AJ1613" s="21">
        <v>1106</v>
      </c>
      <c r="AK1613" s="30" t="e">
        <f t="shared" si="86"/>
        <v>#REF!</v>
      </c>
      <c r="AL1613" s="30" t="e">
        <f t="shared" si="85"/>
        <v>#REF!</v>
      </c>
      <c r="AM1613" s="31" t="s">
        <v>3199</v>
      </c>
      <c r="AN1613" s="32" t="s">
        <v>3200</v>
      </c>
    </row>
    <row r="1614" spans="36:40" x14ac:dyDescent="0.25">
      <c r="AJ1614" s="21">
        <v>1106</v>
      </c>
      <c r="AK1614" s="30" t="e">
        <f t="shared" si="86"/>
        <v>#REF!</v>
      </c>
      <c r="AL1614" s="30" t="e">
        <f t="shared" si="85"/>
        <v>#REF!</v>
      </c>
      <c r="AM1614" s="38" t="s">
        <v>3201</v>
      </c>
      <c r="AN1614" s="39" t="s">
        <v>3202</v>
      </c>
    </row>
    <row r="1615" spans="36:40" x14ac:dyDescent="0.25">
      <c r="AJ1615" s="21">
        <v>1106</v>
      </c>
      <c r="AK1615" s="30" t="e">
        <f t="shared" si="86"/>
        <v>#REF!</v>
      </c>
      <c r="AL1615" s="30" t="e">
        <f t="shared" si="85"/>
        <v>#REF!</v>
      </c>
      <c r="AM1615" s="31" t="s">
        <v>512</v>
      </c>
      <c r="AN1615" s="32" t="s">
        <v>3203</v>
      </c>
    </row>
    <row r="1616" spans="36:40" x14ac:dyDescent="0.25">
      <c r="AJ1616" s="21">
        <v>1107</v>
      </c>
      <c r="AK1616" s="30" t="e">
        <f t="shared" si="86"/>
        <v>#REF!</v>
      </c>
      <c r="AL1616" s="30" t="e">
        <f t="shared" si="85"/>
        <v>#REF!</v>
      </c>
      <c r="AM1616" s="38" t="s">
        <v>3204</v>
      </c>
      <c r="AN1616" s="39" t="s">
        <v>3205</v>
      </c>
    </row>
    <row r="1617" spans="36:40" x14ac:dyDescent="0.25">
      <c r="AJ1617" s="21">
        <v>1107</v>
      </c>
      <c r="AK1617" s="30" t="e">
        <f t="shared" si="86"/>
        <v>#REF!</v>
      </c>
      <c r="AL1617" s="30" t="e">
        <f t="shared" si="85"/>
        <v>#REF!</v>
      </c>
      <c r="AM1617" s="31" t="s">
        <v>3206</v>
      </c>
      <c r="AN1617" s="32" t="s">
        <v>3207</v>
      </c>
    </row>
    <row r="1618" spans="36:40" x14ac:dyDescent="0.25">
      <c r="AJ1618" s="21">
        <v>1107</v>
      </c>
      <c r="AK1618" s="30" t="e">
        <f t="shared" si="86"/>
        <v>#REF!</v>
      </c>
      <c r="AL1618" s="30" t="e">
        <f t="shared" si="85"/>
        <v>#REF!</v>
      </c>
      <c r="AM1618" s="38" t="s">
        <v>360</v>
      </c>
      <c r="AN1618" s="39" t="s">
        <v>3208</v>
      </c>
    </row>
    <row r="1619" spans="36:40" x14ac:dyDescent="0.25">
      <c r="AJ1619" s="21">
        <v>1107</v>
      </c>
      <c r="AK1619" s="30" t="e">
        <f t="shared" si="86"/>
        <v>#REF!</v>
      </c>
      <c r="AL1619" s="30" t="e">
        <f t="shared" si="85"/>
        <v>#REF!</v>
      </c>
      <c r="AM1619" s="31" t="s">
        <v>1746</v>
      </c>
      <c r="AN1619" s="32" t="s">
        <v>3209</v>
      </c>
    </row>
    <row r="1620" spans="36:40" x14ac:dyDescent="0.25">
      <c r="AJ1620" s="21">
        <v>1107</v>
      </c>
      <c r="AK1620" s="30" t="e">
        <f t="shared" si="86"/>
        <v>#REF!</v>
      </c>
      <c r="AL1620" s="30" t="e">
        <f t="shared" si="85"/>
        <v>#REF!</v>
      </c>
      <c r="AM1620" s="38" t="s">
        <v>6022</v>
      </c>
      <c r="AN1620" s="39" t="s">
        <v>3210</v>
      </c>
    </row>
    <row r="1621" spans="36:40" x14ac:dyDescent="0.25">
      <c r="AJ1621" s="21">
        <v>1107</v>
      </c>
      <c r="AK1621" s="30" t="e">
        <f t="shared" si="86"/>
        <v>#REF!</v>
      </c>
      <c r="AL1621" s="30" t="e">
        <f t="shared" si="85"/>
        <v>#REF!</v>
      </c>
      <c r="AM1621" s="31" t="s">
        <v>6023</v>
      </c>
      <c r="AN1621" s="32" t="s">
        <v>3211</v>
      </c>
    </row>
    <row r="1622" spans="36:40" x14ac:dyDescent="0.25">
      <c r="AJ1622" s="21">
        <v>1107</v>
      </c>
      <c r="AK1622" s="30" t="e">
        <f t="shared" si="86"/>
        <v>#REF!</v>
      </c>
      <c r="AL1622" s="30" t="e">
        <f t="shared" si="85"/>
        <v>#REF!</v>
      </c>
      <c r="AM1622" s="38" t="s">
        <v>6024</v>
      </c>
      <c r="AN1622" s="39" t="s">
        <v>3212</v>
      </c>
    </row>
    <row r="1623" spans="36:40" x14ac:dyDescent="0.25">
      <c r="AJ1623" s="21">
        <v>1107</v>
      </c>
      <c r="AK1623" s="30" t="e">
        <f t="shared" si="86"/>
        <v>#REF!</v>
      </c>
      <c r="AL1623" s="30" t="e">
        <f t="shared" si="85"/>
        <v>#REF!</v>
      </c>
      <c r="AM1623" s="31" t="s">
        <v>6025</v>
      </c>
      <c r="AN1623" s="32" t="s">
        <v>3213</v>
      </c>
    </row>
    <row r="1624" spans="36:40" x14ac:dyDescent="0.25">
      <c r="AJ1624" s="21">
        <v>1107</v>
      </c>
      <c r="AK1624" s="30" t="e">
        <f t="shared" si="86"/>
        <v>#REF!</v>
      </c>
      <c r="AL1624" s="30" t="e">
        <f t="shared" si="85"/>
        <v>#REF!</v>
      </c>
      <c r="AM1624" s="38" t="s">
        <v>6026</v>
      </c>
      <c r="AN1624" s="39" t="s">
        <v>3214</v>
      </c>
    </row>
    <row r="1625" spans="36:40" x14ac:dyDescent="0.25">
      <c r="AJ1625" s="21">
        <v>1107</v>
      </c>
      <c r="AK1625" s="30" t="e">
        <f t="shared" si="86"/>
        <v>#REF!</v>
      </c>
      <c r="AL1625" s="30" t="e">
        <f t="shared" si="85"/>
        <v>#REF!</v>
      </c>
      <c r="AM1625" s="31" t="s">
        <v>6027</v>
      </c>
      <c r="AN1625" s="32" t="s">
        <v>3215</v>
      </c>
    </row>
    <row r="1626" spans="36:40" x14ac:dyDescent="0.25">
      <c r="AJ1626" s="21">
        <v>1108</v>
      </c>
      <c r="AK1626" s="30" t="e">
        <f t="shared" si="86"/>
        <v>#REF!</v>
      </c>
      <c r="AL1626" s="30" t="e">
        <f t="shared" si="85"/>
        <v>#REF!</v>
      </c>
      <c r="AM1626" s="38" t="s">
        <v>3216</v>
      </c>
      <c r="AN1626" s="39" t="s">
        <v>3217</v>
      </c>
    </row>
    <row r="1627" spans="36:40" x14ac:dyDescent="0.25">
      <c r="AJ1627" s="21">
        <v>1108</v>
      </c>
      <c r="AK1627" s="30" t="e">
        <f t="shared" si="86"/>
        <v>#REF!</v>
      </c>
      <c r="AL1627" s="30" t="e">
        <f t="shared" si="85"/>
        <v>#REF!</v>
      </c>
      <c r="AM1627" s="31" t="s">
        <v>3218</v>
      </c>
      <c r="AN1627" s="32" t="s">
        <v>3219</v>
      </c>
    </row>
    <row r="1628" spans="36:40" x14ac:dyDescent="0.25">
      <c r="AJ1628" s="21">
        <v>1108</v>
      </c>
      <c r="AK1628" s="30" t="e">
        <f t="shared" si="86"/>
        <v>#REF!</v>
      </c>
      <c r="AL1628" s="30" t="e">
        <f t="shared" si="85"/>
        <v>#REF!</v>
      </c>
      <c r="AM1628" s="38" t="s">
        <v>3220</v>
      </c>
      <c r="AN1628" s="39" t="s">
        <v>3221</v>
      </c>
    </row>
    <row r="1629" spans="36:40" x14ac:dyDescent="0.25">
      <c r="AJ1629" s="21">
        <v>1108</v>
      </c>
      <c r="AK1629" s="30" t="e">
        <f t="shared" si="86"/>
        <v>#REF!</v>
      </c>
      <c r="AL1629" s="30" t="e">
        <f t="shared" si="85"/>
        <v>#REF!</v>
      </c>
      <c r="AM1629" s="31" t="s">
        <v>2935</v>
      </c>
      <c r="AN1629" s="32" t="s">
        <v>3222</v>
      </c>
    </row>
    <row r="1630" spans="36:40" x14ac:dyDescent="0.25">
      <c r="AJ1630" s="21">
        <v>1108</v>
      </c>
      <c r="AK1630" s="30" t="e">
        <f t="shared" si="86"/>
        <v>#REF!</v>
      </c>
      <c r="AL1630" s="30" t="e">
        <f t="shared" si="85"/>
        <v>#REF!</v>
      </c>
      <c r="AM1630" s="38" t="s">
        <v>3223</v>
      </c>
      <c r="AN1630" s="39" t="s">
        <v>3224</v>
      </c>
    </row>
    <row r="1631" spans="36:40" x14ac:dyDescent="0.25">
      <c r="AJ1631" s="21">
        <v>1108</v>
      </c>
      <c r="AK1631" s="30" t="e">
        <f t="shared" si="86"/>
        <v>#REF!</v>
      </c>
      <c r="AL1631" s="30" t="e">
        <f t="shared" si="85"/>
        <v>#REF!</v>
      </c>
      <c r="AM1631" s="31" t="s">
        <v>6028</v>
      </c>
      <c r="AN1631" s="32" t="s">
        <v>3225</v>
      </c>
    </row>
    <row r="1632" spans="36:40" x14ac:dyDescent="0.25">
      <c r="AJ1632" s="21">
        <v>1108</v>
      </c>
      <c r="AK1632" s="30" t="e">
        <f t="shared" si="86"/>
        <v>#REF!</v>
      </c>
      <c r="AL1632" s="30" t="e">
        <f t="shared" si="85"/>
        <v>#REF!</v>
      </c>
      <c r="AM1632" s="38" t="s">
        <v>6029</v>
      </c>
      <c r="AN1632" s="39" t="s">
        <v>3226</v>
      </c>
    </row>
    <row r="1633" spans="36:40" x14ac:dyDescent="0.25">
      <c r="AJ1633" s="21">
        <v>1108</v>
      </c>
      <c r="AK1633" s="30" t="e">
        <f t="shared" si="86"/>
        <v>#REF!</v>
      </c>
      <c r="AL1633" s="30" t="e">
        <f t="shared" si="85"/>
        <v>#REF!</v>
      </c>
      <c r="AM1633" s="31" t="s">
        <v>6030</v>
      </c>
      <c r="AN1633" s="32" t="s">
        <v>3227</v>
      </c>
    </row>
    <row r="1634" spans="36:40" x14ac:dyDescent="0.25">
      <c r="AJ1634" s="21">
        <v>1109</v>
      </c>
      <c r="AK1634" s="30" t="e">
        <f t="shared" si="86"/>
        <v>#REF!</v>
      </c>
      <c r="AL1634" s="30" t="e">
        <f t="shared" si="85"/>
        <v>#REF!</v>
      </c>
      <c r="AM1634" s="38" t="s">
        <v>3228</v>
      </c>
      <c r="AN1634" s="39" t="s">
        <v>3229</v>
      </c>
    </row>
    <row r="1635" spans="36:40" x14ac:dyDescent="0.25">
      <c r="AJ1635" s="21">
        <v>1109</v>
      </c>
      <c r="AK1635" s="30" t="e">
        <f t="shared" si="86"/>
        <v>#REF!</v>
      </c>
      <c r="AL1635" s="30" t="e">
        <f t="shared" si="85"/>
        <v>#REF!</v>
      </c>
      <c r="AM1635" s="31" t="s">
        <v>3230</v>
      </c>
      <c r="AN1635" s="32" t="s">
        <v>3231</v>
      </c>
    </row>
    <row r="1636" spans="36:40" x14ac:dyDescent="0.25">
      <c r="AJ1636" s="21">
        <v>1109</v>
      </c>
      <c r="AK1636" s="30" t="e">
        <f t="shared" si="86"/>
        <v>#REF!</v>
      </c>
      <c r="AL1636" s="30" t="e">
        <f t="shared" si="85"/>
        <v>#REF!</v>
      </c>
      <c r="AM1636" s="38" t="s">
        <v>3232</v>
      </c>
      <c r="AN1636" s="39" t="s">
        <v>3233</v>
      </c>
    </row>
    <row r="1637" spans="36:40" x14ac:dyDescent="0.25">
      <c r="AJ1637" s="21">
        <v>1109</v>
      </c>
      <c r="AK1637" s="30" t="e">
        <f t="shared" si="86"/>
        <v>#REF!</v>
      </c>
      <c r="AL1637" s="30" t="e">
        <f t="shared" si="85"/>
        <v>#REF!</v>
      </c>
      <c r="AM1637" s="31" t="s">
        <v>363</v>
      </c>
      <c r="AN1637" s="32" t="s">
        <v>3234</v>
      </c>
    </row>
    <row r="1638" spans="36:40" x14ac:dyDescent="0.25">
      <c r="AJ1638" s="21">
        <v>1109</v>
      </c>
      <c r="AK1638" s="30" t="e">
        <f t="shared" si="86"/>
        <v>#REF!</v>
      </c>
      <c r="AL1638" s="30" t="e">
        <f t="shared" si="85"/>
        <v>#REF!</v>
      </c>
      <c r="AM1638" s="38" t="s">
        <v>3235</v>
      </c>
      <c r="AN1638" s="39" t="s">
        <v>3236</v>
      </c>
    </row>
    <row r="1639" spans="36:40" x14ac:dyDescent="0.25">
      <c r="AJ1639" s="21">
        <v>1109</v>
      </c>
      <c r="AK1639" s="30" t="e">
        <f t="shared" si="86"/>
        <v>#REF!</v>
      </c>
      <c r="AL1639" s="30" t="e">
        <f t="shared" si="85"/>
        <v>#REF!</v>
      </c>
      <c r="AM1639" s="31" t="s">
        <v>3237</v>
      </c>
      <c r="AN1639" s="32" t="s">
        <v>3238</v>
      </c>
    </row>
    <row r="1640" spans="36:40" x14ac:dyDescent="0.25">
      <c r="AJ1640" s="21">
        <v>1109</v>
      </c>
      <c r="AK1640" s="30" t="e">
        <f t="shared" si="86"/>
        <v>#REF!</v>
      </c>
      <c r="AL1640" s="30" t="e">
        <f t="shared" si="85"/>
        <v>#REF!</v>
      </c>
      <c r="AM1640" s="38" t="s">
        <v>6031</v>
      </c>
      <c r="AN1640" s="39" t="s">
        <v>3239</v>
      </c>
    </row>
    <row r="1641" spans="36:40" x14ac:dyDescent="0.25">
      <c r="AJ1641" s="21">
        <v>1109</v>
      </c>
      <c r="AK1641" s="30" t="e">
        <f t="shared" si="86"/>
        <v>#REF!</v>
      </c>
      <c r="AL1641" s="30" t="e">
        <f t="shared" si="85"/>
        <v>#REF!</v>
      </c>
      <c r="AM1641" s="31" t="s">
        <v>6032</v>
      </c>
      <c r="AN1641" s="32" t="s">
        <v>3240</v>
      </c>
    </row>
    <row r="1642" spans="36:40" x14ac:dyDescent="0.25">
      <c r="AJ1642" s="21">
        <v>1109</v>
      </c>
      <c r="AK1642" s="30" t="e">
        <f t="shared" si="86"/>
        <v>#REF!</v>
      </c>
      <c r="AL1642" s="30" t="e">
        <f t="shared" si="85"/>
        <v>#REF!</v>
      </c>
      <c r="AM1642" s="38" t="s">
        <v>6033</v>
      </c>
      <c r="AN1642" s="39" t="s">
        <v>3241</v>
      </c>
    </row>
    <row r="1643" spans="36:40" x14ac:dyDescent="0.25">
      <c r="AJ1643" s="21">
        <v>1109</v>
      </c>
      <c r="AK1643" s="30" t="e">
        <f t="shared" si="86"/>
        <v>#REF!</v>
      </c>
      <c r="AL1643" s="30" t="e">
        <f t="shared" si="85"/>
        <v>#REF!</v>
      </c>
      <c r="AM1643" s="31" t="s">
        <v>6034</v>
      </c>
      <c r="AN1643" s="32" t="s">
        <v>3242</v>
      </c>
    </row>
    <row r="1644" spans="36:40" x14ac:dyDescent="0.25">
      <c r="AJ1644" s="21">
        <v>1109</v>
      </c>
      <c r="AK1644" s="30" t="e">
        <f t="shared" si="86"/>
        <v>#REF!</v>
      </c>
      <c r="AL1644" s="30" t="e">
        <f t="shared" si="85"/>
        <v>#REF!</v>
      </c>
      <c r="AM1644" s="38" t="s">
        <v>6035</v>
      </c>
      <c r="AN1644" s="39" t="s">
        <v>3243</v>
      </c>
    </row>
    <row r="1645" spans="36:40" x14ac:dyDescent="0.25">
      <c r="AJ1645" s="21">
        <v>1110</v>
      </c>
      <c r="AK1645" s="30" t="e">
        <f t="shared" si="86"/>
        <v>#REF!</v>
      </c>
      <c r="AL1645" s="30" t="e">
        <f t="shared" si="85"/>
        <v>#REF!</v>
      </c>
      <c r="AM1645" s="31" t="s">
        <v>3244</v>
      </c>
      <c r="AN1645" s="32" t="s">
        <v>3245</v>
      </c>
    </row>
    <row r="1646" spans="36:40" x14ac:dyDescent="0.25">
      <c r="AJ1646" s="21">
        <v>1110</v>
      </c>
      <c r="AK1646" s="30" t="e">
        <f t="shared" si="86"/>
        <v>#REF!</v>
      </c>
      <c r="AL1646" s="30" t="e">
        <f t="shared" si="85"/>
        <v>#REF!</v>
      </c>
      <c r="AM1646" s="38" t="s">
        <v>3246</v>
      </c>
      <c r="AN1646" s="39" t="s">
        <v>3247</v>
      </c>
    </row>
    <row r="1647" spans="36:40" x14ac:dyDescent="0.25">
      <c r="AJ1647" s="21">
        <v>1110</v>
      </c>
      <c r="AK1647" s="30" t="e">
        <f t="shared" si="86"/>
        <v>#REF!</v>
      </c>
      <c r="AL1647" s="30" t="e">
        <f t="shared" si="85"/>
        <v>#REF!</v>
      </c>
      <c r="AM1647" s="31" t="s">
        <v>6036</v>
      </c>
      <c r="AN1647" s="32" t="s">
        <v>3248</v>
      </c>
    </row>
    <row r="1648" spans="36:40" x14ac:dyDescent="0.25">
      <c r="AJ1648" s="21">
        <v>1110</v>
      </c>
      <c r="AK1648" s="30" t="e">
        <f t="shared" si="86"/>
        <v>#REF!</v>
      </c>
      <c r="AL1648" s="30" t="e">
        <f t="shared" si="85"/>
        <v>#REF!</v>
      </c>
      <c r="AM1648" s="38" t="s">
        <v>6037</v>
      </c>
      <c r="AN1648" s="39" t="s">
        <v>3249</v>
      </c>
    </row>
    <row r="1649" spans="36:40" x14ac:dyDescent="0.25">
      <c r="AJ1649" s="21">
        <v>1110</v>
      </c>
      <c r="AK1649" s="30" t="e">
        <f t="shared" si="86"/>
        <v>#REF!</v>
      </c>
      <c r="AL1649" s="30" t="e">
        <f t="shared" si="85"/>
        <v>#REF!</v>
      </c>
      <c r="AM1649" s="31" t="s">
        <v>6038</v>
      </c>
      <c r="AN1649" s="32" t="s">
        <v>3250</v>
      </c>
    </row>
    <row r="1650" spans="36:40" x14ac:dyDescent="0.25">
      <c r="AJ1650" s="21">
        <v>1111</v>
      </c>
      <c r="AK1650" s="30" t="e">
        <f t="shared" si="86"/>
        <v>#REF!</v>
      </c>
      <c r="AL1650" s="30" t="e">
        <f t="shared" si="85"/>
        <v>#REF!</v>
      </c>
      <c r="AM1650" s="38" t="s">
        <v>3251</v>
      </c>
      <c r="AN1650" s="39" t="s">
        <v>3252</v>
      </c>
    </row>
    <row r="1651" spans="36:40" x14ac:dyDescent="0.25">
      <c r="AJ1651" s="21">
        <v>1111</v>
      </c>
      <c r="AK1651" s="30" t="e">
        <f t="shared" si="86"/>
        <v>#REF!</v>
      </c>
      <c r="AL1651" s="30" t="e">
        <f t="shared" si="85"/>
        <v>#REF!</v>
      </c>
      <c r="AM1651" s="31" t="s">
        <v>3253</v>
      </c>
      <c r="AN1651" s="32" t="s">
        <v>3254</v>
      </c>
    </row>
    <row r="1652" spans="36:40" x14ac:dyDescent="0.25">
      <c r="AJ1652" s="21">
        <v>1111</v>
      </c>
      <c r="AK1652" s="30" t="e">
        <f t="shared" si="86"/>
        <v>#REF!</v>
      </c>
      <c r="AL1652" s="30" t="e">
        <f t="shared" si="85"/>
        <v>#REF!</v>
      </c>
      <c r="AM1652" s="38" t="s">
        <v>3255</v>
      </c>
      <c r="AN1652" s="39" t="s">
        <v>3256</v>
      </c>
    </row>
    <row r="1653" spans="36:40" x14ac:dyDescent="0.25">
      <c r="AJ1653" s="21">
        <v>1111</v>
      </c>
      <c r="AK1653" s="30" t="e">
        <f t="shared" si="86"/>
        <v>#REF!</v>
      </c>
      <c r="AL1653" s="30" t="e">
        <f t="shared" si="85"/>
        <v>#REF!</v>
      </c>
      <c r="AM1653" s="31" t="s">
        <v>3257</v>
      </c>
      <c r="AN1653" s="32" t="s">
        <v>3258</v>
      </c>
    </row>
    <row r="1654" spans="36:40" x14ac:dyDescent="0.25">
      <c r="AJ1654" s="21">
        <v>1111</v>
      </c>
      <c r="AK1654" s="30" t="e">
        <f t="shared" si="86"/>
        <v>#REF!</v>
      </c>
      <c r="AL1654" s="30" t="e">
        <f t="shared" si="85"/>
        <v>#REF!</v>
      </c>
      <c r="AM1654" s="38" t="s">
        <v>6039</v>
      </c>
      <c r="AN1654" s="39" t="s">
        <v>3259</v>
      </c>
    </row>
    <row r="1655" spans="36:40" x14ac:dyDescent="0.25">
      <c r="AJ1655" s="21">
        <v>1111</v>
      </c>
      <c r="AK1655" s="30" t="e">
        <f t="shared" si="86"/>
        <v>#REF!</v>
      </c>
      <c r="AL1655" s="30" t="e">
        <f t="shared" si="85"/>
        <v>#REF!</v>
      </c>
      <c r="AM1655" s="31" t="s">
        <v>6040</v>
      </c>
      <c r="AN1655" s="32" t="s">
        <v>3260</v>
      </c>
    </row>
    <row r="1656" spans="36:40" x14ac:dyDescent="0.25">
      <c r="AJ1656" s="21">
        <v>1111</v>
      </c>
      <c r="AK1656" s="30" t="e">
        <f t="shared" si="86"/>
        <v>#REF!</v>
      </c>
      <c r="AL1656" s="30" t="e">
        <f t="shared" si="85"/>
        <v>#REF!</v>
      </c>
      <c r="AM1656" s="38" t="s">
        <v>6041</v>
      </c>
      <c r="AN1656" s="39" t="s">
        <v>3261</v>
      </c>
    </row>
    <row r="1657" spans="36:40" x14ac:dyDescent="0.25">
      <c r="AJ1657" s="21">
        <v>1111</v>
      </c>
      <c r="AK1657" s="30" t="e">
        <f t="shared" si="86"/>
        <v>#REF!</v>
      </c>
      <c r="AL1657" s="30" t="e">
        <f t="shared" si="85"/>
        <v>#REF!</v>
      </c>
      <c r="AM1657" s="31" t="s">
        <v>6042</v>
      </c>
      <c r="AN1657" s="32" t="s">
        <v>3262</v>
      </c>
    </row>
    <row r="1658" spans="36:40" x14ac:dyDescent="0.25">
      <c r="AJ1658" s="21">
        <v>1111</v>
      </c>
      <c r="AK1658" s="30" t="e">
        <f t="shared" si="86"/>
        <v>#REF!</v>
      </c>
      <c r="AL1658" s="30" t="e">
        <f t="shared" si="85"/>
        <v>#REF!</v>
      </c>
      <c r="AM1658" s="38" t="s">
        <v>6043</v>
      </c>
      <c r="AN1658" s="39" t="s">
        <v>3263</v>
      </c>
    </row>
    <row r="1659" spans="36:40" x14ac:dyDescent="0.25">
      <c r="AJ1659" s="21">
        <v>1111</v>
      </c>
      <c r="AK1659" s="30" t="e">
        <f t="shared" si="86"/>
        <v>#REF!</v>
      </c>
      <c r="AL1659" s="30" t="e">
        <f t="shared" si="85"/>
        <v>#REF!</v>
      </c>
      <c r="AM1659" s="31" t="s">
        <v>6044</v>
      </c>
      <c r="AN1659" s="32" t="s">
        <v>3264</v>
      </c>
    </row>
    <row r="1660" spans="36:40" x14ac:dyDescent="0.25">
      <c r="AJ1660" s="21">
        <v>1111</v>
      </c>
      <c r="AK1660" s="30" t="e">
        <f t="shared" si="86"/>
        <v>#REF!</v>
      </c>
      <c r="AL1660" s="30" t="e">
        <f t="shared" si="85"/>
        <v>#REF!</v>
      </c>
      <c r="AM1660" s="38" t="s">
        <v>6045</v>
      </c>
      <c r="AN1660" s="39" t="s">
        <v>3265</v>
      </c>
    </row>
    <row r="1661" spans="36:40" x14ac:dyDescent="0.25">
      <c r="AJ1661" s="21">
        <v>1112</v>
      </c>
      <c r="AK1661" s="30" t="e">
        <f t="shared" si="86"/>
        <v>#REF!</v>
      </c>
      <c r="AL1661" s="30" t="e">
        <f t="shared" si="85"/>
        <v>#REF!</v>
      </c>
      <c r="AM1661" s="31" t="s">
        <v>3266</v>
      </c>
      <c r="AN1661" s="32" t="s">
        <v>3267</v>
      </c>
    </row>
    <row r="1662" spans="36:40" x14ac:dyDescent="0.25">
      <c r="AJ1662" s="21">
        <v>1112</v>
      </c>
      <c r="AK1662" s="30" t="e">
        <f t="shared" si="86"/>
        <v>#REF!</v>
      </c>
      <c r="AL1662" s="30" t="e">
        <f t="shared" si="85"/>
        <v>#REF!</v>
      </c>
      <c r="AM1662" s="38" t="s">
        <v>3268</v>
      </c>
      <c r="AN1662" s="39" t="s">
        <v>3269</v>
      </c>
    </row>
    <row r="1663" spans="36:40" x14ac:dyDescent="0.25">
      <c r="AJ1663" s="21">
        <v>1112</v>
      </c>
      <c r="AK1663" s="30" t="e">
        <f t="shared" si="86"/>
        <v>#REF!</v>
      </c>
      <c r="AL1663" s="30" t="e">
        <f t="shared" si="85"/>
        <v>#REF!</v>
      </c>
      <c r="AM1663" s="31" t="s">
        <v>381</v>
      </c>
      <c r="AN1663" s="32" t="s">
        <v>3270</v>
      </c>
    </row>
    <row r="1664" spans="36:40" x14ac:dyDescent="0.25">
      <c r="AJ1664" s="21">
        <v>1113</v>
      </c>
      <c r="AK1664" s="30" t="e">
        <f t="shared" si="86"/>
        <v>#REF!</v>
      </c>
      <c r="AL1664" s="30" t="e">
        <f t="shared" si="85"/>
        <v>#REF!</v>
      </c>
      <c r="AM1664" s="38" t="s">
        <v>3271</v>
      </c>
      <c r="AN1664" s="39" t="s">
        <v>3272</v>
      </c>
    </row>
    <row r="1665" spans="36:40" x14ac:dyDescent="0.25">
      <c r="AJ1665" s="21">
        <v>1113</v>
      </c>
      <c r="AK1665" s="30" t="e">
        <f t="shared" si="86"/>
        <v>#REF!</v>
      </c>
      <c r="AL1665" s="30" t="e">
        <f t="shared" si="85"/>
        <v>#REF!</v>
      </c>
      <c r="AM1665" s="31" t="s">
        <v>3273</v>
      </c>
      <c r="AN1665" s="32" t="s">
        <v>3274</v>
      </c>
    </row>
    <row r="1666" spans="36:40" x14ac:dyDescent="0.25">
      <c r="AJ1666" s="21">
        <v>1113</v>
      </c>
      <c r="AK1666" s="30" t="e">
        <f t="shared" si="86"/>
        <v>#REF!</v>
      </c>
      <c r="AL1666" s="30" t="e">
        <f t="shared" ref="AL1666:AL1729" si="87">CONCATENATE(AJ1666,AK1666)</f>
        <v>#REF!</v>
      </c>
      <c r="AM1666" s="38" t="s">
        <v>3275</v>
      </c>
      <c r="AN1666" s="39" t="s">
        <v>3276</v>
      </c>
    </row>
    <row r="1667" spans="36:40" x14ac:dyDescent="0.25">
      <c r="AJ1667" s="21">
        <v>1113</v>
      </c>
      <c r="AK1667" s="30" t="e">
        <f t="shared" ref="AK1667:AK1730" si="88">AK1666+1</f>
        <v>#REF!</v>
      </c>
      <c r="AL1667" s="30" t="e">
        <f t="shared" si="87"/>
        <v>#REF!</v>
      </c>
      <c r="AM1667" s="31" t="s">
        <v>3277</v>
      </c>
      <c r="AN1667" s="32" t="s">
        <v>3278</v>
      </c>
    </row>
    <row r="1668" spans="36:40" x14ac:dyDescent="0.25">
      <c r="AJ1668" s="21">
        <v>1113</v>
      </c>
      <c r="AK1668" s="30" t="e">
        <f t="shared" si="88"/>
        <v>#REF!</v>
      </c>
      <c r="AL1668" s="30" t="e">
        <f t="shared" si="87"/>
        <v>#REF!</v>
      </c>
      <c r="AM1668" s="38" t="s">
        <v>3279</v>
      </c>
      <c r="AN1668" s="39" t="s">
        <v>3280</v>
      </c>
    </row>
    <row r="1669" spans="36:40" x14ac:dyDescent="0.25">
      <c r="AJ1669" s="21">
        <v>1113</v>
      </c>
      <c r="AK1669" s="30" t="e">
        <f t="shared" si="88"/>
        <v>#REF!</v>
      </c>
      <c r="AL1669" s="30" t="e">
        <f t="shared" si="87"/>
        <v>#REF!</v>
      </c>
      <c r="AM1669" s="31" t="s">
        <v>3281</v>
      </c>
      <c r="AN1669" s="32" t="s">
        <v>3282</v>
      </c>
    </row>
    <row r="1670" spans="36:40" x14ac:dyDescent="0.25">
      <c r="AJ1670" s="21">
        <v>1113</v>
      </c>
      <c r="AK1670" s="30" t="e">
        <f t="shared" si="88"/>
        <v>#REF!</v>
      </c>
      <c r="AL1670" s="30" t="e">
        <f t="shared" si="87"/>
        <v>#REF!</v>
      </c>
      <c r="AM1670" s="38" t="s">
        <v>3113</v>
      </c>
      <c r="AN1670" s="39" t="s">
        <v>3283</v>
      </c>
    </row>
    <row r="1671" spans="36:40" x14ac:dyDescent="0.25">
      <c r="AJ1671" s="21">
        <v>1113</v>
      </c>
      <c r="AK1671" s="30" t="e">
        <f t="shared" si="88"/>
        <v>#REF!</v>
      </c>
      <c r="AL1671" s="30" t="e">
        <f t="shared" si="87"/>
        <v>#REF!</v>
      </c>
      <c r="AM1671" s="31" t="s">
        <v>6046</v>
      </c>
      <c r="AN1671" s="32" t="s">
        <v>3284</v>
      </c>
    </row>
    <row r="1672" spans="36:40" x14ac:dyDescent="0.25">
      <c r="AJ1672" s="21">
        <v>1113</v>
      </c>
      <c r="AK1672" s="30" t="e">
        <f t="shared" si="88"/>
        <v>#REF!</v>
      </c>
      <c r="AL1672" s="30" t="e">
        <f t="shared" si="87"/>
        <v>#REF!</v>
      </c>
      <c r="AM1672" s="38" t="s">
        <v>6047</v>
      </c>
      <c r="AN1672" s="39" t="s">
        <v>3285</v>
      </c>
    </row>
    <row r="1673" spans="36:40" x14ac:dyDescent="0.25">
      <c r="AJ1673" s="21">
        <v>1113</v>
      </c>
      <c r="AK1673" s="30" t="e">
        <f t="shared" si="88"/>
        <v>#REF!</v>
      </c>
      <c r="AL1673" s="30" t="e">
        <f t="shared" si="87"/>
        <v>#REF!</v>
      </c>
      <c r="AM1673" s="31" t="s">
        <v>6048</v>
      </c>
      <c r="AN1673" s="32" t="s">
        <v>3286</v>
      </c>
    </row>
    <row r="1674" spans="36:40" x14ac:dyDescent="0.25">
      <c r="AJ1674" s="21">
        <v>1113</v>
      </c>
      <c r="AK1674" s="30" t="e">
        <f t="shared" si="88"/>
        <v>#REF!</v>
      </c>
      <c r="AL1674" s="30" t="e">
        <f t="shared" si="87"/>
        <v>#REF!</v>
      </c>
      <c r="AM1674" s="38" t="s">
        <v>6049</v>
      </c>
      <c r="AN1674" s="39" t="s">
        <v>3287</v>
      </c>
    </row>
    <row r="1675" spans="36:40" x14ac:dyDescent="0.25">
      <c r="AJ1675" s="21">
        <v>1113</v>
      </c>
      <c r="AK1675" s="30" t="e">
        <f t="shared" si="88"/>
        <v>#REF!</v>
      </c>
      <c r="AL1675" s="30" t="e">
        <f t="shared" si="87"/>
        <v>#REF!</v>
      </c>
      <c r="AM1675" s="31" t="s">
        <v>6050</v>
      </c>
      <c r="AN1675" s="32" t="s">
        <v>3288</v>
      </c>
    </row>
    <row r="1676" spans="36:40" x14ac:dyDescent="0.25">
      <c r="AJ1676" s="21">
        <v>1113</v>
      </c>
      <c r="AK1676" s="30" t="e">
        <f t="shared" si="88"/>
        <v>#REF!</v>
      </c>
      <c r="AL1676" s="30" t="e">
        <f t="shared" si="87"/>
        <v>#REF!</v>
      </c>
      <c r="AM1676" s="38" t="s">
        <v>3289</v>
      </c>
      <c r="AN1676" s="39" t="s">
        <v>3290</v>
      </c>
    </row>
    <row r="1677" spans="36:40" x14ac:dyDescent="0.25">
      <c r="AJ1677" s="21">
        <v>1114</v>
      </c>
      <c r="AK1677" s="30" t="e">
        <f t="shared" si="88"/>
        <v>#REF!</v>
      </c>
      <c r="AL1677" s="30" t="e">
        <f t="shared" si="87"/>
        <v>#REF!</v>
      </c>
      <c r="AM1677" s="31" t="s">
        <v>3291</v>
      </c>
      <c r="AN1677" s="32" t="s">
        <v>3292</v>
      </c>
    </row>
    <row r="1678" spans="36:40" x14ac:dyDescent="0.25">
      <c r="AJ1678" s="21">
        <v>1114</v>
      </c>
      <c r="AK1678" s="30" t="e">
        <f t="shared" si="88"/>
        <v>#REF!</v>
      </c>
      <c r="AL1678" s="30" t="e">
        <f t="shared" si="87"/>
        <v>#REF!</v>
      </c>
      <c r="AM1678" s="38" t="s">
        <v>385</v>
      </c>
      <c r="AN1678" s="39" t="s">
        <v>3293</v>
      </c>
    </row>
    <row r="1679" spans="36:40" x14ac:dyDescent="0.25">
      <c r="AJ1679" s="21">
        <v>1114</v>
      </c>
      <c r="AK1679" s="30" t="e">
        <f t="shared" si="88"/>
        <v>#REF!</v>
      </c>
      <c r="AL1679" s="30" t="e">
        <f t="shared" si="87"/>
        <v>#REF!</v>
      </c>
      <c r="AM1679" s="31" t="s">
        <v>6051</v>
      </c>
      <c r="AN1679" s="32" t="s">
        <v>3294</v>
      </c>
    </row>
    <row r="1680" spans="36:40" x14ac:dyDescent="0.25">
      <c r="AJ1680" s="21">
        <v>1114</v>
      </c>
      <c r="AK1680" s="30" t="e">
        <f t="shared" si="88"/>
        <v>#REF!</v>
      </c>
      <c r="AL1680" s="30" t="e">
        <f t="shared" si="87"/>
        <v>#REF!</v>
      </c>
      <c r="AM1680" s="38" t="s">
        <v>6052</v>
      </c>
      <c r="AN1680" s="39" t="s">
        <v>3295</v>
      </c>
    </row>
    <row r="1681" spans="36:40" x14ac:dyDescent="0.25">
      <c r="AJ1681" s="21">
        <v>1114</v>
      </c>
      <c r="AK1681" s="30" t="e">
        <f t="shared" si="88"/>
        <v>#REF!</v>
      </c>
      <c r="AL1681" s="30" t="e">
        <f t="shared" si="87"/>
        <v>#REF!</v>
      </c>
      <c r="AM1681" s="31" t="s">
        <v>6053</v>
      </c>
      <c r="AN1681" s="32" t="s">
        <v>3296</v>
      </c>
    </row>
    <row r="1682" spans="36:40" x14ac:dyDescent="0.25">
      <c r="AJ1682" s="21">
        <v>1114</v>
      </c>
      <c r="AK1682" s="30" t="e">
        <f t="shared" si="88"/>
        <v>#REF!</v>
      </c>
      <c r="AL1682" s="30" t="e">
        <f t="shared" si="87"/>
        <v>#REF!</v>
      </c>
      <c r="AM1682" s="38" t="s">
        <v>6054</v>
      </c>
      <c r="AN1682" s="39" t="s">
        <v>3297</v>
      </c>
    </row>
    <row r="1683" spans="36:40" x14ac:dyDescent="0.25">
      <c r="AJ1683" s="21">
        <v>1115</v>
      </c>
      <c r="AK1683" s="30" t="e">
        <f t="shared" si="88"/>
        <v>#REF!</v>
      </c>
      <c r="AL1683" s="30" t="e">
        <f t="shared" si="87"/>
        <v>#REF!</v>
      </c>
      <c r="AM1683" s="31" t="s">
        <v>3298</v>
      </c>
      <c r="AN1683" s="32" t="s">
        <v>3299</v>
      </c>
    </row>
    <row r="1684" spans="36:40" x14ac:dyDescent="0.25">
      <c r="AJ1684" s="21">
        <v>1115</v>
      </c>
      <c r="AK1684" s="30" t="e">
        <f t="shared" si="88"/>
        <v>#REF!</v>
      </c>
      <c r="AL1684" s="30" t="e">
        <f t="shared" si="87"/>
        <v>#REF!</v>
      </c>
      <c r="AM1684" s="38" t="s">
        <v>3300</v>
      </c>
      <c r="AN1684" s="39" t="s">
        <v>3301</v>
      </c>
    </row>
    <row r="1685" spans="36:40" x14ac:dyDescent="0.25">
      <c r="AJ1685" s="21">
        <v>1115</v>
      </c>
      <c r="AK1685" s="30" t="e">
        <f t="shared" si="88"/>
        <v>#REF!</v>
      </c>
      <c r="AL1685" s="30" t="e">
        <f t="shared" si="87"/>
        <v>#REF!</v>
      </c>
      <c r="AM1685" s="31" t="s">
        <v>3302</v>
      </c>
      <c r="AN1685" s="32" t="s">
        <v>3303</v>
      </c>
    </row>
    <row r="1686" spans="36:40" x14ac:dyDescent="0.25">
      <c r="AJ1686" s="21">
        <v>1115</v>
      </c>
      <c r="AK1686" s="30" t="e">
        <f t="shared" si="88"/>
        <v>#REF!</v>
      </c>
      <c r="AL1686" s="30" t="e">
        <f t="shared" si="87"/>
        <v>#REF!</v>
      </c>
      <c r="AM1686" s="38" t="s">
        <v>3304</v>
      </c>
      <c r="AN1686" s="39" t="s">
        <v>3305</v>
      </c>
    </row>
    <row r="1687" spans="36:40" x14ac:dyDescent="0.25">
      <c r="AJ1687" s="21">
        <v>1115</v>
      </c>
      <c r="AK1687" s="30" t="e">
        <f t="shared" si="88"/>
        <v>#REF!</v>
      </c>
      <c r="AL1687" s="30" t="e">
        <f t="shared" si="87"/>
        <v>#REF!</v>
      </c>
      <c r="AM1687" s="31" t="s">
        <v>3306</v>
      </c>
      <c r="AN1687" s="32" t="s">
        <v>3307</v>
      </c>
    </row>
    <row r="1688" spans="36:40" x14ac:dyDescent="0.25">
      <c r="AJ1688" s="21">
        <v>1115</v>
      </c>
      <c r="AK1688" s="30" t="e">
        <f t="shared" si="88"/>
        <v>#REF!</v>
      </c>
      <c r="AL1688" s="30" t="e">
        <f t="shared" si="87"/>
        <v>#REF!</v>
      </c>
      <c r="AM1688" s="38" t="s">
        <v>3308</v>
      </c>
      <c r="AN1688" s="39" t="s">
        <v>3309</v>
      </c>
    </row>
    <row r="1689" spans="36:40" x14ac:dyDescent="0.25">
      <c r="AJ1689" s="21">
        <v>1116</v>
      </c>
      <c r="AK1689" s="30" t="e">
        <f t="shared" si="88"/>
        <v>#REF!</v>
      </c>
      <c r="AL1689" s="30" t="e">
        <f t="shared" si="87"/>
        <v>#REF!</v>
      </c>
      <c r="AM1689" s="31" t="s">
        <v>368</v>
      </c>
      <c r="AN1689" s="32" t="s">
        <v>3310</v>
      </c>
    </row>
    <row r="1690" spans="36:40" x14ac:dyDescent="0.25">
      <c r="AJ1690" s="21">
        <v>1116</v>
      </c>
      <c r="AK1690" s="30" t="e">
        <f t="shared" si="88"/>
        <v>#REF!</v>
      </c>
      <c r="AL1690" s="30" t="e">
        <f t="shared" si="87"/>
        <v>#REF!</v>
      </c>
      <c r="AM1690" s="38" t="s">
        <v>6055</v>
      </c>
      <c r="AN1690" s="39" t="s">
        <v>3311</v>
      </c>
    </row>
    <row r="1691" spans="36:40" x14ac:dyDescent="0.25">
      <c r="AJ1691" s="21">
        <v>1116</v>
      </c>
      <c r="AK1691" s="30" t="e">
        <f t="shared" si="88"/>
        <v>#REF!</v>
      </c>
      <c r="AL1691" s="30" t="e">
        <f t="shared" si="87"/>
        <v>#REF!</v>
      </c>
      <c r="AM1691" s="31" t="s">
        <v>6056</v>
      </c>
      <c r="AN1691" s="32" t="s">
        <v>3312</v>
      </c>
    </row>
    <row r="1692" spans="36:40" x14ac:dyDescent="0.25">
      <c r="AJ1692" s="21">
        <v>1116</v>
      </c>
      <c r="AK1692" s="30" t="e">
        <f t="shared" si="88"/>
        <v>#REF!</v>
      </c>
      <c r="AL1692" s="30" t="e">
        <f t="shared" si="87"/>
        <v>#REF!</v>
      </c>
      <c r="AM1692" s="38" t="s">
        <v>6057</v>
      </c>
      <c r="AN1692" s="39" t="s">
        <v>3313</v>
      </c>
    </row>
    <row r="1693" spans="36:40" x14ac:dyDescent="0.25">
      <c r="AJ1693" s="21">
        <v>1201</v>
      </c>
      <c r="AK1693" s="30" t="e">
        <f t="shared" si="88"/>
        <v>#REF!</v>
      </c>
      <c r="AL1693" s="30" t="e">
        <f t="shared" si="87"/>
        <v>#REF!</v>
      </c>
      <c r="AM1693" s="31" t="s">
        <v>393</v>
      </c>
      <c r="AN1693" s="32" t="s">
        <v>3314</v>
      </c>
    </row>
    <row r="1694" spans="36:40" x14ac:dyDescent="0.25">
      <c r="AJ1694" s="21">
        <v>1201</v>
      </c>
      <c r="AK1694" s="30" t="e">
        <f t="shared" si="88"/>
        <v>#REF!</v>
      </c>
      <c r="AL1694" s="30" t="e">
        <f t="shared" si="87"/>
        <v>#REF!</v>
      </c>
      <c r="AM1694" s="38" t="s">
        <v>3315</v>
      </c>
      <c r="AN1694" s="39" t="s">
        <v>3316</v>
      </c>
    </row>
    <row r="1695" spans="36:40" x14ac:dyDescent="0.25">
      <c r="AJ1695" s="21">
        <v>1201</v>
      </c>
      <c r="AK1695" s="30" t="e">
        <f t="shared" si="88"/>
        <v>#REF!</v>
      </c>
      <c r="AL1695" s="30" t="e">
        <f t="shared" si="87"/>
        <v>#REF!</v>
      </c>
      <c r="AM1695" s="31" t="s">
        <v>3317</v>
      </c>
      <c r="AN1695" s="32" t="s">
        <v>3318</v>
      </c>
    </row>
    <row r="1696" spans="36:40" x14ac:dyDescent="0.25">
      <c r="AJ1696" s="21">
        <v>1201</v>
      </c>
      <c r="AK1696" s="30" t="e">
        <f t="shared" si="88"/>
        <v>#REF!</v>
      </c>
      <c r="AL1696" s="30" t="e">
        <f t="shared" si="87"/>
        <v>#REF!</v>
      </c>
      <c r="AM1696" s="38" t="s">
        <v>3319</v>
      </c>
      <c r="AN1696" s="39" t="s">
        <v>3320</v>
      </c>
    </row>
    <row r="1697" spans="36:40" x14ac:dyDescent="0.25">
      <c r="AJ1697" s="21">
        <v>1202</v>
      </c>
      <c r="AK1697" s="30" t="e">
        <f t="shared" si="88"/>
        <v>#REF!</v>
      </c>
      <c r="AL1697" s="30" t="e">
        <f t="shared" si="87"/>
        <v>#REF!</v>
      </c>
      <c r="AM1697" s="31" t="s">
        <v>3321</v>
      </c>
      <c r="AN1697" s="32" t="s">
        <v>3322</v>
      </c>
    </row>
    <row r="1698" spans="36:40" x14ac:dyDescent="0.25">
      <c r="AJ1698" s="21">
        <v>1202</v>
      </c>
      <c r="AK1698" s="30" t="e">
        <f t="shared" si="88"/>
        <v>#REF!</v>
      </c>
      <c r="AL1698" s="30" t="e">
        <f t="shared" si="87"/>
        <v>#REF!</v>
      </c>
      <c r="AM1698" s="38" t="s">
        <v>3323</v>
      </c>
      <c r="AN1698" s="39" t="s">
        <v>3324</v>
      </c>
    </row>
    <row r="1699" spans="36:40" x14ac:dyDescent="0.25">
      <c r="AJ1699" s="21">
        <v>1202</v>
      </c>
      <c r="AK1699" s="30" t="e">
        <f t="shared" si="88"/>
        <v>#REF!</v>
      </c>
      <c r="AL1699" s="30" t="e">
        <f t="shared" si="87"/>
        <v>#REF!</v>
      </c>
      <c r="AM1699" s="31" t="s">
        <v>3325</v>
      </c>
      <c r="AN1699" s="32" t="s">
        <v>3326</v>
      </c>
    </row>
    <row r="1700" spans="36:40" x14ac:dyDescent="0.25">
      <c r="AJ1700" s="21">
        <v>1203</v>
      </c>
      <c r="AK1700" s="30" t="e">
        <f t="shared" si="88"/>
        <v>#REF!</v>
      </c>
      <c r="AL1700" s="30" t="e">
        <f t="shared" si="87"/>
        <v>#REF!</v>
      </c>
      <c r="AM1700" s="38" t="s">
        <v>2782</v>
      </c>
      <c r="AN1700" s="39" t="s">
        <v>3327</v>
      </c>
    </row>
    <row r="1701" spans="36:40" x14ac:dyDescent="0.25">
      <c r="AJ1701" s="21">
        <v>1203</v>
      </c>
      <c r="AK1701" s="30" t="e">
        <f t="shared" si="88"/>
        <v>#REF!</v>
      </c>
      <c r="AL1701" s="30" t="e">
        <f t="shared" si="87"/>
        <v>#REF!</v>
      </c>
      <c r="AM1701" s="31" t="s">
        <v>398</v>
      </c>
      <c r="AN1701" s="32" t="s">
        <v>3328</v>
      </c>
    </row>
    <row r="1702" spans="36:40" x14ac:dyDescent="0.25">
      <c r="AJ1702" s="21">
        <v>1203</v>
      </c>
      <c r="AK1702" s="30" t="e">
        <f t="shared" si="88"/>
        <v>#REF!</v>
      </c>
      <c r="AL1702" s="30" t="e">
        <f t="shared" si="87"/>
        <v>#REF!</v>
      </c>
      <c r="AM1702" s="38" t="s">
        <v>3329</v>
      </c>
      <c r="AN1702" s="39" t="s">
        <v>3330</v>
      </c>
    </row>
    <row r="1703" spans="36:40" x14ac:dyDescent="0.25">
      <c r="AJ1703" s="21">
        <v>1203</v>
      </c>
      <c r="AK1703" s="30" t="e">
        <f t="shared" si="88"/>
        <v>#REF!</v>
      </c>
      <c r="AL1703" s="30" t="e">
        <f t="shared" si="87"/>
        <v>#REF!</v>
      </c>
      <c r="AM1703" s="31" t="s">
        <v>3331</v>
      </c>
      <c r="AN1703" s="32" t="s">
        <v>3332</v>
      </c>
    </row>
    <row r="1704" spans="36:40" x14ac:dyDescent="0.25">
      <c r="AJ1704" s="21">
        <v>1203</v>
      </c>
      <c r="AK1704" s="30" t="e">
        <f t="shared" si="88"/>
        <v>#REF!</v>
      </c>
      <c r="AL1704" s="30" t="e">
        <f t="shared" si="87"/>
        <v>#REF!</v>
      </c>
      <c r="AM1704" s="38" t="s">
        <v>6058</v>
      </c>
      <c r="AN1704" s="39" t="s">
        <v>3333</v>
      </c>
    </row>
    <row r="1705" spans="36:40" x14ac:dyDescent="0.25">
      <c r="AJ1705" s="21">
        <v>1203</v>
      </c>
      <c r="AK1705" s="30" t="e">
        <f t="shared" si="88"/>
        <v>#REF!</v>
      </c>
      <c r="AL1705" s="30" t="e">
        <f t="shared" si="87"/>
        <v>#REF!</v>
      </c>
      <c r="AM1705" s="31" t="s">
        <v>6059</v>
      </c>
      <c r="AN1705" s="32" t="s">
        <v>3334</v>
      </c>
    </row>
    <row r="1706" spans="36:40" x14ac:dyDescent="0.25">
      <c r="AJ1706" s="21">
        <v>1204</v>
      </c>
      <c r="AK1706" s="30" t="e">
        <f t="shared" si="88"/>
        <v>#REF!</v>
      </c>
      <c r="AL1706" s="30" t="e">
        <f t="shared" si="87"/>
        <v>#REF!</v>
      </c>
      <c r="AM1706" s="38" t="s">
        <v>3335</v>
      </c>
      <c r="AN1706" s="39" t="s">
        <v>3336</v>
      </c>
    </row>
    <row r="1707" spans="36:40" x14ac:dyDescent="0.25">
      <c r="AJ1707" s="21">
        <v>1204</v>
      </c>
      <c r="AK1707" s="30" t="e">
        <f t="shared" si="88"/>
        <v>#REF!</v>
      </c>
      <c r="AL1707" s="30" t="e">
        <f t="shared" si="87"/>
        <v>#REF!</v>
      </c>
      <c r="AM1707" s="31" t="s">
        <v>3337</v>
      </c>
      <c r="AN1707" s="32" t="s">
        <v>3338</v>
      </c>
    </row>
    <row r="1708" spans="36:40" x14ac:dyDescent="0.25">
      <c r="AJ1708" s="21">
        <v>1204</v>
      </c>
      <c r="AK1708" s="30" t="e">
        <f t="shared" si="88"/>
        <v>#REF!</v>
      </c>
      <c r="AL1708" s="30" t="e">
        <f t="shared" si="87"/>
        <v>#REF!</v>
      </c>
      <c r="AM1708" s="38" t="s">
        <v>3339</v>
      </c>
      <c r="AN1708" s="39" t="s">
        <v>3340</v>
      </c>
    </row>
    <row r="1709" spans="36:40" x14ac:dyDescent="0.25">
      <c r="AJ1709" s="21">
        <v>1205</v>
      </c>
      <c r="AK1709" s="30" t="e">
        <f t="shared" si="88"/>
        <v>#REF!</v>
      </c>
      <c r="AL1709" s="30" t="e">
        <f t="shared" si="87"/>
        <v>#REF!</v>
      </c>
      <c r="AM1709" s="31" t="s">
        <v>3341</v>
      </c>
      <c r="AN1709" s="32" t="s">
        <v>3342</v>
      </c>
    </row>
    <row r="1710" spans="36:40" x14ac:dyDescent="0.25">
      <c r="AJ1710" s="21">
        <v>1205</v>
      </c>
      <c r="AK1710" s="30" t="e">
        <f t="shared" si="88"/>
        <v>#REF!</v>
      </c>
      <c r="AL1710" s="30" t="e">
        <f t="shared" si="87"/>
        <v>#REF!</v>
      </c>
      <c r="AM1710" s="38" t="s">
        <v>3343</v>
      </c>
      <c r="AN1710" s="39" t="s">
        <v>3344</v>
      </c>
    </row>
    <row r="1711" spans="36:40" x14ac:dyDescent="0.25">
      <c r="AJ1711" s="21">
        <v>1205</v>
      </c>
      <c r="AK1711" s="30" t="e">
        <f t="shared" si="88"/>
        <v>#REF!</v>
      </c>
      <c r="AL1711" s="30" t="e">
        <f t="shared" si="87"/>
        <v>#REF!</v>
      </c>
      <c r="AM1711" s="31" t="s">
        <v>2292</v>
      </c>
      <c r="AN1711" s="32" t="s">
        <v>3345</v>
      </c>
    </row>
    <row r="1712" spans="36:40" x14ac:dyDescent="0.25">
      <c r="AJ1712" s="21">
        <v>1205</v>
      </c>
      <c r="AK1712" s="30" t="e">
        <f t="shared" si="88"/>
        <v>#REF!</v>
      </c>
      <c r="AL1712" s="30" t="e">
        <f t="shared" si="87"/>
        <v>#REF!</v>
      </c>
      <c r="AM1712" s="38" t="s">
        <v>3339</v>
      </c>
      <c r="AN1712" s="39" t="s">
        <v>3346</v>
      </c>
    </row>
    <row r="1713" spans="36:40" x14ac:dyDescent="0.25">
      <c r="AJ1713" s="21">
        <v>1206</v>
      </c>
      <c r="AK1713" s="30" t="e">
        <f t="shared" si="88"/>
        <v>#REF!</v>
      </c>
      <c r="AL1713" s="30" t="e">
        <f t="shared" si="87"/>
        <v>#REF!</v>
      </c>
      <c r="AM1713" s="31" t="s">
        <v>3347</v>
      </c>
      <c r="AN1713" s="32" t="s">
        <v>3348</v>
      </c>
    </row>
    <row r="1714" spans="36:40" x14ac:dyDescent="0.25">
      <c r="AJ1714" s="21">
        <v>1206</v>
      </c>
      <c r="AK1714" s="30" t="e">
        <f t="shared" si="88"/>
        <v>#REF!</v>
      </c>
      <c r="AL1714" s="30" t="e">
        <f t="shared" si="87"/>
        <v>#REF!</v>
      </c>
      <c r="AM1714" s="38" t="s">
        <v>3349</v>
      </c>
      <c r="AN1714" s="39" t="s">
        <v>3350</v>
      </c>
    </row>
    <row r="1715" spans="36:40" x14ac:dyDescent="0.25">
      <c r="AJ1715" s="21">
        <v>1206</v>
      </c>
      <c r="AK1715" s="30" t="e">
        <f t="shared" si="88"/>
        <v>#REF!</v>
      </c>
      <c r="AL1715" s="30" t="e">
        <f t="shared" si="87"/>
        <v>#REF!</v>
      </c>
      <c r="AM1715" s="31" t="s">
        <v>3351</v>
      </c>
      <c r="AN1715" s="32" t="s">
        <v>3352</v>
      </c>
    </row>
    <row r="1716" spans="36:40" x14ac:dyDescent="0.25">
      <c r="AJ1716" s="21">
        <v>1206</v>
      </c>
      <c r="AK1716" s="30" t="e">
        <f t="shared" si="88"/>
        <v>#REF!</v>
      </c>
      <c r="AL1716" s="30" t="e">
        <f t="shared" si="87"/>
        <v>#REF!</v>
      </c>
      <c r="AM1716" s="38" t="s">
        <v>6060</v>
      </c>
      <c r="AN1716" s="39" t="s">
        <v>3353</v>
      </c>
    </row>
    <row r="1717" spans="36:40" x14ac:dyDescent="0.25">
      <c r="AJ1717" s="21">
        <v>1207</v>
      </c>
      <c r="AK1717" s="30" t="e">
        <f t="shared" si="88"/>
        <v>#REF!</v>
      </c>
      <c r="AL1717" s="30" t="e">
        <f t="shared" si="87"/>
        <v>#REF!</v>
      </c>
      <c r="AM1717" s="31" t="s">
        <v>584</v>
      </c>
      <c r="AN1717" s="32" t="s">
        <v>3354</v>
      </c>
    </row>
    <row r="1718" spans="36:40" x14ac:dyDescent="0.25">
      <c r="AJ1718" s="21">
        <v>1207</v>
      </c>
      <c r="AK1718" s="30" t="e">
        <f t="shared" si="88"/>
        <v>#REF!</v>
      </c>
      <c r="AL1718" s="30" t="e">
        <f t="shared" si="87"/>
        <v>#REF!</v>
      </c>
      <c r="AM1718" s="38" t="s">
        <v>3355</v>
      </c>
      <c r="AN1718" s="39" t="s">
        <v>3356</v>
      </c>
    </row>
    <row r="1719" spans="36:40" x14ac:dyDescent="0.25">
      <c r="AJ1719" s="21">
        <v>1207</v>
      </c>
      <c r="AK1719" s="30" t="e">
        <f t="shared" si="88"/>
        <v>#REF!</v>
      </c>
      <c r="AL1719" s="30" t="e">
        <f t="shared" si="87"/>
        <v>#REF!</v>
      </c>
      <c r="AM1719" s="31" t="s">
        <v>3357</v>
      </c>
      <c r="AN1719" s="32" t="s">
        <v>3358</v>
      </c>
    </row>
    <row r="1720" spans="36:40" x14ac:dyDescent="0.25">
      <c r="AJ1720" s="21">
        <v>1207</v>
      </c>
      <c r="AK1720" s="30" t="e">
        <f t="shared" si="88"/>
        <v>#REF!</v>
      </c>
      <c r="AL1720" s="30" t="e">
        <f t="shared" si="87"/>
        <v>#REF!</v>
      </c>
      <c r="AM1720" s="38" t="s">
        <v>3359</v>
      </c>
      <c r="AN1720" s="39" t="s">
        <v>3360</v>
      </c>
    </row>
    <row r="1721" spans="36:40" x14ac:dyDescent="0.25">
      <c r="AJ1721" s="21">
        <v>1207</v>
      </c>
      <c r="AK1721" s="30" t="e">
        <f t="shared" si="88"/>
        <v>#REF!</v>
      </c>
      <c r="AL1721" s="30" t="e">
        <f t="shared" si="87"/>
        <v>#REF!</v>
      </c>
      <c r="AM1721" s="31" t="s">
        <v>3361</v>
      </c>
      <c r="AN1721" s="32" t="s">
        <v>3362</v>
      </c>
    </row>
    <row r="1722" spans="36:40" x14ac:dyDescent="0.25">
      <c r="AJ1722" s="21">
        <v>1207</v>
      </c>
      <c r="AK1722" s="30" t="e">
        <f t="shared" si="88"/>
        <v>#REF!</v>
      </c>
      <c r="AL1722" s="30" t="e">
        <f t="shared" si="87"/>
        <v>#REF!</v>
      </c>
      <c r="AM1722" s="38" t="s">
        <v>6061</v>
      </c>
      <c r="AN1722" s="39" t="s">
        <v>3363</v>
      </c>
    </row>
    <row r="1723" spans="36:40" x14ac:dyDescent="0.25">
      <c r="AJ1723" s="21">
        <v>1207</v>
      </c>
      <c r="AK1723" s="30" t="e">
        <f t="shared" si="88"/>
        <v>#REF!</v>
      </c>
      <c r="AL1723" s="30" t="e">
        <f t="shared" si="87"/>
        <v>#REF!</v>
      </c>
      <c r="AM1723" s="31" t="s">
        <v>6062</v>
      </c>
      <c r="AN1723" s="32" t="s">
        <v>3364</v>
      </c>
    </row>
    <row r="1724" spans="36:40" x14ac:dyDescent="0.25">
      <c r="AJ1724" s="21">
        <v>1208</v>
      </c>
      <c r="AK1724" s="30" t="e">
        <f t="shared" si="88"/>
        <v>#REF!</v>
      </c>
      <c r="AL1724" s="30" t="e">
        <f t="shared" si="87"/>
        <v>#REF!</v>
      </c>
      <c r="AM1724" s="38" t="s">
        <v>3365</v>
      </c>
      <c r="AN1724" s="39" t="s">
        <v>3366</v>
      </c>
    </row>
    <row r="1725" spans="36:40" x14ac:dyDescent="0.25">
      <c r="AJ1725" s="21">
        <v>1208</v>
      </c>
      <c r="AK1725" s="30" t="e">
        <f t="shared" si="88"/>
        <v>#REF!</v>
      </c>
      <c r="AL1725" s="30" t="e">
        <f t="shared" si="87"/>
        <v>#REF!</v>
      </c>
      <c r="AM1725" s="31" t="s">
        <v>414</v>
      </c>
      <c r="AN1725" s="32" t="s">
        <v>3367</v>
      </c>
    </row>
    <row r="1726" spans="36:40" x14ac:dyDescent="0.25">
      <c r="AJ1726" s="21">
        <v>1208</v>
      </c>
      <c r="AK1726" s="30" t="e">
        <f t="shared" si="88"/>
        <v>#REF!</v>
      </c>
      <c r="AL1726" s="30" t="e">
        <f t="shared" si="87"/>
        <v>#REF!</v>
      </c>
      <c r="AM1726" s="38" t="s">
        <v>3368</v>
      </c>
      <c r="AN1726" s="39" t="s">
        <v>3369</v>
      </c>
    </row>
    <row r="1727" spans="36:40" x14ac:dyDescent="0.25">
      <c r="AJ1727" s="21">
        <v>1209</v>
      </c>
      <c r="AK1727" s="30" t="e">
        <f t="shared" si="88"/>
        <v>#REF!</v>
      </c>
      <c r="AL1727" s="30" t="e">
        <f t="shared" si="87"/>
        <v>#REF!</v>
      </c>
      <c r="AM1727" s="31" t="s">
        <v>3370</v>
      </c>
      <c r="AN1727" s="32" t="s">
        <v>3371</v>
      </c>
    </row>
    <row r="1728" spans="36:40" x14ac:dyDescent="0.25">
      <c r="AJ1728" s="21">
        <v>1209</v>
      </c>
      <c r="AK1728" s="30" t="e">
        <f t="shared" si="88"/>
        <v>#REF!</v>
      </c>
      <c r="AL1728" s="30" t="e">
        <f t="shared" si="87"/>
        <v>#REF!</v>
      </c>
      <c r="AM1728" s="38" t="s">
        <v>3372</v>
      </c>
      <c r="AN1728" s="39" t="s">
        <v>3373</v>
      </c>
    </row>
    <row r="1729" spans="36:40" x14ac:dyDescent="0.25">
      <c r="AJ1729" s="21">
        <v>1209</v>
      </c>
      <c r="AK1729" s="30" t="e">
        <f t="shared" si="88"/>
        <v>#REF!</v>
      </c>
      <c r="AL1729" s="30" t="e">
        <f t="shared" si="87"/>
        <v>#REF!</v>
      </c>
      <c r="AM1729" s="31" t="s">
        <v>3374</v>
      </c>
      <c r="AN1729" s="32" t="s">
        <v>3375</v>
      </c>
    </row>
    <row r="1730" spans="36:40" x14ac:dyDescent="0.25">
      <c r="AJ1730" s="21">
        <v>1209</v>
      </c>
      <c r="AK1730" s="30" t="e">
        <f t="shared" si="88"/>
        <v>#REF!</v>
      </c>
      <c r="AL1730" s="30" t="e">
        <f t="shared" ref="AL1730:AL1793" si="89">CONCATENATE(AJ1730,AK1730)</f>
        <v>#REF!</v>
      </c>
      <c r="AM1730" s="38" t="s">
        <v>6063</v>
      </c>
      <c r="AN1730" s="39" t="s">
        <v>3376</v>
      </c>
    </row>
    <row r="1731" spans="36:40" x14ac:dyDescent="0.25">
      <c r="AJ1731" s="21">
        <v>1210</v>
      </c>
      <c r="AK1731" s="30" t="e">
        <f t="shared" ref="AK1731:AK1794" si="90">AK1730+1</f>
        <v>#REF!</v>
      </c>
      <c r="AL1731" s="30" t="e">
        <f t="shared" si="89"/>
        <v>#REF!</v>
      </c>
      <c r="AM1731" s="31" t="s">
        <v>3377</v>
      </c>
      <c r="AN1731" s="32" t="s">
        <v>3378</v>
      </c>
    </row>
    <row r="1732" spans="36:40" x14ac:dyDescent="0.25">
      <c r="AJ1732" s="21">
        <v>1210</v>
      </c>
      <c r="AK1732" s="30" t="e">
        <f t="shared" si="90"/>
        <v>#REF!</v>
      </c>
      <c r="AL1732" s="30" t="e">
        <f t="shared" si="89"/>
        <v>#REF!</v>
      </c>
      <c r="AM1732" s="38" t="s">
        <v>3379</v>
      </c>
      <c r="AN1732" s="39" t="s">
        <v>3380</v>
      </c>
    </row>
    <row r="1733" spans="36:40" x14ac:dyDescent="0.25">
      <c r="AJ1733" s="21">
        <v>1210</v>
      </c>
      <c r="AK1733" s="30" t="e">
        <f t="shared" si="90"/>
        <v>#REF!</v>
      </c>
      <c r="AL1733" s="30" t="e">
        <f t="shared" si="89"/>
        <v>#REF!</v>
      </c>
      <c r="AM1733" s="31" t="s">
        <v>3381</v>
      </c>
      <c r="AN1733" s="32" t="s">
        <v>3382</v>
      </c>
    </row>
    <row r="1734" spans="36:40" x14ac:dyDescent="0.25">
      <c r="AJ1734" s="21">
        <v>1210</v>
      </c>
      <c r="AK1734" s="30" t="e">
        <f t="shared" si="90"/>
        <v>#REF!</v>
      </c>
      <c r="AL1734" s="30" t="e">
        <f t="shared" si="89"/>
        <v>#REF!</v>
      </c>
      <c r="AM1734" s="38" t="s">
        <v>3383</v>
      </c>
      <c r="AN1734" s="39" t="s">
        <v>3384</v>
      </c>
    </row>
    <row r="1735" spans="36:40" x14ac:dyDescent="0.25">
      <c r="AJ1735" s="21">
        <v>1211</v>
      </c>
      <c r="AK1735" s="30" t="e">
        <f t="shared" si="90"/>
        <v>#REF!</v>
      </c>
      <c r="AL1735" s="30" t="e">
        <f t="shared" si="89"/>
        <v>#REF!</v>
      </c>
      <c r="AM1735" s="31" t="s">
        <v>3385</v>
      </c>
      <c r="AN1735" s="32" t="s">
        <v>3386</v>
      </c>
    </row>
    <row r="1736" spans="36:40" x14ac:dyDescent="0.25">
      <c r="AJ1736" s="21">
        <v>1211</v>
      </c>
      <c r="AK1736" s="30" t="e">
        <f t="shared" si="90"/>
        <v>#REF!</v>
      </c>
      <c r="AL1736" s="30" t="e">
        <f t="shared" si="89"/>
        <v>#REF!</v>
      </c>
      <c r="AM1736" s="38" t="s">
        <v>419</v>
      </c>
      <c r="AN1736" s="39" t="s">
        <v>3387</v>
      </c>
    </row>
    <row r="1737" spans="36:40" x14ac:dyDescent="0.25">
      <c r="AJ1737" s="21">
        <v>1211</v>
      </c>
      <c r="AK1737" s="30" t="e">
        <f t="shared" si="90"/>
        <v>#REF!</v>
      </c>
      <c r="AL1737" s="30" t="e">
        <f t="shared" si="89"/>
        <v>#REF!</v>
      </c>
      <c r="AM1737" s="31" t="s">
        <v>3388</v>
      </c>
      <c r="AN1737" s="32" t="s">
        <v>3389</v>
      </c>
    </row>
    <row r="1738" spans="36:40" x14ac:dyDescent="0.25">
      <c r="AJ1738" s="21">
        <v>1211</v>
      </c>
      <c r="AK1738" s="30" t="e">
        <f t="shared" si="90"/>
        <v>#REF!</v>
      </c>
      <c r="AL1738" s="30" t="e">
        <f t="shared" si="89"/>
        <v>#REF!</v>
      </c>
      <c r="AM1738" s="38" t="s">
        <v>3390</v>
      </c>
      <c r="AN1738" s="39" t="s">
        <v>3391</v>
      </c>
    </row>
    <row r="1739" spans="36:40" x14ac:dyDescent="0.25">
      <c r="AJ1739" s="21">
        <v>1212</v>
      </c>
      <c r="AK1739" s="30" t="e">
        <f t="shared" si="90"/>
        <v>#REF!</v>
      </c>
      <c r="AL1739" s="30" t="e">
        <f t="shared" si="89"/>
        <v>#REF!</v>
      </c>
      <c r="AM1739" s="31" t="s">
        <v>3392</v>
      </c>
      <c r="AN1739" s="32" t="s">
        <v>3393</v>
      </c>
    </row>
    <row r="1740" spans="36:40" x14ac:dyDescent="0.25">
      <c r="AJ1740" s="21">
        <v>1212</v>
      </c>
      <c r="AK1740" s="30" t="e">
        <f t="shared" si="90"/>
        <v>#REF!</v>
      </c>
      <c r="AL1740" s="30" t="e">
        <f t="shared" si="89"/>
        <v>#REF!</v>
      </c>
      <c r="AM1740" s="38" t="s">
        <v>3394</v>
      </c>
      <c r="AN1740" s="39" t="s">
        <v>3395</v>
      </c>
    </row>
    <row r="1741" spans="36:40" x14ac:dyDescent="0.25">
      <c r="AJ1741" s="21">
        <v>1212</v>
      </c>
      <c r="AK1741" s="30" t="e">
        <f t="shared" si="90"/>
        <v>#REF!</v>
      </c>
      <c r="AL1741" s="30" t="e">
        <f t="shared" si="89"/>
        <v>#REF!</v>
      </c>
      <c r="AM1741" s="31" t="s">
        <v>511</v>
      </c>
      <c r="AN1741" s="32" t="s">
        <v>3396</v>
      </c>
    </row>
    <row r="1742" spans="36:40" x14ac:dyDescent="0.25">
      <c r="AJ1742" s="21">
        <v>1212</v>
      </c>
      <c r="AK1742" s="30" t="e">
        <f t="shared" si="90"/>
        <v>#REF!</v>
      </c>
      <c r="AL1742" s="30" t="e">
        <f t="shared" si="89"/>
        <v>#REF!</v>
      </c>
      <c r="AM1742" s="38" t="s">
        <v>807</v>
      </c>
      <c r="AN1742" s="39" t="s">
        <v>3397</v>
      </c>
    </row>
    <row r="1743" spans="36:40" x14ac:dyDescent="0.25">
      <c r="AJ1743" s="21">
        <v>1212</v>
      </c>
      <c r="AK1743" s="30" t="e">
        <f t="shared" si="90"/>
        <v>#REF!</v>
      </c>
      <c r="AL1743" s="30" t="e">
        <f t="shared" si="89"/>
        <v>#REF!</v>
      </c>
      <c r="AM1743" s="31" t="s">
        <v>3398</v>
      </c>
      <c r="AN1743" s="32" t="s">
        <v>3399</v>
      </c>
    </row>
    <row r="1744" spans="36:40" x14ac:dyDescent="0.25">
      <c r="AJ1744" s="21">
        <v>1212</v>
      </c>
      <c r="AK1744" s="30" t="e">
        <f t="shared" si="90"/>
        <v>#REF!</v>
      </c>
      <c r="AL1744" s="30" t="e">
        <f t="shared" si="89"/>
        <v>#REF!</v>
      </c>
      <c r="AM1744" s="38" t="s">
        <v>6064</v>
      </c>
      <c r="AN1744" s="39" t="s">
        <v>3400</v>
      </c>
    </row>
    <row r="1745" spans="36:40" x14ac:dyDescent="0.25">
      <c r="AJ1745" s="21">
        <v>1212</v>
      </c>
      <c r="AK1745" s="30" t="e">
        <f t="shared" si="90"/>
        <v>#REF!</v>
      </c>
      <c r="AL1745" s="30" t="e">
        <f t="shared" si="89"/>
        <v>#REF!</v>
      </c>
      <c r="AM1745" s="31" t="s">
        <v>6065</v>
      </c>
      <c r="AN1745" s="32" t="s">
        <v>3401</v>
      </c>
    </row>
    <row r="1746" spans="36:40" x14ac:dyDescent="0.25">
      <c r="AJ1746" s="21">
        <v>1213</v>
      </c>
      <c r="AK1746" s="30" t="e">
        <f t="shared" si="90"/>
        <v>#REF!</v>
      </c>
      <c r="AL1746" s="30" t="e">
        <f t="shared" si="89"/>
        <v>#REF!</v>
      </c>
      <c r="AM1746" s="38" t="s">
        <v>3402</v>
      </c>
      <c r="AN1746" s="39" t="s">
        <v>3403</v>
      </c>
    </row>
    <row r="1747" spans="36:40" x14ac:dyDescent="0.25">
      <c r="AJ1747" s="21">
        <v>1213</v>
      </c>
      <c r="AK1747" s="30" t="e">
        <f t="shared" si="90"/>
        <v>#REF!</v>
      </c>
      <c r="AL1747" s="30" t="e">
        <f t="shared" si="89"/>
        <v>#REF!</v>
      </c>
      <c r="AM1747" s="31" t="s">
        <v>3404</v>
      </c>
      <c r="AN1747" s="32" t="s">
        <v>3405</v>
      </c>
    </row>
    <row r="1748" spans="36:40" x14ac:dyDescent="0.25">
      <c r="AJ1748" s="21">
        <v>1213</v>
      </c>
      <c r="AK1748" s="30" t="e">
        <f t="shared" si="90"/>
        <v>#REF!</v>
      </c>
      <c r="AL1748" s="30" t="e">
        <f t="shared" si="89"/>
        <v>#REF!</v>
      </c>
      <c r="AM1748" s="38" t="s">
        <v>3406</v>
      </c>
      <c r="AN1748" s="39" t="s">
        <v>3407</v>
      </c>
    </row>
    <row r="1749" spans="36:40" x14ac:dyDescent="0.25">
      <c r="AJ1749" s="21">
        <v>1213</v>
      </c>
      <c r="AK1749" s="30" t="e">
        <f t="shared" si="90"/>
        <v>#REF!</v>
      </c>
      <c r="AL1749" s="30" t="e">
        <f t="shared" si="89"/>
        <v>#REF!</v>
      </c>
      <c r="AM1749" s="31" t="s">
        <v>3408</v>
      </c>
      <c r="AN1749" s="32" t="s">
        <v>3409</v>
      </c>
    </row>
    <row r="1750" spans="36:40" x14ac:dyDescent="0.25">
      <c r="AJ1750" s="21">
        <v>1213</v>
      </c>
      <c r="AK1750" s="30" t="e">
        <f t="shared" si="90"/>
        <v>#REF!</v>
      </c>
      <c r="AL1750" s="30" t="e">
        <f t="shared" si="89"/>
        <v>#REF!</v>
      </c>
      <c r="AM1750" s="38" t="s">
        <v>6066</v>
      </c>
      <c r="AN1750" s="39" t="s">
        <v>3410</v>
      </c>
    </row>
    <row r="1751" spans="36:40" x14ac:dyDescent="0.25">
      <c r="AJ1751" s="21">
        <v>1214</v>
      </c>
      <c r="AK1751" s="30" t="e">
        <f t="shared" si="90"/>
        <v>#REF!</v>
      </c>
      <c r="AL1751" s="30" t="e">
        <f t="shared" si="89"/>
        <v>#REF!</v>
      </c>
      <c r="AM1751" s="31" t="s">
        <v>3411</v>
      </c>
      <c r="AN1751" s="32" t="s">
        <v>3412</v>
      </c>
    </row>
    <row r="1752" spans="36:40" x14ac:dyDescent="0.25">
      <c r="AJ1752" s="21">
        <v>1214</v>
      </c>
      <c r="AK1752" s="30" t="e">
        <f t="shared" si="90"/>
        <v>#REF!</v>
      </c>
      <c r="AL1752" s="30" t="e">
        <f t="shared" si="89"/>
        <v>#REF!</v>
      </c>
      <c r="AM1752" s="38" t="s">
        <v>3413</v>
      </c>
      <c r="AN1752" s="39" t="s">
        <v>3414</v>
      </c>
    </row>
    <row r="1753" spans="36:40" x14ac:dyDescent="0.25">
      <c r="AJ1753" s="21">
        <v>1214</v>
      </c>
      <c r="AK1753" s="30" t="e">
        <f t="shared" si="90"/>
        <v>#REF!</v>
      </c>
      <c r="AL1753" s="30" t="e">
        <f t="shared" si="89"/>
        <v>#REF!</v>
      </c>
      <c r="AM1753" s="31" t="s">
        <v>3415</v>
      </c>
      <c r="AN1753" s="32" t="s">
        <v>3416</v>
      </c>
    </row>
    <row r="1754" spans="36:40" x14ac:dyDescent="0.25">
      <c r="AJ1754" s="21">
        <v>1214</v>
      </c>
      <c r="AK1754" s="30" t="e">
        <f t="shared" si="90"/>
        <v>#REF!</v>
      </c>
      <c r="AL1754" s="30" t="e">
        <f t="shared" si="89"/>
        <v>#REF!</v>
      </c>
      <c r="AM1754" s="38" t="s">
        <v>3417</v>
      </c>
      <c r="AN1754" s="39" t="s">
        <v>3418</v>
      </c>
    </row>
    <row r="1755" spans="36:40" x14ac:dyDescent="0.25">
      <c r="AJ1755" s="21">
        <v>1214</v>
      </c>
      <c r="AK1755" s="30" t="e">
        <f t="shared" si="90"/>
        <v>#REF!</v>
      </c>
      <c r="AL1755" s="30" t="e">
        <f t="shared" si="89"/>
        <v>#REF!</v>
      </c>
      <c r="AM1755" s="31" t="s">
        <v>6067</v>
      </c>
      <c r="AN1755" s="32" t="s">
        <v>3419</v>
      </c>
    </row>
    <row r="1756" spans="36:40" x14ac:dyDescent="0.25">
      <c r="AJ1756" s="21">
        <v>1214</v>
      </c>
      <c r="AK1756" s="30" t="e">
        <f t="shared" si="90"/>
        <v>#REF!</v>
      </c>
      <c r="AL1756" s="30" t="e">
        <f t="shared" si="89"/>
        <v>#REF!</v>
      </c>
      <c r="AM1756" s="38" t="s">
        <v>6068</v>
      </c>
      <c r="AN1756" s="39" t="s">
        <v>3420</v>
      </c>
    </row>
    <row r="1757" spans="36:40" x14ac:dyDescent="0.25">
      <c r="AJ1757" s="21">
        <v>1214</v>
      </c>
      <c r="AK1757" s="30" t="e">
        <f t="shared" si="90"/>
        <v>#REF!</v>
      </c>
      <c r="AL1757" s="30" t="e">
        <f t="shared" si="89"/>
        <v>#REF!</v>
      </c>
      <c r="AM1757" s="31" t="s">
        <v>6069</v>
      </c>
      <c r="AN1757" s="32" t="s">
        <v>3421</v>
      </c>
    </row>
    <row r="1758" spans="36:40" x14ac:dyDescent="0.25">
      <c r="AJ1758" s="21">
        <v>1215</v>
      </c>
      <c r="AK1758" s="30" t="e">
        <f t="shared" si="90"/>
        <v>#REF!</v>
      </c>
      <c r="AL1758" s="30" t="e">
        <f t="shared" si="89"/>
        <v>#REF!</v>
      </c>
      <c r="AM1758" s="38" t="s">
        <v>3422</v>
      </c>
      <c r="AN1758" s="39" t="s">
        <v>3423</v>
      </c>
    </row>
    <row r="1759" spans="36:40" x14ac:dyDescent="0.25">
      <c r="AJ1759" s="21">
        <v>1215</v>
      </c>
      <c r="AK1759" s="30" t="e">
        <f t="shared" si="90"/>
        <v>#REF!</v>
      </c>
      <c r="AL1759" s="30" t="e">
        <f t="shared" si="89"/>
        <v>#REF!</v>
      </c>
      <c r="AM1759" s="31" t="s">
        <v>3424</v>
      </c>
      <c r="AN1759" s="32" t="s">
        <v>3425</v>
      </c>
    </row>
    <row r="1760" spans="36:40" x14ac:dyDescent="0.25">
      <c r="AJ1760" s="21">
        <v>1215</v>
      </c>
      <c r="AK1760" s="30" t="e">
        <f t="shared" si="90"/>
        <v>#REF!</v>
      </c>
      <c r="AL1760" s="30" t="e">
        <f t="shared" si="89"/>
        <v>#REF!</v>
      </c>
      <c r="AM1760" s="38" t="s">
        <v>3426</v>
      </c>
      <c r="AN1760" s="39" t="s">
        <v>3427</v>
      </c>
    </row>
    <row r="1761" spans="36:40" x14ac:dyDescent="0.25">
      <c r="AJ1761" s="21">
        <v>1215</v>
      </c>
      <c r="AK1761" s="30" t="e">
        <f t="shared" si="90"/>
        <v>#REF!</v>
      </c>
      <c r="AL1761" s="30" t="e">
        <f t="shared" si="89"/>
        <v>#REF!</v>
      </c>
      <c r="AM1761" s="31" t="s">
        <v>441</v>
      </c>
      <c r="AN1761" s="32" t="s">
        <v>3428</v>
      </c>
    </row>
    <row r="1762" spans="36:40" x14ac:dyDescent="0.25">
      <c r="AJ1762" s="21">
        <v>1301</v>
      </c>
      <c r="AK1762" s="30" t="e">
        <f t="shared" si="90"/>
        <v>#REF!</v>
      </c>
      <c r="AL1762" s="30" t="e">
        <f t="shared" si="89"/>
        <v>#REF!</v>
      </c>
      <c r="AM1762" s="38" t="s">
        <v>3429</v>
      </c>
      <c r="AN1762" s="39" t="s">
        <v>3430</v>
      </c>
    </row>
    <row r="1763" spans="36:40" x14ac:dyDescent="0.25">
      <c r="AJ1763" s="21">
        <v>1301</v>
      </c>
      <c r="AK1763" s="30" t="e">
        <f t="shared" si="90"/>
        <v>#REF!</v>
      </c>
      <c r="AL1763" s="30" t="e">
        <f t="shared" si="89"/>
        <v>#REF!</v>
      </c>
      <c r="AM1763" s="31" t="s">
        <v>3431</v>
      </c>
      <c r="AN1763" s="32" t="s">
        <v>3432</v>
      </c>
    </row>
    <row r="1764" spans="36:40" x14ac:dyDescent="0.25">
      <c r="AJ1764" s="21">
        <v>1301</v>
      </c>
      <c r="AK1764" s="30" t="e">
        <f t="shared" si="90"/>
        <v>#REF!</v>
      </c>
      <c r="AL1764" s="30" t="e">
        <f t="shared" si="89"/>
        <v>#REF!</v>
      </c>
      <c r="AM1764" s="38" t="s">
        <v>3433</v>
      </c>
      <c r="AN1764" s="39" t="s">
        <v>3434</v>
      </c>
    </row>
    <row r="1765" spans="36:40" x14ac:dyDescent="0.25">
      <c r="AJ1765" s="21">
        <v>1301</v>
      </c>
      <c r="AK1765" s="30" t="e">
        <f t="shared" si="90"/>
        <v>#REF!</v>
      </c>
      <c r="AL1765" s="30" t="e">
        <f t="shared" si="89"/>
        <v>#REF!</v>
      </c>
      <c r="AM1765" s="31" t="s">
        <v>3435</v>
      </c>
      <c r="AN1765" s="32" t="s">
        <v>3436</v>
      </c>
    </row>
    <row r="1766" spans="36:40" x14ac:dyDescent="0.25">
      <c r="AJ1766" s="21">
        <v>1301</v>
      </c>
      <c r="AK1766" s="30" t="e">
        <f t="shared" si="90"/>
        <v>#REF!</v>
      </c>
      <c r="AL1766" s="30" t="e">
        <f t="shared" si="89"/>
        <v>#REF!</v>
      </c>
      <c r="AM1766" s="38" t="s">
        <v>1199</v>
      </c>
      <c r="AN1766" s="39" t="s">
        <v>3437</v>
      </c>
    </row>
    <row r="1767" spans="36:40" x14ac:dyDescent="0.25">
      <c r="AJ1767" s="21">
        <v>1301</v>
      </c>
      <c r="AK1767" s="30" t="e">
        <f t="shared" si="90"/>
        <v>#REF!</v>
      </c>
      <c r="AL1767" s="30" t="e">
        <f t="shared" si="89"/>
        <v>#REF!</v>
      </c>
      <c r="AM1767" s="31" t="s">
        <v>3438</v>
      </c>
      <c r="AN1767" s="32" t="s">
        <v>3439</v>
      </c>
    </row>
    <row r="1768" spans="36:40" x14ac:dyDescent="0.25">
      <c r="AJ1768" s="21">
        <v>1301</v>
      </c>
      <c r="AK1768" s="30" t="e">
        <f t="shared" si="90"/>
        <v>#REF!</v>
      </c>
      <c r="AL1768" s="30" t="e">
        <f t="shared" si="89"/>
        <v>#REF!</v>
      </c>
      <c r="AM1768" s="38" t="s">
        <v>3440</v>
      </c>
      <c r="AN1768" s="39" t="s">
        <v>3441</v>
      </c>
    </row>
    <row r="1769" spans="36:40" x14ac:dyDescent="0.25">
      <c r="AJ1769" s="21">
        <v>1301</v>
      </c>
      <c r="AK1769" s="30" t="e">
        <f t="shared" si="90"/>
        <v>#REF!</v>
      </c>
      <c r="AL1769" s="30" t="e">
        <f t="shared" si="89"/>
        <v>#REF!</v>
      </c>
      <c r="AM1769" s="31" t="s">
        <v>1327</v>
      </c>
      <c r="AN1769" s="32" t="s">
        <v>3442</v>
      </c>
    </row>
    <row r="1770" spans="36:40" x14ac:dyDescent="0.25">
      <c r="AJ1770" s="21">
        <v>1301</v>
      </c>
      <c r="AK1770" s="30" t="e">
        <f t="shared" si="90"/>
        <v>#REF!</v>
      </c>
      <c r="AL1770" s="30" t="e">
        <f t="shared" si="89"/>
        <v>#REF!</v>
      </c>
      <c r="AM1770" s="38" t="s">
        <v>3443</v>
      </c>
      <c r="AN1770" s="39" t="s">
        <v>3444</v>
      </c>
    </row>
    <row r="1771" spans="36:40" x14ac:dyDescent="0.25">
      <c r="AJ1771" s="21">
        <v>1301</v>
      </c>
      <c r="AK1771" s="30" t="e">
        <f t="shared" si="90"/>
        <v>#REF!</v>
      </c>
      <c r="AL1771" s="30" t="e">
        <f t="shared" si="89"/>
        <v>#REF!</v>
      </c>
      <c r="AM1771" s="31" t="s">
        <v>3445</v>
      </c>
      <c r="AN1771" s="32" t="s">
        <v>3446</v>
      </c>
    </row>
    <row r="1772" spans="36:40" x14ac:dyDescent="0.25">
      <c r="AJ1772" s="21">
        <v>1301</v>
      </c>
      <c r="AK1772" s="30" t="e">
        <f t="shared" si="90"/>
        <v>#REF!</v>
      </c>
      <c r="AL1772" s="30" t="e">
        <f t="shared" si="89"/>
        <v>#REF!</v>
      </c>
      <c r="AM1772" s="38" t="s">
        <v>3447</v>
      </c>
      <c r="AN1772" s="39" t="s">
        <v>3448</v>
      </c>
    </row>
    <row r="1773" spans="36:40" x14ac:dyDescent="0.25">
      <c r="AJ1773" s="21">
        <v>1301</v>
      </c>
      <c r="AK1773" s="30" t="e">
        <f t="shared" si="90"/>
        <v>#REF!</v>
      </c>
      <c r="AL1773" s="30" t="e">
        <f t="shared" si="89"/>
        <v>#REF!</v>
      </c>
      <c r="AM1773" s="31" t="s">
        <v>1809</v>
      </c>
      <c r="AN1773" s="32" t="s">
        <v>3449</v>
      </c>
    </row>
    <row r="1774" spans="36:40" x14ac:dyDescent="0.25">
      <c r="AJ1774" s="21">
        <v>1301</v>
      </c>
      <c r="AK1774" s="30" t="e">
        <f t="shared" si="90"/>
        <v>#REF!</v>
      </c>
      <c r="AL1774" s="30" t="e">
        <f t="shared" si="89"/>
        <v>#REF!</v>
      </c>
      <c r="AM1774" s="38" t="s">
        <v>3450</v>
      </c>
      <c r="AN1774" s="39" t="s">
        <v>3451</v>
      </c>
    </row>
    <row r="1775" spans="36:40" x14ac:dyDescent="0.25">
      <c r="AJ1775" s="21">
        <v>1301</v>
      </c>
      <c r="AK1775" s="30" t="e">
        <f t="shared" si="90"/>
        <v>#REF!</v>
      </c>
      <c r="AL1775" s="30" t="e">
        <f t="shared" si="89"/>
        <v>#REF!</v>
      </c>
      <c r="AM1775" s="31" t="s">
        <v>3452</v>
      </c>
      <c r="AN1775" s="32" t="s">
        <v>3453</v>
      </c>
    </row>
    <row r="1776" spans="36:40" x14ac:dyDescent="0.25">
      <c r="AJ1776" s="21">
        <v>1301</v>
      </c>
      <c r="AK1776" s="30" t="e">
        <f t="shared" si="90"/>
        <v>#REF!</v>
      </c>
      <c r="AL1776" s="30" t="e">
        <f t="shared" si="89"/>
        <v>#REF!</v>
      </c>
      <c r="AM1776" s="38" t="s">
        <v>3454</v>
      </c>
      <c r="AN1776" s="39" t="s">
        <v>3455</v>
      </c>
    </row>
    <row r="1777" spans="36:40" x14ac:dyDescent="0.25">
      <c r="AJ1777" s="21">
        <v>1301</v>
      </c>
      <c r="AK1777" s="30" t="e">
        <f t="shared" si="90"/>
        <v>#REF!</v>
      </c>
      <c r="AL1777" s="30" t="e">
        <f t="shared" si="89"/>
        <v>#REF!</v>
      </c>
      <c r="AM1777" s="31" t="s">
        <v>1722</v>
      </c>
      <c r="AN1777" s="32" t="s">
        <v>3456</v>
      </c>
    </row>
    <row r="1778" spans="36:40" x14ac:dyDescent="0.25">
      <c r="AJ1778" s="21">
        <v>1301</v>
      </c>
      <c r="AK1778" s="30" t="e">
        <f t="shared" si="90"/>
        <v>#REF!</v>
      </c>
      <c r="AL1778" s="30" t="e">
        <f t="shared" si="89"/>
        <v>#REF!</v>
      </c>
      <c r="AM1778" s="38" t="s">
        <v>3457</v>
      </c>
      <c r="AN1778" s="39" t="s">
        <v>3458</v>
      </c>
    </row>
    <row r="1779" spans="36:40" x14ac:dyDescent="0.25">
      <c r="AJ1779" s="21">
        <v>1301</v>
      </c>
      <c r="AK1779" s="30" t="e">
        <f t="shared" si="90"/>
        <v>#REF!</v>
      </c>
      <c r="AL1779" s="30" t="e">
        <f t="shared" si="89"/>
        <v>#REF!</v>
      </c>
      <c r="AM1779" s="31" t="s">
        <v>3459</v>
      </c>
      <c r="AN1779" s="32" t="s">
        <v>3460</v>
      </c>
    </row>
    <row r="1780" spans="36:40" x14ac:dyDescent="0.25">
      <c r="AJ1780" s="21">
        <v>1301</v>
      </c>
      <c r="AK1780" s="30" t="e">
        <f t="shared" si="90"/>
        <v>#REF!</v>
      </c>
      <c r="AL1780" s="30" t="e">
        <f t="shared" si="89"/>
        <v>#REF!</v>
      </c>
      <c r="AM1780" s="38" t="s">
        <v>6070</v>
      </c>
      <c r="AN1780" s="39" t="s">
        <v>3461</v>
      </c>
    </row>
    <row r="1781" spans="36:40" x14ac:dyDescent="0.25">
      <c r="AJ1781" s="21">
        <v>1301</v>
      </c>
      <c r="AK1781" s="30" t="e">
        <f t="shared" si="90"/>
        <v>#REF!</v>
      </c>
      <c r="AL1781" s="30" t="e">
        <f t="shared" si="89"/>
        <v>#REF!</v>
      </c>
      <c r="AM1781" s="31" t="s">
        <v>6071</v>
      </c>
      <c r="AN1781" s="32" t="s">
        <v>3462</v>
      </c>
    </row>
    <row r="1782" spans="36:40" x14ac:dyDescent="0.25">
      <c r="AJ1782" s="21">
        <v>1301</v>
      </c>
      <c r="AK1782" s="30" t="e">
        <f t="shared" si="90"/>
        <v>#REF!</v>
      </c>
      <c r="AL1782" s="30" t="e">
        <f t="shared" si="89"/>
        <v>#REF!</v>
      </c>
      <c r="AM1782" s="38" t="s">
        <v>6072</v>
      </c>
      <c r="AN1782" s="39" t="s">
        <v>3463</v>
      </c>
    </row>
    <row r="1783" spans="36:40" x14ac:dyDescent="0.25">
      <c r="AJ1783" s="21">
        <v>1301</v>
      </c>
      <c r="AK1783" s="30" t="e">
        <f t="shared" si="90"/>
        <v>#REF!</v>
      </c>
      <c r="AL1783" s="30" t="e">
        <f t="shared" si="89"/>
        <v>#REF!</v>
      </c>
      <c r="AM1783" s="31" t="s">
        <v>6073</v>
      </c>
      <c r="AN1783" s="32" t="s">
        <v>3464</v>
      </c>
    </row>
    <row r="1784" spans="36:40" x14ac:dyDescent="0.25">
      <c r="AJ1784" s="21">
        <v>1301</v>
      </c>
      <c r="AK1784" s="30" t="e">
        <f t="shared" si="90"/>
        <v>#REF!</v>
      </c>
      <c r="AL1784" s="30" t="e">
        <f t="shared" si="89"/>
        <v>#REF!</v>
      </c>
      <c r="AM1784" s="38" t="s">
        <v>6074</v>
      </c>
      <c r="AN1784" s="39" t="s">
        <v>3465</v>
      </c>
    </row>
    <row r="1785" spans="36:40" x14ac:dyDescent="0.25">
      <c r="AJ1785" s="21">
        <v>1301</v>
      </c>
      <c r="AK1785" s="30" t="e">
        <f t="shared" si="90"/>
        <v>#REF!</v>
      </c>
      <c r="AL1785" s="30" t="e">
        <f t="shared" si="89"/>
        <v>#REF!</v>
      </c>
      <c r="AM1785" s="31" t="s">
        <v>6075</v>
      </c>
      <c r="AN1785" s="32" t="s">
        <v>3466</v>
      </c>
    </row>
    <row r="1786" spans="36:40" x14ac:dyDescent="0.25">
      <c r="AJ1786" s="21">
        <v>1301</v>
      </c>
      <c r="AK1786" s="30" t="e">
        <f t="shared" si="90"/>
        <v>#REF!</v>
      </c>
      <c r="AL1786" s="30" t="e">
        <f t="shared" si="89"/>
        <v>#REF!</v>
      </c>
      <c r="AM1786" s="38" t="s">
        <v>3467</v>
      </c>
      <c r="AN1786" s="39" t="s">
        <v>3468</v>
      </c>
    </row>
    <row r="1787" spans="36:40" x14ac:dyDescent="0.25">
      <c r="AJ1787" s="21">
        <v>1301</v>
      </c>
      <c r="AK1787" s="30" t="e">
        <f t="shared" si="90"/>
        <v>#REF!</v>
      </c>
      <c r="AL1787" s="30" t="e">
        <f t="shared" si="89"/>
        <v>#REF!</v>
      </c>
      <c r="AM1787" s="31" t="s">
        <v>6076</v>
      </c>
      <c r="AN1787" s="32" t="s">
        <v>3469</v>
      </c>
    </row>
    <row r="1788" spans="36:40" x14ac:dyDescent="0.25">
      <c r="AJ1788" s="21">
        <v>1302</v>
      </c>
      <c r="AK1788" s="30" t="e">
        <f t="shared" si="90"/>
        <v>#REF!</v>
      </c>
      <c r="AL1788" s="30" t="e">
        <f t="shared" si="89"/>
        <v>#REF!</v>
      </c>
      <c r="AM1788" s="38" t="s">
        <v>3470</v>
      </c>
      <c r="AN1788" s="39" t="s">
        <v>3471</v>
      </c>
    </row>
    <row r="1789" spans="36:40" x14ac:dyDescent="0.25">
      <c r="AJ1789" s="21">
        <v>1302</v>
      </c>
      <c r="AK1789" s="30" t="e">
        <f t="shared" si="90"/>
        <v>#REF!</v>
      </c>
      <c r="AL1789" s="30" t="e">
        <f t="shared" si="89"/>
        <v>#REF!</v>
      </c>
      <c r="AM1789" s="31" t="s">
        <v>3472</v>
      </c>
      <c r="AN1789" s="32" t="s">
        <v>3473</v>
      </c>
    </row>
    <row r="1790" spans="36:40" x14ac:dyDescent="0.25">
      <c r="AJ1790" s="21">
        <v>1302</v>
      </c>
      <c r="AK1790" s="30" t="e">
        <f t="shared" si="90"/>
        <v>#REF!</v>
      </c>
      <c r="AL1790" s="30" t="e">
        <f t="shared" si="89"/>
        <v>#REF!</v>
      </c>
      <c r="AM1790" s="38" t="s">
        <v>3474</v>
      </c>
      <c r="AN1790" s="39" t="s">
        <v>3475</v>
      </c>
    </row>
    <row r="1791" spans="36:40" x14ac:dyDescent="0.25">
      <c r="AJ1791" s="21">
        <v>1302</v>
      </c>
      <c r="AK1791" s="30" t="e">
        <f t="shared" si="90"/>
        <v>#REF!</v>
      </c>
      <c r="AL1791" s="30" t="e">
        <f t="shared" si="89"/>
        <v>#REF!</v>
      </c>
      <c r="AM1791" s="31" t="s">
        <v>3476</v>
      </c>
      <c r="AN1791" s="32" t="s">
        <v>3477</v>
      </c>
    </row>
    <row r="1792" spans="36:40" x14ac:dyDescent="0.25">
      <c r="AJ1792" s="21">
        <v>1302</v>
      </c>
      <c r="AK1792" s="30" t="e">
        <f t="shared" si="90"/>
        <v>#REF!</v>
      </c>
      <c r="AL1792" s="30" t="e">
        <f t="shared" si="89"/>
        <v>#REF!</v>
      </c>
      <c r="AM1792" s="38" t="s">
        <v>3478</v>
      </c>
      <c r="AN1792" s="39" t="s">
        <v>3479</v>
      </c>
    </row>
    <row r="1793" spans="36:40" x14ac:dyDescent="0.25">
      <c r="AJ1793" s="21">
        <v>1302</v>
      </c>
      <c r="AK1793" s="30" t="e">
        <f t="shared" si="90"/>
        <v>#REF!</v>
      </c>
      <c r="AL1793" s="30" t="e">
        <f t="shared" si="89"/>
        <v>#REF!</v>
      </c>
      <c r="AM1793" s="31" t="s">
        <v>3480</v>
      </c>
      <c r="AN1793" s="32" t="s">
        <v>3481</v>
      </c>
    </row>
    <row r="1794" spans="36:40" x14ac:dyDescent="0.25">
      <c r="AJ1794" s="21">
        <v>1302</v>
      </c>
      <c r="AK1794" s="30" t="e">
        <f t="shared" si="90"/>
        <v>#REF!</v>
      </c>
      <c r="AL1794" s="30" t="e">
        <f t="shared" ref="AL1794:AL1857" si="91">CONCATENATE(AJ1794,AK1794)</f>
        <v>#REF!</v>
      </c>
      <c r="AM1794" s="38" t="s">
        <v>3482</v>
      </c>
      <c r="AN1794" s="39" t="s">
        <v>3483</v>
      </c>
    </row>
    <row r="1795" spans="36:40" x14ac:dyDescent="0.25">
      <c r="AJ1795" s="21">
        <v>1302</v>
      </c>
      <c r="AK1795" s="30" t="e">
        <f t="shared" ref="AK1795:AK1858" si="92">AK1794+1</f>
        <v>#REF!</v>
      </c>
      <c r="AL1795" s="30" t="e">
        <f t="shared" si="91"/>
        <v>#REF!</v>
      </c>
      <c r="AM1795" s="31" t="s">
        <v>3484</v>
      </c>
      <c r="AN1795" s="32" t="s">
        <v>3485</v>
      </c>
    </row>
    <row r="1796" spans="36:40" x14ac:dyDescent="0.25">
      <c r="AJ1796" s="21">
        <v>1302</v>
      </c>
      <c r="AK1796" s="30" t="e">
        <f t="shared" si="92"/>
        <v>#REF!</v>
      </c>
      <c r="AL1796" s="30" t="e">
        <f t="shared" si="91"/>
        <v>#REF!</v>
      </c>
      <c r="AM1796" s="38" t="s">
        <v>6077</v>
      </c>
      <c r="AN1796" s="39" t="s">
        <v>3486</v>
      </c>
    </row>
    <row r="1797" spans="36:40" x14ac:dyDescent="0.25">
      <c r="AJ1797" s="21">
        <v>1302</v>
      </c>
      <c r="AK1797" s="30" t="e">
        <f t="shared" si="92"/>
        <v>#REF!</v>
      </c>
      <c r="AL1797" s="30" t="e">
        <f t="shared" si="91"/>
        <v>#REF!</v>
      </c>
      <c r="AM1797" s="31" t="s">
        <v>6078</v>
      </c>
      <c r="AN1797" s="32" t="s">
        <v>3487</v>
      </c>
    </row>
    <row r="1798" spans="36:40" x14ac:dyDescent="0.25">
      <c r="AJ1798" s="21">
        <v>1302</v>
      </c>
      <c r="AK1798" s="30" t="e">
        <f t="shared" si="92"/>
        <v>#REF!</v>
      </c>
      <c r="AL1798" s="30" t="e">
        <f t="shared" si="91"/>
        <v>#REF!</v>
      </c>
      <c r="AM1798" s="38" t="s">
        <v>6079</v>
      </c>
      <c r="AN1798" s="39" t="s">
        <v>3488</v>
      </c>
    </row>
    <row r="1799" spans="36:40" x14ac:dyDescent="0.25">
      <c r="AJ1799" s="21">
        <v>1302</v>
      </c>
      <c r="AK1799" s="30" t="e">
        <f t="shared" si="92"/>
        <v>#REF!</v>
      </c>
      <c r="AL1799" s="30" t="e">
        <f t="shared" si="91"/>
        <v>#REF!</v>
      </c>
      <c r="AM1799" s="31" t="s">
        <v>6080</v>
      </c>
      <c r="AN1799" s="32" t="s">
        <v>3489</v>
      </c>
    </row>
    <row r="1800" spans="36:40" x14ac:dyDescent="0.25">
      <c r="AJ1800" s="21">
        <v>1302</v>
      </c>
      <c r="AK1800" s="30" t="e">
        <f t="shared" si="92"/>
        <v>#REF!</v>
      </c>
      <c r="AL1800" s="30" t="e">
        <f t="shared" si="91"/>
        <v>#REF!</v>
      </c>
      <c r="AM1800" s="38" t="s">
        <v>6081</v>
      </c>
      <c r="AN1800" s="39" t="s">
        <v>3490</v>
      </c>
    </row>
    <row r="1801" spans="36:40" x14ac:dyDescent="0.25">
      <c r="AJ1801" s="21">
        <v>1302</v>
      </c>
      <c r="AK1801" s="30" t="e">
        <f t="shared" si="92"/>
        <v>#REF!</v>
      </c>
      <c r="AL1801" s="30" t="e">
        <f t="shared" si="91"/>
        <v>#REF!</v>
      </c>
      <c r="AM1801" s="31" t="s">
        <v>6082</v>
      </c>
      <c r="AN1801" s="32" t="s">
        <v>3491</v>
      </c>
    </row>
    <row r="1802" spans="36:40" x14ac:dyDescent="0.25">
      <c r="AJ1802" s="21">
        <v>1303</v>
      </c>
      <c r="AK1802" s="30" t="e">
        <f t="shared" si="92"/>
        <v>#REF!</v>
      </c>
      <c r="AL1802" s="30" t="e">
        <f t="shared" si="91"/>
        <v>#REF!</v>
      </c>
      <c r="AM1802" s="38" t="s">
        <v>3492</v>
      </c>
      <c r="AN1802" s="39" t="s">
        <v>3493</v>
      </c>
    </row>
    <row r="1803" spans="36:40" x14ac:dyDescent="0.25">
      <c r="AJ1803" s="21">
        <v>1303</v>
      </c>
      <c r="AK1803" s="30" t="e">
        <f t="shared" si="92"/>
        <v>#REF!</v>
      </c>
      <c r="AL1803" s="30" t="e">
        <f t="shared" si="91"/>
        <v>#REF!</v>
      </c>
      <c r="AM1803" s="31" t="s">
        <v>3494</v>
      </c>
      <c r="AN1803" s="32" t="s">
        <v>3495</v>
      </c>
    </row>
    <row r="1804" spans="36:40" x14ac:dyDescent="0.25">
      <c r="AJ1804" s="21">
        <v>1303</v>
      </c>
      <c r="AK1804" s="30" t="e">
        <f t="shared" si="92"/>
        <v>#REF!</v>
      </c>
      <c r="AL1804" s="30" t="e">
        <f t="shared" si="91"/>
        <v>#REF!</v>
      </c>
      <c r="AM1804" s="38" t="s">
        <v>3496</v>
      </c>
      <c r="AN1804" s="39" t="s">
        <v>3497</v>
      </c>
    </row>
    <row r="1805" spans="36:40" x14ac:dyDescent="0.25">
      <c r="AJ1805" s="21">
        <v>1303</v>
      </c>
      <c r="AK1805" s="30" t="e">
        <f t="shared" si="92"/>
        <v>#REF!</v>
      </c>
      <c r="AL1805" s="30" t="e">
        <f t="shared" si="91"/>
        <v>#REF!</v>
      </c>
      <c r="AM1805" s="31" t="s">
        <v>3498</v>
      </c>
      <c r="AN1805" s="32" t="s">
        <v>3499</v>
      </c>
    </row>
    <row r="1806" spans="36:40" x14ac:dyDescent="0.25">
      <c r="AJ1806" s="21">
        <v>1303</v>
      </c>
      <c r="AK1806" s="30" t="e">
        <f t="shared" si="92"/>
        <v>#REF!</v>
      </c>
      <c r="AL1806" s="30" t="e">
        <f t="shared" si="91"/>
        <v>#REF!</v>
      </c>
      <c r="AM1806" s="38" t="s">
        <v>3500</v>
      </c>
      <c r="AN1806" s="39" t="s">
        <v>3501</v>
      </c>
    </row>
    <row r="1807" spans="36:40" x14ac:dyDescent="0.25">
      <c r="AJ1807" s="21">
        <v>1303</v>
      </c>
      <c r="AK1807" s="30" t="e">
        <f t="shared" si="92"/>
        <v>#REF!</v>
      </c>
      <c r="AL1807" s="30" t="e">
        <f t="shared" si="91"/>
        <v>#REF!</v>
      </c>
      <c r="AM1807" s="31" t="s">
        <v>294</v>
      </c>
      <c r="AN1807" s="32" t="s">
        <v>3502</v>
      </c>
    </row>
    <row r="1808" spans="36:40" x14ac:dyDescent="0.25">
      <c r="AJ1808" s="21">
        <v>1303</v>
      </c>
      <c r="AK1808" s="30" t="e">
        <f t="shared" si="92"/>
        <v>#REF!</v>
      </c>
      <c r="AL1808" s="30" t="e">
        <f t="shared" si="91"/>
        <v>#REF!</v>
      </c>
      <c r="AM1808" s="38" t="s">
        <v>1216</v>
      </c>
      <c r="AN1808" s="39" t="s">
        <v>3503</v>
      </c>
    </row>
    <row r="1809" spans="36:40" x14ac:dyDescent="0.25">
      <c r="AJ1809" s="21">
        <v>1303</v>
      </c>
      <c r="AK1809" s="30" t="e">
        <f t="shared" si="92"/>
        <v>#REF!</v>
      </c>
      <c r="AL1809" s="30" t="e">
        <f t="shared" si="91"/>
        <v>#REF!</v>
      </c>
      <c r="AM1809" s="31" t="s">
        <v>3504</v>
      </c>
      <c r="AN1809" s="32" t="s">
        <v>3505</v>
      </c>
    </row>
    <row r="1810" spans="36:40" x14ac:dyDescent="0.25">
      <c r="AJ1810" s="21">
        <v>1303</v>
      </c>
      <c r="AK1810" s="30" t="e">
        <f t="shared" si="92"/>
        <v>#REF!</v>
      </c>
      <c r="AL1810" s="30" t="e">
        <f t="shared" si="91"/>
        <v>#REF!</v>
      </c>
      <c r="AM1810" s="38" t="s">
        <v>3506</v>
      </c>
      <c r="AN1810" s="39" t="s">
        <v>3507</v>
      </c>
    </row>
    <row r="1811" spans="36:40" x14ac:dyDescent="0.25">
      <c r="AJ1811" s="21">
        <v>1303</v>
      </c>
      <c r="AK1811" s="30" t="e">
        <f t="shared" si="92"/>
        <v>#REF!</v>
      </c>
      <c r="AL1811" s="30" t="e">
        <f t="shared" si="91"/>
        <v>#REF!</v>
      </c>
      <c r="AM1811" s="31" t="s">
        <v>3508</v>
      </c>
      <c r="AN1811" s="32" t="s">
        <v>3509</v>
      </c>
    </row>
    <row r="1812" spans="36:40" x14ac:dyDescent="0.25">
      <c r="AJ1812" s="21">
        <v>1303</v>
      </c>
      <c r="AK1812" s="30" t="e">
        <f t="shared" si="92"/>
        <v>#REF!</v>
      </c>
      <c r="AL1812" s="30" t="e">
        <f t="shared" si="91"/>
        <v>#REF!</v>
      </c>
      <c r="AM1812" s="38" t="s">
        <v>3510</v>
      </c>
      <c r="AN1812" s="39" t="s">
        <v>3511</v>
      </c>
    </row>
    <row r="1813" spans="36:40" x14ac:dyDescent="0.25">
      <c r="AJ1813" s="21">
        <v>1303</v>
      </c>
      <c r="AK1813" s="30" t="e">
        <f t="shared" si="92"/>
        <v>#REF!</v>
      </c>
      <c r="AL1813" s="30" t="e">
        <f t="shared" si="91"/>
        <v>#REF!</v>
      </c>
      <c r="AM1813" s="31" t="s">
        <v>3512</v>
      </c>
      <c r="AN1813" s="32" t="s">
        <v>3513</v>
      </c>
    </row>
    <row r="1814" spans="36:40" x14ac:dyDescent="0.25">
      <c r="AJ1814" s="21">
        <v>1303</v>
      </c>
      <c r="AK1814" s="30" t="e">
        <f t="shared" si="92"/>
        <v>#REF!</v>
      </c>
      <c r="AL1814" s="30" t="e">
        <f t="shared" si="91"/>
        <v>#REF!</v>
      </c>
      <c r="AM1814" s="38" t="s">
        <v>6083</v>
      </c>
      <c r="AN1814" s="39" t="s">
        <v>3514</v>
      </c>
    </row>
    <row r="1815" spans="36:40" x14ac:dyDescent="0.25">
      <c r="AJ1815" s="21">
        <v>1303</v>
      </c>
      <c r="AK1815" s="30" t="e">
        <f t="shared" si="92"/>
        <v>#REF!</v>
      </c>
      <c r="AL1815" s="30" t="e">
        <f t="shared" si="91"/>
        <v>#REF!</v>
      </c>
      <c r="AM1815" s="31" t="s">
        <v>6084</v>
      </c>
      <c r="AN1815" s="32" t="s">
        <v>3515</v>
      </c>
    </row>
    <row r="1816" spans="36:40" x14ac:dyDescent="0.25">
      <c r="AJ1816" s="21">
        <v>1303</v>
      </c>
      <c r="AK1816" s="30" t="e">
        <f t="shared" si="92"/>
        <v>#REF!</v>
      </c>
      <c r="AL1816" s="30" t="e">
        <f t="shared" si="91"/>
        <v>#REF!</v>
      </c>
      <c r="AM1816" s="38" t="s">
        <v>6085</v>
      </c>
      <c r="AN1816" s="39" t="s">
        <v>3516</v>
      </c>
    </row>
    <row r="1817" spans="36:40" x14ac:dyDescent="0.25">
      <c r="AJ1817" s="21">
        <v>1303</v>
      </c>
      <c r="AK1817" s="30" t="e">
        <f t="shared" si="92"/>
        <v>#REF!</v>
      </c>
      <c r="AL1817" s="30" t="e">
        <f t="shared" si="91"/>
        <v>#REF!</v>
      </c>
      <c r="AM1817" s="31" t="s">
        <v>6086</v>
      </c>
      <c r="AN1817" s="32" t="s">
        <v>3517</v>
      </c>
    </row>
    <row r="1818" spans="36:40" x14ac:dyDescent="0.25">
      <c r="AJ1818" s="21">
        <v>1303</v>
      </c>
      <c r="AK1818" s="30" t="e">
        <f t="shared" si="92"/>
        <v>#REF!</v>
      </c>
      <c r="AL1818" s="30" t="e">
        <f t="shared" si="91"/>
        <v>#REF!</v>
      </c>
      <c r="AM1818" s="38" t="s">
        <v>6087</v>
      </c>
      <c r="AN1818" s="39" t="s">
        <v>3518</v>
      </c>
    </row>
    <row r="1819" spans="36:40" x14ac:dyDescent="0.25">
      <c r="AJ1819" s="21">
        <v>1303</v>
      </c>
      <c r="AK1819" s="30" t="e">
        <f t="shared" si="92"/>
        <v>#REF!</v>
      </c>
      <c r="AL1819" s="30" t="e">
        <f t="shared" si="91"/>
        <v>#REF!</v>
      </c>
      <c r="AM1819" s="31" t="s">
        <v>6088</v>
      </c>
      <c r="AN1819" s="32" t="s">
        <v>3519</v>
      </c>
    </row>
    <row r="1820" spans="36:40" x14ac:dyDescent="0.25">
      <c r="AJ1820" s="21">
        <v>1303</v>
      </c>
      <c r="AK1820" s="30" t="e">
        <f t="shared" si="92"/>
        <v>#REF!</v>
      </c>
      <c r="AL1820" s="30" t="e">
        <f t="shared" si="91"/>
        <v>#REF!</v>
      </c>
      <c r="AM1820" s="38" t="s">
        <v>6089</v>
      </c>
      <c r="AN1820" s="39" t="s">
        <v>3520</v>
      </c>
    </row>
    <row r="1821" spans="36:40" x14ac:dyDescent="0.25">
      <c r="AJ1821" s="21">
        <v>1303</v>
      </c>
      <c r="AK1821" s="30" t="e">
        <f t="shared" si="92"/>
        <v>#REF!</v>
      </c>
      <c r="AL1821" s="30" t="e">
        <f t="shared" si="91"/>
        <v>#REF!</v>
      </c>
      <c r="AM1821" s="31" t="s">
        <v>6090</v>
      </c>
      <c r="AN1821" s="32" t="s">
        <v>3521</v>
      </c>
    </row>
    <row r="1822" spans="36:40" x14ac:dyDescent="0.25">
      <c r="AJ1822" s="21">
        <v>1304</v>
      </c>
      <c r="AK1822" s="30" t="e">
        <f t="shared" si="92"/>
        <v>#REF!</v>
      </c>
      <c r="AL1822" s="30" t="e">
        <f t="shared" si="91"/>
        <v>#REF!</v>
      </c>
      <c r="AM1822" s="38" t="s">
        <v>3440</v>
      </c>
      <c r="AN1822" s="39" t="s">
        <v>3522</v>
      </c>
    </row>
    <row r="1823" spans="36:40" x14ac:dyDescent="0.25">
      <c r="AJ1823" s="21">
        <v>1304</v>
      </c>
      <c r="AK1823" s="30" t="e">
        <f t="shared" si="92"/>
        <v>#REF!</v>
      </c>
      <c r="AL1823" s="30" t="e">
        <f t="shared" si="91"/>
        <v>#REF!</v>
      </c>
      <c r="AM1823" s="31" t="s">
        <v>3523</v>
      </c>
      <c r="AN1823" s="32" t="s">
        <v>3524</v>
      </c>
    </row>
    <row r="1824" spans="36:40" x14ac:dyDescent="0.25">
      <c r="AJ1824" s="21">
        <v>1304</v>
      </c>
      <c r="AK1824" s="30" t="e">
        <f t="shared" si="92"/>
        <v>#REF!</v>
      </c>
      <c r="AL1824" s="30" t="e">
        <f t="shared" si="91"/>
        <v>#REF!</v>
      </c>
      <c r="AM1824" s="38" t="s">
        <v>3525</v>
      </c>
      <c r="AN1824" s="39" t="s">
        <v>3526</v>
      </c>
    </row>
    <row r="1825" spans="36:40" x14ac:dyDescent="0.25">
      <c r="AJ1825" s="21">
        <v>1304</v>
      </c>
      <c r="AK1825" s="30" t="e">
        <f t="shared" si="92"/>
        <v>#REF!</v>
      </c>
      <c r="AL1825" s="30" t="e">
        <f t="shared" si="91"/>
        <v>#REF!</v>
      </c>
      <c r="AM1825" s="31" t="s">
        <v>6091</v>
      </c>
      <c r="AN1825" s="32" t="s">
        <v>3527</v>
      </c>
    </row>
    <row r="1826" spans="36:40" x14ac:dyDescent="0.25">
      <c r="AJ1826" s="21">
        <v>1304</v>
      </c>
      <c r="AK1826" s="30" t="e">
        <f t="shared" si="92"/>
        <v>#REF!</v>
      </c>
      <c r="AL1826" s="30" t="e">
        <f t="shared" si="91"/>
        <v>#REF!</v>
      </c>
      <c r="AM1826" s="38" t="s">
        <v>6092</v>
      </c>
      <c r="AN1826" s="39" t="s">
        <v>3528</v>
      </c>
    </row>
    <row r="1827" spans="36:40" x14ac:dyDescent="0.25">
      <c r="AJ1827" s="21">
        <v>1304</v>
      </c>
      <c r="AK1827" s="30" t="e">
        <f t="shared" si="92"/>
        <v>#REF!</v>
      </c>
      <c r="AL1827" s="30" t="e">
        <f t="shared" si="91"/>
        <v>#REF!</v>
      </c>
      <c r="AM1827" s="31" t="s">
        <v>6093</v>
      </c>
      <c r="AN1827" s="32" t="s">
        <v>3529</v>
      </c>
    </row>
    <row r="1828" spans="36:40" x14ac:dyDescent="0.25">
      <c r="AJ1828" s="21">
        <v>1304</v>
      </c>
      <c r="AK1828" s="30" t="e">
        <f t="shared" si="92"/>
        <v>#REF!</v>
      </c>
      <c r="AL1828" s="30" t="e">
        <f t="shared" si="91"/>
        <v>#REF!</v>
      </c>
      <c r="AM1828" s="38" t="s">
        <v>6094</v>
      </c>
      <c r="AN1828" s="39" t="s">
        <v>3530</v>
      </c>
    </row>
    <row r="1829" spans="36:40" x14ac:dyDescent="0.25">
      <c r="AJ1829" s="21">
        <v>1305</v>
      </c>
      <c r="AK1829" s="30" t="e">
        <f t="shared" si="92"/>
        <v>#REF!</v>
      </c>
      <c r="AL1829" s="30" t="e">
        <f t="shared" si="91"/>
        <v>#REF!</v>
      </c>
      <c r="AM1829" s="31" t="s">
        <v>3531</v>
      </c>
      <c r="AN1829" s="32" t="s">
        <v>3532</v>
      </c>
    </row>
    <row r="1830" spans="36:40" x14ac:dyDescent="0.25">
      <c r="AJ1830" s="21">
        <v>1305</v>
      </c>
      <c r="AK1830" s="30" t="e">
        <f t="shared" si="92"/>
        <v>#REF!</v>
      </c>
      <c r="AL1830" s="30" t="e">
        <f t="shared" si="91"/>
        <v>#REF!</v>
      </c>
      <c r="AM1830" s="38" t="s">
        <v>3533</v>
      </c>
      <c r="AN1830" s="39" t="s">
        <v>3534</v>
      </c>
    </row>
    <row r="1831" spans="36:40" x14ac:dyDescent="0.25">
      <c r="AJ1831" s="21">
        <v>1305</v>
      </c>
      <c r="AK1831" s="30" t="e">
        <f t="shared" si="92"/>
        <v>#REF!</v>
      </c>
      <c r="AL1831" s="30" t="e">
        <f t="shared" si="91"/>
        <v>#REF!</v>
      </c>
      <c r="AM1831" s="31" t="s">
        <v>3535</v>
      </c>
      <c r="AN1831" s="32" t="s">
        <v>3536</v>
      </c>
    </row>
    <row r="1832" spans="36:40" x14ac:dyDescent="0.25">
      <c r="AJ1832" s="21">
        <v>1305</v>
      </c>
      <c r="AK1832" s="30" t="e">
        <f t="shared" si="92"/>
        <v>#REF!</v>
      </c>
      <c r="AL1832" s="30" t="e">
        <f t="shared" si="91"/>
        <v>#REF!</v>
      </c>
      <c r="AM1832" s="38" t="s">
        <v>3537</v>
      </c>
      <c r="AN1832" s="39" t="s">
        <v>3538</v>
      </c>
    </row>
    <row r="1833" spans="36:40" x14ac:dyDescent="0.25">
      <c r="AJ1833" s="21">
        <v>1305</v>
      </c>
      <c r="AK1833" s="30" t="e">
        <f t="shared" si="92"/>
        <v>#REF!</v>
      </c>
      <c r="AL1833" s="30" t="e">
        <f t="shared" si="91"/>
        <v>#REF!</v>
      </c>
      <c r="AM1833" s="31" t="s">
        <v>3539</v>
      </c>
      <c r="AN1833" s="32" t="s">
        <v>3540</v>
      </c>
    </row>
    <row r="1834" spans="36:40" x14ac:dyDescent="0.25">
      <c r="AJ1834" s="21">
        <v>1305</v>
      </c>
      <c r="AK1834" s="30" t="e">
        <f t="shared" si="92"/>
        <v>#REF!</v>
      </c>
      <c r="AL1834" s="30" t="e">
        <f t="shared" si="91"/>
        <v>#REF!</v>
      </c>
      <c r="AM1834" s="38" t="s">
        <v>3541</v>
      </c>
      <c r="AN1834" s="39" t="s">
        <v>3542</v>
      </c>
    </row>
    <row r="1835" spans="36:40" x14ac:dyDescent="0.25">
      <c r="AJ1835" s="21">
        <v>1305</v>
      </c>
      <c r="AK1835" s="30" t="e">
        <f t="shared" si="92"/>
        <v>#REF!</v>
      </c>
      <c r="AL1835" s="30" t="e">
        <f t="shared" si="91"/>
        <v>#REF!</v>
      </c>
      <c r="AM1835" s="31" t="s">
        <v>3543</v>
      </c>
      <c r="AN1835" s="32" t="s">
        <v>3544</v>
      </c>
    </row>
    <row r="1836" spans="36:40" x14ac:dyDescent="0.25">
      <c r="AJ1836" s="21">
        <v>1305</v>
      </c>
      <c r="AK1836" s="30" t="e">
        <f t="shared" si="92"/>
        <v>#REF!</v>
      </c>
      <c r="AL1836" s="30" t="e">
        <f t="shared" si="91"/>
        <v>#REF!</v>
      </c>
      <c r="AM1836" s="38" t="s">
        <v>3545</v>
      </c>
      <c r="AN1836" s="39" t="s">
        <v>3546</v>
      </c>
    </row>
    <row r="1837" spans="36:40" x14ac:dyDescent="0.25">
      <c r="AJ1837" s="21">
        <v>1305</v>
      </c>
      <c r="AK1837" s="30" t="e">
        <f t="shared" si="92"/>
        <v>#REF!</v>
      </c>
      <c r="AL1837" s="30" t="e">
        <f t="shared" si="91"/>
        <v>#REF!</v>
      </c>
      <c r="AM1837" s="31" t="s">
        <v>3547</v>
      </c>
      <c r="AN1837" s="32" t="s">
        <v>3548</v>
      </c>
    </row>
    <row r="1838" spans="36:40" x14ac:dyDescent="0.25">
      <c r="AJ1838" s="21">
        <v>1305</v>
      </c>
      <c r="AK1838" s="30" t="e">
        <f t="shared" si="92"/>
        <v>#REF!</v>
      </c>
      <c r="AL1838" s="30" t="e">
        <f t="shared" si="91"/>
        <v>#REF!</v>
      </c>
      <c r="AM1838" s="38" t="s">
        <v>6095</v>
      </c>
      <c r="AN1838" s="39" t="s">
        <v>3549</v>
      </c>
    </row>
    <row r="1839" spans="36:40" x14ac:dyDescent="0.25">
      <c r="AJ1839" s="21">
        <v>1305</v>
      </c>
      <c r="AK1839" s="30" t="e">
        <f t="shared" si="92"/>
        <v>#REF!</v>
      </c>
      <c r="AL1839" s="30" t="e">
        <f t="shared" si="91"/>
        <v>#REF!</v>
      </c>
      <c r="AM1839" s="31" t="s">
        <v>6096</v>
      </c>
      <c r="AN1839" s="32" t="s">
        <v>3550</v>
      </c>
    </row>
    <row r="1840" spans="36:40" x14ac:dyDescent="0.25">
      <c r="AJ1840" s="21">
        <v>1305</v>
      </c>
      <c r="AK1840" s="30" t="e">
        <f t="shared" si="92"/>
        <v>#REF!</v>
      </c>
      <c r="AL1840" s="30" t="e">
        <f t="shared" si="91"/>
        <v>#REF!</v>
      </c>
      <c r="AM1840" s="38" t="s">
        <v>6097</v>
      </c>
      <c r="AN1840" s="39" t="s">
        <v>3551</v>
      </c>
    </row>
    <row r="1841" spans="36:40" x14ac:dyDescent="0.25">
      <c r="AJ1841" s="21">
        <v>1305</v>
      </c>
      <c r="AK1841" s="30" t="e">
        <f t="shared" si="92"/>
        <v>#REF!</v>
      </c>
      <c r="AL1841" s="30" t="e">
        <f t="shared" si="91"/>
        <v>#REF!</v>
      </c>
      <c r="AM1841" s="31" t="s">
        <v>6098</v>
      </c>
      <c r="AN1841" s="32" t="s">
        <v>3552</v>
      </c>
    </row>
    <row r="1842" spans="36:40" x14ac:dyDescent="0.25">
      <c r="AJ1842" s="21">
        <v>1305</v>
      </c>
      <c r="AK1842" s="30" t="e">
        <f t="shared" si="92"/>
        <v>#REF!</v>
      </c>
      <c r="AL1842" s="30" t="e">
        <f t="shared" si="91"/>
        <v>#REF!</v>
      </c>
      <c r="AM1842" s="38" t="s">
        <v>6099</v>
      </c>
      <c r="AN1842" s="39" t="s">
        <v>3553</v>
      </c>
    </row>
    <row r="1843" spans="36:40" x14ac:dyDescent="0.25">
      <c r="AJ1843" s="21">
        <v>1305</v>
      </c>
      <c r="AK1843" s="30" t="e">
        <f t="shared" si="92"/>
        <v>#REF!</v>
      </c>
      <c r="AL1843" s="30" t="e">
        <f t="shared" si="91"/>
        <v>#REF!</v>
      </c>
      <c r="AM1843" s="31" t="s">
        <v>6100</v>
      </c>
      <c r="AN1843" s="32" t="s">
        <v>3554</v>
      </c>
    </row>
    <row r="1844" spans="36:40" x14ac:dyDescent="0.25">
      <c r="AJ1844" s="21">
        <v>1306</v>
      </c>
      <c r="AK1844" s="30" t="e">
        <f t="shared" si="92"/>
        <v>#REF!</v>
      </c>
      <c r="AL1844" s="30" t="e">
        <f t="shared" si="91"/>
        <v>#REF!</v>
      </c>
      <c r="AM1844" s="38" t="s">
        <v>3555</v>
      </c>
      <c r="AN1844" s="39" t="s">
        <v>3556</v>
      </c>
    </row>
    <row r="1845" spans="36:40" x14ac:dyDescent="0.25">
      <c r="AJ1845" s="21">
        <v>1306</v>
      </c>
      <c r="AK1845" s="30" t="e">
        <f t="shared" si="92"/>
        <v>#REF!</v>
      </c>
      <c r="AL1845" s="30" t="e">
        <f t="shared" si="91"/>
        <v>#REF!</v>
      </c>
      <c r="AM1845" s="31" t="s">
        <v>3557</v>
      </c>
      <c r="AN1845" s="32" t="s">
        <v>3558</v>
      </c>
    </row>
    <row r="1846" spans="36:40" x14ac:dyDescent="0.25">
      <c r="AJ1846" s="21">
        <v>1306</v>
      </c>
      <c r="AK1846" s="30" t="e">
        <f t="shared" si="92"/>
        <v>#REF!</v>
      </c>
      <c r="AL1846" s="30" t="e">
        <f t="shared" si="91"/>
        <v>#REF!</v>
      </c>
      <c r="AM1846" s="38" t="s">
        <v>3559</v>
      </c>
      <c r="AN1846" s="39" t="s">
        <v>3560</v>
      </c>
    </row>
    <row r="1847" spans="36:40" x14ac:dyDescent="0.25">
      <c r="AJ1847" s="21">
        <v>1306</v>
      </c>
      <c r="AK1847" s="30" t="e">
        <f t="shared" si="92"/>
        <v>#REF!</v>
      </c>
      <c r="AL1847" s="30" t="e">
        <f t="shared" si="91"/>
        <v>#REF!</v>
      </c>
      <c r="AM1847" s="31" t="s">
        <v>3561</v>
      </c>
      <c r="AN1847" s="32" t="s">
        <v>3562</v>
      </c>
    </row>
    <row r="1848" spans="36:40" x14ac:dyDescent="0.25">
      <c r="AJ1848" s="21">
        <v>1306</v>
      </c>
      <c r="AK1848" s="30" t="e">
        <f t="shared" si="92"/>
        <v>#REF!</v>
      </c>
      <c r="AL1848" s="30" t="e">
        <f t="shared" si="91"/>
        <v>#REF!</v>
      </c>
      <c r="AM1848" s="38" t="s">
        <v>3563</v>
      </c>
      <c r="AN1848" s="39" t="s">
        <v>3564</v>
      </c>
    </row>
    <row r="1849" spans="36:40" x14ac:dyDescent="0.25">
      <c r="AJ1849" s="21">
        <v>1306</v>
      </c>
      <c r="AK1849" s="30" t="e">
        <f t="shared" si="92"/>
        <v>#REF!</v>
      </c>
      <c r="AL1849" s="30" t="e">
        <f t="shared" si="91"/>
        <v>#REF!</v>
      </c>
      <c r="AM1849" s="31" t="s">
        <v>3565</v>
      </c>
      <c r="AN1849" s="32" t="s">
        <v>3566</v>
      </c>
    </row>
    <row r="1850" spans="36:40" x14ac:dyDescent="0.25">
      <c r="AJ1850" s="21">
        <v>1306</v>
      </c>
      <c r="AK1850" s="30" t="e">
        <f t="shared" si="92"/>
        <v>#REF!</v>
      </c>
      <c r="AL1850" s="30" t="e">
        <f t="shared" si="91"/>
        <v>#REF!</v>
      </c>
      <c r="AM1850" s="38" t="s">
        <v>3567</v>
      </c>
      <c r="AN1850" s="39" t="s">
        <v>3568</v>
      </c>
    </row>
    <row r="1851" spans="36:40" x14ac:dyDescent="0.25">
      <c r="AJ1851" s="21">
        <v>1306</v>
      </c>
      <c r="AK1851" s="30" t="e">
        <f t="shared" si="92"/>
        <v>#REF!</v>
      </c>
      <c r="AL1851" s="30" t="e">
        <f t="shared" si="91"/>
        <v>#REF!</v>
      </c>
      <c r="AM1851" s="31" t="s">
        <v>3569</v>
      </c>
      <c r="AN1851" s="32" t="s">
        <v>3570</v>
      </c>
    </row>
    <row r="1852" spans="36:40" x14ac:dyDescent="0.25">
      <c r="AJ1852" s="21">
        <v>1306</v>
      </c>
      <c r="AK1852" s="30" t="e">
        <f t="shared" si="92"/>
        <v>#REF!</v>
      </c>
      <c r="AL1852" s="30" t="e">
        <f t="shared" si="91"/>
        <v>#REF!</v>
      </c>
      <c r="AM1852" s="38" t="s">
        <v>3571</v>
      </c>
      <c r="AN1852" s="39" t="s">
        <v>3572</v>
      </c>
    </row>
    <row r="1853" spans="36:40" x14ac:dyDescent="0.25">
      <c r="AJ1853" s="21">
        <v>1306</v>
      </c>
      <c r="AK1853" s="30" t="e">
        <f t="shared" si="92"/>
        <v>#REF!</v>
      </c>
      <c r="AL1853" s="30" t="e">
        <f t="shared" si="91"/>
        <v>#REF!</v>
      </c>
      <c r="AM1853" s="31" t="s">
        <v>3573</v>
      </c>
      <c r="AN1853" s="32" t="s">
        <v>3574</v>
      </c>
    </row>
    <row r="1854" spans="36:40" x14ac:dyDescent="0.25">
      <c r="AJ1854" s="21">
        <v>1307</v>
      </c>
      <c r="AK1854" s="30" t="e">
        <f t="shared" si="92"/>
        <v>#REF!</v>
      </c>
      <c r="AL1854" s="30" t="e">
        <f t="shared" si="91"/>
        <v>#REF!</v>
      </c>
      <c r="AM1854" s="38" t="s">
        <v>3575</v>
      </c>
      <c r="AN1854" s="39" t="s">
        <v>3576</v>
      </c>
    </row>
    <row r="1855" spans="36:40" x14ac:dyDescent="0.25">
      <c r="AJ1855" s="21">
        <v>1307</v>
      </c>
      <c r="AK1855" s="30" t="e">
        <f t="shared" si="92"/>
        <v>#REF!</v>
      </c>
      <c r="AL1855" s="30" t="e">
        <f t="shared" si="91"/>
        <v>#REF!</v>
      </c>
      <c r="AM1855" s="31" t="s">
        <v>3577</v>
      </c>
      <c r="AN1855" s="32" t="s">
        <v>3578</v>
      </c>
    </row>
    <row r="1856" spans="36:40" x14ac:dyDescent="0.25">
      <c r="AJ1856" s="21">
        <v>1307</v>
      </c>
      <c r="AK1856" s="30" t="e">
        <f t="shared" si="92"/>
        <v>#REF!</v>
      </c>
      <c r="AL1856" s="30" t="e">
        <f t="shared" si="91"/>
        <v>#REF!</v>
      </c>
      <c r="AM1856" s="38" t="s">
        <v>3579</v>
      </c>
      <c r="AN1856" s="39" t="s">
        <v>3580</v>
      </c>
    </row>
    <row r="1857" spans="36:40" x14ac:dyDescent="0.25">
      <c r="AJ1857" s="21">
        <v>1307</v>
      </c>
      <c r="AK1857" s="30" t="e">
        <f t="shared" si="92"/>
        <v>#REF!</v>
      </c>
      <c r="AL1857" s="30" t="e">
        <f t="shared" si="91"/>
        <v>#REF!</v>
      </c>
      <c r="AM1857" s="31" t="s">
        <v>3581</v>
      </c>
      <c r="AN1857" s="32" t="s">
        <v>3582</v>
      </c>
    </row>
    <row r="1858" spans="36:40" x14ac:dyDescent="0.25">
      <c r="AJ1858" s="21">
        <v>1307</v>
      </c>
      <c r="AK1858" s="30" t="e">
        <f t="shared" si="92"/>
        <v>#REF!</v>
      </c>
      <c r="AL1858" s="30" t="e">
        <f t="shared" ref="AL1858:AL1921" si="93">CONCATENATE(AJ1858,AK1858)</f>
        <v>#REF!</v>
      </c>
      <c r="AM1858" s="38" t="s">
        <v>3583</v>
      </c>
      <c r="AN1858" s="39" t="s">
        <v>3584</v>
      </c>
    </row>
    <row r="1859" spans="36:40" x14ac:dyDescent="0.25">
      <c r="AJ1859" s="21">
        <v>1307</v>
      </c>
      <c r="AK1859" s="30" t="e">
        <f t="shared" ref="AK1859:AK1922" si="94">AK1858+1</f>
        <v>#REF!</v>
      </c>
      <c r="AL1859" s="30" t="e">
        <f t="shared" si="93"/>
        <v>#REF!</v>
      </c>
      <c r="AM1859" s="31" t="s">
        <v>3585</v>
      </c>
      <c r="AN1859" s="32" t="s">
        <v>3586</v>
      </c>
    </row>
    <row r="1860" spans="36:40" x14ac:dyDescent="0.25">
      <c r="AJ1860" s="21">
        <v>1307</v>
      </c>
      <c r="AK1860" s="30" t="e">
        <f t="shared" si="94"/>
        <v>#REF!</v>
      </c>
      <c r="AL1860" s="30" t="e">
        <f t="shared" si="93"/>
        <v>#REF!</v>
      </c>
      <c r="AM1860" s="38" t="s">
        <v>3587</v>
      </c>
      <c r="AN1860" s="39" t="s">
        <v>3588</v>
      </c>
    </row>
    <row r="1861" spans="36:40" x14ac:dyDescent="0.25">
      <c r="AJ1861" s="21">
        <v>1307</v>
      </c>
      <c r="AK1861" s="30" t="e">
        <f t="shared" si="94"/>
        <v>#REF!</v>
      </c>
      <c r="AL1861" s="30" t="e">
        <f t="shared" si="93"/>
        <v>#REF!</v>
      </c>
      <c r="AM1861" s="31" t="s">
        <v>3589</v>
      </c>
      <c r="AN1861" s="32" t="s">
        <v>3590</v>
      </c>
    </row>
    <row r="1862" spans="36:40" x14ac:dyDescent="0.25">
      <c r="AJ1862" s="21">
        <v>1307</v>
      </c>
      <c r="AK1862" s="30" t="e">
        <f t="shared" si="94"/>
        <v>#REF!</v>
      </c>
      <c r="AL1862" s="30" t="e">
        <f t="shared" si="93"/>
        <v>#REF!</v>
      </c>
      <c r="AM1862" s="38" t="s">
        <v>3591</v>
      </c>
      <c r="AN1862" s="39" t="s">
        <v>3592</v>
      </c>
    </row>
    <row r="1863" spans="36:40" x14ac:dyDescent="0.25">
      <c r="AJ1863" s="21">
        <v>1307</v>
      </c>
      <c r="AK1863" s="30" t="e">
        <f t="shared" si="94"/>
        <v>#REF!</v>
      </c>
      <c r="AL1863" s="30" t="e">
        <f t="shared" si="93"/>
        <v>#REF!</v>
      </c>
      <c r="AM1863" s="31" t="s">
        <v>3593</v>
      </c>
      <c r="AN1863" s="32" t="s">
        <v>3594</v>
      </c>
    </row>
    <row r="1864" spans="36:40" x14ac:dyDescent="0.25">
      <c r="AJ1864" s="21">
        <v>1307</v>
      </c>
      <c r="AK1864" s="30" t="e">
        <f t="shared" si="94"/>
        <v>#REF!</v>
      </c>
      <c r="AL1864" s="30" t="e">
        <f t="shared" si="93"/>
        <v>#REF!</v>
      </c>
      <c r="AM1864" s="38" t="s">
        <v>3595</v>
      </c>
      <c r="AN1864" s="39" t="s">
        <v>3596</v>
      </c>
    </row>
    <row r="1865" spans="36:40" x14ac:dyDescent="0.25">
      <c r="AJ1865" s="21">
        <v>1307</v>
      </c>
      <c r="AK1865" s="30" t="e">
        <f t="shared" si="94"/>
        <v>#REF!</v>
      </c>
      <c r="AL1865" s="30" t="e">
        <f t="shared" si="93"/>
        <v>#REF!</v>
      </c>
      <c r="AM1865" s="31" t="s">
        <v>3597</v>
      </c>
      <c r="AN1865" s="32" t="s">
        <v>3598</v>
      </c>
    </row>
    <row r="1866" spans="36:40" x14ac:dyDescent="0.25">
      <c r="AJ1866" s="21">
        <v>1307</v>
      </c>
      <c r="AK1866" s="30" t="e">
        <f t="shared" si="94"/>
        <v>#REF!</v>
      </c>
      <c r="AL1866" s="30" t="e">
        <f t="shared" si="93"/>
        <v>#REF!</v>
      </c>
      <c r="AM1866" s="38" t="s">
        <v>3599</v>
      </c>
      <c r="AN1866" s="39" t="s">
        <v>3600</v>
      </c>
    </row>
    <row r="1867" spans="36:40" x14ac:dyDescent="0.25">
      <c r="AJ1867" s="21">
        <v>1307</v>
      </c>
      <c r="AK1867" s="30" t="e">
        <f t="shared" si="94"/>
        <v>#REF!</v>
      </c>
      <c r="AL1867" s="30" t="e">
        <f t="shared" si="93"/>
        <v>#REF!</v>
      </c>
      <c r="AM1867" s="31" t="s">
        <v>3601</v>
      </c>
      <c r="AN1867" s="32" t="s">
        <v>3602</v>
      </c>
    </row>
    <row r="1868" spans="36:40" x14ac:dyDescent="0.25">
      <c r="AJ1868" s="21">
        <v>1307</v>
      </c>
      <c r="AK1868" s="30" t="e">
        <f t="shared" si="94"/>
        <v>#REF!</v>
      </c>
      <c r="AL1868" s="30" t="e">
        <f t="shared" si="93"/>
        <v>#REF!</v>
      </c>
      <c r="AM1868" s="38" t="s">
        <v>3603</v>
      </c>
      <c r="AN1868" s="39" t="s">
        <v>3604</v>
      </c>
    </row>
    <row r="1869" spans="36:40" x14ac:dyDescent="0.25">
      <c r="AJ1869" s="21">
        <v>1307</v>
      </c>
      <c r="AK1869" s="30" t="e">
        <f t="shared" si="94"/>
        <v>#REF!</v>
      </c>
      <c r="AL1869" s="30" t="e">
        <f t="shared" si="93"/>
        <v>#REF!</v>
      </c>
      <c r="AM1869" s="31" t="s">
        <v>3605</v>
      </c>
      <c r="AN1869" s="32" t="s">
        <v>3606</v>
      </c>
    </row>
    <row r="1870" spans="36:40" x14ac:dyDescent="0.25">
      <c r="AJ1870" s="21">
        <v>1308</v>
      </c>
      <c r="AK1870" s="30" t="e">
        <f t="shared" si="94"/>
        <v>#REF!</v>
      </c>
      <c r="AL1870" s="30" t="e">
        <f t="shared" si="93"/>
        <v>#REF!</v>
      </c>
      <c r="AM1870" s="38" t="s">
        <v>6101</v>
      </c>
      <c r="AN1870" s="39" t="s">
        <v>3607</v>
      </c>
    </row>
    <row r="1871" spans="36:40" x14ac:dyDescent="0.25">
      <c r="AJ1871" s="21">
        <v>1308</v>
      </c>
      <c r="AK1871" s="30" t="e">
        <f t="shared" si="94"/>
        <v>#REF!</v>
      </c>
      <c r="AL1871" s="30" t="e">
        <f t="shared" si="93"/>
        <v>#REF!</v>
      </c>
      <c r="AM1871" s="31" t="s">
        <v>6102</v>
      </c>
      <c r="AN1871" s="32" t="s">
        <v>3608</v>
      </c>
    </row>
    <row r="1872" spans="36:40" x14ac:dyDescent="0.25">
      <c r="AJ1872" s="21">
        <v>1308</v>
      </c>
      <c r="AK1872" s="30" t="e">
        <f t="shared" si="94"/>
        <v>#REF!</v>
      </c>
      <c r="AL1872" s="30" t="e">
        <f t="shared" si="93"/>
        <v>#REF!</v>
      </c>
      <c r="AM1872" s="38" t="s">
        <v>6103</v>
      </c>
      <c r="AN1872" s="39" t="s">
        <v>3609</v>
      </c>
    </row>
    <row r="1873" spans="36:40" x14ac:dyDescent="0.25">
      <c r="AJ1873" s="21">
        <v>1308</v>
      </c>
      <c r="AK1873" s="30" t="e">
        <f t="shared" si="94"/>
        <v>#REF!</v>
      </c>
      <c r="AL1873" s="30" t="e">
        <f t="shared" si="93"/>
        <v>#REF!</v>
      </c>
      <c r="AM1873" s="31" t="s">
        <v>6104</v>
      </c>
      <c r="AN1873" s="32" t="s">
        <v>3610</v>
      </c>
    </row>
    <row r="1874" spans="36:40" x14ac:dyDescent="0.25">
      <c r="AJ1874" s="21">
        <v>1309</v>
      </c>
      <c r="AK1874" s="30" t="e">
        <f t="shared" si="94"/>
        <v>#REF!</v>
      </c>
      <c r="AL1874" s="30" t="e">
        <f t="shared" si="93"/>
        <v>#REF!</v>
      </c>
      <c r="AM1874" s="38" t="s">
        <v>3611</v>
      </c>
      <c r="AN1874" s="39" t="s">
        <v>3612</v>
      </c>
    </row>
    <row r="1875" spans="36:40" x14ac:dyDescent="0.25">
      <c r="AJ1875" s="21">
        <v>1309</v>
      </c>
      <c r="AK1875" s="30" t="e">
        <f t="shared" si="94"/>
        <v>#REF!</v>
      </c>
      <c r="AL1875" s="30" t="e">
        <f t="shared" si="93"/>
        <v>#REF!</v>
      </c>
      <c r="AM1875" s="31" t="s">
        <v>3613</v>
      </c>
      <c r="AN1875" s="32" t="s">
        <v>3614</v>
      </c>
    </row>
    <row r="1876" spans="36:40" x14ac:dyDescent="0.25">
      <c r="AJ1876" s="21">
        <v>1309</v>
      </c>
      <c r="AK1876" s="30" t="e">
        <f t="shared" si="94"/>
        <v>#REF!</v>
      </c>
      <c r="AL1876" s="30" t="e">
        <f t="shared" si="93"/>
        <v>#REF!</v>
      </c>
      <c r="AM1876" s="38" t="s">
        <v>1586</v>
      </c>
      <c r="AN1876" s="39" t="s">
        <v>3615</v>
      </c>
    </row>
    <row r="1877" spans="36:40" x14ac:dyDescent="0.25">
      <c r="AJ1877" s="21">
        <v>1309</v>
      </c>
      <c r="AK1877" s="30" t="e">
        <f t="shared" si="94"/>
        <v>#REF!</v>
      </c>
      <c r="AL1877" s="30" t="e">
        <f t="shared" si="93"/>
        <v>#REF!</v>
      </c>
      <c r="AM1877" s="31" t="s">
        <v>3616</v>
      </c>
      <c r="AN1877" s="32" t="s">
        <v>3617</v>
      </c>
    </row>
    <row r="1878" spans="36:40" x14ac:dyDescent="0.25">
      <c r="AJ1878" s="21">
        <v>1309</v>
      </c>
      <c r="AK1878" s="30" t="e">
        <f t="shared" si="94"/>
        <v>#REF!</v>
      </c>
      <c r="AL1878" s="30" t="e">
        <f t="shared" si="93"/>
        <v>#REF!</v>
      </c>
      <c r="AM1878" s="38" t="s">
        <v>3618</v>
      </c>
      <c r="AN1878" s="39" t="s">
        <v>3619</v>
      </c>
    </row>
    <row r="1879" spans="36:40" x14ac:dyDescent="0.25">
      <c r="AJ1879" s="21">
        <v>1309</v>
      </c>
      <c r="AK1879" s="30" t="e">
        <f t="shared" si="94"/>
        <v>#REF!</v>
      </c>
      <c r="AL1879" s="30" t="e">
        <f t="shared" si="93"/>
        <v>#REF!</v>
      </c>
      <c r="AM1879" s="31" t="s">
        <v>3620</v>
      </c>
      <c r="AN1879" s="32" t="s">
        <v>3621</v>
      </c>
    </row>
    <row r="1880" spans="36:40" x14ac:dyDescent="0.25">
      <c r="AJ1880" s="21">
        <v>1309</v>
      </c>
      <c r="AK1880" s="30" t="e">
        <f t="shared" si="94"/>
        <v>#REF!</v>
      </c>
      <c r="AL1880" s="30" t="e">
        <f t="shared" si="93"/>
        <v>#REF!</v>
      </c>
      <c r="AM1880" s="38" t="s">
        <v>3622</v>
      </c>
      <c r="AN1880" s="39" t="s">
        <v>3623</v>
      </c>
    </row>
    <row r="1881" spans="36:40" x14ac:dyDescent="0.25">
      <c r="AJ1881" s="21">
        <v>1309</v>
      </c>
      <c r="AK1881" s="30" t="e">
        <f t="shared" si="94"/>
        <v>#REF!</v>
      </c>
      <c r="AL1881" s="30" t="e">
        <f t="shared" si="93"/>
        <v>#REF!</v>
      </c>
      <c r="AM1881" s="31" t="s">
        <v>3624</v>
      </c>
      <c r="AN1881" s="32" t="s">
        <v>3625</v>
      </c>
    </row>
    <row r="1882" spans="36:40" x14ac:dyDescent="0.25">
      <c r="AJ1882" s="21">
        <v>1309</v>
      </c>
      <c r="AK1882" s="30" t="e">
        <f t="shared" si="94"/>
        <v>#REF!</v>
      </c>
      <c r="AL1882" s="30" t="e">
        <f t="shared" si="93"/>
        <v>#REF!</v>
      </c>
      <c r="AM1882" s="38" t="s">
        <v>3626</v>
      </c>
      <c r="AN1882" s="39" t="s">
        <v>3627</v>
      </c>
    </row>
    <row r="1883" spans="36:40" x14ac:dyDescent="0.25">
      <c r="AJ1883" s="21">
        <v>1309</v>
      </c>
      <c r="AK1883" s="30" t="e">
        <f t="shared" si="94"/>
        <v>#REF!</v>
      </c>
      <c r="AL1883" s="30" t="e">
        <f t="shared" si="93"/>
        <v>#REF!</v>
      </c>
      <c r="AM1883" s="31" t="s">
        <v>3628</v>
      </c>
      <c r="AN1883" s="32" t="s">
        <v>3629</v>
      </c>
    </row>
    <row r="1884" spans="36:40" x14ac:dyDescent="0.25">
      <c r="AJ1884" s="21">
        <v>1309</v>
      </c>
      <c r="AK1884" s="30" t="e">
        <f t="shared" si="94"/>
        <v>#REF!</v>
      </c>
      <c r="AL1884" s="30" t="e">
        <f t="shared" si="93"/>
        <v>#REF!</v>
      </c>
      <c r="AM1884" s="38" t="s">
        <v>159</v>
      </c>
      <c r="AN1884" s="39" t="s">
        <v>3630</v>
      </c>
    </row>
    <row r="1885" spans="36:40" x14ac:dyDescent="0.25">
      <c r="AJ1885" s="21">
        <v>1309</v>
      </c>
      <c r="AK1885" s="30" t="e">
        <f t="shared" si="94"/>
        <v>#REF!</v>
      </c>
      <c r="AL1885" s="30" t="e">
        <f t="shared" si="93"/>
        <v>#REF!</v>
      </c>
      <c r="AM1885" s="31" t="s">
        <v>3631</v>
      </c>
      <c r="AN1885" s="32" t="s">
        <v>3632</v>
      </c>
    </row>
    <row r="1886" spans="36:40" x14ac:dyDescent="0.25">
      <c r="AJ1886" s="21">
        <v>1310</v>
      </c>
      <c r="AK1886" s="30" t="e">
        <f t="shared" si="94"/>
        <v>#REF!</v>
      </c>
      <c r="AL1886" s="30" t="e">
        <f t="shared" si="93"/>
        <v>#REF!</v>
      </c>
      <c r="AM1886" s="38" t="s">
        <v>3633</v>
      </c>
      <c r="AN1886" s="39" t="s">
        <v>3634</v>
      </c>
    </row>
    <row r="1887" spans="36:40" x14ac:dyDescent="0.25">
      <c r="AJ1887" s="21">
        <v>1310</v>
      </c>
      <c r="AK1887" s="30" t="e">
        <f t="shared" si="94"/>
        <v>#REF!</v>
      </c>
      <c r="AL1887" s="30" t="e">
        <f t="shared" si="93"/>
        <v>#REF!</v>
      </c>
      <c r="AM1887" s="31" t="s">
        <v>3635</v>
      </c>
      <c r="AN1887" s="32" t="s">
        <v>3636</v>
      </c>
    </row>
    <row r="1888" spans="36:40" x14ac:dyDescent="0.25">
      <c r="AJ1888" s="21">
        <v>1310</v>
      </c>
      <c r="AK1888" s="30" t="e">
        <f t="shared" si="94"/>
        <v>#REF!</v>
      </c>
      <c r="AL1888" s="30" t="e">
        <f t="shared" si="93"/>
        <v>#REF!</v>
      </c>
      <c r="AM1888" s="38" t="s">
        <v>3637</v>
      </c>
      <c r="AN1888" s="39" t="s">
        <v>3638</v>
      </c>
    </row>
    <row r="1889" spans="36:40" x14ac:dyDescent="0.25">
      <c r="AJ1889" s="21">
        <v>1310</v>
      </c>
      <c r="AK1889" s="30" t="e">
        <f t="shared" si="94"/>
        <v>#REF!</v>
      </c>
      <c r="AL1889" s="30" t="e">
        <f t="shared" si="93"/>
        <v>#REF!</v>
      </c>
      <c r="AM1889" s="31" t="s">
        <v>3639</v>
      </c>
      <c r="AN1889" s="32" t="s">
        <v>3640</v>
      </c>
    </row>
    <row r="1890" spans="36:40" x14ac:dyDescent="0.25">
      <c r="AJ1890" s="21">
        <v>1310</v>
      </c>
      <c r="AK1890" s="30" t="e">
        <f t="shared" si="94"/>
        <v>#REF!</v>
      </c>
      <c r="AL1890" s="30" t="e">
        <f t="shared" si="93"/>
        <v>#REF!</v>
      </c>
      <c r="AM1890" s="38" t="s">
        <v>3641</v>
      </c>
      <c r="AN1890" s="39" t="s">
        <v>3642</v>
      </c>
    </row>
    <row r="1891" spans="36:40" x14ac:dyDescent="0.25">
      <c r="AJ1891" s="21">
        <v>1310</v>
      </c>
      <c r="AK1891" s="30" t="e">
        <f t="shared" si="94"/>
        <v>#REF!</v>
      </c>
      <c r="AL1891" s="30" t="e">
        <f t="shared" si="93"/>
        <v>#REF!</v>
      </c>
      <c r="AM1891" s="31" t="s">
        <v>959</v>
      </c>
      <c r="AN1891" s="32" t="s">
        <v>3643</v>
      </c>
    </row>
    <row r="1892" spans="36:40" x14ac:dyDescent="0.25">
      <c r="AJ1892" s="21">
        <v>1310</v>
      </c>
      <c r="AK1892" s="30" t="e">
        <f t="shared" si="94"/>
        <v>#REF!</v>
      </c>
      <c r="AL1892" s="30" t="e">
        <f t="shared" si="93"/>
        <v>#REF!</v>
      </c>
      <c r="AM1892" s="38" t="s">
        <v>1625</v>
      </c>
      <c r="AN1892" s="39" t="s">
        <v>3644</v>
      </c>
    </row>
    <row r="1893" spans="36:40" x14ac:dyDescent="0.25">
      <c r="AJ1893" s="21">
        <v>1310</v>
      </c>
      <c r="AK1893" s="30" t="e">
        <f t="shared" si="94"/>
        <v>#REF!</v>
      </c>
      <c r="AL1893" s="30" t="e">
        <f t="shared" si="93"/>
        <v>#REF!</v>
      </c>
      <c r="AM1893" s="31" t="s">
        <v>3645</v>
      </c>
      <c r="AN1893" s="32" t="s">
        <v>3646</v>
      </c>
    </row>
    <row r="1894" spans="36:40" x14ac:dyDescent="0.25">
      <c r="AJ1894" s="21">
        <v>1310</v>
      </c>
      <c r="AK1894" s="30" t="e">
        <f t="shared" si="94"/>
        <v>#REF!</v>
      </c>
      <c r="AL1894" s="30" t="e">
        <f t="shared" si="93"/>
        <v>#REF!</v>
      </c>
      <c r="AM1894" s="38" t="s">
        <v>1207</v>
      </c>
      <c r="AN1894" s="39" t="s">
        <v>3647</v>
      </c>
    </row>
    <row r="1895" spans="36:40" x14ac:dyDescent="0.25">
      <c r="AJ1895" s="21">
        <v>1310</v>
      </c>
      <c r="AK1895" s="30" t="e">
        <f t="shared" si="94"/>
        <v>#REF!</v>
      </c>
      <c r="AL1895" s="30" t="e">
        <f t="shared" si="93"/>
        <v>#REF!</v>
      </c>
      <c r="AM1895" s="31" t="s">
        <v>1327</v>
      </c>
      <c r="AN1895" s="32" t="s">
        <v>3648</v>
      </c>
    </row>
    <row r="1896" spans="36:40" x14ac:dyDescent="0.25">
      <c r="AJ1896" s="21">
        <v>1310</v>
      </c>
      <c r="AK1896" s="30" t="e">
        <f t="shared" si="94"/>
        <v>#REF!</v>
      </c>
      <c r="AL1896" s="30" t="e">
        <f t="shared" si="93"/>
        <v>#REF!</v>
      </c>
      <c r="AM1896" s="38" t="s">
        <v>3649</v>
      </c>
      <c r="AN1896" s="39" t="s">
        <v>3650</v>
      </c>
    </row>
    <row r="1897" spans="36:40" x14ac:dyDescent="0.25">
      <c r="AJ1897" s="21">
        <v>1310</v>
      </c>
      <c r="AK1897" s="30" t="e">
        <f t="shared" si="94"/>
        <v>#REF!</v>
      </c>
      <c r="AL1897" s="30" t="e">
        <f t="shared" si="93"/>
        <v>#REF!</v>
      </c>
      <c r="AM1897" s="31" t="s">
        <v>3651</v>
      </c>
      <c r="AN1897" s="32" t="s">
        <v>3652</v>
      </c>
    </row>
    <row r="1898" spans="36:40" x14ac:dyDescent="0.25">
      <c r="AJ1898" s="21">
        <v>1310</v>
      </c>
      <c r="AK1898" s="30" t="e">
        <f t="shared" si="94"/>
        <v>#REF!</v>
      </c>
      <c r="AL1898" s="30" t="e">
        <f t="shared" si="93"/>
        <v>#REF!</v>
      </c>
      <c r="AM1898" s="38" t="s">
        <v>3653</v>
      </c>
      <c r="AN1898" s="39" t="s">
        <v>3654</v>
      </c>
    </row>
    <row r="1899" spans="36:40" x14ac:dyDescent="0.25">
      <c r="AJ1899" s="21">
        <v>1310</v>
      </c>
      <c r="AK1899" s="30" t="e">
        <f t="shared" si="94"/>
        <v>#REF!</v>
      </c>
      <c r="AL1899" s="30" t="e">
        <f t="shared" si="93"/>
        <v>#REF!</v>
      </c>
      <c r="AM1899" s="31" t="s">
        <v>3655</v>
      </c>
      <c r="AN1899" s="32" t="s">
        <v>3656</v>
      </c>
    </row>
    <row r="1900" spans="36:40" x14ac:dyDescent="0.25">
      <c r="AJ1900" s="21">
        <v>1310</v>
      </c>
      <c r="AK1900" s="30" t="e">
        <f t="shared" si="94"/>
        <v>#REF!</v>
      </c>
      <c r="AL1900" s="30" t="e">
        <f t="shared" si="93"/>
        <v>#REF!</v>
      </c>
      <c r="AM1900" s="38" t="s">
        <v>3657</v>
      </c>
      <c r="AN1900" s="39" t="s">
        <v>3658</v>
      </c>
    </row>
    <row r="1901" spans="36:40" x14ac:dyDescent="0.25">
      <c r="AJ1901" s="21">
        <v>1310</v>
      </c>
      <c r="AK1901" s="30" t="e">
        <f t="shared" si="94"/>
        <v>#REF!</v>
      </c>
      <c r="AL1901" s="30" t="e">
        <f t="shared" si="93"/>
        <v>#REF!</v>
      </c>
      <c r="AM1901" s="31" t="s">
        <v>3659</v>
      </c>
      <c r="AN1901" s="32" t="s">
        <v>3660</v>
      </c>
    </row>
    <row r="1902" spans="36:40" x14ac:dyDescent="0.25">
      <c r="AJ1902" s="21">
        <v>1310</v>
      </c>
      <c r="AK1902" s="30" t="e">
        <f t="shared" si="94"/>
        <v>#REF!</v>
      </c>
      <c r="AL1902" s="30" t="e">
        <f t="shared" si="93"/>
        <v>#REF!</v>
      </c>
      <c r="AM1902" s="38" t="s">
        <v>1288</v>
      </c>
      <c r="AN1902" s="39" t="s">
        <v>3661</v>
      </c>
    </row>
    <row r="1903" spans="36:40" x14ac:dyDescent="0.25">
      <c r="AJ1903" s="21">
        <v>1310</v>
      </c>
      <c r="AK1903" s="30" t="e">
        <f t="shared" si="94"/>
        <v>#REF!</v>
      </c>
      <c r="AL1903" s="30" t="e">
        <f t="shared" si="93"/>
        <v>#REF!</v>
      </c>
      <c r="AM1903" s="31" t="s">
        <v>160</v>
      </c>
      <c r="AN1903" s="32" t="s">
        <v>3662</v>
      </c>
    </row>
    <row r="1904" spans="36:40" x14ac:dyDescent="0.25">
      <c r="AJ1904" s="21">
        <v>1311</v>
      </c>
      <c r="AK1904" s="30" t="e">
        <f t="shared" si="94"/>
        <v>#REF!</v>
      </c>
      <c r="AL1904" s="30" t="e">
        <f t="shared" si="93"/>
        <v>#REF!</v>
      </c>
      <c r="AM1904" s="38" t="s">
        <v>3663</v>
      </c>
      <c r="AN1904" s="39" t="s">
        <v>3664</v>
      </c>
    </row>
    <row r="1905" spans="36:40" x14ac:dyDescent="0.25">
      <c r="AJ1905" s="21">
        <v>1311</v>
      </c>
      <c r="AK1905" s="30" t="e">
        <f t="shared" si="94"/>
        <v>#REF!</v>
      </c>
      <c r="AL1905" s="30" t="e">
        <f t="shared" si="93"/>
        <v>#REF!</v>
      </c>
      <c r="AM1905" s="31" t="s">
        <v>3665</v>
      </c>
      <c r="AN1905" s="32" t="s">
        <v>3666</v>
      </c>
    </row>
    <row r="1906" spans="36:40" x14ac:dyDescent="0.25">
      <c r="AJ1906" s="21">
        <v>1311</v>
      </c>
      <c r="AK1906" s="30" t="e">
        <f t="shared" si="94"/>
        <v>#REF!</v>
      </c>
      <c r="AL1906" s="30" t="e">
        <f t="shared" si="93"/>
        <v>#REF!</v>
      </c>
      <c r="AM1906" s="38" t="s">
        <v>3667</v>
      </c>
      <c r="AN1906" s="39" t="s">
        <v>3668</v>
      </c>
    </row>
    <row r="1907" spans="36:40" x14ac:dyDescent="0.25">
      <c r="AJ1907" s="21">
        <v>1311</v>
      </c>
      <c r="AK1907" s="30" t="e">
        <f t="shared" si="94"/>
        <v>#REF!</v>
      </c>
      <c r="AL1907" s="30" t="e">
        <f t="shared" si="93"/>
        <v>#REF!</v>
      </c>
      <c r="AM1907" s="31" t="s">
        <v>3669</v>
      </c>
      <c r="AN1907" s="32" t="s">
        <v>3670</v>
      </c>
    </row>
    <row r="1908" spans="36:40" x14ac:dyDescent="0.25">
      <c r="AJ1908" s="21">
        <v>1311</v>
      </c>
      <c r="AK1908" s="30" t="e">
        <f t="shared" si="94"/>
        <v>#REF!</v>
      </c>
      <c r="AL1908" s="30" t="e">
        <f t="shared" si="93"/>
        <v>#REF!</v>
      </c>
      <c r="AM1908" s="38" t="s">
        <v>3671</v>
      </c>
      <c r="AN1908" s="39" t="s">
        <v>3672</v>
      </c>
    </row>
    <row r="1909" spans="36:40" x14ac:dyDescent="0.25">
      <c r="AJ1909" s="21">
        <v>1311</v>
      </c>
      <c r="AK1909" s="30" t="e">
        <f t="shared" si="94"/>
        <v>#REF!</v>
      </c>
      <c r="AL1909" s="30" t="e">
        <f t="shared" si="93"/>
        <v>#REF!</v>
      </c>
      <c r="AM1909" s="31" t="s">
        <v>3673</v>
      </c>
      <c r="AN1909" s="32" t="s">
        <v>3674</v>
      </c>
    </row>
    <row r="1910" spans="36:40" x14ac:dyDescent="0.25">
      <c r="AJ1910" s="21">
        <v>1311</v>
      </c>
      <c r="AK1910" s="30" t="e">
        <f t="shared" si="94"/>
        <v>#REF!</v>
      </c>
      <c r="AL1910" s="30" t="e">
        <f t="shared" si="93"/>
        <v>#REF!</v>
      </c>
      <c r="AM1910" s="38" t="s">
        <v>1349</v>
      </c>
      <c r="AN1910" s="39" t="s">
        <v>3675</v>
      </c>
    </row>
    <row r="1911" spans="36:40" x14ac:dyDescent="0.25">
      <c r="AJ1911" s="21">
        <v>1311</v>
      </c>
      <c r="AK1911" s="30" t="e">
        <f t="shared" si="94"/>
        <v>#REF!</v>
      </c>
      <c r="AL1911" s="30" t="e">
        <f t="shared" si="93"/>
        <v>#REF!</v>
      </c>
      <c r="AM1911" s="31" t="s">
        <v>3676</v>
      </c>
      <c r="AN1911" s="32" t="s">
        <v>3677</v>
      </c>
    </row>
    <row r="1912" spans="36:40" x14ac:dyDescent="0.25">
      <c r="AJ1912" s="21">
        <v>1311</v>
      </c>
      <c r="AK1912" s="30" t="e">
        <f t="shared" si="94"/>
        <v>#REF!</v>
      </c>
      <c r="AL1912" s="30" t="e">
        <f t="shared" si="93"/>
        <v>#REF!</v>
      </c>
      <c r="AM1912" s="38" t="s">
        <v>1625</v>
      </c>
      <c r="AN1912" s="39" t="s">
        <v>3678</v>
      </c>
    </row>
    <row r="1913" spans="36:40" x14ac:dyDescent="0.25">
      <c r="AJ1913" s="21">
        <v>1311</v>
      </c>
      <c r="AK1913" s="30" t="e">
        <f t="shared" si="94"/>
        <v>#REF!</v>
      </c>
      <c r="AL1913" s="30" t="e">
        <f t="shared" si="93"/>
        <v>#REF!</v>
      </c>
      <c r="AM1913" s="31" t="s">
        <v>3679</v>
      </c>
      <c r="AN1913" s="32" t="s">
        <v>3680</v>
      </c>
    </row>
    <row r="1914" spans="36:40" x14ac:dyDescent="0.25">
      <c r="AJ1914" s="21">
        <v>1311</v>
      </c>
      <c r="AK1914" s="30" t="e">
        <f t="shared" si="94"/>
        <v>#REF!</v>
      </c>
      <c r="AL1914" s="30" t="e">
        <f t="shared" si="93"/>
        <v>#REF!</v>
      </c>
      <c r="AM1914" s="38" t="s">
        <v>3681</v>
      </c>
      <c r="AN1914" s="39" t="s">
        <v>3682</v>
      </c>
    </row>
    <row r="1915" spans="36:40" x14ac:dyDescent="0.25">
      <c r="AJ1915" s="21">
        <v>1311</v>
      </c>
      <c r="AK1915" s="30" t="e">
        <f t="shared" si="94"/>
        <v>#REF!</v>
      </c>
      <c r="AL1915" s="30" t="e">
        <f t="shared" si="93"/>
        <v>#REF!</v>
      </c>
      <c r="AM1915" s="31" t="s">
        <v>1263</v>
      </c>
      <c r="AN1915" s="32" t="s">
        <v>3683</v>
      </c>
    </row>
    <row r="1916" spans="36:40" x14ac:dyDescent="0.25">
      <c r="AJ1916" s="21">
        <v>1311</v>
      </c>
      <c r="AK1916" s="30" t="e">
        <f t="shared" si="94"/>
        <v>#REF!</v>
      </c>
      <c r="AL1916" s="30" t="e">
        <f t="shared" si="93"/>
        <v>#REF!</v>
      </c>
      <c r="AM1916" s="38" t="s">
        <v>3684</v>
      </c>
      <c r="AN1916" s="39" t="s">
        <v>3685</v>
      </c>
    </row>
    <row r="1917" spans="36:40" x14ac:dyDescent="0.25">
      <c r="AJ1917" s="21">
        <v>1311</v>
      </c>
      <c r="AK1917" s="30" t="e">
        <f t="shared" si="94"/>
        <v>#REF!</v>
      </c>
      <c r="AL1917" s="30" t="e">
        <f t="shared" si="93"/>
        <v>#REF!</v>
      </c>
      <c r="AM1917" s="31" t="s">
        <v>3686</v>
      </c>
      <c r="AN1917" s="32" t="s">
        <v>3687</v>
      </c>
    </row>
    <row r="1918" spans="36:40" x14ac:dyDescent="0.25">
      <c r="AJ1918" s="21">
        <v>1311</v>
      </c>
      <c r="AK1918" s="30" t="e">
        <f t="shared" si="94"/>
        <v>#REF!</v>
      </c>
      <c r="AL1918" s="30" t="e">
        <f t="shared" si="93"/>
        <v>#REF!</v>
      </c>
      <c r="AM1918" s="38" t="s">
        <v>3688</v>
      </c>
      <c r="AN1918" s="39" t="s">
        <v>3689</v>
      </c>
    </row>
    <row r="1919" spans="36:40" x14ac:dyDescent="0.25">
      <c r="AJ1919" s="21">
        <v>1311</v>
      </c>
      <c r="AK1919" s="30" t="e">
        <f t="shared" si="94"/>
        <v>#REF!</v>
      </c>
      <c r="AL1919" s="30" t="e">
        <f t="shared" si="93"/>
        <v>#REF!</v>
      </c>
      <c r="AM1919" s="31" t="s">
        <v>3690</v>
      </c>
      <c r="AN1919" s="32" t="s">
        <v>3691</v>
      </c>
    </row>
    <row r="1920" spans="36:40" x14ac:dyDescent="0.25">
      <c r="AJ1920" s="21">
        <v>1311</v>
      </c>
      <c r="AK1920" s="30" t="e">
        <f t="shared" si="94"/>
        <v>#REF!</v>
      </c>
      <c r="AL1920" s="30" t="e">
        <f t="shared" si="93"/>
        <v>#REF!</v>
      </c>
      <c r="AM1920" s="38" t="s">
        <v>3692</v>
      </c>
      <c r="AN1920" s="39" t="s">
        <v>3693</v>
      </c>
    </row>
    <row r="1921" spans="36:40" x14ac:dyDescent="0.25">
      <c r="AJ1921" s="21">
        <v>1311</v>
      </c>
      <c r="AK1921" s="30" t="e">
        <f t="shared" si="94"/>
        <v>#REF!</v>
      </c>
      <c r="AL1921" s="30" t="e">
        <f t="shared" si="93"/>
        <v>#REF!</v>
      </c>
      <c r="AM1921" s="31" t="s">
        <v>2310</v>
      </c>
      <c r="AN1921" s="32" t="s">
        <v>3694</v>
      </c>
    </row>
    <row r="1922" spans="36:40" x14ac:dyDescent="0.25">
      <c r="AJ1922" s="21">
        <v>1311</v>
      </c>
      <c r="AK1922" s="30" t="e">
        <f t="shared" si="94"/>
        <v>#REF!</v>
      </c>
      <c r="AL1922" s="30" t="e">
        <f t="shared" ref="AL1922:AL1985" si="95">CONCATENATE(AJ1922,AK1922)</f>
        <v>#REF!</v>
      </c>
      <c r="AM1922" s="38" t="s">
        <v>3695</v>
      </c>
      <c r="AN1922" s="39" t="s">
        <v>3696</v>
      </c>
    </row>
    <row r="1923" spans="36:40" x14ac:dyDescent="0.25">
      <c r="AJ1923" s="21">
        <v>1311</v>
      </c>
      <c r="AK1923" s="30" t="e">
        <f t="shared" ref="AK1923:AK1986" si="96">AK1922+1</f>
        <v>#REF!</v>
      </c>
      <c r="AL1923" s="30" t="e">
        <f t="shared" si="95"/>
        <v>#REF!</v>
      </c>
      <c r="AM1923" s="31" t="s">
        <v>3697</v>
      </c>
      <c r="AN1923" s="32" t="s">
        <v>3698</v>
      </c>
    </row>
    <row r="1924" spans="36:40" x14ac:dyDescent="0.25">
      <c r="AJ1924" s="21">
        <v>1311</v>
      </c>
      <c r="AK1924" s="30" t="e">
        <f t="shared" si="96"/>
        <v>#REF!</v>
      </c>
      <c r="AL1924" s="30" t="e">
        <f t="shared" si="95"/>
        <v>#REF!</v>
      </c>
      <c r="AM1924" s="38" t="s">
        <v>3699</v>
      </c>
      <c r="AN1924" s="39" t="s">
        <v>3700</v>
      </c>
    </row>
    <row r="1925" spans="36:40" x14ac:dyDescent="0.25">
      <c r="AJ1925" s="21">
        <v>1311</v>
      </c>
      <c r="AK1925" s="30" t="e">
        <f t="shared" si="96"/>
        <v>#REF!</v>
      </c>
      <c r="AL1925" s="30" t="e">
        <f t="shared" si="95"/>
        <v>#REF!</v>
      </c>
      <c r="AM1925" s="31" t="s">
        <v>3701</v>
      </c>
      <c r="AN1925" s="32" t="s">
        <v>3702</v>
      </c>
    </row>
    <row r="1926" spans="36:40" x14ac:dyDescent="0.25">
      <c r="AJ1926" s="21">
        <v>1311</v>
      </c>
      <c r="AK1926" s="30" t="e">
        <f t="shared" si="96"/>
        <v>#REF!</v>
      </c>
      <c r="AL1926" s="30" t="e">
        <f t="shared" si="95"/>
        <v>#REF!</v>
      </c>
      <c r="AM1926" s="38" t="s">
        <v>3703</v>
      </c>
      <c r="AN1926" s="39" t="s">
        <v>3704</v>
      </c>
    </row>
    <row r="1927" spans="36:40" x14ac:dyDescent="0.25">
      <c r="AJ1927" s="21">
        <v>1311</v>
      </c>
      <c r="AK1927" s="30" t="e">
        <f t="shared" si="96"/>
        <v>#REF!</v>
      </c>
      <c r="AL1927" s="30" t="e">
        <f t="shared" si="95"/>
        <v>#REF!</v>
      </c>
      <c r="AM1927" s="31" t="s">
        <v>162</v>
      </c>
      <c r="AN1927" s="32" t="s">
        <v>3705</v>
      </c>
    </row>
    <row r="1928" spans="36:40" x14ac:dyDescent="0.25">
      <c r="AJ1928" s="21">
        <v>1311</v>
      </c>
      <c r="AK1928" s="30" t="e">
        <f t="shared" si="96"/>
        <v>#REF!</v>
      </c>
      <c r="AL1928" s="30" t="e">
        <f t="shared" si="95"/>
        <v>#REF!</v>
      </c>
      <c r="AM1928" s="38" t="s">
        <v>3706</v>
      </c>
      <c r="AN1928" s="39" t="s">
        <v>3707</v>
      </c>
    </row>
    <row r="1929" spans="36:40" x14ac:dyDescent="0.25">
      <c r="AJ1929" s="21">
        <v>1311</v>
      </c>
      <c r="AK1929" s="30" t="e">
        <f t="shared" si="96"/>
        <v>#REF!</v>
      </c>
      <c r="AL1929" s="30" t="e">
        <f t="shared" si="95"/>
        <v>#REF!</v>
      </c>
      <c r="AM1929" s="31" t="s">
        <v>3708</v>
      </c>
      <c r="AN1929" s="32" t="s">
        <v>3709</v>
      </c>
    </row>
    <row r="1930" spans="36:40" x14ac:dyDescent="0.25">
      <c r="AJ1930" s="21">
        <v>1311</v>
      </c>
      <c r="AK1930" s="30" t="e">
        <f t="shared" si="96"/>
        <v>#REF!</v>
      </c>
      <c r="AL1930" s="30" t="e">
        <f t="shared" si="95"/>
        <v>#REF!</v>
      </c>
      <c r="AM1930" s="38" t="s">
        <v>3710</v>
      </c>
      <c r="AN1930" s="39" t="s">
        <v>3711</v>
      </c>
    </row>
    <row r="1931" spans="36:40" x14ac:dyDescent="0.25">
      <c r="AJ1931" s="21">
        <v>1311</v>
      </c>
      <c r="AK1931" s="30" t="e">
        <f t="shared" si="96"/>
        <v>#REF!</v>
      </c>
      <c r="AL1931" s="30" t="e">
        <f t="shared" si="95"/>
        <v>#REF!</v>
      </c>
      <c r="AM1931" s="31" t="s">
        <v>3712</v>
      </c>
      <c r="AN1931" s="32" t="s">
        <v>3713</v>
      </c>
    </row>
    <row r="1932" spans="36:40" x14ac:dyDescent="0.25">
      <c r="AJ1932" s="21">
        <v>1312</v>
      </c>
      <c r="AK1932" s="30" t="e">
        <f t="shared" si="96"/>
        <v>#REF!</v>
      </c>
      <c r="AL1932" s="30" t="e">
        <f t="shared" si="95"/>
        <v>#REF!</v>
      </c>
      <c r="AM1932" s="38" t="s">
        <v>3714</v>
      </c>
      <c r="AN1932" s="39" t="s">
        <v>3715</v>
      </c>
    </row>
    <row r="1933" spans="36:40" x14ac:dyDescent="0.25">
      <c r="AJ1933" s="21">
        <v>1312</v>
      </c>
      <c r="AK1933" s="30" t="e">
        <f t="shared" si="96"/>
        <v>#REF!</v>
      </c>
      <c r="AL1933" s="30" t="e">
        <f t="shared" si="95"/>
        <v>#REF!</v>
      </c>
      <c r="AM1933" s="31" t="s">
        <v>3716</v>
      </c>
      <c r="AN1933" s="32" t="s">
        <v>3717</v>
      </c>
    </row>
    <row r="1934" spans="36:40" x14ac:dyDescent="0.25">
      <c r="AJ1934" s="21">
        <v>1312</v>
      </c>
      <c r="AK1934" s="30" t="e">
        <f t="shared" si="96"/>
        <v>#REF!</v>
      </c>
      <c r="AL1934" s="30" t="e">
        <f t="shared" si="95"/>
        <v>#REF!</v>
      </c>
      <c r="AM1934" s="38" t="s">
        <v>2833</v>
      </c>
      <c r="AN1934" s="39" t="s">
        <v>3718</v>
      </c>
    </row>
    <row r="1935" spans="36:40" x14ac:dyDescent="0.25">
      <c r="AJ1935" s="21">
        <v>1312</v>
      </c>
      <c r="AK1935" s="30" t="e">
        <f t="shared" si="96"/>
        <v>#REF!</v>
      </c>
      <c r="AL1935" s="30" t="e">
        <f t="shared" si="95"/>
        <v>#REF!</v>
      </c>
      <c r="AM1935" s="31" t="s">
        <v>3719</v>
      </c>
      <c r="AN1935" s="32" t="s">
        <v>3720</v>
      </c>
    </row>
    <row r="1936" spans="36:40" x14ac:dyDescent="0.25">
      <c r="AJ1936" s="21">
        <v>1312</v>
      </c>
      <c r="AK1936" s="30" t="e">
        <f t="shared" si="96"/>
        <v>#REF!</v>
      </c>
      <c r="AL1936" s="30" t="e">
        <f t="shared" si="95"/>
        <v>#REF!</v>
      </c>
      <c r="AM1936" s="38" t="s">
        <v>6105</v>
      </c>
      <c r="AN1936" s="39" t="s">
        <v>3721</v>
      </c>
    </row>
    <row r="1937" spans="36:40" x14ac:dyDescent="0.25">
      <c r="AJ1937" s="21">
        <v>1312</v>
      </c>
      <c r="AK1937" s="30" t="e">
        <f t="shared" si="96"/>
        <v>#REF!</v>
      </c>
      <c r="AL1937" s="30" t="e">
        <f t="shared" si="95"/>
        <v>#REF!</v>
      </c>
      <c r="AM1937" s="31" t="s">
        <v>6106</v>
      </c>
      <c r="AN1937" s="32" t="s">
        <v>3722</v>
      </c>
    </row>
    <row r="1938" spans="36:40" x14ac:dyDescent="0.25">
      <c r="AJ1938" s="21">
        <v>1312</v>
      </c>
      <c r="AK1938" s="30" t="e">
        <f t="shared" si="96"/>
        <v>#REF!</v>
      </c>
      <c r="AL1938" s="30" t="e">
        <f t="shared" si="95"/>
        <v>#REF!</v>
      </c>
      <c r="AM1938" s="38" t="s">
        <v>6107</v>
      </c>
      <c r="AN1938" s="39" t="s">
        <v>3723</v>
      </c>
    </row>
    <row r="1939" spans="36:40" x14ac:dyDescent="0.25">
      <c r="AJ1939" s="21">
        <v>1313</v>
      </c>
      <c r="AK1939" s="30" t="e">
        <f t="shared" si="96"/>
        <v>#REF!</v>
      </c>
      <c r="AL1939" s="30" t="e">
        <f t="shared" si="95"/>
        <v>#REF!</v>
      </c>
      <c r="AM1939" s="31" t="s">
        <v>3724</v>
      </c>
      <c r="AN1939" s="32" t="s">
        <v>3725</v>
      </c>
    </row>
    <row r="1940" spans="36:40" x14ac:dyDescent="0.25">
      <c r="AJ1940" s="21">
        <v>1313</v>
      </c>
      <c r="AK1940" s="30" t="e">
        <f t="shared" si="96"/>
        <v>#REF!</v>
      </c>
      <c r="AL1940" s="30" t="e">
        <f t="shared" si="95"/>
        <v>#REF!</v>
      </c>
      <c r="AM1940" s="38" t="s">
        <v>3726</v>
      </c>
      <c r="AN1940" s="39" t="s">
        <v>3727</v>
      </c>
    </row>
    <row r="1941" spans="36:40" x14ac:dyDescent="0.25">
      <c r="AJ1941" s="21">
        <v>1313</v>
      </c>
      <c r="AK1941" s="30" t="e">
        <f t="shared" si="96"/>
        <v>#REF!</v>
      </c>
      <c r="AL1941" s="30" t="e">
        <f t="shared" si="95"/>
        <v>#REF!</v>
      </c>
      <c r="AM1941" s="31" t="s">
        <v>3728</v>
      </c>
      <c r="AN1941" s="32" t="s">
        <v>3729</v>
      </c>
    </row>
    <row r="1942" spans="36:40" x14ac:dyDescent="0.25">
      <c r="AJ1942" s="21">
        <v>1313</v>
      </c>
      <c r="AK1942" s="30" t="e">
        <f t="shared" si="96"/>
        <v>#REF!</v>
      </c>
      <c r="AL1942" s="30" t="e">
        <f t="shared" si="95"/>
        <v>#REF!</v>
      </c>
      <c r="AM1942" s="38" t="s">
        <v>3730</v>
      </c>
      <c r="AN1942" s="39" t="s">
        <v>3731</v>
      </c>
    </row>
    <row r="1943" spans="36:40" x14ac:dyDescent="0.25">
      <c r="AJ1943" s="21">
        <v>1313</v>
      </c>
      <c r="AK1943" s="30" t="e">
        <f t="shared" si="96"/>
        <v>#REF!</v>
      </c>
      <c r="AL1943" s="30" t="e">
        <f t="shared" si="95"/>
        <v>#REF!</v>
      </c>
      <c r="AM1943" s="31" t="s">
        <v>6108</v>
      </c>
      <c r="AN1943" s="32" t="s">
        <v>3732</v>
      </c>
    </row>
    <row r="1944" spans="36:40" x14ac:dyDescent="0.25">
      <c r="AJ1944" s="21">
        <v>1313</v>
      </c>
      <c r="AK1944" s="30" t="e">
        <f t="shared" si="96"/>
        <v>#REF!</v>
      </c>
      <c r="AL1944" s="30" t="e">
        <f t="shared" si="95"/>
        <v>#REF!</v>
      </c>
      <c r="AM1944" s="38" t="s">
        <v>6109</v>
      </c>
      <c r="AN1944" s="39" t="s">
        <v>3733</v>
      </c>
    </row>
    <row r="1945" spans="36:40" x14ac:dyDescent="0.25">
      <c r="AJ1945" s="21">
        <v>1313</v>
      </c>
      <c r="AK1945" s="30" t="e">
        <f t="shared" si="96"/>
        <v>#REF!</v>
      </c>
      <c r="AL1945" s="30" t="e">
        <f t="shared" si="95"/>
        <v>#REF!</v>
      </c>
      <c r="AM1945" s="31" t="s">
        <v>6110</v>
      </c>
      <c r="AN1945" s="32" t="s">
        <v>3734</v>
      </c>
    </row>
    <row r="1946" spans="36:40" x14ac:dyDescent="0.25">
      <c r="AJ1946" s="21">
        <v>1314</v>
      </c>
      <c r="AK1946" s="30" t="e">
        <f t="shared" si="96"/>
        <v>#REF!</v>
      </c>
      <c r="AL1946" s="30" t="e">
        <f t="shared" si="95"/>
        <v>#REF!</v>
      </c>
      <c r="AM1946" s="38" t="s">
        <v>3735</v>
      </c>
      <c r="AN1946" s="39" t="s">
        <v>3736</v>
      </c>
    </row>
    <row r="1947" spans="36:40" x14ac:dyDescent="0.25">
      <c r="AJ1947" s="21">
        <v>1314</v>
      </c>
      <c r="AK1947" s="30" t="e">
        <f t="shared" si="96"/>
        <v>#REF!</v>
      </c>
      <c r="AL1947" s="30" t="e">
        <f t="shared" si="95"/>
        <v>#REF!</v>
      </c>
      <c r="AM1947" s="31" t="s">
        <v>3737</v>
      </c>
      <c r="AN1947" s="32" t="s">
        <v>3738</v>
      </c>
    </row>
    <row r="1948" spans="36:40" x14ac:dyDescent="0.25">
      <c r="AJ1948" s="21">
        <v>1314</v>
      </c>
      <c r="AK1948" s="30" t="e">
        <f t="shared" si="96"/>
        <v>#REF!</v>
      </c>
      <c r="AL1948" s="30" t="e">
        <f t="shared" si="95"/>
        <v>#REF!</v>
      </c>
      <c r="AM1948" s="38" t="s">
        <v>3739</v>
      </c>
      <c r="AN1948" s="39" t="s">
        <v>3740</v>
      </c>
    </row>
    <row r="1949" spans="36:40" x14ac:dyDescent="0.25">
      <c r="AJ1949" s="21">
        <v>1314</v>
      </c>
      <c r="AK1949" s="30" t="e">
        <f t="shared" si="96"/>
        <v>#REF!</v>
      </c>
      <c r="AL1949" s="30" t="e">
        <f t="shared" si="95"/>
        <v>#REF!</v>
      </c>
      <c r="AM1949" s="31" t="s">
        <v>3741</v>
      </c>
      <c r="AN1949" s="32" t="s">
        <v>3742</v>
      </c>
    </row>
    <row r="1950" spans="36:40" x14ac:dyDescent="0.25">
      <c r="AJ1950" s="21">
        <v>1314</v>
      </c>
      <c r="AK1950" s="30" t="e">
        <f t="shared" si="96"/>
        <v>#REF!</v>
      </c>
      <c r="AL1950" s="30" t="e">
        <f t="shared" si="95"/>
        <v>#REF!</v>
      </c>
      <c r="AM1950" s="38" t="s">
        <v>3743</v>
      </c>
      <c r="AN1950" s="39" t="s">
        <v>3744</v>
      </c>
    </row>
    <row r="1951" spans="36:40" x14ac:dyDescent="0.25">
      <c r="AJ1951" s="21">
        <v>1314</v>
      </c>
      <c r="AK1951" s="30" t="e">
        <f t="shared" si="96"/>
        <v>#REF!</v>
      </c>
      <c r="AL1951" s="30" t="e">
        <f t="shared" si="95"/>
        <v>#REF!</v>
      </c>
      <c r="AM1951" s="31" t="s">
        <v>3745</v>
      </c>
      <c r="AN1951" s="32" t="s">
        <v>3746</v>
      </c>
    </row>
    <row r="1952" spans="36:40" x14ac:dyDescent="0.25">
      <c r="AJ1952" s="21">
        <v>1314</v>
      </c>
      <c r="AK1952" s="30" t="e">
        <f t="shared" si="96"/>
        <v>#REF!</v>
      </c>
      <c r="AL1952" s="30" t="e">
        <f t="shared" si="95"/>
        <v>#REF!</v>
      </c>
      <c r="AM1952" s="38" t="s">
        <v>995</v>
      </c>
      <c r="AN1952" s="39" t="s">
        <v>3747</v>
      </c>
    </row>
    <row r="1953" spans="36:40" x14ac:dyDescent="0.25">
      <c r="AJ1953" s="21">
        <v>1314</v>
      </c>
      <c r="AK1953" s="30" t="e">
        <f t="shared" si="96"/>
        <v>#REF!</v>
      </c>
      <c r="AL1953" s="30" t="e">
        <f t="shared" si="95"/>
        <v>#REF!</v>
      </c>
      <c r="AM1953" s="31" t="s">
        <v>3748</v>
      </c>
      <c r="AN1953" s="32" t="s">
        <v>3749</v>
      </c>
    </row>
    <row r="1954" spans="36:40" x14ac:dyDescent="0.25">
      <c r="AJ1954" s="21">
        <v>1314</v>
      </c>
      <c r="AK1954" s="30" t="e">
        <f t="shared" si="96"/>
        <v>#REF!</v>
      </c>
      <c r="AL1954" s="30" t="e">
        <f t="shared" si="95"/>
        <v>#REF!</v>
      </c>
      <c r="AM1954" s="38" t="s">
        <v>3750</v>
      </c>
      <c r="AN1954" s="39" t="s">
        <v>3751</v>
      </c>
    </row>
    <row r="1955" spans="36:40" x14ac:dyDescent="0.25">
      <c r="AJ1955" s="21">
        <v>1314</v>
      </c>
      <c r="AK1955" s="30" t="e">
        <f t="shared" si="96"/>
        <v>#REF!</v>
      </c>
      <c r="AL1955" s="30" t="e">
        <f t="shared" si="95"/>
        <v>#REF!</v>
      </c>
      <c r="AM1955" s="31" t="s">
        <v>6111</v>
      </c>
      <c r="AN1955" s="32" t="s">
        <v>3752</v>
      </c>
    </row>
    <row r="1956" spans="36:40" x14ac:dyDescent="0.25">
      <c r="AJ1956" s="21">
        <v>1314</v>
      </c>
      <c r="AK1956" s="30" t="e">
        <f t="shared" si="96"/>
        <v>#REF!</v>
      </c>
      <c r="AL1956" s="30" t="e">
        <f t="shared" si="95"/>
        <v>#REF!</v>
      </c>
      <c r="AM1956" s="38" t="s">
        <v>3753</v>
      </c>
      <c r="AN1956" s="39" t="s">
        <v>3754</v>
      </c>
    </row>
    <row r="1957" spans="36:40" x14ac:dyDescent="0.25">
      <c r="AJ1957" s="21">
        <v>1314</v>
      </c>
      <c r="AK1957" s="30" t="e">
        <f t="shared" si="96"/>
        <v>#REF!</v>
      </c>
      <c r="AL1957" s="30" t="e">
        <f t="shared" si="95"/>
        <v>#REF!</v>
      </c>
      <c r="AM1957" s="31" t="s">
        <v>6112</v>
      </c>
      <c r="AN1957" s="32" t="s">
        <v>3755</v>
      </c>
    </row>
    <row r="1958" spans="36:40" x14ac:dyDescent="0.25">
      <c r="AJ1958" s="21">
        <v>1314</v>
      </c>
      <c r="AK1958" s="30" t="e">
        <f t="shared" si="96"/>
        <v>#REF!</v>
      </c>
      <c r="AL1958" s="30" t="e">
        <f t="shared" si="95"/>
        <v>#REF!</v>
      </c>
      <c r="AM1958" s="38" t="s">
        <v>6113</v>
      </c>
      <c r="AN1958" s="39" t="s">
        <v>3756</v>
      </c>
    </row>
    <row r="1959" spans="36:40" x14ac:dyDescent="0.25">
      <c r="AJ1959" s="21">
        <v>1314</v>
      </c>
      <c r="AK1959" s="30" t="e">
        <f t="shared" si="96"/>
        <v>#REF!</v>
      </c>
      <c r="AL1959" s="30" t="e">
        <f t="shared" si="95"/>
        <v>#REF!</v>
      </c>
      <c r="AM1959" s="31" t="s">
        <v>6114</v>
      </c>
      <c r="AN1959" s="32" t="s">
        <v>3757</v>
      </c>
    </row>
    <row r="1960" spans="36:40" x14ac:dyDescent="0.25">
      <c r="AJ1960" s="21">
        <v>1315</v>
      </c>
      <c r="AK1960" s="30" t="e">
        <f t="shared" si="96"/>
        <v>#REF!</v>
      </c>
      <c r="AL1960" s="30" t="e">
        <f t="shared" si="95"/>
        <v>#REF!</v>
      </c>
      <c r="AM1960" s="38" t="s">
        <v>3758</v>
      </c>
      <c r="AN1960" s="39" t="s">
        <v>3759</v>
      </c>
    </row>
    <row r="1961" spans="36:40" x14ac:dyDescent="0.25">
      <c r="AJ1961" s="21">
        <v>1315</v>
      </c>
      <c r="AK1961" s="30" t="e">
        <f t="shared" si="96"/>
        <v>#REF!</v>
      </c>
      <c r="AL1961" s="30" t="e">
        <f t="shared" si="95"/>
        <v>#REF!</v>
      </c>
      <c r="AM1961" s="31" t="s">
        <v>3760</v>
      </c>
      <c r="AN1961" s="32" t="s">
        <v>3761</v>
      </c>
    </row>
    <row r="1962" spans="36:40" x14ac:dyDescent="0.25">
      <c r="AJ1962" s="21">
        <v>1315</v>
      </c>
      <c r="AK1962" s="30" t="e">
        <f t="shared" si="96"/>
        <v>#REF!</v>
      </c>
      <c r="AL1962" s="30" t="e">
        <f t="shared" si="95"/>
        <v>#REF!</v>
      </c>
      <c r="AM1962" s="38" t="s">
        <v>190</v>
      </c>
      <c r="AN1962" s="39" t="s">
        <v>3762</v>
      </c>
    </row>
    <row r="1963" spans="36:40" x14ac:dyDescent="0.25">
      <c r="AJ1963" s="21">
        <v>1315</v>
      </c>
      <c r="AK1963" s="30" t="e">
        <f t="shared" si="96"/>
        <v>#REF!</v>
      </c>
      <c r="AL1963" s="30" t="e">
        <f t="shared" si="95"/>
        <v>#REF!</v>
      </c>
      <c r="AM1963" s="31" t="s">
        <v>6115</v>
      </c>
      <c r="AN1963" s="32" t="s">
        <v>3763</v>
      </c>
    </row>
    <row r="1964" spans="36:40" x14ac:dyDescent="0.25">
      <c r="AJ1964" s="21">
        <v>1316</v>
      </c>
      <c r="AK1964" s="30" t="e">
        <f t="shared" si="96"/>
        <v>#REF!</v>
      </c>
      <c r="AL1964" s="30" t="e">
        <f t="shared" si="95"/>
        <v>#REF!</v>
      </c>
      <c r="AM1964" s="38" t="s">
        <v>3764</v>
      </c>
      <c r="AN1964" s="39" t="s">
        <v>3765</v>
      </c>
    </row>
    <row r="1965" spans="36:40" x14ac:dyDescent="0.25">
      <c r="AJ1965" s="21">
        <v>1316</v>
      </c>
      <c r="AK1965" s="30" t="e">
        <f t="shared" si="96"/>
        <v>#REF!</v>
      </c>
      <c r="AL1965" s="30" t="e">
        <f t="shared" si="95"/>
        <v>#REF!</v>
      </c>
      <c r="AM1965" s="31" t="s">
        <v>3531</v>
      </c>
      <c r="AN1965" s="32" t="s">
        <v>3766</v>
      </c>
    </row>
    <row r="1966" spans="36:40" x14ac:dyDescent="0.25">
      <c r="AJ1966" s="21">
        <v>1316</v>
      </c>
      <c r="AK1966" s="30" t="e">
        <f t="shared" si="96"/>
        <v>#REF!</v>
      </c>
      <c r="AL1966" s="30" t="e">
        <f t="shared" si="95"/>
        <v>#REF!</v>
      </c>
      <c r="AM1966" s="38" t="s">
        <v>3767</v>
      </c>
      <c r="AN1966" s="39" t="s">
        <v>3768</v>
      </c>
    </row>
    <row r="1967" spans="36:40" x14ac:dyDescent="0.25">
      <c r="AJ1967" s="21">
        <v>1316</v>
      </c>
      <c r="AK1967" s="30" t="e">
        <f t="shared" si="96"/>
        <v>#REF!</v>
      </c>
      <c r="AL1967" s="30" t="e">
        <f t="shared" si="95"/>
        <v>#REF!</v>
      </c>
      <c r="AM1967" s="31" t="s">
        <v>3769</v>
      </c>
      <c r="AN1967" s="32" t="s">
        <v>3770</v>
      </c>
    </row>
    <row r="1968" spans="36:40" x14ac:dyDescent="0.25">
      <c r="AJ1968" s="21">
        <v>1316</v>
      </c>
      <c r="AK1968" s="30" t="e">
        <f t="shared" si="96"/>
        <v>#REF!</v>
      </c>
      <c r="AL1968" s="30" t="e">
        <f t="shared" si="95"/>
        <v>#REF!</v>
      </c>
      <c r="AM1968" s="38" t="s">
        <v>3771</v>
      </c>
      <c r="AN1968" s="39" t="s">
        <v>3772</v>
      </c>
    </row>
    <row r="1969" spans="36:40" x14ac:dyDescent="0.25">
      <c r="AJ1969" s="21">
        <v>1316</v>
      </c>
      <c r="AK1969" s="30" t="e">
        <f t="shared" si="96"/>
        <v>#REF!</v>
      </c>
      <c r="AL1969" s="30" t="e">
        <f t="shared" si="95"/>
        <v>#REF!</v>
      </c>
      <c r="AM1969" s="31" t="s">
        <v>3773</v>
      </c>
      <c r="AN1969" s="32" t="s">
        <v>3774</v>
      </c>
    </row>
    <row r="1970" spans="36:40" x14ac:dyDescent="0.25">
      <c r="AJ1970" s="21">
        <v>1316</v>
      </c>
      <c r="AK1970" s="30" t="e">
        <f t="shared" si="96"/>
        <v>#REF!</v>
      </c>
      <c r="AL1970" s="30" t="e">
        <f t="shared" si="95"/>
        <v>#REF!</v>
      </c>
      <c r="AM1970" s="38" t="s">
        <v>770</v>
      </c>
      <c r="AN1970" s="39" t="s">
        <v>3775</v>
      </c>
    </row>
    <row r="1971" spans="36:40" x14ac:dyDescent="0.25">
      <c r="AJ1971" s="21">
        <v>1316</v>
      </c>
      <c r="AK1971" s="30" t="e">
        <f t="shared" si="96"/>
        <v>#REF!</v>
      </c>
      <c r="AL1971" s="30" t="e">
        <f t="shared" si="95"/>
        <v>#REF!</v>
      </c>
      <c r="AM1971" s="31" t="s">
        <v>3776</v>
      </c>
      <c r="AN1971" s="32" t="s">
        <v>3777</v>
      </c>
    </row>
    <row r="1972" spans="36:40" x14ac:dyDescent="0.25">
      <c r="AJ1972" s="21">
        <v>1316</v>
      </c>
      <c r="AK1972" s="30" t="e">
        <f t="shared" si="96"/>
        <v>#REF!</v>
      </c>
      <c r="AL1972" s="30" t="e">
        <f t="shared" si="95"/>
        <v>#REF!</v>
      </c>
      <c r="AM1972" s="38" t="s">
        <v>3778</v>
      </c>
      <c r="AN1972" s="39" t="s">
        <v>3779</v>
      </c>
    </row>
    <row r="1973" spans="36:40" x14ac:dyDescent="0.25">
      <c r="AJ1973" s="21">
        <v>1316</v>
      </c>
      <c r="AK1973" s="30" t="e">
        <f t="shared" si="96"/>
        <v>#REF!</v>
      </c>
      <c r="AL1973" s="30" t="e">
        <f t="shared" si="95"/>
        <v>#REF!</v>
      </c>
      <c r="AM1973" s="31" t="s">
        <v>3780</v>
      </c>
      <c r="AN1973" s="32" t="s">
        <v>3781</v>
      </c>
    </row>
    <row r="1974" spans="36:40" x14ac:dyDescent="0.25">
      <c r="AJ1974" s="21">
        <v>1316</v>
      </c>
      <c r="AK1974" s="30" t="e">
        <f t="shared" si="96"/>
        <v>#REF!</v>
      </c>
      <c r="AL1974" s="30" t="e">
        <f t="shared" si="95"/>
        <v>#REF!</v>
      </c>
      <c r="AM1974" s="38" t="s">
        <v>3782</v>
      </c>
      <c r="AN1974" s="39" t="s">
        <v>3783</v>
      </c>
    </row>
    <row r="1975" spans="36:40" x14ac:dyDescent="0.25">
      <c r="AJ1975" s="21">
        <v>1316</v>
      </c>
      <c r="AK1975" s="30" t="e">
        <f t="shared" si="96"/>
        <v>#REF!</v>
      </c>
      <c r="AL1975" s="30" t="e">
        <f t="shared" si="95"/>
        <v>#REF!</v>
      </c>
      <c r="AM1975" s="31" t="s">
        <v>1134</v>
      </c>
      <c r="AN1975" s="32" t="s">
        <v>3784</v>
      </c>
    </row>
    <row r="1976" spans="36:40" x14ac:dyDescent="0.25">
      <c r="AJ1976" s="21">
        <v>1316</v>
      </c>
      <c r="AK1976" s="30" t="e">
        <f t="shared" si="96"/>
        <v>#REF!</v>
      </c>
      <c r="AL1976" s="30" t="e">
        <f t="shared" si="95"/>
        <v>#REF!</v>
      </c>
      <c r="AM1976" s="38" t="s">
        <v>195</v>
      </c>
      <c r="AN1976" s="39" t="s">
        <v>3785</v>
      </c>
    </row>
    <row r="1977" spans="36:40" x14ac:dyDescent="0.25">
      <c r="AJ1977" s="21">
        <v>1316</v>
      </c>
      <c r="AK1977" s="30" t="e">
        <f t="shared" si="96"/>
        <v>#REF!</v>
      </c>
      <c r="AL1977" s="30" t="e">
        <f t="shared" si="95"/>
        <v>#REF!</v>
      </c>
      <c r="AM1977" s="31" t="s">
        <v>3786</v>
      </c>
      <c r="AN1977" s="32" t="s">
        <v>3787</v>
      </c>
    </row>
    <row r="1978" spans="36:40" x14ac:dyDescent="0.25">
      <c r="AJ1978" s="21">
        <v>1316</v>
      </c>
      <c r="AK1978" s="30" t="e">
        <f t="shared" si="96"/>
        <v>#REF!</v>
      </c>
      <c r="AL1978" s="30" t="e">
        <f t="shared" si="95"/>
        <v>#REF!</v>
      </c>
      <c r="AM1978" s="38" t="s">
        <v>6116</v>
      </c>
      <c r="AN1978" s="39" t="s">
        <v>3788</v>
      </c>
    </row>
    <row r="1979" spans="36:40" x14ac:dyDescent="0.25">
      <c r="AJ1979" s="21">
        <v>1316</v>
      </c>
      <c r="AK1979" s="30" t="e">
        <f t="shared" si="96"/>
        <v>#REF!</v>
      </c>
      <c r="AL1979" s="30" t="e">
        <f t="shared" si="95"/>
        <v>#REF!</v>
      </c>
      <c r="AM1979" s="31" t="s">
        <v>6117</v>
      </c>
      <c r="AN1979" s="32" t="s">
        <v>3789</v>
      </c>
    </row>
    <row r="1980" spans="36:40" x14ac:dyDescent="0.25">
      <c r="AJ1980" s="21">
        <v>1316</v>
      </c>
      <c r="AK1980" s="30" t="e">
        <f t="shared" si="96"/>
        <v>#REF!</v>
      </c>
      <c r="AL1980" s="30" t="e">
        <f t="shared" si="95"/>
        <v>#REF!</v>
      </c>
      <c r="AM1980" s="38" t="s">
        <v>6118</v>
      </c>
      <c r="AN1980" s="39" t="s">
        <v>3790</v>
      </c>
    </row>
    <row r="1981" spans="36:40" x14ac:dyDescent="0.25">
      <c r="AJ1981" s="21">
        <v>1316</v>
      </c>
      <c r="AK1981" s="30" t="e">
        <f t="shared" si="96"/>
        <v>#REF!</v>
      </c>
      <c r="AL1981" s="30" t="e">
        <f t="shared" si="95"/>
        <v>#REF!</v>
      </c>
      <c r="AM1981" s="31" t="s">
        <v>6119</v>
      </c>
      <c r="AN1981" s="32" t="s">
        <v>3791</v>
      </c>
    </row>
    <row r="1982" spans="36:40" x14ac:dyDescent="0.25">
      <c r="AJ1982" s="21">
        <v>1316</v>
      </c>
      <c r="AK1982" s="30" t="e">
        <f t="shared" si="96"/>
        <v>#REF!</v>
      </c>
      <c r="AL1982" s="30" t="e">
        <f t="shared" si="95"/>
        <v>#REF!</v>
      </c>
      <c r="AM1982" s="38" t="s">
        <v>6120</v>
      </c>
      <c r="AN1982" s="39" t="s">
        <v>3792</v>
      </c>
    </row>
    <row r="1983" spans="36:40" x14ac:dyDescent="0.25">
      <c r="AJ1983" s="21">
        <v>1316</v>
      </c>
      <c r="AK1983" s="30" t="e">
        <f t="shared" si="96"/>
        <v>#REF!</v>
      </c>
      <c r="AL1983" s="30" t="e">
        <f t="shared" si="95"/>
        <v>#REF!</v>
      </c>
      <c r="AM1983" s="31" t="s">
        <v>6121</v>
      </c>
      <c r="AN1983" s="32" t="s">
        <v>3793</v>
      </c>
    </row>
    <row r="1984" spans="36:40" x14ac:dyDescent="0.25">
      <c r="AJ1984" s="21">
        <v>1316</v>
      </c>
      <c r="AK1984" s="30" t="e">
        <f t="shared" si="96"/>
        <v>#REF!</v>
      </c>
      <c r="AL1984" s="30" t="e">
        <f t="shared" si="95"/>
        <v>#REF!</v>
      </c>
      <c r="AM1984" s="38" t="s">
        <v>6122</v>
      </c>
      <c r="AN1984" s="39" t="s">
        <v>3794</v>
      </c>
    </row>
    <row r="1985" spans="36:40" x14ac:dyDescent="0.25">
      <c r="AJ1985" s="21">
        <v>1317</v>
      </c>
      <c r="AK1985" s="30" t="e">
        <f t="shared" si="96"/>
        <v>#REF!</v>
      </c>
      <c r="AL1985" s="30" t="e">
        <f t="shared" si="95"/>
        <v>#REF!</v>
      </c>
      <c r="AM1985" s="31" t="s">
        <v>939</v>
      </c>
      <c r="AN1985" s="32" t="s">
        <v>3795</v>
      </c>
    </row>
    <row r="1986" spans="36:40" x14ac:dyDescent="0.25">
      <c r="AJ1986" s="21">
        <v>1317</v>
      </c>
      <c r="AK1986" s="30" t="e">
        <f t="shared" si="96"/>
        <v>#REF!</v>
      </c>
      <c r="AL1986" s="30" t="e">
        <f t="shared" ref="AL1986:AL2049" si="97">CONCATENATE(AJ1986,AK1986)</f>
        <v>#REF!</v>
      </c>
      <c r="AM1986" s="38" t="s">
        <v>3796</v>
      </c>
      <c r="AN1986" s="39" t="s">
        <v>3797</v>
      </c>
    </row>
    <row r="1987" spans="36:40" x14ac:dyDescent="0.25">
      <c r="AJ1987" s="21">
        <v>1317</v>
      </c>
      <c r="AK1987" s="30" t="e">
        <f t="shared" ref="AK1987:AK2050" si="98">AK1986+1</f>
        <v>#REF!</v>
      </c>
      <c r="AL1987" s="30" t="e">
        <f t="shared" si="97"/>
        <v>#REF!</v>
      </c>
      <c r="AM1987" s="31" t="s">
        <v>3671</v>
      </c>
      <c r="AN1987" s="32" t="s">
        <v>3798</v>
      </c>
    </row>
    <row r="1988" spans="36:40" x14ac:dyDescent="0.25">
      <c r="AJ1988" s="21">
        <v>1317</v>
      </c>
      <c r="AK1988" s="30" t="e">
        <f t="shared" si="98"/>
        <v>#REF!</v>
      </c>
      <c r="AL1988" s="30" t="e">
        <f t="shared" si="97"/>
        <v>#REF!</v>
      </c>
      <c r="AM1988" s="38" t="s">
        <v>3799</v>
      </c>
      <c r="AN1988" s="39" t="s">
        <v>3800</v>
      </c>
    </row>
    <row r="1989" spans="36:40" x14ac:dyDescent="0.25">
      <c r="AJ1989" s="21">
        <v>1317</v>
      </c>
      <c r="AK1989" s="30" t="e">
        <f t="shared" si="98"/>
        <v>#REF!</v>
      </c>
      <c r="AL1989" s="30" t="e">
        <f t="shared" si="97"/>
        <v>#REF!</v>
      </c>
      <c r="AM1989" s="31" t="s">
        <v>489</v>
      </c>
      <c r="AN1989" s="32" t="s">
        <v>3801</v>
      </c>
    </row>
    <row r="1990" spans="36:40" x14ac:dyDescent="0.25">
      <c r="AJ1990" s="21">
        <v>1317</v>
      </c>
      <c r="AK1990" s="30" t="e">
        <f t="shared" si="98"/>
        <v>#REF!</v>
      </c>
      <c r="AL1990" s="30" t="e">
        <f t="shared" si="97"/>
        <v>#REF!</v>
      </c>
      <c r="AM1990" s="38" t="s">
        <v>3802</v>
      </c>
      <c r="AN1990" s="39" t="s">
        <v>3803</v>
      </c>
    </row>
    <row r="1991" spans="36:40" x14ac:dyDescent="0.25">
      <c r="AJ1991" s="21">
        <v>1317</v>
      </c>
      <c r="AK1991" s="30" t="e">
        <f t="shared" si="98"/>
        <v>#REF!</v>
      </c>
      <c r="AL1991" s="30" t="e">
        <f t="shared" si="97"/>
        <v>#REF!</v>
      </c>
      <c r="AM1991" s="31" t="s">
        <v>3804</v>
      </c>
      <c r="AN1991" s="32" t="s">
        <v>3805</v>
      </c>
    </row>
    <row r="1992" spans="36:40" x14ac:dyDescent="0.25">
      <c r="AJ1992" s="21">
        <v>1317</v>
      </c>
      <c r="AK1992" s="30" t="e">
        <f t="shared" si="98"/>
        <v>#REF!</v>
      </c>
      <c r="AL1992" s="30" t="e">
        <f t="shared" si="97"/>
        <v>#REF!</v>
      </c>
      <c r="AM1992" s="38" t="s">
        <v>3806</v>
      </c>
      <c r="AN1992" s="39" t="s">
        <v>3807</v>
      </c>
    </row>
    <row r="1993" spans="36:40" x14ac:dyDescent="0.25">
      <c r="AJ1993" s="21">
        <v>1317</v>
      </c>
      <c r="AK1993" s="30" t="e">
        <f t="shared" si="98"/>
        <v>#REF!</v>
      </c>
      <c r="AL1993" s="30" t="e">
        <f t="shared" si="97"/>
        <v>#REF!</v>
      </c>
      <c r="AM1993" s="31" t="s">
        <v>6123</v>
      </c>
      <c r="AN1993" s="32" t="s">
        <v>3808</v>
      </c>
    </row>
    <row r="1994" spans="36:40" x14ac:dyDescent="0.25">
      <c r="AJ1994" s="21">
        <v>1317</v>
      </c>
      <c r="AK1994" s="30" t="e">
        <f t="shared" si="98"/>
        <v>#REF!</v>
      </c>
      <c r="AL1994" s="30" t="e">
        <f t="shared" si="97"/>
        <v>#REF!</v>
      </c>
      <c r="AM1994" s="38" t="s">
        <v>6124</v>
      </c>
      <c r="AN1994" s="39" t="s">
        <v>3809</v>
      </c>
    </row>
    <row r="1995" spans="36:40" x14ac:dyDescent="0.25">
      <c r="AJ1995" s="21">
        <v>1317</v>
      </c>
      <c r="AK1995" s="30" t="e">
        <f t="shared" si="98"/>
        <v>#REF!</v>
      </c>
      <c r="AL1995" s="30" t="e">
        <f t="shared" si="97"/>
        <v>#REF!</v>
      </c>
      <c r="AM1995" s="31" t="s">
        <v>6125</v>
      </c>
      <c r="AN1995" s="32" t="s">
        <v>3810</v>
      </c>
    </row>
    <row r="1996" spans="36:40" x14ac:dyDescent="0.25">
      <c r="AJ1996" s="21">
        <v>1317</v>
      </c>
      <c r="AK1996" s="30" t="e">
        <f t="shared" si="98"/>
        <v>#REF!</v>
      </c>
      <c r="AL1996" s="30" t="e">
        <f t="shared" si="97"/>
        <v>#REF!</v>
      </c>
      <c r="AM1996" s="38" t="s">
        <v>6126</v>
      </c>
      <c r="AN1996" s="39" t="s">
        <v>3811</v>
      </c>
    </row>
    <row r="1997" spans="36:40" x14ac:dyDescent="0.25">
      <c r="AJ1997" s="21">
        <v>1317</v>
      </c>
      <c r="AK1997" s="30" t="e">
        <f t="shared" si="98"/>
        <v>#REF!</v>
      </c>
      <c r="AL1997" s="30" t="e">
        <f t="shared" si="97"/>
        <v>#REF!</v>
      </c>
      <c r="AM1997" s="31" t="s">
        <v>6127</v>
      </c>
      <c r="AN1997" s="32" t="s">
        <v>3812</v>
      </c>
    </row>
    <row r="1998" spans="36:40" x14ac:dyDescent="0.25">
      <c r="AJ1998" s="21">
        <v>1317</v>
      </c>
      <c r="AK1998" s="30" t="e">
        <f t="shared" si="98"/>
        <v>#REF!</v>
      </c>
      <c r="AL1998" s="30" t="e">
        <f t="shared" si="97"/>
        <v>#REF!</v>
      </c>
      <c r="AM1998" s="38" t="s">
        <v>6128</v>
      </c>
      <c r="AN1998" s="39" t="s">
        <v>3813</v>
      </c>
    </row>
    <row r="1999" spans="36:40" x14ac:dyDescent="0.25">
      <c r="AJ1999" s="21">
        <v>1317</v>
      </c>
      <c r="AK1999" s="30" t="e">
        <f t="shared" si="98"/>
        <v>#REF!</v>
      </c>
      <c r="AL1999" s="30" t="e">
        <f t="shared" si="97"/>
        <v>#REF!</v>
      </c>
      <c r="AM1999" s="31" t="s">
        <v>6129</v>
      </c>
      <c r="AN1999" s="32" t="s">
        <v>3814</v>
      </c>
    </row>
    <row r="2000" spans="36:40" x14ac:dyDescent="0.25">
      <c r="AJ2000" s="21">
        <v>1318</v>
      </c>
      <c r="AK2000" s="30" t="e">
        <f t="shared" si="98"/>
        <v>#REF!</v>
      </c>
      <c r="AL2000" s="30" t="e">
        <f t="shared" si="97"/>
        <v>#REF!</v>
      </c>
      <c r="AM2000" s="38" t="s">
        <v>1259</v>
      </c>
      <c r="AN2000" s="39" t="s">
        <v>3815</v>
      </c>
    </row>
    <row r="2001" spans="36:40" x14ac:dyDescent="0.25">
      <c r="AJ2001" s="21">
        <v>1318</v>
      </c>
      <c r="AK2001" s="30" t="e">
        <f t="shared" si="98"/>
        <v>#REF!</v>
      </c>
      <c r="AL2001" s="30" t="e">
        <f t="shared" si="97"/>
        <v>#REF!</v>
      </c>
      <c r="AM2001" s="31" t="s">
        <v>3816</v>
      </c>
      <c r="AN2001" s="32" t="s">
        <v>3817</v>
      </c>
    </row>
    <row r="2002" spans="36:40" x14ac:dyDescent="0.25">
      <c r="AJ2002" s="21">
        <v>1318</v>
      </c>
      <c r="AK2002" s="30" t="e">
        <f t="shared" si="98"/>
        <v>#REF!</v>
      </c>
      <c r="AL2002" s="30" t="e">
        <f t="shared" si="97"/>
        <v>#REF!</v>
      </c>
      <c r="AM2002" s="38" t="s">
        <v>6130</v>
      </c>
      <c r="AN2002" s="39" t="s">
        <v>3818</v>
      </c>
    </row>
    <row r="2003" spans="36:40" x14ac:dyDescent="0.25">
      <c r="AJ2003" s="21">
        <v>1318</v>
      </c>
      <c r="AK2003" s="30" t="e">
        <f t="shared" si="98"/>
        <v>#REF!</v>
      </c>
      <c r="AL2003" s="30" t="e">
        <f t="shared" si="97"/>
        <v>#REF!</v>
      </c>
      <c r="AM2003" s="31" t="s">
        <v>6131</v>
      </c>
      <c r="AN2003" s="32" t="s">
        <v>3819</v>
      </c>
    </row>
    <row r="2004" spans="36:40" x14ac:dyDescent="0.25">
      <c r="AJ2004" s="21">
        <v>1318</v>
      </c>
      <c r="AK2004" s="30" t="e">
        <f t="shared" si="98"/>
        <v>#REF!</v>
      </c>
      <c r="AL2004" s="30" t="e">
        <f t="shared" si="97"/>
        <v>#REF!</v>
      </c>
      <c r="AM2004" s="38" t="s">
        <v>6132</v>
      </c>
      <c r="AN2004" s="39" t="s">
        <v>3820</v>
      </c>
    </row>
    <row r="2005" spans="36:40" x14ac:dyDescent="0.25">
      <c r="AJ2005" s="21">
        <v>1401</v>
      </c>
      <c r="AK2005" s="30" t="e">
        <f t="shared" si="98"/>
        <v>#REF!</v>
      </c>
      <c r="AL2005" s="30" t="e">
        <f t="shared" si="97"/>
        <v>#REF!</v>
      </c>
      <c r="AM2005" s="31" t="s">
        <v>1700</v>
      </c>
      <c r="AN2005" s="32" t="s">
        <v>3821</v>
      </c>
    </row>
    <row r="2006" spans="36:40" x14ac:dyDescent="0.25">
      <c r="AJ2006" s="21">
        <v>1401</v>
      </c>
      <c r="AK2006" s="30" t="e">
        <f t="shared" si="98"/>
        <v>#REF!</v>
      </c>
      <c r="AL2006" s="30" t="e">
        <f t="shared" si="97"/>
        <v>#REF!</v>
      </c>
      <c r="AM2006" s="38" t="s">
        <v>3822</v>
      </c>
      <c r="AN2006" s="39" t="s">
        <v>3823</v>
      </c>
    </row>
    <row r="2007" spans="36:40" x14ac:dyDescent="0.25">
      <c r="AJ2007" s="21">
        <v>1401</v>
      </c>
      <c r="AK2007" s="30" t="e">
        <f t="shared" si="98"/>
        <v>#REF!</v>
      </c>
      <c r="AL2007" s="30" t="e">
        <f t="shared" si="97"/>
        <v>#REF!</v>
      </c>
      <c r="AM2007" s="31" t="s">
        <v>3824</v>
      </c>
      <c r="AN2007" s="32" t="s">
        <v>3825</v>
      </c>
    </row>
    <row r="2008" spans="36:40" x14ac:dyDescent="0.25">
      <c r="AJ2008" s="21">
        <v>1401</v>
      </c>
      <c r="AK2008" s="30" t="e">
        <f t="shared" si="98"/>
        <v>#REF!</v>
      </c>
      <c r="AL2008" s="30" t="e">
        <f t="shared" si="97"/>
        <v>#REF!</v>
      </c>
      <c r="AM2008" s="38" t="s">
        <v>3826</v>
      </c>
      <c r="AN2008" s="39" t="s">
        <v>3827</v>
      </c>
    </row>
    <row r="2009" spans="36:40" x14ac:dyDescent="0.25">
      <c r="AJ2009" s="21">
        <v>1401</v>
      </c>
      <c r="AK2009" s="30" t="e">
        <f t="shared" si="98"/>
        <v>#REF!</v>
      </c>
      <c r="AL2009" s="30" t="e">
        <f t="shared" si="97"/>
        <v>#REF!</v>
      </c>
      <c r="AM2009" s="31" t="s">
        <v>2310</v>
      </c>
      <c r="AN2009" s="32" t="s">
        <v>3828</v>
      </c>
    </row>
    <row r="2010" spans="36:40" x14ac:dyDescent="0.25">
      <c r="AJ2010" s="21">
        <v>1401</v>
      </c>
      <c r="AK2010" s="30" t="e">
        <f t="shared" si="98"/>
        <v>#REF!</v>
      </c>
      <c r="AL2010" s="30" t="e">
        <f t="shared" si="97"/>
        <v>#REF!</v>
      </c>
      <c r="AM2010" s="38" t="s">
        <v>3829</v>
      </c>
      <c r="AN2010" s="39" t="s">
        <v>3830</v>
      </c>
    </row>
    <row r="2011" spans="36:40" x14ac:dyDescent="0.25">
      <c r="AJ2011" s="21">
        <v>1401</v>
      </c>
      <c r="AK2011" s="30" t="e">
        <f t="shared" si="98"/>
        <v>#REF!</v>
      </c>
      <c r="AL2011" s="30" t="e">
        <f t="shared" si="97"/>
        <v>#REF!</v>
      </c>
      <c r="AM2011" s="31" t="s">
        <v>3831</v>
      </c>
      <c r="AN2011" s="32" t="s">
        <v>3832</v>
      </c>
    </row>
    <row r="2012" spans="36:40" x14ac:dyDescent="0.25">
      <c r="AJ2012" s="21">
        <v>1401</v>
      </c>
      <c r="AK2012" s="30" t="e">
        <f t="shared" si="98"/>
        <v>#REF!</v>
      </c>
      <c r="AL2012" s="30" t="e">
        <f t="shared" si="97"/>
        <v>#REF!</v>
      </c>
      <c r="AM2012" s="38" t="s">
        <v>953</v>
      </c>
      <c r="AN2012" s="39" t="s">
        <v>3833</v>
      </c>
    </row>
    <row r="2013" spans="36:40" x14ac:dyDescent="0.25">
      <c r="AJ2013" s="21">
        <v>1401</v>
      </c>
      <c r="AK2013" s="30" t="e">
        <f t="shared" si="98"/>
        <v>#REF!</v>
      </c>
      <c r="AL2013" s="30" t="e">
        <f t="shared" si="97"/>
        <v>#REF!</v>
      </c>
      <c r="AM2013" s="31" t="s">
        <v>6133</v>
      </c>
      <c r="AN2013" s="32" t="s">
        <v>3834</v>
      </c>
    </row>
    <row r="2014" spans="36:40" x14ac:dyDescent="0.25">
      <c r="AJ2014" s="21">
        <v>1401</v>
      </c>
      <c r="AK2014" s="30" t="e">
        <f t="shared" si="98"/>
        <v>#REF!</v>
      </c>
      <c r="AL2014" s="30" t="e">
        <f t="shared" si="97"/>
        <v>#REF!</v>
      </c>
      <c r="AM2014" s="38" t="s">
        <v>6134</v>
      </c>
      <c r="AN2014" s="39" t="s">
        <v>3835</v>
      </c>
    </row>
    <row r="2015" spans="36:40" x14ac:dyDescent="0.25">
      <c r="AJ2015" s="21">
        <v>1401</v>
      </c>
      <c r="AK2015" s="30" t="e">
        <f t="shared" si="98"/>
        <v>#REF!</v>
      </c>
      <c r="AL2015" s="30" t="e">
        <f t="shared" si="97"/>
        <v>#REF!</v>
      </c>
      <c r="AM2015" s="31" t="s">
        <v>6135</v>
      </c>
      <c r="AN2015" s="32" t="s">
        <v>3836</v>
      </c>
    </row>
    <row r="2016" spans="36:40" x14ac:dyDescent="0.25">
      <c r="AJ2016" s="21">
        <v>1401</v>
      </c>
      <c r="AK2016" s="30" t="e">
        <f t="shared" si="98"/>
        <v>#REF!</v>
      </c>
      <c r="AL2016" s="30" t="e">
        <f t="shared" si="97"/>
        <v>#REF!</v>
      </c>
      <c r="AM2016" s="38" t="s">
        <v>6136</v>
      </c>
      <c r="AN2016" s="39" t="s">
        <v>3837</v>
      </c>
    </row>
    <row r="2017" spans="36:40" x14ac:dyDescent="0.25">
      <c r="AJ2017" s="21">
        <v>1401</v>
      </c>
      <c r="AK2017" s="30" t="e">
        <f t="shared" si="98"/>
        <v>#REF!</v>
      </c>
      <c r="AL2017" s="30" t="e">
        <f t="shared" si="97"/>
        <v>#REF!</v>
      </c>
      <c r="AM2017" s="31" t="s">
        <v>6137</v>
      </c>
      <c r="AN2017" s="32" t="s">
        <v>3838</v>
      </c>
    </row>
    <row r="2018" spans="36:40" x14ac:dyDescent="0.25">
      <c r="AJ2018" s="21">
        <v>1402</v>
      </c>
      <c r="AK2018" s="30" t="e">
        <f t="shared" si="98"/>
        <v>#REF!</v>
      </c>
      <c r="AL2018" s="30" t="e">
        <f t="shared" si="97"/>
        <v>#REF!</v>
      </c>
      <c r="AM2018" s="38" t="s">
        <v>3839</v>
      </c>
      <c r="AN2018" s="39" t="s">
        <v>3840</v>
      </c>
    </row>
    <row r="2019" spans="36:40" x14ac:dyDescent="0.25">
      <c r="AJ2019" s="21">
        <v>1402</v>
      </c>
      <c r="AK2019" s="30" t="e">
        <f t="shared" si="98"/>
        <v>#REF!</v>
      </c>
      <c r="AL2019" s="30" t="e">
        <f t="shared" si="97"/>
        <v>#REF!</v>
      </c>
      <c r="AM2019" s="31" t="s">
        <v>3841</v>
      </c>
      <c r="AN2019" s="32" t="s">
        <v>3842</v>
      </c>
    </row>
    <row r="2020" spans="36:40" x14ac:dyDescent="0.25">
      <c r="AJ2020" s="21">
        <v>1402</v>
      </c>
      <c r="AK2020" s="30" t="e">
        <f t="shared" si="98"/>
        <v>#REF!</v>
      </c>
      <c r="AL2020" s="30" t="e">
        <f t="shared" si="97"/>
        <v>#REF!</v>
      </c>
      <c r="AM2020" s="38" t="s">
        <v>3843</v>
      </c>
      <c r="AN2020" s="39" t="s">
        <v>3844</v>
      </c>
    </row>
    <row r="2021" spans="36:40" x14ac:dyDescent="0.25">
      <c r="AJ2021" s="21">
        <v>1402</v>
      </c>
      <c r="AK2021" s="30" t="e">
        <f t="shared" si="98"/>
        <v>#REF!</v>
      </c>
      <c r="AL2021" s="30" t="e">
        <f t="shared" si="97"/>
        <v>#REF!</v>
      </c>
      <c r="AM2021" s="31" t="s">
        <v>3845</v>
      </c>
      <c r="AN2021" s="32" t="s">
        <v>3846</v>
      </c>
    </row>
    <row r="2022" spans="36:40" x14ac:dyDescent="0.25">
      <c r="AJ2022" s="21">
        <v>1402</v>
      </c>
      <c r="AK2022" s="30" t="e">
        <f t="shared" si="98"/>
        <v>#REF!</v>
      </c>
      <c r="AL2022" s="30" t="e">
        <f t="shared" si="97"/>
        <v>#REF!</v>
      </c>
      <c r="AM2022" s="38" t="s">
        <v>3847</v>
      </c>
      <c r="AN2022" s="39" t="s">
        <v>3848</v>
      </c>
    </row>
    <row r="2023" spans="36:40" x14ac:dyDescent="0.25">
      <c r="AJ2023" s="21">
        <v>1402</v>
      </c>
      <c r="AK2023" s="30" t="e">
        <f t="shared" si="98"/>
        <v>#REF!</v>
      </c>
      <c r="AL2023" s="30" t="e">
        <f t="shared" si="97"/>
        <v>#REF!</v>
      </c>
      <c r="AM2023" s="31" t="s">
        <v>6138</v>
      </c>
      <c r="AN2023" s="32" t="s">
        <v>3849</v>
      </c>
    </row>
    <row r="2024" spans="36:40" x14ac:dyDescent="0.25">
      <c r="AJ2024" s="21">
        <v>1402</v>
      </c>
      <c r="AK2024" s="30" t="e">
        <f t="shared" si="98"/>
        <v>#REF!</v>
      </c>
      <c r="AL2024" s="30" t="e">
        <f t="shared" si="97"/>
        <v>#REF!</v>
      </c>
      <c r="AM2024" s="38" t="s">
        <v>6139</v>
      </c>
      <c r="AN2024" s="39" t="s">
        <v>3850</v>
      </c>
    </row>
    <row r="2025" spans="36:40" x14ac:dyDescent="0.25">
      <c r="AJ2025" s="21">
        <v>1403</v>
      </c>
      <c r="AK2025" s="30" t="e">
        <f t="shared" si="98"/>
        <v>#REF!</v>
      </c>
      <c r="AL2025" s="30" t="e">
        <f t="shared" si="97"/>
        <v>#REF!</v>
      </c>
      <c r="AM2025" s="31" t="s">
        <v>340</v>
      </c>
      <c r="AN2025" s="32" t="s">
        <v>3851</v>
      </c>
    </row>
    <row r="2026" spans="36:40" x14ac:dyDescent="0.25">
      <c r="AJ2026" s="21">
        <v>1403</v>
      </c>
      <c r="AK2026" s="30" t="e">
        <f t="shared" si="98"/>
        <v>#REF!</v>
      </c>
      <c r="AL2026" s="30" t="e">
        <f t="shared" si="97"/>
        <v>#REF!</v>
      </c>
      <c r="AM2026" s="38" t="s">
        <v>3852</v>
      </c>
      <c r="AN2026" s="39" t="s">
        <v>3853</v>
      </c>
    </row>
    <row r="2027" spans="36:40" x14ac:dyDescent="0.25">
      <c r="AJ2027" s="21">
        <v>1403</v>
      </c>
      <c r="AK2027" s="30" t="e">
        <f t="shared" si="98"/>
        <v>#REF!</v>
      </c>
      <c r="AL2027" s="30" t="e">
        <f t="shared" si="97"/>
        <v>#REF!</v>
      </c>
      <c r="AM2027" s="31" t="s">
        <v>3854</v>
      </c>
      <c r="AN2027" s="32" t="s">
        <v>3855</v>
      </c>
    </row>
    <row r="2028" spans="36:40" x14ac:dyDescent="0.25">
      <c r="AJ2028" s="21">
        <v>1403</v>
      </c>
      <c r="AK2028" s="30" t="e">
        <f t="shared" si="98"/>
        <v>#REF!</v>
      </c>
      <c r="AL2028" s="30" t="e">
        <f t="shared" si="97"/>
        <v>#REF!</v>
      </c>
      <c r="AM2028" s="38" t="s">
        <v>3856</v>
      </c>
      <c r="AN2028" s="39" t="s">
        <v>3857</v>
      </c>
    </row>
    <row r="2029" spans="36:40" x14ac:dyDescent="0.25">
      <c r="AJ2029" s="21">
        <v>1404</v>
      </c>
      <c r="AK2029" s="30" t="e">
        <f t="shared" si="98"/>
        <v>#REF!</v>
      </c>
      <c r="AL2029" s="30" t="e">
        <f t="shared" si="97"/>
        <v>#REF!</v>
      </c>
      <c r="AM2029" s="31" t="s">
        <v>341</v>
      </c>
      <c r="AN2029" s="32" t="s">
        <v>3858</v>
      </c>
    </row>
    <row r="2030" spans="36:40" x14ac:dyDescent="0.25">
      <c r="AJ2030" s="21">
        <v>1405</v>
      </c>
      <c r="AK2030" s="30" t="e">
        <f t="shared" si="98"/>
        <v>#REF!</v>
      </c>
      <c r="AL2030" s="30" t="e">
        <f t="shared" si="97"/>
        <v>#REF!</v>
      </c>
      <c r="AM2030" s="38" t="s">
        <v>346</v>
      </c>
      <c r="AN2030" s="39" t="s">
        <v>3859</v>
      </c>
    </row>
    <row r="2031" spans="36:40" x14ac:dyDescent="0.25">
      <c r="AJ2031" s="21">
        <v>1405</v>
      </c>
      <c r="AK2031" s="30" t="e">
        <f t="shared" si="98"/>
        <v>#REF!</v>
      </c>
      <c r="AL2031" s="30" t="e">
        <f t="shared" si="97"/>
        <v>#REF!</v>
      </c>
      <c r="AM2031" s="31" t="s">
        <v>3860</v>
      </c>
      <c r="AN2031" s="32" t="s">
        <v>3861</v>
      </c>
    </row>
    <row r="2032" spans="36:40" x14ac:dyDescent="0.25">
      <c r="AJ2032" s="21">
        <v>1405</v>
      </c>
      <c r="AK2032" s="30" t="e">
        <f t="shared" si="98"/>
        <v>#REF!</v>
      </c>
      <c r="AL2032" s="30" t="e">
        <f t="shared" si="97"/>
        <v>#REF!</v>
      </c>
      <c r="AM2032" s="38" t="s">
        <v>3862</v>
      </c>
      <c r="AN2032" s="39" t="s">
        <v>3863</v>
      </c>
    </row>
    <row r="2033" spans="36:40" x14ac:dyDescent="0.25">
      <c r="AJ2033" s="21">
        <v>1405</v>
      </c>
      <c r="AK2033" s="30" t="e">
        <f t="shared" si="98"/>
        <v>#REF!</v>
      </c>
      <c r="AL2033" s="30" t="e">
        <f t="shared" si="97"/>
        <v>#REF!</v>
      </c>
      <c r="AM2033" s="31" t="s">
        <v>3864</v>
      </c>
      <c r="AN2033" s="32" t="s">
        <v>3865</v>
      </c>
    </row>
    <row r="2034" spans="36:40" x14ac:dyDescent="0.25">
      <c r="AJ2034" s="21">
        <v>1406</v>
      </c>
      <c r="AK2034" s="30" t="e">
        <f t="shared" si="98"/>
        <v>#REF!</v>
      </c>
      <c r="AL2034" s="30" t="e">
        <f t="shared" si="97"/>
        <v>#REF!</v>
      </c>
      <c r="AM2034" s="38" t="s">
        <v>3866</v>
      </c>
      <c r="AN2034" s="39" t="s">
        <v>3867</v>
      </c>
    </row>
    <row r="2035" spans="36:40" x14ac:dyDescent="0.25">
      <c r="AJ2035" s="21">
        <v>1406</v>
      </c>
      <c r="AK2035" s="30" t="e">
        <f t="shared" si="98"/>
        <v>#REF!</v>
      </c>
      <c r="AL2035" s="30" t="e">
        <f t="shared" si="97"/>
        <v>#REF!</v>
      </c>
      <c r="AM2035" s="31" t="s">
        <v>3868</v>
      </c>
      <c r="AN2035" s="32" t="s">
        <v>3869</v>
      </c>
    </row>
    <row r="2036" spans="36:40" x14ac:dyDescent="0.25">
      <c r="AJ2036" s="21">
        <v>1406</v>
      </c>
      <c r="AK2036" s="30" t="e">
        <f t="shared" si="98"/>
        <v>#REF!</v>
      </c>
      <c r="AL2036" s="30" t="e">
        <f t="shared" si="97"/>
        <v>#REF!</v>
      </c>
      <c r="AM2036" s="38" t="s">
        <v>3870</v>
      </c>
      <c r="AN2036" s="39" t="s">
        <v>3871</v>
      </c>
    </row>
    <row r="2037" spans="36:40" x14ac:dyDescent="0.25">
      <c r="AJ2037" s="21">
        <v>1406</v>
      </c>
      <c r="AK2037" s="30" t="e">
        <f t="shared" si="98"/>
        <v>#REF!</v>
      </c>
      <c r="AL2037" s="30" t="e">
        <f t="shared" si="97"/>
        <v>#REF!</v>
      </c>
      <c r="AM2037" s="31" t="s">
        <v>3872</v>
      </c>
      <c r="AN2037" s="32" t="s">
        <v>3873</v>
      </c>
    </row>
    <row r="2038" spans="36:40" x14ac:dyDescent="0.25">
      <c r="AJ2038" s="21">
        <v>1406</v>
      </c>
      <c r="AK2038" s="30" t="e">
        <f t="shared" si="98"/>
        <v>#REF!</v>
      </c>
      <c r="AL2038" s="30" t="e">
        <f t="shared" si="97"/>
        <v>#REF!</v>
      </c>
      <c r="AM2038" s="38" t="s">
        <v>6140</v>
      </c>
      <c r="AN2038" s="39" t="s">
        <v>3874</v>
      </c>
    </row>
    <row r="2039" spans="36:40" x14ac:dyDescent="0.25">
      <c r="AJ2039" s="21">
        <v>1406</v>
      </c>
      <c r="AK2039" s="30" t="e">
        <f t="shared" si="98"/>
        <v>#REF!</v>
      </c>
      <c r="AL2039" s="30" t="e">
        <f t="shared" si="97"/>
        <v>#REF!</v>
      </c>
      <c r="AM2039" s="31" t="s">
        <v>6141</v>
      </c>
      <c r="AN2039" s="32" t="s">
        <v>3875</v>
      </c>
    </row>
    <row r="2040" spans="36:40" x14ac:dyDescent="0.25">
      <c r="AJ2040" s="21">
        <v>1407</v>
      </c>
      <c r="AK2040" s="30" t="e">
        <f t="shared" si="98"/>
        <v>#REF!</v>
      </c>
      <c r="AL2040" s="30" t="e">
        <f t="shared" si="97"/>
        <v>#REF!</v>
      </c>
      <c r="AM2040" s="38" t="s">
        <v>3876</v>
      </c>
      <c r="AN2040" s="39" t="s">
        <v>3877</v>
      </c>
    </row>
    <row r="2041" spans="36:40" x14ac:dyDescent="0.25">
      <c r="AJ2041" s="21">
        <v>1407</v>
      </c>
      <c r="AK2041" s="30" t="e">
        <f t="shared" si="98"/>
        <v>#REF!</v>
      </c>
      <c r="AL2041" s="30" t="e">
        <f t="shared" si="97"/>
        <v>#REF!</v>
      </c>
      <c r="AM2041" s="31" t="s">
        <v>3878</v>
      </c>
      <c r="AN2041" s="32" t="s">
        <v>3879</v>
      </c>
    </row>
    <row r="2042" spans="36:40" x14ac:dyDescent="0.25">
      <c r="AJ2042" s="21">
        <v>1407</v>
      </c>
      <c r="AK2042" s="30" t="e">
        <f t="shared" si="98"/>
        <v>#REF!</v>
      </c>
      <c r="AL2042" s="30" t="e">
        <f t="shared" si="97"/>
        <v>#REF!</v>
      </c>
      <c r="AM2042" s="38" t="s">
        <v>3880</v>
      </c>
      <c r="AN2042" s="39" t="s">
        <v>3881</v>
      </c>
    </row>
    <row r="2043" spans="36:40" x14ac:dyDescent="0.25">
      <c r="AJ2043" s="21">
        <v>1407</v>
      </c>
      <c r="AK2043" s="30" t="e">
        <f t="shared" si="98"/>
        <v>#REF!</v>
      </c>
      <c r="AL2043" s="30" t="e">
        <f t="shared" si="97"/>
        <v>#REF!</v>
      </c>
      <c r="AM2043" s="31" t="s">
        <v>6142</v>
      </c>
      <c r="AN2043" s="32" t="s">
        <v>3882</v>
      </c>
    </row>
    <row r="2044" spans="36:40" x14ac:dyDescent="0.25">
      <c r="AJ2044" s="21">
        <v>1407</v>
      </c>
      <c r="AK2044" s="30" t="e">
        <f t="shared" si="98"/>
        <v>#REF!</v>
      </c>
      <c r="AL2044" s="30" t="e">
        <f t="shared" si="97"/>
        <v>#REF!</v>
      </c>
      <c r="AM2044" s="38" t="s">
        <v>6143</v>
      </c>
      <c r="AN2044" s="39" t="s">
        <v>3883</v>
      </c>
    </row>
    <row r="2045" spans="36:40" x14ac:dyDescent="0.25">
      <c r="AJ2045" s="21">
        <v>1408</v>
      </c>
      <c r="AK2045" s="30" t="e">
        <f t="shared" si="98"/>
        <v>#REF!</v>
      </c>
      <c r="AL2045" s="30" t="e">
        <f t="shared" si="97"/>
        <v>#REF!</v>
      </c>
      <c r="AM2045" s="31" t="s">
        <v>354</v>
      </c>
      <c r="AN2045" s="32" t="s">
        <v>3884</v>
      </c>
    </row>
    <row r="2046" spans="36:40" x14ac:dyDescent="0.25">
      <c r="AJ2046" s="21">
        <v>1408</v>
      </c>
      <c r="AK2046" s="30" t="e">
        <f t="shared" si="98"/>
        <v>#REF!</v>
      </c>
      <c r="AL2046" s="30" t="e">
        <f t="shared" si="97"/>
        <v>#REF!</v>
      </c>
      <c r="AM2046" s="38" t="s">
        <v>3885</v>
      </c>
      <c r="AN2046" s="39" t="s">
        <v>3886</v>
      </c>
    </row>
    <row r="2047" spans="36:40" x14ac:dyDescent="0.25">
      <c r="AJ2047" s="21">
        <v>1408</v>
      </c>
      <c r="AK2047" s="30" t="e">
        <f t="shared" si="98"/>
        <v>#REF!</v>
      </c>
      <c r="AL2047" s="30" t="e">
        <f t="shared" si="97"/>
        <v>#REF!</v>
      </c>
      <c r="AM2047" s="31" t="s">
        <v>3887</v>
      </c>
      <c r="AN2047" s="32" t="s">
        <v>3888</v>
      </c>
    </row>
    <row r="2048" spans="36:40" x14ac:dyDescent="0.25">
      <c r="AJ2048" s="21">
        <v>1409</v>
      </c>
      <c r="AK2048" s="30" t="e">
        <f t="shared" si="98"/>
        <v>#REF!</v>
      </c>
      <c r="AL2048" s="30" t="e">
        <f t="shared" si="97"/>
        <v>#REF!</v>
      </c>
      <c r="AM2048" s="38" t="s">
        <v>3889</v>
      </c>
      <c r="AN2048" s="39" t="s">
        <v>3890</v>
      </c>
    </row>
    <row r="2049" spans="36:40" x14ac:dyDescent="0.25">
      <c r="AJ2049" s="21">
        <v>1409</v>
      </c>
      <c r="AK2049" s="30" t="e">
        <f t="shared" si="98"/>
        <v>#REF!</v>
      </c>
      <c r="AL2049" s="30" t="e">
        <f t="shared" si="97"/>
        <v>#REF!</v>
      </c>
      <c r="AM2049" s="31" t="s">
        <v>3891</v>
      </c>
      <c r="AN2049" s="32" t="s">
        <v>3892</v>
      </c>
    </row>
    <row r="2050" spans="36:40" x14ac:dyDescent="0.25">
      <c r="AJ2050" s="21">
        <v>1409</v>
      </c>
      <c r="AK2050" s="30" t="e">
        <f t="shared" si="98"/>
        <v>#REF!</v>
      </c>
      <c r="AL2050" s="30" t="e">
        <f t="shared" ref="AL2050:AL2113" si="99">CONCATENATE(AJ2050,AK2050)</f>
        <v>#REF!</v>
      </c>
      <c r="AM2050" s="38" t="s">
        <v>546</v>
      </c>
      <c r="AN2050" s="39" t="s">
        <v>3893</v>
      </c>
    </row>
    <row r="2051" spans="36:40" x14ac:dyDescent="0.25">
      <c r="AJ2051" s="21">
        <v>1409</v>
      </c>
      <c r="AK2051" s="30" t="e">
        <f t="shared" ref="AK2051:AK2114" si="100">AK2050+1</f>
        <v>#REF!</v>
      </c>
      <c r="AL2051" s="30" t="e">
        <f t="shared" si="99"/>
        <v>#REF!</v>
      </c>
      <c r="AM2051" s="31" t="s">
        <v>3894</v>
      </c>
      <c r="AN2051" s="32" t="s">
        <v>3895</v>
      </c>
    </row>
    <row r="2052" spans="36:40" x14ac:dyDescent="0.25">
      <c r="AJ2052" s="21">
        <v>1409</v>
      </c>
      <c r="AK2052" s="30" t="e">
        <f t="shared" si="100"/>
        <v>#REF!</v>
      </c>
      <c r="AL2052" s="30" t="e">
        <f t="shared" si="99"/>
        <v>#REF!</v>
      </c>
      <c r="AM2052" s="38" t="s">
        <v>3896</v>
      </c>
      <c r="AN2052" s="39" t="s">
        <v>3897</v>
      </c>
    </row>
    <row r="2053" spans="36:40" x14ac:dyDescent="0.25">
      <c r="AJ2053" s="21">
        <v>1409</v>
      </c>
      <c r="AK2053" s="30" t="e">
        <f t="shared" si="100"/>
        <v>#REF!</v>
      </c>
      <c r="AL2053" s="30" t="e">
        <f t="shared" si="99"/>
        <v>#REF!</v>
      </c>
      <c r="AM2053" s="31" t="s">
        <v>6144</v>
      </c>
      <c r="AN2053" s="32" t="s">
        <v>3898</v>
      </c>
    </row>
    <row r="2054" spans="36:40" x14ac:dyDescent="0.25">
      <c r="AJ2054" s="21">
        <v>1410</v>
      </c>
      <c r="AK2054" s="30" t="e">
        <f t="shared" si="100"/>
        <v>#REF!</v>
      </c>
      <c r="AL2054" s="30" t="e">
        <f t="shared" si="99"/>
        <v>#REF!</v>
      </c>
      <c r="AM2054" s="38" t="s">
        <v>3339</v>
      </c>
      <c r="AN2054" s="39" t="s">
        <v>3899</v>
      </c>
    </row>
    <row r="2055" spans="36:40" x14ac:dyDescent="0.25">
      <c r="AJ2055" s="21">
        <v>1410</v>
      </c>
      <c r="AK2055" s="30" t="e">
        <f t="shared" si="100"/>
        <v>#REF!</v>
      </c>
      <c r="AL2055" s="30" t="e">
        <f t="shared" si="99"/>
        <v>#REF!</v>
      </c>
      <c r="AM2055" s="31" t="s">
        <v>3900</v>
      </c>
      <c r="AN2055" s="32" t="s">
        <v>3901</v>
      </c>
    </row>
    <row r="2056" spans="36:40" x14ac:dyDescent="0.25">
      <c r="AJ2056" s="21">
        <v>1411</v>
      </c>
      <c r="AK2056" s="30" t="e">
        <f t="shared" si="100"/>
        <v>#REF!</v>
      </c>
      <c r="AL2056" s="30" t="e">
        <f t="shared" si="99"/>
        <v>#REF!</v>
      </c>
      <c r="AM2056" s="38" t="s">
        <v>2777</v>
      </c>
      <c r="AN2056" s="39" t="s">
        <v>3902</v>
      </c>
    </row>
    <row r="2057" spans="36:40" x14ac:dyDescent="0.25">
      <c r="AJ2057" s="21">
        <v>1411</v>
      </c>
      <c r="AK2057" s="30" t="e">
        <f t="shared" si="100"/>
        <v>#REF!</v>
      </c>
      <c r="AL2057" s="30" t="e">
        <f t="shared" si="99"/>
        <v>#REF!</v>
      </c>
      <c r="AM2057" s="31" t="s">
        <v>3903</v>
      </c>
      <c r="AN2057" s="32" t="s">
        <v>3904</v>
      </c>
    </row>
    <row r="2058" spans="36:40" x14ac:dyDescent="0.25">
      <c r="AJ2058" s="21">
        <v>1411</v>
      </c>
      <c r="AK2058" s="30" t="e">
        <f t="shared" si="100"/>
        <v>#REF!</v>
      </c>
      <c r="AL2058" s="30" t="e">
        <f t="shared" si="99"/>
        <v>#REF!</v>
      </c>
      <c r="AM2058" s="38" t="s">
        <v>3905</v>
      </c>
      <c r="AN2058" s="39" t="s">
        <v>3906</v>
      </c>
    </row>
    <row r="2059" spans="36:40" x14ac:dyDescent="0.25">
      <c r="AJ2059" s="21">
        <v>1411</v>
      </c>
      <c r="AK2059" s="30" t="e">
        <f t="shared" si="100"/>
        <v>#REF!</v>
      </c>
      <c r="AL2059" s="30" t="e">
        <f t="shared" si="99"/>
        <v>#REF!</v>
      </c>
      <c r="AM2059" s="31" t="s">
        <v>357</v>
      </c>
      <c r="AN2059" s="32" t="s">
        <v>3907</v>
      </c>
    </row>
    <row r="2060" spans="36:40" x14ac:dyDescent="0.25">
      <c r="AJ2060" s="21">
        <v>1411</v>
      </c>
      <c r="AK2060" s="30" t="e">
        <f t="shared" si="100"/>
        <v>#REF!</v>
      </c>
      <c r="AL2060" s="30" t="e">
        <f t="shared" si="99"/>
        <v>#REF!</v>
      </c>
      <c r="AM2060" s="38" t="s">
        <v>3908</v>
      </c>
      <c r="AN2060" s="39" t="s">
        <v>3909</v>
      </c>
    </row>
    <row r="2061" spans="36:40" x14ac:dyDescent="0.25">
      <c r="AJ2061" s="21">
        <v>1411</v>
      </c>
      <c r="AK2061" s="30" t="e">
        <f t="shared" si="100"/>
        <v>#REF!</v>
      </c>
      <c r="AL2061" s="30" t="e">
        <f t="shared" si="99"/>
        <v>#REF!</v>
      </c>
      <c r="AM2061" s="31" t="s">
        <v>3910</v>
      </c>
      <c r="AN2061" s="32" t="s">
        <v>3911</v>
      </c>
    </row>
    <row r="2062" spans="36:40" x14ac:dyDescent="0.25">
      <c r="AJ2062" s="21">
        <v>1411</v>
      </c>
      <c r="AK2062" s="30" t="e">
        <f t="shared" si="100"/>
        <v>#REF!</v>
      </c>
      <c r="AL2062" s="30" t="e">
        <f t="shared" si="99"/>
        <v>#REF!</v>
      </c>
      <c r="AM2062" s="38" t="s">
        <v>6145</v>
      </c>
      <c r="AN2062" s="39" t="s">
        <v>3912</v>
      </c>
    </row>
    <row r="2063" spans="36:40" x14ac:dyDescent="0.25">
      <c r="AJ2063" s="21">
        <v>1412</v>
      </c>
      <c r="AK2063" s="30" t="e">
        <f t="shared" si="100"/>
        <v>#REF!</v>
      </c>
      <c r="AL2063" s="30" t="e">
        <f t="shared" si="99"/>
        <v>#REF!</v>
      </c>
      <c r="AM2063" s="31" t="s">
        <v>3913</v>
      </c>
      <c r="AN2063" s="32" t="s">
        <v>3914</v>
      </c>
    </row>
    <row r="2064" spans="36:40" x14ac:dyDescent="0.25">
      <c r="AJ2064" s="21">
        <v>1412</v>
      </c>
      <c r="AK2064" s="30" t="e">
        <f t="shared" si="100"/>
        <v>#REF!</v>
      </c>
      <c r="AL2064" s="30" t="e">
        <f t="shared" si="99"/>
        <v>#REF!</v>
      </c>
      <c r="AM2064" s="38" t="s">
        <v>358</v>
      </c>
      <c r="AN2064" s="39" t="s">
        <v>3915</v>
      </c>
    </row>
    <row r="2065" spans="36:40" x14ac:dyDescent="0.25">
      <c r="AJ2065" s="21">
        <v>1412</v>
      </c>
      <c r="AK2065" s="30" t="e">
        <f t="shared" si="100"/>
        <v>#REF!</v>
      </c>
      <c r="AL2065" s="30" t="e">
        <f t="shared" si="99"/>
        <v>#REF!</v>
      </c>
      <c r="AM2065" s="31" t="s">
        <v>3916</v>
      </c>
      <c r="AN2065" s="32" t="s">
        <v>3917</v>
      </c>
    </row>
    <row r="2066" spans="36:40" x14ac:dyDescent="0.25">
      <c r="AJ2066" s="21">
        <v>1413</v>
      </c>
      <c r="AK2066" s="30" t="e">
        <f t="shared" si="100"/>
        <v>#REF!</v>
      </c>
      <c r="AL2066" s="30" t="e">
        <f t="shared" si="99"/>
        <v>#REF!</v>
      </c>
      <c r="AM2066" s="38" t="s">
        <v>3918</v>
      </c>
      <c r="AN2066" s="39" t="s">
        <v>3919</v>
      </c>
    </row>
    <row r="2067" spans="36:40" x14ac:dyDescent="0.25">
      <c r="AJ2067" s="21">
        <v>1413</v>
      </c>
      <c r="AK2067" s="30" t="e">
        <f t="shared" si="100"/>
        <v>#REF!</v>
      </c>
      <c r="AL2067" s="30" t="e">
        <f t="shared" si="99"/>
        <v>#REF!</v>
      </c>
      <c r="AM2067" s="31" t="s">
        <v>3920</v>
      </c>
      <c r="AN2067" s="32" t="s">
        <v>3921</v>
      </c>
    </row>
    <row r="2068" spans="36:40" x14ac:dyDescent="0.25">
      <c r="AJ2068" s="21">
        <v>1413</v>
      </c>
      <c r="AK2068" s="30" t="e">
        <f t="shared" si="100"/>
        <v>#REF!</v>
      </c>
      <c r="AL2068" s="30" t="e">
        <f t="shared" si="99"/>
        <v>#REF!</v>
      </c>
      <c r="AM2068" s="38" t="s">
        <v>3922</v>
      </c>
      <c r="AN2068" s="39" t="s">
        <v>3923</v>
      </c>
    </row>
    <row r="2069" spans="36:40" x14ac:dyDescent="0.25">
      <c r="AJ2069" s="21">
        <v>1413</v>
      </c>
      <c r="AK2069" s="30" t="e">
        <f t="shared" si="100"/>
        <v>#REF!</v>
      </c>
      <c r="AL2069" s="30" t="e">
        <f t="shared" si="99"/>
        <v>#REF!</v>
      </c>
      <c r="AM2069" s="31" t="s">
        <v>3924</v>
      </c>
      <c r="AN2069" s="32" t="s">
        <v>3925</v>
      </c>
    </row>
    <row r="2070" spans="36:40" x14ac:dyDescent="0.25">
      <c r="AJ2070" s="21">
        <v>1413</v>
      </c>
      <c r="AK2070" s="30" t="e">
        <f t="shared" si="100"/>
        <v>#REF!</v>
      </c>
      <c r="AL2070" s="30" t="e">
        <f t="shared" si="99"/>
        <v>#REF!</v>
      </c>
      <c r="AM2070" s="38" t="s">
        <v>3926</v>
      </c>
      <c r="AN2070" s="39" t="s">
        <v>3927</v>
      </c>
    </row>
    <row r="2071" spans="36:40" x14ac:dyDescent="0.25">
      <c r="AJ2071" s="21">
        <v>1413</v>
      </c>
      <c r="AK2071" s="30" t="e">
        <f t="shared" si="100"/>
        <v>#REF!</v>
      </c>
      <c r="AL2071" s="30" t="e">
        <f t="shared" si="99"/>
        <v>#REF!</v>
      </c>
      <c r="AM2071" s="31" t="s">
        <v>6146</v>
      </c>
      <c r="AN2071" s="32" t="s">
        <v>3928</v>
      </c>
    </row>
    <row r="2072" spans="36:40" x14ac:dyDescent="0.25">
      <c r="AJ2072" s="21">
        <v>1414</v>
      </c>
      <c r="AK2072" s="30" t="e">
        <f t="shared" si="100"/>
        <v>#REF!</v>
      </c>
      <c r="AL2072" s="30" t="e">
        <f t="shared" si="99"/>
        <v>#REF!</v>
      </c>
      <c r="AM2072" s="38" t="s">
        <v>3929</v>
      </c>
      <c r="AN2072" s="39" t="s">
        <v>3930</v>
      </c>
    </row>
    <row r="2073" spans="36:40" x14ac:dyDescent="0.25">
      <c r="AJ2073" s="21">
        <v>1414</v>
      </c>
      <c r="AK2073" s="30" t="e">
        <f t="shared" si="100"/>
        <v>#REF!</v>
      </c>
      <c r="AL2073" s="30" t="e">
        <f t="shared" si="99"/>
        <v>#REF!</v>
      </c>
      <c r="AM2073" s="31" t="s">
        <v>3931</v>
      </c>
      <c r="AN2073" s="32" t="s">
        <v>3932</v>
      </c>
    </row>
    <row r="2074" spans="36:40" x14ac:dyDescent="0.25">
      <c r="AJ2074" s="21">
        <v>1414</v>
      </c>
      <c r="AK2074" s="30" t="e">
        <f t="shared" si="100"/>
        <v>#REF!</v>
      </c>
      <c r="AL2074" s="30" t="e">
        <f t="shared" si="99"/>
        <v>#REF!</v>
      </c>
      <c r="AM2074" s="38" t="s">
        <v>3933</v>
      </c>
      <c r="AN2074" s="39" t="s">
        <v>3934</v>
      </c>
    </row>
    <row r="2075" spans="36:40" x14ac:dyDescent="0.25">
      <c r="AJ2075" s="21">
        <v>1414</v>
      </c>
      <c r="AK2075" s="30" t="e">
        <f t="shared" si="100"/>
        <v>#REF!</v>
      </c>
      <c r="AL2075" s="30" t="e">
        <f t="shared" si="99"/>
        <v>#REF!</v>
      </c>
      <c r="AM2075" s="31" t="s">
        <v>373</v>
      </c>
      <c r="AN2075" s="32" t="s">
        <v>3935</v>
      </c>
    </row>
    <row r="2076" spans="36:40" x14ac:dyDescent="0.25">
      <c r="AJ2076" s="21">
        <v>1414</v>
      </c>
      <c r="AK2076" s="30" t="e">
        <f t="shared" si="100"/>
        <v>#REF!</v>
      </c>
      <c r="AL2076" s="30" t="e">
        <f t="shared" si="99"/>
        <v>#REF!</v>
      </c>
      <c r="AM2076" s="38" t="s">
        <v>3936</v>
      </c>
      <c r="AN2076" s="39" t="s">
        <v>3937</v>
      </c>
    </row>
    <row r="2077" spans="36:40" x14ac:dyDescent="0.25">
      <c r="AJ2077" s="21">
        <v>1414</v>
      </c>
      <c r="AK2077" s="30" t="e">
        <f t="shared" si="100"/>
        <v>#REF!</v>
      </c>
      <c r="AL2077" s="30" t="e">
        <f t="shared" si="99"/>
        <v>#REF!</v>
      </c>
      <c r="AM2077" s="31" t="s">
        <v>3938</v>
      </c>
      <c r="AN2077" s="32" t="s">
        <v>3939</v>
      </c>
    </row>
    <row r="2078" spans="36:40" x14ac:dyDescent="0.25">
      <c r="AJ2078" s="21">
        <v>1414</v>
      </c>
      <c r="AK2078" s="30" t="e">
        <f t="shared" si="100"/>
        <v>#REF!</v>
      </c>
      <c r="AL2078" s="30" t="e">
        <f t="shared" si="99"/>
        <v>#REF!</v>
      </c>
      <c r="AM2078" s="38" t="s">
        <v>6147</v>
      </c>
      <c r="AN2078" s="39" t="s">
        <v>3940</v>
      </c>
    </row>
    <row r="2079" spans="36:40" x14ac:dyDescent="0.25">
      <c r="AJ2079" s="21">
        <v>1414</v>
      </c>
      <c r="AK2079" s="30" t="e">
        <f t="shared" si="100"/>
        <v>#REF!</v>
      </c>
      <c r="AL2079" s="30" t="e">
        <f t="shared" si="99"/>
        <v>#REF!</v>
      </c>
      <c r="AM2079" s="31" t="s">
        <v>6148</v>
      </c>
      <c r="AN2079" s="32" t="s">
        <v>3941</v>
      </c>
    </row>
    <row r="2080" spans="36:40" x14ac:dyDescent="0.25">
      <c r="AJ2080" s="21">
        <v>1414</v>
      </c>
      <c r="AK2080" s="30" t="e">
        <f t="shared" si="100"/>
        <v>#REF!</v>
      </c>
      <c r="AL2080" s="30" t="e">
        <f t="shared" si="99"/>
        <v>#REF!</v>
      </c>
      <c r="AM2080" s="38" t="s">
        <v>6149</v>
      </c>
      <c r="AN2080" s="39" t="s">
        <v>3942</v>
      </c>
    </row>
    <row r="2081" spans="36:40" x14ac:dyDescent="0.25">
      <c r="AJ2081" s="21">
        <v>1414</v>
      </c>
      <c r="AK2081" s="30" t="e">
        <f t="shared" si="100"/>
        <v>#REF!</v>
      </c>
      <c r="AL2081" s="30" t="e">
        <f t="shared" si="99"/>
        <v>#REF!</v>
      </c>
      <c r="AM2081" s="31" t="s">
        <v>6150</v>
      </c>
      <c r="AN2081" s="32" t="s">
        <v>3943</v>
      </c>
    </row>
    <row r="2082" spans="36:40" x14ac:dyDescent="0.25">
      <c r="AJ2082" s="21">
        <v>1415</v>
      </c>
      <c r="AK2082" s="30" t="e">
        <f t="shared" si="100"/>
        <v>#REF!</v>
      </c>
      <c r="AL2082" s="30" t="e">
        <f t="shared" si="99"/>
        <v>#REF!</v>
      </c>
      <c r="AM2082" s="38" t="s">
        <v>3944</v>
      </c>
      <c r="AN2082" s="39" t="s">
        <v>3945</v>
      </c>
    </row>
    <row r="2083" spans="36:40" x14ac:dyDescent="0.25">
      <c r="AJ2083" s="21">
        <v>1415</v>
      </c>
      <c r="AK2083" s="30" t="e">
        <f t="shared" si="100"/>
        <v>#REF!</v>
      </c>
      <c r="AL2083" s="30" t="e">
        <f t="shared" si="99"/>
        <v>#REF!</v>
      </c>
      <c r="AM2083" s="31" t="s">
        <v>3946</v>
      </c>
      <c r="AN2083" s="32" t="s">
        <v>3947</v>
      </c>
    </row>
    <row r="2084" spans="36:40" x14ac:dyDescent="0.25">
      <c r="AJ2084" s="21">
        <v>1415</v>
      </c>
      <c r="AK2084" s="30" t="e">
        <f t="shared" si="100"/>
        <v>#REF!</v>
      </c>
      <c r="AL2084" s="30" t="e">
        <f t="shared" si="99"/>
        <v>#REF!</v>
      </c>
      <c r="AM2084" s="38" t="s">
        <v>6151</v>
      </c>
      <c r="AN2084" s="39" t="s">
        <v>3948</v>
      </c>
    </row>
    <row r="2085" spans="36:40" x14ac:dyDescent="0.25">
      <c r="AJ2085" s="21">
        <v>1415</v>
      </c>
      <c r="AK2085" s="30" t="e">
        <f t="shared" si="100"/>
        <v>#REF!</v>
      </c>
      <c r="AL2085" s="30" t="e">
        <f t="shared" si="99"/>
        <v>#REF!</v>
      </c>
      <c r="AM2085" s="31" t="s">
        <v>6152</v>
      </c>
      <c r="AN2085" s="32" t="s">
        <v>3949</v>
      </c>
    </row>
    <row r="2086" spans="36:40" x14ac:dyDescent="0.25">
      <c r="AJ2086" s="21">
        <v>1416</v>
      </c>
      <c r="AK2086" s="30" t="e">
        <f t="shared" si="100"/>
        <v>#REF!</v>
      </c>
      <c r="AL2086" s="30" t="e">
        <f t="shared" si="99"/>
        <v>#REF!</v>
      </c>
      <c r="AM2086" s="38" t="s">
        <v>3950</v>
      </c>
      <c r="AN2086" s="39" t="s">
        <v>3951</v>
      </c>
    </row>
    <row r="2087" spans="36:40" x14ac:dyDescent="0.25">
      <c r="AJ2087" s="21">
        <v>1416</v>
      </c>
      <c r="AK2087" s="30" t="e">
        <f t="shared" si="100"/>
        <v>#REF!</v>
      </c>
      <c r="AL2087" s="30" t="e">
        <f t="shared" si="99"/>
        <v>#REF!</v>
      </c>
      <c r="AM2087" s="31" t="s">
        <v>3952</v>
      </c>
      <c r="AN2087" s="32" t="s">
        <v>3953</v>
      </c>
    </row>
    <row r="2088" spans="36:40" x14ac:dyDescent="0.25">
      <c r="AJ2088" s="21">
        <v>1416</v>
      </c>
      <c r="AK2088" s="30" t="e">
        <f t="shared" si="100"/>
        <v>#REF!</v>
      </c>
      <c r="AL2088" s="30" t="e">
        <f t="shared" si="99"/>
        <v>#REF!</v>
      </c>
      <c r="AM2088" s="38" t="s">
        <v>3954</v>
      </c>
      <c r="AN2088" s="39" t="s">
        <v>3955</v>
      </c>
    </row>
    <row r="2089" spans="36:40" x14ac:dyDescent="0.25">
      <c r="AJ2089" s="21">
        <v>1416</v>
      </c>
      <c r="AK2089" s="30" t="e">
        <f t="shared" si="100"/>
        <v>#REF!</v>
      </c>
      <c r="AL2089" s="30" t="e">
        <f t="shared" si="99"/>
        <v>#REF!</v>
      </c>
      <c r="AM2089" s="31" t="s">
        <v>3956</v>
      </c>
      <c r="AN2089" s="32" t="s">
        <v>3957</v>
      </c>
    </row>
    <row r="2090" spans="36:40" x14ac:dyDescent="0.25">
      <c r="AJ2090" s="21">
        <v>1416</v>
      </c>
      <c r="AK2090" s="30" t="e">
        <f t="shared" si="100"/>
        <v>#REF!</v>
      </c>
      <c r="AL2090" s="30" t="e">
        <f t="shared" si="99"/>
        <v>#REF!</v>
      </c>
      <c r="AM2090" s="38" t="s">
        <v>2942</v>
      </c>
      <c r="AN2090" s="39" t="s">
        <v>3958</v>
      </c>
    </row>
    <row r="2091" spans="36:40" x14ac:dyDescent="0.25">
      <c r="AJ2091" s="21">
        <v>1416</v>
      </c>
      <c r="AK2091" s="30" t="e">
        <f t="shared" si="100"/>
        <v>#REF!</v>
      </c>
      <c r="AL2091" s="30" t="e">
        <f t="shared" si="99"/>
        <v>#REF!</v>
      </c>
      <c r="AM2091" s="31" t="s">
        <v>3959</v>
      </c>
      <c r="AN2091" s="32" t="s">
        <v>3960</v>
      </c>
    </row>
    <row r="2092" spans="36:40" x14ac:dyDescent="0.25">
      <c r="AJ2092" s="21">
        <v>1416</v>
      </c>
      <c r="AK2092" s="30" t="e">
        <f t="shared" si="100"/>
        <v>#REF!</v>
      </c>
      <c r="AL2092" s="30" t="e">
        <f t="shared" si="99"/>
        <v>#REF!</v>
      </c>
      <c r="AM2092" s="38" t="s">
        <v>3961</v>
      </c>
      <c r="AN2092" s="39" t="s">
        <v>3962</v>
      </c>
    </row>
    <row r="2093" spans="36:40" x14ac:dyDescent="0.25">
      <c r="AJ2093" s="21">
        <v>1416</v>
      </c>
      <c r="AK2093" s="30" t="e">
        <f t="shared" si="100"/>
        <v>#REF!</v>
      </c>
      <c r="AL2093" s="30" t="e">
        <f t="shared" si="99"/>
        <v>#REF!</v>
      </c>
      <c r="AM2093" s="31" t="s">
        <v>3963</v>
      </c>
      <c r="AN2093" s="32" t="s">
        <v>3964</v>
      </c>
    </row>
    <row r="2094" spans="36:40" x14ac:dyDescent="0.25">
      <c r="AJ2094" s="21">
        <v>1416</v>
      </c>
      <c r="AK2094" s="30" t="e">
        <f t="shared" si="100"/>
        <v>#REF!</v>
      </c>
      <c r="AL2094" s="30" t="e">
        <f t="shared" si="99"/>
        <v>#REF!</v>
      </c>
      <c r="AM2094" s="38" t="s">
        <v>3965</v>
      </c>
      <c r="AN2094" s="39" t="s">
        <v>3966</v>
      </c>
    </row>
    <row r="2095" spans="36:40" x14ac:dyDescent="0.25">
      <c r="AJ2095" s="21">
        <v>1416</v>
      </c>
      <c r="AK2095" s="30" t="e">
        <f t="shared" si="100"/>
        <v>#REF!</v>
      </c>
      <c r="AL2095" s="30" t="e">
        <f t="shared" si="99"/>
        <v>#REF!</v>
      </c>
      <c r="AM2095" s="31" t="s">
        <v>3967</v>
      </c>
      <c r="AN2095" s="32" t="s">
        <v>3968</v>
      </c>
    </row>
    <row r="2096" spans="36:40" x14ac:dyDescent="0.25">
      <c r="AJ2096" s="21">
        <v>1416</v>
      </c>
      <c r="AK2096" s="30" t="e">
        <f t="shared" si="100"/>
        <v>#REF!</v>
      </c>
      <c r="AL2096" s="30" t="e">
        <f t="shared" si="99"/>
        <v>#REF!</v>
      </c>
      <c r="AM2096" s="38" t="s">
        <v>3969</v>
      </c>
      <c r="AN2096" s="39" t="s">
        <v>3970</v>
      </c>
    </row>
    <row r="2097" spans="36:40" x14ac:dyDescent="0.25">
      <c r="AJ2097" s="21">
        <v>1416</v>
      </c>
      <c r="AK2097" s="30" t="e">
        <f t="shared" si="100"/>
        <v>#REF!</v>
      </c>
      <c r="AL2097" s="30" t="e">
        <f t="shared" si="99"/>
        <v>#REF!</v>
      </c>
      <c r="AM2097" s="31" t="s">
        <v>3971</v>
      </c>
      <c r="AN2097" s="32" t="s">
        <v>3972</v>
      </c>
    </row>
    <row r="2098" spans="36:40" x14ac:dyDescent="0.25">
      <c r="AJ2098" s="21">
        <v>1416</v>
      </c>
      <c r="AK2098" s="30" t="e">
        <f t="shared" si="100"/>
        <v>#REF!</v>
      </c>
      <c r="AL2098" s="30" t="e">
        <f t="shared" si="99"/>
        <v>#REF!</v>
      </c>
      <c r="AM2098" s="38" t="s">
        <v>6153</v>
      </c>
      <c r="AN2098" s="39" t="s">
        <v>3973</v>
      </c>
    </row>
    <row r="2099" spans="36:40" x14ac:dyDescent="0.25">
      <c r="AJ2099" s="21">
        <v>1416</v>
      </c>
      <c r="AK2099" s="30" t="e">
        <f t="shared" si="100"/>
        <v>#REF!</v>
      </c>
      <c r="AL2099" s="30" t="e">
        <f t="shared" si="99"/>
        <v>#REF!</v>
      </c>
      <c r="AM2099" s="31" t="s">
        <v>6154</v>
      </c>
      <c r="AN2099" s="32" t="s">
        <v>3974</v>
      </c>
    </row>
    <row r="2100" spans="36:40" x14ac:dyDescent="0.25">
      <c r="AJ2100" s="21">
        <v>1416</v>
      </c>
      <c r="AK2100" s="30" t="e">
        <f t="shared" si="100"/>
        <v>#REF!</v>
      </c>
      <c r="AL2100" s="30" t="e">
        <f t="shared" si="99"/>
        <v>#REF!</v>
      </c>
      <c r="AM2100" s="38" t="s">
        <v>6155</v>
      </c>
      <c r="AN2100" s="39" t="s">
        <v>3975</v>
      </c>
    </row>
    <row r="2101" spans="36:40" x14ac:dyDescent="0.25">
      <c r="AJ2101" s="21">
        <v>1416</v>
      </c>
      <c r="AK2101" s="30" t="e">
        <f t="shared" si="100"/>
        <v>#REF!</v>
      </c>
      <c r="AL2101" s="30" t="e">
        <f t="shared" si="99"/>
        <v>#REF!</v>
      </c>
      <c r="AM2101" s="31" t="s">
        <v>6156</v>
      </c>
      <c r="AN2101" s="32" t="s">
        <v>3976</v>
      </c>
    </row>
    <row r="2102" spans="36:40" x14ac:dyDescent="0.25">
      <c r="AJ2102" s="21">
        <v>1416</v>
      </c>
      <c r="AK2102" s="30" t="e">
        <f t="shared" si="100"/>
        <v>#REF!</v>
      </c>
      <c r="AL2102" s="30" t="e">
        <f t="shared" si="99"/>
        <v>#REF!</v>
      </c>
      <c r="AM2102" s="38" t="s">
        <v>6374</v>
      </c>
      <c r="AN2102" s="39" t="s">
        <v>3977</v>
      </c>
    </row>
    <row r="2103" spans="36:40" x14ac:dyDescent="0.25">
      <c r="AJ2103" s="21">
        <v>1416</v>
      </c>
      <c r="AK2103" s="30" t="e">
        <f t="shared" si="100"/>
        <v>#REF!</v>
      </c>
      <c r="AL2103" s="30" t="e">
        <f t="shared" si="99"/>
        <v>#REF!</v>
      </c>
      <c r="AM2103" s="31" t="s">
        <v>6157</v>
      </c>
      <c r="AN2103" s="32" t="s">
        <v>3978</v>
      </c>
    </row>
    <row r="2104" spans="36:40" x14ac:dyDescent="0.25">
      <c r="AJ2104" s="21">
        <v>1417</v>
      </c>
      <c r="AK2104" s="30" t="e">
        <f t="shared" si="100"/>
        <v>#REF!</v>
      </c>
      <c r="AL2104" s="30" t="e">
        <f t="shared" si="99"/>
        <v>#REF!</v>
      </c>
      <c r="AM2104" s="38" t="s">
        <v>3979</v>
      </c>
      <c r="AN2104" s="39" t="s">
        <v>3980</v>
      </c>
    </row>
    <row r="2105" spans="36:40" x14ac:dyDescent="0.25">
      <c r="AJ2105" s="21">
        <v>1417</v>
      </c>
      <c r="AK2105" s="30" t="e">
        <f t="shared" si="100"/>
        <v>#REF!</v>
      </c>
      <c r="AL2105" s="30" t="e">
        <f t="shared" si="99"/>
        <v>#REF!</v>
      </c>
      <c r="AM2105" s="31" t="s">
        <v>3981</v>
      </c>
      <c r="AN2105" s="32" t="s">
        <v>3982</v>
      </c>
    </row>
    <row r="2106" spans="36:40" x14ac:dyDescent="0.25">
      <c r="AJ2106" s="21">
        <v>1417</v>
      </c>
      <c r="AK2106" s="30" t="e">
        <f t="shared" si="100"/>
        <v>#REF!</v>
      </c>
      <c r="AL2106" s="30" t="e">
        <f t="shared" si="99"/>
        <v>#REF!</v>
      </c>
      <c r="AM2106" s="38" t="s">
        <v>376</v>
      </c>
      <c r="AN2106" s="39" t="s">
        <v>3983</v>
      </c>
    </row>
    <row r="2107" spans="36:40" x14ac:dyDescent="0.25">
      <c r="AJ2107" s="21">
        <v>1417</v>
      </c>
      <c r="AK2107" s="30" t="e">
        <f t="shared" si="100"/>
        <v>#REF!</v>
      </c>
      <c r="AL2107" s="30" t="e">
        <f t="shared" si="99"/>
        <v>#REF!</v>
      </c>
      <c r="AM2107" s="31" t="s">
        <v>3984</v>
      </c>
      <c r="AN2107" s="32" t="s">
        <v>3985</v>
      </c>
    </row>
    <row r="2108" spans="36:40" x14ac:dyDescent="0.25">
      <c r="AJ2108" s="21">
        <v>1418</v>
      </c>
      <c r="AK2108" s="30" t="e">
        <f t="shared" si="100"/>
        <v>#REF!</v>
      </c>
      <c r="AL2108" s="30" t="e">
        <f t="shared" si="99"/>
        <v>#REF!</v>
      </c>
      <c r="AM2108" s="38" t="s">
        <v>3936</v>
      </c>
      <c r="AN2108" s="39" t="s">
        <v>3986</v>
      </c>
    </row>
    <row r="2109" spans="36:40" x14ac:dyDescent="0.25">
      <c r="AJ2109" s="21">
        <v>1418</v>
      </c>
      <c r="AK2109" s="30" t="e">
        <f t="shared" si="100"/>
        <v>#REF!</v>
      </c>
      <c r="AL2109" s="30" t="e">
        <f t="shared" si="99"/>
        <v>#REF!</v>
      </c>
      <c r="AM2109" s="31" t="s">
        <v>3987</v>
      </c>
      <c r="AN2109" s="32" t="s">
        <v>3988</v>
      </c>
    </row>
    <row r="2110" spans="36:40" x14ac:dyDescent="0.25">
      <c r="AJ2110" s="21">
        <v>1418</v>
      </c>
      <c r="AK2110" s="30" t="e">
        <f t="shared" si="100"/>
        <v>#REF!</v>
      </c>
      <c r="AL2110" s="30" t="e">
        <f t="shared" si="99"/>
        <v>#REF!</v>
      </c>
      <c r="AM2110" s="38" t="s">
        <v>3989</v>
      </c>
      <c r="AN2110" s="39" t="s">
        <v>3990</v>
      </c>
    </row>
    <row r="2111" spans="36:40" x14ac:dyDescent="0.25">
      <c r="AJ2111" s="21">
        <v>1418</v>
      </c>
      <c r="AK2111" s="30" t="e">
        <f t="shared" si="100"/>
        <v>#REF!</v>
      </c>
      <c r="AL2111" s="30" t="e">
        <f t="shared" si="99"/>
        <v>#REF!</v>
      </c>
      <c r="AM2111" s="31" t="s">
        <v>3991</v>
      </c>
      <c r="AN2111" s="32" t="s">
        <v>3992</v>
      </c>
    </row>
    <row r="2112" spans="36:40" x14ac:dyDescent="0.25">
      <c r="AJ2112" s="21">
        <v>1418</v>
      </c>
      <c r="AK2112" s="30" t="e">
        <f t="shared" si="100"/>
        <v>#REF!</v>
      </c>
      <c r="AL2112" s="30" t="e">
        <f t="shared" si="99"/>
        <v>#REF!</v>
      </c>
      <c r="AM2112" s="38" t="s">
        <v>3993</v>
      </c>
      <c r="AN2112" s="39" t="s">
        <v>3994</v>
      </c>
    </row>
    <row r="2113" spans="36:40" x14ac:dyDescent="0.25">
      <c r="AJ2113" s="21">
        <v>1418</v>
      </c>
      <c r="AK2113" s="30" t="e">
        <f t="shared" si="100"/>
        <v>#REF!</v>
      </c>
      <c r="AL2113" s="30" t="e">
        <f t="shared" si="99"/>
        <v>#REF!</v>
      </c>
      <c r="AM2113" s="31" t="s">
        <v>3995</v>
      </c>
      <c r="AN2113" s="32" t="s">
        <v>3996</v>
      </c>
    </row>
    <row r="2114" spans="36:40" x14ac:dyDescent="0.25">
      <c r="AJ2114" s="21">
        <v>1418</v>
      </c>
      <c r="AK2114" s="30" t="e">
        <f t="shared" si="100"/>
        <v>#REF!</v>
      </c>
      <c r="AL2114" s="30" t="e">
        <f t="shared" ref="AL2114:AL2177" si="101">CONCATENATE(AJ2114,AK2114)</f>
        <v>#REF!</v>
      </c>
      <c r="AM2114" s="38" t="s">
        <v>6158</v>
      </c>
      <c r="AN2114" s="39" t="s">
        <v>3997</v>
      </c>
    </row>
    <row r="2115" spans="36:40" x14ac:dyDescent="0.25">
      <c r="AJ2115" s="21">
        <v>1418</v>
      </c>
      <c r="AK2115" s="30" t="e">
        <f t="shared" ref="AK2115:AK2178" si="102">AK2114+1</f>
        <v>#REF!</v>
      </c>
      <c r="AL2115" s="30" t="e">
        <f t="shared" si="101"/>
        <v>#REF!</v>
      </c>
      <c r="AM2115" s="31" t="s">
        <v>6159</v>
      </c>
      <c r="AN2115" s="32" t="s">
        <v>3998</v>
      </c>
    </row>
    <row r="2116" spans="36:40" x14ac:dyDescent="0.25">
      <c r="AJ2116" s="21">
        <v>1418</v>
      </c>
      <c r="AK2116" s="30" t="e">
        <f t="shared" si="102"/>
        <v>#REF!</v>
      </c>
      <c r="AL2116" s="30" t="e">
        <f t="shared" si="101"/>
        <v>#REF!</v>
      </c>
      <c r="AM2116" s="38" t="s">
        <v>6160</v>
      </c>
      <c r="AN2116" s="39" t="s">
        <v>3999</v>
      </c>
    </row>
    <row r="2117" spans="36:40" x14ac:dyDescent="0.25">
      <c r="AJ2117" s="21">
        <v>1418</v>
      </c>
      <c r="AK2117" s="30" t="e">
        <f t="shared" si="102"/>
        <v>#REF!</v>
      </c>
      <c r="AL2117" s="30" t="e">
        <f t="shared" si="101"/>
        <v>#REF!</v>
      </c>
      <c r="AM2117" s="31" t="s">
        <v>6161</v>
      </c>
      <c r="AN2117" s="32" t="s">
        <v>4000</v>
      </c>
    </row>
    <row r="2118" spans="36:40" x14ac:dyDescent="0.25">
      <c r="AJ2118" s="21">
        <v>1418</v>
      </c>
      <c r="AK2118" s="30" t="e">
        <f t="shared" si="102"/>
        <v>#REF!</v>
      </c>
      <c r="AL2118" s="30" t="e">
        <f t="shared" si="101"/>
        <v>#REF!</v>
      </c>
      <c r="AM2118" s="38" t="s">
        <v>6162</v>
      </c>
      <c r="AN2118" s="39" t="s">
        <v>4001</v>
      </c>
    </row>
    <row r="2119" spans="36:40" x14ac:dyDescent="0.25">
      <c r="AJ2119" s="21">
        <v>1419</v>
      </c>
      <c r="AK2119" s="30" t="e">
        <f t="shared" si="102"/>
        <v>#REF!</v>
      </c>
      <c r="AL2119" s="30" t="e">
        <f t="shared" si="101"/>
        <v>#REF!</v>
      </c>
      <c r="AM2119" s="31" t="s">
        <v>4002</v>
      </c>
      <c r="AN2119" s="32" t="s">
        <v>4003</v>
      </c>
    </row>
    <row r="2120" spans="36:40" x14ac:dyDescent="0.25">
      <c r="AJ2120" s="21">
        <v>1419</v>
      </c>
      <c r="AK2120" s="30" t="e">
        <f t="shared" si="102"/>
        <v>#REF!</v>
      </c>
      <c r="AL2120" s="30" t="e">
        <f t="shared" si="101"/>
        <v>#REF!</v>
      </c>
      <c r="AM2120" s="38" t="s">
        <v>3315</v>
      </c>
      <c r="AN2120" s="39" t="s">
        <v>4004</v>
      </c>
    </row>
    <row r="2121" spans="36:40" x14ac:dyDescent="0.25">
      <c r="AJ2121" s="21">
        <v>1419</v>
      </c>
      <c r="AK2121" s="30" t="e">
        <f t="shared" si="102"/>
        <v>#REF!</v>
      </c>
      <c r="AL2121" s="30" t="e">
        <f t="shared" si="101"/>
        <v>#REF!</v>
      </c>
      <c r="AM2121" s="31" t="s">
        <v>893</v>
      </c>
      <c r="AN2121" s="32" t="s">
        <v>4005</v>
      </c>
    </row>
    <row r="2122" spans="36:40" x14ac:dyDescent="0.25">
      <c r="AJ2122" s="21">
        <v>1419</v>
      </c>
      <c r="AK2122" s="30" t="e">
        <f t="shared" si="102"/>
        <v>#REF!</v>
      </c>
      <c r="AL2122" s="30" t="e">
        <f t="shared" si="101"/>
        <v>#REF!</v>
      </c>
      <c r="AM2122" s="38" t="s">
        <v>4006</v>
      </c>
      <c r="AN2122" s="39" t="s">
        <v>4007</v>
      </c>
    </row>
    <row r="2123" spans="36:40" x14ac:dyDescent="0.25">
      <c r="AJ2123" s="21">
        <v>1419</v>
      </c>
      <c r="AK2123" s="30" t="e">
        <f t="shared" si="102"/>
        <v>#REF!</v>
      </c>
      <c r="AL2123" s="30" t="e">
        <f t="shared" si="101"/>
        <v>#REF!</v>
      </c>
      <c r="AM2123" s="31" t="s">
        <v>4008</v>
      </c>
      <c r="AN2123" s="32" t="s">
        <v>4009</v>
      </c>
    </row>
    <row r="2124" spans="36:40" x14ac:dyDescent="0.25">
      <c r="AJ2124" s="21">
        <v>1419</v>
      </c>
      <c r="AK2124" s="30" t="e">
        <f t="shared" si="102"/>
        <v>#REF!</v>
      </c>
      <c r="AL2124" s="30" t="e">
        <f t="shared" si="101"/>
        <v>#REF!</v>
      </c>
      <c r="AM2124" s="38" t="s">
        <v>4010</v>
      </c>
      <c r="AN2124" s="39" t="s">
        <v>4011</v>
      </c>
    </row>
    <row r="2125" spans="36:40" x14ac:dyDescent="0.25">
      <c r="AJ2125" s="21">
        <v>1419</v>
      </c>
      <c r="AK2125" s="30" t="e">
        <f t="shared" si="102"/>
        <v>#REF!</v>
      </c>
      <c r="AL2125" s="30" t="e">
        <f t="shared" si="101"/>
        <v>#REF!</v>
      </c>
      <c r="AM2125" s="31" t="s">
        <v>6163</v>
      </c>
      <c r="AN2125" s="32" t="s">
        <v>4012</v>
      </c>
    </row>
    <row r="2126" spans="36:40" x14ac:dyDescent="0.25">
      <c r="AJ2126" s="21">
        <v>1419</v>
      </c>
      <c r="AK2126" s="30" t="e">
        <f t="shared" si="102"/>
        <v>#REF!</v>
      </c>
      <c r="AL2126" s="30" t="e">
        <f t="shared" si="101"/>
        <v>#REF!</v>
      </c>
      <c r="AM2126" s="38" t="s">
        <v>6164</v>
      </c>
      <c r="AN2126" s="39" t="s">
        <v>4013</v>
      </c>
    </row>
    <row r="2127" spans="36:40" x14ac:dyDescent="0.25">
      <c r="AJ2127" s="21">
        <v>1419</v>
      </c>
      <c r="AK2127" s="30" t="e">
        <f t="shared" si="102"/>
        <v>#REF!</v>
      </c>
      <c r="AL2127" s="30" t="e">
        <f t="shared" si="101"/>
        <v>#REF!</v>
      </c>
      <c r="AM2127" s="31" t="s">
        <v>6165</v>
      </c>
      <c r="AN2127" s="32" t="s">
        <v>4014</v>
      </c>
    </row>
    <row r="2128" spans="36:40" x14ac:dyDescent="0.25">
      <c r="AJ2128" s="21">
        <v>1419</v>
      </c>
      <c r="AK2128" s="30" t="e">
        <f t="shared" si="102"/>
        <v>#REF!</v>
      </c>
      <c r="AL2128" s="30" t="e">
        <f t="shared" si="101"/>
        <v>#REF!</v>
      </c>
      <c r="AM2128" s="38" t="s">
        <v>6166</v>
      </c>
      <c r="AN2128" s="39" t="s">
        <v>4015</v>
      </c>
    </row>
    <row r="2129" spans="36:40" x14ac:dyDescent="0.25">
      <c r="AJ2129" s="21">
        <v>1420</v>
      </c>
      <c r="AK2129" s="30" t="e">
        <f t="shared" si="102"/>
        <v>#REF!</v>
      </c>
      <c r="AL2129" s="30" t="e">
        <f t="shared" si="101"/>
        <v>#REF!</v>
      </c>
      <c r="AM2129" s="31" t="s">
        <v>4016</v>
      </c>
      <c r="AN2129" s="32" t="s">
        <v>4017</v>
      </c>
    </row>
    <row r="2130" spans="36:40" x14ac:dyDescent="0.25">
      <c r="AJ2130" s="21">
        <v>1420</v>
      </c>
      <c r="AK2130" s="30" t="e">
        <f t="shared" si="102"/>
        <v>#REF!</v>
      </c>
      <c r="AL2130" s="30" t="e">
        <f t="shared" si="101"/>
        <v>#REF!</v>
      </c>
      <c r="AM2130" s="38" t="s">
        <v>4018</v>
      </c>
      <c r="AN2130" s="39" t="s">
        <v>4019</v>
      </c>
    </row>
    <row r="2131" spans="36:40" x14ac:dyDescent="0.25">
      <c r="AJ2131" s="21">
        <v>1420</v>
      </c>
      <c r="AK2131" s="30" t="e">
        <f t="shared" si="102"/>
        <v>#REF!</v>
      </c>
      <c r="AL2131" s="30" t="e">
        <f t="shared" si="101"/>
        <v>#REF!</v>
      </c>
      <c r="AM2131" s="31" t="s">
        <v>4020</v>
      </c>
      <c r="AN2131" s="32" t="s">
        <v>4021</v>
      </c>
    </row>
    <row r="2132" spans="36:40" x14ac:dyDescent="0.25">
      <c r="AJ2132" s="21">
        <v>1420</v>
      </c>
      <c r="AK2132" s="30" t="e">
        <f t="shared" si="102"/>
        <v>#REF!</v>
      </c>
      <c r="AL2132" s="30" t="e">
        <f t="shared" si="101"/>
        <v>#REF!</v>
      </c>
      <c r="AM2132" s="38" t="s">
        <v>386</v>
      </c>
      <c r="AN2132" s="39" t="s">
        <v>4022</v>
      </c>
    </row>
    <row r="2133" spans="36:40" x14ac:dyDescent="0.25">
      <c r="AJ2133" s="21">
        <v>1421</v>
      </c>
      <c r="AK2133" s="30" t="e">
        <f t="shared" si="102"/>
        <v>#REF!</v>
      </c>
      <c r="AL2133" s="30" t="e">
        <f t="shared" si="101"/>
        <v>#REF!</v>
      </c>
      <c r="AM2133" s="31" t="s">
        <v>4023</v>
      </c>
      <c r="AN2133" s="32" t="s">
        <v>4024</v>
      </c>
    </row>
    <row r="2134" spans="36:40" x14ac:dyDescent="0.25">
      <c r="AJ2134" s="21">
        <v>1421</v>
      </c>
      <c r="AK2134" s="30" t="e">
        <f t="shared" si="102"/>
        <v>#REF!</v>
      </c>
      <c r="AL2134" s="30" t="e">
        <f t="shared" si="101"/>
        <v>#REF!</v>
      </c>
      <c r="AM2134" s="38" t="s">
        <v>4025</v>
      </c>
      <c r="AN2134" s="39" t="s">
        <v>4026</v>
      </c>
    </row>
    <row r="2135" spans="36:40" x14ac:dyDescent="0.25">
      <c r="AJ2135" s="21">
        <v>1421</v>
      </c>
      <c r="AK2135" s="30" t="e">
        <f t="shared" si="102"/>
        <v>#REF!</v>
      </c>
      <c r="AL2135" s="30" t="e">
        <f t="shared" si="101"/>
        <v>#REF!</v>
      </c>
      <c r="AM2135" s="31" t="s">
        <v>4027</v>
      </c>
      <c r="AN2135" s="32" t="s">
        <v>4028</v>
      </c>
    </row>
    <row r="2136" spans="36:40" x14ac:dyDescent="0.25">
      <c r="AJ2136" s="21">
        <v>1421</v>
      </c>
      <c r="AK2136" s="30" t="e">
        <f t="shared" si="102"/>
        <v>#REF!</v>
      </c>
      <c r="AL2136" s="30" t="e">
        <f t="shared" si="101"/>
        <v>#REF!</v>
      </c>
      <c r="AM2136" s="38" t="s">
        <v>4029</v>
      </c>
      <c r="AN2136" s="39" t="s">
        <v>4030</v>
      </c>
    </row>
    <row r="2137" spans="36:40" x14ac:dyDescent="0.25">
      <c r="AJ2137" s="21">
        <v>1421</v>
      </c>
      <c r="AK2137" s="30" t="e">
        <f t="shared" si="102"/>
        <v>#REF!</v>
      </c>
      <c r="AL2137" s="30" t="e">
        <f t="shared" si="101"/>
        <v>#REF!</v>
      </c>
      <c r="AM2137" s="31" t="s">
        <v>4031</v>
      </c>
      <c r="AN2137" s="32" t="s">
        <v>4032</v>
      </c>
    </row>
    <row r="2138" spans="36:40" x14ac:dyDescent="0.25">
      <c r="AJ2138" s="21">
        <v>1421</v>
      </c>
      <c r="AK2138" s="30" t="e">
        <f t="shared" si="102"/>
        <v>#REF!</v>
      </c>
      <c r="AL2138" s="30" t="e">
        <f t="shared" si="101"/>
        <v>#REF!</v>
      </c>
      <c r="AM2138" s="38" t="s">
        <v>4033</v>
      </c>
      <c r="AN2138" s="39" t="s">
        <v>4034</v>
      </c>
    </row>
    <row r="2139" spans="36:40" x14ac:dyDescent="0.25">
      <c r="AJ2139" s="21">
        <v>1421</v>
      </c>
      <c r="AK2139" s="30" t="e">
        <f t="shared" si="102"/>
        <v>#REF!</v>
      </c>
      <c r="AL2139" s="30" t="e">
        <f t="shared" si="101"/>
        <v>#REF!</v>
      </c>
      <c r="AM2139" s="31" t="s">
        <v>4035</v>
      </c>
      <c r="AN2139" s="32" t="s">
        <v>4036</v>
      </c>
    </row>
    <row r="2140" spans="36:40" x14ac:dyDescent="0.25">
      <c r="AJ2140" s="21">
        <v>1421</v>
      </c>
      <c r="AK2140" s="30" t="e">
        <f t="shared" si="102"/>
        <v>#REF!</v>
      </c>
      <c r="AL2140" s="30" t="e">
        <f t="shared" si="101"/>
        <v>#REF!</v>
      </c>
      <c r="AM2140" s="38" t="s">
        <v>4037</v>
      </c>
      <c r="AN2140" s="39" t="s">
        <v>4038</v>
      </c>
    </row>
    <row r="2141" spans="36:40" x14ac:dyDescent="0.25">
      <c r="AJ2141" s="21">
        <v>1421</v>
      </c>
      <c r="AK2141" s="30" t="e">
        <f t="shared" si="102"/>
        <v>#REF!</v>
      </c>
      <c r="AL2141" s="30" t="e">
        <f t="shared" si="101"/>
        <v>#REF!</v>
      </c>
      <c r="AM2141" s="31" t="s">
        <v>4039</v>
      </c>
      <c r="AN2141" s="32" t="s">
        <v>4040</v>
      </c>
    </row>
    <row r="2142" spans="36:40" x14ac:dyDescent="0.25">
      <c r="AJ2142" s="21">
        <v>1421</v>
      </c>
      <c r="AK2142" s="30" t="e">
        <f t="shared" si="102"/>
        <v>#REF!</v>
      </c>
      <c r="AL2142" s="30" t="e">
        <f t="shared" si="101"/>
        <v>#REF!</v>
      </c>
      <c r="AM2142" s="38" t="s">
        <v>6167</v>
      </c>
      <c r="AN2142" s="39" t="s">
        <v>4041</v>
      </c>
    </row>
    <row r="2143" spans="36:40" x14ac:dyDescent="0.25">
      <c r="AJ2143" s="21">
        <v>1421</v>
      </c>
      <c r="AK2143" s="30" t="e">
        <f t="shared" si="102"/>
        <v>#REF!</v>
      </c>
      <c r="AL2143" s="30" t="e">
        <f t="shared" si="101"/>
        <v>#REF!</v>
      </c>
      <c r="AM2143" s="31" t="s">
        <v>6168</v>
      </c>
      <c r="AN2143" s="32" t="s">
        <v>4042</v>
      </c>
    </row>
    <row r="2144" spans="36:40" x14ac:dyDescent="0.25">
      <c r="AJ2144" s="21">
        <v>1421</v>
      </c>
      <c r="AK2144" s="30" t="e">
        <f t="shared" si="102"/>
        <v>#REF!</v>
      </c>
      <c r="AL2144" s="30" t="e">
        <f t="shared" si="101"/>
        <v>#REF!</v>
      </c>
      <c r="AM2144" s="38" t="s">
        <v>6169</v>
      </c>
      <c r="AN2144" s="39" t="s">
        <v>4043</v>
      </c>
    </row>
    <row r="2145" spans="36:40" x14ac:dyDescent="0.25">
      <c r="AJ2145" s="21">
        <v>1421</v>
      </c>
      <c r="AK2145" s="30" t="e">
        <f t="shared" si="102"/>
        <v>#REF!</v>
      </c>
      <c r="AL2145" s="30" t="e">
        <f t="shared" si="101"/>
        <v>#REF!</v>
      </c>
      <c r="AM2145" s="31" t="s">
        <v>6170</v>
      </c>
      <c r="AN2145" s="32" t="s">
        <v>4044</v>
      </c>
    </row>
    <row r="2146" spans="36:40" x14ac:dyDescent="0.25">
      <c r="AJ2146" s="21">
        <v>1501</v>
      </c>
      <c r="AK2146" s="30" t="e">
        <f t="shared" si="102"/>
        <v>#REF!</v>
      </c>
      <c r="AL2146" s="30" t="e">
        <f t="shared" si="101"/>
        <v>#REF!</v>
      </c>
      <c r="AM2146" s="38" t="s">
        <v>4045</v>
      </c>
      <c r="AN2146" s="39" t="s">
        <v>4046</v>
      </c>
    </row>
    <row r="2147" spans="36:40" x14ac:dyDescent="0.25">
      <c r="AJ2147" s="21">
        <v>1501</v>
      </c>
      <c r="AK2147" s="30" t="e">
        <f t="shared" si="102"/>
        <v>#REF!</v>
      </c>
      <c r="AL2147" s="30" t="e">
        <f t="shared" si="101"/>
        <v>#REF!</v>
      </c>
      <c r="AM2147" s="31" t="s">
        <v>4047</v>
      </c>
      <c r="AN2147" s="32" t="s">
        <v>4048</v>
      </c>
    </row>
    <row r="2148" spans="36:40" x14ac:dyDescent="0.25">
      <c r="AJ2148" s="21">
        <v>1501</v>
      </c>
      <c r="AK2148" s="30" t="e">
        <f t="shared" si="102"/>
        <v>#REF!</v>
      </c>
      <c r="AL2148" s="30" t="e">
        <f t="shared" si="101"/>
        <v>#REF!</v>
      </c>
      <c r="AM2148" s="38" t="s">
        <v>4049</v>
      </c>
      <c r="AN2148" s="39" t="s">
        <v>4050</v>
      </c>
    </row>
    <row r="2149" spans="36:40" x14ac:dyDescent="0.25">
      <c r="AJ2149" s="21">
        <v>1501</v>
      </c>
      <c r="AK2149" s="30" t="e">
        <f t="shared" si="102"/>
        <v>#REF!</v>
      </c>
      <c r="AL2149" s="30" t="e">
        <f t="shared" si="101"/>
        <v>#REF!</v>
      </c>
      <c r="AM2149" s="31" t="s">
        <v>6171</v>
      </c>
      <c r="AN2149" s="32" t="s">
        <v>4051</v>
      </c>
    </row>
    <row r="2150" spans="36:40" x14ac:dyDescent="0.25">
      <c r="AJ2150" s="21">
        <v>1502</v>
      </c>
      <c r="AK2150" s="30" t="e">
        <f t="shared" si="102"/>
        <v>#REF!</v>
      </c>
      <c r="AL2150" s="30" t="e">
        <f t="shared" si="101"/>
        <v>#REF!</v>
      </c>
      <c r="AM2150" s="38" t="s">
        <v>337</v>
      </c>
      <c r="AN2150" s="39" t="s">
        <v>4052</v>
      </c>
    </row>
    <row r="2151" spans="36:40" x14ac:dyDescent="0.25">
      <c r="AJ2151" s="21">
        <v>1502</v>
      </c>
      <c r="AK2151" s="30" t="e">
        <f t="shared" si="102"/>
        <v>#REF!</v>
      </c>
      <c r="AL2151" s="30" t="e">
        <f t="shared" si="101"/>
        <v>#REF!</v>
      </c>
      <c r="AM2151" s="31" t="s">
        <v>4053</v>
      </c>
      <c r="AN2151" s="32" t="s">
        <v>4054</v>
      </c>
    </row>
    <row r="2152" spans="36:40" x14ac:dyDescent="0.25">
      <c r="AJ2152" s="21">
        <v>1502</v>
      </c>
      <c r="AK2152" s="30" t="e">
        <f t="shared" si="102"/>
        <v>#REF!</v>
      </c>
      <c r="AL2152" s="30" t="e">
        <f t="shared" si="101"/>
        <v>#REF!</v>
      </c>
      <c r="AM2152" s="38" t="s">
        <v>4055</v>
      </c>
      <c r="AN2152" s="39" t="s">
        <v>4056</v>
      </c>
    </row>
    <row r="2153" spans="36:40" x14ac:dyDescent="0.25">
      <c r="AJ2153" s="21">
        <v>1503</v>
      </c>
      <c r="AK2153" s="30" t="e">
        <f t="shared" si="102"/>
        <v>#REF!</v>
      </c>
      <c r="AL2153" s="30" t="e">
        <f t="shared" si="101"/>
        <v>#REF!</v>
      </c>
      <c r="AM2153" s="31" t="s">
        <v>4057</v>
      </c>
      <c r="AN2153" s="32" t="s">
        <v>4058</v>
      </c>
    </row>
    <row r="2154" spans="36:40" x14ac:dyDescent="0.25">
      <c r="AJ2154" s="21">
        <v>1503</v>
      </c>
      <c r="AK2154" s="30" t="e">
        <f t="shared" si="102"/>
        <v>#REF!</v>
      </c>
      <c r="AL2154" s="30" t="e">
        <f t="shared" si="101"/>
        <v>#REF!</v>
      </c>
      <c r="AM2154" s="38" t="s">
        <v>6172</v>
      </c>
      <c r="AN2154" s="39" t="s">
        <v>4059</v>
      </c>
    </row>
    <row r="2155" spans="36:40" x14ac:dyDescent="0.25">
      <c r="AJ2155" s="21">
        <v>1503</v>
      </c>
      <c r="AK2155" s="30" t="e">
        <f t="shared" si="102"/>
        <v>#REF!</v>
      </c>
      <c r="AL2155" s="30" t="e">
        <f t="shared" si="101"/>
        <v>#REF!</v>
      </c>
      <c r="AM2155" s="31" t="s">
        <v>6173</v>
      </c>
      <c r="AN2155" s="32" t="s">
        <v>4060</v>
      </c>
    </row>
    <row r="2156" spans="36:40" x14ac:dyDescent="0.25">
      <c r="AJ2156" s="21">
        <v>1503</v>
      </c>
      <c r="AK2156" s="30" t="e">
        <f t="shared" si="102"/>
        <v>#REF!</v>
      </c>
      <c r="AL2156" s="30" t="e">
        <f t="shared" si="101"/>
        <v>#REF!</v>
      </c>
      <c r="AM2156" s="38" t="s">
        <v>6174</v>
      </c>
      <c r="AN2156" s="39" t="s">
        <v>4061</v>
      </c>
    </row>
    <row r="2157" spans="36:40" x14ac:dyDescent="0.25">
      <c r="AJ2157" s="21">
        <v>1503</v>
      </c>
      <c r="AK2157" s="30" t="e">
        <f t="shared" si="102"/>
        <v>#REF!</v>
      </c>
      <c r="AL2157" s="30" t="e">
        <f t="shared" si="101"/>
        <v>#REF!</v>
      </c>
      <c r="AM2157" s="31" t="s">
        <v>6175</v>
      </c>
      <c r="AN2157" s="32" t="s">
        <v>4062</v>
      </c>
    </row>
    <row r="2158" spans="36:40" x14ac:dyDescent="0.25">
      <c r="AJ2158" s="21">
        <v>1504</v>
      </c>
      <c r="AK2158" s="30" t="e">
        <f t="shared" si="102"/>
        <v>#REF!</v>
      </c>
      <c r="AL2158" s="30" t="e">
        <f t="shared" si="101"/>
        <v>#REF!</v>
      </c>
      <c r="AM2158" s="38" t="s">
        <v>4063</v>
      </c>
      <c r="AN2158" s="39" t="s">
        <v>4064</v>
      </c>
    </row>
    <row r="2159" spans="36:40" x14ac:dyDescent="0.25">
      <c r="AJ2159" s="21">
        <v>1504</v>
      </c>
      <c r="AK2159" s="30" t="e">
        <f t="shared" si="102"/>
        <v>#REF!</v>
      </c>
      <c r="AL2159" s="30" t="e">
        <f t="shared" si="101"/>
        <v>#REF!</v>
      </c>
      <c r="AM2159" s="31" t="s">
        <v>6176</v>
      </c>
      <c r="AN2159" s="32" t="s">
        <v>4065</v>
      </c>
    </row>
    <row r="2160" spans="36:40" x14ac:dyDescent="0.25">
      <c r="AJ2160" s="21">
        <v>1504</v>
      </c>
      <c r="AK2160" s="30" t="e">
        <f t="shared" si="102"/>
        <v>#REF!</v>
      </c>
      <c r="AL2160" s="30" t="e">
        <f t="shared" si="101"/>
        <v>#REF!</v>
      </c>
      <c r="AM2160" s="38" t="s">
        <v>6177</v>
      </c>
      <c r="AN2160" s="39" t="s">
        <v>4066</v>
      </c>
    </row>
    <row r="2161" spans="36:40" x14ac:dyDescent="0.25">
      <c r="AJ2161" s="21">
        <v>1504</v>
      </c>
      <c r="AK2161" s="30" t="e">
        <f t="shared" si="102"/>
        <v>#REF!</v>
      </c>
      <c r="AL2161" s="30" t="e">
        <f t="shared" si="101"/>
        <v>#REF!</v>
      </c>
      <c r="AM2161" s="31" t="s">
        <v>6178</v>
      </c>
      <c r="AN2161" s="32" t="s">
        <v>4067</v>
      </c>
    </row>
    <row r="2162" spans="36:40" x14ac:dyDescent="0.25">
      <c r="AJ2162" s="21">
        <v>1505</v>
      </c>
      <c r="AK2162" s="30" t="e">
        <f t="shared" si="102"/>
        <v>#REF!</v>
      </c>
      <c r="AL2162" s="30" t="e">
        <f t="shared" si="101"/>
        <v>#REF!</v>
      </c>
      <c r="AM2162" s="38" t="s">
        <v>4068</v>
      </c>
      <c r="AN2162" s="39" t="s">
        <v>4069</v>
      </c>
    </row>
    <row r="2163" spans="36:40" x14ac:dyDescent="0.25">
      <c r="AJ2163" s="21">
        <v>1505</v>
      </c>
      <c r="AK2163" s="30" t="e">
        <f t="shared" si="102"/>
        <v>#REF!</v>
      </c>
      <c r="AL2163" s="30" t="e">
        <f t="shared" si="101"/>
        <v>#REF!</v>
      </c>
      <c r="AM2163" s="31" t="s">
        <v>4070</v>
      </c>
      <c r="AN2163" s="32" t="s">
        <v>4071</v>
      </c>
    </row>
    <row r="2164" spans="36:40" x14ac:dyDescent="0.25">
      <c r="AJ2164" s="21">
        <v>1505</v>
      </c>
      <c r="AK2164" s="30" t="e">
        <f t="shared" si="102"/>
        <v>#REF!</v>
      </c>
      <c r="AL2164" s="30" t="e">
        <f t="shared" si="101"/>
        <v>#REF!</v>
      </c>
      <c r="AM2164" s="38" t="s">
        <v>953</v>
      </c>
      <c r="AN2164" s="39" t="s">
        <v>4072</v>
      </c>
    </row>
    <row r="2165" spans="36:40" x14ac:dyDescent="0.25">
      <c r="AJ2165" s="21">
        <v>1505</v>
      </c>
      <c r="AK2165" s="30" t="e">
        <f t="shared" si="102"/>
        <v>#REF!</v>
      </c>
      <c r="AL2165" s="30" t="e">
        <f t="shared" si="101"/>
        <v>#REF!</v>
      </c>
      <c r="AM2165" s="31" t="s">
        <v>6179</v>
      </c>
      <c r="AN2165" s="32" t="s">
        <v>4073</v>
      </c>
    </row>
    <row r="2166" spans="36:40" x14ac:dyDescent="0.25">
      <c r="AJ2166" s="21">
        <v>1506</v>
      </c>
      <c r="AK2166" s="30" t="e">
        <f t="shared" si="102"/>
        <v>#REF!</v>
      </c>
      <c r="AL2166" s="30" t="e">
        <f t="shared" si="101"/>
        <v>#REF!</v>
      </c>
      <c r="AM2166" s="38" t="s">
        <v>4074</v>
      </c>
      <c r="AN2166" s="39" t="s">
        <v>4075</v>
      </c>
    </row>
    <row r="2167" spans="36:40" x14ac:dyDescent="0.25">
      <c r="AJ2167" s="21">
        <v>1506</v>
      </c>
      <c r="AK2167" s="30" t="e">
        <f t="shared" si="102"/>
        <v>#REF!</v>
      </c>
      <c r="AL2167" s="30" t="e">
        <f t="shared" si="101"/>
        <v>#REF!</v>
      </c>
      <c r="AM2167" s="31" t="s">
        <v>364</v>
      </c>
      <c r="AN2167" s="32" t="s">
        <v>4076</v>
      </c>
    </row>
    <row r="2168" spans="36:40" x14ac:dyDescent="0.25">
      <c r="AJ2168" s="21">
        <v>1506</v>
      </c>
      <c r="AK2168" s="30" t="e">
        <f t="shared" si="102"/>
        <v>#REF!</v>
      </c>
      <c r="AL2168" s="30" t="e">
        <f t="shared" si="101"/>
        <v>#REF!</v>
      </c>
      <c r="AM2168" s="38" t="s">
        <v>6180</v>
      </c>
      <c r="AN2168" s="39" t="s">
        <v>4077</v>
      </c>
    </row>
    <row r="2169" spans="36:40" x14ac:dyDescent="0.25">
      <c r="AJ2169" s="21">
        <v>1506</v>
      </c>
      <c r="AK2169" s="30" t="e">
        <f t="shared" si="102"/>
        <v>#REF!</v>
      </c>
      <c r="AL2169" s="30" t="e">
        <f t="shared" si="101"/>
        <v>#REF!</v>
      </c>
      <c r="AM2169" s="31" t="s">
        <v>6181</v>
      </c>
      <c r="AN2169" s="32" t="s">
        <v>4078</v>
      </c>
    </row>
    <row r="2170" spans="36:40" x14ac:dyDescent="0.25">
      <c r="AJ2170" s="21">
        <v>1507</v>
      </c>
      <c r="AK2170" s="30" t="e">
        <f t="shared" si="102"/>
        <v>#REF!</v>
      </c>
      <c r="AL2170" s="30" t="e">
        <f t="shared" si="101"/>
        <v>#REF!</v>
      </c>
      <c r="AM2170" s="38" t="s">
        <v>4079</v>
      </c>
      <c r="AN2170" s="39" t="s">
        <v>4080</v>
      </c>
    </row>
    <row r="2171" spans="36:40" x14ac:dyDescent="0.25">
      <c r="AJ2171" s="21">
        <v>1507</v>
      </c>
      <c r="AK2171" s="30" t="e">
        <f t="shared" si="102"/>
        <v>#REF!</v>
      </c>
      <c r="AL2171" s="30" t="e">
        <f t="shared" si="101"/>
        <v>#REF!</v>
      </c>
      <c r="AM2171" s="31" t="s">
        <v>4081</v>
      </c>
      <c r="AN2171" s="32" t="s">
        <v>4082</v>
      </c>
    </row>
    <row r="2172" spans="36:40" x14ac:dyDescent="0.25">
      <c r="AJ2172" s="21">
        <v>1507</v>
      </c>
      <c r="AK2172" s="30" t="e">
        <f t="shared" si="102"/>
        <v>#REF!</v>
      </c>
      <c r="AL2172" s="30" t="e">
        <f t="shared" si="101"/>
        <v>#REF!</v>
      </c>
      <c r="AM2172" s="38" t="s">
        <v>6182</v>
      </c>
      <c r="AN2172" s="39" t="s">
        <v>4083</v>
      </c>
    </row>
    <row r="2173" spans="36:40" x14ac:dyDescent="0.25">
      <c r="AJ2173" s="21">
        <v>1507</v>
      </c>
      <c r="AK2173" s="30" t="e">
        <f t="shared" si="102"/>
        <v>#REF!</v>
      </c>
      <c r="AL2173" s="30" t="e">
        <f t="shared" si="101"/>
        <v>#REF!</v>
      </c>
      <c r="AM2173" s="31" t="s">
        <v>6183</v>
      </c>
      <c r="AN2173" s="32" t="s">
        <v>4084</v>
      </c>
    </row>
    <row r="2174" spans="36:40" x14ac:dyDescent="0.25">
      <c r="AJ2174" s="21">
        <v>1507</v>
      </c>
      <c r="AK2174" s="30" t="e">
        <f t="shared" si="102"/>
        <v>#REF!</v>
      </c>
      <c r="AL2174" s="30" t="e">
        <f t="shared" si="101"/>
        <v>#REF!</v>
      </c>
      <c r="AM2174" s="38" t="s">
        <v>6184</v>
      </c>
      <c r="AN2174" s="39" t="s">
        <v>4085</v>
      </c>
    </row>
    <row r="2175" spans="36:40" x14ac:dyDescent="0.25">
      <c r="AJ2175" s="21">
        <v>1508</v>
      </c>
      <c r="AK2175" s="30" t="e">
        <f t="shared" si="102"/>
        <v>#REF!</v>
      </c>
      <c r="AL2175" s="30" t="e">
        <f t="shared" si="101"/>
        <v>#REF!</v>
      </c>
      <c r="AM2175" s="31" t="s">
        <v>371</v>
      </c>
      <c r="AN2175" s="32" t="s">
        <v>4086</v>
      </c>
    </row>
    <row r="2176" spans="36:40" x14ac:dyDescent="0.25">
      <c r="AJ2176" s="21">
        <v>1508</v>
      </c>
      <c r="AK2176" s="30" t="e">
        <f t="shared" si="102"/>
        <v>#REF!</v>
      </c>
      <c r="AL2176" s="30" t="e">
        <f t="shared" si="101"/>
        <v>#REF!</v>
      </c>
      <c r="AM2176" s="38" t="s">
        <v>4087</v>
      </c>
      <c r="AN2176" s="39" t="s">
        <v>4088</v>
      </c>
    </row>
    <row r="2177" spans="36:40" x14ac:dyDescent="0.25">
      <c r="AJ2177" s="21">
        <v>1508</v>
      </c>
      <c r="AK2177" s="30" t="e">
        <f t="shared" si="102"/>
        <v>#REF!</v>
      </c>
      <c r="AL2177" s="30" t="e">
        <f t="shared" si="101"/>
        <v>#REF!</v>
      </c>
      <c r="AM2177" s="31" t="s">
        <v>4089</v>
      </c>
      <c r="AN2177" s="32" t="s">
        <v>4090</v>
      </c>
    </row>
    <row r="2178" spans="36:40" x14ac:dyDescent="0.25">
      <c r="AJ2178" s="21">
        <v>1508</v>
      </c>
      <c r="AK2178" s="30" t="e">
        <f t="shared" si="102"/>
        <v>#REF!</v>
      </c>
      <c r="AL2178" s="30" t="e">
        <f t="shared" ref="AL2178:AL2241" si="103">CONCATENATE(AJ2178,AK2178)</f>
        <v>#REF!</v>
      </c>
      <c r="AM2178" s="38" t="s">
        <v>6185</v>
      </c>
      <c r="AN2178" s="39" t="s">
        <v>4091</v>
      </c>
    </row>
    <row r="2179" spans="36:40" x14ac:dyDescent="0.25">
      <c r="AJ2179" s="21">
        <v>1509</v>
      </c>
      <c r="AK2179" s="30" t="e">
        <f t="shared" ref="AK2179:AK2242" si="104">AK2178+1</f>
        <v>#REF!</v>
      </c>
      <c r="AL2179" s="30" t="e">
        <f t="shared" si="103"/>
        <v>#REF!</v>
      </c>
      <c r="AM2179" s="31" t="s">
        <v>4092</v>
      </c>
      <c r="AN2179" s="32" t="s">
        <v>4093</v>
      </c>
    </row>
    <row r="2180" spans="36:40" x14ac:dyDescent="0.25">
      <c r="AJ2180" s="21">
        <v>1509</v>
      </c>
      <c r="AK2180" s="30" t="e">
        <f t="shared" si="104"/>
        <v>#REF!</v>
      </c>
      <c r="AL2180" s="30" t="e">
        <f t="shared" si="103"/>
        <v>#REF!</v>
      </c>
      <c r="AM2180" s="38" t="s">
        <v>3177</v>
      </c>
      <c r="AN2180" s="39" t="s">
        <v>4094</v>
      </c>
    </row>
    <row r="2181" spans="36:40" x14ac:dyDescent="0.25">
      <c r="AJ2181" s="21">
        <v>1509</v>
      </c>
      <c r="AK2181" s="30" t="e">
        <f t="shared" si="104"/>
        <v>#REF!</v>
      </c>
      <c r="AL2181" s="30" t="e">
        <f t="shared" si="103"/>
        <v>#REF!</v>
      </c>
      <c r="AM2181" s="31" t="s">
        <v>4095</v>
      </c>
      <c r="AN2181" s="32" t="s">
        <v>4096</v>
      </c>
    </row>
    <row r="2182" spans="36:40" x14ac:dyDescent="0.25">
      <c r="AJ2182" s="21">
        <v>1509</v>
      </c>
      <c r="AK2182" s="30" t="e">
        <f t="shared" si="104"/>
        <v>#REF!</v>
      </c>
      <c r="AL2182" s="30" t="e">
        <f t="shared" si="103"/>
        <v>#REF!</v>
      </c>
      <c r="AM2182" s="38" t="s">
        <v>4097</v>
      </c>
      <c r="AN2182" s="39" t="s">
        <v>4098</v>
      </c>
    </row>
    <row r="2183" spans="36:40" x14ac:dyDescent="0.25">
      <c r="AJ2183" s="21">
        <v>1509</v>
      </c>
      <c r="AK2183" s="30" t="e">
        <f t="shared" si="104"/>
        <v>#REF!</v>
      </c>
      <c r="AL2183" s="30" t="e">
        <f t="shared" si="103"/>
        <v>#REF!</v>
      </c>
      <c r="AM2183" s="31" t="s">
        <v>4099</v>
      </c>
      <c r="AN2183" s="32" t="s">
        <v>4100</v>
      </c>
    </row>
    <row r="2184" spans="36:40" x14ac:dyDescent="0.25">
      <c r="AJ2184" s="21">
        <v>1509</v>
      </c>
      <c r="AK2184" s="30" t="e">
        <f t="shared" si="104"/>
        <v>#REF!</v>
      </c>
      <c r="AL2184" s="30" t="e">
        <f t="shared" si="103"/>
        <v>#REF!</v>
      </c>
      <c r="AM2184" s="38" t="s">
        <v>4101</v>
      </c>
      <c r="AN2184" s="39" t="s">
        <v>4102</v>
      </c>
    </row>
    <row r="2185" spans="36:40" x14ac:dyDescent="0.25">
      <c r="AJ2185" s="21">
        <v>1509</v>
      </c>
      <c r="AK2185" s="30" t="e">
        <f t="shared" si="104"/>
        <v>#REF!</v>
      </c>
      <c r="AL2185" s="30" t="e">
        <f t="shared" si="103"/>
        <v>#REF!</v>
      </c>
      <c r="AM2185" s="31" t="s">
        <v>6186</v>
      </c>
      <c r="AN2185" s="32" t="s">
        <v>4103</v>
      </c>
    </row>
    <row r="2186" spans="36:40" x14ac:dyDescent="0.25">
      <c r="AJ2186" s="21">
        <v>1509</v>
      </c>
      <c r="AK2186" s="30" t="e">
        <f t="shared" si="104"/>
        <v>#REF!</v>
      </c>
      <c r="AL2186" s="30" t="e">
        <f t="shared" si="103"/>
        <v>#REF!</v>
      </c>
      <c r="AM2186" s="38" t="s">
        <v>6187</v>
      </c>
      <c r="AN2186" s="39" t="s">
        <v>4104</v>
      </c>
    </row>
    <row r="2187" spans="36:40" x14ac:dyDescent="0.25">
      <c r="AJ2187" s="21">
        <v>1510</v>
      </c>
      <c r="AK2187" s="30" t="e">
        <f t="shared" si="104"/>
        <v>#REF!</v>
      </c>
      <c r="AL2187" s="30" t="e">
        <f t="shared" si="103"/>
        <v>#REF!</v>
      </c>
      <c r="AM2187" s="31" t="s">
        <v>4105</v>
      </c>
      <c r="AN2187" s="32" t="s">
        <v>4106</v>
      </c>
    </row>
    <row r="2188" spans="36:40" x14ac:dyDescent="0.25">
      <c r="AJ2188" s="21">
        <v>1510</v>
      </c>
      <c r="AK2188" s="30" t="e">
        <f t="shared" si="104"/>
        <v>#REF!</v>
      </c>
      <c r="AL2188" s="30" t="e">
        <f t="shared" si="103"/>
        <v>#REF!</v>
      </c>
      <c r="AM2188" s="38" t="s">
        <v>4107</v>
      </c>
      <c r="AN2188" s="39" t="s">
        <v>4108</v>
      </c>
    </row>
    <row r="2189" spans="36:40" x14ac:dyDescent="0.25">
      <c r="AJ2189" s="21">
        <v>1510</v>
      </c>
      <c r="AK2189" s="30" t="e">
        <f t="shared" si="104"/>
        <v>#REF!</v>
      </c>
      <c r="AL2189" s="30" t="e">
        <f t="shared" si="103"/>
        <v>#REF!</v>
      </c>
      <c r="AM2189" s="31" t="s">
        <v>4109</v>
      </c>
      <c r="AN2189" s="32" t="s">
        <v>4110</v>
      </c>
    </row>
    <row r="2190" spans="36:40" x14ac:dyDescent="0.25">
      <c r="AJ2190" s="21">
        <v>1510</v>
      </c>
      <c r="AK2190" s="30" t="e">
        <f t="shared" si="104"/>
        <v>#REF!</v>
      </c>
      <c r="AL2190" s="30" t="e">
        <f t="shared" si="103"/>
        <v>#REF!</v>
      </c>
      <c r="AM2190" s="38" t="s">
        <v>6188</v>
      </c>
      <c r="AN2190" s="39" t="s">
        <v>4111</v>
      </c>
    </row>
    <row r="2191" spans="36:40" x14ac:dyDescent="0.25">
      <c r="AJ2191" s="21">
        <v>1511</v>
      </c>
      <c r="AK2191" s="30" t="e">
        <f t="shared" si="104"/>
        <v>#REF!</v>
      </c>
      <c r="AL2191" s="30" t="e">
        <f t="shared" si="103"/>
        <v>#REF!</v>
      </c>
      <c r="AM2191" s="31" t="s">
        <v>4112</v>
      </c>
      <c r="AN2191" s="32" t="s">
        <v>4113</v>
      </c>
    </row>
    <row r="2192" spans="36:40" x14ac:dyDescent="0.25">
      <c r="AJ2192" s="21">
        <v>1511</v>
      </c>
      <c r="AK2192" s="30" t="e">
        <f t="shared" si="104"/>
        <v>#REF!</v>
      </c>
      <c r="AL2192" s="30" t="e">
        <f t="shared" si="103"/>
        <v>#REF!</v>
      </c>
      <c r="AM2192" s="38" t="s">
        <v>4114</v>
      </c>
      <c r="AN2192" s="39" t="s">
        <v>4115</v>
      </c>
    </row>
    <row r="2193" spans="36:40" x14ac:dyDescent="0.25">
      <c r="AJ2193" s="21">
        <v>1511</v>
      </c>
      <c r="AK2193" s="30" t="e">
        <f t="shared" si="104"/>
        <v>#REF!</v>
      </c>
      <c r="AL2193" s="30" t="e">
        <f t="shared" si="103"/>
        <v>#REF!</v>
      </c>
      <c r="AM2193" s="31" t="s">
        <v>4116</v>
      </c>
      <c r="AN2193" s="32" t="s">
        <v>4117</v>
      </c>
    </row>
    <row r="2194" spans="36:40" x14ac:dyDescent="0.25">
      <c r="AJ2194" s="21">
        <v>1512</v>
      </c>
      <c r="AK2194" s="30" t="e">
        <f t="shared" si="104"/>
        <v>#REF!</v>
      </c>
      <c r="AL2194" s="30" t="e">
        <f t="shared" si="103"/>
        <v>#REF!</v>
      </c>
      <c r="AM2194" s="38" t="s">
        <v>4118</v>
      </c>
      <c r="AN2194" s="39" t="s">
        <v>4119</v>
      </c>
    </row>
    <row r="2195" spans="36:40" x14ac:dyDescent="0.25">
      <c r="AJ2195" s="21">
        <v>1512</v>
      </c>
      <c r="AK2195" s="30" t="e">
        <f t="shared" si="104"/>
        <v>#REF!</v>
      </c>
      <c r="AL2195" s="30" t="e">
        <f t="shared" si="103"/>
        <v>#REF!</v>
      </c>
      <c r="AM2195" s="31" t="s">
        <v>4120</v>
      </c>
      <c r="AN2195" s="32" t="s">
        <v>4121</v>
      </c>
    </row>
    <row r="2196" spans="36:40" x14ac:dyDescent="0.25">
      <c r="AJ2196" s="21">
        <v>1512</v>
      </c>
      <c r="AK2196" s="30" t="e">
        <f t="shared" si="104"/>
        <v>#REF!</v>
      </c>
      <c r="AL2196" s="30" t="e">
        <f t="shared" si="103"/>
        <v>#REF!</v>
      </c>
      <c r="AM2196" s="38" t="s">
        <v>4122</v>
      </c>
      <c r="AN2196" s="39" t="s">
        <v>4123</v>
      </c>
    </row>
    <row r="2197" spans="36:40" x14ac:dyDescent="0.25">
      <c r="AJ2197" s="21">
        <v>1512</v>
      </c>
      <c r="AK2197" s="30" t="e">
        <f t="shared" si="104"/>
        <v>#REF!</v>
      </c>
      <c r="AL2197" s="30" t="e">
        <f t="shared" si="103"/>
        <v>#REF!</v>
      </c>
      <c r="AM2197" s="31" t="s">
        <v>6189</v>
      </c>
      <c r="AN2197" s="32" t="s">
        <v>4124</v>
      </c>
    </row>
    <row r="2198" spans="36:40" x14ac:dyDescent="0.25">
      <c r="AJ2198" s="21">
        <v>1512</v>
      </c>
      <c r="AK2198" s="30" t="e">
        <f t="shared" si="104"/>
        <v>#REF!</v>
      </c>
      <c r="AL2198" s="30" t="e">
        <f t="shared" si="103"/>
        <v>#REF!</v>
      </c>
      <c r="AM2198" s="38" t="s">
        <v>6190</v>
      </c>
      <c r="AN2198" s="39" t="s">
        <v>4125</v>
      </c>
    </row>
    <row r="2199" spans="36:40" x14ac:dyDescent="0.25">
      <c r="AJ2199" s="21">
        <v>1513</v>
      </c>
      <c r="AK2199" s="30" t="e">
        <f t="shared" si="104"/>
        <v>#REF!</v>
      </c>
      <c r="AL2199" s="30" t="e">
        <f t="shared" si="103"/>
        <v>#REF!</v>
      </c>
      <c r="AM2199" s="31" t="s">
        <v>440</v>
      </c>
      <c r="AN2199" s="32" t="s">
        <v>4126</v>
      </c>
    </row>
    <row r="2200" spans="36:40" x14ac:dyDescent="0.25">
      <c r="AJ2200" s="21">
        <v>1513</v>
      </c>
      <c r="AK2200" s="30" t="e">
        <f t="shared" si="104"/>
        <v>#REF!</v>
      </c>
      <c r="AL2200" s="30" t="e">
        <f t="shared" si="103"/>
        <v>#REF!</v>
      </c>
      <c r="AM2200" s="38" t="s">
        <v>4127</v>
      </c>
      <c r="AN2200" s="39" t="s">
        <v>4128</v>
      </c>
    </row>
    <row r="2201" spans="36:40" x14ac:dyDescent="0.25">
      <c r="AJ2201" s="21">
        <v>1601</v>
      </c>
      <c r="AK2201" s="30" t="e">
        <f t="shared" si="104"/>
        <v>#REF!</v>
      </c>
      <c r="AL2201" s="30" t="e">
        <f t="shared" si="103"/>
        <v>#REF!</v>
      </c>
      <c r="AM2201" s="31" t="s">
        <v>4129</v>
      </c>
      <c r="AN2201" s="32" t="s">
        <v>4130</v>
      </c>
    </row>
    <row r="2202" spans="36:40" x14ac:dyDescent="0.25">
      <c r="AJ2202" s="21">
        <v>1601</v>
      </c>
      <c r="AK2202" s="30" t="e">
        <f t="shared" si="104"/>
        <v>#REF!</v>
      </c>
      <c r="AL2202" s="30" t="e">
        <f t="shared" si="103"/>
        <v>#REF!</v>
      </c>
      <c r="AM2202" s="38" t="s">
        <v>4131</v>
      </c>
      <c r="AN2202" s="39" t="s">
        <v>4132</v>
      </c>
    </row>
    <row r="2203" spans="36:40" x14ac:dyDescent="0.25">
      <c r="AJ2203" s="21">
        <v>1601</v>
      </c>
      <c r="AK2203" s="30" t="e">
        <f t="shared" si="104"/>
        <v>#REF!</v>
      </c>
      <c r="AL2203" s="30" t="e">
        <f t="shared" si="103"/>
        <v>#REF!</v>
      </c>
      <c r="AM2203" s="31" t="s">
        <v>4133</v>
      </c>
      <c r="AN2203" s="32" t="s">
        <v>4134</v>
      </c>
    </row>
    <row r="2204" spans="36:40" x14ac:dyDescent="0.25">
      <c r="AJ2204" s="21">
        <v>1601</v>
      </c>
      <c r="AK2204" s="30" t="e">
        <f t="shared" si="104"/>
        <v>#REF!</v>
      </c>
      <c r="AL2204" s="30" t="e">
        <f t="shared" si="103"/>
        <v>#REF!</v>
      </c>
      <c r="AM2204" s="38" t="s">
        <v>4135</v>
      </c>
      <c r="AN2204" s="39" t="s">
        <v>4136</v>
      </c>
    </row>
    <row r="2205" spans="36:40" x14ac:dyDescent="0.25">
      <c r="AJ2205" s="21">
        <v>1601</v>
      </c>
      <c r="AK2205" s="30" t="e">
        <f t="shared" si="104"/>
        <v>#REF!</v>
      </c>
      <c r="AL2205" s="30" t="e">
        <f t="shared" si="103"/>
        <v>#REF!</v>
      </c>
      <c r="AM2205" s="31" t="s">
        <v>4137</v>
      </c>
      <c r="AN2205" s="32" t="s">
        <v>4138</v>
      </c>
    </row>
    <row r="2206" spans="36:40" x14ac:dyDescent="0.25">
      <c r="AJ2206" s="21">
        <v>1601</v>
      </c>
      <c r="AK2206" s="30" t="e">
        <f t="shared" si="104"/>
        <v>#REF!</v>
      </c>
      <c r="AL2206" s="30" t="e">
        <f t="shared" si="103"/>
        <v>#REF!</v>
      </c>
      <c r="AM2206" s="38" t="s">
        <v>4139</v>
      </c>
      <c r="AN2206" s="39" t="s">
        <v>4140</v>
      </c>
    </row>
    <row r="2207" spans="36:40" x14ac:dyDescent="0.25">
      <c r="AJ2207" s="21">
        <v>1601</v>
      </c>
      <c r="AK2207" s="30" t="e">
        <f t="shared" si="104"/>
        <v>#REF!</v>
      </c>
      <c r="AL2207" s="30" t="e">
        <f t="shared" si="103"/>
        <v>#REF!</v>
      </c>
      <c r="AM2207" s="31" t="s">
        <v>4141</v>
      </c>
      <c r="AN2207" s="32" t="s">
        <v>4142</v>
      </c>
    </row>
    <row r="2208" spans="36:40" x14ac:dyDescent="0.25">
      <c r="AJ2208" s="21">
        <v>1601</v>
      </c>
      <c r="AK2208" s="30" t="e">
        <f t="shared" si="104"/>
        <v>#REF!</v>
      </c>
      <c r="AL2208" s="30" t="e">
        <f t="shared" si="103"/>
        <v>#REF!</v>
      </c>
      <c r="AM2208" s="38" t="s">
        <v>4143</v>
      </c>
      <c r="AN2208" s="39" t="s">
        <v>4144</v>
      </c>
    </row>
    <row r="2209" spans="36:40" x14ac:dyDescent="0.25">
      <c r="AJ2209" s="21">
        <v>1601</v>
      </c>
      <c r="AK2209" s="30" t="e">
        <f t="shared" si="104"/>
        <v>#REF!</v>
      </c>
      <c r="AL2209" s="30" t="e">
        <f t="shared" si="103"/>
        <v>#REF!</v>
      </c>
      <c r="AM2209" s="31" t="s">
        <v>1304</v>
      </c>
      <c r="AN2209" s="32" t="s">
        <v>4145</v>
      </c>
    </row>
    <row r="2210" spans="36:40" x14ac:dyDescent="0.25">
      <c r="AJ2210" s="21">
        <v>1601</v>
      </c>
      <c r="AK2210" s="30" t="e">
        <f t="shared" si="104"/>
        <v>#REF!</v>
      </c>
      <c r="AL2210" s="30" t="e">
        <f t="shared" si="103"/>
        <v>#REF!</v>
      </c>
      <c r="AM2210" s="38" t="s">
        <v>4146</v>
      </c>
      <c r="AN2210" s="39" t="s">
        <v>4147</v>
      </c>
    </row>
    <row r="2211" spans="36:40" x14ac:dyDescent="0.25">
      <c r="AJ2211" s="21">
        <v>1601</v>
      </c>
      <c r="AK2211" s="30" t="e">
        <f t="shared" si="104"/>
        <v>#REF!</v>
      </c>
      <c r="AL2211" s="30" t="e">
        <f t="shared" si="103"/>
        <v>#REF!</v>
      </c>
      <c r="AM2211" s="31" t="s">
        <v>4148</v>
      </c>
      <c r="AN2211" s="32" t="s">
        <v>4149</v>
      </c>
    </row>
    <row r="2212" spans="36:40" x14ac:dyDescent="0.25">
      <c r="AJ2212" s="21">
        <v>1601</v>
      </c>
      <c r="AK2212" s="30" t="e">
        <f t="shared" si="104"/>
        <v>#REF!</v>
      </c>
      <c r="AL2212" s="30" t="e">
        <f t="shared" si="103"/>
        <v>#REF!</v>
      </c>
      <c r="AM2212" s="38" t="s">
        <v>979</v>
      </c>
      <c r="AN2212" s="39" t="s">
        <v>4150</v>
      </c>
    </row>
    <row r="2213" spans="36:40" x14ac:dyDescent="0.25">
      <c r="AJ2213" s="21">
        <v>1601</v>
      </c>
      <c r="AK2213" s="30" t="e">
        <f t="shared" si="104"/>
        <v>#REF!</v>
      </c>
      <c r="AL2213" s="30" t="e">
        <f t="shared" si="103"/>
        <v>#REF!</v>
      </c>
      <c r="AM2213" s="31" t="s">
        <v>4151</v>
      </c>
      <c r="AN2213" s="32" t="s">
        <v>4152</v>
      </c>
    </row>
    <row r="2214" spans="36:40" x14ac:dyDescent="0.25">
      <c r="AJ2214" s="21">
        <v>1601</v>
      </c>
      <c r="AK2214" s="30" t="e">
        <f t="shared" si="104"/>
        <v>#REF!</v>
      </c>
      <c r="AL2214" s="30" t="e">
        <f t="shared" si="103"/>
        <v>#REF!</v>
      </c>
      <c r="AM2214" s="38" t="s">
        <v>4153</v>
      </c>
      <c r="AN2214" s="39" t="s">
        <v>4154</v>
      </c>
    </row>
    <row r="2215" spans="36:40" x14ac:dyDescent="0.25">
      <c r="AJ2215" s="21">
        <v>1601</v>
      </c>
      <c r="AK2215" s="30" t="e">
        <f t="shared" si="104"/>
        <v>#REF!</v>
      </c>
      <c r="AL2215" s="30" t="e">
        <f t="shared" si="103"/>
        <v>#REF!</v>
      </c>
      <c r="AM2215" s="31" t="s">
        <v>4155</v>
      </c>
      <c r="AN2215" s="32" t="s">
        <v>4156</v>
      </c>
    </row>
    <row r="2216" spans="36:40" x14ac:dyDescent="0.25">
      <c r="AJ2216" s="21">
        <v>1601</v>
      </c>
      <c r="AK2216" s="30" t="e">
        <f t="shared" si="104"/>
        <v>#REF!</v>
      </c>
      <c r="AL2216" s="30" t="e">
        <f t="shared" si="103"/>
        <v>#REF!</v>
      </c>
      <c r="AM2216" s="38" t="s">
        <v>4157</v>
      </c>
      <c r="AN2216" s="39" t="s">
        <v>4158</v>
      </c>
    </row>
    <row r="2217" spans="36:40" x14ac:dyDescent="0.25">
      <c r="AJ2217" s="21">
        <v>1601</v>
      </c>
      <c r="AK2217" s="30" t="e">
        <f t="shared" si="104"/>
        <v>#REF!</v>
      </c>
      <c r="AL2217" s="30" t="e">
        <f t="shared" si="103"/>
        <v>#REF!</v>
      </c>
      <c r="AM2217" s="31" t="s">
        <v>2310</v>
      </c>
      <c r="AN2217" s="32" t="s">
        <v>4159</v>
      </c>
    </row>
    <row r="2218" spans="36:40" x14ac:dyDescent="0.25">
      <c r="AJ2218" s="21">
        <v>1601</v>
      </c>
      <c r="AK2218" s="30" t="e">
        <f t="shared" si="104"/>
        <v>#REF!</v>
      </c>
      <c r="AL2218" s="30" t="e">
        <f t="shared" si="103"/>
        <v>#REF!</v>
      </c>
      <c r="AM2218" s="38" t="s">
        <v>4160</v>
      </c>
      <c r="AN2218" s="39" t="s">
        <v>4161</v>
      </c>
    </row>
    <row r="2219" spans="36:40" x14ac:dyDescent="0.25">
      <c r="AJ2219" s="21">
        <v>1601</v>
      </c>
      <c r="AK2219" s="30" t="e">
        <f t="shared" si="104"/>
        <v>#REF!</v>
      </c>
      <c r="AL2219" s="30" t="e">
        <f t="shared" si="103"/>
        <v>#REF!</v>
      </c>
      <c r="AM2219" s="31" t="s">
        <v>4162</v>
      </c>
      <c r="AN2219" s="32" t="s">
        <v>4163</v>
      </c>
    </row>
    <row r="2220" spans="36:40" x14ac:dyDescent="0.25">
      <c r="AJ2220" s="21">
        <v>1601</v>
      </c>
      <c r="AK2220" s="30" t="e">
        <f t="shared" si="104"/>
        <v>#REF!</v>
      </c>
      <c r="AL2220" s="30" t="e">
        <f t="shared" si="103"/>
        <v>#REF!</v>
      </c>
      <c r="AM2220" s="38" t="s">
        <v>4164</v>
      </c>
      <c r="AN2220" s="39" t="s">
        <v>4165</v>
      </c>
    </row>
    <row r="2221" spans="36:40" x14ac:dyDescent="0.25">
      <c r="AJ2221" s="21">
        <v>1601</v>
      </c>
      <c r="AK2221" s="30" t="e">
        <f t="shared" si="104"/>
        <v>#REF!</v>
      </c>
      <c r="AL2221" s="30" t="e">
        <f t="shared" si="103"/>
        <v>#REF!</v>
      </c>
      <c r="AM2221" s="31" t="s">
        <v>4166</v>
      </c>
      <c r="AN2221" s="32" t="s">
        <v>4167</v>
      </c>
    </row>
    <row r="2222" spans="36:40" x14ac:dyDescent="0.25">
      <c r="AJ2222" s="21">
        <v>1601</v>
      </c>
      <c r="AK2222" s="30" t="e">
        <f t="shared" si="104"/>
        <v>#REF!</v>
      </c>
      <c r="AL2222" s="30" t="e">
        <f t="shared" si="103"/>
        <v>#REF!</v>
      </c>
      <c r="AM2222" s="38" t="s">
        <v>4168</v>
      </c>
      <c r="AN2222" s="39" t="s">
        <v>4169</v>
      </c>
    </row>
    <row r="2223" spans="36:40" x14ac:dyDescent="0.25">
      <c r="AJ2223" s="21">
        <v>1601</v>
      </c>
      <c r="AK2223" s="30" t="e">
        <f t="shared" si="104"/>
        <v>#REF!</v>
      </c>
      <c r="AL2223" s="30" t="e">
        <f t="shared" si="103"/>
        <v>#REF!</v>
      </c>
      <c r="AM2223" s="31" t="s">
        <v>4170</v>
      </c>
      <c r="AN2223" s="32" t="s">
        <v>4171</v>
      </c>
    </row>
    <row r="2224" spans="36:40" x14ac:dyDescent="0.25">
      <c r="AJ2224" s="21">
        <v>1601</v>
      </c>
      <c r="AK2224" s="30" t="e">
        <f t="shared" si="104"/>
        <v>#REF!</v>
      </c>
      <c r="AL2224" s="30" t="e">
        <f t="shared" si="103"/>
        <v>#REF!</v>
      </c>
      <c r="AM2224" s="38" t="s">
        <v>6191</v>
      </c>
      <c r="AN2224" s="39" t="s">
        <v>4172</v>
      </c>
    </row>
    <row r="2225" spans="36:40" x14ac:dyDescent="0.25">
      <c r="AJ2225" s="21">
        <v>1601</v>
      </c>
      <c r="AK2225" s="30" t="e">
        <f t="shared" si="104"/>
        <v>#REF!</v>
      </c>
      <c r="AL2225" s="30" t="e">
        <f t="shared" si="103"/>
        <v>#REF!</v>
      </c>
      <c r="AM2225" s="31" t="s">
        <v>6192</v>
      </c>
      <c r="AN2225" s="32" t="s">
        <v>4173</v>
      </c>
    </row>
    <row r="2226" spans="36:40" x14ac:dyDescent="0.25">
      <c r="AJ2226" s="21">
        <v>1601</v>
      </c>
      <c r="AK2226" s="30" t="e">
        <f t="shared" si="104"/>
        <v>#REF!</v>
      </c>
      <c r="AL2226" s="30" t="e">
        <f t="shared" si="103"/>
        <v>#REF!</v>
      </c>
      <c r="AM2226" s="38" t="s">
        <v>6193</v>
      </c>
      <c r="AN2226" s="39" t="s">
        <v>4174</v>
      </c>
    </row>
    <row r="2227" spans="36:40" x14ac:dyDescent="0.25">
      <c r="AJ2227" s="21">
        <v>1601</v>
      </c>
      <c r="AK2227" s="30" t="e">
        <f t="shared" si="104"/>
        <v>#REF!</v>
      </c>
      <c r="AL2227" s="30" t="e">
        <f t="shared" si="103"/>
        <v>#REF!</v>
      </c>
      <c r="AM2227" s="31" t="s">
        <v>6194</v>
      </c>
      <c r="AN2227" s="32" t="s">
        <v>4175</v>
      </c>
    </row>
    <row r="2228" spans="36:40" x14ac:dyDescent="0.25">
      <c r="AJ2228" s="21">
        <v>1601</v>
      </c>
      <c r="AK2228" s="30" t="e">
        <f t="shared" si="104"/>
        <v>#REF!</v>
      </c>
      <c r="AL2228" s="30" t="e">
        <f t="shared" si="103"/>
        <v>#REF!</v>
      </c>
      <c r="AM2228" s="38" t="s">
        <v>6195</v>
      </c>
      <c r="AN2228" s="39" t="s">
        <v>4176</v>
      </c>
    </row>
    <row r="2229" spans="36:40" x14ac:dyDescent="0.25">
      <c r="AJ2229" s="21">
        <v>1601</v>
      </c>
      <c r="AK2229" s="30" t="e">
        <f t="shared" si="104"/>
        <v>#REF!</v>
      </c>
      <c r="AL2229" s="30" t="e">
        <f t="shared" si="103"/>
        <v>#REF!</v>
      </c>
      <c r="AM2229" s="31" t="s">
        <v>6196</v>
      </c>
      <c r="AN2229" s="32" t="s">
        <v>4177</v>
      </c>
    </row>
    <row r="2230" spans="36:40" x14ac:dyDescent="0.25">
      <c r="AJ2230" s="21">
        <v>1601</v>
      </c>
      <c r="AK2230" s="30" t="e">
        <f t="shared" si="104"/>
        <v>#REF!</v>
      </c>
      <c r="AL2230" s="30" t="e">
        <f t="shared" si="103"/>
        <v>#REF!</v>
      </c>
      <c r="AM2230" s="38" t="s">
        <v>6197</v>
      </c>
      <c r="AN2230" s="39" t="s">
        <v>4178</v>
      </c>
    </row>
    <row r="2231" spans="36:40" x14ac:dyDescent="0.25">
      <c r="AJ2231" s="21">
        <v>1601</v>
      </c>
      <c r="AK2231" s="30" t="e">
        <f t="shared" si="104"/>
        <v>#REF!</v>
      </c>
      <c r="AL2231" s="30" t="e">
        <f t="shared" si="103"/>
        <v>#REF!</v>
      </c>
      <c r="AM2231" s="31" t="s">
        <v>6198</v>
      </c>
      <c r="AN2231" s="32" t="s">
        <v>4179</v>
      </c>
    </row>
    <row r="2232" spans="36:40" x14ac:dyDescent="0.25">
      <c r="AJ2232" s="21">
        <v>1601</v>
      </c>
      <c r="AK2232" s="30" t="e">
        <f t="shared" si="104"/>
        <v>#REF!</v>
      </c>
      <c r="AL2232" s="30" t="e">
        <f t="shared" si="103"/>
        <v>#REF!</v>
      </c>
      <c r="AM2232" s="38" t="s">
        <v>6199</v>
      </c>
      <c r="AN2232" s="39" t="s">
        <v>4180</v>
      </c>
    </row>
    <row r="2233" spans="36:40" x14ac:dyDescent="0.25">
      <c r="AJ2233" s="21">
        <v>1601</v>
      </c>
      <c r="AK2233" s="30" t="e">
        <f t="shared" si="104"/>
        <v>#REF!</v>
      </c>
      <c r="AL2233" s="30" t="e">
        <f t="shared" si="103"/>
        <v>#REF!</v>
      </c>
      <c r="AM2233" s="31" t="s">
        <v>6200</v>
      </c>
      <c r="AN2233" s="32" t="s">
        <v>4181</v>
      </c>
    </row>
    <row r="2234" spans="36:40" x14ac:dyDescent="0.25">
      <c r="AJ2234" s="21">
        <v>1601</v>
      </c>
      <c r="AK2234" s="30" t="e">
        <f t="shared" si="104"/>
        <v>#REF!</v>
      </c>
      <c r="AL2234" s="30" t="e">
        <f t="shared" si="103"/>
        <v>#REF!</v>
      </c>
      <c r="AM2234" s="38" t="s">
        <v>6201</v>
      </c>
      <c r="AN2234" s="39" t="s">
        <v>4182</v>
      </c>
    </row>
    <row r="2235" spans="36:40" x14ac:dyDescent="0.25">
      <c r="AJ2235" s="21">
        <v>1601</v>
      </c>
      <c r="AK2235" s="30" t="e">
        <f t="shared" si="104"/>
        <v>#REF!</v>
      </c>
      <c r="AL2235" s="30" t="e">
        <f t="shared" si="103"/>
        <v>#REF!</v>
      </c>
      <c r="AM2235" s="31" t="s">
        <v>6202</v>
      </c>
      <c r="AN2235" s="32" t="s">
        <v>4183</v>
      </c>
    </row>
    <row r="2236" spans="36:40" x14ac:dyDescent="0.25">
      <c r="AJ2236" s="21">
        <v>1601</v>
      </c>
      <c r="AK2236" s="30" t="e">
        <f t="shared" si="104"/>
        <v>#REF!</v>
      </c>
      <c r="AL2236" s="30" t="e">
        <f t="shared" si="103"/>
        <v>#REF!</v>
      </c>
      <c r="AM2236" s="38" t="s">
        <v>6203</v>
      </c>
      <c r="AN2236" s="39" t="s">
        <v>4184</v>
      </c>
    </row>
    <row r="2237" spans="36:40" x14ac:dyDescent="0.25">
      <c r="AJ2237" s="21">
        <v>1602</v>
      </c>
      <c r="AK2237" s="30" t="e">
        <f t="shared" si="104"/>
        <v>#REF!</v>
      </c>
      <c r="AL2237" s="30" t="e">
        <f t="shared" si="103"/>
        <v>#REF!</v>
      </c>
      <c r="AM2237" s="31" t="s">
        <v>4185</v>
      </c>
      <c r="AN2237" s="32" t="s">
        <v>4186</v>
      </c>
    </row>
    <row r="2238" spans="36:40" x14ac:dyDescent="0.25">
      <c r="AJ2238" s="21">
        <v>1602</v>
      </c>
      <c r="AK2238" s="30" t="e">
        <f t="shared" si="104"/>
        <v>#REF!</v>
      </c>
      <c r="AL2238" s="30" t="e">
        <f t="shared" si="103"/>
        <v>#REF!</v>
      </c>
      <c r="AM2238" s="38" t="s">
        <v>4187</v>
      </c>
      <c r="AN2238" s="39" t="s">
        <v>4188</v>
      </c>
    </row>
    <row r="2239" spans="36:40" x14ac:dyDescent="0.25">
      <c r="AJ2239" s="21">
        <v>1602</v>
      </c>
      <c r="AK2239" s="30" t="e">
        <f t="shared" si="104"/>
        <v>#REF!</v>
      </c>
      <c r="AL2239" s="30" t="e">
        <f t="shared" si="103"/>
        <v>#REF!</v>
      </c>
      <c r="AM2239" s="31" t="s">
        <v>4189</v>
      </c>
      <c r="AN2239" s="32" t="s">
        <v>4190</v>
      </c>
    </row>
    <row r="2240" spans="36:40" x14ac:dyDescent="0.25">
      <c r="AJ2240" s="21">
        <v>1602</v>
      </c>
      <c r="AK2240" s="30" t="e">
        <f t="shared" si="104"/>
        <v>#REF!</v>
      </c>
      <c r="AL2240" s="30" t="e">
        <f t="shared" si="103"/>
        <v>#REF!</v>
      </c>
      <c r="AM2240" s="38" t="s">
        <v>4191</v>
      </c>
      <c r="AN2240" s="39" t="s">
        <v>4192</v>
      </c>
    </row>
    <row r="2241" spans="36:40" x14ac:dyDescent="0.25">
      <c r="AJ2241" s="21">
        <v>1602</v>
      </c>
      <c r="AK2241" s="30" t="e">
        <f t="shared" si="104"/>
        <v>#REF!</v>
      </c>
      <c r="AL2241" s="30" t="e">
        <f t="shared" si="103"/>
        <v>#REF!</v>
      </c>
      <c r="AM2241" s="31" t="s">
        <v>4193</v>
      </c>
      <c r="AN2241" s="32" t="s">
        <v>4194</v>
      </c>
    </row>
    <row r="2242" spans="36:40" x14ac:dyDescent="0.25">
      <c r="AJ2242" s="21">
        <v>1602</v>
      </c>
      <c r="AK2242" s="30" t="e">
        <f t="shared" si="104"/>
        <v>#REF!</v>
      </c>
      <c r="AL2242" s="30" t="e">
        <f t="shared" ref="AL2242:AL2305" si="105">CONCATENATE(AJ2242,AK2242)</f>
        <v>#REF!</v>
      </c>
      <c r="AM2242" s="38" t="s">
        <v>2912</v>
      </c>
      <c r="AN2242" s="39" t="s">
        <v>4195</v>
      </c>
    </row>
    <row r="2243" spans="36:40" x14ac:dyDescent="0.25">
      <c r="AJ2243" s="21">
        <v>1602</v>
      </c>
      <c r="AK2243" s="30" t="e">
        <f t="shared" ref="AK2243:AK2306" si="106">AK2242+1</f>
        <v>#REF!</v>
      </c>
      <c r="AL2243" s="30" t="e">
        <f t="shared" si="105"/>
        <v>#REF!</v>
      </c>
      <c r="AM2243" s="31" t="s">
        <v>4196</v>
      </c>
      <c r="AN2243" s="32" t="s">
        <v>4197</v>
      </c>
    </row>
    <row r="2244" spans="36:40" x14ac:dyDescent="0.25">
      <c r="AJ2244" s="21">
        <v>1602</v>
      </c>
      <c r="AK2244" s="30" t="e">
        <f t="shared" si="106"/>
        <v>#REF!</v>
      </c>
      <c r="AL2244" s="30" t="e">
        <f t="shared" si="105"/>
        <v>#REF!</v>
      </c>
      <c r="AM2244" s="38" t="s">
        <v>4198</v>
      </c>
      <c r="AN2244" s="39" t="s">
        <v>4199</v>
      </c>
    </row>
    <row r="2245" spans="36:40" x14ac:dyDescent="0.25">
      <c r="AJ2245" s="21">
        <v>1602</v>
      </c>
      <c r="AK2245" s="30" t="e">
        <f t="shared" si="106"/>
        <v>#REF!</v>
      </c>
      <c r="AL2245" s="30" t="e">
        <f t="shared" si="105"/>
        <v>#REF!</v>
      </c>
      <c r="AM2245" s="31" t="s">
        <v>4200</v>
      </c>
      <c r="AN2245" s="32" t="s">
        <v>4201</v>
      </c>
    </row>
    <row r="2246" spans="36:40" x14ac:dyDescent="0.25">
      <c r="AJ2246" s="21">
        <v>1602</v>
      </c>
      <c r="AK2246" s="30" t="e">
        <f t="shared" si="106"/>
        <v>#REF!</v>
      </c>
      <c r="AL2246" s="30" t="e">
        <f t="shared" si="105"/>
        <v>#REF!</v>
      </c>
      <c r="AM2246" s="38" t="s">
        <v>6204</v>
      </c>
      <c r="AN2246" s="39" t="s">
        <v>4202</v>
      </c>
    </row>
    <row r="2247" spans="36:40" x14ac:dyDescent="0.25">
      <c r="AJ2247" s="21">
        <v>1602</v>
      </c>
      <c r="AK2247" s="30" t="e">
        <f t="shared" si="106"/>
        <v>#REF!</v>
      </c>
      <c r="AL2247" s="30" t="e">
        <f t="shared" si="105"/>
        <v>#REF!</v>
      </c>
      <c r="AM2247" s="31" t="s">
        <v>6205</v>
      </c>
      <c r="AN2247" s="32" t="s">
        <v>4203</v>
      </c>
    </row>
    <row r="2248" spans="36:40" x14ac:dyDescent="0.25">
      <c r="AJ2248" s="21">
        <v>1602</v>
      </c>
      <c r="AK2248" s="30" t="e">
        <f t="shared" si="106"/>
        <v>#REF!</v>
      </c>
      <c r="AL2248" s="30" t="e">
        <f t="shared" si="105"/>
        <v>#REF!</v>
      </c>
      <c r="AM2248" s="38" t="s">
        <v>6206</v>
      </c>
      <c r="AN2248" s="39" t="s">
        <v>4204</v>
      </c>
    </row>
    <row r="2249" spans="36:40" x14ac:dyDescent="0.25">
      <c r="AJ2249" s="21">
        <v>1602</v>
      </c>
      <c r="AK2249" s="30" t="e">
        <f t="shared" si="106"/>
        <v>#REF!</v>
      </c>
      <c r="AL2249" s="30" t="e">
        <f t="shared" si="105"/>
        <v>#REF!</v>
      </c>
      <c r="AM2249" s="31" t="s">
        <v>6207</v>
      </c>
      <c r="AN2249" s="32" t="s">
        <v>4205</v>
      </c>
    </row>
    <row r="2250" spans="36:40" x14ac:dyDescent="0.25">
      <c r="AJ2250" s="21">
        <v>1602</v>
      </c>
      <c r="AK2250" s="30" t="e">
        <f t="shared" si="106"/>
        <v>#REF!</v>
      </c>
      <c r="AL2250" s="30" t="e">
        <f t="shared" si="105"/>
        <v>#REF!</v>
      </c>
      <c r="AM2250" s="38" t="s">
        <v>6208</v>
      </c>
      <c r="AN2250" s="39" t="s">
        <v>4206</v>
      </c>
    </row>
    <row r="2251" spans="36:40" x14ac:dyDescent="0.25">
      <c r="AJ2251" s="21">
        <v>1603</v>
      </c>
      <c r="AK2251" s="30" t="e">
        <f t="shared" si="106"/>
        <v>#REF!</v>
      </c>
      <c r="AL2251" s="30" t="e">
        <f t="shared" si="105"/>
        <v>#REF!</v>
      </c>
      <c r="AM2251" s="31" t="s">
        <v>4207</v>
      </c>
      <c r="AN2251" s="32" t="s">
        <v>4208</v>
      </c>
    </row>
    <row r="2252" spans="36:40" x14ac:dyDescent="0.25">
      <c r="AJ2252" s="21">
        <v>1603</v>
      </c>
      <c r="AK2252" s="30" t="e">
        <f t="shared" si="106"/>
        <v>#REF!</v>
      </c>
      <c r="AL2252" s="30" t="e">
        <f t="shared" si="105"/>
        <v>#REF!</v>
      </c>
      <c r="AM2252" s="38" t="s">
        <v>4209</v>
      </c>
      <c r="AN2252" s="39" t="s">
        <v>4210</v>
      </c>
    </row>
    <row r="2253" spans="36:40" x14ac:dyDescent="0.25">
      <c r="AJ2253" s="21">
        <v>1603</v>
      </c>
      <c r="AK2253" s="30" t="e">
        <f t="shared" si="106"/>
        <v>#REF!</v>
      </c>
      <c r="AL2253" s="30" t="e">
        <f t="shared" si="105"/>
        <v>#REF!</v>
      </c>
      <c r="AM2253" s="31" t="s">
        <v>4211</v>
      </c>
      <c r="AN2253" s="32" t="s">
        <v>4212</v>
      </c>
    </row>
    <row r="2254" spans="36:40" x14ac:dyDescent="0.25">
      <c r="AJ2254" s="21">
        <v>1603</v>
      </c>
      <c r="AK2254" s="30" t="e">
        <f t="shared" si="106"/>
        <v>#REF!</v>
      </c>
      <c r="AL2254" s="30" t="e">
        <f t="shared" si="105"/>
        <v>#REF!</v>
      </c>
      <c r="AM2254" s="38" t="s">
        <v>647</v>
      </c>
      <c r="AN2254" s="39" t="s">
        <v>4213</v>
      </c>
    </row>
    <row r="2255" spans="36:40" x14ac:dyDescent="0.25">
      <c r="AJ2255" s="21">
        <v>1603</v>
      </c>
      <c r="AK2255" s="30" t="e">
        <f t="shared" si="106"/>
        <v>#REF!</v>
      </c>
      <c r="AL2255" s="30" t="e">
        <f t="shared" si="105"/>
        <v>#REF!</v>
      </c>
      <c r="AM2255" s="31" t="s">
        <v>4214</v>
      </c>
      <c r="AN2255" s="32" t="s">
        <v>4215</v>
      </c>
    </row>
    <row r="2256" spans="36:40" x14ac:dyDescent="0.25">
      <c r="AJ2256" s="21">
        <v>1603</v>
      </c>
      <c r="AK2256" s="30" t="e">
        <f t="shared" si="106"/>
        <v>#REF!</v>
      </c>
      <c r="AL2256" s="30" t="e">
        <f t="shared" si="105"/>
        <v>#REF!</v>
      </c>
      <c r="AM2256" s="38" t="s">
        <v>2405</v>
      </c>
      <c r="AN2256" s="39" t="s">
        <v>4216</v>
      </c>
    </row>
    <row r="2257" spans="36:40" x14ac:dyDescent="0.25">
      <c r="AJ2257" s="21">
        <v>1603</v>
      </c>
      <c r="AK2257" s="30" t="e">
        <f t="shared" si="106"/>
        <v>#REF!</v>
      </c>
      <c r="AL2257" s="30" t="e">
        <f t="shared" si="105"/>
        <v>#REF!</v>
      </c>
      <c r="AM2257" s="31" t="s">
        <v>4217</v>
      </c>
      <c r="AN2257" s="32" t="s">
        <v>4218</v>
      </c>
    </row>
    <row r="2258" spans="36:40" x14ac:dyDescent="0.25">
      <c r="AJ2258" s="21">
        <v>1603</v>
      </c>
      <c r="AK2258" s="30" t="e">
        <f t="shared" si="106"/>
        <v>#REF!</v>
      </c>
      <c r="AL2258" s="30" t="e">
        <f t="shared" si="105"/>
        <v>#REF!</v>
      </c>
      <c r="AM2258" s="38" t="s">
        <v>2624</v>
      </c>
      <c r="AN2258" s="39" t="s">
        <v>4219</v>
      </c>
    </row>
    <row r="2259" spans="36:40" x14ac:dyDescent="0.25">
      <c r="AJ2259" s="21">
        <v>1603</v>
      </c>
      <c r="AK2259" s="30" t="e">
        <f t="shared" si="106"/>
        <v>#REF!</v>
      </c>
      <c r="AL2259" s="30" t="e">
        <f t="shared" si="105"/>
        <v>#REF!</v>
      </c>
      <c r="AM2259" s="31" t="s">
        <v>6209</v>
      </c>
      <c r="AN2259" s="32" t="s">
        <v>4220</v>
      </c>
    </row>
    <row r="2260" spans="36:40" x14ac:dyDescent="0.25">
      <c r="AJ2260" s="21">
        <v>1603</v>
      </c>
      <c r="AK2260" s="30" t="e">
        <f t="shared" si="106"/>
        <v>#REF!</v>
      </c>
      <c r="AL2260" s="30" t="e">
        <f t="shared" si="105"/>
        <v>#REF!</v>
      </c>
      <c r="AM2260" s="38" t="s">
        <v>6210</v>
      </c>
      <c r="AN2260" s="39" t="s">
        <v>4221</v>
      </c>
    </row>
    <row r="2261" spans="36:40" x14ac:dyDescent="0.25">
      <c r="AJ2261" s="21">
        <v>1603</v>
      </c>
      <c r="AK2261" s="30" t="e">
        <f t="shared" si="106"/>
        <v>#REF!</v>
      </c>
      <c r="AL2261" s="30" t="e">
        <f t="shared" si="105"/>
        <v>#REF!</v>
      </c>
      <c r="AM2261" s="31" t="s">
        <v>6211</v>
      </c>
      <c r="AN2261" s="32" t="s">
        <v>4222</v>
      </c>
    </row>
    <row r="2262" spans="36:40" x14ac:dyDescent="0.25">
      <c r="AJ2262" s="21">
        <v>1603</v>
      </c>
      <c r="AK2262" s="30" t="e">
        <f t="shared" si="106"/>
        <v>#REF!</v>
      </c>
      <c r="AL2262" s="30" t="e">
        <f t="shared" si="105"/>
        <v>#REF!</v>
      </c>
      <c r="AM2262" s="38" t="s">
        <v>6212</v>
      </c>
      <c r="AN2262" s="39" t="s">
        <v>4223</v>
      </c>
    </row>
    <row r="2263" spans="36:40" x14ac:dyDescent="0.25">
      <c r="AJ2263" s="21">
        <v>1603</v>
      </c>
      <c r="AK2263" s="30" t="e">
        <f t="shared" si="106"/>
        <v>#REF!</v>
      </c>
      <c r="AL2263" s="30" t="e">
        <f t="shared" si="105"/>
        <v>#REF!</v>
      </c>
      <c r="AM2263" s="31" t="s">
        <v>6213</v>
      </c>
      <c r="AN2263" s="32" t="s">
        <v>4224</v>
      </c>
    </row>
    <row r="2264" spans="36:40" x14ac:dyDescent="0.25">
      <c r="AJ2264" s="21">
        <v>1604</v>
      </c>
      <c r="AK2264" s="30" t="e">
        <f t="shared" si="106"/>
        <v>#REF!</v>
      </c>
      <c r="AL2264" s="30" t="e">
        <f t="shared" si="105"/>
        <v>#REF!</v>
      </c>
      <c r="AM2264" s="38" t="s">
        <v>4225</v>
      </c>
      <c r="AN2264" s="39" t="s">
        <v>4226</v>
      </c>
    </row>
    <row r="2265" spans="36:40" x14ac:dyDescent="0.25">
      <c r="AJ2265" s="21">
        <v>1604</v>
      </c>
      <c r="AK2265" s="30" t="e">
        <f t="shared" si="106"/>
        <v>#REF!</v>
      </c>
      <c r="AL2265" s="30" t="e">
        <f t="shared" si="105"/>
        <v>#REF!</v>
      </c>
      <c r="AM2265" s="31" t="s">
        <v>4227</v>
      </c>
      <c r="AN2265" s="32" t="s">
        <v>4228</v>
      </c>
    </row>
    <row r="2266" spans="36:40" x14ac:dyDescent="0.25">
      <c r="AJ2266" s="21">
        <v>1604</v>
      </c>
      <c r="AK2266" s="30" t="e">
        <f t="shared" si="106"/>
        <v>#REF!</v>
      </c>
      <c r="AL2266" s="30" t="e">
        <f t="shared" si="105"/>
        <v>#REF!</v>
      </c>
      <c r="AM2266" s="38" t="s">
        <v>4229</v>
      </c>
      <c r="AN2266" s="39" t="s">
        <v>4230</v>
      </c>
    </row>
    <row r="2267" spans="36:40" x14ac:dyDescent="0.25">
      <c r="AJ2267" s="21">
        <v>1604</v>
      </c>
      <c r="AK2267" s="30" t="e">
        <f t="shared" si="106"/>
        <v>#REF!</v>
      </c>
      <c r="AL2267" s="30" t="e">
        <f t="shared" si="105"/>
        <v>#REF!</v>
      </c>
      <c r="AM2267" s="31" t="s">
        <v>4231</v>
      </c>
      <c r="AN2267" s="32" t="s">
        <v>4232</v>
      </c>
    </row>
    <row r="2268" spans="36:40" x14ac:dyDescent="0.25">
      <c r="AJ2268" s="21">
        <v>1604</v>
      </c>
      <c r="AK2268" s="30" t="e">
        <f t="shared" si="106"/>
        <v>#REF!</v>
      </c>
      <c r="AL2268" s="30" t="e">
        <f t="shared" si="105"/>
        <v>#REF!</v>
      </c>
      <c r="AM2268" s="38" t="s">
        <v>949</v>
      </c>
      <c r="AN2268" s="39" t="s">
        <v>4233</v>
      </c>
    </row>
    <row r="2269" spans="36:40" x14ac:dyDescent="0.25">
      <c r="AJ2269" s="21">
        <v>1604</v>
      </c>
      <c r="AK2269" s="30" t="e">
        <f t="shared" si="106"/>
        <v>#REF!</v>
      </c>
      <c r="AL2269" s="30" t="e">
        <f t="shared" si="105"/>
        <v>#REF!</v>
      </c>
      <c r="AM2269" s="31" t="s">
        <v>4234</v>
      </c>
      <c r="AN2269" s="32" t="s">
        <v>4235</v>
      </c>
    </row>
    <row r="2270" spans="36:40" x14ac:dyDescent="0.25">
      <c r="AJ2270" s="21">
        <v>1604</v>
      </c>
      <c r="AK2270" s="30" t="e">
        <f t="shared" si="106"/>
        <v>#REF!</v>
      </c>
      <c r="AL2270" s="30" t="e">
        <f t="shared" si="105"/>
        <v>#REF!</v>
      </c>
      <c r="AM2270" s="38" t="s">
        <v>4236</v>
      </c>
      <c r="AN2270" s="39" t="s">
        <v>4237</v>
      </c>
    </row>
    <row r="2271" spans="36:40" x14ac:dyDescent="0.25">
      <c r="AJ2271" s="21">
        <v>1604</v>
      </c>
      <c r="AK2271" s="30" t="e">
        <f t="shared" si="106"/>
        <v>#REF!</v>
      </c>
      <c r="AL2271" s="30" t="e">
        <f t="shared" si="105"/>
        <v>#REF!</v>
      </c>
      <c r="AM2271" s="31" t="s">
        <v>4238</v>
      </c>
      <c r="AN2271" s="32" t="s">
        <v>4239</v>
      </c>
    </row>
    <row r="2272" spans="36:40" x14ac:dyDescent="0.25">
      <c r="AJ2272" s="21">
        <v>1604</v>
      </c>
      <c r="AK2272" s="30" t="e">
        <f t="shared" si="106"/>
        <v>#REF!</v>
      </c>
      <c r="AL2272" s="30" t="e">
        <f t="shared" si="105"/>
        <v>#REF!</v>
      </c>
      <c r="AM2272" s="38" t="s">
        <v>3561</v>
      </c>
      <c r="AN2272" s="39" t="s">
        <v>4240</v>
      </c>
    </row>
    <row r="2273" spans="36:40" x14ac:dyDescent="0.25">
      <c r="AJ2273" s="21">
        <v>1604</v>
      </c>
      <c r="AK2273" s="30" t="e">
        <f t="shared" si="106"/>
        <v>#REF!</v>
      </c>
      <c r="AL2273" s="30" t="e">
        <f t="shared" si="105"/>
        <v>#REF!</v>
      </c>
      <c r="AM2273" s="31" t="s">
        <v>887</v>
      </c>
      <c r="AN2273" s="32" t="s">
        <v>4241</v>
      </c>
    </row>
    <row r="2274" spans="36:40" x14ac:dyDescent="0.25">
      <c r="AJ2274" s="21">
        <v>1604</v>
      </c>
      <c r="AK2274" s="30" t="e">
        <f t="shared" si="106"/>
        <v>#REF!</v>
      </c>
      <c r="AL2274" s="30" t="e">
        <f t="shared" si="105"/>
        <v>#REF!</v>
      </c>
      <c r="AM2274" s="38" t="s">
        <v>4242</v>
      </c>
      <c r="AN2274" s="39" t="s">
        <v>4243</v>
      </c>
    </row>
    <row r="2275" spans="36:40" x14ac:dyDescent="0.25">
      <c r="AJ2275" s="21">
        <v>1604</v>
      </c>
      <c r="AK2275" s="30" t="e">
        <f t="shared" si="106"/>
        <v>#REF!</v>
      </c>
      <c r="AL2275" s="30" t="e">
        <f t="shared" si="105"/>
        <v>#REF!</v>
      </c>
      <c r="AM2275" s="31" t="s">
        <v>4244</v>
      </c>
      <c r="AN2275" s="32" t="s">
        <v>4245</v>
      </c>
    </row>
    <row r="2276" spans="36:40" x14ac:dyDescent="0.25">
      <c r="AJ2276" s="21">
        <v>1604</v>
      </c>
      <c r="AK2276" s="30" t="e">
        <f t="shared" si="106"/>
        <v>#REF!</v>
      </c>
      <c r="AL2276" s="30" t="e">
        <f t="shared" si="105"/>
        <v>#REF!</v>
      </c>
      <c r="AM2276" s="38" t="s">
        <v>4246</v>
      </c>
      <c r="AN2276" s="39" t="s">
        <v>4247</v>
      </c>
    </row>
    <row r="2277" spans="36:40" x14ac:dyDescent="0.25">
      <c r="AJ2277" s="21">
        <v>1604</v>
      </c>
      <c r="AK2277" s="30" t="e">
        <f t="shared" si="106"/>
        <v>#REF!</v>
      </c>
      <c r="AL2277" s="30" t="e">
        <f t="shared" si="105"/>
        <v>#REF!</v>
      </c>
      <c r="AM2277" s="31" t="s">
        <v>4248</v>
      </c>
      <c r="AN2277" s="32" t="s">
        <v>4249</v>
      </c>
    </row>
    <row r="2278" spans="36:40" x14ac:dyDescent="0.25">
      <c r="AJ2278" s="21">
        <v>1604</v>
      </c>
      <c r="AK2278" s="30" t="e">
        <f t="shared" si="106"/>
        <v>#REF!</v>
      </c>
      <c r="AL2278" s="30" t="e">
        <f t="shared" si="105"/>
        <v>#REF!</v>
      </c>
      <c r="AM2278" s="38" t="s">
        <v>4250</v>
      </c>
      <c r="AN2278" s="39" t="s">
        <v>4251</v>
      </c>
    </row>
    <row r="2279" spans="36:40" x14ac:dyDescent="0.25">
      <c r="AJ2279" s="21">
        <v>1604</v>
      </c>
      <c r="AK2279" s="30" t="e">
        <f t="shared" si="106"/>
        <v>#REF!</v>
      </c>
      <c r="AL2279" s="30" t="e">
        <f t="shared" si="105"/>
        <v>#REF!</v>
      </c>
      <c r="AM2279" s="31" t="s">
        <v>4252</v>
      </c>
      <c r="AN2279" s="32" t="s">
        <v>4253</v>
      </c>
    </row>
    <row r="2280" spans="36:40" x14ac:dyDescent="0.25">
      <c r="AJ2280" s="21">
        <v>1604</v>
      </c>
      <c r="AK2280" s="30" t="e">
        <f t="shared" si="106"/>
        <v>#REF!</v>
      </c>
      <c r="AL2280" s="30" t="e">
        <f t="shared" si="105"/>
        <v>#REF!</v>
      </c>
      <c r="AM2280" s="38" t="s">
        <v>4254</v>
      </c>
      <c r="AN2280" s="39" t="s">
        <v>4255</v>
      </c>
    </row>
    <row r="2281" spans="36:40" x14ac:dyDescent="0.25">
      <c r="AJ2281" s="21">
        <v>1604</v>
      </c>
      <c r="AK2281" s="30" t="e">
        <f t="shared" si="106"/>
        <v>#REF!</v>
      </c>
      <c r="AL2281" s="30" t="e">
        <f t="shared" si="105"/>
        <v>#REF!</v>
      </c>
      <c r="AM2281" s="31" t="s">
        <v>6214</v>
      </c>
      <c r="AN2281" s="32" t="s">
        <v>4256</v>
      </c>
    </row>
    <row r="2282" spans="36:40" x14ac:dyDescent="0.25">
      <c r="AJ2282" s="21">
        <v>1604</v>
      </c>
      <c r="AK2282" s="30" t="e">
        <f t="shared" si="106"/>
        <v>#REF!</v>
      </c>
      <c r="AL2282" s="30" t="e">
        <f t="shared" si="105"/>
        <v>#REF!</v>
      </c>
      <c r="AM2282" s="38" t="s">
        <v>6215</v>
      </c>
      <c r="AN2282" s="39" t="s">
        <v>4257</v>
      </c>
    </row>
    <row r="2283" spans="36:40" x14ac:dyDescent="0.25">
      <c r="AJ2283" s="21">
        <v>1604</v>
      </c>
      <c r="AK2283" s="30" t="e">
        <f t="shared" si="106"/>
        <v>#REF!</v>
      </c>
      <c r="AL2283" s="30" t="e">
        <f t="shared" si="105"/>
        <v>#REF!</v>
      </c>
      <c r="AM2283" s="31" t="s">
        <v>6216</v>
      </c>
      <c r="AN2283" s="32" t="s">
        <v>4258</v>
      </c>
    </row>
    <row r="2284" spans="36:40" x14ac:dyDescent="0.25">
      <c r="AJ2284" s="21">
        <v>1604</v>
      </c>
      <c r="AK2284" s="30" t="e">
        <f t="shared" si="106"/>
        <v>#REF!</v>
      </c>
      <c r="AL2284" s="30" t="e">
        <f t="shared" si="105"/>
        <v>#REF!</v>
      </c>
      <c r="AM2284" s="38" t="s">
        <v>6217</v>
      </c>
      <c r="AN2284" s="39" t="s">
        <v>4259</v>
      </c>
    </row>
    <row r="2285" spans="36:40" x14ac:dyDescent="0.25">
      <c r="AJ2285" s="21">
        <v>1604</v>
      </c>
      <c r="AK2285" s="30" t="e">
        <f t="shared" si="106"/>
        <v>#REF!</v>
      </c>
      <c r="AL2285" s="30" t="e">
        <f t="shared" si="105"/>
        <v>#REF!</v>
      </c>
      <c r="AM2285" s="31" t="s">
        <v>6218</v>
      </c>
      <c r="AN2285" s="32" t="s">
        <v>4260</v>
      </c>
    </row>
    <row r="2286" spans="36:40" x14ac:dyDescent="0.25">
      <c r="AJ2286" s="21">
        <v>1604</v>
      </c>
      <c r="AK2286" s="30" t="e">
        <f t="shared" si="106"/>
        <v>#REF!</v>
      </c>
      <c r="AL2286" s="30" t="e">
        <f t="shared" si="105"/>
        <v>#REF!</v>
      </c>
      <c r="AM2286" s="38" t="s">
        <v>6219</v>
      </c>
      <c r="AN2286" s="39" t="s">
        <v>4261</v>
      </c>
    </row>
    <row r="2287" spans="36:40" x14ac:dyDescent="0.25">
      <c r="AJ2287" s="21">
        <v>1604</v>
      </c>
      <c r="AK2287" s="30" t="e">
        <f t="shared" si="106"/>
        <v>#REF!</v>
      </c>
      <c r="AL2287" s="30" t="e">
        <f t="shared" si="105"/>
        <v>#REF!</v>
      </c>
      <c r="AM2287" s="31" t="s">
        <v>6220</v>
      </c>
      <c r="AN2287" s="32" t="s">
        <v>4262</v>
      </c>
    </row>
    <row r="2288" spans="36:40" x14ac:dyDescent="0.25">
      <c r="AJ2288" s="21">
        <v>1605</v>
      </c>
      <c r="AK2288" s="30" t="e">
        <f t="shared" si="106"/>
        <v>#REF!</v>
      </c>
      <c r="AL2288" s="30" t="e">
        <f t="shared" si="105"/>
        <v>#REF!</v>
      </c>
      <c r="AM2288" s="38" t="s">
        <v>4263</v>
      </c>
      <c r="AN2288" s="39" t="s">
        <v>4264</v>
      </c>
    </row>
    <row r="2289" spans="36:40" x14ac:dyDescent="0.25">
      <c r="AJ2289" s="21">
        <v>1605</v>
      </c>
      <c r="AK2289" s="30" t="e">
        <f t="shared" si="106"/>
        <v>#REF!</v>
      </c>
      <c r="AL2289" s="30" t="e">
        <f t="shared" si="105"/>
        <v>#REF!</v>
      </c>
      <c r="AM2289" s="31" t="s">
        <v>2651</v>
      </c>
      <c r="AN2289" s="32" t="s">
        <v>4265</v>
      </c>
    </row>
    <row r="2290" spans="36:40" x14ac:dyDescent="0.25">
      <c r="AJ2290" s="21">
        <v>1605</v>
      </c>
      <c r="AK2290" s="30" t="e">
        <f t="shared" si="106"/>
        <v>#REF!</v>
      </c>
      <c r="AL2290" s="30" t="e">
        <f t="shared" si="105"/>
        <v>#REF!</v>
      </c>
      <c r="AM2290" s="38" t="s">
        <v>4266</v>
      </c>
      <c r="AN2290" s="39" t="s">
        <v>4267</v>
      </c>
    </row>
    <row r="2291" spans="36:40" x14ac:dyDescent="0.25">
      <c r="AJ2291" s="21">
        <v>1605</v>
      </c>
      <c r="AK2291" s="30" t="e">
        <f t="shared" si="106"/>
        <v>#REF!</v>
      </c>
      <c r="AL2291" s="30" t="e">
        <f t="shared" si="105"/>
        <v>#REF!</v>
      </c>
      <c r="AM2291" s="31" t="s">
        <v>4268</v>
      </c>
      <c r="AN2291" s="32" t="s">
        <v>4269</v>
      </c>
    </row>
    <row r="2292" spans="36:40" x14ac:dyDescent="0.25">
      <c r="AJ2292" s="21">
        <v>1605</v>
      </c>
      <c r="AK2292" s="30" t="e">
        <f t="shared" si="106"/>
        <v>#REF!</v>
      </c>
      <c r="AL2292" s="30" t="e">
        <f t="shared" si="105"/>
        <v>#REF!</v>
      </c>
      <c r="AM2292" s="38" t="s">
        <v>4270</v>
      </c>
      <c r="AN2292" s="39" t="s">
        <v>4271</v>
      </c>
    </row>
    <row r="2293" spans="36:40" x14ac:dyDescent="0.25">
      <c r="AJ2293" s="21">
        <v>1605</v>
      </c>
      <c r="AK2293" s="30" t="e">
        <f t="shared" si="106"/>
        <v>#REF!</v>
      </c>
      <c r="AL2293" s="30" t="e">
        <f t="shared" si="105"/>
        <v>#REF!</v>
      </c>
      <c r="AM2293" s="31" t="s">
        <v>654</v>
      </c>
      <c r="AN2293" s="32" t="s">
        <v>4272</v>
      </c>
    </row>
    <row r="2294" spans="36:40" x14ac:dyDescent="0.25">
      <c r="AJ2294" s="21">
        <v>1605</v>
      </c>
      <c r="AK2294" s="30" t="e">
        <f t="shared" si="106"/>
        <v>#REF!</v>
      </c>
      <c r="AL2294" s="30" t="e">
        <f t="shared" si="105"/>
        <v>#REF!</v>
      </c>
      <c r="AM2294" s="38" t="s">
        <v>4273</v>
      </c>
      <c r="AN2294" s="39" t="s">
        <v>4274</v>
      </c>
    </row>
    <row r="2295" spans="36:40" x14ac:dyDescent="0.25">
      <c r="AJ2295" s="21">
        <v>1605</v>
      </c>
      <c r="AK2295" s="30" t="e">
        <f t="shared" si="106"/>
        <v>#REF!</v>
      </c>
      <c r="AL2295" s="30" t="e">
        <f t="shared" si="105"/>
        <v>#REF!</v>
      </c>
      <c r="AM2295" s="31" t="s">
        <v>4275</v>
      </c>
      <c r="AN2295" s="32" t="s">
        <v>4276</v>
      </c>
    </row>
    <row r="2296" spans="36:40" x14ac:dyDescent="0.25">
      <c r="AJ2296" s="21">
        <v>1605</v>
      </c>
      <c r="AK2296" s="30" t="e">
        <f t="shared" si="106"/>
        <v>#REF!</v>
      </c>
      <c r="AL2296" s="30" t="e">
        <f t="shared" si="105"/>
        <v>#REF!</v>
      </c>
      <c r="AM2296" s="38" t="s">
        <v>4277</v>
      </c>
      <c r="AN2296" s="39" t="s">
        <v>4278</v>
      </c>
    </row>
    <row r="2297" spans="36:40" x14ac:dyDescent="0.25">
      <c r="AJ2297" s="21">
        <v>1605</v>
      </c>
      <c r="AK2297" s="30" t="e">
        <f t="shared" si="106"/>
        <v>#REF!</v>
      </c>
      <c r="AL2297" s="30" t="e">
        <f t="shared" si="105"/>
        <v>#REF!</v>
      </c>
      <c r="AM2297" s="31" t="s">
        <v>4279</v>
      </c>
      <c r="AN2297" s="32" t="s">
        <v>4280</v>
      </c>
    </row>
    <row r="2298" spans="36:40" x14ac:dyDescent="0.25">
      <c r="AJ2298" s="21">
        <v>1605</v>
      </c>
      <c r="AK2298" s="30" t="e">
        <f t="shared" si="106"/>
        <v>#REF!</v>
      </c>
      <c r="AL2298" s="30" t="e">
        <f t="shared" si="105"/>
        <v>#REF!</v>
      </c>
      <c r="AM2298" s="38" t="s">
        <v>4281</v>
      </c>
      <c r="AN2298" s="39" t="s">
        <v>4282</v>
      </c>
    </row>
    <row r="2299" spans="36:40" x14ac:dyDescent="0.25">
      <c r="AJ2299" s="21">
        <v>1605</v>
      </c>
      <c r="AK2299" s="30" t="e">
        <f t="shared" si="106"/>
        <v>#REF!</v>
      </c>
      <c r="AL2299" s="30" t="e">
        <f t="shared" si="105"/>
        <v>#REF!</v>
      </c>
      <c r="AM2299" s="31" t="s">
        <v>6221</v>
      </c>
      <c r="AN2299" s="32" t="s">
        <v>4283</v>
      </c>
    </row>
    <row r="2300" spans="36:40" x14ac:dyDescent="0.25">
      <c r="AJ2300" s="21">
        <v>1605</v>
      </c>
      <c r="AK2300" s="30" t="e">
        <f t="shared" si="106"/>
        <v>#REF!</v>
      </c>
      <c r="AL2300" s="30" t="e">
        <f t="shared" si="105"/>
        <v>#REF!</v>
      </c>
      <c r="AM2300" s="38" t="s">
        <v>6222</v>
      </c>
      <c r="AN2300" s="39" t="s">
        <v>4284</v>
      </c>
    </row>
    <row r="2301" spans="36:40" x14ac:dyDescent="0.25">
      <c r="AJ2301" s="21">
        <v>1605</v>
      </c>
      <c r="AK2301" s="30" t="e">
        <f t="shared" si="106"/>
        <v>#REF!</v>
      </c>
      <c r="AL2301" s="30" t="e">
        <f t="shared" si="105"/>
        <v>#REF!</v>
      </c>
      <c r="AM2301" s="31" t="s">
        <v>6223</v>
      </c>
      <c r="AN2301" s="32" t="s">
        <v>4285</v>
      </c>
    </row>
    <row r="2302" spans="36:40" x14ac:dyDescent="0.25">
      <c r="AJ2302" s="21">
        <v>1605</v>
      </c>
      <c r="AK2302" s="30" t="e">
        <f t="shared" si="106"/>
        <v>#REF!</v>
      </c>
      <c r="AL2302" s="30" t="e">
        <f t="shared" si="105"/>
        <v>#REF!</v>
      </c>
      <c r="AM2302" s="38" t="s">
        <v>6224</v>
      </c>
      <c r="AN2302" s="39" t="s">
        <v>4286</v>
      </c>
    </row>
    <row r="2303" spans="36:40" x14ac:dyDescent="0.25">
      <c r="AJ2303" s="21">
        <v>1605</v>
      </c>
      <c r="AK2303" s="30" t="e">
        <f t="shared" si="106"/>
        <v>#REF!</v>
      </c>
      <c r="AL2303" s="30" t="e">
        <f t="shared" si="105"/>
        <v>#REF!</v>
      </c>
      <c r="AM2303" s="31" t="s">
        <v>6225</v>
      </c>
      <c r="AN2303" s="32" t="s">
        <v>4287</v>
      </c>
    </row>
    <row r="2304" spans="36:40" x14ac:dyDescent="0.25">
      <c r="AJ2304" s="21">
        <v>1606</v>
      </c>
      <c r="AK2304" s="30" t="e">
        <f t="shared" si="106"/>
        <v>#REF!</v>
      </c>
      <c r="AL2304" s="30" t="e">
        <f t="shared" si="105"/>
        <v>#REF!</v>
      </c>
      <c r="AM2304" s="38" t="s">
        <v>4288</v>
      </c>
      <c r="AN2304" s="39" t="s">
        <v>4289</v>
      </c>
    </row>
    <row r="2305" spans="36:40" x14ac:dyDescent="0.25">
      <c r="AJ2305" s="21">
        <v>1606</v>
      </c>
      <c r="AK2305" s="30" t="e">
        <f t="shared" si="106"/>
        <v>#REF!</v>
      </c>
      <c r="AL2305" s="30" t="e">
        <f t="shared" si="105"/>
        <v>#REF!</v>
      </c>
      <c r="AM2305" s="31" t="s">
        <v>4290</v>
      </c>
      <c r="AN2305" s="32" t="s">
        <v>4291</v>
      </c>
    </row>
    <row r="2306" spans="36:40" x14ac:dyDescent="0.25">
      <c r="AJ2306" s="21">
        <v>1606</v>
      </c>
      <c r="AK2306" s="30" t="e">
        <f t="shared" si="106"/>
        <v>#REF!</v>
      </c>
      <c r="AL2306" s="30" t="e">
        <f t="shared" ref="AL2306:AL2369" si="107">CONCATENATE(AJ2306,AK2306)</f>
        <v>#REF!</v>
      </c>
      <c r="AM2306" s="38" t="s">
        <v>4292</v>
      </c>
      <c r="AN2306" s="39" t="s">
        <v>4293</v>
      </c>
    </row>
    <row r="2307" spans="36:40" x14ac:dyDescent="0.25">
      <c r="AJ2307" s="21">
        <v>1606</v>
      </c>
      <c r="AK2307" s="30" t="e">
        <f t="shared" ref="AK2307:AK2370" si="108">AK2306+1</f>
        <v>#REF!</v>
      </c>
      <c r="AL2307" s="30" t="e">
        <f t="shared" si="107"/>
        <v>#REF!</v>
      </c>
      <c r="AM2307" s="31" t="s">
        <v>4294</v>
      </c>
      <c r="AN2307" s="32" t="s">
        <v>4295</v>
      </c>
    </row>
    <row r="2308" spans="36:40" x14ac:dyDescent="0.25">
      <c r="AJ2308" s="21">
        <v>1606</v>
      </c>
      <c r="AK2308" s="30" t="e">
        <f t="shared" si="108"/>
        <v>#REF!</v>
      </c>
      <c r="AL2308" s="30" t="e">
        <f t="shared" si="107"/>
        <v>#REF!</v>
      </c>
      <c r="AM2308" s="38" t="s">
        <v>4296</v>
      </c>
      <c r="AN2308" s="39" t="s">
        <v>4297</v>
      </c>
    </row>
    <row r="2309" spans="36:40" x14ac:dyDescent="0.25">
      <c r="AJ2309" s="21">
        <v>1606</v>
      </c>
      <c r="AK2309" s="30" t="e">
        <f t="shared" si="108"/>
        <v>#REF!</v>
      </c>
      <c r="AL2309" s="30" t="e">
        <f t="shared" si="107"/>
        <v>#REF!</v>
      </c>
      <c r="AM2309" s="31" t="s">
        <v>4298</v>
      </c>
      <c r="AN2309" s="32" t="s">
        <v>4299</v>
      </c>
    </row>
    <row r="2310" spans="36:40" x14ac:dyDescent="0.25">
      <c r="AJ2310" s="21">
        <v>1606</v>
      </c>
      <c r="AK2310" s="30" t="e">
        <f t="shared" si="108"/>
        <v>#REF!</v>
      </c>
      <c r="AL2310" s="30" t="e">
        <f t="shared" si="107"/>
        <v>#REF!</v>
      </c>
      <c r="AM2310" s="38" t="s">
        <v>4300</v>
      </c>
      <c r="AN2310" s="39" t="s">
        <v>4301</v>
      </c>
    </row>
    <row r="2311" spans="36:40" x14ac:dyDescent="0.25">
      <c r="AJ2311" s="21">
        <v>1606</v>
      </c>
      <c r="AK2311" s="30" t="e">
        <f t="shared" si="108"/>
        <v>#REF!</v>
      </c>
      <c r="AL2311" s="30" t="e">
        <f t="shared" si="107"/>
        <v>#REF!</v>
      </c>
      <c r="AM2311" s="31" t="s">
        <v>1506</v>
      </c>
      <c r="AN2311" s="32" t="s">
        <v>4302</v>
      </c>
    </row>
    <row r="2312" spans="36:40" x14ac:dyDescent="0.25">
      <c r="AJ2312" s="21">
        <v>1606</v>
      </c>
      <c r="AK2312" s="30" t="e">
        <f t="shared" si="108"/>
        <v>#REF!</v>
      </c>
      <c r="AL2312" s="30" t="e">
        <f t="shared" si="107"/>
        <v>#REF!</v>
      </c>
      <c r="AM2312" s="38" t="s">
        <v>284</v>
      </c>
      <c r="AN2312" s="39" t="s">
        <v>4303</v>
      </c>
    </row>
    <row r="2313" spans="36:40" x14ac:dyDescent="0.25">
      <c r="AJ2313" s="21">
        <v>1606</v>
      </c>
      <c r="AK2313" s="30" t="e">
        <f t="shared" si="108"/>
        <v>#REF!</v>
      </c>
      <c r="AL2313" s="30" t="e">
        <f t="shared" si="107"/>
        <v>#REF!</v>
      </c>
      <c r="AM2313" s="31" t="s">
        <v>4304</v>
      </c>
      <c r="AN2313" s="32" t="s">
        <v>4305</v>
      </c>
    </row>
    <row r="2314" spans="36:40" x14ac:dyDescent="0.25">
      <c r="AJ2314" s="21">
        <v>1606</v>
      </c>
      <c r="AK2314" s="30" t="e">
        <f t="shared" si="108"/>
        <v>#REF!</v>
      </c>
      <c r="AL2314" s="30" t="e">
        <f t="shared" si="107"/>
        <v>#REF!</v>
      </c>
      <c r="AM2314" s="38" t="s">
        <v>4306</v>
      </c>
      <c r="AN2314" s="39" t="s">
        <v>4307</v>
      </c>
    </row>
    <row r="2315" spans="36:40" x14ac:dyDescent="0.25">
      <c r="AJ2315" s="21">
        <v>1606</v>
      </c>
      <c r="AK2315" s="30" t="e">
        <f t="shared" si="108"/>
        <v>#REF!</v>
      </c>
      <c r="AL2315" s="30" t="e">
        <f t="shared" si="107"/>
        <v>#REF!</v>
      </c>
      <c r="AM2315" s="31" t="s">
        <v>4308</v>
      </c>
      <c r="AN2315" s="32" t="s">
        <v>4309</v>
      </c>
    </row>
    <row r="2316" spans="36:40" x14ac:dyDescent="0.25">
      <c r="AJ2316" s="21">
        <v>1606</v>
      </c>
      <c r="AK2316" s="30" t="e">
        <f t="shared" si="108"/>
        <v>#REF!</v>
      </c>
      <c r="AL2316" s="30" t="e">
        <f t="shared" si="107"/>
        <v>#REF!</v>
      </c>
      <c r="AM2316" s="38" t="s">
        <v>6226</v>
      </c>
      <c r="AN2316" s="39" t="s">
        <v>4310</v>
      </c>
    </row>
    <row r="2317" spans="36:40" x14ac:dyDescent="0.25">
      <c r="AJ2317" s="21">
        <v>1606</v>
      </c>
      <c r="AK2317" s="30" t="e">
        <f t="shared" si="108"/>
        <v>#REF!</v>
      </c>
      <c r="AL2317" s="30" t="e">
        <f t="shared" si="107"/>
        <v>#REF!</v>
      </c>
      <c r="AM2317" s="31" t="s">
        <v>6227</v>
      </c>
      <c r="AN2317" s="32" t="s">
        <v>4311</v>
      </c>
    </row>
    <row r="2318" spans="36:40" x14ac:dyDescent="0.25">
      <c r="AJ2318" s="21">
        <v>1606</v>
      </c>
      <c r="AK2318" s="30" t="e">
        <f t="shared" si="108"/>
        <v>#REF!</v>
      </c>
      <c r="AL2318" s="30" t="e">
        <f t="shared" si="107"/>
        <v>#REF!</v>
      </c>
      <c r="AM2318" s="38" t="s">
        <v>6228</v>
      </c>
      <c r="AN2318" s="39" t="s">
        <v>4312</v>
      </c>
    </row>
    <row r="2319" spans="36:40" x14ac:dyDescent="0.25">
      <c r="AJ2319" s="21">
        <v>1606</v>
      </c>
      <c r="AK2319" s="30" t="e">
        <f t="shared" si="108"/>
        <v>#REF!</v>
      </c>
      <c r="AL2319" s="30" t="e">
        <f t="shared" si="107"/>
        <v>#REF!</v>
      </c>
      <c r="AM2319" s="31" t="s">
        <v>6229</v>
      </c>
      <c r="AN2319" s="32" t="s">
        <v>4313</v>
      </c>
    </row>
    <row r="2320" spans="36:40" x14ac:dyDescent="0.25">
      <c r="AJ2320" s="21">
        <v>1606</v>
      </c>
      <c r="AK2320" s="30" t="e">
        <f t="shared" si="108"/>
        <v>#REF!</v>
      </c>
      <c r="AL2320" s="30" t="e">
        <f t="shared" si="107"/>
        <v>#REF!</v>
      </c>
      <c r="AM2320" s="38" t="s">
        <v>6230</v>
      </c>
      <c r="AN2320" s="39" t="s">
        <v>4314</v>
      </c>
    </row>
    <row r="2321" spans="36:40" x14ac:dyDescent="0.25">
      <c r="AJ2321" s="21">
        <v>1607</v>
      </c>
      <c r="AK2321" s="30" t="e">
        <f t="shared" si="108"/>
        <v>#REF!</v>
      </c>
      <c r="AL2321" s="30" t="e">
        <f t="shared" si="107"/>
        <v>#REF!</v>
      </c>
      <c r="AM2321" s="31" t="s">
        <v>4315</v>
      </c>
      <c r="AN2321" s="32" t="s">
        <v>4316</v>
      </c>
    </row>
    <row r="2322" spans="36:40" x14ac:dyDescent="0.25">
      <c r="AJ2322" s="21">
        <v>1607</v>
      </c>
      <c r="AK2322" s="30" t="e">
        <f t="shared" si="108"/>
        <v>#REF!</v>
      </c>
      <c r="AL2322" s="30" t="e">
        <f t="shared" si="107"/>
        <v>#REF!</v>
      </c>
      <c r="AM2322" s="38" t="s">
        <v>4317</v>
      </c>
      <c r="AN2322" s="39" t="s">
        <v>4318</v>
      </c>
    </row>
    <row r="2323" spans="36:40" x14ac:dyDescent="0.25">
      <c r="AJ2323" s="21">
        <v>1607</v>
      </c>
      <c r="AK2323" s="30" t="e">
        <f t="shared" si="108"/>
        <v>#REF!</v>
      </c>
      <c r="AL2323" s="30" t="e">
        <f t="shared" si="107"/>
        <v>#REF!</v>
      </c>
      <c r="AM2323" s="31" t="s">
        <v>939</v>
      </c>
      <c r="AN2323" s="32" t="s">
        <v>4319</v>
      </c>
    </row>
    <row r="2324" spans="36:40" x14ac:dyDescent="0.25">
      <c r="AJ2324" s="21">
        <v>1607</v>
      </c>
      <c r="AK2324" s="30" t="e">
        <f t="shared" si="108"/>
        <v>#REF!</v>
      </c>
      <c r="AL2324" s="30" t="e">
        <f t="shared" si="107"/>
        <v>#REF!</v>
      </c>
      <c r="AM2324" s="38" t="s">
        <v>4320</v>
      </c>
      <c r="AN2324" s="39" t="s">
        <v>4321</v>
      </c>
    </row>
    <row r="2325" spans="36:40" x14ac:dyDescent="0.25">
      <c r="AJ2325" s="21">
        <v>1607</v>
      </c>
      <c r="AK2325" s="30" t="e">
        <f t="shared" si="108"/>
        <v>#REF!</v>
      </c>
      <c r="AL2325" s="30" t="e">
        <f t="shared" si="107"/>
        <v>#REF!</v>
      </c>
      <c r="AM2325" s="31" t="s">
        <v>4322</v>
      </c>
      <c r="AN2325" s="32" t="s">
        <v>4323</v>
      </c>
    </row>
    <row r="2326" spans="36:40" x14ac:dyDescent="0.25">
      <c r="AJ2326" s="21">
        <v>1607</v>
      </c>
      <c r="AK2326" s="30" t="e">
        <f t="shared" si="108"/>
        <v>#REF!</v>
      </c>
      <c r="AL2326" s="30" t="e">
        <f t="shared" si="107"/>
        <v>#REF!</v>
      </c>
      <c r="AM2326" s="38" t="s">
        <v>4324</v>
      </c>
      <c r="AN2326" s="39" t="s">
        <v>4325</v>
      </c>
    </row>
    <row r="2327" spans="36:40" x14ac:dyDescent="0.25">
      <c r="AJ2327" s="21">
        <v>1607</v>
      </c>
      <c r="AK2327" s="30" t="e">
        <f t="shared" si="108"/>
        <v>#REF!</v>
      </c>
      <c r="AL2327" s="30" t="e">
        <f t="shared" si="107"/>
        <v>#REF!</v>
      </c>
      <c r="AM2327" s="31" t="s">
        <v>4326</v>
      </c>
      <c r="AN2327" s="32" t="s">
        <v>4327</v>
      </c>
    </row>
    <row r="2328" spans="36:40" x14ac:dyDescent="0.25">
      <c r="AJ2328" s="21">
        <v>1607</v>
      </c>
      <c r="AK2328" s="30" t="e">
        <f t="shared" si="108"/>
        <v>#REF!</v>
      </c>
      <c r="AL2328" s="30" t="e">
        <f t="shared" si="107"/>
        <v>#REF!</v>
      </c>
      <c r="AM2328" s="38" t="s">
        <v>4328</v>
      </c>
      <c r="AN2328" s="39" t="s">
        <v>4329</v>
      </c>
    </row>
    <row r="2329" spans="36:40" x14ac:dyDescent="0.25">
      <c r="AJ2329" s="21">
        <v>1607</v>
      </c>
      <c r="AK2329" s="30" t="e">
        <f t="shared" si="108"/>
        <v>#REF!</v>
      </c>
      <c r="AL2329" s="30" t="e">
        <f t="shared" si="107"/>
        <v>#REF!</v>
      </c>
      <c r="AM2329" s="31" t="s">
        <v>4330</v>
      </c>
      <c r="AN2329" s="32" t="s">
        <v>4331</v>
      </c>
    </row>
    <row r="2330" spans="36:40" x14ac:dyDescent="0.25">
      <c r="AJ2330" s="21">
        <v>1607</v>
      </c>
      <c r="AK2330" s="30" t="e">
        <f t="shared" si="108"/>
        <v>#REF!</v>
      </c>
      <c r="AL2330" s="30" t="e">
        <f t="shared" si="107"/>
        <v>#REF!</v>
      </c>
      <c r="AM2330" s="38" t="s">
        <v>4332</v>
      </c>
      <c r="AN2330" s="39" t="s">
        <v>4333</v>
      </c>
    </row>
    <row r="2331" spans="36:40" x14ac:dyDescent="0.25">
      <c r="AJ2331" s="21">
        <v>1607</v>
      </c>
      <c r="AK2331" s="30" t="e">
        <f t="shared" si="108"/>
        <v>#REF!</v>
      </c>
      <c r="AL2331" s="30" t="e">
        <f t="shared" si="107"/>
        <v>#REF!</v>
      </c>
      <c r="AM2331" s="31" t="s">
        <v>1143</v>
      </c>
      <c r="AN2331" s="32" t="s">
        <v>4334</v>
      </c>
    </row>
    <row r="2332" spans="36:40" x14ac:dyDescent="0.25">
      <c r="AJ2332" s="21">
        <v>1607</v>
      </c>
      <c r="AK2332" s="30" t="e">
        <f t="shared" si="108"/>
        <v>#REF!</v>
      </c>
      <c r="AL2332" s="30" t="e">
        <f t="shared" si="107"/>
        <v>#REF!</v>
      </c>
      <c r="AM2332" s="38" t="s">
        <v>4335</v>
      </c>
      <c r="AN2332" s="39" t="s">
        <v>4336</v>
      </c>
    </row>
    <row r="2333" spans="36:40" x14ac:dyDescent="0.25">
      <c r="AJ2333" s="21">
        <v>1607</v>
      </c>
      <c r="AK2333" s="30" t="e">
        <f t="shared" si="108"/>
        <v>#REF!</v>
      </c>
      <c r="AL2333" s="30" t="e">
        <f t="shared" si="107"/>
        <v>#REF!</v>
      </c>
      <c r="AM2333" s="31" t="s">
        <v>4337</v>
      </c>
      <c r="AN2333" s="32" t="s">
        <v>4338</v>
      </c>
    </row>
    <row r="2334" spans="36:40" x14ac:dyDescent="0.25">
      <c r="AJ2334" s="21">
        <v>1607</v>
      </c>
      <c r="AK2334" s="30" t="e">
        <f t="shared" si="108"/>
        <v>#REF!</v>
      </c>
      <c r="AL2334" s="30" t="e">
        <f t="shared" si="107"/>
        <v>#REF!</v>
      </c>
      <c r="AM2334" s="38" t="s">
        <v>4339</v>
      </c>
      <c r="AN2334" s="39" t="s">
        <v>4340</v>
      </c>
    </row>
    <row r="2335" spans="36:40" x14ac:dyDescent="0.25">
      <c r="AJ2335" s="21">
        <v>1607</v>
      </c>
      <c r="AK2335" s="30" t="e">
        <f t="shared" si="108"/>
        <v>#REF!</v>
      </c>
      <c r="AL2335" s="30" t="e">
        <f t="shared" si="107"/>
        <v>#REF!</v>
      </c>
      <c r="AM2335" s="31" t="s">
        <v>4341</v>
      </c>
      <c r="AN2335" s="32" t="s">
        <v>4342</v>
      </c>
    </row>
    <row r="2336" spans="36:40" x14ac:dyDescent="0.25">
      <c r="AJ2336" s="21">
        <v>1607</v>
      </c>
      <c r="AK2336" s="30" t="e">
        <f t="shared" si="108"/>
        <v>#REF!</v>
      </c>
      <c r="AL2336" s="30" t="e">
        <f t="shared" si="107"/>
        <v>#REF!</v>
      </c>
      <c r="AM2336" s="38" t="s">
        <v>3645</v>
      </c>
      <c r="AN2336" s="39" t="s">
        <v>4343</v>
      </c>
    </row>
    <row r="2337" spans="36:40" x14ac:dyDescent="0.25">
      <c r="AJ2337" s="21">
        <v>1607</v>
      </c>
      <c r="AK2337" s="30" t="e">
        <f t="shared" si="108"/>
        <v>#REF!</v>
      </c>
      <c r="AL2337" s="30" t="e">
        <f t="shared" si="107"/>
        <v>#REF!</v>
      </c>
      <c r="AM2337" s="31" t="s">
        <v>4344</v>
      </c>
      <c r="AN2337" s="32" t="s">
        <v>4345</v>
      </c>
    </row>
    <row r="2338" spans="36:40" x14ac:dyDescent="0.25">
      <c r="AJ2338" s="21">
        <v>1607</v>
      </c>
      <c r="AK2338" s="30" t="e">
        <f t="shared" si="108"/>
        <v>#REF!</v>
      </c>
      <c r="AL2338" s="30" t="e">
        <f t="shared" si="107"/>
        <v>#REF!</v>
      </c>
      <c r="AM2338" s="38" t="s">
        <v>4346</v>
      </c>
      <c r="AN2338" s="39" t="s">
        <v>4347</v>
      </c>
    </row>
    <row r="2339" spans="36:40" x14ac:dyDescent="0.25">
      <c r="AJ2339" s="21">
        <v>1607</v>
      </c>
      <c r="AK2339" s="30" t="e">
        <f t="shared" si="108"/>
        <v>#REF!</v>
      </c>
      <c r="AL2339" s="30" t="e">
        <f t="shared" si="107"/>
        <v>#REF!</v>
      </c>
      <c r="AM2339" s="31" t="s">
        <v>4348</v>
      </c>
      <c r="AN2339" s="32" t="s">
        <v>4349</v>
      </c>
    </row>
    <row r="2340" spans="36:40" x14ac:dyDescent="0.25">
      <c r="AJ2340" s="21">
        <v>1607</v>
      </c>
      <c r="AK2340" s="30" t="e">
        <f t="shared" si="108"/>
        <v>#REF!</v>
      </c>
      <c r="AL2340" s="30" t="e">
        <f t="shared" si="107"/>
        <v>#REF!</v>
      </c>
      <c r="AM2340" s="38" t="s">
        <v>1570</v>
      </c>
      <c r="AN2340" s="39" t="s">
        <v>4350</v>
      </c>
    </row>
    <row r="2341" spans="36:40" x14ac:dyDescent="0.25">
      <c r="AJ2341" s="21">
        <v>1607</v>
      </c>
      <c r="AK2341" s="30" t="e">
        <f t="shared" si="108"/>
        <v>#REF!</v>
      </c>
      <c r="AL2341" s="30" t="e">
        <f t="shared" si="107"/>
        <v>#REF!</v>
      </c>
      <c r="AM2341" s="31" t="s">
        <v>4351</v>
      </c>
      <c r="AN2341" s="32" t="s">
        <v>4352</v>
      </c>
    </row>
    <row r="2342" spans="36:40" x14ac:dyDescent="0.25">
      <c r="AJ2342" s="21">
        <v>1607</v>
      </c>
      <c r="AK2342" s="30" t="e">
        <f t="shared" si="108"/>
        <v>#REF!</v>
      </c>
      <c r="AL2342" s="30" t="e">
        <f t="shared" si="107"/>
        <v>#REF!</v>
      </c>
      <c r="AM2342" s="38" t="s">
        <v>1308</v>
      </c>
      <c r="AN2342" s="39" t="s">
        <v>4353</v>
      </c>
    </row>
    <row r="2343" spans="36:40" x14ac:dyDescent="0.25">
      <c r="AJ2343" s="21">
        <v>1607</v>
      </c>
      <c r="AK2343" s="30" t="e">
        <f t="shared" si="108"/>
        <v>#REF!</v>
      </c>
      <c r="AL2343" s="30" t="e">
        <f t="shared" si="107"/>
        <v>#REF!</v>
      </c>
      <c r="AM2343" s="31" t="s">
        <v>4354</v>
      </c>
      <c r="AN2343" s="32" t="s">
        <v>4355</v>
      </c>
    </row>
    <row r="2344" spans="36:40" x14ac:dyDescent="0.25">
      <c r="AJ2344" s="21">
        <v>1607</v>
      </c>
      <c r="AK2344" s="30" t="e">
        <f t="shared" si="108"/>
        <v>#REF!</v>
      </c>
      <c r="AL2344" s="30" t="e">
        <f t="shared" si="107"/>
        <v>#REF!</v>
      </c>
      <c r="AM2344" s="38" t="s">
        <v>2841</v>
      </c>
      <c r="AN2344" s="39" t="s">
        <v>4356</v>
      </c>
    </row>
    <row r="2345" spans="36:40" x14ac:dyDescent="0.25">
      <c r="AJ2345" s="21">
        <v>1607</v>
      </c>
      <c r="AK2345" s="30" t="e">
        <f t="shared" si="108"/>
        <v>#REF!</v>
      </c>
      <c r="AL2345" s="30" t="e">
        <f t="shared" si="107"/>
        <v>#REF!</v>
      </c>
      <c r="AM2345" s="31" t="s">
        <v>4357</v>
      </c>
      <c r="AN2345" s="32" t="s">
        <v>4358</v>
      </c>
    </row>
    <row r="2346" spans="36:40" x14ac:dyDescent="0.25">
      <c r="AJ2346" s="21">
        <v>1607</v>
      </c>
      <c r="AK2346" s="30" t="e">
        <f t="shared" si="108"/>
        <v>#REF!</v>
      </c>
      <c r="AL2346" s="30" t="e">
        <f t="shared" si="107"/>
        <v>#REF!</v>
      </c>
      <c r="AM2346" s="38" t="s">
        <v>4359</v>
      </c>
      <c r="AN2346" s="39" t="s">
        <v>4360</v>
      </c>
    </row>
    <row r="2347" spans="36:40" x14ac:dyDescent="0.25">
      <c r="AJ2347" s="21">
        <v>1607</v>
      </c>
      <c r="AK2347" s="30" t="e">
        <f t="shared" si="108"/>
        <v>#REF!</v>
      </c>
      <c r="AL2347" s="30" t="e">
        <f t="shared" si="107"/>
        <v>#REF!</v>
      </c>
      <c r="AM2347" s="31" t="s">
        <v>4361</v>
      </c>
      <c r="AN2347" s="32" t="s">
        <v>4362</v>
      </c>
    </row>
    <row r="2348" spans="36:40" x14ac:dyDescent="0.25">
      <c r="AJ2348" s="21">
        <v>1607</v>
      </c>
      <c r="AK2348" s="30" t="e">
        <f t="shared" si="108"/>
        <v>#REF!</v>
      </c>
      <c r="AL2348" s="30" t="e">
        <f t="shared" si="107"/>
        <v>#REF!</v>
      </c>
      <c r="AM2348" s="38" t="s">
        <v>4363</v>
      </c>
      <c r="AN2348" s="39" t="s">
        <v>4364</v>
      </c>
    </row>
    <row r="2349" spans="36:40" x14ac:dyDescent="0.25">
      <c r="AJ2349" s="21">
        <v>1607</v>
      </c>
      <c r="AK2349" s="30" t="e">
        <f t="shared" si="108"/>
        <v>#REF!</v>
      </c>
      <c r="AL2349" s="30" t="e">
        <f t="shared" si="107"/>
        <v>#REF!</v>
      </c>
      <c r="AM2349" s="31" t="s">
        <v>4365</v>
      </c>
      <c r="AN2349" s="32" t="s">
        <v>4366</v>
      </c>
    </row>
    <row r="2350" spans="36:40" x14ac:dyDescent="0.25">
      <c r="AJ2350" s="21">
        <v>1607</v>
      </c>
      <c r="AK2350" s="30" t="e">
        <f t="shared" si="108"/>
        <v>#REF!</v>
      </c>
      <c r="AL2350" s="30" t="e">
        <f t="shared" si="107"/>
        <v>#REF!</v>
      </c>
      <c r="AM2350" s="38" t="s">
        <v>4367</v>
      </c>
      <c r="AN2350" s="39" t="s">
        <v>4368</v>
      </c>
    </row>
    <row r="2351" spans="36:40" x14ac:dyDescent="0.25">
      <c r="AJ2351" s="21">
        <v>1607</v>
      </c>
      <c r="AK2351" s="30" t="e">
        <f t="shared" si="108"/>
        <v>#REF!</v>
      </c>
      <c r="AL2351" s="30" t="e">
        <f t="shared" si="107"/>
        <v>#REF!</v>
      </c>
      <c r="AM2351" s="31" t="s">
        <v>4369</v>
      </c>
      <c r="AN2351" s="32" t="s">
        <v>4370</v>
      </c>
    </row>
    <row r="2352" spans="36:40" x14ac:dyDescent="0.25">
      <c r="AJ2352" s="21">
        <v>1607</v>
      </c>
      <c r="AK2352" s="30" t="e">
        <f t="shared" si="108"/>
        <v>#REF!</v>
      </c>
      <c r="AL2352" s="30" t="e">
        <f t="shared" si="107"/>
        <v>#REF!</v>
      </c>
      <c r="AM2352" s="38" t="s">
        <v>4371</v>
      </c>
      <c r="AN2352" s="39" t="s">
        <v>4372</v>
      </c>
    </row>
    <row r="2353" spans="36:40" x14ac:dyDescent="0.25">
      <c r="AJ2353" s="21">
        <v>1607</v>
      </c>
      <c r="AK2353" s="30" t="e">
        <f t="shared" si="108"/>
        <v>#REF!</v>
      </c>
      <c r="AL2353" s="30" t="e">
        <f t="shared" si="107"/>
        <v>#REF!</v>
      </c>
      <c r="AM2353" s="31" t="s">
        <v>4373</v>
      </c>
      <c r="AN2353" s="32" t="s">
        <v>4374</v>
      </c>
    </row>
    <row r="2354" spans="36:40" x14ac:dyDescent="0.25">
      <c r="AJ2354" s="21">
        <v>1607</v>
      </c>
      <c r="AK2354" s="30" t="e">
        <f t="shared" si="108"/>
        <v>#REF!</v>
      </c>
      <c r="AL2354" s="30" t="e">
        <f t="shared" si="107"/>
        <v>#REF!</v>
      </c>
      <c r="AM2354" s="38" t="s">
        <v>4375</v>
      </c>
      <c r="AN2354" s="39" t="s">
        <v>4376</v>
      </c>
    </row>
    <row r="2355" spans="36:40" x14ac:dyDescent="0.25">
      <c r="AJ2355" s="21">
        <v>1607</v>
      </c>
      <c r="AK2355" s="30" t="e">
        <f t="shared" si="108"/>
        <v>#REF!</v>
      </c>
      <c r="AL2355" s="30" t="e">
        <f t="shared" si="107"/>
        <v>#REF!</v>
      </c>
      <c r="AM2355" s="31" t="s">
        <v>4377</v>
      </c>
      <c r="AN2355" s="32" t="s">
        <v>4378</v>
      </c>
    </row>
    <row r="2356" spans="36:40" x14ac:dyDescent="0.25">
      <c r="AJ2356" s="21">
        <v>1607</v>
      </c>
      <c r="AK2356" s="30" t="e">
        <f t="shared" si="108"/>
        <v>#REF!</v>
      </c>
      <c r="AL2356" s="30" t="e">
        <f t="shared" si="107"/>
        <v>#REF!</v>
      </c>
      <c r="AM2356" s="38" t="s">
        <v>4379</v>
      </c>
      <c r="AN2356" s="39" t="s">
        <v>4380</v>
      </c>
    </row>
    <row r="2357" spans="36:40" x14ac:dyDescent="0.25">
      <c r="AJ2357" s="21">
        <v>1607</v>
      </c>
      <c r="AK2357" s="30" t="e">
        <f t="shared" si="108"/>
        <v>#REF!</v>
      </c>
      <c r="AL2357" s="30" t="e">
        <f t="shared" si="107"/>
        <v>#REF!</v>
      </c>
      <c r="AM2357" s="31" t="s">
        <v>4381</v>
      </c>
      <c r="AN2357" s="32" t="s">
        <v>4382</v>
      </c>
    </row>
    <row r="2358" spans="36:40" x14ac:dyDescent="0.25">
      <c r="AJ2358" s="21">
        <v>1607</v>
      </c>
      <c r="AK2358" s="30" t="e">
        <f t="shared" si="108"/>
        <v>#REF!</v>
      </c>
      <c r="AL2358" s="30" t="e">
        <f t="shared" si="107"/>
        <v>#REF!</v>
      </c>
      <c r="AM2358" s="38" t="s">
        <v>4383</v>
      </c>
      <c r="AN2358" s="39" t="s">
        <v>4384</v>
      </c>
    </row>
    <row r="2359" spans="36:40" x14ac:dyDescent="0.25">
      <c r="AJ2359" s="21">
        <v>1607</v>
      </c>
      <c r="AK2359" s="30" t="e">
        <f t="shared" si="108"/>
        <v>#REF!</v>
      </c>
      <c r="AL2359" s="30" t="e">
        <f t="shared" si="107"/>
        <v>#REF!</v>
      </c>
      <c r="AM2359" s="31" t="s">
        <v>4385</v>
      </c>
      <c r="AN2359" s="32" t="s">
        <v>4386</v>
      </c>
    </row>
    <row r="2360" spans="36:40" x14ac:dyDescent="0.25">
      <c r="AJ2360" s="21">
        <v>1608</v>
      </c>
      <c r="AK2360" s="30" t="e">
        <f t="shared" si="108"/>
        <v>#REF!</v>
      </c>
      <c r="AL2360" s="30" t="e">
        <f t="shared" si="107"/>
        <v>#REF!</v>
      </c>
      <c r="AM2360" s="38" t="s">
        <v>4387</v>
      </c>
      <c r="AN2360" s="39" t="s">
        <v>4388</v>
      </c>
    </row>
    <row r="2361" spans="36:40" x14ac:dyDescent="0.25">
      <c r="AJ2361" s="21">
        <v>1608</v>
      </c>
      <c r="AK2361" s="30" t="e">
        <f t="shared" si="108"/>
        <v>#REF!</v>
      </c>
      <c r="AL2361" s="30" t="e">
        <f t="shared" si="107"/>
        <v>#REF!</v>
      </c>
      <c r="AM2361" s="31" t="s">
        <v>4389</v>
      </c>
      <c r="AN2361" s="32" t="s">
        <v>4390</v>
      </c>
    </row>
    <row r="2362" spans="36:40" x14ac:dyDescent="0.25">
      <c r="AJ2362" s="21">
        <v>1608</v>
      </c>
      <c r="AK2362" s="30" t="e">
        <f t="shared" si="108"/>
        <v>#REF!</v>
      </c>
      <c r="AL2362" s="30" t="e">
        <f t="shared" si="107"/>
        <v>#REF!</v>
      </c>
      <c r="AM2362" s="38" t="s">
        <v>4391</v>
      </c>
      <c r="AN2362" s="39" t="s">
        <v>4392</v>
      </c>
    </row>
    <row r="2363" spans="36:40" x14ac:dyDescent="0.25">
      <c r="AJ2363" s="21">
        <v>1608</v>
      </c>
      <c r="AK2363" s="30" t="e">
        <f t="shared" si="108"/>
        <v>#REF!</v>
      </c>
      <c r="AL2363" s="30" t="e">
        <f t="shared" si="107"/>
        <v>#REF!</v>
      </c>
      <c r="AM2363" s="31" t="s">
        <v>4393</v>
      </c>
      <c r="AN2363" s="32" t="s">
        <v>4394</v>
      </c>
    </row>
    <row r="2364" spans="36:40" x14ac:dyDescent="0.25">
      <c r="AJ2364" s="21">
        <v>1608</v>
      </c>
      <c r="AK2364" s="30" t="e">
        <f t="shared" si="108"/>
        <v>#REF!</v>
      </c>
      <c r="AL2364" s="30" t="e">
        <f t="shared" si="107"/>
        <v>#REF!</v>
      </c>
      <c r="AM2364" s="38" t="s">
        <v>4395</v>
      </c>
      <c r="AN2364" s="39" t="s">
        <v>4396</v>
      </c>
    </row>
    <row r="2365" spans="36:40" x14ac:dyDescent="0.25">
      <c r="AJ2365" s="21">
        <v>1608</v>
      </c>
      <c r="AK2365" s="30" t="e">
        <f t="shared" si="108"/>
        <v>#REF!</v>
      </c>
      <c r="AL2365" s="30" t="e">
        <f t="shared" si="107"/>
        <v>#REF!</v>
      </c>
      <c r="AM2365" s="31" t="s">
        <v>4397</v>
      </c>
      <c r="AN2365" s="32" t="s">
        <v>4398</v>
      </c>
    </row>
    <row r="2366" spans="36:40" x14ac:dyDescent="0.25">
      <c r="AJ2366" s="21">
        <v>1608</v>
      </c>
      <c r="AK2366" s="30" t="e">
        <f t="shared" si="108"/>
        <v>#REF!</v>
      </c>
      <c r="AL2366" s="30" t="e">
        <f t="shared" si="107"/>
        <v>#REF!</v>
      </c>
      <c r="AM2366" s="38" t="s">
        <v>4399</v>
      </c>
      <c r="AN2366" s="39" t="s">
        <v>4400</v>
      </c>
    </row>
    <row r="2367" spans="36:40" x14ac:dyDescent="0.25">
      <c r="AJ2367" s="21">
        <v>1608</v>
      </c>
      <c r="AK2367" s="30" t="e">
        <f t="shared" si="108"/>
        <v>#REF!</v>
      </c>
      <c r="AL2367" s="30" t="e">
        <f t="shared" si="107"/>
        <v>#REF!</v>
      </c>
      <c r="AM2367" s="31" t="s">
        <v>6231</v>
      </c>
      <c r="AN2367" s="32" t="s">
        <v>4401</v>
      </c>
    </row>
    <row r="2368" spans="36:40" x14ac:dyDescent="0.25">
      <c r="AJ2368" s="21">
        <v>1608</v>
      </c>
      <c r="AK2368" s="30" t="e">
        <f t="shared" si="108"/>
        <v>#REF!</v>
      </c>
      <c r="AL2368" s="30" t="e">
        <f t="shared" si="107"/>
        <v>#REF!</v>
      </c>
      <c r="AM2368" s="38" t="s">
        <v>6232</v>
      </c>
      <c r="AN2368" s="39" t="s">
        <v>4402</v>
      </c>
    </row>
    <row r="2369" spans="36:40" x14ac:dyDescent="0.25">
      <c r="AJ2369" s="21">
        <v>1608</v>
      </c>
      <c r="AK2369" s="30" t="e">
        <f t="shared" si="108"/>
        <v>#REF!</v>
      </c>
      <c r="AL2369" s="30" t="e">
        <f t="shared" si="107"/>
        <v>#REF!</v>
      </c>
      <c r="AM2369" s="31" t="s">
        <v>6233</v>
      </c>
      <c r="AN2369" s="32" t="s">
        <v>4403</v>
      </c>
    </row>
    <row r="2370" spans="36:40" x14ac:dyDescent="0.25">
      <c r="AJ2370" s="21">
        <v>1608</v>
      </c>
      <c r="AK2370" s="30" t="e">
        <f t="shared" si="108"/>
        <v>#REF!</v>
      </c>
      <c r="AL2370" s="30" t="e">
        <f t="shared" ref="AL2370:AL2433" si="109">CONCATENATE(AJ2370,AK2370)</f>
        <v>#REF!</v>
      </c>
      <c r="AM2370" s="38" t="s">
        <v>6234</v>
      </c>
      <c r="AN2370" s="39" t="s">
        <v>4404</v>
      </c>
    </row>
    <row r="2371" spans="36:40" x14ac:dyDescent="0.25">
      <c r="AJ2371" s="21">
        <v>1609</v>
      </c>
      <c r="AK2371" s="30" t="e">
        <f t="shared" ref="AK2371:AK2434" si="110">AK2370+1</f>
        <v>#REF!</v>
      </c>
      <c r="AL2371" s="30" t="e">
        <f t="shared" si="109"/>
        <v>#REF!</v>
      </c>
      <c r="AM2371" s="31" t="s">
        <v>4405</v>
      </c>
      <c r="AN2371" s="32" t="s">
        <v>4406</v>
      </c>
    </row>
    <row r="2372" spans="36:40" x14ac:dyDescent="0.25">
      <c r="AJ2372" s="21">
        <v>1609</v>
      </c>
      <c r="AK2372" s="30" t="e">
        <f t="shared" si="110"/>
        <v>#REF!</v>
      </c>
      <c r="AL2372" s="30" t="e">
        <f t="shared" si="109"/>
        <v>#REF!</v>
      </c>
      <c r="AM2372" s="38" t="s">
        <v>4407</v>
      </c>
      <c r="AN2372" s="39" t="s">
        <v>4408</v>
      </c>
    </row>
    <row r="2373" spans="36:40" x14ac:dyDescent="0.25">
      <c r="AJ2373" s="21">
        <v>1609</v>
      </c>
      <c r="AK2373" s="30" t="e">
        <f t="shared" si="110"/>
        <v>#REF!</v>
      </c>
      <c r="AL2373" s="30" t="e">
        <f t="shared" si="109"/>
        <v>#REF!</v>
      </c>
      <c r="AM2373" s="31" t="s">
        <v>4409</v>
      </c>
      <c r="AN2373" s="32" t="s">
        <v>4410</v>
      </c>
    </row>
    <row r="2374" spans="36:40" x14ac:dyDescent="0.25">
      <c r="AJ2374" s="21">
        <v>1609</v>
      </c>
      <c r="AK2374" s="30" t="e">
        <f t="shared" si="110"/>
        <v>#REF!</v>
      </c>
      <c r="AL2374" s="30" t="e">
        <f t="shared" si="109"/>
        <v>#REF!</v>
      </c>
      <c r="AM2374" s="38" t="s">
        <v>4411</v>
      </c>
      <c r="AN2374" s="39" t="s">
        <v>4412</v>
      </c>
    </row>
    <row r="2375" spans="36:40" x14ac:dyDescent="0.25">
      <c r="AJ2375" s="21">
        <v>1609</v>
      </c>
      <c r="AK2375" s="30" t="e">
        <f t="shared" si="110"/>
        <v>#REF!</v>
      </c>
      <c r="AL2375" s="30" t="e">
        <f t="shared" si="109"/>
        <v>#REF!</v>
      </c>
      <c r="AM2375" s="31" t="s">
        <v>4413</v>
      </c>
      <c r="AN2375" s="32" t="s">
        <v>4414</v>
      </c>
    </row>
    <row r="2376" spans="36:40" x14ac:dyDescent="0.25">
      <c r="AJ2376" s="21">
        <v>1609</v>
      </c>
      <c r="AK2376" s="30" t="e">
        <f t="shared" si="110"/>
        <v>#REF!</v>
      </c>
      <c r="AL2376" s="30" t="e">
        <f t="shared" si="109"/>
        <v>#REF!</v>
      </c>
      <c r="AM2376" s="38" t="s">
        <v>4415</v>
      </c>
      <c r="AN2376" s="39" t="s">
        <v>4416</v>
      </c>
    </row>
    <row r="2377" spans="36:40" x14ac:dyDescent="0.25">
      <c r="AJ2377" s="21">
        <v>1609</v>
      </c>
      <c r="AK2377" s="30" t="e">
        <f t="shared" si="110"/>
        <v>#REF!</v>
      </c>
      <c r="AL2377" s="30" t="e">
        <f t="shared" si="109"/>
        <v>#REF!</v>
      </c>
      <c r="AM2377" s="31" t="s">
        <v>4417</v>
      </c>
      <c r="AN2377" s="32" t="s">
        <v>4418</v>
      </c>
    </row>
    <row r="2378" spans="36:40" x14ac:dyDescent="0.25">
      <c r="AJ2378" s="21">
        <v>1609</v>
      </c>
      <c r="AK2378" s="30" t="e">
        <f t="shared" si="110"/>
        <v>#REF!</v>
      </c>
      <c r="AL2378" s="30" t="e">
        <f t="shared" si="109"/>
        <v>#REF!</v>
      </c>
      <c r="AM2378" s="38" t="s">
        <v>4419</v>
      </c>
      <c r="AN2378" s="39" t="s">
        <v>4420</v>
      </c>
    </row>
    <row r="2379" spans="36:40" x14ac:dyDescent="0.25">
      <c r="AJ2379" s="21">
        <v>1609</v>
      </c>
      <c r="AK2379" s="30" t="e">
        <f t="shared" si="110"/>
        <v>#REF!</v>
      </c>
      <c r="AL2379" s="30" t="e">
        <f t="shared" si="109"/>
        <v>#REF!</v>
      </c>
      <c r="AM2379" s="31" t="s">
        <v>4421</v>
      </c>
      <c r="AN2379" s="32" t="s">
        <v>4422</v>
      </c>
    </row>
    <row r="2380" spans="36:40" x14ac:dyDescent="0.25">
      <c r="AJ2380" s="21">
        <v>1609</v>
      </c>
      <c r="AK2380" s="30" t="e">
        <f t="shared" si="110"/>
        <v>#REF!</v>
      </c>
      <c r="AL2380" s="30" t="e">
        <f t="shared" si="109"/>
        <v>#REF!</v>
      </c>
      <c r="AM2380" s="38" t="s">
        <v>4423</v>
      </c>
      <c r="AN2380" s="39" t="s">
        <v>4424</v>
      </c>
    </row>
    <row r="2381" spans="36:40" x14ac:dyDescent="0.25">
      <c r="AJ2381" s="21">
        <v>1609</v>
      </c>
      <c r="AK2381" s="30" t="e">
        <f t="shared" si="110"/>
        <v>#REF!</v>
      </c>
      <c r="AL2381" s="30" t="e">
        <f t="shared" si="109"/>
        <v>#REF!</v>
      </c>
      <c r="AM2381" s="31" t="s">
        <v>4425</v>
      </c>
      <c r="AN2381" s="32" t="s">
        <v>4426</v>
      </c>
    </row>
    <row r="2382" spans="36:40" x14ac:dyDescent="0.25">
      <c r="AJ2382" s="21">
        <v>1609</v>
      </c>
      <c r="AK2382" s="30" t="e">
        <f t="shared" si="110"/>
        <v>#REF!</v>
      </c>
      <c r="AL2382" s="30" t="e">
        <f t="shared" si="109"/>
        <v>#REF!</v>
      </c>
      <c r="AM2382" s="38" t="s">
        <v>4427</v>
      </c>
      <c r="AN2382" s="39" t="s">
        <v>4428</v>
      </c>
    </row>
    <row r="2383" spans="36:40" x14ac:dyDescent="0.25">
      <c r="AJ2383" s="21">
        <v>1609</v>
      </c>
      <c r="AK2383" s="30" t="e">
        <f t="shared" si="110"/>
        <v>#REF!</v>
      </c>
      <c r="AL2383" s="30" t="e">
        <f t="shared" si="109"/>
        <v>#REF!</v>
      </c>
      <c r="AM2383" s="31" t="s">
        <v>4429</v>
      </c>
      <c r="AN2383" s="32" t="s">
        <v>4430</v>
      </c>
    </row>
    <row r="2384" spans="36:40" x14ac:dyDescent="0.25">
      <c r="AJ2384" s="21">
        <v>1609</v>
      </c>
      <c r="AK2384" s="30" t="e">
        <f t="shared" si="110"/>
        <v>#REF!</v>
      </c>
      <c r="AL2384" s="30" t="e">
        <f t="shared" si="109"/>
        <v>#REF!</v>
      </c>
      <c r="AM2384" s="38" t="s">
        <v>1508</v>
      </c>
      <c r="AN2384" s="39" t="s">
        <v>4431</v>
      </c>
    </row>
    <row r="2385" spans="36:40" x14ac:dyDescent="0.25">
      <c r="AJ2385" s="21">
        <v>1609</v>
      </c>
      <c r="AK2385" s="30" t="e">
        <f t="shared" si="110"/>
        <v>#REF!</v>
      </c>
      <c r="AL2385" s="30" t="e">
        <f t="shared" si="109"/>
        <v>#REF!</v>
      </c>
      <c r="AM2385" s="31" t="s">
        <v>4432</v>
      </c>
      <c r="AN2385" s="32" t="s">
        <v>4433</v>
      </c>
    </row>
    <row r="2386" spans="36:40" x14ac:dyDescent="0.25">
      <c r="AJ2386" s="21">
        <v>1609</v>
      </c>
      <c r="AK2386" s="30" t="e">
        <f t="shared" si="110"/>
        <v>#REF!</v>
      </c>
      <c r="AL2386" s="30" t="e">
        <f t="shared" si="109"/>
        <v>#REF!</v>
      </c>
      <c r="AM2386" s="38" t="s">
        <v>4434</v>
      </c>
      <c r="AN2386" s="39" t="s">
        <v>4435</v>
      </c>
    </row>
    <row r="2387" spans="36:40" x14ac:dyDescent="0.25">
      <c r="AJ2387" s="21">
        <v>1609</v>
      </c>
      <c r="AK2387" s="30" t="e">
        <f t="shared" si="110"/>
        <v>#REF!</v>
      </c>
      <c r="AL2387" s="30" t="e">
        <f t="shared" si="109"/>
        <v>#REF!</v>
      </c>
      <c r="AM2387" s="31" t="s">
        <v>4436</v>
      </c>
      <c r="AN2387" s="32" t="s">
        <v>4437</v>
      </c>
    </row>
    <row r="2388" spans="36:40" x14ac:dyDescent="0.25">
      <c r="AJ2388" s="21">
        <v>1609</v>
      </c>
      <c r="AK2388" s="30" t="e">
        <f t="shared" si="110"/>
        <v>#REF!</v>
      </c>
      <c r="AL2388" s="30" t="e">
        <f t="shared" si="109"/>
        <v>#REF!</v>
      </c>
      <c r="AM2388" s="38" t="s">
        <v>4438</v>
      </c>
      <c r="AN2388" s="39" t="s">
        <v>4439</v>
      </c>
    </row>
    <row r="2389" spans="36:40" x14ac:dyDescent="0.25">
      <c r="AJ2389" s="21">
        <v>1609</v>
      </c>
      <c r="AK2389" s="30" t="e">
        <f t="shared" si="110"/>
        <v>#REF!</v>
      </c>
      <c r="AL2389" s="30" t="e">
        <f t="shared" si="109"/>
        <v>#REF!</v>
      </c>
      <c r="AM2389" s="31" t="s">
        <v>4440</v>
      </c>
      <c r="AN2389" s="32" t="s">
        <v>4441</v>
      </c>
    </row>
    <row r="2390" spans="36:40" x14ac:dyDescent="0.25">
      <c r="AJ2390" s="21">
        <v>1609</v>
      </c>
      <c r="AK2390" s="30" t="e">
        <f t="shared" si="110"/>
        <v>#REF!</v>
      </c>
      <c r="AL2390" s="30" t="e">
        <f t="shared" si="109"/>
        <v>#REF!</v>
      </c>
      <c r="AM2390" s="38" t="s">
        <v>6235</v>
      </c>
      <c r="AN2390" s="39" t="s">
        <v>4442</v>
      </c>
    </row>
    <row r="2391" spans="36:40" x14ac:dyDescent="0.25">
      <c r="AJ2391" s="21">
        <v>1609</v>
      </c>
      <c r="AK2391" s="30" t="e">
        <f t="shared" si="110"/>
        <v>#REF!</v>
      </c>
      <c r="AL2391" s="30" t="e">
        <f t="shared" si="109"/>
        <v>#REF!</v>
      </c>
      <c r="AM2391" s="31" t="s">
        <v>6236</v>
      </c>
      <c r="AN2391" s="32" t="s">
        <v>4443</v>
      </c>
    </row>
    <row r="2392" spans="36:40" x14ac:dyDescent="0.25">
      <c r="AJ2392" s="21">
        <v>1609</v>
      </c>
      <c r="AK2392" s="30" t="e">
        <f t="shared" si="110"/>
        <v>#REF!</v>
      </c>
      <c r="AL2392" s="30" t="e">
        <f t="shared" si="109"/>
        <v>#REF!</v>
      </c>
      <c r="AM2392" s="38" t="s">
        <v>6237</v>
      </c>
      <c r="AN2392" s="39" t="s">
        <v>4444</v>
      </c>
    </row>
    <row r="2393" spans="36:40" x14ac:dyDescent="0.25">
      <c r="AJ2393" s="21">
        <v>1609</v>
      </c>
      <c r="AK2393" s="30" t="e">
        <f t="shared" si="110"/>
        <v>#REF!</v>
      </c>
      <c r="AL2393" s="30" t="e">
        <f t="shared" si="109"/>
        <v>#REF!</v>
      </c>
      <c r="AM2393" s="31" t="s">
        <v>6238</v>
      </c>
      <c r="AN2393" s="32" t="s">
        <v>4445</v>
      </c>
    </row>
    <row r="2394" spans="36:40" x14ac:dyDescent="0.25">
      <c r="AJ2394" s="21">
        <v>1609</v>
      </c>
      <c r="AK2394" s="30" t="e">
        <f t="shared" si="110"/>
        <v>#REF!</v>
      </c>
      <c r="AL2394" s="30" t="e">
        <f t="shared" si="109"/>
        <v>#REF!</v>
      </c>
      <c r="AM2394" s="38" t="s">
        <v>6239</v>
      </c>
      <c r="AN2394" s="39" t="s">
        <v>4446</v>
      </c>
    </row>
    <row r="2395" spans="36:40" x14ac:dyDescent="0.25">
      <c r="AJ2395" s="21">
        <v>1609</v>
      </c>
      <c r="AK2395" s="30" t="e">
        <f t="shared" si="110"/>
        <v>#REF!</v>
      </c>
      <c r="AL2395" s="30" t="e">
        <f t="shared" si="109"/>
        <v>#REF!</v>
      </c>
      <c r="AM2395" s="31" t="s">
        <v>6240</v>
      </c>
      <c r="AN2395" s="32" t="s">
        <v>4447</v>
      </c>
    </row>
    <row r="2396" spans="36:40" x14ac:dyDescent="0.25">
      <c r="AJ2396" s="21">
        <v>1609</v>
      </c>
      <c r="AK2396" s="30" t="e">
        <f t="shared" si="110"/>
        <v>#REF!</v>
      </c>
      <c r="AL2396" s="30" t="e">
        <f t="shared" si="109"/>
        <v>#REF!</v>
      </c>
      <c r="AM2396" s="38" t="s">
        <v>6241</v>
      </c>
      <c r="AN2396" s="39" t="s">
        <v>4448</v>
      </c>
    </row>
    <row r="2397" spans="36:40" x14ac:dyDescent="0.25">
      <c r="AJ2397" s="21">
        <v>1609</v>
      </c>
      <c r="AK2397" s="30" t="e">
        <f t="shared" si="110"/>
        <v>#REF!</v>
      </c>
      <c r="AL2397" s="30" t="e">
        <f t="shared" si="109"/>
        <v>#REF!</v>
      </c>
      <c r="AM2397" s="31" t="s">
        <v>6242</v>
      </c>
      <c r="AN2397" s="32" t="s">
        <v>4449</v>
      </c>
    </row>
    <row r="2398" spans="36:40" x14ac:dyDescent="0.25">
      <c r="AJ2398" s="21">
        <v>1610</v>
      </c>
      <c r="AK2398" s="30" t="e">
        <f t="shared" si="110"/>
        <v>#REF!</v>
      </c>
      <c r="AL2398" s="30" t="e">
        <f t="shared" si="109"/>
        <v>#REF!</v>
      </c>
      <c r="AM2398" s="38" t="s">
        <v>4450</v>
      </c>
      <c r="AN2398" s="39" t="s">
        <v>4451</v>
      </c>
    </row>
    <row r="2399" spans="36:40" x14ac:dyDescent="0.25">
      <c r="AJ2399" s="21">
        <v>1610</v>
      </c>
      <c r="AK2399" s="30" t="e">
        <f t="shared" si="110"/>
        <v>#REF!</v>
      </c>
      <c r="AL2399" s="30" t="e">
        <f t="shared" si="109"/>
        <v>#REF!</v>
      </c>
      <c r="AM2399" s="31" t="s">
        <v>4452</v>
      </c>
      <c r="AN2399" s="32" t="s">
        <v>4453</v>
      </c>
    </row>
    <row r="2400" spans="36:40" x14ac:dyDescent="0.25">
      <c r="AJ2400" s="21">
        <v>1610</v>
      </c>
      <c r="AK2400" s="30" t="e">
        <f t="shared" si="110"/>
        <v>#REF!</v>
      </c>
      <c r="AL2400" s="30" t="e">
        <f t="shared" si="109"/>
        <v>#REF!</v>
      </c>
      <c r="AM2400" s="38" t="s">
        <v>4454</v>
      </c>
      <c r="AN2400" s="39" t="s">
        <v>4455</v>
      </c>
    </row>
    <row r="2401" spans="36:40" x14ac:dyDescent="0.25">
      <c r="AJ2401" s="21">
        <v>1610</v>
      </c>
      <c r="AK2401" s="30" t="e">
        <f t="shared" si="110"/>
        <v>#REF!</v>
      </c>
      <c r="AL2401" s="30" t="e">
        <f t="shared" si="109"/>
        <v>#REF!</v>
      </c>
      <c r="AM2401" s="31" t="s">
        <v>4456</v>
      </c>
      <c r="AN2401" s="32" t="s">
        <v>4457</v>
      </c>
    </row>
    <row r="2402" spans="36:40" x14ac:dyDescent="0.25">
      <c r="AJ2402" s="21">
        <v>1610</v>
      </c>
      <c r="AK2402" s="30" t="e">
        <f t="shared" si="110"/>
        <v>#REF!</v>
      </c>
      <c r="AL2402" s="30" t="e">
        <f t="shared" si="109"/>
        <v>#REF!</v>
      </c>
      <c r="AM2402" s="38" t="s">
        <v>4458</v>
      </c>
      <c r="AN2402" s="39" t="s">
        <v>4459</v>
      </c>
    </row>
    <row r="2403" spans="36:40" x14ac:dyDescent="0.25">
      <c r="AJ2403" s="21">
        <v>1610</v>
      </c>
      <c r="AK2403" s="30" t="e">
        <f t="shared" si="110"/>
        <v>#REF!</v>
      </c>
      <c r="AL2403" s="30" t="e">
        <f t="shared" si="109"/>
        <v>#REF!</v>
      </c>
      <c r="AM2403" s="31" t="s">
        <v>4460</v>
      </c>
      <c r="AN2403" s="32" t="s">
        <v>4461</v>
      </c>
    </row>
    <row r="2404" spans="36:40" x14ac:dyDescent="0.25">
      <c r="AJ2404" s="21">
        <v>1610</v>
      </c>
      <c r="AK2404" s="30" t="e">
        <f t="shared" si="110"/>
        <v>#REF!</v>
      </c>
      <c r="AL2404" s="30" t="e">
        <f t="shared" si="109"/>
        <v>#REF!</v>
      </c>
      <c r="AM2404" s="38" t="s">
        <v>4462</v>
      </c>
      <c r="AN2404" s="39" t="s">
        <v>4463</v>
      </c>
    </row>
    <row r="2405" spans="36:40" x14ac:dyDescent="0.25">
      <c r="AJ2405" s="21">
        <v>1610</v>
      </c>
      <c r="AK2405" s="30" t="e">
        <f t="shared" si="110"/>
        <v>#REF!</v>
      </c>
      <c r="AL2405" s="30" t="e">
        <f t="shared" si="109"/>
        <v>#REF!</v>
      </c>
      <c r="AM2405" s="31" t="s">
        <v>6243</v>
      </c>
      <c r="AN2405" s="32" t="s">
        <v>4464</v>
      </c>
    </row>
    <row r="2406" spans="36:40" x14ac:dyDescent="0.25">
      <c r="AJ2406" s="21">
        <v>1610</v>
      </c>
      <c r="AK2406" s="30" t="e">
        <f t="shared" si="110"/>
        <v>#REF!</v>
      </c>
      <c r="AL2406" s="30" t="e">
        <f t="shared" si="109"/>
        <v>#REF!</v>
      </c>
      <c r="AM2406" s="38" t="s">
        <v>6244</v>
      </c>
      <c r="AN2406" s="39" t="s">
        <v>4465</v>
      </c>
    </row>
    <row r="2407" spans="36:40" x14ac:dyDescent="0.25">
      <c r="AJ2407" s="21">
        <v>1610</v>
      </c>
      <c r="AK2407" s="30" t="e">
        <f t="shared" si="110"/>
        <v>#REF!</v>
      </c>
      <c r="AL2407" s="30" t="e">
        <f t="shared" si="109"/>
        <v>#REF!</v>
      </c>
      <c r="AM2407" s="31" t="s">
        <v>6245</v>
      </c>
      <c r="AN2407" s="32" t="s">
        <v>4466</v>
      </c>
    </row>
    <row r="2408" spans="36:40" x14ac:dyDescent="0.25">
      <c r="AJ2408" s="21">
        <v>1610</v>
      </c>
      <c r="AK2408" s="30" t="e">
        <f t="shared" si="110"/>
        <v>#REF!</v>
      </c>
      <c r="AL2408" s="30" t="e">
        <f t="shared" si="109"/>
        <v>#REF!</v>
      </c>
      <c r="AM2408" s="38" t="s">
        <v>6246</v>
      </c>
      <c r="AN2408" s="39" t="s">
        <v>4467</v>
      </c>
    </row>
    <row r="2409" spans="36:40" x14ac:dyDescent="0.25">
      <c r="AJ2409" s="21">
        <v>1701</v>
      </c>
      <c r="AK2409" s="30" t="e">
        <f t="shared" si="110"/>
        <v>#REF!</v>
      </c>
      <c r="AL2409" s="30" t="e">
        <f t="shared" si="109"/>
        <v>#REF!</v>
      </c>
      <c r="AM2409" s="31" t="s">
        <v>101</v>
      </c>
      <c r="AN2409" s="32" t="s">
        <v>4468</v>
      </c>
    </row>
    <row r="2410" spans="36:40" x14ac:dyDescent="0.25">
      <c r="AJ2410" s="21">
        <v>1701</v>
      </c>
      <c r="AK2410" s="30" t="e">
        <f t="shared" si="110"/>
        <v>#REF!</v>
      </c>
      <c r="AL2410" s="30" t="e">
        <f t="shared" si="109"/>
        <v>#REF!</v>
      </c>
      <c r="AM2410" s="38" t="s">
        <v>4469</v>
      </c>
      <c r="AN2410" s="39" t="s">
        <v>4470</v>
      </c>
    </row>
    <row r="2411" spans="36:40" x14ac:dyDescent="0.25">
      <c r="AJ2411" s="21">
        <v>1701</v>
      </c>
      <c r="AK2411" s="30" t="e">
        <f t="shared" si="110"/>
        <v>#REF!</v>
      </c>
      <c r="AL2411" s="30" t="e">
        <f t="shared" si="109"/>
        <v>#REF!</v>
      </c>
      <c r="AM2411" s="31" t="s">
        <v>4471</v>
      </c>
      <c r="AN2411" s="32" t="s">
        <v>4472</v>
      </c>
    </row>
    <row r="2412" spans="36:40" x14ac:dyDescent="0.25">
      <c r="AJ2412" s="21">
        <v>1701</v>
      </c>
      <c r="AK2412" s="30" t="e">
        <f t="shared" si="110"/>
        <v>#REF!</v>
      </c>
      <c r="AL2412" s="30" t="e">
        <f t="shared" si="109"/>
        <v>#REF!</v>
      </c>
      <c r="AM2412" s="38" t="s">
        <v>4473</v>
      </c>
      <c r="AN2412" s="39" t="s">
        <v>4474</v>
      </c>
    </row>
    <row r="2413" spans="36:40" x14ac:dyDescent="0.25">
      <c r="AJ2413" s="21">
        <v>1701</v>
      </c>
      <c r="AK2413" s="30" t="e">
        <f t="shared" si="110"/>
        <v>#REF!</v>
      </c>
      <c r="AL2413" s="30" t="e">
        <f t="shared" si="109"/>
        <v>#REF!</v>
      </c>
      <c r="AM2413" s="31" t="s">
        <v>4475</v>
      </c>
      <c r="AN2413" s="32" t="s">
        <v>4476</v>
      </c>
    </row>
    <row r="2414" spans="36:40" x14ac:dyDescent="0.25">
      <c r="AJ2414" s="21">
        <v>1701</v>
      </c>
      <c r="AK2414" s="30" t="e">
        <f t="shared" si="110"/>
        <v>#REF!</v>
      </c>
      <c r="AL2414" s="30" t="e">
        <f t="shared" si="109"/>
        <v>#REF!</v>
      </c>
      <c r="AM2414" s="38" t="s">
        <v>4477</v>
      </c>
      <c r="AN2414" s="39" t="s">
        <v>4478</v>
      </c>
    </row>
    <row r="2415" spans="36:40" x14ac:dyDescent="0.25">
      <c r="AJ2415" s="21">
        <v>1701</v>
      </c>
      <c r="AK2415" s="30" t="e">
        <f t="shared" si="110"/>
        <v>#REF!</v>
      </c>
      <c r="AL2415" s="30" t="e">
        <f t="shared" si="109"/>
        <v>#REF!</v>
      </c>
      <c r="AM2415" s="31" t="s">
        <v>4479</v>
      </c>
      <c r="AN2415" s="32" t="s">
        <v>4480</v>
      </c>
    </row>
    <row r="2416" spans="36:40" x14ac:dyDescent="0.25">
      <c r="AJ2416" s="21">
        <v>1701</v>
      </c>
      <c r="AK2416" s="30" t="e">
        <f t="shared" si="110"/>
        <v>#REF!</v>
      </c>
      <c r="AL2416" s="30" t="e">
        <f t="shared" si="109"/>
        <v>#REF!</v>
      </c>
      <c r="AM2416" s="38" t="s">
        <v>1134</v>
      </c>
      <c r="AN2416" s="39" t="s">
        <v>4481</v>
      </c>
    </row>
    <row r="2417" spans="36:40" x14ac:dyDescent="0.25">
      <c r="AJ2417" s="21">
        <v>1701</v>
      </c>
      <c r="AK2417" s="30" t="e">
        <f t="shared" si="110"/>
        <v>#REF!</v>
      </c>
      <c r="AL2417" s="30" t="e">
        <f t="shared" si="109"/>
        <v>#REF!</v>
      </c>
      <c r="AM2417" s="31" t="s">
        <v>207</v>
      </c>
      <c r="AN2417" s="32" t="s">
        <v>4482</v>
      </c>
    </row>
    <row r="2418" spans="36:40" x14ac:dyDescent="0.25">
      <c r="AJ2418" s="21">
        <v>1701</v>
      </c>
      <c r="AK2418" s="30" t="e">
        <f t="shared" si="110"/>
        <v>#REF!</v>
      </c>
      <c r="AL2418" s="30" t="e">
        <f t="shared" si="109"/>
        <v>#REF!</v>
      </c>
      <c r="AM2418" s="38" t="s">
        <v>4483</v>
      </c>
      <c r="AN2418" s="39" t="s">
        <v>4484</v>
      </c>
    </row>
    <row r="2419" spans="36:40" x14ac:dyDescent="0.25">
      <c r="AJ2419" s="21">
        <v>1701</v>
      </c>
      <c r="AK2419" s="30" t="e">
        <f t="shared" si="110"/>
        <v>#REF!</v>
      </c>
      <c r="AL2419" s="30" t="e">
        <f t="shared" si="109"/>
        <v>#REF!</v>
      </c>
      <c r="AM2419" s="31" t="s">
        <v>6247</v>
      </c>
      <c r="AN2419" s="32" t="s">
        <v>4485</v>
      </c>
    </row>
    <row r="2420" spans="36:40" x14ac:dyDescent="0.25">
      <c r="AJ2420" s="21">
        <v>1701</v>
      </c>
      <c r="AK2420" s="30" t="e">
        <f t="shared" si="110"/>
        <v>#REF!</v>
      </c>
      <c r="AL2420" s="30" t="e">
        <f t="shared" si="109"/>
        <v>#REF!</v>
      </c>
      <c r="AM2420" s="38" t="s">
        <v>6248</v>
      </c>
      <c r="AN2420" s="39" t="s">
        <v>4486</v>
      </c>
    </row>
    <row r="2421" spans="36:40" x14ac:dyDescent="0.25">
      <c r="AJ2421" s="21">
        <v>1701</v>
      </c>
      <c r="AK2421" s="30" t="e">
        <f t="shared" si="110"/>
        <v>#REF!</v>
      </c>
      <c r="AL2421" s="30" t="e">
        <f t="shared" si="109"/>
        <v>#REF!</v>
      </c>
      <c r="AM2421" s="31" t="s">
        <v>6249</v>
      </c>
      <c r="AN2421" s="32" t="s">
        <v>4487</v>
      </c>
    </row>
    <row r="2422" spans="36:40" x14ac:dyDescent="0.25">
      <c r="AJ2422" s="21">
        <v>1701</v>
      </c>
      <c r="AK2422" s="30" t="e">
        <f t="shared" si="110"/>
        <v>#REF!</v>
      </c>
      <c r="AL2422" s="30" t="e">
        <f t="shared" si="109"/>
        <v>#REF!</v>
      </c>
      <c r="AM2422" s="38" t="s">
        <v>6250</v>
      </c>
      <c r="AN2422" s="39" t="s">
        <v>4488</v>
      </c>
    </row>
    <row r="2423" spans="36:40" x14ac:dyDescent="0.25">
      <c r="AJ2423" s="21">
        <v>1702</v>
      </c>
      <c r="AK2423" s="30" t="e">
        <f t="shared" si="110"/>
        <v>#REF!</v>
      </c>
      <c r="AL2423" s="30" t="e">
        <f t="shared" si="109"/>
        <v>#REF!</v>
      </c>
      <c r="AM2423" s="31" t="s">
        <v>4489</v>
      </c>
      <c r="AN2423" s="32" t="s">
        <v>4490</v>
      </c>
    </row>
    <row r="2424" spans="36:40" x14ac:dyDescent="0.25">
      <c r="AJ2424" s="21">
        <v>1702</v>
      </c>
      <c r="AK2424" s="30" t="e">
        <f t="shared" si="110"/>
        <v>#REF!</v>
      </c>
      <c r="AL2424" s="30" t="e">
        <f t="shared" si="109"/>
        <v>#REF!</v>
      </c>
      <c r="AM2424" s="38" t="s">
        <v>4491</v>
      </c>
      <c r="AN2424" s="39" t="s">
        <v>4492</v>
      </c>
    </row>
    <row r="2425" spans="36:40" x14ac:dyDescent="0.25">
      <c r="AJ2425" s="21">
        <v>1702</v>
      </c>
      <c r="AK2425" s="30" t="e">
        <f t="shared" si="110"/>
        <v>#REF!</v>
      </c>
      <c r="AL2425" s="30" t="e">
        <f t="shared" si="109"/>
        <v>#REF!</v>
      </c>
      <c r="AM2425" s="31" t="s">
        <v>908</v>
      </c>
      <c r="AN2425" s="32" t="s">
        <v>4493</v>
      </c>
    </row>
    <row r="2426" spans="36:40" x14ac:dyDescent="0.25">
      <c r="AJ2426" s="21">
        <v>1702</v>
      </c>
      <c r="AK2426" s="30" t="e">
        <f t="shared" si="110"/>
        <v>#REF!</v>
      </c>
      <c r="AL2426" s="30" t="e">
        <f t="shared" si="109"/>
        <v>#REF!</v>
      </c>
      <c r="AM2426" s="38" t="s">
        <v>4494</v>
      </c>
      <c r="AN2426" s="39" t="s">
        <v>4495</v>
      </c>
    </row>
    <row r="2427" spans="36:40" x14ac:dyDescent="0.25">
      <c r="AJ2427" s="21">
        <v>1702</v>
      </c>
      <c r="AK2427" s="30" t="e">
        <f t="shared" si="110"/>
        <v>#REF!</v>
      </c>
      <c r="AL2427" s="30" t="e">
        <f t="shared" si="109"/>
        <v>#REF!</v>
      </c>
      <c r="AM2427" s="31" t="s">
        <v>4496</v>
      </c>
      <c r="AN2427" s="32" t="s">
        <v>4497</v>
      </c>
    </row>
    <row r="2428" spans="36:40" x14ac:dyDescent="0.25">
      <c r="AJ2428" s="21">
        <v>1702</v>
      </c>
      <c r="AK2428" s="30" t="e">
        <f t="shared" si="110"/>
        <v>#REF!</v>
      </c>
      <c r="AL2428" s="30" t="e">
        <f t="shared" si="109"/>
        <v>#REF!</v>
      </c>
      <c r="AM2428" s="38" t="s">
        <v>4498</v>
      </c>
      <c r="AN2428" s="39" t="s">
        <v>4499</v>
      </c>
    </row>
    <row r="2429" spans="36:40" x14ac:dyDescent="0.25">
      <c r="AJ2429" s="21">
        <v>1702</v>
      </c>
      <c r="AK2429" s="30" t="e">
        <f t="shared" si="110"/>
        <v>#REF!</v>
      </c>
      <c r="AL2429" s="30" t="e">
        <f t="shared" si="109"/>
        <v>#REF!</v>
      </c>
      <c r="AM2429" s="31" t="s">
        <v>4500</v>
      </c>
      <c r="AN2429" s="32" t="s">
        <v>4501</v>
      </c>
    </row>
    <row r="2430" spans="36:40" x14ac:dyDescent="0.25">
      <c r="AJ2430" s="21">
        <v>1702</v>
      </c>
      <c r="AK2430" s="30" t="e">
        <f t="shared" si="110"/>
        <v>#REF!</v>
      </c>
      <c r="AL2430" s="30" t="e">
        <f t="shared" si="109"/>
        <v>#REF!</v>
      </c>
      <c r="AM2430" s="38" t="s">
        <v>4502</v>
      </c>
      <c r="AN2430" s="39" t="s">
        <v>4503</v>
      </c>
    </row>
    <row r="2431" spans="36:40" x14ac:dyDescent="0.25">
      <c r="AJ2431" s="21">
        <v>1702</v>
      </c>
      <c r="AK2431" s="30" t="e">
        <f t="shared" si="110"/>
        <v>#REF!</v>
      </c>
      <c r="AL2431" s="30" t="e">
        <f t="shared" si="109"/>
        <v>#REF!</v>
      </c>
      <c r="AM2431" s="31" t="s">
        <v>4504</v>
      </c>
      <c r="AN2431" s="32" t="s">
        <v>4505</v>
      </c>
    </row>
    <row r="2432" spans="36:40" x14ac:dyDescent="0.25">
      <c r="AJ2432" s="21">
        <v>1702</v>
      </c>
      <c r="AK2432" s="30" t="e">
        <f t="shared" si="110"/>
        <v>#REF!</v>
      </c>
      <c r="AL2432" s="30" t="e">
        <f t="shared" si="109"/>
        <v>#REF!</v>
      </c>
      <c r="AM2432" s="38" t="s">
        <v>4506</v>
      </c>
      <c r="AN2432" s="39" t="s">
        <v>4507</v>
      </c>
    </row>
    <row r="2433" spans="36:40" x14ac:dyDescent="0.25">
      <c r="AJ2433" s="21">
        <v>1703</v>
      </c>
      <c r="AK2433" s="30" t="e">
        <f t="shared" si="110"/>
        <v>#REF!</v>
      </c>
      <c r="AL2433" s="30" t="e">
        <f t="shared" si="109"/>
        <v>#REF!</v>
      </c>
      <c r="AM2433" s="31" t="s">
        <v>4508</v>
      </c>
      <c r="AN2433" s="32" t="s">
        <v>4509</v>
      </c>
    </row>
    <row r="2434" spans="36:40" x14ac:dyDescent="0.25">
      <c r="AJ2434" s="21">
        <v>1703</v>
      </c>
      <c r="AK2434" s="30" t="e">
        <f t="shared" si="110"/>
        <v>#REF!</v>
      </c>
      <c r="AL2434" s="30" t="e">
        <f t="shared" ref="AL2434:AL2497" si="111">CONCATENATE(AJ2434,AK2434)</f>
        <v>#REF!</v>
      </c>
      <c r="AM2434" s="38" t="s">
        <v>4510</v>
      </c>
      <c r="AN2434" s="39" t="s">
        <v>4511</v>
      </c>
    </row>
    <row r="2435" spans="36:40" x14ac:dyDescent="0.25">
      <c r="AJ2435" s="21">
        <v>1703</v>
      </c>
      <c r="AK2435" s="30" t="e">
        <f t="shared" ref="AK2435:AK2498" si="112">AK2434+1</f>
        <v>#REF!</v>
      </c>
      <c r="AL2435" s="30" t="e">
        <f t="shared" si="111"/>
        <v>#REF!</v>
      </c>
      <c r="AM2435" s="31" t="s">
        <v>3667</v>
      </c>
      <c r="AN2435" s="32" t="s">
        <v>4512</v>
      </c>
    </row>
    <row r="2436" spans="36:40" x14ac:dyDescent="0.25">
      <c r="AJ2436" s="21">
        <v>1703</v>
      </c>
      <c r="AK2436" s="30" t="e">
        <f t="shared" si="112"/>
        <v>#REF!</v>
      </c>
      <c r="AL2436" s="30" t="e">
        <f t="shared" si="111"/>
        <v>#REF!</v>
      </c>
      <c r="AM2436" s="38" t="s">
        <v>4513</v>
      </c>
      <c r="AN2436" s="39" t="s">
        <v>4514</v>
      </c>
    </row>
    <row r="2437" spans="36:40" x14ac:dyDescent="0.25">
      <c r="AJ2437" s="21">
        <v>1703</v>
      </c>
      <c r="AK2437" s="30" t="e">
        <f t="shared" si="112"/>
        <v>#REF!</v>
      </c>
      <c r="AL2437" s="30" t="e">
        <f t="shared" si="111"/>
        <v>#REF!</v>
      </c>
      <c r="AM2437" s="31" t="s">
        <v>4515</v>
      </c>
      <c r="AN2437" s="32" t="s">
        <v>4516</v>
      </c>
    </row>
    <row r="2438" spans="36:40" x14ac:dyDescent="0.25">
      <c r="AJ2438" s="21">
        <v>1703</v>
      </c>
      <c r="AK2438" s="30" t="e">
        <f t="shared" si="112"/>
        <v>#REF!</v>
      </c>
      <c r="AL2438" s="30" t="e">
        <f t="shared" si="111"/>
        <v>#REF!</v>
      </c>
      <c r="AM2438" s="38" t="s">
        <v>4517</v>
      </c>
      <c r="AN2438" s="39" t="s">
        <v>4518</v>
      </c>
    </row>
    <row r="2439" spans="36:40" x14ac:dyDescent="0.25">
      <c r="AJ2439" s="21">
        <v>1703</v>
      </c>
      <c r="AK2439" s="30" t="e">
        <f t="shared" si="112"/>
        <v>#REF!</v>
      </c>
      <c r="AL2439" s="30" t="e">
        <f t="shared" si="111"/>
        <v>#REF!</v>
      </c>
      <c r="AM2439" s="31" t="s">
        <v>4519</v>
      </c>
      <c r="AN2439" s="32" t="s">
        <v>4520</v>
      </c>
    </row>
    <row r="2440" spans="36:40" x14ac:dyDescent="0.25">
      <c r="AJ2440" s="21">
        <v>1703</v>
      </c>
      <c r="AK2440" s="30" t="e">
        <f t="shared" si="112"/>
        <v>#REF!</v>
      </c>
      <c r="AL2440" s="30" t="e">
        <f t="shared" si="111"/>
        <v>#REF!</v>
      </c>
      <c r="AM2440" s="38" t="s">
        <v>4521</v>
      </c>
      <c r="AN2440" s="39" t="s">
        <v>4522</v>
      </c>
    </row>
    <row r="2441" spans="36:40" x14ac:dyDescent="0.25">
      <c r="AJ2441" s="21">
        <v>1703</v>
      </c>
      <c r="AK2441" s="30" t="e">
        <f t="shared" si="112"/>
        <v>#REF!</v>
      </c>
      <c r="AL2441" s="30" t="e">
        <f t="shared" si="111"/>
        <v>#REF!</v>
      </c>
      <c r="AM2441" s="31" t="s">
        <v>4523</v>
      </c>
      <c r="AN2441" s="32" t="s">
        <v>4524</v>
      </c>
    </row>
    <row r="2442" spans="36:40" x14ac:dyDescent="0.25">
      <c r="AJ2442" s="21">
        <v>1703</v>
      </c>
      <c r="AK2442" s="30" t="e">
        <f t="shared" si="112"/>
        <v>#REF!</v>
      </c>
      <c r="AL2442" s="30" t="e">
        <f t="shared" si="111"/>
        <v>#REF!</v>
      </c>
      <c r="AM2442" s="38" t="s">
        <v>4525</v>
      </c>
      <c r="AN2442" s="39" t="s">
        <v>4526</v>
      </c>
    </row>
    <row r="2443" spans="36:40" x14ac:dyDescent="0.25">
      <c r="AJ2443" s="21">
        <v>1703</v>
      </c>
      <c r="AK2443" s="30" t="e">
        <f t="shared" si="112"/>
        <v>#REF!</v>
      </c>
      <c r="AL2443" s="30" t="e">
        <f t="shared" si="111"/>
        <v>#REF!</v>
      </c>
      <c r="AM2443" s="31" t="s">
        <v>4527</v>
      </c>
      <c r="AN2443" s="32" t="s">
        <v>4528</v>
      </c>
    </row>
    <row r="2444" spans="36:40" x14ac:dyDescent="0.25">
      <c r="AJ2444" s="21">
        <v>1703</v>
      </c>
      <c r="AK2444" s="30" t="e">
        <f t="shared" si="112"/>
        <v>#REF!</v>
      </c>
      <c r="AL2444" s="30" t="e">
        <f t="shared" si="111"/>
        <v>#REF!</v>
      </c>
      <c r="AM2444" s="38" t="s">
        <v>4529</v>
      </c>
      <c r="AN2444" s="39" t="s">
        <v>4530</v>
      </c>
    </row>
    <row r="2445" spans="36:40" x14ac:dyDescent="0.25">
      <c r="AJ2445" s="21">
        <v>1703</v>
      </c>
      <c r="AK2445" s="30" t="e">
        <f t="shared" si="112"/>
        <v>#REF!</v>
      </c>
      <c r="AL2445" s="30" t="e">
        <f t="shared" si="111"/>
        <v>#REF!</v>
      </c>
      <c r="AM2445" s="31" t="s">
        <v>4531</v>
      </c>
      <c r="AN2445" s="32" t="s">
        <v>4532</v>
      </c>
    </row>
    <row r="2446" spans="36:40" x14ac:dyDescent="0.25">
      <c r="AJ2446" s="21">
        <v>1703</v>
      </c>
      <c r="AK2446" s="30" t="e">
        <f t="shared" si="112"/>
        <v>#REF!</v>
      </c>
      <c r="AL2446" s="30" t="e">
        <f t="shared" si="111"/>
        <v>#REF!</v>
      </c>
      <c r="AM2446" s="38" t="s">
        <v>985</v>
      </c>
      <c r="AN2446" s="39" t="s">
        <v>4533</v>
      </c>
    </row>
    <row r="2447" spans="36:40" x14ac:dyDescent="0.25">
      <c r="AJ2447" s="21">
        <v>1703</v>
      </c>
      <c r="AK2447" s="30" t="e">
        <f t="shared" si="112"/>
        <v>#REF!</v>
      </c>
      <c r="AL2447" s="30" t="e">
        <f t="shared" si="111"/>
        <v>#REF!</v>
      </c>
      <c r="AM2447" s="31" t="s">
        <v>4534</v>
      </c>
      <c r="AN2447" s="32" t="s">
        <v>4535</v>
      </c>
    </row>
    <row r="2448" spans="36:40" x14ac:dyDescent="0.25">
      <c r="AJ2448" s="21">
        <v>1703</v>
      </c>
      <c r="AK2448" s="30" t="e">
        <f t="shared" si="112"/>
        <v>#REF!</v>
      </c>
      <c r="AL2448" s="30" t="e">
        <f t="shared" si="111"/>
        <v>#REF!</v>
      </c>
      <c r="AM2448" s="38" t="s">
        <v>4536</v>
      </c>
      <c r="AN2448" s="39" t="s">
        <v>4537</v>
      </c>
    </row>
    <row r="2449" spans="36:40" x14ac:dyDescent="0.25">
      <c r="AJ2449" s="21">
        <v>1703</v>
      </c>
      <c r="AK2449" s="30" t="e">
        <f t="shared" si="112"/>
        <v>#REF!</v>
      </c>
      <c r="AL2449" s="30" t="e">
        <f t="shared" si="111"/>
        <v>#REF!</v>
      </c>
      <c r="AM2449" s="31" t="s">
        <v>4538</v>
      </c>
      <c r="AN2449" s="32" t="s">
        <v>4539</v>
      </c>
    </row>
    <row r="2450" spans="36:40" x14ac:dyDescent="0.25">
      <c r="AJ2450" s="21">
        <v>1703</v>
      </c>
      <c r="AK2450" s="30" t="e">
        <f t="shared" si="112"/>
        <v>#REF!</v>
      </c>
      <c r="AL2450" s="30" t="e">
        <f t="shared" si="111"/>
        <v>#REF!</v>
      </c>
      <c r="AM2450" s="38" t="s">
        <v>4540</v>
      </c>
      <c r="AN2450" s="39" t="s">
        <v>4541</v>
      </c>
    </row>
    <row r="2451" spans="36:40" x14ac:dyDescent="0.25">
      <c r="AJ2451" s="21">
        <v>1703</v>
      </c>
      <c r="AK2451" s="30" t="e">
        <f t="shared" si="112"/>
        <v>#REF!</v>
      </c>
      <c r="AL2451" s="30" t="e">
        <f t="shared" si="111"/>
        <v>#REF!</v>
      </c>
      <c r="AM2451" s="31" t="s">
        <v>3862</v>
      </c>
      <c r="AN2451" s="32" t="s">
        <v>4542</v>
      </c>
    </row>
    <row r="2452" spans="36:40" x14ac:dyDescent="0.25">
      <c r="AJ2452" s="21">
        <v>1703</v>
      </c>
      <c r="AK2452" s="30" t="e">
        <f t="shared" si="112"/>
        <v>#REF!</v>
      </c>
      <c r="AL2452" s="30" t="e">
        <f t="shared" si="111"/>
        <v>#REF!</v>
      </c>
      <c r="AM2452" s="38" t="s">
        <v>4543</v>
      </c>
      <c r="AN2452" s="39" t="s">
        <v>4544</v>
      </c>
    </row>
    <row r="2453" spans="36:40" x14ac:dyDescent="0.25">
      <c r="AJ2453" s="21">
        <v>1703</v>
      </c>
      <c r="AK2453" s="30" t="e">
        <f t="shared" si="112"/>
        <v>#REF!</v>
      </c>
      <c r="AL2453" s="30" t="e">
        <f t="shared" si="111"/>
        <v>#REF!</v>
      </c>
      <c r="AM2453" s="31" t="s">
        <v>512</v>
      </c>
      <c r="AN2453" s="32" t="s">
        <v>4545</v>
      </c>
    </row>
    <row r="2454" spans="36:40" x14ac:dyDescent="0.25">
      <c r="AJ2454" s="21">
        <v>1703</v>
      </c>
      <c r="AK2454" s="30" t="e">
        <f t="shared" si="112"/>
        <v>#REF!</v>
      </c>
      <c r="AL2454" s="30" t="e">
        <f t="shared" si="111"/>
        <v>#REF!</v>
      </c>
      <c r="AM2454" s="38" t="s">
        <v>4546</v>
      </c>
      <c r="AN2454" s="39" t="s">
        <v>4547</v>
      </c>
    </row>
    <row r="2455" spans="36:40" x14ac:dyDescent="0.25">
      <c r="AJ2455" s="21">
        <v>1703</v>
      </c>
      <c r="AK2455" s="30" t="e">
        <f t="shared" si="112"/>
        <v>#REF!</v>
      </c>
      <c r="AL2455" s="30" t="e">
        <f t="shared" si="111"/>
        <v>#REF!</v>
      </c>
      <c r="AM2455" s="31" t="s">
        <v>4548</v>
      </c>
      <c r="AN2455" s="32" t="s">
        <v>4549</v>
      </c>
    </row>
    <row r="2456" spans="36:40" x14ac:dyDescent="0.25">
      <c r="AJ2456" s="21">
        <v>1703</v>
      </c>
      <c r="AK2456" s="30" t="e">
        <f t="shared" si="112"/>
        <v>#REF!</v>
      </c>
      <c r="AL2456" s="30" t="e">
        <f t="shared" si="111"/>
        <v>#REF!</v>
      </c>
      <c r="AM2456" s="38" t="s">
        <v>4550</v>
      </c>
      <c r="AN2456" s="39" t="s">
        <v>4551</v>
      </c>
    </row>
    <row r="2457" spans="36:40" x14ac:dyDescent="0.25">
      <c r="AJ2457" s="21">
        <v>1703</v>
      </c>
      <c r="AK2457" s="30" t="e">
        <f t="shared" si="112"/>
        <v>#REF!</v>
      </c>
      <c r="AL2457" s="30" t="e">
        <f t="shared" si="111"/>
        <v>#REF!</v>
      </c>
      <c r="AM2457" s="31" t="s">
        <v>4552</v>
      </c>
      <c r="AN2457" s="32" t="s">
        <v>4553</v>
      </c>
    </row>
    <row r="2458" spans="36:40" x14ac:dyDescent="0.25">
      <c r="AJ2458" s="21">
        <v>1703</v>
      </c>
      <c r="AK2458" s="30" t="e">
        <f t="shared" si="112"/>
        <v>#REF!</v>
      </c>
      <c r="AL2458" s="30" t="e">
        <f t="shared" si="111"/>
        <v>#REF!</v>
      </c>
      <c r="AM2458" s="38" t="s">
        <v>4554</v>
      </c>
      <c r="AN2458" s="39" t="s">
        <v>4555</v>
      </c>
    </row>
    <row r="2459" spans="36:40" x14ac:dyDescent="0.25">
      <c r="AJ2459" s="21">
        <v>1703</v>
      </c>
      <c r="AK2459" s="30" t="e">
        <f t="shared" si="112"/>
        <v>#REF!</v>
      </c>
      <c r="AL2459" s="30" t="e">
        <f t="shared" si="111"/>
        <v>#REF!</v>
      </c>
      <c r="AM2459" s="31" t="s">
        <v>4556</v>
      </c>
      <c r="AN2459" s="32" t="s">
        <v>4557</v>
      </c>
    </row>
    <row r="2460" spans="36:40" x14ac:dyDescent="0.25">
      <c r="AJ2460" s="21">
        <v>1703</v>
      </c>
      <c r="AK2460" s="30" t="e">
        <f t="shared" si="112"/>
        <v>#REF!</v>
      </c>
      <c r="AL2460" s="30" t="e">
        <f t="shared" si="111"/>
        <v>#REF!</v>
      </c>
      <c r="AM2460" s="38" t="s">
        <v>4558</v>
      </c>
      <c r="AN2460" s="39" t="s">
        <v>4559</v>
      </c>
    </row>
    <row r="2461" spans="36:40" x14ac:dyDescent="0.25">
      <c r="AJ2461" s="21">
        <v>1703</v>
      </c>
      <c r="AK2461" s="30" t="e">
        <f t="shared" si="112"/>
        <v>#REF!</v>
      </c>
      <c r="AL2461" s="30" t="e">
        <f t="shared" si="111"/>
        <v>#REF!</v>
      </c>
      <c r="AM2461" s="31" t="s">
        <v>4560</v>
      </c>
      <c r="AN2461" s="32" t="s">
        <v>4561</v>
      </c>
    </row>
    <row r="2462" spans="36:40" x14ac:dyDescent="0.25">
      <c r="AJ2462" s="21">
        <v>1703</v>
      </c>
      <c r="AK2462" s="30" t="e">
        <f t="shared" si="112"/>
        <v>#REF!</v>
      </c>
      <c r="AL2462" s="30" t="e">
        <f t="shared" si="111"/>
        <v>#REF!</v>
      </c>
      <c r="AM2462" s="38" t="s">
        <v>3199</v>
      </c>
      <c r="AN2462" s="39" t="s">
        <v>4562</v>
      </c>
    </row>
    <row r="2463" spans="36:40" x14ac:dyDescent="0.25">
      <c r="AJ2463" s="21">
        <v>1703</v>
      </c>
      <c r="AK2463" s="30" t="e">
        <f t="shared" si="112"/>
        <v>#REF!</v>
      </c>
      <c r="AL2463" s="30" t="e">
        <f t="shared" si="111"/>
        <v>#REF!</v>
      </c>
      <c r="AM2463" s="31" t="s">
        <v>6251</v>
      </c>
      <c r="AN2463" s="32" t="s">
        <v>4563</v>
      </c>
    </row>
    <row r="2464" spans="36:40" x14ac:dyDescent="0.25">
      <c r="AJ2464" s="21">
        <v>1703</v>
      </c>
      <c r="AK2464" s="30" t="e">
        <f t="shared" si="112"/>
        <v>#REF!</v>
      </c>
      <c r="AL2464" s="30" t="e">
        <f t="shared" si="111"/>
        <v>#REF!</v>
      </c>
      <c r="AM2464" s="38" t="s">
        <v>6252</v>
      </c>
      <c r="AN2464" s="39" t="s">
        <v>4564</v>
      </c>
    </row>
    <row r="2465" spans="36:40" x14ac:dyDescent="0.25">
      <c r="AJ2465" s="21">
        <v>1703</v>
      </c>
      <c r="AK2465" s="30" t="e">
        <f t="shared" si="112"/>
        <v>#REF!</v>
      </c>
      <c r="AL2465" s="30" t="e">
        <f t="shared" si="111"/>
        <v>#REF!</v>
      </c>
      <c r="AM2465" s="31" t="s">
        <v>6253</v>
      </c>
      <c r="AN2465" s="32" t="s">
        <v>4565</v>
      </c>
    </row>
    <row r="2466" spans="36:40" x14ac:dyDescent="0.25">
      <c r="AJ2466" s="21">
        <v>1703</v>
      </c>
      <c r="AK2466" s="30" t="e">
        <f t="shared" si="112"/>
        <v>#REF!</v>
      </c>
      <c r="AL2466" s="30" t="e">
        <f t="shared" si="111"/>
        <v>#REF!</v>
      </c>
      <c r="AM2466" s="38" t="s">
        <v>6254</v>
      </c>
      <c r="AN2466" s="39" t="s">
        <v>4566</v>
      </c>
    </row>
    <row r="2467" spans="36:40" x14ac:dyDescent="0.25">
      <c r="AJ2467" s="21">
        <v>1703</v>
      </c>
      <c r="AK2467" s="30" t="e">
        <f t="shared" si="112"/>
        <v>#REF!</v>
      </c>
      <c r="AL2467" s="30" t="e">
        <f t="shared" si="111"/>
        <v>#REF!</v>
      </c>
      <c r="AM2467" s="31" t="s">
        <v>6255</v>
      </c>
      <c r="AN2467" s="32" t="s">
        <v>4567</v>
      </c>
    </row>
    <row r="2468" spans="36:40" x14ac:dyDescent="0.25">
      <c r="AJ2468" s="21">
        <v>1703</v>
      </c>
      <c r="AK2468" s="30" t="e">
        <f t="shared" si="112"/>
        <v>#REF!</v>
      </c>
      <c r="AL2468" s="30" t="e">
        <f t="shared" si="111"/>
        <v>#REF!</v>
      </c>
      <c r="AM2468" s="38" t="s">
        <v>6256</v>
      </c>
      <c r="AN2468" s="39" t="s">
        <v>4568</v>
      </c>
    </row>
    <row r="2469" spans="36:40" x14ac:dyDescent="0.25">
      <c r="AJ2469" s="21">
        <v>1703</v>
      </c>
      <c r="AK2469" s="30" t="e">
        <f t="shared" si="112"/>
        <v>#REF!</v>
      </c>
      <c r="AL2469" s="30" t="e">
        <f t="shared" si="111"/>
        <v>#REF!</v>
      </c>
      <c r="AM2469" s="31" t="s">
        <v>6257</v>
      </c>
      <c r="AN2469" s="32" t="s">
        <v>4569</v>
      </c>
    </row>
    <row r="2470" spans="36:40" x14ac:dyDescent="0.25">
      <c r="AJ2470" s="21">
        <v>1703</v>
      </c>
      <c r="AK2470" s="30" t="e">
        <f t="shared" si="112"/>
        <v>#REF!</v>
      </c>
      <c r="AL2470" s="30" t="e">
        <f t="shared" si="111"/>
        <v>#REF!</v>
      </c>
      <c r="AM2470" s="38" t="s">
        <v>6258</v>
      </c>
      <c r="AN2470" s="39" t="s">
        <v>4570</v>
      </c>
    </row>
    <row r="2471" spans="36:40" x14ac:dyDescent="0.25">
      <c r="AJ2471" s="21">
        <v>1703</v>
      </c>
      <c r="AK2471" s="30" t="e">
        <f t="shared" si="112"/>
        <v>#REF!</v>
      </c>
      <c r="AL2471" s="30" t="e">
        <f t="shared" si="111"/>
        <v>#REF!</v>
      </c>
      <c r="AM2471" s="31" t="s">
        <v>6259</v>
      </c>
      <c r="AN2471" s="32" t="s">
        <v>4571</v>
      </c>
    </row>
    <row r="2472" spans="36:40" x14ac:dyDescent="0.25">
      <c r="AJ2472" s="21">
        <v>1704</v>
      </c>
      <c r="AK2472" s="30" t="e">
        <f t="shared" si="112"/>
        <v>#REF!</v>
      </c>
      <c r="AL2472" s="30" t="e">
        <f t="shared" si="111"/>
        <v>#REF!</v>
      </c>
      <c r="AM2472" s="38" t="s">
        <v>947</v>
      </c>
      <c r="AN2472" s="39" t="s">
        <v>4572</v>
      </c>
    </row>
    <row r="2473" spans="36:40" x14ac:dyDescent="0.25">
      <c r="AJ2473" s="21">
        <v>1704</v>
      </c>
      <c r="AK2473" s="30" t="e">
        <f t="shared" si="112"/>
        <v>#REF!</v>
      </c>
      <c r="AL2473" s="30" t="e">
        <f t="shared" si="111"/>
        <v>#REF!</v>
      </c>
      <c r="AM2473" s="31" t="s">
        <v>4573</v>
      </c>
      <c r="AN2473" s="32" t="s">
        <v>4574</v>
      </c>
    </row>
    <row r="2474" spans="36:40" x14ac:dyDescent="0.25">
      <c r="AJ2474" s="21">
        <v>1704</v>
      </c>
      <c r="AK2474" s="30" t="e">
        <f t="shared" si="112"/>
        <v>#REF!</v>
      </c>
      <c r="AL2474" s="30" t="e">
        <f t="shared" si="111"/>
        <v>#REF!</v>
      </c>
      <c r="AM2474" s="38" t="s">
        <v>979</v>
      </c>
      <c r="AN2474" s="39" t="s">
        <v>4575</v>
      </c>
    </row>
    <row r="2475" spans="36:40" x14ac:dyDescent="0.25">
      <c r="AJ2475" s="21">
        <v>1704</v>
      </c>
      <c r="AK2475" s="30" t="e">
        <f t="shared" si="112"/>
        <v>#REF!</v>
      </c>
      <c r="AL2475" s="30" t="e">
        <f t="shared" si="111"/>
        <v>#REF!</v>
      </c>
      <c r="AM2475" s="31" t="s">
        <v>4576</v>
      </c>
      <c r="AN2475" s="32" t="s">
        <v>4577</v>
      </c>
    </row>
    <row r="2476" spans="36:40" x14ac:dyDescent="0.25">
      <c r="AJ2476" s="21">
        <v>1704</v>
      </c>
      <c r="AK2476" s="30" t="e">
        <f t="shared" si="112"/>
        <v>#REF!</v>
      </c>
      <c r="AL2476" s="30" t="e">
        <f t="shared" si="111"/>
        <v>#REF!</v>
      </c>
      <c r="AM2476" s="38" t="s">
        <v>4578</v>
      </c>
      <c r="AN2476" s="39" t="s">
        <v>4579</v>
      </c>
    </row>
    <row r="2477" spans="36:40" x14ac:dyDescent="0.25">
      <c r="AJ2477" s="21">
        <v>1705</v>
      </c>
      <c r="AK2477" s="30" t="e">
        <f t="shared" si="112"/>
        <v>#REF!</v>
      </c>
      <c r="AL2477" s="30" t="e">
        <f t="shared" si="111"/>
        <v>#REF!</v>
      </c>
      <c r="AM2477" s="31" t="s">
        <v>4580</v>
      </c>
      <c r="AN2477" s="32" t="s">
        <v>4581</v>
      </c>
    </row>
    <row r="2478" spans="36:40" x14ac:dyDescent="0.25">
      <c r="AJ2478" s="21">
        <v>1705</v>
      </c>
      <c r="AK2478" s="30" t="e">
        <f t="shared" si="112"/>
        <v>#REF!</v>
      </c>
      <c r="AL2478" s="30" t="e">
        <f t="shared" si="111"/>
        <v>#REF!</v>
      </c>
      <c r="AM2478" s="38" t="s">
        <v>4582</v>
      </c>
      <c r="AN2478" s="39" t="s">
        <v>4583</v>
      </c>
    </row>
    <row r="2479" spans="36:40" x14ac:dyDescent="0.25">
      <c r="AJ2479" s="21">
        <v>1705</v>
      </c>
      <c r="AK2479" s="30" t="e">
        <f t="shared" si="112"/>
        <v>#REF!</v>
      </c>
      <c r="AL2479" s="30" t="e">
        <f t="shared" si="111"/>
        <v>#REF!</v>
      </c>
      <c r="AM2479" s="31" t="s">
        <v>4584</v>
      </c>
      <c r="AN2479" s="32" t="s">
        <v>4585</v>
      </c>
    </row>
    <row r="2480" spans="36:40" x14ac:dyDescent="0.25">
      <c r="AJ2480" s="21">
        <v>1705</v>
      </c>
      <c r="AK2480" s="30" t="e">
        <f t="shared" si="112"/>
        <v>#REF!</v>
      </c>
      <c r="AL2480" s="30" t="e">
        <f t="shared" si="111"/>
        <v>#REF!</v>
      </c>
      <c r="AM2480" s="38" t="s">
        <v>4586</v>
      </c>
      <c r="AN2480" s="39" t="s">
        <v>4587</v>
      </c>
    </row>
    <row r="2481" spans="36:40" x14ac:dyDescent="0.25">
      <c r="AJ2481" s="21">
        <v>1705</v>
      </c>
      <c r="AK2481" s="30" t="e">
        <f t="shared" si="112"/>
        <v>#REF!</v>
      </c>
      <c r="AL2481" s="30" t="e">
        <f t="shared" si="111"/>
        <v>#REF!</v>
      </c>
      <c r="AM2481" s="31" t="s">
        <v>6260</v>
      </c>
      <c r="AN2481" s="32" t="s">
        <v>4588</v>
      </c>
    </row>
    <row r="2482" spans="36:40" x14ac:dyDescent="0.25">
      <c r="AJ2482" s="21">
        <v>1705</v>
      </c>
      <c r="AK2482" s="30" t="e">
        <f t="shared" si="112"/>
        <v>#REF!</v>
      </c>
      <c r="AL2482" s="30" t="e">
        <f t="shared" si="111"/>
        <v>#REF!</v>
      </c>
      <c r="AM2482" s="38" t="s">
        <v>6261</v>
      </c>
      <c r="AN2482" s="39" t="s">
        <v>4589</v>
      </c>
    </row>
    <row r="2483" spans="36:40" x14ac:dyDescent="0.25">
      <c r="AJ2483" s="21">
        <v>1706</v>
      </c>
      <c r="AK2483" s="30" t="e">
        <f t="shared" si="112"/>
        <v>#REF!</v>
      </c>
      <c r="AL2483" s="30" t="e">
        <f t="shared" si="111"/>
        <v>#REF!</v>
      </c>
      <c r="AM2483" s="31" t="s">
        <v>2217</v>
      </c>
      <c r="AN2483" s="32" t="s">
        <v>4590</v>
      </c>
    </row>
    <row r="2484" spans="36:40" x14ac:dyDescent="0.25">
      <c r="AJ2484" s="21">
        <v>1706</v>
      </c>
      <c r="AK2484" s="30" t="e">
        <f t="shared" si="112"/>
        <v>#REF!</v>
      </c>
      <c r="AL2484" s="30" t="e">
        <f t="shared" si="111"/>
        <v>#REF!</v>
      </c>
      <c r="AM2484" s="38" t="s">
        <v>4591</v>
      </c>
      <c r="AN2484" s="39" t="s">
        <v>4592</v>
      </c>
    </row>
    <row r="2485" spans="36:40" x14ac:dyDescent="0.25">
      <c r="AJ2485" s="21">
        <v>1706</v>
      </c>
      <c r="AK2485" s="30" t="e">
        <f t="shared" si="112"/>
        <v>#REF!</v>
      </c>
      <c r="AL2485" s="30" t="e">
        <f t="shared" si="111"/>
        <v>#REF!</v>
      </c>
      <c r="AM2485" s="31" t="s">
        <v>4593</v>
      </c>
      <c r="AN2485" s="32" t="s">
        <v>4594</v>
      </c>
    </row>
    <row r="2486" spans="36:40" x14ac:dyDescent="0.25">
      <c r="AJ2486" s="21">
        <v>1706</v>
      </c>
      <c r="AK2486" s="30" t="e">
        <f t="shared" si="112"/>
        <v>#REF!</v>
      </c>
      <c r="AL2486" s="30" t="e">
        <f t="shared" si="111"/>
        <v>#REF!</v>
      </c>
      <c r="AM2486" s="38" t="s">
        <v>4595</v>
      </c>
      <c r="AN2486" s="39" t="s">
        <v>4596</v>
      </c>
    </row>
    <row r="2487" spans="36:40" x14ac:dyDescent="0.25">
      <c r="AJ2487" s="21">
        <v>1706</v>
      </c>
      <c r="AK2487" s="30" t="e">
        <f t="shared" si="112"/>
        <v>#REF!</v>
      </c>
      <c r="AL2487" s="30" t="e">
        <f t="shared" si="111"/>
        <v>#REF!</v>
      </c>
      <c r="AM2487" s="31" t="s">
        <v>4597</v>
      </c>
      <c r="AN2487" s="32" t="s">
        <v>4598</v>
      </c>
    </row>
    <row r="2488" spans="36:40" x14ac:dyDescent="0.25">
      <c r="AJ2488" s="21">
        <v>1706</v>
      </c>
      <c r="AK2488" s="30" t="e">
        <f t="shared" si="112"/>
        <v>#REF!</v>
      </c>
      <c r="AL2488" s="30" t="e">
        <f t="shared" si="111"/>
        <v>#REF!</v>
      </c>
      <c r="AM2488" s="38" t="s">
        <v>4599</v>
      </c>
      <c r="AN2488" s="39" t="s">
        <v>4600</v>
      </c>
    </row>
    <row r="2489" spans="36:40" x14ac:dyDescent="0.25">
      <c r="AJ2489" s="21">
        <v>1706</v>
      </c>
      <c r="AK2489" s="30" t="e">
        <f t="shared" si="112"/>
        <v>#REF!</v>
      </c>
      <c r="AL2489" s="30" t="e">
        <f t="shared" si="111"/>
        <v>#REF!</v>
      </c>
      <c r="AM2489" s="31" t="s">
        <v>4601</v>
      </c>
      <c r="AN2489" s="32" t="s">
        <v>4602</v>
      </c>
    </row>
    <row r="2490" spans="36:40" x14ac:dyDescent="0.25">
      <c r="AJ2490" s="21">
        <v>1706</v>
      </c>
      <c r="AK2490" s="30" t="e">
        <f t="shared" si="112"/>
        <v>#REF!</v>
      </c>
      <c r="AL2490" s="30" t="e">
        <f t="shared" si="111"/>
        <v>#REF!</v>
      </c>
      <c r="AM2490" s="38" t="s">
        <v>4603</v>
      </c>
      <c r="AN2490" s="39" t="s">
        <v>4604</v>
      </c>
    </row>
    <row r="2491" spans="36:40" x14ac:dyDescent="0.25">
      <c r="AJ2491" s="21">
        <v>1706</v>
      </c>
      <c r="AK2491" s="30" t="e">
        <f t="shared" si="112"/>
        <v>#REF!</v>
      </c>
      <c r="AL2491" s="30" t="e">
        <f t="shared" si="111"/>
        <v>#REF!</v>
      </c>
      <c r="AM2491" s="31" t="s">
        <v>1508</v>
      </c>
      <c r="AN2491" s="32" t="s">
        <v>4605</v>
      </c>
    </row>
    <row r="2492" spans="36:40" x14ac:dyDescent="0.25">
      <c r="AJ2492" s="21">
        <v>1706</v>
      </c>
      <c r="AK2492" s="30" t="e">
        <f t="shared" si="112"/>
        <v>#REF!</v>
      </c>
      <c r="AL2492" s="30" t="e">
        <f t="shared" si="111"/>
        <v>#REF!</v>
      </c>
      <c r="AM2492" s="38" t="s">
        <v>4606</v>
      </c>
      <c r="AN2492" s="39" t="s">
        <v>4607</v>
      </c>
    </row>
    <row r="2493" spans="36:40" x14ac:dyDescent="0.25">
      <c r="AJ2493" s="21">
        <v>1706</v>
      </c>
      <c r="AK2493" s="30" t="e">
        <f t="shared" si="112"/>
        <v>#REF!</v>
      </c>
      <c r="AL2493" s="30" t="e">
        <f t="shared" si="111"/>
        <v>#REF!</v>
      </c>
      <c r="AM2493" s="31" t="s">
        <v>4608</v>
      </c>
      <c r="AN2493" s="32" t="s">
        <v>4609</v>
      </c>
    </row>
    <row r="2494" spans="36:40" x14ac:dyDescent="0.25">
      <c r="AJ2494" s="21">
        <v>1706</v>
      </c>
      <c r="AK2494" s="30" t="e">
        <f t="shared" si="112"/>
        <v>#REF!</v>
      </c>
      <c r="AL2494" s="30" t="e">
        <f t="shared" si="111"/>
        <v>#REF!</v>
      </c>
      <c r="AM2494" s="38" t="s">
        <v>4610</v>
      </c>
      <c r="AN2494" s="39" t="s">
        <v>4611</v>
      </c>
    </row>
    <row r="2495" spans="36:40" x14ac:dyDescent="0.25">
      <c r="AJ2495" s="21">
        <v>1706</v>
      </c>
      <c r="AK2495" s="30" t="e">
        <f t="shared" si="112"/>
        <v>#REF!</v>
      </c>
      <c r="AL2495" s="30" t="e">
        <f t="shared" si="111"/>
        <v>#REF!</v>
      </c>
      <c r="AM2495" s="31" t="s">
        <v>4099</v>
      </c>
      <c r="AN2495" s="32" t="s">
        <v>4612</v>
      </c>
    </row>
    <row r="2496" spans="36:40" x14ac:dyDescent="0.25">
      <c r="AJ2496" s="21">
        <v>1706</v>
      </c>
      <c r="AK2496" s="30" t="e">
        <f t="shared" si="112"/>
        <v>#REF!</v>
      </c>
      <c r="AL2496" s="30" t="e">
        <f t="shared" si="111"/>
        <v>#REF!</v>
      </c>
      <c r="AM2496" s="38" t="s">
        <v>4613</v>
      </c>
      <c r="AN2496" s="39" t="s">
        <v>4614</v>
      </c>
    </row>
    <row r="2497" spans="36:40" x14ac:dyDescent="0.25">
      <c r="AJ2497" s="21">
        <v>1706</v>
      </c>
      <c r="AK2497" s="30" t="e">
        <f t="shared" si="112"/>
        <v>#REF!</v>
      </c>
      <c r="AL2497" s="30" t="e">
        <f t="shared" si="111"/>
        <v>#REF!</v>
      </c>
      <c r="AM2497" s="31" t="s">
        <v>4615</v>
      </c>
      <c r="AN2497" s="32" t="s">
        <v>4616</v>
      </c>
    </row>
    <row r="2498" spans="36:40" x14ac:dyDescent="0.25">
      <c r="AJ2498" s="21">
        <v>1706</v>
      </c>
      <c r="AK2498" s="30" t="e">
        <f t="shared" si="112"/>
        <v>#REF!</v>
      </c>
      <c r="AL2498" s="30" t="e">
        <f t="shared" ref="AL2498:AL2561" si="113">CONCATENATE(AJ2498,AK2498)</f>
        <v>#REF!</v>
      </c>
      <c r="AM2498" s="38" t="s">
        <v>4617</v>
      </c>
      <c r="AN2498" s="39" t="s">
        <v>4618</v>
      </c>
    </row>
    <row r="2499" spans="36:40" x14ac:dyDescent="0.25">
      <c r="AJ2499" s="21">
        <v>1706</v>
      </c>
      <c r="AK2499" s="30" t="e">
        <f t="shared" ref="AK2499:AK2562" si="114">AK2498+1</f>
        <v>#REF!</v>
      </c>
      <c r="AL2499" s="30" t="e">
        <f t="shared" si="113"/>
        <v>#REF!</v>
      </c>
      <c r="AM2499" s="31" t="s">
        <v>4619</v>
      </c>
      <c r="AN2499" s="32" t="s">
        <v>4620</v>
      </c>
    </row>
    <row r="2500" spans="36:40" x14ac:dyDescent="0.25">
      <c r="AJ2500" s="21">
        <v>1706</v>
      </c>
      <c r="AK2500" s="30" t="e">
        <f t="shared" si="114"/>
        <v>#REF!</v>
      </c>
      <c r="AL2500" s="30" t="e">
        <f t="shared" si="113"/>
        <v>#REF!</v>
      </c>
      <c r="AM2500" s="38" t="s">
        <v>6262</v>
      </c>
      <c r="AN2500" s="39" t="s">
        <v>4621</v>
      </c>
    </row>
    <row r="2501" spans="36:40" x14ac:dyDescent="0.25">
      <c r="AJ2501" s="21">
        <v>1706</v>
      </c>
      <c r="AK2501" s="30" t="e">
        <f t="shared" si="114"/>
        <v>#REF!</v>
      </c>
      <c r="AL2501" s="30" t="e">
        <f t="shared" si="113"/>
        <v>#REF!</v>
      </c>
      <c r="AM2501" s="31" t="s">
        <v>6263</v>
      </c>
      <c r="AN2501" s="32" t="s">
        <v>4622</v>
      </c>
    </row>
    <row r="2502" spans="36:40" x14ac:dyDescent="0.25">
      <c r="AJ2502" s="21">
        <v>1706</v>
      </c>
      <c r="AK2502" s="30" t="e">
        <f t="shared" si="114"/>
        <v>#REF!</v>
      </c>
      <c r="AL2502" s="30" t="e">
        <f t="shared" si="113"/>
        <v>#REF!</v>
      </c>
      <c r="AM2502" s="38" t="s">
        <v>6264</v>
      </c>
      <c r="AN2502" s="39" t="s">
        <v>4623</v>
      </c>
    </row>
    <row r="2503" spans="36:40" x14ac:dyDescent="0.25">
      <c r="AJ2503" s="21">
        <v>1706</v>
      </c>
      <c r="AK2503" s="30" t="e">
        <f t="shared" si="114"/>
        <v>#REF!</v>
      </c>
      <c r="AL2503" s="30" t="e">
        <f t="shared" si="113"/>
        <v>#REF!</v>
      </c>
      <c r="AM2503" s="31" t="s">
        <v>6265</v>
      </c>
      <c r="AN2503" s="32" t="s">
        <v>4624</v>
      </c>
    </row>
    <row r="2504" spans="36:40" x14ac:dyDescent="0.25">
      <c r="AJ2504" s="21">
        <v>1706</v>
      </c>
      <c r="AK2504" s="30" t="e">
        <f t="shared" si="114"/>
        <v>#REF!</v>
      </c>
      <c r="AL2504" s="30" t="e">
        <f t="shared" si="113"/>
        <v>#REF!</v>
      </c>
      <c r="AM2504" s="38" t="s">
        <v>6266</v>
      </c>
      <c r="AN2504" s="39" t="s">
        <v>4625</v>
      </c>
    </row>
    <row r="2505" spans="36:40" x14ac:dyDescent="0.25">
      <c r="AJ2505" s="21">
        <v>1706</v>
      </c>
      <c r="AK2505" s="30" t="e">
        <f t="shared" si="114"/>
        <v>#REF!</v>
      </c>
      <c r="AL2505" s="30" t="e">
        <f t="shared" si="113"/>
        <v>#REF!</v>
      </c>
      <c r="AM2505" s="31" t="s">
        <v>6267</v>
      </c>
      <c r="AN2505" s="32" t="s">
        <v>4626</v>
      </c>
    </row>
    <row r="2506" spans="36:40" x14ac:dyDescent="0.25">
      <c r="AJ2506" s="21">
        <v>1706</v>
      </c>
      <c r="AK2506" s="30" t="e">
        <f t="shared" si="114"/>
        <v>#REF!</v>
      </c>
      <c r="AL2506" s="30" t="e">
        <f t="shared" si="113"/>
        <v>#REF!</v>
      </c>
      <c r="AM2506" s="38" t="s">
        <v>6268</v>
      </c>
      <c r="AN2506" s="39" t="s">
        <v>4627</v>
      </c>
    </row>
    <row r="2507" spans="36:40" x14ac:dyDescent="0.25">
      <c r="AJ2507" s="21">
        <v>1706</v>
      </c>
      <c r="AK2507" s="30" t="e">
        <f t="shared" si="114"/>
        <v>#REF!</v>
      </c>
      <c r="AL2507" s="30" t="e">
        <f t="shared" si="113"/>
        <v>#REF!</v>
      </c>
      <c r="AM2507" s="31" t="s">
        <v>6269</v>
      </c>
      <c r="AN2507" s="32" t="s">
        <v>4628</v>
      </c>
    </row>
    <row r="2508" spans="36:40" x14ac:dyDescent="0.25">
      <c r="AJ2508" s="21">
        <v>1707</v>
      </c>
      <c r="AK2508" s="30" t="e">
        <f t="shared" si="114"/>
        <v>#REF!</v>
      </c>
      <c r="AL2508" s="30" t="e">
        <f t="shared" si="113"/>
        <v>#REF!</v>
      </c>
      <c r="AM2508" s="38" t="s">
        <v>1795</v>
      </c>
      <c r="AN2508" s="39" t="s">
        <v>4629</v>
      </c>
    </row>
    <row r="2509" spans="36:40" x14ac:dyDescent="0.25">
      <c r="AJ2509" s="21">
        <v>1707</v>
      </c>
      <c r="AK2509" s="30" t="e">
        <f t="shared" si="114"/>
        <v>#REF!</v>
      </c>
      <c r="AL2509" s="30" t="e">
        <f t="shared" si="113"/>
        <v>#REF!</v>
      </c>
      <c r="AM2509" s="31" t="s">
        <v>4630</v>
      </c>
      <c r="AN2509" s="32" t="s">
        <v>4631</v>
      </c>
    </row>
    <row r="2510" spans="36:40" x14ac:dyDescent="0.25">
      <c r="AJ2510" s="21">
        <v>1707</v>
      </c>
      <c r="AK2510" s="30" t="e">
        <f t="shared" si="114"/>
        <v>#REF!</v>
      </c>
      <c r="AL2510" s="30" t="e">
        <f t="shared" si="113"/>
        <v>#REF!</v>
      </c>
      <c r="AM2510" s="38" t="s">
        <v>4632</v>
      </c>
      <c r="AN2510" s="39" t="s">
        <v>4633</v>
      </c>
    </row>
    <row r="2511" spans="36:40" x14ac:dyDescent="0.25">
      <c r="AJ2511" s="21">
        <v>1707</v>
      </c>
      <c r="AK2511" s="30" t="e">
        <f t="shared" si="114"/>
        <v>#REF!</v>
      </c>
      <c r="AL2511" s="30" t="e">
        <f t="shared" si="113"/>
        <v>#REF!</v>
      </c>
      <c r="AM2511" s="31" t="s">
        <v>157</v>
      </c>
      <c r="AN2511" s="32" t="s">
        <v>4634</v>
      </c>
    </row>
    <row r="2512" spans="36:40" x14ac:dyDescent="0.25">
      <c r="AJ2512" s="21">
        <v>1707</v>
      </c>
      <c r="AK2512" s="30" t="e">
        <f t="shared" si="114"/>
        <v>#REF!</v>
      </c>
      <c r="AL2512" s="30" t="e">
        <f t="shared" si="113"/>
        <v>#REF!</v>
      </c>
      <c r="AM2512" s="38" t="s">
        <v>4635</v>
      </c>
      <c r="AN2512" s="39" t="s">
        <v>4636</v>
      </c>
    </row>
    <row r="2513" spans="36:40" x14ac:dyDescent="0.25">
      <c r="AJ2513" s="21">
        <v>1707</v>
      </c>
      <c r="AK2513" s="30" t="e">
        <f t="shared" si="114"/>
        <v>#REF!</v>
      </c>
      <c r="AL2513" s="30" t="e">
        <f t="shared" si="113"/>
        <v>#REF!</v>
      </c>
      <c r="AM2513" s="31" t="s">
        <v>6270</v>
      </c>
      <c r="AN2513" s="32" t="s">
        <v>4637</v>
      </c>
    </row>
    <row r="2514" spans="36:40" x14ac:dyDescent="0.25">
      <c r="AJ2514" s="21">
        <v>1707</v>
      </c>
      <c r="AK2514" s="30" t="e">
        <f t="shared" si="114"/>
        <v>#REF!</v>
      </c>
      <c r="AL2514" s="30" t="e">
        <f t="shared" si="113"/>
        <v>#REF!</v>
      </c>
      <c r="AM2514" s="38" t="s">
        <v>6271</v>
      </c>
      <c r="AN2514" s="39" t="s">
        <v>4638</v>
      </c>
    </row>
    <row r="2515" spans="36:40" x14ac:dyDescent="0.25">
      <c r="AJ2515" s="21">
        <v>1708</v>
      </c>
      <c r="AK2515" s="30" t="e">
        <f t="shared" si="114"/>
        <v>#REF!</v>
      </c>
      <c r="AL2515" s="30" t="e">
        <f t="shared" si="113"/>
        <v>#REF!</v>
      </c>
      <c r="AM2515" s="31" t="s">
        <v>4639</v>
      </c>
      <c r="AN2515" s="32" t="s">
        <v>4640</v>
      </c>
    </row>
    <row r="2516" spans="36:40" x14ac:dyDescent="0.25">
      <c r="AJ2516" s="21">
        <v>1708</v>
      </c>
      <c r="AK2516" s="30" t="e">
        <f t="shared" si="114"/>
        <v>#REF!</v>
      </c>
      <c r="AL2516" s="30" t="e">
        <f t="shared" si="113"/>
        <v>#REF!</v>
      </c>
      <c r="AM2516" s="38" t="s">
        <v>709</v>
      </c>
      <c r="AN2516" s="39" t="s">
        <v>4641</v>
      </c>
    </row>
    <row r="2517" spans="36:40" x14ac:dyDescent="0.25">
      <c r="AJ2517" s="21">
        <v>1708</v>
      </c>
      <c r="AK2517" s="30" t="e">
        <f t="shared" si="114"/>
        <v>#REF!</v>
      </c>
      <c r="AL2517" s="30" t="e">
        <f t="shared" si="113"/>
        <v>#REF!</v>
      </c>
      <c r="AM2517" s="31" t="s">
        <v>4642</v>
      </c>
      <c r="AN2517" s="32" t="s">
        <v>4643</v>
      </c>
    </row>
    <row r="2518" spans="36:40" x14ac:dyDescent="0.25">
      <c r="AJ2518" s="21">
        <v>1708</v>
      </c>
      <c r="AK2518" s="30" t="e">
        <f t="shared" si="114"/>
        <v>#REF!</v>
      </c>
      <c r="AL2518" s="30" t="e">
        <f t="shared" si="113"/>
        <v>#REF!</v>
      </c>
      <c r="AM2518" s="38" t="s">
        <v>4644</v>
      </c>
      <c r="AN2518" s="39" t="s">
        <v>4645</v>
      </c>
    </row>
    <row r="2519" spans="36:40" x14ac:dyDescent="0.25">
      <c r="AJ2519" s="21">
        <v>1708</v>
      </c>
      <c r="AK2519" s="30" t="e">
        <f t="shared" si="114"/>
        <v>#REF!</v>
      </c>
      <c r="AL2519" s="30" t="e">
        <f t="shared" si="113"/>
        <v>#REF!</v>
      </c>
      <c r="AM2519" s="31" t="s">
        <v>6272</v>
      </c>
      <c r="AN2519" s="32" t="s">
        <v>4646</v>
      </c>
    </row>
    <row r="2520" spans="36:40" x14ac:dyDescent="0.25">
      <c r="AJ2520" s="21">
        <v>1708</v>
      </c>
      <c r="AK2520" s="30" t="e">
        <f t="shared" si="114"/>
        <v>#REF!</v>
      </c>
      <c r="AL2520" s="30" t="e">
        <f t="shared" si="113"/>
        <v>#REF!</v>
      </c>
      <c r="AM2520" s="38" t="s">
        <v>6273</v>
      </c>
      <c r="AN2520" s="39" t="s">
        <v>4647</v>
      </c>
    </row>
    <row r="2521" spans="36:40" x14ac:dyDescent="0.25">
      <c r="AJ2521" s="21">
        <v>1708</v>
      </c>
      <c r="AK2521" s="30" t="e">
        <f t="shared" si="114"/>
        <v>#REF!</v>
      </c>
      <c r="AL2521" s="30" t="e">
        <f t="shared" si="113"/>
        <v>#REF!</v>
      </c>
      <c r="AM2521" s="31" t="s">
        <v>6274</v>
      </c>
      <c r="AN2521" s="32" t="s">
        <v>4648</v>
      </c>
    </row>
    <row r="2522" spans="36:40" x14ac:dyDescent="0.25">
      <c r="AJ2522" s="21">
        <v>1708</v>
      </c>
      <c r="AK2522" s="30" t="e">
        <f t="shared" si="114"/>
        <v>#REF!</v>
      </c>
      <c r="AL2522" s="30" t="e">
        <f t="shared" si="113"/>
        <v>#REF!</v>
      </c>
      <c r="AM2522" s="38" t="s">
        <v>6275</v>
      </c>
      <c r="AN2522" s="39" t="s">
        <v>4649</v>
      </c>
    </row>
    <row r="2523" spans="36:40" x14ac:dyDescent="0.25">
      <c r="AJ2523" s="21">
        <v>1709</v>
      </c>
      <c r="AK2523" s="30" t="e">
        <f t="shared" si="114"/>
        <v>#REF!</v>
      </c>
      <c r="AL2523" s="30" t="e">
        <f t="shared" si="113"/>
        <v>#REF!</v>
      </c>
      <c r="AM2523" s="31" t="s">
        <v>4650</v>
      </c>
      <c r="AN2523" s="32" t="s">
        <v>4651</v>
      </c>
    </row>
    <row r="2524" spans="36:40" x14ac:dyDescent="0.25">
      <c r="AJ2524" s="21">
        <v>1709</v>
      </c>
      <c r="AK2524" s="30" t="e">
        <f t="shared" si="114"/>
        <v>#REF!</v>
      </c>
      <c r="AL2524" s="30" t="e">
        <f t="shared" si="113"/>
        <v>#REF!</v>
      </c>
      <c r="AM2524" s="38" t="s">
        <v>4652</v>
      </c>
      <c r="AN2524" s="39" t="s">
        <v>4653</v>
      </c>
    </row>
    <row r="2525" spans="36:40" x14ac:dyDescent="0.25">
      <c r="AJ2525" s="21">
        <v>1709</v>
      </c>
      <c r="AK2525" s="30" t="e">
        <f t="shared" si="114"/>
        <v>#REF!</v>
      </c>
      <c r="AL2525" s="30" t="e">
        <f t="shared" si="113"/>
        <v>#REF!</v>
      </c>
      <c r="AM2525" s="31" t="s">
        <v>4654</v>
      </c>
      <c r="AN2525" s="32" t="s">
        <v>4655</v>
      </c>
    </row>
    <row r="2526" spans="36:40" x14ac:dyDescent="0.25">
      <c r="AJ2526" s="21">
        <v>1709</v>
      </c>
      <c r="AK2526" s="30" t="e">
        <f t="shared" si="114"/>
        <v>#REF!</v>
      </c>
      <c r="AL2526" s="30" t="e">
        <f t="shared" si="113"/>
        <v>#REF!</v>
      </c>
      <c r="AM2526" s="38" t="s">
        <v>6276</v>
      </c>
      <c r="AN2526" s="39" t="s">
        <v>4656</v>
      </c>
    </row>
    <row r="2527" spans="36:40" x14ac:dyDescent="0.25">
      <c r="AJ2527" s="21">
        <v>1709</v>
      </c>
      <c r="AK2527" s="30" t="e">
        <f t="shared" si="114"/>
        <v>#REF!</v>
      </c>
      <c r="AL2527" s="30" t="e">
        <f t="shared" si="113"/>
        <v>#REF!</v>
      </c>
      <c r="AM2527" s="31" t="s">
        <v>6277</v>
      </c>
      <c r="AN2527" s="32" t="s">
        <v>4657</v>
      </c>
    </row>
    <row r="2528" spans="36:40" x14ac:dyDescent="0.25">
      <c r="AJ2528" s="21">
        <v>1710</v>
      </c>
      <c r="AK2528" s="30" t="e">
        <f t="shared" si="114"/>
        <v>#REF!</v>
      </c>
      <c r="AL2528" s="30" t="e">
        <f t="shared" si="113"/>
        <v>#REF!</v>
      </c>
      <c r="AM2528" s="38" t="s">
        <v>4658</v>
      </c>
      <c r="AN2528" s="39" t="s">
        <v>4659</v>
      </c>
    </row>
    <row r="2529" spans="36:40" x14ac:dyDescent="0.25">
      <c r="AJ2529" s="21">
        <v>1710</v>
      </c>
      <c r="AK2529" s="30" t="e">
        <f t="shared" si="114"/>
        <v>#REF!</v>
      </c>
      <c r="AL2529" s="30" t="e">
        <f t="shared" si="113"/>
        <v>#REF!</v>
      </c>
      <c r="AM2529" s="31" t="s">
        <v>4660</v>
      </c>
      <c r="AN2529" s="32" t="s">
        <v>4661</v>
      </c>
    </row>
    <row r="2530" spans="36:40" x14ac:dyDescent="0.25">
      <c r="AJ2530" s="21">
        <v>1710</v>
      </c>
      <c r="AK2530" s="30" t="e">
        <f t="shared" si="114"/>
        <v>#REF!</v>
      </c>
      <c r="AL2530" s="30" t="e">
        <f t="shared" si="113"/>
        <v>#REF!</v>
      </c>
      <c r="AM2530" s="38" t="s">
        <v>4662</v>
      </c>
      <c r="AN2530" s="39" t="s">
        <v>4663</v>
      </c>
    </row>
    <row r="2531" spans="36:40" x14ac:dyDescent="0.25">
      <c r="AJ2531" s="21">
        <v>1710</v>
      </c>
      <c r="AK2531" s="30" t="e">
        <f t="shared" si="114"/>
        <v>#REF!</v>
      </c>
      <c r="AL2531" s="30" t="e">
        <f t="shared" si="113"/>
        <v>#REF!</v>
      </c>
      <c r="AM2531" s="31" t="s">
        <v>4664</v>
      </c>
      <c r="AN2531" s="32" t="s">
        <v>4665</v>
      </c>
    </row>
    <row r="2532" spans="36:40" x14ac:dyDescent="0.25">
      <c r="AJ2532" s="21">
        <v>1710</v>
      </c>
      <c r="AK2532" s="30" t="e">
        <f t="shared" si="114"/>
        <v>#REF!</v>
      </c>
      <c r="AL2532" s="30" t="e">
        <f t="shared" si="113"/>
        <v>#REF!</v>
      </c>
      <c r="AM2532" s="38" t="s">
        <v>4666</v>
      </c>
      <c r="AN2532" s="39" t="s">
        <v>4667</v>
      </c>
    </row>
    <row r="2533" spans="36:40" x14ac:dyDescent="0.25">
      <c r="AJ2533" s="21">
        <v>1710</v>
      </c>
      <c r="AK2533" s="30" t="e">
        <f t="shared" si="114"/>
        <v>#REF!</v>
      </c>
      <c r="AL2533" s="30" t="e">
        <f t="shared" si="113"/>
        <v>#REF!</v>
      </c>
      <c r="AM2533" s="31" t="s">
        <v>174</v>
      </c>
      <c r="AN2533" s="32" t="s">
        <v>4668</v>
      </c>
    </row>
    <row r="2534" spans="36:40" x14ac:dyDescent="0.25">
      <c r="AJ2534" s="21">
        <v>1710</v>
      </c>
      <c r="AK2534" s="30" t="e">
        <f t="shared" si="114"/>
        <v>#REF!</v>
      </c>
      <c r="AL2534" s="30" t="e">
        <f t="shared" si="113"/>
        <v>#REF!</v>
      </c>
      <c r="AM2534" s="38" t="s">
        <v>4669</v>
      </c>
      <c r="AN2534" s="39" t="s">
        <v>4670</v>
      </c>
    </row>
    <row r="2535" spans="36:40" x14ac:dyDescent="0.25">
      <c r="AJ2535" s="21">
        <v>1710</v>
      </c>
      <c r="AK2535" s="30" t="e">
        <f t="shared" si="114"/>
        <v>#REF!</v>
      </c>
      <c r="AL2535" s="30" t="e">
        <f t="shared" si="113"/>
        <v>#REF!</v>
      </c>
      <c r="AM2535" s="31" t="s">
        <v>4671</v>
      </c>
      <c r="AN2535" s="32" t="s">
        <v>4672</v>
      </c>
    </row>
    <row r="2536" spans="36:40" x14ac:dyDescent="0.25">
      <c r="AJ2536" s="21">
        <v>1710</v>
      </c>
      <c r="AK2536" s="30" t="e">
        <f t="shared" si="114"/>
        <v>#REF!</v>
      </c>
      <c r="AL2536" s="30" t="e">
        <f t="shared" si="113"/>
        <v>#REF!</v>
      </c>
      <c r="AM2536" s="38" t="s">
        <v>4673</v>
      </c>
      <c r="AN2536" s="39" t="s">
        <v>4674</v>
      </c>
    </row>
    <row r="2537" spans="36:40" x14ac:dyDescent="0.25">
      <c r="AJ2537" s="21">
        <v>1710</v>
      </c>
      <c r="AK2537" s="30" t="e">
        <f t="shared" si="114"/>
        <v>#REF!</v>
      </c>
      <c r="AL2537" s="30" t="e">
        <f t="shared" si="113"/>
        <v>#REF!</v>
      </c>
      <c r="AM2537" s="31" t="s">
        <v>4675</v>
      </c>
      <c r="AN2537" s="32" t="s">
        <v>4676</v>
      </c>
    </row>
    <row r="2538" spans="36:40" x14ac:dyDescent="0.25">
      <c r="AJ2538" s="21">
        <v>1710</v>
      </c>
      <c r="AK2538" s="30" t="e">
        <f t="shared" si="114"/>
        <v>#REF!</v>
      </c>
      <c r="AL2538" s="30" t="e">
        <f t="shared" si="113"/>
        <v>#REF!</v>
      </c>
      <c r="AM2538" s="38" t="s">
        <v>6278</v>
      </c>
      <c r="AN2538" s="39" t="s">
        <v>4677</v>
      </c>
    </row>
    <row r="2539" spans="36:40" x14ac:dyDescent="0.25">
      <c r="AJ2539" s="21">
        <v>1710</v>
      </c>
      <c r="AK2539" s="30" t="e">
        <f t="shared" si="114"/>
        <v>#REF!</v>
      </c>
      <c r="AL2539" s="30" t="e">
        <f t="shared" si="113"/>
        <v>#REF!</v>
      </c>
      <c r="AM2539" s="31" t="s">
        <v>6279</v>
      </c>
      <c r="AN2539" s="32" t="s">
        <v>4678</v>
      </c>
    </row>
    <row r="2540" spans="36:40" x14ac:dyDescent="0.25">
      <c r="AJ2540" s="21">
        <v>1711</v>
      </c>
      <c r="AK2540" s="30" t="e">
        <f t="shared" si="114"/>
        <v>#REF!</v>
      </c>
      <c r="AL2540" s="30" t="e">
        <f t="shared" si="113"/>
        <v>#REF!</v>
      </c>
      <c r="AM2540" s="38" t="s">
        <v>4679</v>
      </c>
      <c r="AN2540" s="39" t="s">
        <v>4680</v>
      </c>
    </row>
    <row r="2541" spans="36:40" x14ac:dyDescent="0.25">
      <c r="AJ2541" s="21">
        <v>1711</v>
      </c>
      <c r="AK2541" s="30" t="e">
        <f t="shared" si="114"/>
        <v>#REF!</v>
      </c>
      <c r="AL2541" s="30" t="e">
        <f t="shared" si="113"/>
        <v>#REF!</v>
      </c>
      <c r="AM2541" s="31" t="s">
        <v>4681</v>
      </c>
      <c r="AN2541" s="32" t="s">
        <v>4682</v>
      </c>
    </row>
    <row r="2542" spans="36:40" x14ac:dyDescent="0.25">
      <c r="AJ2542" s="21">
        <v>1711</v>
      </c>
      <c r="AK2542" s="30" t="e">
        <f t="shared" si="114"/>
        <v>#REF!</v>
      </c>
      <c r="AL2542" s="30" t="e">
        <f t="shared" si="113"/>
        <v>#REF!</v>
      </c>
      <c r="AM2542" s="38" t="s">
        <v>3831</v>
      </c>
      <c r="AN2542" s="39" t="s">
        <v>4683</v>
      </c>
    </row>
    <row r="2543" spans="36:40" x14ac:dyDescent="0.25">
      <c r="AJ2543" s="21">
        <v>1711</v>
      </c>
      <c r="AK2543" s="30" t="e">
        <f t="shared" si="114"/>
        <v>#REF!</v>
      </c>
      <c r="AL2543" s="30" t="e">
        <f t="shared" si="113"/>
        <v>#REF!</v>
      </c>
      <c r="AM2543" s="31" t="s">
        <v>4684</v>
      </c>
      <c r="AN2543" s="32" t="s">
        <v>4685</v>
      </c>
    </row>
    <row r="2544" spans="36:40" x14ac:dyDescent="0.25">
      <c r="AJ2544" s="21">
        <v>1711</v>
      </c>
      <c r="AK2544" s="30" t="e">
        <f t="shared" si="114"/>
        <v>#REF!</v>
      </c>
      <c r="AL2544" s="30" t="e">
        <f t="shared" si="113"/>
        <v>#REF!</v>
      </c>
      <c r="AM2544" s="38" t="s">
        <v>4686</v>
      </c>
      <c r="AN2544" s="39" t="s">
        <v>4687</v>
      </c>
    </row>
    <row r="2545" spans="36:40" x14ac:dyDescent="0.25">
      <c r="AJ2545" s="21">
        <v>1711</v>
      </c>
      <c r="AK2545" s="30" t="e">
        <f t="shared" si="114"/>
        <v>#REF!</v>
      </c>
      <c r="AL2545" s="30" t="e">
        <f t="shared" si="113"/>
        <v>#REF!</v>
      </c>
      <c r="AM2545" s="31" t="s">
        <v>6280</v>
      </c>
      <c r="AN2545" s="32" t="s">
        <v>4688</v>
      </c>
    </row>
    <row r="2546" spans="36:40" x14ac:dyDescent="0.25">
      <c r="AJ2546" s="21">
        <v>1711</v>
      </c>
      <c r="AK2546" s="30" t="e">
        <f t="shared" si="114"/>
        <v>#REF!</v>
      </c>
      <c r="AL2546" s="30" t="e">
        <f t="shared" si="113"/>
        <v>#REF!</v>
      </c>
      <c r="AM2546" s="38" t="s">
        <v>6281</v>
      </c>
      <c r="AN2546" s="39" t="s">
        <v>4689</v>
      </c>
    </row>
    <row r="2547" spans="36:40" x14ac:dyDescent="0.25">
      <c r="AJ2547" s="21">
        <v>1712</v>
      </c>
      <c r="AK2547" s="30" t="e">
        <f t="shared" si="114"/>
        <v>#REF!</v>
      </c>
      <c r="AL2547" s="30" t="e">
        <f t="shared" si="113"/>
        <v>#REF!</v>
      </c>
      <c r="AM2547" s="31" t="s">
        <v>4690</v>
      </c>
      <c r="AN2547" s="32" t="s">
        <v>4691</v>
      </c>
    </row>
    <row r="2548" spans="36:40" x14ac:dyDescent="0.25">
      <c r="AJ2548" s="21">
        <v>1712</v>
      </c>
      <c r="AK2548" s="30" t="e">
        <f t="shared" si="114"/>
        <v>#REF!</v>
      </c>
      <c r="AL2548" s="30" t="e">
        <f t="shared" si="113"/>
        <v>#REF!</v>
      </c>
      <c r="AM2548" s="38" t="s">
        <v>4692</v>
      </c>
      <c r="AN2548" s="39" t="s">
        <v>4693</v>
      </c>
    </row>
    <row r="2549" spans="36:40" x14ac:dyDescent="0.25">
      <c r="AJ2549" s="21">
        <v>1712</v>
      </c>
      <c r="AK2549" s="30" t="e">
        <f t="shared" si="114"/>
        <v>#REF!</v>
      </c>
      <c r="AL2549" s="30" t="e">
        <f t="shared" si="113"/>
        <v>#REF!</v>
      </c>
      <c r="AM2549" s="31" t="s">
        <v>4694</v>
      </c>
      <c r="AN2549" s="32" t="s">
        <v>4695</v>
      </c>
    </row>
    <row r="2550" spans="36:40" x14ac:dyDescent="0.25">
      <c r="AJ2550" s="21">
        <v>1712</v>
      </c>
      <c r="AK2550" s="30" t="e">
        <f t="shared" si="114"/>
        <v>#REF!</v>
      </c>
      <c r="AL2550" s="30" t="e">
        <f t="shared" si="113"/>
        <v>#REF!</v>
      </c>
      <c r="AM2550" s="38" t="s">
        <v>4696</v>
      </c>
      <c r="AN2550" s="39" t="s">
        <v>4697</v>
      </c>
    </row>
    <row r="2551" spans="36:40" x14ac:dyDescent="0.25">
      <c r="AJ2551" s="21">
        <v>1712</v>
      </c>
      <c r="AK2551" s="30" t="e">
        <f t="shared" si="114"/>
        <v>#REF!</v>
      </c>
      <c r="AL2551" s="30" t="e">
        <f t="shared" si="113"/>
        <v>#REF!</v>
      </c>
      <c r="AM2551" s="31" t="s">
        <v>4698</v>
      </c>
      <c r="AN2551" s="32" t="s">
        <v>4699</v>
      </c>
    </row>
    <row r="2552" spans="36:40" x14ac:dyDescent="0.25">
      <c r="AJ2552" s="21">
        <v>1712</v>
      </c>
      <c r="AK2552" s="30" t="e">
        <f t="shared" si="114"/>
        <v>#REF!</v>
      </c>
      <c r="AL2552" s="30" t="e">
        <f t="shared" si="113"/>
        <v>#REF!</v>
      </c>
      <c r="AM2552" s="38" t="s">
        <v>4700</v>
      </c>
      <c r="AN2552" s="39" t="s">
        <v>4701</v>
      </c>
    </row>
    <row r="2553" spans="36:40" x14ac:dyDescent="0.25">
      <c r="AJ2553" s="21">
        <v>1712</v>
      </c>
      <c r="AK2553" s="30" t="e">
        <f t="shared" si="114"/>
        <v>#REF!</v>
      </c>
      <c r="AL2553" s="30" t="e">
        <f t="shared" si="113"/>
        <v>#REF!</v>
      </c>
      <c r="AM2553" s="31" t="s">
        <v>4702</v>
      </c>
      <c r="AN2553" s="32" t="s">
        <v>4703</v>
      </c>
    </row>
    <row r="2554" spans="36:40" x14ac:dyDescent="0.25">
      <c r="AJ2554" s="21">
        <v>1712</v>
      </c>
      <c r="AK2554" s="30" t="e">
        <f t="shared" si="114"/>
        <v>#REF!</v>
      </c>
      <c r="AL2554" s="30" t="e">
        <f t="shared" si="113"/>
        <v>#REF!</v>
      </c>
      <c r="AM2554" s="38" t="s">
        <v>4704</v>
      </c>
      <c r="AN2554" s="39" t="s">
        <v>4705</v>
      </c>
    </row>
    <row r="2555" spans="36:40" x14ac:dyDescent="0.25">
      <c r="AJ2555" s="21">
        <v>1712</v>
      </c>
      <c r="AK2555" s="30" t="e">
        <f t="shared" si="114"/>
        <v>#REF!</v>
      </c>
      <c r="AL2555" s="30" t="e">
        <f t="shared" si="113"/>
        <v>#REF!</v>
      </c>
      <c r="AM2555" s="31" t="s">
        <v>4706</v>
      </c>
      <c r="AN2555" s="32" t="s">
        <v>4707</v>
      </c>
    </row>
    <row r="2556" spans="36:40" x14ac:dyDescent="0.25">
      <c r="AJ2556" s="21">
        <v>1712</v>
      </c>
      <c r="AK2556" s="30" t="e">
        <f t="shared" si="114"/>
        <v>#REF!</v>
      </c>
      <c r="AL2556" s="30" t="e">
        <f t="shared" si="113"/>
        <v>#REF!</v>
      </c>
      <c r="AM2556" s="38" t="s">
        <v>4708</v>
      </c>
      <c r="AN2556" s="39" t="s">
        <v>4709</v>
      </c>
    </row>
    <row r="2557" spans="36:40" x14ac:dyDescent="0.25">
      <c r="AJ2557" s="21">
        <v>1712</v>
      </c>
      <c r="AK2557" s="30" t="e">
        <f t="shared" si="114"/>
        <v>#REF!</v>
      </c>
      <c r="AL2557" s="30" t="e">
        <f t="shared" si="113"/>
        <v>#REF!</v>
      </c>
      <c r="AM2557" s="31" t="s">
        <v>4710</v>
      </c>
      <c r="AN2557" s="32" t="s">
        <v>4711</v>
      </c>
    </row>
    <row r="2558" spans="36:40" x14ac:dyDescent="0.25">
      <c r="AJ2558" s="21">
        <v>1712</v>
      </c>
      <c r="AK2558" s="30" t="e">
        <f t="shared" si="114"/>
        <v>#REF!</v>
      </c>
      <c r="AL2558" s="30" t="e">
        <f t="shared" si="113"/>
        <v>#REF!</v>
      </c>
      <c r="AM2558" s="38" t="s">
        <v>4712</v>
      </c>
      <c r="AN2558" s="39" t="s">
        <v>4713</v>
      </c>
    </row>
    <row r="2559" spans="36:40" x14ac:dyDescent="0.25">
      <c r="AJ2559" s="21">
        <v>1712</v>
      </c>
      <c r="AK2559" s="30" t="e">
        <f t="shared" si="114"/>
        <v>#REF!</v>
      </c>
      <c r="AL2559" s="30" t="e">
        <f t="shared" si="113"/>
        <v>#REF!</v>
      </c>
      <c r="AM2559" s="31" t="s">
        <v>4714</v>
      </c>
      <c r="AN2559" s="32" t="s">
        <v>4715</v>
      </c>
    </row>
    <row r="2560" spans="36:40" x14ac:dyDescent="0.25">
      <c r="AJ2560" s="21">
        <v>1712</v>
      </c>
      <c r="AK2560" s="30" t="e">
        <f t="shared" si="114"/>
        <v>#REF!</v>
      </c>
      <c r="AL2560" s="30" t="e">
        <f t="shared" si="113"/>
        <v>#REF!</v>
      </c>
      <c r="AM2560" s="38" t="s">
        <v>4716</v>
      </c>
      <c r="AN2560" s="39" t="s">
        <v>4717</v>
      </c>
    </row>
    <row r="2561" spans="36:40" x14ac:dyDescent="0.25">
      <c r="AJ2561" s="21">
        <v>1712</v>
      </c>
      <c r="AK2561" s="30" t="e">
        <f t="shared" si="114"/>
        <v>#REF!</v>
      </c>
      <c r="AL2561" s="30" t="e">
        <f t="shared" si="113"/>
        <v>#REF!</v>
      </c>
      <c r="AM2561" s="31" t="s">
        <v>4718</v>
      </c>
      <c r="AN2561" s="32" t="s">
        <v>4719</v>
      </c>
    </row>
    <row r="2562" spans="36:40" x14ac:dyDescent="0.25">
      <c r="AJ2562" s="21">
        <v>1712</v>
      </c>
      <c r="AK2562" s="30" t="e">
        <f t="shared" si="114"/>
        <v>#REF!</v>
      </c>
      <c r="AL2562" s="30" t="e">
        <f t="shared" ref="AL2562:AL2625" si="115">CONCATENATE(AJ2562,AK2562)</f>
        <v>#REF!</v>
      </c>
      <c r="AM2562" s="38" t="s">
        <v>1532</v>
      </c>
      <c r="AN2562" s="39" t="s">
        <v>4720</v>
      </c>
    </row>
    <row r="2563" spans="36:40" x14ac:dyDescent="0.25">
      <c r="AJ2563" s="21">
        <v>1712</v>
      </c>
      <c r="AK2563" s="30" t="e">
        <f t="shared" ref="AK2563:AK2626" si="116">AK2562+1</f>
        <v>#REF!</v>
      </c>
      <c r="AL2563" s="30" t="e">
        <f t="shared" si="115"/>
        <v>#REF!</v>
      </c>
      <c r="AM2563" s="31" t="s">
        <v>4721</v>
      </c>
      <c r="AN2563" s="32" t="s">
        <v>4722</v>
      </c>
    </row>
    <row r="2564" spans="36:40" x14ac:dyDescent="0.25">
      <c r="AJ2564" s="21">
        <v>1712</v>
      </c>
      <c r="AK2564" s="30" t="e">
        <f t="shared" si="116"/>
        <v>#REF!</v>
      </c>
      <c r="AL2564" s="30" t="e">
        <f t="shared" si="115"/>
        <v>#REF!</v>
      </c>
      <c r="AM2564" s="38" t="s">
        <v>4723</v>
      </c>
      <c r="AN2564" s="39" t="s">
        <v>4724</v>
      </c>
    </row>
    <row r="2565" spans="36:40" x14ac:dyDescent="0.25">
      <c r="AJ2565" s="21">
        <v>1712</v>
      </c>
      <c r="AK2565" s="30" t="e">
        <f t="shared" si="116"/>
        <v>#REF!</v>
      </c>
      <c r="AL2565" s="30" t="e">
        <f t="shared" si="115"/>
        <v>#REF!</v>
      </c>
      <c r="AM2565" s="31" t="s">
        <v>4725</v>
      </c>
      <c r="AN2565" s="32" t="s">
        <v>4726</v>
      </c>
    </row>
    <row r="2566" spans="36:40" x14ac:dyDescent="0.25">
      <c r="AJ2566" s="21">
        <v>1712</v>
      </c>
      <c r="AK2566" s="30" t="e">
        <f t="shared" si="116"/>
        <v>#REF!</v>
      </c>
      <c r="AL2566" s="30" t="e">
        <f t="shared" si="115"/>
        <v>#REF!</v>
      </c>
      <c r="AM2566" s="38" t="s">
        <v>4727</v>
      </c>
      <c r="AN2566" s="39" t="s">
        <v>4728</v>
      </c>
    </row>
    <row r="2567" spans="36:40" x14ac:dyDescent="0.25">
      <c r="AJ2567" s="21">
        <v>1712</v>
      </c>
      <c r="AK2567" s="30" t="e">
        <f t="shared" si="116"/>
        <v>#REF!</v>
      </c>
      <c r="AL2567" s="30" t="e">
        <f t="shared" si="115"/>
        <v>#REF!</v>
      </c>
      <c r="AM2567" s="31" t="s">
        <v>4729</v>
      </c>
      <c r="AN2567" s="32" t="s">
        <v>4730</v>
      </c>
    </row>
    <row r="2568" spans="36:40" x14ac:dyDescent="0.25">
      <c r="AJ2568" s="21">
        <v>1712</v>
      </c>
      <c r="AK2568" s="30" t="e">
        <f t="shared" si="116"/>
        <v>#REF!</v>
      </c>
      <c r="AL2568" s="30" t="e">
        <f t="shared" si="115"/>
        <v>#REF!</v>
      </c>
      <c r="AM2568" s="38" t="s">
        <v>4731</v>
      </c>
      <c r="AN2568" s="39" t="s">
        <v>4732</v>
      </c>
    </row>
    <row r="2569" spans="36:40" x14ac:dyDescent="0.25">
      <c r="AJ2569" s="21">
        <v>1712</v>
      </c>
      <c r="AK2569" s="30" t="e">
        <f t="shared" si="116"/>
        <v>#REF!</v>
      </c>
      <c r="AL2569" s="30" t="e">
        <f t="shared" si="115"/>
        <v>#REF!</v>
      </c>
      <c r="AM2569" s="31" t="s">
        <v>4733</v>
      </c>
      <c r="AN2569" s="32" t="s">
        <v>4734</v>
      </c>
    </row>
    <row r="2570" spans="36:40" x14ac:dyDescent="0.25">
      <c r="AJ2570" s="21">
        <v>1712</v>
      </c>
      <c r="AK2570" s="30" t="e">
        <f t="shared" si="116"/>
        <v>#REF!</v>
      </c>
      <c r="AL2570" s="30" t="e">
        <f t="shared" si="115"/>
        <v>#REF!</v>
      </c>
      <c r="AM2570" s="38" t="s">
        <v>4735</v>
      </c>
      <c r="AN2570" s="39" t="s">
        <v>4736</v>
      </c>
    </row>
    <row r="2571" spans="36:40" x14ac:dyDescent="0.25">
      <c r="AJ2571" s="21">
        <v>1712</v>
      </c>
      <c r="AK2571" s="30" t="e">
        <f t="shared" si="116"/>
        <v>#REF!</v>
      </c>
      <c r="AL2571" s="30" t="e">
        <f t="shared" si="115"/>
        <v>#REF!</v>
      </c>
      <c r="AM2571" s="31" t="s">
        <v>4737</v>
      </c>
      <c r="AN2571" s="32" t="s">
        <v>4738</v>
      </c>
    </row>
    <row r="2572" spans="36:40" x14ac:dyDescent="0.25">
      <c r="AJ2572" s="21">
        <v>1713</v>
      </c>
      <c r="AK2572" s="30" t="e">
        <f t="shared" si="116"/>
        <v>#REF!</v>
      </c>
      <c r="AL2572" s="30" t="e">
        <f t="shared" si="115"/>
        <v>#REF!</v>
      </c>
      <c r="AM2572" s="38" t="s">
        <v>4739</v>
      </c>
      <c r="AN2572" s="39" t="s">
        <v>4740</v>
      </c>
    </row>
    <row r="2573" spans="36:40" x14ac:dyDescent="0.25">
      <c r="AJ2573" s="21">
        <v>1713</v>
      </c>
      <c r="AK2573" s="30" t="e">
        <f t="shared" si="116"/>
        <v>#REF!</v>
      </c>
      <c r="AL2573" s="30" t="e">
        <f t="shared" si="115"/>
        <v>#REF!</v>
      </c>
      <c r="AM2573" s="31" t="s">
        <v>4741</v>
      </c>
      <c r="AN2573" s="32" t="s">
        <v>4742</v>
      </c>
    </row>
    <row r="2574" spans="36:40" x14ac:dyDescent="0.25">
      <c r="AJ2574" s="21">
        <v>1713</v>
      </c>
      <c r="AK2574" s="30" t="e">
        <f t="shared" si="116"/>
        <v>#REF!</v>
      </c>
      <c r="AL2574" s="30" t="e">
        <f t="shared" si="115"/>
        <v>#REF!</v>
      </c>
      <c r="AM2574" s="38" t="s">
        <v>4743</v>
      </c>
      <c r="AN2574" s="39" t="s">
        <v>4744</v>
      </c>
    </row>
    <row r="2575" spans="36:40" x14ac:dyDescent="0.25">
      <c r="AJ2575" s="21">
        <v>1713</v>
      </c>
      <c r="AK2575" s="30" t="e">
        <f t="shared" si="116"/>
        <v>#REF!</v>
      </c>
      <c r="AL2575" s="30" t="e">
        <f t="shared" si="115"/>
        <v>#REF!</v>
      </c>
      <c r="AM2575" s="31" t="s">
        <v>4745</v>
      </c>
      <c r="AN2575" s="32" t="s">
        <v>4746</v>
      </c>
    </row>
    <row r="2576" spans="36:40" x14ac:dyDescent="0.25">
      <c r="AJ2576" s="21">
        <v>1713</v>
      </c>
      <c r="AK2576" s="30" t="e">
        <f t="shared" si="116"/>
        <v>#REF!</v>
      </c>
      <c r="AL2576" s="30" t="e">
        <f t="shared" si="115"/>
        <v>#REF!</v>
      </c>
      <c r="AM2576" s="38" t="s">
        <v>4747</v>
      </c>
      <c r="AN2576" s="39" t="s">
        <v>4748</v>
      </c>
    </row>
    <row r="2577" spans="36:40" x14ac:dyDescent="0.25">
      <c r="AJ2577" s="21">
        <v>1713</v>
      </c>
      <c r="AK2577" s="30" t="e">
        <f t="shared" si="116"/>
        <v>#REF!</v>
      </c>
      <c r="AL2577" s="30" t="e">
        <f t="shared" si="115"/>
        <v>#REF!</v>
      </c>
      <c r="AM2577" s="31" t="s">
        <v>3454</v>
      </c>
      <c r="AN2577" s="32" t="s">
        <v>4749</v>
      </c>
    </row>
    <row r="2578" spans="36:40" x14ac:dyDescent="0.25">
      <c r="AJ2578" s="21">
        <v>1713</v>
      </c>
      <c r="AK2578" s="30" t="e">
        <f t="shared" si="116"/>
        <v>#REF!</v>
      </c>
      <c r="AL2578" s="30" t="e">
        <f t="shared" si="115"/>
        <v>#REF!</v>
      </c>
      <c r="AM2578" s="38" t="s">
        <v>4750</v>
      </c>
      <c r="AN2578" s="39" t="s">
        <v>4751</v>
      </c>
    </row>
    <row r="2579" spans="36:40" x14ac:dyDescent="0.25">
      <c r="AJ2579" s="21">
        <v>1713</v>
      </c>
      <c r="AK2579" s="30" t="e">
        <f t="shared" si="116"/>
        <v>#REF!</v>
      </c>
      <c r="AL2579" s="30" t="e">
        <f t="shared" si="115"/>
        <v>#REF!</v>
      </c>
      <c r="AM2579" s="31" t="s">
        <v>4752</v>
      </c>
      <c r="AN2579" s="32" t="s">
        <v>4753</v>
      </c>
    </row>
    <row r="2580" spans="36:40" x14ac:dyDescent="0.25">
      <c r="AJ2580" s="21">
        <v>1713</v>
      </c>
      <c r="AK2580" s="30" t="e">
        <f t="shared" si="116"/>
        <v>#REF!</v>
      </c>
      <c r="AL2580" s="30" t="e">
        <f t="shared" si="115"/>
        <v>#REF!</v>
      </c>
      <c r="AM2580" s="38" t="s">
        <v>204</v>
      </c>
      <c r="AN2580" s="39" t="s">
        <v>4754</v>
      </c>
    </row>
    <row r="2581" spans="36:40" x14ac:dyDescent="0.25">
      <c r="AJ2581" s="21">
        <v>1713</v>
      </c>
      <c r="AK2581" s="30" t="e">
        <f t="shared" si="116"/>
        <v>#REF!</v>
      </c>
      <c r="AL2581" s="30" t="e">
        <f t="shared" si="115"/>
        <v>#REF!</v>
      </c>
      <c r="AM2581" s="31" t="s">
        <v>4755</v>
      </c>
      <c r="AN2581" s="32" t="s">
        <v>4756</v>
      </c>
    </row>
    <row r="2582" spans="36:40" x14ac:dyDescent="0.25">
      <c r="AJ2582" s="21">
        <v>1713</v>
      </c>
      <c r="AK2582" s="30" t="e">
        <f t="shared" si="116"/>
        <v>#REF!</v>
      </c>
      <c r="AL2582" s="30" t="e">
        <f t="shared" si="115"/>
        <v>#REF!</v>
      </c>
      <c r="AM2582" s="38" t="s">
        <v>4757</v>
      </c>
      <c r="AN2582" s="39" t="s">
        <v>4758</v>
      </c>
    </row>
    <row r="2583" spans="36:40" x14ac:dyDescent="0.25">
      <c r="AJ2583" s="21">
        <v>1713</v>
      </c>
      <c r="AK2583" s="30" t="e">
        <f t="shared" si="116"/>
        <v>#REF!</v>
      </c>
      <c r="AL2583" s="30" t="e">
        <f t="shared" si="115"/>
        <v>#REF!</v>
      </c>
      <c r="AM2583" s="31" t="s">
        <v>4759</v>
      </c>
      <c r="AN2583" s="32" t="s">
        <v>4760</v>
      </c>
    </row>
    <row r="2584" spans="36:40" x14ac:dyDescent="0.25">
      <c r="AJ2584" s="21">
        <v>1713</v>
      </c>
      <c r="AK2584" s="30" t="e">
        <f t="shared" si="116"/>
        <v>#REF!</v>
      </c>
      <c r="AL2584" s="30" t="e">
        <f t="shared" si="115"/>
        <v>#REF!</v>
      </c>
      <c r="AM2584" s="38" t="s">
        <v>4761</v>
      </c>
      <c r="AN2584" s="39" t="s">
        <v>4762</v>
      </c>
    </row>
    <row r="2585" spans="36:40" x14ac:dyDescent="0.25">
      <c r="AJ2585" s="21">
        <v>1713</v>
      </c>
      <c r="AK2585" s="30" t="e">
        <f t="shared" si="116"/>
        <v>#REF!</v>
      </c>
      <c r="AL2585" s="30" t="e">
        <f t="shared" si="115"/>
        <v>#REF!</v>
      </c>
      <c r="AM2585" s="31" t="s">
        <v>6282</v>
      </c>
      <c r="AN2585" s="32" t="s">
        <v>4763</v>
      </c>
    </row>
    <row r="2586" spans="36:40" x14ac:dyDescent="0.25">
      <c r="AJ2586" s="21">
        <v>1714</v>
      </c>
      <c r="AK2586" s="30" t="e">
        <f t="shared" si="116"/>
        <v>#REF!</v>
      </c>
      <c r="AL2586" s="30" t="e">
        <f t="shared" si="115"/>
        <v>#REF!</v>
      </c>
      <c r="AM2586" s="38" t="s">
        <v>4764</v>
      </c>
      <c r="AN2586" s="39" t="s">
        <v>4765</v>
      </c>
    </row>
    <row r="2587" spans="36:40" x14ac:dyDescent="0.25">
      <c r="AJ2587" s="21">
        <v>1714</v>
      </c>
      <c r="AK2587" s="30" t="e">
        <f t="shared" si="116"/>
        <v>#REF!</v>
      </c>
      <c r="AL2587" s="30" t="e">
        <f t="shared" si="115"/>
        <v>#REF!</v>
      </c>
      <c r="AM2587" s="31" t="s">
        <v>4766</v>
      </c>
      <c r="AN2587" s="32" t="s">
        <v>4767</v>
      </c>
    </row>
    <row r="2588" spans="36:40" x14ac:dyDescent="0.25">
      <c r="AJ2588" s="21">
        <v>1714</v>
      </c>
      <c r="AK2588" s="30" t="e">
        <f t="shared" si="116"/>
        <v>#REF!</v>
      </c>
      <c r="AL2588" s="30" t="e">
        <f t="shared" si="115"/>
        <v>#REF!</v>
      </c>
      <c r="AM2588" s="38" t="s">
        <v>3181</v>
      </c>
      <c r="AN2588" s="39" t="s">
        <v>4768</v>
      </c>
    </row>
    <row r="2589" spans="36:40" x14ac:dyDescent="0.25">
      <c r="AJ2589" s="21">
        <v>1714</v>
      </c>
      <c r="AK2589" s="30" t="e">
        <f t="shared" si="116"/>
        <v>#REF!</v>
      </c>
      <c r="AL2589" s="30" t="e">
        <f t="shared" si="115"/>
        <v>#REF!</v>
      </c>
      <c r="AM2589" s="31" t="s">
        <v>4769</v>
      </c>
      <c r="AN2589" s="32" t="s">
        <v>4770</v>
      </c>
    </row>
    <row r="2590" spans="36:40" x14ac:dyDescent="0.25">
      <c r="AJ2590" s="21">
        <v>1714</v>
      </c>
      <c r="AK2590" s="30" t="e">
        <f t="shared" si="116"/>
        <v>#REF!</v>
      </c>
      <c r="AL2590" s="30" t="e">
        <f t="shared" si="115"/>
        <v>#REF!</v>
      </c>
      <c r="AM2590" s="38" t="s">
        <v>4771</v>
      </c>
      <c r="AN2590" s="39" t="s">
        <v>4772</v>
      </c>
    </row>
    <row r="2591" spans="36:40" x14ac:dyDescent="0.25">
      <c r="AJ2591" s="21">
        <v>1714</v>
      </c>
      <c r="AK2591" s="30" t="e">
        <f t="shared" si="116"/>
        <v>#REF!</v>
      </c>
      <c r="AL2591" s="30" t="e">
        <f t="shared" si="115"/>
        <v>#REF!</v>
      </c>
      <c r="AM2591" s="31" t="s">
        <v>4773</v>
      </c>
      <c r="AN2591" s="32" t="s">
        <v>4774</v>
      </c>
    </row>
    <row r="2592" spans="36:40" x14ac:dyDescent="0.25">
      <c r="AJ2592" s="21">
        <v>1714</v>
      </c>
      <c r="AK2592" s="30" t="e">
        <f t="shared" si="116"/>
        <v>#REF!</v>
      </c>
      <c r="AL2592" s="30" t="e">
        <f t="shared" si="115"/>
        <v>#REF!</v>
      </c>
      <c r="AM2592" s="38" t="s">
        <v>1207</v>
      </c>
      <c r="AN2592" s="39" t="s">
        <v>4775</v>
      </c>
    </row>
    <row r="2593" spans="36:40" x14ac:dyDescent="0.25">
      <c r="AJ2593" s="21">
        <v>1714</v>
      </c>
      <c r="AK2593" s="30" t="e">
        <f t="shared" si="116"/>
        <v>#REF!</v>
      </c>
      <c r="AL2593" s="30" t="e">
        <f t="shared" si="115"/>
        <v>#REF!</v>
      </c>
      <c r="AM2593" s="31" t="s">
        <v>4776</v>
      </c>
      <c r="AN2593" s="32" t="s">
        <v>4777</v>
      </c>
    </row>
    <row r="2594" spans="36:40" x14ac:dyDescent="0.25">
      <c r="AJ2594" s="21">
        <v>1714</v>
      </c>
      <c r="AK2594" s="30" t="e">
        <f t="shared" si="116"/>
        <v>#REF!</v>
      </c>
      <c r="AL2594" s="30" t="e">
        <f t="shared" si="115"/>
        <v>#REF!</v>
      </c>
      <c r="AM2594" s="38" t="s">
        <v>4778</v>
      </c>
      <c r="AN2594" s="39" t="s">
        <v>4779</v>
      </c>
    </row>
    <row r="2595" spans="36:40" x14ac:dyDescent="0.25">
      <c r="AJ2595" s="21">
        <v>1714</v>
      </c>
      <c r="AK2595" s="30" t="e">
        <f t="shared" si="116"/>
        <v>#REF!</v>
      </c>
      <c r="AL2595" s="30" t="e">
        <f t="shared" si="115"/>
        <v>#REF!</v>
      </c>
      <c r="AM2595" s="31" t="s">
        <v>4780</v>
      </c>
      <c r="AN2595" s="32" t="s">
        <v>4781</v>
      </c>
    </row>
    <row r="2596" spans="36:40" x14ac:dyDescent="0.25">
      <c r="AJ2596" s="21">
        <v>1714</v>
      </c>
      <c r="AK2596" s="30" t="e">
        <f t="shared" si="116"/>
        <v>#REF!</v>
      </c>
      <c r="AL2596" s="30" t="e">
        <f t="shared" si="115"/>
        <v>#REF!</v>
      </c>
      <c r="AM2596" s="38" t="s">
        <v>4782</v>
      </c>
      <c r="AN2596" s="39" t="s">
        <v>4783</v>
      </c>
    </row>
    <row r="2597" spans="36:40" x14ac:dyDescent="0.25">
      <c r="AJ2597" s="21">
        <v>1714</v>
      </c>
      <c r="AK2597" s="30" t="e">
        <f t="shared" si="116"/>
        <v>#REF!</v>
      </c>
      <c r="AL2597" s="30" t="e">
        <f t="shared" si="115"/>
        <v>#REF!</v>
      </c>
      <c r="AM2597" s="31" t="s">
        <v>4576</v>
      </c>
      <c r="AN2597" s="32" t="s">
        <v>4784</v>
      </c>
    </row>
    <row r="2598" spans="36:40" x14ac:dyDescent="0.25">
      <c r="AJ2598" s="21">
        <v>1714</v>
      </c>
      <c r="AK2598" s="30" t="e">
        <f t="shared" si="116"/>
        <v>#REF!</v>
      </c>
      <c r="AL2598" s="30" t="e">
        <f t="shared" si="115"/>
        <v>#REF!</v>
      </c>
      <c r="AM2598" s="38" t="s">
        <v>6283</v>
      </c>
      <c r="AN2598" s="39" t="s">
        <v>4785</v>
      </c>
    </row>
    <row r="2599" spans="36:40" x14ac:dyDescent="0.25">
      <c r="AJ2599" s="21">
        <v>1714</v>
      </c>
      <c r="AK2599" s="30" t="e">
        <f t="shared" si="116"/>
        <v>#REF!</v>
      </c>
      <c r="AL2599" s="30" t="e">
        <f t="shared" si="115"/>
        <v>#REF!</v>
      </c>
      <c r="AM2599" s="31" t="s">
        <v>6284</v>
      </c>
      <c r="AN2599" s="32" t="s">
        <v>4786</v>
      </c>
    </row>
    <row r="2600" spans="36:40" x14ac:dyDescent="0.25">
      <c r="AJ2600" s="21">
        <v>1714</v>
      </c>
      <c r="AK2600" s="30" t="e">
        <f t="shared" si="116"/>
        <v>#REF!</v>
      </c>
      <c r="AL2600" s="30" t="e">
        <f t="shared" si="115"/>
        <v>#REF!</v>
      </c>
      <c r="AM2600" s="38" t="s">
        <v>6285</v>
      </c>
      <c r="AN2600" s="39" t="s">
        <v>4787</v>
      </c>
    </row>
    <row r="2601" spans="36:40" x14ac:dyDescent="0.25">
      <c r="AJ2601" s="21">
        <v>1714</v>
      </c>
      <c r="AK2601" s="30" t="e">
        <f t="shared" si="116"/>
        <v>#REF!</v>
      </c>
      <c r="AL2601" s="30" t="e">
        <f t="shared" si="115"/>
        <v>#REF!</v>
      </c>
      <c r="AM2601" s="31" t="s">
        <v>6286</v>
      </c>
      <c r="AN2601" s="32" t="s">
        <v>4788</v>
      </c>
    </row>
    <row r="2602" spans="36:40" x14ac:dyDescent="0.25">
      <c r="AJ2602" s="21">
        <v>1714</v>
      </c>
      <c r="AK2602" s="30" t="e">
        <f t="shared" si="116"/>
        <v>#REF!</v>
      </c>
      <c r="AL2602" s="30" t="e">
        <f t="shared" si="115"/>
        <v>#REF!</v>
      </c>
      <c r="AM2602" s="38" t="s">
        <v>6287</v>
      </c>
      <c r="AN2602" s="39" t="s">
        <v>4789</v>
      </c>
    </row>
    <row r="2603" spans="36:40" x14ac:dyDescent="0.25">
      <c r="AJ2603" s="21">
        <v>1714</v>
      </c>
      <c r="AK2603" s="30" t="e">
        <f t="shared" si="116"/>
        <v>#REF!</v>
      </c>
      <c r="AL2603" s="30" t="e">
        <f t="shared" si="115"/>
        <v>#REF!</v>
      </c>
      <c r="AM2603" s="31" t="s">
        <v>6288</v>
      </c>
      <c r="AN2603" s="32" t="s">
        <v>4790</v>
      </c>
    </row>
    <row r="2604" spans="36:40" x14ac:dyDescent="0.25">
      <c r="AJ2604" s="21">
        <v>1714</v>
      </c>
      <c r="AK2604" s="30" t="e">
        <f t="shared" si="116"/>
        <v>#REF!</v>
      </c>
      <c r="AL2604" s="30" t="e">
        <f t="shared" si="115"/>
        <v>#REF!</v>
      </c>
      <c r="AM2604" s="38" t="s">
        <v>6289</v>
      </c>
      <c r="AN2604" s="39" t="s">
        <v>4791</v>
      </c>
    </row>
    <row r="2605" spans="36:40" x14ac:dyDescent="0.25">
      <c r="AJ2605" s="21">
        <v>1714</v>
      </c>
      <c r="AK2605" s="30" t="e">
        <f t="shared" si="116"/>
        <v>#REF!</v>
      </c>
      <c r="AL2605" s="30" t="e">
        <f t="shared" si="115"/>
        <v>#REF!</v>
      </c>
      <c r="AM2605" s="31" t="s">
        <v>205</v>
      </c>
      <c r="AN2605" s="32" t="s">
        <v>4792</v>
      </c>
    </row>
    <row r="2606" spans="36:40" x14ac:dyDescent="0.25">
      <c r="AJ2606" s="21">
        <v>1801</v>
      </c>
      <c r="AK2606" s="30" t="e">
        <f t="shared" si="116"/>
        <v>#REF!</v>
      </c>
      <c r="AL2606" s="30" t="e">
        <f t="shared" si="115"/>
        <v>#REF!</v>
      </c>
      <c r="AM2606" s="38" t="s">
        <v>4793</v>
      </c>
      <c r="AN2606" s="39" t="s">
        <v>4794</v>
      </c>
    </row>
    <row r="2607" spans="36:40" x14ac:dyDescent="0.25">
      <c r="AJ2607" s="21">
        <v>1801</v>
      </c>
      <c r="AK2607" s="30" t="e">
        <f t="shared" si="116"/>
        <v>#REF!</v>
      </c>
      <c r="AL2607" s="30" t="e">
        <f t="shared" si="115"/>
        <v>#REF!</v>
      </c>
      <c r="AM2607" s="31" t="s">
        <v>4795</v>
      </c>
      <c r="AN2607" s="32" t="s">
        <v>4796</v>
      </c>
    </row>
    <row r="2608" spans="36:40" x14ac:dyDescent="0.25">
      <c r="AJ2608" s="21">
        <v>1801</v>
      </c>
      <c r="AK2608" s="30" t="e">
        <f t="shared" si="116"/>
        <v>#REF!</v>
      </c>
      <c r="AL2608" s="30" t="e">
        <f t="shared" si="115"/>
        <v>#REF!</v>
      </c>
      <c r="AM2608" s="38" t="s">
        <v>3557</v>
      </c>
      <c r="AN2608" s="39" t="s">
        <v>4797</v>
      </c>
    </row>
    <row r="2609" spans="36:40" x14ac:dyDescent="0.25">
      <c r="AJ2609" s="21">
        <v>1801</v>
      </c>
      <c r="AK2609" s="30" t="e">
        <f t="shared" si="116"/>
        <v>#REF!</v>
      </c>
      <c r="AL2609" s="30" t="e">
        <f t="shared" si="115"/>
        <v>#REF!</v>
      </c>
      <c r="AM2609" s="31" t="s">
        <v>4798</v>
      </c>
      <c r="AN2609" s="32" t="s">
        <v>4799</v>
      </c>
    </row>
    <row r="2610" spans="36:40" x14ac:dyDescent="0.25">
      <c r="AJ2610" s="21">
        <v>1801</v>
      </c>
      <c r="AK2610" s="30" t="e">
        <f t="shared" si="116"/>
        <v>#REF!</v>
      </c>
      <c r="AL2610" s="30" t="e">
        <f t="shared" si="115"/>
        <v>#REF!</v>
      </c>
      <c r="AM2610" s="38" t="s">
        <v>4800</v>
      </c>
      <c r="AN2610" s="39" t="s">
        <v>4801</v>
      </c>
    </row>
    <row r="2611" spans="36:40" x14ac:dyDescent="0.25">
      <c r="AJ2611" s="21">
        <v>1801</v>
      </c>
      <c r="AK2611" s="30" t="e">
        <f t="shared" si="116"/>
        <v>#REF!</v>
      </c>
      <c r="AL2611" s="30" t="e">
        <f t="shared" si="115"/>
        <v>#REF!</v>
      </c>
      <c r="AM2611" s="31" t="s">
        <v>4802</v>
      </c>
      <c r="AN2611" s="32" t="s">
        <v>4803</v>
      </c>
    </row>
    <row r="2612" spans="36:40" x14ac:dyDescent="0.25">
      <c r="AJ2612" s="21">
        <v>1801</v>
      </c>
      <c r="AK2612" s="30" t="e">
        <f t="shared" si="116"/>
        <v>#REF!</v>
      </c>
      <c r="AL2612" s="30" t="e">
        <f t="shared" si="115"/>
        <v>#REF!</v>
      </c>
      <c r="AM2612" s="38" t="s">
        <v>510</v>
      </c>
      <c r="AN2612" s="39" t="s">
        <v>4804</v>
      </c>
    </row>
    <row r="2613" spans="36:40" x14ac:dyDescent="0.25">
      <c r="AJ2613" s="21">
        <v>1801</v>
      </c>
      <c r="AK2613" s="30" t="e">
        <f t="shared" si="116"/>
        <v>#REF!</v>
      </c>
      <c r="AL2613" s="30" t="e">
        <f t="shared" si="115"/>
        <v>#REF!</v>
      </c>
      <c r="AM2613" s="31" t="s">
        <v>4805</v>
      </c>
      <c r="AN2613" s="32" t="s">
        <v>4806</v>
      </c>
    </row>
    <row r="2614" spans="36:40" x14ac:dyDescent="0.25">
      <c r="AJ2614" s="21">
        <v>1801</v>
      </c>
      <c r="AK2614" s="30" t="e">
        <f t="shared" si="116"/>
        <v>#REF!</v>
      </c>
      <c r="AL2614" s="30" t="e">
        <f t="shared" si="115"/>
        <v>#REF!</v>
      </c>
      <c r="AM2614" s="38" t="s">
        <v>4807</v>
      </c>
      <c r="AN2614" s="39" t="s">
        <v>4808</v>
      </c>
    </row>
    <row r="2615" spans="36:40" x14ac:dyDescent="0.25">
      <c r="AJ2615" s="21">
        <v>1801</v>
      </c>
      <c r="AK2615" s="30" t="e">
        <f t="shared" si="116"/>
        <v>#REF!</v>
      </c>
      <c r="AL2615" s="30" t="e">
        <f t="shared" si="115"/>
        <v>#REF!</v>
      </c>
      <c r="AM2615" s="31" t="s">
        <v>4809</v>
      </c>
      <c r="AN2615" s="32" t="s">
        <v>4810</v>
      </c>
    </row>
    <row r="2616" spans="36:40" x14ac:dyDescent="0.25">
      <c r="AJ2616" s="21">
        <v>1801</v>
      </c>
      <c r="AK2616" s="30" t="e">
        <f t="shared" si="116"/>
        <v>#REF!</v>
      </c>
      <c r="AL2616" s="30" t="e">
        <f t="shared" si="115"/>
        <v>#REF!</v>
      </c>
      <c r="AM2616" s="38" t="s">
        <v>106</v>
      </c>
      <c r="AN2616" s="39" t="s">
        <v>4811</v>
      </c>
    </row>
    <row r="2617" spans="36:40" x14ac:dyDescent="0.25">
      <c r="AJ2617" s="21">
        <v>1801</v>
      </c>
      <c r="AK2617" s="30" t="e">
        <f t="shared" si="116"/>
        <v>#REF!</v>
      </c>
      <c r="AL2617" s="30" t="e">
        <f t="shared" si="115"/>
        <v>#REF!</v>
      </c>
      <c r="AM2617" s="31" t="s">
        <v>6290</v>
      </c>
      <c r="AN2617" s="32" t="s">
        <v>4812</v>
      </c>
    </row>
    <row r="2618" spans="36:40" x14ac:dyDescent="0.25">
      <c r="AJ2618" s="21">
        <v>1801</v>
      </c>
      <c r="AK2618" s="30" t="e">
        <f t="shared" si="116"/>
        <v>#REF!</v>
      </c>
      <c r="AL2618" s="30" t="e">
        <f t="shared" si="115"/>
        <v>#REF!</v>
      </c>
      <c r="AM2618" s="38" t="s">
        <v>6291</v>
      </c>
      <c r="AN2618" s="39" t="s">
        <v>4813</v>
      </c>
    </row>
    <row r="2619" spans="36:40" x14ac:dyDescent="0.25">
      <c r="AJ2619" s="21">
        <v>1801</v>
      </c>
      <c r="AK2619" s="30" t="e">
        <f t="shared" si="116"/>
        <v>#REF!</v>
      </c>
      <c r="AL2619" s="30" t="e">
        <f t="shared" si="115"/>
        <v>#REF!</v>
      </c>
      <c r="AM2619" s="31" t="s">
        <v>6292</v>
      </c>
      <c r="AN2619" s="32" t="s">
        <v>4814</v>
      </c>
    </row>
    <row r="2620" spans="36:40" x14ac:dyDescent="0.25">
      <c r="AJ2620" s="21">
        <v>1802</v>
      </c>
      <c r="AK2620" s="30" t="e">
        <f t="shared" si="116"/>
        <v>#REF!</v>
      </c>
      <c r="AL2620" s="30" t="e">
        <f t="shared" si="115"/>
        <v>#REF!</v>
      </c>
      <c r="AM2620" s="38" t="s">
        <v>4815</v>
      </c>
      <c r="AN2620" s="39" t="s">
        <v>4816</v>
      </c>
    </row>
    <row r="2621" spans="36:40" x14ac:dyDescent="0.25">
      <c r="AJ2621" s="21">
        <v>1802</v>
      </c>
      <c r="AK2621" s="30" t="e">
        <f t="shared" si="116"/>
        <v>#REF!</v>
      </c>
      <c r="AL2621" s="30" t="e">
        <f t="shared" si="115"/>
        <v>#REF!</v>
      </c>
      <c r="AM2621" s="31" t="s">
        <v>4817</v>
      </c>
      <c r="AN2621" s="32" t="s">
        <v>4818</v>
      </c>
    </row>
    <row r="2622" spans="36:40" x14ac:dyDescent="0.25">
      <c r="AJ2622" s="21">
        <v>1802</v>
      </c>
      <c r="AK2622" s="30" t="e">
        <f t="shared" si="116"/>
        <v>#REF!</v>
      </c>
      <c r="AL2622" s="30" t="e">
        <f t="shared" si="115"/>
        <v>#REF!</v>
      </c>
      <c r="AM2622" s="38" t="s">
        <v>4819</v>
      </c>
      <c r="AN2622" s="39" t="s">
        <v>4820</v>
      </c>
    </row>
    <row r="2623" spans="36:40" x14ac:dyDescent="0.25">
      <c r="AJ2623" s="21">
        <v>1802</v>
      </c>
      <c r="AK2623" s="30" t="e">
        <f t="shared" si="116"/>
        <v>#REF!</v>
      </c>
      <c r="AL2623" s="30" t="e">
        <f t="shared" si="115"/>
        <v>#REF!</v>
      </c>
      <c r="AM2623" s="31" t="s">
        <v>4275</v>
      </c>
      <c r="AN2623" s="32" t="s">
        <v>4821</v>
      </c>
    </row>
    <row r="2624" spans="36:40" x14ac:dyDescent="0.25">
      <c r="AJ2624" s="21">
        <v>1802</v>
      </c>
      <c r="AK2624" s="30" t="e">
        <f t="shared" si="116"/>
        <v>#REF!</v>
      </c>
      <c r="AL2624" s="30" t="e">
        <f t="shared" si="115"/>
        <v>#REF!</v>
      </c>
      <c r="AM2624" s="38" t="s">
        <v>232</v>
      </c>
      <c r="AN2624" s="39" t="s">
        <v>4822</v>
      </c>
    </row>
    <row r="2625" spans="36:40" x14ac:dyDescent="0.25">
      <c r="AJ2625" s="21">
        <v>1803</v>
      </c>
      <c r="AK2625" s="30" t="e">
        <f t="shared" si="116"/>
        <v>#REF!</v>
      </c>
      <c r="AL2625" s="30" t="e">
        <f t="shared" si="115"/>
        <v>#REF!</v>
      </c>
      <c r="AM2625" s="31" t="s">
        <v>4823</v>
      </c>
      <c r="AN2625" s="32" t="s">
        <v>4824</v>
      </c>
    </row>
    <row r="2626" spans="36:40" x14ac:dyDescent="0.25">
      <c r="AJ2626" s="21">
        <v>1803</v>
      </c>
      <c r="AK2626" s="30" t="e">
        <f t="shared" si="116"/>
        <v>#REF!</v>
      </c>
      <c r="AL2626" s="30" t="e">
        <f t="shared" ref="AL2626:AL2689" si="117">CONCATENATE(AJ2626,AK2626)</f>
        <v>#REF!</v>
      </c>
      <c r="AM2626" s="38" t="s">
        <v>2217</v>
      </c>
      <c r="AN2626" s="39" t="s">
        <v>4825</v>
      </c>
    </row>
    <row r="2627" spans="36:40" x14ac:dyDescent="0.25">
      <c r="AJ2627" s="21">
        <v>1803</v>
      </c>
      <c r="AK2627" s="30" t="e">
        <f t="shared" ref="AK2627:AK2690" si="118">AK2626+1</f>
        <v>#REF!</v>
      </c>
      <c r="AL2627" s="30" t="e">
        <f t="shared" si="117"/>
        <v>#REF!</v>
      </c>
      <c r="AM2627" s="31" t="s">
        <v>236</v>
      </c>
      <c r="AN2627" s="32" t="s">
        <v>4826</v>
      </c>
    </row>
    <row r="2628" spans="36:40" x14ac:dyDescent="0.25">
      <c r="AJ2628" s="21">
        <v>1803</v>
      </c>
      <c r="AK2628" s="30" t="e">
        <f t="shared" si="118"/>
        <v>#REF!</v>
      </c>
      <c r="AL2628" s="30" t="e">
        <f t="shared" si="117"/>
        <v>#REF!</v>
      </c>
      <c r="AM2628" s="38" t="s">
        <v>4827</v>
      </c>
      <c r="AN2628" s="39" t="s">
        <v>4828</v>
      </c>
    </row>
    <row r="2629" spans="36:40" x14ac:dyDescent="0.25">
      <c r="AJ2629" s="21">
        <v>1803</v>
      </c>
      <c r="AK2629" s="30" t="e">
        <f t="shared" si="118"/>
        <v>#REF!</v>
      </c>
      <c r="AL2629" s="30" t="e">
        <f t="shared" si="117"/>
        <v>#REF!</v>
      </c>
      <c r="AM2629" s="31" t="s">
        <v>4829</v>
      </c>
      <c r="AN2629" s="32" t="s">
        <v>4830</v>
      </c>
    </row>
    <row r="2630" spans="36:40" x14ac:dyDescent="0.25">
      <c r="AJ2630" s="21">
        <v>1803</v>
      </c>
      <c r="AK2630" s="30" t="e">
        <f t="shared" si="118"/>
        <v>#REF!</v>
      </c>
      <c r="AL2630" s="30" t="e">
        <f t="shared" si="117"/>
        <v>#REF!</v>
      </c>
      <c r="AM2630" s="38" t="s">
        <v>4831</v>
      </c>
      <c r="AN2630" s="39" t="s">
        <v>4832</v>
      </c>
    </row>
    <row r="2631" spans="36:40" x14ac:dyDescent="0.25">
      <c r="AJ2631" s="21">
        <v>1803</v>
      </c>
      <c r="AK2631" s="30" t="e">
        <f t="shared" si="118"/>
        <v>#REF!</v>
      </c>
      <c r="AL2631" s="30" t="e">
        <f t="shared" si="117"/>
        <v>#REF!</v>
      </c>
      <c r="AM2631" s="31" t="s">
        <v>4833</v>
      </c>
      <c r="AN2631" s="32" t="s">
        <v>4834</v>
      </c>
    </row>
    <row r="2632" spans="36:40" x14ac:dyDescent="0.25">
      <c r="AJ2632" s="21">
        <v>1803</v>
      </c>
      <c r="AK2632" s="30" t="e">
        <f t="shared" si="118"/>
        <v>#REF!</v>
      </c>
      <c r="AL2632" s="30" t="e">
        <f t="shared" si="117"/>
        <v>#REF!</v>
      </c>
      <c r="AM2632" s="38" t="s">
        <v>4835</v>
      </c>
      <c r="AN2632" s="39" t="s">
        <v>4836</v>
      </c>
    </row>
    <row r="2633" spans="36:40" x14ac:dyDescent="0.25">
      <c r="AJ2633" s="21">
        <v>1803</v>
      </c>
      <c r="AK2633" s="30" t="e">
        <f t="shared" si="118"/>
        <v>#REF!</v>
      </c>
      <c r="AL2633" s="30" t="e">
        <f t="shared" si="117"/>
        <v>#REF!</v>
      </c>
      <c r="AM2633" s="31" t="s">
        <v>4837</v>
      </c>
      <c r="AN2633" s="32" t="s">
        <v>4838</v>
      </c>
    </row>
    <row r="2634" spans="36:40" x14ac:dyDescent="0.25">
      <c r="AJ2634" s="21">
        <v>1803</v>
      </c>
      <c r="AK2634" s="30" t="e">
        <f t="shared" si="118"/>
        <v>#REF!</v>
      </c>
      <c r="AL2634" s="30" t="e">
        <f t="shared" si="117"/>
        <v>#REF!</v>
      </c>
      <c r="AM2634" s="38" t="s">
        <v>1216</v>
      </c>
      <c r="AN2634" s="39" t="s">
        <v>4839</v>
      </c>
    </row>
    <row r="2635" spans="36:40" x14ac:dyDescent="0.25">
      <c r="AJ2635" s="21">
        <v>1803</v>
      </c>
      <c r="AK2635" s="30" t="e">
        <f t="shared" si="118"/>
        <v>#REF!</v>
      </c>
      <c r="AL2635" s="30" t="e">
        <f t="shared" si="117"/>
        <v>#REF!</v>
      </c>
      <c r="AM2635" s="31" t="s">
        <v>4840</v>
      </c>
      <c r="AN2635" s="32" t="s">
        <v>4841</v>
      </c>
    </row>
    <row r="2636" spans="36:40" x14ac:dyDescent="0.25">
      <c r="AJ2636" s="21">
        <v>1803</v>
      </c>
      <c r="AK2636" s="30" t="e">
        <f t="shared" si="118"/>
        <v>#REF!</v>
      </c>
      <c r="AL2636" s="30" t="e">
        <f t="shared" si="117"/>
        <v>#REF!</v>
      </c>
      <c r="AM2636" s="38" t="s">
        <v>6293</v>
      </c>
      <c r="AN2636" s="39" t="s">
        <v>4842</v>
      </c>
    </row>
    <row r="2637" spans="36:40" x14ac:dyDescent="0.25">
      <c r="AJ2637" s="21">
        <v>1803</v>
      </c>
      <c r="AK2637" s="30" t="e">
        <f t="shared" si="118"/>
        <v>#REF!</v>
      </c>
      <c r="AL2637" s="30" t="e">
        <f t="shared" si="117"/>
        <v>#REF!</v>
      </c>
      <c r="AM2637" s="31" t="s">
        <v>6294</v>
      </c>
      <c r="AN2637" s="32" t="s">
        <v>4843</v>
      </c>
    </row>
    <row r="2638" spans="36:40" x14ac:dyDescent="0.25">
      <c r="AJ2638" s="21">
        <v>1803</v>
      </c>
      <c r="AK2638" s="30" t="e">
        <f t="shared" si="118"/>
        <v>#REF!</v>
      </c>
      <c r="AL2638" s="30" t="e">
        <f t="shared" si="117"/>
        <v>#REF!</v>
      </c>
      <c r="AM2638" s="38" t="s">
        <v>6295</v>
      </c>
      <c r="AN2638" s="39" t="s">
        <v>4844</v>
      </c>
    </row>
    <row r="2639" spans="36:40" x14ac:dyDescent="0.25">
      <c r="AJ2639" s="21">
        <v>1803</v>
      </c>
      <c r="AK2639" s="30" t="e">
        <f t="shared" si="118"/>
        <v>#REF!</v>
      </c>
      <c r="AL2639" s="30" t="e">
        <f t="shared" si="117"/>
        <v>#REF!</v>
      </c>
      <c r="AM2639" s="31" t="s">
        <v>6296</v>
      </c>
      <c r="AN2639" s="32" t="s">
        <v>4845</v>
      </c>
    </row>
    <row r="2640" spans="36:40" x14ac:dyDescent="0.25">
      <c r="AJ2640" s="21">
        <v>1803</v>
      </c>
      <c r="AK2640" s="30" t="e">
        <f t="shared" si="118"/>
        <v>#REF!</v>
      </c>
      <c r="AL2640" s="30" t="e">
        <f t="shared" si="117"/>
        <v>#REF!</v>
      </c>
      <c r="AM2640" s="38" t="s">
        <v>6297</v>
      </c>
      <c r="AN2640" s="39" t="s">
        <v>4846</v>
      </c>
    </row>
    <row r="2641" spans="36:40" x14ac:dyDescent="0.25">
      <c r="AJ2641" s="21">
        <v>1804</v>
      </c>
      <c r="AK2641" s="30" t="e">
        <f t="shared" si="118"/>
        <v>#REF!</v>
      </c>
      <c r="AL2641" s="30" t="e">
        <f t="shared" si="117"/>
        <v>#REF!</v>
      </c>
      <c r="AM2641" s="31" t="s">
        <v>125</v>
      </c>
      <c r="AN2641" s="32" t="s">
        <v>4847</v>
      </c>
    </row>
    <row r="2642" spans="36:40" x14ac:dyDescent="0.25">
      <c r="AJ2642" s="21">
        <v>1804</v>
      </c>
      <c r="AK2642" s="30" t="e">
        <f t="shared" si="118"/>
        <v>#REF!</v>
      </c>
      <c r="AL2642" s="30" t="e">
        <f t="shared" si="117"/>
        <v>#REF!</v>
      </c>
      <c r="AM2642" s="38" t="s">
        <v>4848</v>
      </c>
      <c r="AN2642" s="39" t="s">
        <v>4849</v>
      </c>
    </row>
    <row r="2643" spans="36:40" x14ac:dyDescent="0.25">
      <c r="AJ2643" s="21">
        <v>1804</v>
      </c>
      <c r="AK2643" s="30" t="e">
        <f t="shared" si="118"/>
        <v>#REF!</v>
      </c>
      <c r="AL2643" s="30" t="e">
        <f t="shared" si="117"/>
        <v>#REF!</v>
      </c>
      <c r="AM2643" s="31" t="s">
        <v>4850</v>
      </c>
      <c r="AN2643" s="32" t="s">
        <v>4851</v>
      </c>
    </row>
    <row r="2644" spans="36:40" x14ac:dyDescent="0.25">
      <c r="AJ2644" s="21">
        <v>1804</v>
      </c>
      <c r="AK2644" s="30" t="e">
        <f t="shared" si="118"/>
        <v>#REF!</v>
      </c>
      <c r="AL2644" s="30" t="e">
        <f t="shared" si="117"/>
        <v>#REF!</v>
      </c>
      <c r="AM2644" s="38" t="s">
        <v>961</v>
      </c>
      <c r="AN2644" s="39" t="s">
        <v>4852</v>
      </c>
    </row>
    <row r="2645" spans="36:40" x14ac:dyDescent="0.25">
      <c r="AJ2645" s="21">
        <v>1804</v>
      </c>
      <c r="AK2645" s="30" t="e">
        <f t="shared" si="118"/>
        <v>#REF!</v>
      </c>
      <c r="AL2645" s="30" t="e">
        <f t="shared" si="117"/>
        <v>#REF!</v>
      </c>
      <c r="AM2645" s="31" t="s">
        <v>1306</v>
      </c>
      <c r="AN2645" s="32" t="s">
        <v>4853</v>
      </c>
    </row>
    <row r="2646" spans="36:40" x14ac:dyDescent="0.25">
      <c r="AJ2646" s="21">
        <v>1804</v>
      </c>
      <c r="AK2646" s="30" t="e">
        <f t="shared" si="118"/>
        <v>#REF!</v>
      </c>
      <c r="AL2646" s="30" t="e">
        <f t="shared" si="117"/>
        <v>#REF!</v>
      </c>
      <c r="AM2646" s="38" t="s">
        <v>1212</v>
      </c>
      <c r="AN2646" s="39" t="s">
        <v>4854</v>
      </c>
    </row>
    <row r="2647" spans="36:40" x14ac:dyDescent="0.25">
      <c r="AJ2647" s="21">
        <v>1804</v>
      </c>
      <c r="AK2647" s="30" t="e">
        <f t="shared" si="118"/>
        <v>#REF!</v>
      </c>
      <c r="AL2647" s="30" t="e">
        <f t="shared" si="117"/>
        <v>#REF!</v>
      </c>
      <c r="AM2647" s="31" t="s">
        <v>3802</v>
      </c>
      <c r="AN2647" s="32" t="s">
        <v>4855</v>
      </c>
    </row>
    <row r="2648" spans="36:40" x14ac:dyDescent="0.25">
      <c r="AJ2648" s="21">
        <v>1804</v>
      </c>
      <c r="AK2648" s="30" t="e">
        <f t="shared" si="118"/>
        <v>#REF!</v>
      </c>
      <c r="AL2648" s="30" t="e">
        <f t="shared" si="117"/>
        <v>#REF!</v>
      </c>
      <c r="AM2648" s="38" t="s">
        <v>4856</v>
      </c>
      <c r="AN2648" s="39" t="s">
        <v>4857</v>
      </c>
    </row>
    <row r="2649" spans="36:40" x14ac:dyDescent="0.25">
      <c r="AJ2649" s="21">
        <v>1804</v>
      </c>
      <c r="AK2649" s="30" t="e">
        <f t="shared" si="118"/>
        <v>#REF!</v>
      </c>
      <c r="AL2649" s="30" t="e">
        <f t="shared" si="117"/>
        <v>#REF!</v>
      </c>
      <c r="AM2649" s="31" t="s">
        <v>4858</v>
      </c>
      <c r="AN2649" s="32" t="s">
        <v>4859</v>
      </c>
    </row>
    <row r="2650" spans="36:40" x14ac:dyDescent="0.25">
      <c r="AJ2650" s="21">
        <v>1804</v>
      </c>
      <c r="AK2650" s="30" t="e">
        <f t="shared" si="118"/>
        <v>#REF!</v>
      </c>
      <c r="AL2650" s="30" t="e">
        <f t="shared" si="117"/>
        <v>#REF!</v>
      </c>
      <c r="AM2650" s="38" t="s">
        <v>4860</v>
      </c>
      <c r="AN2650" s="39" t="s">
        <v>4861</v>
      </c>
    </row>
    <row r="2651" spans="36:40" x14ac:dyDescent="0.25">
      <c r="AJ2651" s="21">
        <v>1804</v>
      </c>
      <c r="AK2651" s="30" t="e">
        <f t="shared" si="118"/>
        <v>#REF!</v>
      </c>
      <c r="AL2651" s="30" t="e">
        <f t="shared" si="117"/>
        <v>#REF!</v>
      </c>
      <c r="AM2651" s="31" t="s">
        <v>4862</v>
      </c>
      <c r="AN2651" s="32" t="s">
        <v>4863</v>
      </c>
    </row>
    <row r="2652" spans="36:40" x14ac:dyDescent="0.25">
      <c r="AJ2652" s="21">
        <v>1804</v>
      </c>
      <c r="AK2652" s="30" t="e">
        <f t="shared" si="118"/>
        <v>#REF!</v>
      </c>
      <c r="AL2652" s="30" t="e">
        <f t="shared" si="117"/>
        <v>#REF!</v>
      </c>
      <c r="AM2652" s="38" t="s">
        <v>4864</v>
      </c>
      <c r="AN2652" s="39" t="s">
        <v>4865</v>
      </c>
    </row>
    <row r="2653" spans="36:40" x14ac:dyDescent="0.25">
      <c r="AJ2653" s="21">
        <v>1804</v>
      </c>
      <c r="AK2653" s="30" t="e">
        <f t="shared" si="118"/>
        <v>#REF!</v>
      </c>
      <c r="AL2653" s="30" t="e">
        <f t="shared" si="117"/>
        <v>#REF!</v>
      </c>
      <c r="AM2653" s="31" t="s">
        <v>1722</v>
      </c>
      <c r="AN2653" s="32" t="s">
        <v>4866</v>
      </c>
    </row>
    <row r="2654" spans="36:40" x14ac:dyDescent="0.25">
      <c r="AJ2654" s="21">
        <v>1804</v>
      </c>
      <c r="AK2654" s="30" t="e">
        <f t="shared" si="118"/>
        <v>#REF!</v>
      </c>
      <c r="AL2654" s="30" t="e">
        <f t="shared" si="117"/>
        <v>#REF!</v>
      </c>
      <c r="AM2654" s="38" t="s">
        <v>6298</v>
      </c>
      <c r="AN2654" s="39" t="s">
        <v>4867</v>
      </c>
    </row>
    <row r="2655" spans="36:40" x14ac:dyDescent="0.25">
      <c r="AJ2655" s="21">
        <v>1805</v>
      </c>
      <c r="AK2655" s="30" t="e">
        <f t="shared" si="118"/>
        <v>#REF!</v>
      </c>
      <c r="AL2655" s="30" t="e">
        <f t="shared" si="117"/>
        <v>#REF!</v>
      </c>
      <c r="AM2655" s="31" t="s">
        <v>4868</v>
      </c>
      <c r="AN2655" s="32" t="s">
        <v>4869</v>
      </c>
    </row>
    <row r="2656" spans="36:40" x14ac:dyDescent="0.25">
      <c r="AJ2656" s="21">
        <v>1805</v>
      </c>
      <c r="AK2656" s="30" t="e">
        <f t="shared" si="118"/>
        <v>#REF!</v>
      </c>
      <c r="AL2656" s="30" t="e">
        <f t="shared" si="117"/>
        <v>#REF!</v>
      </c>
      <c r="AM2656" s="38" t="s">
        <v>4870</v>
      </c>
      <c r="AN2656" s="39" t="s">
        <v>4871</v>
      </c>
    </row>
    <row r="2657" spans="36:40" x14ac:dyDescent="0.25">
      <c r="AJ2657" s="21">
        <v>1805</v>
      </c>
      <c r="AK2657" s="30" t="e">
        <f t="shared" si="118"/>
        <v>#REF!</v>
      </c>
      <c r="AL2657" s="30" t="e">
        <f t="shared" si="117"/>
        <v>#REF!</v>
      </c>
      <c r="AM2657" s="31" t="s">
        <v>4872</v>
      </c>
      <c r="AN2657" s="32" t="s">
        <v>4873</v>
      </c>
    </row>
    <row r="2658" spans="36:40" x14ac:dyDescent="0.25">
      <c r="AJ2658" s="21">
        <v>1805</v>
      </c>
      <c r="AK2658" s="30" t="e">
        <f t="shared" si="118"/>
        <v>#REF!</v>
      </c>
      <c r="AL2658" s="30" t="e">
        <f t="shared" si="117"/>
        <v>#REF!</v>
      </c>
      <c r="AM2658" s="38" t="s">
        <v>4874</v>
      </c>
      <c r="AN2658" s="39" t="s">
        <v>4875</v>
      </c>
    </row>
    <row r="2659" spans="36:40" x14ac:dyDescent="0.25">
      <c r="AJ2659" s="21">
        <v>1805</v>
      </c>
      <c r="AK2659" s="30" t="e">
        <f t="shared" si="118"/>
        <v>#REF!</v>
      </c>
      <c r="AL2659" s="30" t="e">
        <f t="shared" si="117"/>
        <v>#REF!</v>
      </c>
      <c r="AM2659" s="31" t="s">
        <v>4876</v>
      </c>
      <c r="AN2659" s="32" t="s">
        <v>4877</v>
      </c>
    </row>
    <row r="2660" spans="36:40" x14ac:dyDescent="0.25">
      <c r="AJ2660" s="21">
        <v>1805</v>
      </c>
      <c r="AK2660" s="30" t="e">
        <f t="shared" si="118"/>
        <v>#REF!</v>
      </c>
      <c r="AL2660" s="30" t="e">
        <f t="shared" si="117"/>
        <v>#REF!</v>
      </c>
      <c r="AM2660" s="38" t="s">
        <v>4878</v>
      </c>
      <c r="AN2660" s="39" t="s">
        <v>4879</v>
      </c>
    </row>
    <row r="2661" spans="36:40" x14ac:dyDescent="0.25">
      <c r="AJ2661" s="21">
        <v>1805</v>
      </c>
      <c r="AK2661" s="30" t="e">
        <f t="shared" si="118"/>
        <v>#REF!</v>
      </c>
      <c r="AL2661" s="30" t="e">
        <f t="shared" si="117"/>
        <v>#REF!</v>
      </c>
      <c r="AM2661" s="31" t="s">
        <v>4880</v>
      </c>
      <c r="AN2661" s="32" t="s">
        <v>4881</v>
      </c>
    </row>
    <row r="2662" spans="36:40" x14ac:dyDescent="0.25">
      <c r="AJ2662" s="21">
        <v>1805</v>
      </c>
      <c r="AK2662" s="30" t="e">
        <f t="shared" si="118"/>
        <v>#REF!</v>
      </c>
      <c r="AL2662" s="30" t="e">
        <f t="shared" si="117"/>
        <v>#REF!</v>
      </c>
      <c r="AM2662" s="38" t="s">
        <v>4882</v>
      </c>
      <c r="AN2662" s="39" t="s">
        <v>4883</v>
      </c>
    </row>
    <row r="2663" spans="36:40" x14ac:dyDescent="0.25">
      <c r="AJ2663" s="21">
        <v>1805</v>
      </c>
      <c r="AK2663" s="30" t="e">
        <f t="shared" si="118"/>
        <v>#REF!</v>
      </c>
      <c r="AL2663" s="30" t="e">
        <f t="shared" si="117"/>
        <v>#REF!</v>
      </c>
      <c r="AM2663" s="31" t="s">
        <v>4884</v>
      </c>
      <c r="AN2663" s="32" t="s">
        <v>4885</v>
      </c>
    </row>
    <row r="2664" spans="36:40" x14ac:dyDescent="0.25">
      <c r="AJ2664" s="21">
        <v>1805</v>
      </c>
      <c r="AK2664" s="30" t="e">
        <f t="shared" si="118"/>
        <v>#REF!</v>
      </c>
      <c r="AL2664" s="30" t="e">
        <f t="shared" si="117"/>
        <v>#REF!</v>
      </c>
      <c r="AM2664" s="38" t="s">
        <v>4886</v>
      </c>
      <c r="AN2664" s="39" t="s">
        <v>4887</v>
      </c>
    </row>
    <row r="2665" spans="36:40" x14ac:dyDescent="0.25">
      <c r="AJ2665" s="21">
        <v>1805</v>
      </c>
      <c r="AK2665" s="30" t="e">
        <f t="shared" si="118"/>
        <v>#REF!</v>
      </c>
      <c r="AL2665" s="30" t="e">
        <f t="shared" si="117"/>
        <v>#REF!</v>
      </c>
      <c r="AM2665" s="31" t="s">
        <v>4888</v>
      </c>
      <c r="AN2665" s="32" t="s">
        <v>4889</v>
      </c>
    </row>
    <row r="2666" spans="36:40" x14ac:dyDescent="0.25">
      <c r="AJ2666" s="21">
        <v>1805</v>
      </c>
      <c r="AK2666" s="30" t="e">
        <f t="shared" si="118"/>
        <v>#REF!</v>
      </c>
      <c r="AL2666" s="30" t="e">
        <f t="shared" si="117"/>
        <v>#REF!</v>
      </c>
      <c r="AM2666" s="38" t="s">
        <v>4890</v>
      </c>
      <c r="AN2666" s="39" t="s">
        <v>4891</v>
      </c>
    </row>
    <row r="2667" spans="36:40" x14ac:dyDescent="0.25">
      <c r="AJ2667" s="21">
        <v>1805</v>
      </c>
      <c r="AK2667" s="30" t="e">
        <f t="shared" si="118"/>
        <v>#REF!</v>
      </c>
      <c r="AL2667" s="30" t="e">
        <f t="shared" si="117"/>
        <v>#REF!</v>
      </c>
      <c r="AM2667" s="31" t="s">
        <v>4892</v>
      </c>
      <c r="AN2667" s="32" t="s">
        <v>4893</v>
      </c>
    </row>
    <row r="2668" spans="36:40" x14ac:dyDescent="0.25">
      <c r="AJ2668" s="21">
        <v>1805</v>
      </c>
      <c r="AK2668" s="30" t="e">
        <f t="shared" si="118"/>
        <v>#REF!</v>
      </c>
      <c r="AL2668" s="30" t="e">
        <f t="shared" si="117"/>
        <v>#REF!</v>
      </c>
      <c r="AM2668" s="38" t="s">
        <v>4894</v>
      </c>
      <c r="AN2668" s="39" t="s">
        <v>4895</v>
      </c>
    </row>
    <row r="2669" spans="36:40" x14ac:dyDescent="0.25">
      <c r="AJ2669" s="21">
        <v>1805</v>
      </c>
      <c r="AK2669" s="30" t="e">
        <f t="shared" si="118"/>
        <v>#REF!</v>
      </c>
      <c r="AL2669" s="30" t="e">
        <f t="shared" si="117"/>
        <v>#REF!</v>
      </c>
      <c r="AM2669" s="31" t="s">
        <v>4896</v>
      </c>
      <c r="AN2669" s="32" t="s">
        <v>4897</v>
      </c>
    </row>
    <row r="2670" spans="36:40" x14ac:dyDescent="0.25">
      <c r="AJ2670" s="21">
        <v>1805</v>
      </c>
      <c r="AK2670" s="30" t="e">
        <f t="shared" si="118"/>
        <v>#REF!</v>
      </c>
      <c r="AL2670" s="30" t="e">
        <f t="shared" si="117"/>
        <v>#REF!</v>
      </c>
      <c r="AM2670" s="38" t="s">
        <v>6299</v>
      </c>
      <c r="AN2670" s="39" t="s">
        <v>4898</v>
      </c>
    </row>
    <row r="2671" spans="36:40" x14ac:dyDescent="0.25">
      <c r="AJ2671" s="21">
        <v>1805</v>
      </c>
      <c r="AK2671" s="30" t="e">
        <f t="shared" si="118"/>
        <v>#REF!</v>
      </c>
      <c r="AL2671" s="30" t="e">
        <f t="shared" si="117"/>
        <v>#REF!</v>
      </c>
      <c r="AM2671" s="31" t="s">
        <v>6300</v>
      </c>
      <c r="AN2671" s="32" t="s">
        <v>4899</v>
      </c>
    </row>
    <row r="2672" spans="36:40" x14ac:dyDescent="0.25">
      <c r="AJ2672" s="21">
        <v>1805</v>
      </c>
      <c r="AK2672" s="30" t="e">
        <f t="shared" si="118"/>
        <v>#REF!</v>
      </c>
      <c r="AL2672" s="30" t="e">
        <f t="shared" si="117"/>
        <v>#REF!</v>
      </c>
      <c r="AM2672" s="38" t="s">
        <v>6301</v>
      </c>
      <c r="AN2672" s="39" t="s">
        <v>4900</v>
      </c>
    </row>
    <row r="2673" spans="36:40" x14ac:dyDescent="0.25">
      <c r="AJ2673" s="21">
        <v>1806</v>
      </c>
      <c r="AK2673" s="30" t="e">
        <f t="shared" si="118"/>
        <v>#REF!</v>
      </c>
      <c r="AL2673" s="30" t="e">
        <f t="shared" si="117"/>
        <v>#REF!</v>
      </c>
      <c r="AM2673" s="31" t="s">
        <v>4901</v>
      </c>
      <c r="AN2673" s="32" t="s">
        <v>4902</v>
      </c>
    </row>
    <row r="2674" spans="36:40" x14ac:dyDescent="0.25">
      <c r="AJ2674" s="21">
        <v>1806</v>
      </c>
      <c r="AK2674" s="30" t="e">
        <f t="shared" si="118"/>
        <v>#REF!</v>
      </c>
      <c r="AL2674" s="30" t="e">
        <f t="shared" si="117"/>
        <v>#REF!</v>
      </c>
      <c r="AM2674" s="38" t="s">
        <v>4903</v>
      </c>
      <c r="AN2674" s="39" t="s">
        <v>4904</v>
      </c>
    </row>
    <row r="2675" spans="36:40" x14ac:dyDescent="0.25">
      <c r="AJ2675" s="21">
        <v>1806</v>
      </c>
      <c r="AK2675" s="30" t="e">
        <f t="shared" si="118"/>
        <v>#REF!</v>
      </c>
      <c r="AL2675" s="30" t="e">
        <f t="shared" si="117"/>
        <v>#REF!</v>
      </c>
      <c r="AM2675" s="31" t="s">
        <v>4905</v>
      </c>
      <c r="AN2675" s="32" t="s">
        <v>4906</v>
      </c>
    </row>
    <row r="2676" spans="36:40" x14ac:dyDescent="0.25">
      <c r="AJ2676" s="21">
        <v>1806</v>
      </c>
      <c r="AK2676" s="30" t="e">
        <f t="shared" si="118"/>
        <v>#REF!</v>
      </c>
      <c r="AL2676" s="30" t="e">
        <f t="shared" si="117"/>
        <v>#REF!</v>
      </c>
      <c r="AM2676" s="38" t="s">
        <v>126</v>
      </c>
      <c r="AN2676" s="39" t="s">
        <v>4907</v>
      </c>
    </row>
    <row r="2677" spans="36:40" x14ac:dyDescent="0.25">
      <c r="AJ2677" s="21">
        <v>1806</v>
      </c>
      <c r="AK2677" s="30" t="e">
        <f t="shared" si="118"/>
        <v>#REF!</v>
      </c>
      <c r="AL2677" s="30" t="e">
        <f t="shared" si="117"/>
        <v>#REF!</v>
      </c>
      <c r="AM2677" s="31" t="s">
        <v>4908</v>
      </c>
      <c r="AN2677" s="32" t="s">
        <v>4909</v>
      </c>
    </row>
    <row r="2678" spans="36:40" x14ac:dyDescent="0.25">
      <c r="AJ2678" s="21">
        <v>1806</v>
      </c>
      <c r="AK2678" s="30" t="e">
        <f t="shared" si="118"/>
        <v>#REF!</v>
      </c>
      <c r="AL2678" s="30" t="e">
        <f t="shared" si="117"/>
        <v>#REF!</v>
      </c>
      <c r="AM2678" s="38" t="s">
        <v>4910</v>
      </c>
      <c r="AN2678" s="39" t="s">
        <v>4911</v>
      </c>
    </row>
    <row r="2679" spans="36:40" x14ac:dyDescent="0.25">
      <c r="AJ2679" s="21">
        <v>1806</v>
      </c>
      <c r="AK2679" s="30" t="e">
        <f t="shared" si="118"/>
        <v>#REF!</v>
      </c>
      <c r="AL2679" s="30" t="e">
        <f t="shared" si="117"/>
        <v>#REF!</v>
      </c>
      <c r="AM2679" s="31" t="s">
        <v>4912</v>
      </c>
      <c r="AN2679" s="32" t="s">
        <v>4913</v>
      </c>
    </row>
    <row r="2680" spans="36:40" x14ac:dyDescent="0.25">
      <c r="AJ2680" s="21">
        <v>1806</v>
      </c>
      <c r="AK2680" s="30" t="e">
        <f t="shared" si="118"/>
        <v>#REF!</v>
      </c>
      <c r="AL2680" s="30" t="e">
        <f t="shared" si="117"/>
        <v>#REF!</v>
      </c>
      <c r="AM2680" s="38" t="s">
        <v>4914</v>
      </c>
      <c r="AN2680" s="39" t="s">
        <v>4915</v>
      </c>
    </row>
    <row r="2681" spans="36:40" x14ac:dyDescent="0.25">
      <c r="AJ2681" s="21">
        <v>1806</v>
      </c>
      <c r="AK2681" s="30" t="e">
        <f t="shared" si="118"/>
        <v>#REF!</v>
      </c>
      <c r="AL2681" s="30" t="e">
        <f t="shared" si="117"/>
        <v>#REF!</v>
      </c>
      <c r="AM2681" s="31" t="s">
        <v>6302</v>
      </c>
      <c r="AN2681" s="32" t="s">
        <v>4916</v>
      </c>
    </row>
    <row r="2682" spans="36:40" x14ac:dyDescent="0.25">
      <c r="AJ2682" s="21">
        <v>1806</v>
      </c>
      <c r="AK2682" s="30" t="e">
        <f t="shared" si="118"/>
        <v>#REF!</v>
      </c>
      <c r="AL2682" s="30" t="e">
        <f t="shared" si="117"/>
        <v>#REF!</v>
      </c>
      <c r="AM2682" s="38" t="s">
        <v>6303</v>
      </c>
      <c r="AN2682" s="39" t="s">
        <v>4917</v>
      </c>
    </row>
    <row r="2683" spans="36:40" x14ac:dyDescent="0.25">
      <c r="AJ2683" s="21">
        <v>1806</v>
      </c>
      <c r="AK2683" s="30" t="e">
        <f t="shared" si="118"/>
        <v>#REF!</v>
      </c>
      <c r="AL2683" s="30" t="e">
        <f t="shared" si="117"/>
        <v>#REF!</v>
      </c>
      <c r="AM2683" s="31" t="s">
        <v>6304</v>
      </c>
      <c r="AN2683" s="32" t="s">
        <v>4918</v>
      </c>
    </row>
    <row r="2684" spans="36:40" x14ac:dyDescent="0.25">
      <c r="AJ2684" s="21">
        <v>1806</v>
      </c>
      <c r="AK2684" s="30" t="e">
        <f t="shared" si="118"/>
        <v>#REF!</v>
      </c>
      <c r="AL2684" s="30" t="e">
        <f t="shared" si="117"/>
        <v>#REF!</v>
      </c>
      <c r="AM2684" s="38" t="s">
        <v>6305</v>
      </c>
      <c r="AN2684" s="39" t="s">
        <v>4919</v>
      </c>
    </row>
    <row r="2685" spans="36:40" x14ac:dyDescent="0.25">
      <c r="AJ2685" s="21">
        <v>1807</v>
      </c>
      <c r="AK2685" s="30" t="e">
        <f t="shared" si="118"/>
        <v>#REF!</v>
      </c>
      <c r="AL2685" s="30" t="e">
        <f t="shared" si="117"/>
        <v>#REF!</v>
      </c>
      <c r="AM2685" s="31" t="s">
        <v>4920</v>
      </c>
      <c r="AN2685" s="32" t="s">
        <v>4921</v>
      </c>
    </row>
    <row r="2686" spans="36:40" x14ac:dyDescent="0.25">
      <c r="AJ2686" s="21">
        <v>1807</v>
      </c>
      <c r="AK2686" s="30" t="e">
        <f t="shared" si="118"/>
        <v>#REF!</v>
      </c>
      <c r="AL2686" s="30" t="e">
        <f t="shared" si="117"/>
        <v>#REF!</v>
      </c>
      <c r="AM2686" s="38" t="s">
        <v>4922</v>
      </c>
      <c r="AN2686" s="39" t="s">
        <v>4923</v>
      </c>
    </row>
    <row r="2687" spans="36:40" x14ac:dyDescent="0.25">
      <c r="AJ2687" s="21">
        <v>1807</v>
      </c>
      <c r="AK2687" s="30" t="e">
        <f t="shared" si="118"/>
        <v>#REF!</v>
      </c>
      <c r="AL2687" s="30" t="e">
        <f t="shared" si="117"/>
        <v>#REF!</v>
      </c>
      <c r="AM2687" s="31" t="s">
        <v>4924</v>
      </c>
      <c r="AN2687" s="32" t="s">
        <v>4925</v>
      </c>
    </row>
    <row r="2688" spans="36:40" x14ac:dyDescent="0.25">
      <c r="AJ2688" s="21">
        <v>1807</v>
      </c>
      <c r="AK2688" s="30" t="e">
        <f t="shared" si="118"/>
        <v>#REF!</v>
      </c>
      <c r="AL2688" s="30" t="e">
        <f t="shared" si="117"/>
        <v>#REF!</v>
      </c>
      <c r="AM2688" s="38" t="s">
        <v>4926</v>
      </c>
      <c r="AN2688" s="39" t="s">
        <v>4927</v>
      </c>
    </row>
    <row r="2689" spans="36:40" x14ac:dyDescent="0.25">
      <c r="AJ2689" s="21">
        <v>1807</v>
      </c>
      <c r="AK2689" s="30" t="e">
        <f t="shared" si="118"/>
        <v>#REF!</v>
      </c>
      <c r="AL2689" s="30" t="e">
        <f t="shared" si="117"/>
        <v>#REF!</v>
      </c>
      <c r="AM2689" s="31" t="s">
        <v>1835</v>
      </c>
      <c r="AN2689" s="32" t="s">
        <v>4928</v>
      </c>
    </row>
    <row r="2690" spans="36:40" x14ac:dyDescent="0.25">
      <c r="AJ2690" s="21">
        <v>1807</v>
      </c>
      <c r="AK2690" s="30" t="e">
        <f t="shared" si="118"/>
        <v>#REF!</v>
      </c>
      <c r="AL2690" s="30" t="e">
        <f t="shared" ref="AL2690:AL2753" si="119">CONCATENATE(AJ2690,AK2690)</f>
        <v>#REF!</v>
      </c>
      <c r="AM2690" s="38" t="s">
        <v>2014</v>
      </c>
      <c r="AN2690" s="39" t="s">
        <v>4929</v>
      </c>
    </row>
    <row r="2691" spans="36:40" x14ac:dyDescent="0.25">
      <c r="AJ2691" s="21">
        <v>1807</v>
      </c>
      <c r="AK2691" s="30" t="e">
        <f t="shared" ref="AK2691:AK2754" si="120">AK2690+1</f>
        <v>#REF!</v>
      </c>
      <c r="AL2691" s="30" t="e">
        <f t="shared" si="119"/>
        <v>#REF!</v>
      </c>
      <c r="AM2691" s="31" t="s">
        <v>4930</v>
      </c>
      <c r="AN2691" s="32" t="s">
        <v>4931</v>
      </c>
    </row>
    <row r="2692" spans="36:40" x14ac:dyDescent="0.25">
      <c r="AJ2692" s="21">
        <v>1807</v>
      </c>
      <c r="AK2692" s="30" t="e">
        <f t="shared" si="120"/>
        <v>#REF!</v>
      </c>
      <c r="AL2692" s="30" t="e">
        <f t="shared" si="119"/>
        <v>#REF!</v>
      </c>
      <c r="AM2692" s="38" t="s">
        <v>153</v>
      </c>
      <c r="AN2692" s="39" t="s">
        <v>4932</v>
      </c>
    </row>
    <row r="2693" spans="36:40" x14ac:dyDescent="0.25">
      <c r="AJ2693" s="21">
        <v>1807</v>
      </c>
      <c r="AK2693" s="30" t="e">
        <f t="shared" si="120"/>
        <v>#REF!</v>
      </c>
      <c r="AL2693" s="30" t="e">
        <f t="shared" si="119"/>
        <v>#REF!</v>
      </c>
      <c r="AM2693" s="31" t="s">
        <v>4933</v>
      </c>
      <c r="AN2693" s="32" t="s">
        <v>4934</v>
      </c>
    </row>
    <row r="2694" spans="36:40" x14ac:dyDescent="0.25">
      <c r="AJ2694" s="21">
        <v>1807</v>
      </c>
      <c r="AK2694" s="30" t="e">
        <f t="shared" si="120"/>
        <v>#REF!</v>
      </c>
      <c r="AL2694" s="30" t="e">
        <f t="shared" si="119"/>
        <v>#REF!</v>
      </c>
      <c r="AM2694" s="38" t="s">
        <v>4935</v>
      </c>
      <c r="AN2694" s="39" t="s">
        <v>4936</v>
      </c>
    </row>
    <row r="2695" spans="36:40" x14ac:dyDescent="0.25">
      <c r="AJ2695" s="21">
        <v>1807</v>
      </c>
      <c r="AK2695" s="30" t="e">
        <f t="shared" si="120"/>
        <v>#REF!</v>
      </c>
      <c r="AL2695" s="30" t="e">
        <f t="shared" si="119"/>
        <v>#REF!</v>
      </c>
      <c r="AM2695" s="31" t="s">
        <v>2053</v>
      </c>
      <c r="AN2695" s="32" t="s">
        <v>4937</v>
      </c>
    </row>
    <row r="2696" spans="36:40" x14ac:dyDescent="0.25">
      <c r="AJ2696" s="21">
        <v>1807</v>
      </c>
      <c r="AK2696" s="30" t="e">
        <f t="shared" si="120"/>
        <v>#REF!</v>
      </c>
      <c r="AL2696" s="30" t="e">
        <f t="shared" si="119"/>
        <v>#REF!</v>
      </c>
      <c r="AM2696" s="38" t="s">
        <v>4686</v>
      </c>
      <c r="AN2696" s="39" t="s">
        <v>4938</v>
      </c>
    </row>
    <row r="2697" spans="36:40" x14ac:dyDescent="0.25">
      <c r="AJ2697" s="21">
        <v>1807</v>
      </c>
      <c r="AK2697" s="30" t="e">
        <f t="shared" si="120"/>
        <v>#REF!</v>
      </c>
      <c r="AL2697" s="30" t="e">
        <f t="shared" si="119"/>
        <v>#REF!</v>
      </c>
      <c r="AM2697" s="31" t="s">
        <v>3147</v>
      </c>
      <c r="AN2697" s="32" t="s">
        <v>4939</v>
      </c>
    </row>
    <row r="2698" spans="36:40" x14ac:dyDescent="0.25">
      <c r="AJ2698" s="21">
        <v>1807</v>
      </c>
      <c r="AK2698" s="30" t="e">
        <f t="shared" si="120"/>
        <v>#REF!</v>
      </c>
      <c r="AL2698" s="30" t="e">
        <f t="shared" si="119"/>
        <v>#REF!</v>
      </c>
      <c r="AM2698" s="38" t="s">
        <v>6306</v>
      </c>
      <c r="AN2698" s="39" t="s">
        <v>4940</v>
      </c>
    </row>
    <row r="2699" spans="36:40" x14ac:dyDescent="0.25">
      <c r="AJ2699" s="21">
        <v>1807</v>
      </c>
      <c r="AK2699" s="30" t="e">
        <f t="shared" si="120"/>
        <v>#REF!</v>
      </c>
      <c r="AL2699" s="30" t="e">
        <f t="shared" si="119"/>
        <v>#REF!</v>
      </c>
      <c r="AM2699" s="31" t="s">
        <v>6307</v>
      </c>
      <c r="AN2699" s="32" t="s">
        <v>4941</v>
      </c>
    </row>
    <row r="2700" spans="36:40" x14ac:dyDescent="0.25">
      <c r="AJ2700" s="21">
        <v>1807</v>
      </c>
      <c r="AK2700" s="30" t="e">
        <f t="shared" si="120"/>
        <v>#REF!</v>
      </c>
      <c r="AL2700" s="30" t="e">
        <f t="shared" si="119"/>
        <v>#REF!</v>
      </c>
      <c r="AM2700" s="38" t="s">
        <v>6308</v>
      </c>
      <c r="AN2700" s="39" t="s">
        <v>4942</v>
      </c>
    </row>
    <row r="2701" spans="36:40" x14ac:dyDescent="0.25">
      <c r="AJ2701" s="21">
        <v>1808</v>
      </c>
      <c r="AK2701" s="30" t="e">
        <f t="shared" si="120"/>
        <v>#REF!</v>
      </c>
      <c r="AL2701" s="30" t="e">
        <f t="shared" si="119"/>
        <v>#REF!</v>
      </c>
      <c r="AM2701" s="31" t="s">
        <v>4943</v>
      </c>
      <c r="AN2701" s="32" t="s">
        <v>4944</v>
      </c>
    </row>
    <row r="2702" spans="36:40" x14ac:dyDescent="0.25">
      <c r="AJ2702" s="21">
        <v>1808</v>
      </c>
      <c r="AK2702" s="30" t="e">
        <f t="shared" si="120"/>
        <v>#REF!</v>
      </c>
      <c r="AL2702" s="30" t="e">
        <f t="shared" si="119"/>
        <v>#REF!</v>
      </c>
      <c r="AM2702" s="38" t="s">
        <v>126</v>
      </c>
      <c r="AN2702" s="39" t="s">
        <v>4945</v>
      </c>
    </row>
    <row r="2703" spans="36:40" x14ac:dyDescent="0.25">
      <c r="AJ2703" s="21">
        <v>1808</v>
      </c>
      <c r="AK2703" s="30" t="e">
        <f t="shared" si="120"/>
        <v>#REF!</v>
      </c>
      <c r="AL2703" s="30" t="e">
        <f t="shared" si="119"/>
        <v>#REF!</v>
      </c>
      <c r="AM2703" s="31" t="s">
        <v>4946</v>
      </c>
      <c r="AN2703" s="32" t="s">
        <v>4947</v>
      </c>
    </row>
    <row r="2704" spans="36:40" x14ac:dyDescent="0.25">
      <c r="AJ2704" s="21">
        <v>1808</v>
      </c>
      <c r="AK2704" s="30" t="e">
        <f t="shared" si="120"/>
        <v>#REF!</v>
      </c>
      <c r="AL2704" s="30" t="e">
        <f t="shared" si="119"/>
        <v>#REF!</v>
      </c>
      <c r="AM2704" s="38" t="s">
        <v>2753</v>
      </c>
      <c r="AN2704" s="39" t="s">
        <v>4948</v>
      </c>
    </row>
    <row r="2705" spans="36:40" x14ac:dyDescent="0.25">
      <c r="AJ2705" s="21">
        <v>1808</v>
      </c>
      <c r="AK2705" s="30" t="e">
        <f t="shared" si="120"/>
        <v>#REF!</v>
      </c>
      <c r="AL2705" s="30" t="e">
        <f t="shared" si="119"/>
        <v>#REF!</v>
      </c>
      <c r="AM2705" s="31" t="s">
        <v>1984</v>
      </c>
      <c r="AN2705" s="32" t="s">
        <v>4949</v>
      </c>
    </row>
    <row r="2706" spans="36:40" x14ac:dyDescent="0.25">
      <c r="AJ2706" s="21">
        <v>1808</v>
      </c>
      <c r="AK2706" s="30" t="e">
        <f t="shared" si="120"/>
        <v>#REF!</v>
      </c>
      <c r="AL2706" s="30" t="e">
        <f t="shared" si="119"/>
        <v>#REF!</v>
      </c>
      <c r="AM2706" s="38" t="s">
        <v>4950</v>
      </c>
      <c r="AN2706" s="39" t="s">
        <v>4951</v>
      </c>
    </row>
    <row r="2707" spans="36:40" x14ac:dyDescent="0.25">
      <c r="AJ2707" s="21">
        <v>1808</v>
      </c>
      <c r="AK2707" s="30" t="e">
        <f t="shared" si="120"/>
        <v>#REF!</v>
      </c>
      <c r="AL2707" s="30" t="e">
        <f t="shared" si="119"/>
        <v>#REF!</v>
      </c>
      <c r="AM2707" s="31" t="s">
        <v>6309</v>
      </c>
      <c r="AN2707" s="32" t="s">
        <v>4952</v>
      </c>
    </row>
    <row r="2708" spans="36:40" x14ac:dyDescent="0.25">
      <c r="AJ2708" s="21">
        <v>1809</v>
      </c>
      <c r="AK2708" s="30" t="e">
        <f t="shared" si="120"/>
        <v>#REF!</v>
      </c>
      <c r="AL2708" s="30" t="e">
        <f t="shared" si="119"/>
        <v>#REF!</v>
      </c>
      <c r="AM2708" s="38" t="s">
        <v>4953</v>
      </c>
      <c r="AN2708" s="39" t="s">
        <v>4954</v>
      </c>
    </row>
    <row r="2709" spans="36:40" x14ac:dyDescent="0.25">
      <c r="AJ2709" s="21">
        <v>1809</v>
      </c>
      <c r="AK2709" s="30" t="e">
        <f t="shared" si="120"/>
        <v>#REF!</v>
      </c>
      <c r="AL2709" s="30" t="e">
        <f t="shared" si="119"/>
        <v>#REF!</v>
      </c>
      <c r="AM2709" s="31" t="s">
        <v>282</v>
      </c>
      <c r="AN2709" s="32" t="s">
        <v>4955</v>
      </c>
    </row>
    <row r="2710" spans="36:40" x14ac:dyDescent="0.25">
      <c r="AJ2710" s="21">
        <v>1809</v>
      </c>
      <c r="AK2710" s="30" t="e">
        <f t="shared" si="120"/>
        <v>#REF!</v>
      </c>
      <c r="AL2710" s="30" t="e">
        <f t="shared" si="119"/>
        <v>#REF!</v>
      </c>
      <c r="AM2710" s="38" t="s">
        <v>4956</v>
      </c>
      <c r="AN2710" s="39" t="s">
        <v>4957</v>
      </c>
    </row>
    <row r="2711" spans="36:40" x14ac:dyDescent="0.25">
      <c r="AJ2711" s="21">
        <v>1809</v>
      </c>
      <c r="AK2711" s="30" t="e">
        <f t="shared" si="120"/>
        <v>#REF!</v>
      </c>
      <c r="AL2711" s="30" t="e">
        <f t="shared" si="119"/>
        <v>#REF!</v>
      </c>
      <c r="AM2711" s="31" t="s">
        <v>1787</v>
      </c>
      <c r="AN2711" s="32" t="s">
        <v>4958</v>
      </c>
    </row>
    <row r="2712" spans="36:40" x14ac:dyDescent="0.25">
      <c r="AJ2712" s="21">
        <v>1809</v>
      </c>
      <c r="AK2712" s="30" t="e">
        <f t="shared" si="120"/>
        <v>#REF!</v>
      </c>
      <c r="AL2712" s="30" t="e">
        <f t="shared" si="119"/>
        <v>#REF!</v>
      </c>
      <c r="AM2712" s="38" t="s">
        <v>4959</v>
      </c>
      <c r="AN2712" s="39" t="s">
        <v>4960</v>
      </c>
    </row>
    <row r="2713" spans="36:40" x14ac:dyDescent="0.25">
      <c r="AJ2713" s="21">
        <v>1809</v>
      </c>
      <c r="AK2713" s="30" t="e">
        <f t="shared" si="120"/>
        <v>#REF!</v>
      </c>
      <c r="AL2713" s="30" t="e">
        <f t="shared" si="119"/>
        <v>#REF!</v>
      </c>
      <c r="AM2713" s="31" t="s">
        <v>6310</v>
      </c>
      <c r="AN2713" s="32" t="s">
        <v>4961</v>
      </c>
    </row>
    <row r="2714" spans="36:40" x14ac:dyDescent="0.25">
      <c r="AJ2714" s="21">
        <v>1809</v>
      </c>
      <c r="AK2714" s="30" t="e">
        <f t="shared" si="120"/>
        <v>#REF!</v>
      </c>
      <c r="AL2714" s="30" t="e">
        <f t="shared" si="119"/>
        <v>#REF!</v>
      </c>
      <c r="AM2714" s="38" t="s">
        <v>6311</v>
      </c>
      <c r="AN2714" s="39" t="s">
        <v>4962</v>
      </c>
    </row>
    <row r="2715" spans="36:40" x14ac:dyDescent="0.25">
      <c r="AJ2715" s="21">
        <v>1810</v>
      </c>
      <c r="AK2715" s="30" t="e">
        <f t="shared" si="120"/>
        <v>#REF!</v>
      </c>
      <c r="AL2715" s="30" t="e">
        <f t="shared" si="119"/>
        <v>#REF!</v>
      </c>
      <c r="AM2715" s="31" t="s">
        <v>4963</v>
      </c>
      <c r="AN2715" s="32" t="s">
        <v>4964</v>
      </c>
    </row>
    <row r="2716" spans="36:40" x14ac:dyDescent="0.25">
      <c r="AJ2716" s="21">
        <v>1810</v>
      </c>
      <c r="AK2716" s="30" t="e">
        <f t="shared" si="120"/>
        <v>#REF!</v>
      </c>
      <c r="AL2716" s="30" t="e">
        <f t="shared" si="119"/>
        <v>#REF!</v>
      </c>
      <c r="AM2716" s="38" t="s">
        <v>1216</v>
      </c>
      <c r="AN2716" s="39" t="s">
        <v>4965</v>
      </c>
    </row>
    <row r="2717" spans="36:40" x14ac:dyDescent="0.25">
      <c r="AJ2717" s="21">
        <v>1810</v>
      </c>
      <c r="AK2717" s="30" t="e">
        <f t="shared" si="120"/>
        <v>#REF!</v>
      </c>
      <c r="AL2717" s="30" t="e">
        <f t="shared" si="119"/>
        <v>#REF!</v>
      </c>
      <c r="AM2717" s="31" t="s">
        <v>4966</v>
      </c>
      <c r="AN2717" s="32" t="s">
        <v>4967</v>
      </c>
    </row>
    <row r="2718" spans="36:40" x14ac:dyDescent="0.25">
      <c r="AJ2718" s="21">
        <v>1810</v>
      </c>
      <c r="AK2718" s="30" t="e">
        <f t="shared" si="120"/>
        <v>#REF!</v>
      </c>
      <c r="AL2718" s="30" t="e">
        <f t="shared" si="119"/>
        <v>#REF!</v>
      </c>
      <c r="AM2718" s="38" t="s">
        <v>4968</v>
      </c>
      <c r="AN2718" s="39" t="s">
        <v>4969</v>
      </c>
    </row>
    <row r="2719" spans="36:40" x14ac:dyDescent="0.25">
      <c r="AJ2719" s="21">
        <v>1810</v>
      </c>
      <c r="AK2719" s="30" t="e">
        <f t="shared" si="120"/>
        <v>#REF!</v>
      </c>
      <c r="AL2719" s="30" t="e">
        <f t="shared" si="119"/>
        <v>#REF!</v>
      </c>
      <c r="AM2719" s="31" t="s">
        <v>4970</v>
      </c>
      <c r="AN2719" s="32" t="s">
        <v>4971</v>
      </c>
    </row>
    <row r="2720" spans="36:40" x14ac:dyDescent="0.25">
      <c r="AJ2720" s="21">
        <v>1810</v>
      </c>
      <c r="AK2720" s="30" t="e">
        <f t="shared" si="120"/>
        <v>#REF!</v>
      </c>
      <c r="AL2720" s="30" t="e">
        <f t="shared" si="119"/>
        <v>#REF!</v>
      </c>
      <c r="AM2720" s="38" t="s">
        <v>6312</v>
      </c>
      <c r="AN2720" s="39" t="s">
        <v>4972</v>
      </c>
    </row>
    <row r="2721" spans="36:40" x14ac:dyDescent="0.25">
      <c r="AJ2721" s="21">
        <v>1810</v>
      </c>
      <c r="AK2721" s="30" t="e">
        <f t="shared" si="120"/>
        <v>#REF!</v>
      </c>
      <c r="AL2721" s="30" t="e">
        <f t="shared" si="119"/>
        <v>#REF!</v>
      </c>
      <c r="AM2721" s="31" t="s">
        <v>6313</v>
      </c>
      <c r="AN2721" s="32" t="s">
        <v>4973</v>
      </c>
    </row>
    <row r="2722" spans="36:40" x14ac:dyDescent="0.25">
      <c r="AJ2722" s="21">
        <v>1810</v>
      </c>
      <c r="AK2722" s="30" t="e">
        <f t="shared" si="120"/>
        <v>#REF!</v>
      </c>
      <c r="AL2722" s="30" t="e">
        <f t="shared" si="119"/>
        <v>#REF!</v>
      </c>
      <c r="AM2722" s="38" t="s">
        <v>6314</v>
      </c>
      <c r="AN2722" s="39" t="s">
        <v>4974</v>
      </c>
    </row>
    <row r="2723" spans="36:40" x14ac:dyDescent="0.25">
      <c r="AJ2723" s="21">
        <v>1811</v>
      </c>
      <c r="AK2723" s="30" t="e">
        <f t="shared" si="120"/>
        <v>#REF!</v>
      </c>
      <c r="AL2723" s="30" t="e">
        <f t="shared" si="119"/>
        <v>#REF!</v>
      </c>
      <c r="AM2723" s="31" t="s">
        <v>4975</v>
      </c>
      <c r="AN2723" s="32" t="s">
        <v>4976</v>
      </c>
    </row>
    <row r="2724" spans="36:40" x14ac:dyDescent="0.25">
      <c r="AJ2724" s="21">
        <v>1811</v>
      </c>
      <c r="AK2724" s="30" t="e">
        <f t="shared" si="120"/>
        <v>#REF!</v>
      </c>
      <c r="AL2724" s="30" t="e">
        <f t="shared" si="119"/>
        <v>#REF!</v>
      </c>
      <c r="AM2724" s="38" t="s">
        <v>4977</v>
      </c>
      <c r="AN2724" s="39" t="s">
        <v>4978</v>
      </c>
    </row>
    <row r="2725" spans="36:40" x14ac:dyDescent="0.25">
      <c r="AJ2725" s="21">
        <v>1811</v>
      </c>
      <c r="AK2725" s="30" t="e">
        <f t="shared" si="120"/>
        <v>#REF!</v>
      </c>
      <c r="AL2725" s="30" t="e">
        <f t="shared" si="119"/>
        <v>#REF!</v>
      </c>
      <c r="AM2725" s="31" t="s">
        <v>4979</v>
      </c>
      <c r="AN2725" s="32" t="s">
        <v>4980</v>
      </c>
    </row>
    <row r="2726" spans="36:40" x14ac:dyDescent="0.25">
      <c r="AJ2726" s="21">
        <v>1811</v>
      </c>
      <c r="AK2726" s="30" t="e">
        <f t="shared" si="120"/>
        <v>#REF!</v>
      </c>
      <c r="AL2726" s="30" t="e">
        <f t="shared" si="119"/>
        <v>#REF!</v>
      </c>
      <c r="AM2726" s="38" t="s">
        <v>4981</v>
      </c>
      <c r="AN2726" s="39" t="s">
        <v>4982</v>
      </c>
    </row>
    <row r="2727" spans="36:40" x14ac:dyDescent="0.25">
      <c r="AJ2727" s="21">
        <v>1811</v>
      </c>
      <c r="AK2727" s="30" t="e">
        <f t="shared" si="120"/>
        <v>#REF!</v>
      </c>
      <c r="AL2727" s="30" t="e">
        <f t="shared" si="119"/>
        <v>#REF!</v>
      </c>
      <c r="AM2727" s="31" t="s">
        <v>4983</v>
      </c>
      <c r="AN2727" s="32" t="s">
        <v>4984</v>
      </c>
    </row>
    <row r="2728" spans="36:40" x14ac:dyDescent="0.25">
      <c r="AJ2728" s="21">
        <v>1811</v>
      </c>
      <c r="AK2728" s="30" t="e">
        <f t="shared" si="120"/>
        <v>#REF!</v>
      </c>
      <c r="AL2728" s="30" t="e">
        <f t="shared" si="119"/>
        <v>#REF!</v>
      </c>
      <c r="AM2728" s="38" t="s">
        <v>4985</v>
      </c>
      <c r="AN2728" s="39" t="s">
        <v>4986</v>
      </c>
    </row>
    <row r="2729" spans="36:40" x14ac:dyDescent="0.25">
      <c r="AJ2729" s="21">
        <v>1811</v>
      </c>
      <c r="AK2729" s="30" t="e">
        <f t="shared" si="120"/>
        <v>#REF!</v>
      </c>
      <c r="AL2729" s="30" t="e">
        <f t="shared" si="119"/>
        <v>#REF!</v>
      </c>
      <c r="AM2729" s="31" t="s">
        <v>619</v>
      </c>
      <c r="AN2729" s="32" t="s">
        <v>4987</v>
      </c>
    </row>
    <row r="2730" spans="36:40" x14ac:dyDescent="0.25">
      <c r="AJ2730" s="21">
        <v>1811</v>
      </c>
      <c r="AK2730" s="30" t="e">
        <f t="shared" si="120"/>
        <v>#REF!</v>
      </c>
      <c r="AL2730" s="30" t="e">
        <f t="shared" si="119"/>
        <v>#REF!</v>
      </c>
      <c r="AM2730" s="38" t="s">
        <v>4988</v>
      </c>
      <c r="AN2730" s="39" t="s">
        <v>4989</v>
      </c>
    </row>
    <row r="2731" spans="36:40" x14ac:dyDescent="0.25">
      <c r="AJ2731" s="21">
        <v>1811</v>
      </c>
      <c r="AK2731" s="30" t="e">
        <f t="shared" si="120"/>
        <v>#REF!</v>
      </c>
      <c r="AL2731" s="30" t="e">
        <f t="shared" si="119"/>
        <v>#REF!</v>
      </c>
      <c r="AM2731" s="31" t="s">
        <v>4990</v>
      </c>
      <c r="AN2731" s="32" t="s">
        <v>4991</v>
      </c>
    </row>
    <row r="2732" spans="36:40" x14ac:dyDescent="0.25">
      <c r="AJ2732" s="21">
        <v>1811</v>
      </c>
      <c r="AK2732" s="30" t="e">
        <f t="shared" si="120"/>
        <v>#REF!</v>
      </c>
      <c r="AL2732" s="30" t="e">
        <f t="shared" si="119"/>
        <v>#REF!</v>
      </c>
      <c r="AM2732" s="38" t="s">
        <v>6315</v>
      </c>
      <c r="AN2732" s="39" t="s">
        <v>4992</v>
      </c>
    </row>
    <row r="2733" spans="36:40" x14ac:dyDescent="0.25">
      <c r="AJ2733" s="21">
        <v>1811</v>
      </c>
      <c r="AK2733" s="30" t="e">
        <f t="shared" si="120"/>
        <v>#REF!</v>
      </c>
      <c r="AL2733" s="30" t="e">
        <f t="shared" si="119"/>
        <v>#REF!</v>
      </c>
      <c r="AM2733" s="31" t="s">
        <v>6316</v>
      </c>
      <c r="AN2733" s="32" t="s">
        <v>4993</v>
      </c>
    </row>
    <row r="2734" spans="36:40" x14ac:dyDescent="0.25">
      <c r="AJ2734" s="21">
        <v>1812</v>
      </c>
      <c r="AK2734" s="30" t="e">
        <f t="shared" si="120"/>
        <v>#REF!</v>
      </c>
      <c r="AL2734" s="30" t="e">
        <f t="shared" si="119"/>
        <v>#REF!</v>
      </c>
      <c r="AM2734" s="38" t="s">
        <v>4994</v>
      </c>
      <c r="AN2734" s="39" t="s">
        <v>4995</v>
      </c>
    </row>
    <row r="2735" spans="36:40" x14ac:dyDescent="0.25">
      <c r="AJ2735" s="21">
        <v>1812</v>
      </c>
      <c r="AK2735" s="30" t="e">
        <f t="shared" si="120"/>
        <v>#REF!</v>
      </c>
      <c r="AL2735" s="30" t="e">
        <f t="shared" si="119"/>
        <v>#REF!</v>
      </c>
      <c r="AM2735" s="31" t="s">
        <v>4996</v>
      </c>
      <c r="AN2735" s="32" t="s">
        <v>4997</v>
      </c>
    </row>
    <row r="2736" spans="36:40" x14ac:dyDescent="0.25">
      <c r="AJ2736" s="21">
        <v>1812</v>
      </c>
      <c r="AK2736" s="30" t="e">
        <f t="shared" si="120"/>
        <v>#REF!</v>
      </c>
      <c r="AL2736" s="30" t="e">
        <f t="shared" si="119"/>
        <v>#REF!</v>
      </c>
      <c r="AM2736" s="38" t="s">
        <v>4998</v>
      </c>
      <c r="AN2736" s="39" t="s">
        <v>4999</v>
      </c>
    </row>
    <row r="2737" spans="36:40" x14ac:dyDescent="0.25">
      <c r="AJ2737" s="21">
        <v>1812</v>
      </c>
      <c r="AK2737" s="30" t="e">
        <f t="shared" si="120"/>
        <v>#REF!</v>
      </c>
      <c r="AL2737" s="30" t="e">
        <f t="shared" si="119"/>
        <v>#REF!</v>
      </c>
      <c r="AM2737" s="31" t="s">
        <v>5000</v>
      </c>
      <c r="AN2737" s="32" t="s">
        <v>5001</v>
      </c>
    </row>
    <row r="2738" spans="36:40" x14ac:dyDescent="0.25">
      <c r="AJ2738" s="21">
        <v>1812</v>
      </c>
      <c r="AK2738" s="30" t="e">
        <f t="shared" si="120"/>
        <v>#REF!</v>
      </c>
      <c r="AL2738" s="30" t="e">
        <f t="shared" si="119"/>
        <v>#REF!</v>
      </c>
      <c r="AM2738" s="38" t="s">
        <v>1312</v>
      </c>
      <c r="AN2738" s="39" t="s">
        <v>5002</v>
      </c>
    </row>
    <row r="2739" spans="36:40" x14ac:dyDescent="0.25">
      <c r="AJ2739" s="21">
        <v>1812</v>
      </c>
      <c r="AK2739" s="30" t="e">
        <f t="shared" si="120"/>
        <v>#REF!</v>
      </c>
      <c r="AL2739" s="30" t="e">
        <f t="shared" si="119"/>
        <v>#REF!</v>
      </c>
      <c r="AM2739" s="31" t="s">
        <v>6317</v>
      </c>
      <c r="AN2739" s="32" t="s">
        <v>5003</v>
      </c>
    </row>
    <row r="2740" spans="36:40" x14ac:dyDescent="0.25">
      <c r="AJ2740" s="21">
        <v>1812</v>
      </c>
      <c r="AK2740" s="30" t="e">
        <f t="shared" si="120"/>
        <v>#REF!</v>
      </c>
      <c r="AL2740" s="30" t="e">
        <f t="shared" si="119"/>
        <v>#REF!</v>
      </c>
      <c r="AM2740" s="38" t="s">
        <v>6318</v>
      </c>
      <c r="AN2740" s="39" t="s">
        <v>5004</v>
      </c>
    </row>
    <row r="2741" spans="36:40" x14ac:dyDescent="0.25">
      <c r="AJ2741" s="21">
        <v>1813</v>
      </c>
      <c r="AK2741" s="30" t="e">
        <f t="shared" si="120"/>
        <v>#REF!</v>
      </c>
      <c r="AL2741" s="30" t="e">
        <f t="shared" si="119"/>
        <v>#REF!</v>
      </c>
      <c r="AM2741" s="31" t="s">
        <v>5005</v>
      </c>
      <c r="AN2741" s="32" t="s">
        <v>5006</v>
      </c>
    </row>
    <row r="2742" spans="36:40" x14ac:dyDescent="0.25">
      <c r="AJ2742" s="21">
        <v>1813</v>
      </c>
      <c r="AK2742" s="30" t="e">
        <f t="shared" si="120"/>
        <v>#REF!</v>
      </c>
      <c r="AL2742" s="30" t="e">
        <f t="shared" si="119"/>
        <v>#REF!</v>
      </c>
      <c r="AM2742" s="38" t="s">
        <v>5007</v>
      </c>
      <c r="AN2742" s="39" t="s">
        <v>5008</v>
      </c>
    </row>
    <row r="2743" spans="36:40" x14ac:dyDescent="0.25">
      <c r="AJ2743" s="21">
        <v>1813</v>
      </c>
      <c r="AK2743" s="30" t="e">
        <f t="shared" si="120"/>
        <v>#REF!</v>
      </c>
      <c r="AL2743" s="30" t="e">
        <f t="shared" si="119"/>
        <v>#REF!</v>
      </c>
      <c r="AM2743" s="31" t="s">
        <v>5009</v>
      </c>
      <c r="AN2743" s="32" t="s">
        <v>5010</v>
      </c>
    </row>
    <row r="2744" spans="36:40" x14ac:dyDescent="0.25">
      <c r="AJ2744" s="21">
        <v>1813</v>
      </c>
      <c r="AK2744" s="30" t="e">
        <f t="shared" si="120"/>
        <v>#REF!</v>
      </c>
      <c r="AL2744" s="30" t="e">
        <f t="shared" si="119"/>
        <v>#REF!</v>
      </c>
      <c r="AM2744" s="38" t="s">
        <v>172</v>
      </c>
      <c r="AN2744" s="39" t="s">
        <v>5011</v>
      </c>
    </row>
    <row r="2745" spans="36:40" x14ac:dyDescent="0.25">
      <c r="AJ2745" s="21">
        <v>1813</v>
      </c>
      <c r="AK2745" s="30" t="e">
        <f t="shared" si="120"/>
        <v>#REF!</v>
      </c>
      <c r="AL2745" s="30" t="e">
        <f t="shared" si="119"/>
        <v>#REF!</v>
      </c>
      <c r="AM2745" s="31" t="s">
        <v>5012</v>
      </c>
      <c r="AN2745" s="32" t="s">
        <v>5013</v>
      </c>
    </row>
    <row r="2746" spans="36:40" x14ac:dyDescent="0.25">
      <c r="AJ2746" s="21">
        <v>1813</v>
      </c>
      <c r="AK2746" s="30" t="e">
        <f t="shared" si="120"/>
        <v>#REF!</v>
      </c>
      <c r="AL2746" s="30" t="e">
        <f t="shared" si="119"/>
        <v>#REF!</v>
      </c>
      <c r="AM2746" s="38" t="s">
        <v>5014</v>
      </c>
      <c r="AN2746" s="39" t="s">
        <v>5015</v>
      </c>
    </row>
    <row r="2747" spans="36:40" x14ac:dyDescent="0.25">
      <c r="AJ2747" s="21">
        <v>1813</v>
      </c>
      <c r="AK2747" s="30" t="e">
        <f t="shared" si="120"/>
        <v>#REF!</v>
      </c>
      <c r="AL2747" s="30" t="e">
        <f t="shared" si="119"/>
        <v>#REF!</v>
      </c>
      <c r="AM2747" s="31" t="s">
        <v>5016</v>
      </c>
      <c r="AN2747" s="32" t="s">
        <v>5017</v>
      </c>
    </row>
    <row r="2748" spans="36:40" x14ac:dyDescent="0.25">
      <c r="AJ2748" s="21">
        <v>1813</v>
      </c>
      <c r="AK2748" s="30" t="e">
        <f t="shared" si="120"/>
        <v>#REF!</v>
      </c>
      <c r="AL2748" s="30" t="e">
        <f t="shared" si="119"/>
        <v>#REF!</v>
      </c>
      <c r="AM2748" s="38" t="s">
        <v>6319</v>
      </c>
      <c r="AN2748" s="39" t="s">
        <v>5018</v>
      </c>
    </row>
    <row r="2749" spans="36:40" x14ac:dyDescent="0.25">
      <c r="AJ2749" s="21">
        <v>1813</v>
      </c>
      <c r="AK2749" s="30" t="e">
        <f t="shared" si="120"/>
        <v>#REF!</v>
      </c>
      <c r="AL2749" s="30" t="e">
        <f t="shared" si="119"/>
        <v>#REF!</v>
      </c>
      <c r="AM2749" s="31" t="s">
        <v>6320</v>
      </c>
      <c r="AN2749" s="32" t="s">
        <v>5019</v>
      </c>
    </row>
    <row r="2750" spans="36:40" x14ac:dyDescent="0.25">
      <c r="AJ2750" s="21">
        <v>1813</v>
      </c>
      <c r="AK2750" s="30" t="e">
        <f t="shared" si="120"/>
        <v>#REF!</v>
      </c>
      <c r="AL2750" s="30" t="e">
        <f t="shared" si="119"/>
        <v>#REF!</v>
      </c>
      <c r="AM2750" s="38" t="s">
        <v>6321</v>
      </c>
      <c r="AN2750" s="39" t="s">
        <v>5020</v>
      </c>
    </row>
    <row r="2751" spans="36:40" x14ac:dyDescent="0.25">
      <c r="AJ2751" s="21">
        <v>1813</v>
      </c>
      <c r="AK2751" s="30" t="e">
        <f t="shared" si="120"/>
        <v>#REF!</v>
      </c>
      <c r="AL2751" s="30" t="e">
        <f t="shared" si="119"/>
        <v>#REF!</v>
      </c>
      <c r="AM2751" s="31" t="s">
        <v>6322</v>
      </c>
      <c r="AN2751" s="32" t="s">
        <v>5021</v>
      </c>
    </row>
    <row r="2752" spans="36:40" x14ac:dyDescent="0.25">
      <c r="AJ2752" s="21">
        <v>1814</v>
      </c>
      <c r="AK2752" s="30" t="e">
        <f t="shared" si="120"/>
        <v>#REF!</v>
      </c>
      <c r="AL2752" s="30" t="e">
        <f t="shared" si="119"/>
        <v>#REF!</v>
      </c>
      <c r="AM2752" s="38" t="s">
        <v>5022</v>
      </c>
      <c r="AN2752" s="39" t="s">
        <v>5023</v>
      </c>
    </row>
    <row r="2753" spans="36:40" x14ac:dyDescent="0.25">
      <c r="AJ2753" s="21">
        <v>1814</v>
      </c>
      <c r="AK2753" s="30" t="e">
        <f t="shared" si="120"/>
        <v>#REF!</v>
      </c>
      <c r="AL2753" s="30" t="e">
        <f t="shared" si="119"/>
        <v>#REF!</v>
      </c>
      <c r="AM2753" s="31" t="s">
        <v>4840</v>
      </c>
      <c r="AN2753" s="32" t="s">
        <v>5024</v>
      </c>
    </row>
    <row r="2754" spans="36:40" x14ac:dyDescent="0.25">
      <c r="AJ2754" s="21">
        <v>1814</v>
      </c>
      <c r="AK2754" s="30" t="e">
        <f t="shared" si="120"/>
        <v>#REF!</v>
      </c>
      <c r="AL2754" s="30" t="e">
        <f t="shared" ref="AL2754:AL2817" si="121">CONCATENATE(AJ2754,AK2754)</f>
        <v>#REF!</v>
      </c>
      <c r="AM2754" s="38" t="s">
        <v>5025</v>
      </c>
      <c r="AN2754" s="39" t="s">
        <v>5026</v>
      </c>
    </row>
    <row r="2755" spans="36:40" x14ac:dyDescent="0.25">
      <c r="AJ2755" s="21">
        <v>1814</v>
      </c>
      <c r="AK2755" s="30" t="e">
        <f t="shared" ref="AK2755:AK2818" si="122">AK2754+1</f>
        <v>#REF!</v>
      </c>
      <c r="AL2755" s="30" t="e">
        <f t="shared" si="121"/>
        <v>#REF!</v>
      </c>
      <c r="AM2755" s="31" t="s">
        <v>6323</v>
      </c>
      <c r="AN2755" s="32" t="s">
        <v>5027</v>
      </c>
    </row>
    <row r="2756" spans="36:40" x14ac:dyDescent="0.25">
      <c r="AJ2756" s="21">
        <v>1814</v>
      </c>
      <c r="AK2756" s="30" t="e">
        <f t="shared" si="122"/>
        <v>#REF!</v>
      </c>
      <c r="AL2756" s="30" t="e">
        <f t="shared" si="121"/>
        <v>#REF!</v>
      </c>
      <c r="AM2756" s="38" t="s">
        <v>6324</v>
      </c>
      <c r="AN2756" s="39" t="s">
        <v>5028</v>
      </c>
    </row>
    <row r="2757" spans="36:40" x14ac:dyDescent="0.25">
      <c r="AJ2757" s="21">
        <v>1814</v>
      </c>
      <c r="AK2757" s="30" t="e">
        <f t="shared" si="122"/>
        <v>#REF!</v>
      </c>
      <c r="AL2757" s="30" t="e">
        <f t="shared" si="121"/>
        <v>#REF!</v>
      </c>
      <c r="AM2757" s="31" t="s">
        <v>6325</v>
      </c>
      <c r="AN2757" s="32" t="s">
        <v>5029</v>
      </c>
    </row>
    <row r="2758" spans="36:40" x14ac:dyDescent="0.25">
      <c r="AJ2758" s="21">
        <v>1815</v>
      </c>
      <c r="AK2758" s="30" t="e">
        <f t="shared" si="122"/>
        <v>#REF!</v>
      </c>
      <c r="AL2758" s="30" t="e">
        <f t="shared" si="121"/>
        <v>#REF!</v>
      </c>
      <c r="AM2758" s="38" t="s">
        <v>5030</v>
      </c>
      <c r="AN2758" s="39" t="s">
        <v>5031</v>
      </c>
    </row>
    <row r="2759" spans="36:40" x14ac:dyDescent="0.25">
      <c r="AJ2759" s="21">
        <v>1815</v>
      </c>
      <c r="AK2759" s="30" t="e">
        <f t="shared" si="122"/>
        <v>#REF!</v>
      </c>
      <c r="AL2759" s="30" t="e">
        <f t="shared" si="121"/>
        <v>#REF!</v>
      </c>
      <c r="AM2759" s="31" t="s">
        <v>5032</v>
      </c>
      <c r="AN2759" s="32" t="s">
        <v>5033</v>
      </c>
    </row>
    <row r="2760" spans="36:40" x14ac:dyDescent="0.25">
      <c r="AJ2760" s="21">
        <v>1815</v>
      </c>
      <c r="AK2760" s="30" t="e">
        <f t="shared" si="122"/>
        <v>#REF!</v>
      </c>
      <c r="AL2760" s="30" t="e">
        <f t="shared" si="121"/>
        <v>#REF!</v>
      </c>
      <c r="AM2760" s="38" t="s">
        <v>5034</v>
      </c>
      <c r="AN2760" s="39" t="s">
        <v>5035</v>
      </c>
    </row>
    <row r="2761" spans="36:40" x14ac:dyDescent="0.25">
      <c r="AJ2761" s="21">
        <v>1815</v>
      </c>
      <c r="AK2761" s="30" t="e">
        <f t="shared" si="122"/>
        <v>#REF!</v>
      </c>
      <c r="AL2761" s="30" t="e">
        <f t="shared" si="121"/>
        <v>#REF!</v>
      </c>
      <c r="AM2761" s="31" t="s">
        <v>5036</v>
      </c>
      <c r="AN2761" s="32" t="s">
        <v>5037</v>
      </c>
    </row>
    <row r="2762" spans="36:40" x14ac:dyDescent="0.25">
      <c r="AJ2762" s="21">
        <v>1815</v>
      </c>
      <c r="AK2762" s="30" t="e">
        <f t="shared" si="122"/>
        <v>#REF!</v>
      </c>
      <c r="AL2762" s="30" t="e">
        <f t="shared" si="121"/>
        <v>#REF!</v>
      </c>
      <c r="AM2762" s="38" t="s">
        <v>5038</v>
      </c>
      <c r="AN2762" s="39" t="s">
        <v>5039</v>
      </c>
    </row>
    <row r="2763" spans="36:40" x14ac:dyDescent="0.25">
      <c r="AJ2763" s="21">
        <v>1815</v>
      </c>
      <c r="AK2763" s="30" t="e">
        <f t="shared" si="122"/>
        <v>#REF!</v>
      </c>
      <c r="AL2763" s="30" t="e">
        <f t="shared" si="121"/>
        <v>#REF!</v>
      </c>
      <c r="AM2763" s="31" t="s">
        <v>5040</v>
      </c>
      <c r="AN2763" s="32" t="s">
        <v>5041</v>
      </c>
    </row>
    <row r="2764" spans="36:40" x14ac:dyDescent="0.25">
      <c r="AJ2764" s="21">
        <v>1815</v>
      </c>
      <c r="AK2764" s="30" t="e">
        <f t="shared" si="122"/>
        <v>#REF!</v>
      </c>
      <c r="AL2764" s="30" t="e">
        <f t="shared" si="121"/>
        <v>#REF!</v>
      </c>
      <c r="AM2764" s="38" t="s">
        <v>5042</v>
      </c>
      <c r="AN2764" s="39" t="s">
        <v>5043</v>
      </c>
    </row>
    <row r="2765" spans="36:40" x14ac:dyDescent="0.25">
      <c r="AJ2765" s="21">
        <v>1815</v>
      </c>
      <c r="AK2765" s="30" t="e">
        <f t="shared" si="122"/>
        <v>#REF!</v>
      </c>
      <c r="AL2765" s="30" t="e">
        <f t="shared" si="121"/>
        <v>#REF!</v>
      </c>
      <c r="AM2765" s="31" t="s">
        <v>5044</v>
      </c>
      <c r="AN2765" s="32" t="s">
        <v>5045</v>
      </c>
    </row>
    <row r="2766" spans="36:40" x14ac:dyDescent="0.25">
      <c r="AJ2766" s="21">
        <v>1815</v>
      </c>
      <c r="AK2766" s="30" t="e">
        <f t="shared" si="122"/>
        <v>#REF!</v>
      </c>
      <c r="AL2766" s="30" t="e">
        <f t="shared" si="121"/>
        <v>#REF!</v>
      </c>
      <c r="AM2766" s="38" t="s">
        <v>6326</v>
      </c>
      <c r="AN2766" s="39" t="s">
        <v>5046</v>
      </c>
    </row>
    <row r="2767" spans="36:40" x14ac:dyDescent="0.25">
      <c r="AJ2767" s="21">
        <v>1815</v>
      </c>
      <c r="AK2767" s="30" t="e">
        <f t="shared" si="122"/>
        <v>#REF!</v>
      </c>
      <c r="AL2767" s="30" t="e">
        <f t="shared" si="121"/>
        <v>#REF!</v>
      </c>
      <c r="AM2767" s="31" t="s">
        <v>6327</v>
      </c>
      <c r="AN2767" s="32" t="s">
        <v>5047</v>
      </c>
    </row>
    <row r="2768" spans="36:40" x14ac:dyDescent="0.25">
      <c r="AJ2768" s="21">
        <v>1815</v>
      </c>
      <c r="AK2768" s="30" t="e">
        <f t="shared" si="122"/>
        <v>#REF!</v>
      </c>
      <c r="AL2768" s="30" t="e">
        <f t="shared" si="121"/>
        <v>#REF!</v>
      </c>
      <c r="AM2768" s="38" t="s">
        <v>6328</v>
      </c>
      <c r="AN2768" s="39" t="s">
        <v>5048</v>
      </c>
    </row>
    <row r="2769" spans="36:40" x14ac:dyDescent="0.25">
      <c r="AJ2769" s="21">
        <v>1816</v>
      </c>
      <c r="AK2769" s="30" t="e">
        <f t="shared" si="122"/>
        <v>#REF!</v>
      </c>
      <c r="AL2769" s="30" t="e">
        <f t="shared" si="121"/>
        <v>#REF!</v>
      </c>
      <c r="AM2769" s="31" t="s">
        <v>5049</v>
      </c>
      <c r="AN2769" s="32" t="s">
        <v>5050</v>
      </c>
    </row>
    <row r="2770" spans="36:40" x14ac:dyDescent="0.25">
      <c r="AJ2770" s="21">
        <v>1816</v>
      </c>
      <c r="AK2770" s="30" t="e">
        <f t="shared" si="122"/>
        <v>#REF!</v>
      </c>
      <c r="AL2770" s="30" t="e">
        <f t="shared" si="121"/>
        <v>#REF!</v>
      </c>
      <c r="AM2770" s="38" t="s">
        <v>5051</v>
      </c>
      <c r="AN2770" s="39" t="s">
        <v>5052</v>
      </c>
    </row>
    <row r="2771" spans="36:40" x14ac:dyDescent="0.25">
      <c r="AJ2771" s="21">
        <v>1816</v>
      </c>
      <c r="AK2771" s="30" t="e">
        <f t="shared" si="122"/>
        <v>#REF!</v>
      </c>
      <c r="AL2771" s="30" t="e">
        <f t="shared" si="121"/>
        <v>#REF!</v>
      </c>
      <c r="AM2771" s="31" t="s">
        <v>5053</v>
      </c>
      <c r="AN2771" s="32" t="s">
        <v>5054</v>
      </c>
    </row>
    <row r="2772" spans="36:40" x14ac:dyDescent="0.25">
      <c r="AJ2772" s="21">
        <v>1816</v>
      </c>
      <c r="AK2772" s="30" t="e">
        <f t="shared" si="122"/>
        <v>#REF!</v>
      </c>
      <c r="AL2772" s="30" t="e">
        <f t="shared" si="121"/>
        <v>#REF!</v>
      </c>
      <c r="AM2772" s="38" t="s">
        <v>5055</v>
      </c>
      <c r="AN2772" s="39" t="s">
        <v>5056</v>
      </c>
    </row>
    <row r="2773" spans="36:40" x14ac:dyDescent="0.25">
      <c r="AJ2773" s="21">
        <v>1816</v>
      </c>
      <c r="AK2773" s="30" t="e">
        <f t="shared" si="122"/>
        <v>#REF!</v>
      </c>
      <c r="AL2773" s="30" t="e">
        <f t="shared" si="121"/>
        <v>#REF!</v>
      </c>
      <c r="AM2773" s="31" t="s">
        <v>4494</v>
      </c>
      <c r="AN2773" s="32" t="s">
        <v>5057</v>
      </c>
    </row>
    <row r="2774" spans="36:40" x14ac:dyDescent="0.25">
      <c r="AJ2774" s="21">
        <v>1816</v>
      </c>
      <c r="AK2774" s="30" t="e">
        <f t="shared" si="122"/>
        <v>#REF!</v>
      </c>
      <c r="AL2774" s="30" t="e">
        <f t="shared" si="121"/>
        <v>#REF!</v>
      </c>
      <c r="AM2774" s="38" t="s">
        <v>5058</v>
      </c>
      <c r="AN2774" s="39" t="s">
        <v>5059</v>
      </c>
    </row>
    <row r="2775" spans="36:40" x14ac:dyDescent="0.25">
      <c r="AJ2775" s="21">
        <v>1816</v>
      </c>
      <c r="AK2775" s="30" t="e">
        <f t="shared" si="122"/>
        <v>#REF!</v>
      </c>
      <c r="AL2775" s="30" t="e">
        <f t="shared" si="121"/>
        <v>#REF!</v>
      </c>
      <c r="AM2775" s="31" t="s">
        <v>5060</v>
      </c>
      <c r="AN2775" s="32" t="s">
        <v>5061</v>
      </c>
    </row>
    <row r="2776" spans="36:40" x14ac:dyDescent="0.25">
      <c r="AJ2776" s="21">
        <v>1816</v>
      </c>
      <c r="AK2776" s="30" t="e">
        <f t="shared" si="122"/>
        <v>#REF!</v>
      </c>
      <c r="AL2776" s="30" t="e">
        <f t="shared" si="121"/>
        <v>#REF!</v>
      </c>
      <c r="AM2776" s="38" t="s">
        <v>5062</v>
      </c>
      <c r="AN2776" s="39" t="s">
        <v>5063</v>
      </c>
    </row>
    <row r="2777" spans="36:40" x14ac:dyDescent="0.25">
      <c r="AJ2777" s="21">
        <v>1816</v>
      </c>
      <c r="AK2777" s="30" t="e">
        <f t="shared" si="122"/>
        <v>#REF!</v>
      </c>
      <c r="AL2777" s="30" t="e">
        <f t="shared" si="121"/>
        <v>#REF!</v>
      </c>
      <c r="AM2777" s="31" t="s">
        <v>3482</v>
      </c>
      <c r="AN2777" s="32" t="s">
        <v>5064</v>
      </c>
    </row>
    <row r="2778" spans="36:40" x14ac:dyDescent="0.25">
      <c r="AJ2778" s="21">
        <v>1816</v>
      </c>
      <c r="AK2778" s="30" t="e">
        <f t="shared" si="122"/>
        <v>#REF!</v>
      </c>
      <c r="AL2778" s="30" t="e">
        <f t="shared" si="121"/>
        <v>#REF!</v>
      </c>
      <c r="AM2778" s="38" t="s">
        <v>5065</v>
      </c>
      <c r="AN2778" s="39" t="s">
        <v>5066</v>
      </c>
    </row>
    <row r="2779" spans="36:40" x14ac:dyDescent="0.25">
      <c r="AJ2779" s="21">
        <v>1816</v>
      </c>
      <c r="AK2779" s="30" t="e">
        <f t="shared" si="122"/>
        <v>#REF!</v>
      </c>
      <c r="AL2779" s="30" t="e">
        <f t="shared" si="121"/>
        <v>#REF!</v>
      </c>
      <c r="AM2779" s="31" t="s">
        <v>6329</v>
      </c>
      <c r="AN2779" s="32" t="s">
        <v>5067</v>
      </c>
    </row>
    <row r="2780" spans="36:40" x14ac:dyDescent="0.25">
      <c r="AJ2780" s="21">
        <v>1816</v>
      </c>
      <c r="AK2780" s="30" t="e">
        <f t="shared" si="122"/>
        <v>#REF!</v>
      </c>
      <c r="AL2780" s="30" t="e">
        <f t="shared" si="121"/>
        <v>#REF!</v>
      </c>
      <c r="AM2780" s="38" t="s">
        <v>6330</v>
      </c>
      <c r="AN2780" s="39" t="s">
        <v>5068</v>
      </c>
    </row>
    <row r="2781" spans="36:40" x14ac:dyDescent="0.25">
      <c r="AJ2781" s="21">
        <v>1816</v>
      </c>
      <c r="AK2781" s="30" t="e">
        <f t="shared" si="122"/>
        <v>#REF!</v>
      </c>
      <c r="AL2781" s="30" t="e">
        <f t="shared" si="121"/>
        <v>#REF!</v>
      </c>
      <c r="AM2781" s="31" t="s">
        <v>6331</v>
      </c>
      <c r="AN2781" s="32" t="s">
        <v>5069</v>
      </c>
    </row>
    <row r="2782" spans="36:40" x14ac:dyDescent="0.25">
      <c r="AJ2782" s="21">
        <v>1816</v>
      </c>
      <c r="AK2782" s="30" t="e">
        <f t="shared" si="122"/>
        <v>#REF!</v>
      </c>
      <c r="AL2782" s="30" t="e">
        <f t="shared" si="121"/>
        <v>#REF!</v>
      </c>
      <c r="AM2782" s="38" t="s">
        <v>6332</v>
      </c>
      <c r="AN2782" s="39" t="s">
        <v>5070</v>
      </c>
    </row>
    <row r="2783" spans="36:40" x14ac:dyDescent="0.25">
      <c r="AJ2783" s="21">
        <v>1817</v>
      </c>
      <c r="AK2783" s="30" t="e">
        <f t="shared" si="122"/>
        <v>#REF!</v>
      </c>
      <c r="AL2783" s="30" t="e">
        <f t="shared" si="121"/>
        <v>#REF!</v>
      </c>
      <c r="AM2783" s="31" t="s">
        <v>5071</v>
      </c>
      <c r="AN2783" s="32" t="s">
        <v>5072</v>
      </c>
    </row>
    <row r="2784" spans="36:40" x14ac:dyDescent="0.25">
      <c r="AJ2784" s="21">
        <v>1817</v>
      </c>
      <c r="AK2784" s="30" t="e">
        <f t="shared" si="122"/>
        <v>#REF!</v>
      </c>
      <c r="AL2784" s="30" t="e">
        <f t="shared" si="121"/>
        <v>#REF!</v>
      </c>
      <c r="AM2784" s="38" t="s">
        <v>5073</v>
      </c>
      <c r="AN2784" s="39" t="s">
        <v>5074</v>
      </c>
    </row>
    <row r="2785" spans="36:40" x14ac:dyDescent="0.25">
      <c r="AJ2785" s="21">
        <v>1817</v>
      </c>
      <c r="AK2785" s="30" t="e">
        <f t="shared" si="122"/>
        <v>#REF!</v>
      </c>
      <c r="AL2785" s="30" t="e">
        <f t="shared" si="121"/>
        <v>#REF!</v>
      </c>
      <c r="AM2785" s="31" t="s">
        <v>5075</v>
      </c>
      <c r="AN2785" s="32" t="s">
        <v>5076</v>
      </c>
    </row>
    <row r="2786" spans="36:40" x14ac:dyDescent="0.25">
      <c r="AJ2786" s="21">
        <v>1817</v>
      </c>
      <c r="AK2786" s="30" t="e">
        <f t="shared" si="122"/>
        <v>#REF!</v>
      </c>
      <c r="AL2786" s="30" t="e">
        <f t="shared" si="121"/>
        <v>#REF!</v>
      </c>
      <c r="AM2786" s="38" t="s">
        <v>2310</v>
      </c>
      <c r="AN2786" s="39" t="s">
        <v>5077</v>
      </c>
    </row>
    <row r="2787" spans="36:40" x14ac:dyDescent="0.25">
      <c r="AJ2787" s="21">
        <v>1817</v>
      </c>
      <c r="AK2787" s="30" t="e">
        <f t="shared" si="122"/>
        <v>#REF!</v>
      </c>
      <c r="AL2787" s="30" t="e">
        <f t="shared" si="121"/>
        <v>#REF!</v>
      </c>
      <c r="AM2787" s="31" t="s">
        <v>5078</v>
      </c>
      <c r="AN2787" s="32" t="s">
        <v>5079</v>
      </c>
    </row>
    <row r="2788" spans="36:40" x14ac:dyDescent="0.25">
      <c r="AJ2788" s="21">
        <v>1817</v>
      </c>
      <c r="AK2788" s="30" t="e">
        <f t="shared" si="122"/>
        <v>#REF!</v>
      </c>
      <c r="AL2788" s="30" t="e">
        <f t="shared" si="121"/>
        <v>#REF!</v>
      </c>
      <c r="AM2788" s="38" t="s">
        <v>310</v>
      </c>
      <c r="AN2788" s="39" t="s">
        <v>5080</v>
      </c>
    </row>
    <row r="2789" spans="36:40" x14ac:dyDescent="0.25">
      <c r="AJ2789" s="21">
        <v>1817</v>
      </c>
      <c r="AK2789" s="30" t="e">
        <f t="shared" si="122"/>
        <v>#REF!</v>
      </c>
      <c r="AL2789" s="30" t="e">
        <f t="shared" si="121"/>
        <v>#REF!</v>
      </c>
      <c r="AM2789" s="31" t="s">
        <v>5081</v>
      </c>
      <c r="AN2789" s="32" t="s">
        <v>5082</v>
      </c>
    </row>
    <row r="2790" spans="36:40" x14ac:dyDescent="0.25">
      <c r="AJ2790" s="21">
        <v>1817</v>
      </c>
      <c r="AK2790" s="30" t="e">
        <f t="shared" si="122"/>
        <v>#REF!</v>
      </c>
      <c r="AL2790" s="30" t="e">
        <f t="shared" si="121"/>
        <v>#REF!</v>
      </c>
      <c r="AM2790" s="38" t="s">
        <v>6333</v>
      </c>
      <c r="AN2790" s="39" t="s">
        <v>5083</v>
      </c>
    </row>
    <row r="2791" spans="36:40" x14ac:dyDescent="0.25">
      <c r="AJ2791" s="21">
        <v>1817</v>
      </c>
      <c r="AK2791" s="30" t="e">
        <f t="shared" si="122"/>
        <v>#REF!</v>
      </c>
      <c r="AL2791" s="30" t="e">
        <f t="shared" si="121"/>
        <v>#REF!</v>
      </c>
      <c r="AM2791" s="31" t="s">
        <v>6334</v>
      </c>
      <c r="AN2791" s="32" t="s">
        <v>5084</v>
      </c>
    </row>
    <row r="2792" spans="36:40" x14ac:dyDescent="0.25">
      <c r="AJ2792" s="21">
        <v>1818</v>
      </c>
      <c r="AK2792" s="30" t="e">
        <f t="shared" si="122"/>
        <v>#REF!</v>
      </c>
      <c r="AL2792" s="30" t="e">
        <f t="shared" si="121"/>
        <v>#REF!</v>
      </c>
      <c r="AM2792" s="38" t="s">
        <v>5085</v>
      </c>
      <c r="AN2792" s="39" t="s">
        <v>5086</v>
      </c>
    </row>
    <row r="2793" spans="36:40" x14ac:dyDescent="0.25">
      <c r="AJ2793" s="21">
        <v>1818</v>
      </c>
      <c r="AK2793" s="30" t="e">
        <f t="shared" si="122"/>
        <v>#REF!</v>
      </c>
      <c r="AL2793" s="30" t="e">
        <f t="shared" si="121"/>
        <v>#REF!</v>
      </c>
      <c r="AM2793" s="31" t="s">
        <v>5087</v>
      </c>
      <c r="AN2793" s="32" t="s">
        <v>5088</v>
      </c>
    </row>
    <row r="2794" spans="36:40" x14ac:dyDescent="0.25">
      <c r="AJ2794" s="21">
        <v>1818</v>
      </c>
      <c r="AK2794" s="30" t="e">
        <f t="shared" si="122"/>
        <v>#REF!</v>
      </c>
      <c r="AL2794" s="30" t="e">
        <f t="shared" si="121"/>
        <v>#REF!</v>
      </c>
      <c r="AM2794" s="38" t="s">
        <v>5089</v>
      </c>
      <c r="AN2794" s="39" t="s">
        <v>5090</v>
      </c>
    </row>
    <row r="2795" spans="36:40" x14ac:dyDescent="0.25">
      <c r="AJ2795" s="21">
        <v>1818</v>
      </c>
      <c r="AK2795" s="30" t="e">
        <f t="shared" si="122"/>
        <v>#REF!</v>
      </c>
      <c r="AL2795" s="30" t="e">
        <f t="shared" si="121"/>
        <v>#REF!</v>
      </c>
      <c r="AM2795" s="31" t="s">
        <v>4268</v>
      </c>
      <c r="AN2795" s="32" t="s">
        <v>5091</v>
      </c>
    </row>
    <row r="2796" spans="36:40" x14ac:dyDescent="0.25">
      <c r="AJ2796" s="21">
        <v>1818</v>
      </c>
      <c r="AK2796" s="30" t="e">
        <f t="shared" si="122"/>
        <v>#REF!</v>
      </c>
      <c r="AL2796" s="30" t="e">
        <f t="shared" si="121"/>
        <v>#REF!</v>
      </c>
      <c r="AM2796" s="38" t="s">
        <v>1093</v>
      </c>
      <c r="AN2796" s="39" t="s">
        <v>5092</v>
      </c>
    </row>
    <row r="2797" spans="36:40" x14ac:dyDescent="0.25">
      <c r="AJ2797" s="21">
        <v>1818</v>
      </c>
      <c r="AK2797" s="30" t="e">
        <f t="shared" si="122"/>
        <v>#REF!</v>
      </c>
      <c r="AL2797" s="30" t="e">
        <f t="shared" si="121"/>
        <v>#REF!</v>
      </c>
      <c r="AM2797" s="31" t="s">
        <v>5093</v>
      </c>
      <c r="AN2797" s="32" t="s">
        <v>5094</v>
      </c>
    </row>
    <row r="2798" spans="36:40" x14ac:dyDescent="0.25">
      <c r="AJ2798" s="21">
        <v>1818</v>
      </c>
      <c r="AK2798" s="30" t="e">
        <f t="shared" si="122"/>
        <v>#REF!</v>
      </c>
      <c r="AL2798" s="30" t="e">
        <f t="shared" si="121"/>
        <v>#REF!</v>
      </c>
      <c r="AM2798" s="38" t="s">
        <v>5095</v>
      </c>
      <c r="AN2798" s="39" t="s">
        <v>5096</v>
      </c>
    </row>
    <row r="2799" spans="36:40" x14ac:dyDescent="0.25">
      <c r="AJ2799" s="21">
        <v>1818</v>
      </c>
      <c r="AK2799" s="30" t="e">
        <f t="shared" si="122"/>
        <v>#REF!</v>
      </c>
      <c r="AL2799" s="30" t="e">
        <f t="shared" si="121"/>
        <v>#REF!</v>
      </c>
      <c r="AM2799" s="31" t="s">
        <v>5097</v>
      </c>
      <c r="AN2799" s="32" t="s">
        <v>5098</v>
      </c>
    </row>
    <row r="2800" spans="36:40" x14ac:dyDescent="0.25">
      <c r="AJ2800" s="21">
        <v>1818</v>
      </c>
      <c r="AK2800" s="30" t="e">
        <f t="shared" si="122"/>
        <v>#REF!</v>
      </c>
      <c r="AL2800" s="30" t="e">
        <f t="shared" si="121"/>
        <v>#REF!</v>
      </c>
      <c r="AM2800" s="38" t="s">
        <v>4619</v>
      </c>
      <c r="AN2800" s="39" t="s">
        <v>5099</v>
      </c>
    </row>
    <row r="2801" spans="36:40" x14ac:dyDescent="0.25">
      <c r="AJ2801" s="21">
        <v>1818</v>
      </c>
      <c r="AK2801" s="30" t="e">
        <f t="shared" si="122"/>
        <v>#REF!</v>
      </c>
      <c r="AL2801" s="30" t="e">
        <f t="shared" si="121"/>
        <v>#REF!</v>
      </c>
      <c r="AM2801" s="31" t="s">
        <v>6335</v>
      </c>
      <c r="AN2801" s="32" t="s">
        <v>5100</v>
      </c>
    </row>
    <row r="2802" spans="36:40" x14ac:dyDescent="0.25">
      <c r="AJ2802" s="21">
        <v>1818</v>
      </c>
      <c r="AK2802" s="30" t="e">
        <f t="shared" si="122"/>
        <v>#REF!</v>
      </c>
      <c r="AL2802" s="30" t="e">
        <f t="shared" si="121"/>
        <v>#REF!</v>
      </c>
      <c r="AM2802" s="38" t="s">
        <v>6336</v>
      </c>
      <c r="AN2802" s="39" t="s">
        <v>5101</v>
      </c>
    </row>
    <row r="2803" spans="36:40" x14ac:dyDescent="0.25">
      <c r="AJ2803" s="21">
        <v>1818</v>
      </c>
      <c r="AK2803" s="30" t="e">
        <f t="shared" si="122"/>
        <v>#REF!</v>
      </c>
      <c r="AL2803" s="30" t="e">
        <f t="shared" si="121"/>
        <v>#REF!</v>
      </c>
      <c r="AM2803" s="31" t="s">
        <v>6337</v>
      </c>
      <c r="AN2803" s="32" t="s">
        <v>5102</v>
      </c>
    </row>
    <row r="2804" spans="36:40" x14ac:dyDescent="0.25">
      <c r="AJ2804" s="21">
        <v>1818</v>
      </c>
      <c r="AK2804" s="30" t="e">
        <f t="shared" si="122"/>
        <v>#REF!</v>
      </c>
      <c r="AL2804" s="30" t="e">
        <f t="shared" si="121"/>
        <v>#REF!</v>
      </c>
      <c r="AM2804" s="38" t="s">
        <v>6338</v>
      </c>
      <c r="AN2804" s="39" t="s">
        <v>5103</v>
      </c>
    </row>
    <row r="2805" spans="36:40" x14ac:dyDescent="0.25">
      <c r="AJ2805" s="21">
        <v>1819</v>
      </c>
      <c r="AK2805" s="30" t="e">
        <f t="shared" si="122"/>
        <v>#REF!</v>
      </c>
      <c r="AL2805" s="30" t="e">
        <f t="shared" si="121"/>
        <v>#REF!</v>
      </c>
      <c r="AM2805" s="31" t="s">
        <v>5104</v>
      </c>
      <c r="AN2805" s="32" t="s">
        <v>5105</v>
      </c>
    </row>
    <row r="2806" spans="36:40" x14ac:dyDescent="0.25">
      <c r="AJ2806" s="21">
        <v>1819</v>
      </c>
      <c r="AK2806" s="30" t="e">
        <f t="shared" si="122"/>
        <v>#REF!</v>
      </c>
      <c r="AL2806" s="30" t="e">
        <f t="shared" si="121"/>
        <v>#REF!</v>
      </c>
      <c r="AM2806" s="38" t="s">
        <v>2314</v>
      </c>
      <c r="AN2806" s="39" t="s">
        <v>5106</v>
      </c>
    </row>
    <row r="2807" spans="36:40" x14ac:dyDescent="0.25">
      <c r="AJ2807" s="21">
        <v>1819</v>
      </c>
      <c r="AK2807" s="30" t="e">
        <f t="shared" si="122"/>
        <v>#REF!</v>
      </c>
      <c r="AL2807" s="30" t="e">
        <f t="shared" si="121"/>
        <v>#REF!</v>
      </c>
      <c r="AM2807" s="31" t="s">
        <v>5107</v>
      </c>
      <c r="AN2807" s="32" t="s">
        <v>5108</v>
      </c>
    </row>
    <row r="2808" spans="36:40" x14ac:dyDescent="0.25">
      <c r="AJ2808" s="21">
        <v>1819</v>
      </c>
      <c r="AK2808" s="30" t="e">
        <f t="shared" si="122"/>
        <v>#REF!</v>
      </c>
      <c r="AL2808" s="30" t="e">
        <f t="shared" si="121"/>
        <v>#REF!</v>
      </c>
      <c r="AM2808" s="38" t="s">
        <v>5109</v>
      </c>
      <c r="AN2808" s="39" t="s">
        <v>5110</v>
      </c>
    </row>
    <row r="2809" spans="36:40" x14ac:dyDescent="0.25">
      <c r="AJ2809" s="21">
        <v>1819</v>
      </c>
      <c r="AK2809" s="30" t="e">
        <f t="shared" si="122"/>
        <v>#REF!</v>
      </c>
      <c r="AL2809" s="30" t="e">
        <f t="shared" si="121"/>
        <v>#REF!</v>
      </c>
      <c r="AM2809" s="31" t="s">
        <v>5111</v>
      </c>
      <c r="AN2809" s="32" t="s">
        <v>5112</v>
      </c>
    </row>
    <row r="2810" spans="36:40" x14ac:dyDescent="0.25">
      <c r="AJ2810" s="21">
        <v>1819</v>
      </c>
      <c r="AK2810" s="30" t="e">
        <f t="shared" si="122"/>
        <v>#REF!</v>
      </c>
      <c r="AL2810" s="30" t="e">
        <f t="shared" si="121"/>
        <v>#REF!</v>
      </c>
      <c r="AM2810" s="38" t="s">
        <v>5113</v>
      </c>
      <c r="AN2810" s="39" t="s">
        <v>5114</v>
      </c>
    </row>
    <row r="2811" spans="36:40" x14ac:dyDescent="0.25">
      <c r="AJ2811" s="21">
        <v>1819</v>
      </c>
      <c r="AK2811" s="30" t="e">
        <f t="shared" si="122"/>
        <v>#REF!</v>
      </c>
      <c r="AL2811" s="30" t="e">
        <f t="shared" si="121"/>
        <v>#REF!</v>
      </c>
      <c r="AM2811" s="31" t="s">
        <v>3512</v>
      </c>
      <c r="AN2811" s="32" t="s">
        <v>5115</v>
      </c>
    </row>
    <row r="2812" spans="36:40" x14ac:dyDescent="0.25">
      <c r="AJ2812" s="21">
        <v>1819</v>
      </c>
      <c r="AK2812" s="30" t="e">
        <f t="shared" si="122"/>
        <v>#REF!</v>
      </c>
      <c r="AL2812" s="30" t="e">
        <f t="shared" si="121"/>
        <v>#REF!</v>
      </c>
      <c r="AM2812" s="38" t="s">
        <v>181</v>
      </c>
      <c r="AN2812" s="39" t="s">
        <v>5116</v>
      </c>
    </row>
    <row r="2813" spans="36:40" x14ac:dyDescent="0.25">
      <c r="AJ2813" s="21">
        <v>1819</v>
      </c>
      <c r="AK2813" s="30" t="e">
        <f t="shared" si="122"/>
        <v>#REF!</v>
      </c>
      <c r="AL2813" s="30" t="e">
        <f t="shared" si="121"/>
        <v>#REF!</v>
      </c>
      <c r="AM2813" s="31" t="s">
        <v>5117</v>
      </c>
      <c r="AN2813" s="32" t="s">
        <v>5118</v>
      </c>
    </row>
    <row r="2814" spans="36:40" x14ac:dyDescent="0.25">
      <c r="AJ2814" s="21">
        <v>1819</v>
      </c>
      <c r="AK2814" s="30" t="e">
        <f t="shared" si="122"/>
        <v>#REF!</v>
      </c>
      <c r="AL2814" s="30" t="e">
        <f t="shared" si="121"/>
        <v>#REF!</v>
      </c>
      <c r="AM2814" s="38" t="s">
        <v>6339</v>
      </c>
      <c r="AN2814" s="39" t="s">
        <v>5119</v>
      </c>
    </row>
    <row r="2815" spans="36:40" x14ac:dyDescent="0.25">
      <c r="AJ2815" s="21">
        <v>1819</v>
      </c>
      <c r="AK2815" s="30" t="e">
        <f t="shared" si="122"/>
        <v>#REF!</v>
      </c>
      <c r="AL2815" s="30" t="e">
        <f t="shared" si="121"/>
        <v>#REF!</v>
      </c>
      <c r="AM2815" s="31" t="s">
        <v>6340</v>
      </c>
      <c r="AN2815" s="32" t="s">
        <v>5120</v>
      </c>
    </row>
    <row r="2816" spans="36:40" x14ac:dyDescent="0.25">
      <c r="AJ2816" s="21">
        <v>1819</v>
      </c>
      <c r="AK2816" s="30" t="e">
        <f t="shared" si="122"/>
        <v>#REF!</v>
      </c>
      <c r="AL2816" s="30" t="e">
        <f t="shared" si="121"/>
        <v>#REF!</v>
      </c>
      <c r="AM2816" s="38" t="s">
        <v>6341</v>
      </c>
      <c r="AN2816" s="39" t="s">
        <v>5121</v>
      </c>
    </row>
    <row r="2817" spans="36:40" x14ac:dyDescent="0.25">
      <c r="AJ2817" s="21">
        <v>1819</v>
      </c>
      <c r="AK2817" s="30" t="e">
        <f t="shared" si="122"/>
        <v>#REF!</v>
      </c>
      <c r="AL2817" s="30" t="e">
        <f t="shared" si="121"/>
        <v>#REF!</v>
      </c>
      <c r="AM2817" s="31" t="s">
        <v>6342</v>
      </c>
      <c r="AN2817" s="32" t="s">
        <v>5122</v>
      </c>
    </row>
    <row r="2818" spans="36:40" x14ac:dyDescent="0.25">
      <c r="AJ2818" s="21">
        <v>1820</v>
      </c>
      <c r="AK2818" s="30" t="e">
        <f t="shared" si="122"/>
        <v>#REF!</v>
      </c>
      <c r="AL2818" s="30" t="e">
        <f t="shared" ref="AL2818:AL2881" si="123">CONCATENATE(AJ2818,AK2818)</f>
        <v>#REF!</v>
      </c>
      <c r="AM2818" s="38" t="s">
        <v>5123</v>
      </c>
      <c r="AN2818" s="39" t="s">
        <v>5124</v>
      </c>
    </row>
    <row r="2819" spans="36:40" x14ac:dyDescent="0.25">
      <c r="AJ2819" s="21">
        <v>1820</v>
      </c>
      <c r="AK2819" s="30" t="e">
        <f t="shared" ref="AK2819:AK2882" si="124">AK2818+1</f>
        <v>#REF!</v>
      </c>
      <c r="AL2819" s="30" t="e">
        <f t="shared" si="123"/>
        <v>#REF!</v>
      </c>
      <c r="AM2819" s="31" t="s">
        <v>5125</v>
      </c>
      <c r="AN2819" s="32" t="s">
        <v>5126</v>
      </c>
    </row>
    <row r="2820" spans="36:40" x14ac:dyDescent="0.25">
      <c r="AJ2820" s="21">
        <v>1820</v>
      </c>
      <c r="AK2820" s="30" t="e">
        <f t="shared" si="124"/>
        <v>#REF!</v>
      </c>
      <c r="AL2820" s="30" t="e">
        <f t="shared" si="123"/>
        <v>#REF!</v>
      </c>
      <c r="AM2820" s="38" t="s">
        <v>5127</v>
      </c>
      <c r="AN2820" s="39" t="s">
        <v>5128</v>
      </c>
    </row>
    <row r="2821" spans="36:40" x14ac:dyDescent="0.25">
      <c r="AJ2821" s="21">
        <v>1820</v>
      </c>
      <c r="AK2821" s="30" t="e">
        <f t="shared" si="124"/>
        <v>#REF!</v>
      </c>
      <c r="AL2821" s="30" t="e">
        <f t="shared" si="123"/>
        <v>#REF!</v>
      </c>
      <c r="AM2821" s="31" t="s">
        <v>5129</v>
      </c>
      <c r="AN2821" s="32" t="s">
        <v>5130</v>
      </c>
    </row>
    <row r="2822" spans="36:40" x14ac:dyDescent="0.25">
      <c r="AJ2822" s="21">
        <v>1820</v>
      </c>
      <c r="AK2822" s="30" t="e">
        <f t="shared" si="124"/>
        <v>#REF!</v>
      </c>
      <c r="AL2822" s="30" t="e">
        <f t="shared" si="123"/>
        <v>#REF!</v>
      </c>
      <c r="AM2822" s="38" t="s">
        <v>6343</v>
      </c>
      <c r="AN2822" s="39" t="s">
        <v>5131</v>
      </c>
    </row>
    <row r="2823" spans="36:40" x14ac:dyDescent="0.25">
      <c r="AJ2823" s="21">
        <v>1820</v>
      </c>
      <c r="AK2823" s="30" t="e">
        <f t="shared" si="124"/>
        <v>#REF!</v>
      </c>
      <c r="AL2823" s="30" t="e">
        <f t="shared" si="123"/>
        <v>#REF!</v>
      </c>
      <c r="AM2823" s="31" t="s">
        <v>6344</v>
      </c>
      <c r="AN2823" s="32" t="s">
        <v>5132</v>
      </c>
    </row>
    <row r="2824" spans="36:40" x14ac:dyDescent="0.25">
      <c r="AJ2824" s="21">
        <v>1820</v>
      </c>
      <c r="AK2824" s="30" t="e">
        <f t="shared" si="124"/>
        <v>#REF!</v>
      </c>
      <c r="AL2824" s="30" t="e">
        <f t="shared" si="123"/>
        <v>#REF!</v>
      </c>
      <c r="AM2824" s="38" t="s">
        <v>6345</v>
      </c>
      <c r="AN2824" s="39" t="s">
        <v>5133</v>
      </c>
    </row>
    <row r="2825" spans="36:40" x14ac:dyDescent="0.25">
      <c r="AJ2825" s="21">
        <v>1821</v>
      </c>
      <c r="AK2825" s="30" t="e">
        <f t="shared" si="124"/>
        <v>#REF!</v>
      </c>
      <c r="AL2825" s="30" t="e">
        <f t="shared" si="123"/>
        <v>#REF!</v>
      </c>
      <c r="AM2825" s="31" t="s">
        <v>5134</v>
      </c>
      <c r="AN2825" s="32" t="s">
        <v>5135</v>
      </c>
    </row>
    <row r="2826" spans="36:40" x14ac:dyDescent="0.25">
      <c r="AJ2826" s="21">
        <v>1821</v>
      </c>
      <c r="AK2826" s="30" t="e">
        <f t="shared" si="124"/>
        <v>#REF!</v>
      </c>
      <c r="AL2826" s="30" t="e">
        <f t="shared" si="123"/>
        <v>#REF!</v>
      </c>
      <c r="AM2826" s="38" t="s">
        <v>5136</v>
      </c>
      <c r="AN2826" s="39" t="s">
        <v>5137</v>
      </c>
    </row>
    <row r="2827" spans="36:40" x14ac:dyDescent="0.25">
      <c r="AJ2827" s="21">
        <v>1821</v>
      </c>
      <c r="AK2827" s="30" t="e">
        <f t="shared" si="124"/>
        <v>#REF!</v>
      </c>
      <c r="AL2827" s="30" t="e">
        <f t="shared" si="123"/>
        <v>#REF!</v>
      </c>
      <c r="AM2827" s="31" t="s">
        <v>1349</v>
      </c>
      <c r="AN2827" s="32" t="s">
        <v>5138</v>
      </c>
    </row>
    <row r="2828" spans="36:40" x14ac:dyDescent="0.25">
      <c r="AJ2828" s="21">
        <v>1821</v>
      </c>
      <c r="AK2828" s="30" t="e">
        <f t="shared" si="124"/>
        <v>#REF!</v>
      </c>
      <c r="AL2828" s="30" t="e">
        <f t="shared" si="123"/>
        <v>#REF!</v>
      </c>
      <c r="AM2828" s="38" t="s">
        <v>5139</v>
      </c>
      <c r="AN2828" s="39" t="s">
        <v>5140</v>
      </c>
    </row>
    <row r="2829" spans="36:40" x14ac:dyDescent="0.25">
      <c r="AJ2829" s="21">
        <v>1821</v>
      </c>
      <c r="AK2829" s="30" t="e">
        <f t="shared" si="124"/>
        <v>#REF!</v>
      </c>
      <c r="AL2829" s="30" t="e">
        <f t="shared" si="123"/>
        <v>#REF!</v>
      </c>
      <c r="AM2829" s="31" t="s">
        <v>5141</v>
      </c>
      <c r="AN2829" s="32" t="s">
        <v>5142</v>
      </c>
    </row>
    <row r="2830" spans="36:40" x14ac:dyDescent="0.25">
      <c r="AJ2830" s="21">
        <v>1821</v>
      </c>
      <c r="AK2830" s="30" t="e">
        <f t="shared" si="124"/>
        <v>#REF!</v>
      </c>
      <c r="AL2830" s="30" t="e">
        <f t="shared" si="123"/>
        <v>#REF!</v>
      </c>
      <c r="AM2830" s="38" t="s">
        <v>5143</v>
      </c>
      <c r="AN2830" s="39" t="s">
        <v>5144</v>
      </c>
    </row>
    <row r="2831" spans="36:40" x14ac:dyDescent="0.25">
      <c r="AJ2831" s="21">
        <v>1821</v>
      </c>
      <c r="AK2831" s="30" t="e">
        <f t="shared" si="124"/>
        <v>#REF!</v>
      </c>
      <c r="AL2831" s="30" t="e">
        <f t="shared" si="123"/>
        <v>#REF!</v>
      </c>
      <c r="AM2831" s="31" t="s">
        <v>5145</v>
      </c>
      <c r="AN2831" s="32" t="s">
        <v>5146</v>
      </c>
    </row>
    <row r="2832" spans="36:40" x14ac:dyDescent="0.25">
      <c r="AJ2832" s="21">
        <v>1821</v>
      </c>
      <c r="AK2832" s="30" t="e">
        <f t="shared" si="124"/>
        <v>#REF!</v>
      </c>
      <c r="AL2832" s="30" t="e">
        <f t="shared" si="123"/>
        <v>#REF!</v>
      </c>
      <c r="AM2832" s="38" t="s">
        <v>5147</v>
      </c>
      <c r="AN2832" s="39" t="s">
        <v>5148</v>
      </c>
    </row>
    <row r="2833" spans="36:40" x14ac:dyDescent="0.25">
      <c r="AJ2833" s="21">
        <v>1821</v>
      </c>
      <c r="AK2833" s="30" t="e">
        <f t="shared" si="124"/>
        <v>#REF!</v>
      </c>
      <c r="AL2833" s="30" t="e">
        <f t="shared" si="123"/>
        <v>#REF!</v>
      </c>
      <c r="AM2833" s="31" t="s">
        <v>5149</v>
      </c>
      <c r="AN2833" s="32" t="s">
        <v>5150</v>
      </c>
    </row>
    <row r="2834" spans="36:40" x14ac:dyDescent="0.25">
      <c r="AJ2834" s="21">
        <v>1821</v>
      </c>
      <c r="AK2834" s="30" t="e">
        <f t="shared" si="124"/>
        <v>#REF!</v>
      </c>
      <c r="AL2834" s="30" t="e">
        <f t="shared" si="123"/>
        <v>#REF!</v>
      </c>
      <c r="AM2834" s="38" t="s">
        <v>5151</v>
      </c>
      <c r="AN2834" s="39" t="s">
        <v>5152</v>
      </c>
    </row>
    <row r="2835" spans="36:40" x14ac:dyDescent="0.25">
      <c r="AJ2835" s="21">
        <v>1821</v>
      </c>
      <c r="AK2835" s="30" t="e">
        <f t="shared" si="124"/>
        <v>#REF!</v>
      </c>
      <c r="AL2835" s="30" t="e">
        <f t="shared" si="123"/>
        <v>#REF!</v>
      </c>
      <c r="AM2835" s="31" t="s">
        <v>5153</v>
      </c>
      <c r="AN2835" s="32" t="s">
        <v>5154</v>
      </c>
    </row>
    <row r="2836" spans="36:40" x14ac:dyDescent="0.25">
      <c r="AJ2836" s="21">
        <v>1821</v>
      </c>
      <c r="AK2836" s="30" t="e">
        <f t="shared" si="124"/>
        <v>#REF!</v>
      </c>
      <c r="AL2836" s="30" t="e">
        <f t="shared" si="123"/>
        <v>#REF!</v>
      </c>
      <c r="AM2836" s="38" t="s">
        <v>5155</v>
      </c>
      <c r="AN2836" s="39" t="s">
        <v>5156</v>
      </c>
    </row>
    <row r="2837" spans="36:40" x14ac:dyDescent="0.25">
      <c r="AJ2837" s="21">
        <v>1821</v>
      </c>
      <c r="AK2837" s="30" t="e">
        <f t="shared" si="124"/>
        <v>#REF!</v>
      </c>
      <c r="AL2837" s="30" t="e">
        <f t="shared" si="123"/>
        <v>#REF!</v>
      </c>
      <c r="AM2837" s="31" t="s">
        <v>6346</v>
      </c>
      <c r="AN2837" s="32" t="s">
        <v>5157</v>
      </c>
    </row>
    <row r="2838" spans="36:40" x14ac:dyDescent="0.25">
      <c r="AJ2838" s="21">
        <v>1821</v>
      </c>
      <c r="AK2838" s="30" t="e">
        <f t="shared" si="124"/>
        <v>#REF!</v>
      </c>
      <c r="AL2838" s="30" t="e">
        <f t="shared" si="123"/>
        <v>#REF!</v>
      </c>
      <c r="AM2838" s="38" t="s">
        <v>6347</v>
      </c>
      <c r="AN2838" s="39" t="s">
        <v>5158</v>
      </c>
    </row>
    <row r="2839" spans="36:40" x14ac:dyDescent="0.25">
      <c r="AJ2839" s="21">
        <v>1821</v>
      </c>
      <c r="AK2839" s="30" t="e">
        <f t="shared" si="124"/>
        <v>#REF!</v>
      </c>
      <c r="AL2839" s="30" t="e">
        <f t="shared" si="123"/>
        <v>#REF!</v>
      </c>
      <c r="AM2839" s="31" t="s">
        <v>6348</v>
      </c>
      <c r="AN2839" s="32" t="s">
        <v>5159</v>
      </c>
    </row>
    <row r="2840" spans="36:40" x14ac:dyDescent="0.25">
      <c r="AJ2840" s="21">
        <v>1821</v>
      </c>
      <c r="AK2840" s="30" t="e">
        <f t="shared" si="124"/>
        <v>#REF!</v>
      </c>
      <c r="AL2840" s="30" t="e">
        <f t="shared" si="123"/>
        <v>#REF!</v>
      </c>
      <c r="AM2840" s="38" t="s">
        <v>6349</v>
      </c>
      <c r="AN2840" s="39" t="s">
        <v>5160</v>
      </c>
    </row>
    <row r="2841" spans="36:40" x14ac:dyDescent="0.25">
      <c r="AJ2841" s="21">
        <v>1821</v>
      </c>
      <c r="AK2841" s="30" t="e">
        <f t="shared" si="124"/>
        <v>#REF!</v>
      </c>
      <c r="AL2841" s="30" t="e">
        <f t="shared" si="123"/>
        <v>#REF!</v>
      </c>
      <c r="AM2841" s="31" t="s">
        <v>6350</v>
      </c>
      <c r="AN2841" s="32" t="s">
        <v>5161</v>
      </c>
    </row>
    <row r="2842" spans="36:40" x14ac:dyDescent="0.25">
      <c r="AJ2842" s="21">
        <v>1821</v>
      </c>
      <c r="AK2842" s="30" t="e">
        <f t="shared" si="124"/>
        <v>#REF!</v>
      </c>
      <c r="AL2842" s="30" t="e">
        <f t="shared" si="123"/>
        <v>#REF!</v>
      </c>
      <c r="AM2842" s="38" t="s">
        <v>6351</v>
      </c>
      <c r="AN2842" s="39" t="s">
        <v>5162</v>
      </c>
    </row>
    <row r="2843" spans="36:40" x14ac:dyDescent="0.25">
      <c r="AJ2843" s="21">
        <v>1821</v>
      </c>
      <c r="AK2843" s="30" t="e">
        <f t="shared" si="124"/>
        <v>#REF!</v>
      </c>
      <c r="AL2843" s="30" t="e">
        <f t="shared" si="123"/>
        <v>#REF!</v>
      </c>
      <c r="AM2843" s="31" t="s">
        <v>6352</v>
      </c>
      <c r="AN2843" s="32" t="s">
        <v>5163</v>
      </c>
    </row>
    <row r="2844" spans="36:40" x14ac:dyDescent="0.25">
      <c r="AJ2844" s="21">
        <v>1822</v>
      </c>
      <c r="AK2844" s="30" t="e">
        <f t="shared" si="124"/>
        <v>#REF!</v>
      </c>
      <c r="AL2844" s="30" t="e">
        <f t="shared" si="123"/>
        <v>#REF!</v>
      </c>
      <c r="AM2844" s="38" t="s">
        <v>5164</v>
      </c>
      <c r="AN2844" s="39" t="s">
        <v>5165</v>
      </c>
    </row>
    <row r="2845" spans="36:40" x14ac:dyDescent="0.25">
      <c r="AJ2845" s="21">
        <v>1822</v>
      </c>
      <c r="AK2845" s="30" t="e">
        <f t="shared" si="124"/>
        <v>#REF!</v>
      </c>
      <c r="AL2845" s="30" t="e">
        <f t="shared" si="123"/>
        <v>#REF!</v>
      </c>
      <c r="AM2845" s="31" t="s">
        <v>5166</v>
      </c>
      <c r="AN2845" s="32" t="s">
        <v>5167</v>
      </c>
    </row>
    <row r="2846" spans="36:40" x14ac:dyDescent="0.25">
      <c r="AJ2846" s="21">
        <v>1822</v>
      </c>
      <c r="AK2846" s="30" t="e">
        <f t="shared" si="124"/>
        <v>#REF!</v>
      </c>
      <c r="AL2846" s="30" t="e">
        <f t="shared" si="123"/>
        <v>#REF!</v>
      </c>
      <c r="AM2846" s="38" t="s">
        <v>5168</v>
      </c>
      <c r="AN2846" s="39" t="s">
        <v>5169</v>
      </c>
    </row>
    <row r="2847" spans="36:40" x14ac:dyDescent="0.25">
      <c r="AJ2847" s="21">
        <v>1822</v>
      </c>
      <c r="AK2847" s="30" t="e">
        <f t="shared" si="124"/>
        <v>#REF!</v>
      </c>
      <c r="AL2847" s="30" t="e">
        <f t="shared" si="123"/>
        <v>#REF!</v>
      </c>
      <c r="AM2847" s="31" t="s">
        <v>2853</v>
      </c>
      <c r="AN2847" s="32" t="s">
        <v>5170</v>
      </c>
    </row>
    <row r="2848" spans="36:40" x14ac:dyDescent="0.25">
      <c r="AJ2848" s="21">
        <v>1822</v>
      </c>
      <c r="AK2848" s="30" t="e">
        <f t="shared" si="124"/>
        <v>#REF!</v>
      </c>
      <c r="AL2848" s="30" t="e">
        <f t="shared" si="123"/>
        <v>#REF!</v>
      </c>
      <c r="AM2848" s="38" t="s">
        <v>6353</v>
      </c>
      <c r="AN2848" s="39" t="s">
        <v>5171</v>
      </c>
    </row>
    <row r="2849" spans="36:40" x14ac:dyDescent="0.25">
      <c r="AJ2849" s="21">
        <v>1823</v>
      </c>
      <c r="AK2849" s="30" t="e">
        <f t="shared" si="124"/>
        <v>#REF!</v>
      </c>
      <c r="AL2849" s="30" t="e">
        <f t="shared" si="123"/>
        <v>#REF!</v>
      </c>
      <c r="AM2849" s="31" t="s">
        <v>5172</v>
      </c>
      <c r="AN2849" s="32" t="s">
        <v>5173</v>
      </c>
    </row>
    <row r="2850" spans="36:40" x14ac:dyDescent="0.25">
      <c r="AJ2850" s="21">
        <v>1823</v>
      </c>
      <c r="AK2850" s="30" t="e">
        <f t="shared" si="124"/>
        <v>#REF!</v>
      </c>
      <c r="AL2850" s="30" t="e">
        <f t="shared" si="123"/>
        <v>#REF!</v>
      </c>
      <c r="AM2850" s="38" t="s">
        <v>5174</v>
      </c>
      <c r="AN2850" s="39" t="s">
        <v>5175</v>
      </c>
    </row>
    <row r="2851" spans="36:40" x14ac:dyDescent="0.25">
      <c r="AJ2851" s="21">
        <v>1823</v>
      </c>
      <c r="AK2851" s="30" t="e">
        <f t="shared" si="124"/>
        <v>#REF!</v>
      </c>
      <c r="AL2851" s="30" t="e">
        <f t="shared" si="123"/>
        <v>#REF!</v>
      </c>
      <c r="AM2851" s="31" t="s">
        <v>5176</v>
      </c>
      <c r="AN2851" s="32" t="s">
        <v>5177</v>
      </c>
    </row>
    <row r="2852" spans="36:40" x14ac:dyDescent="0.25">
      <c r="AJ2852" s="21">
        <v>1823</v>
      </c>
      <c r="AK2852" s="30" t="e">
        <f t="shared" si="124"/>
        <v>#REF!</v>
      </c>
      <c r="AL2852" s="30" t="e">
        <f t="shared" si="123"/>
        <v>#REF!</v>
      </c>
      <c r="AM2852" s="38" t="s">
        <v>5178</v>
      </c>
      <c r="AN2852" s="39" t="s">
        <v>5179</v>
      </c>
    </row>
    <row r="2853" spans="36:40" x14ac:dyDescent="0.25">
      <c r="AJ2853" s="21">
        <v>1823</v>
      </c>
      <c r="AK2853" s="30" t="e">
        <f t="shared" si="124"/>
        <v>#REF!</v>
      </c>
      <c r="AL2853" s="30" t="e">
        <f t="shared" si="123"/>
        <v>#REF!</v>
      </c>
      <c r="AM2853" s="31" t="s">
        <v>5180</v>
      </c>
      <c r="AN2853" s="32" t="s">
        <v>5181</v>
      </c>
    </row>
    <row r="2854" spans="36:40" x14ac:dyDescent="0.25">
      <c r="AJ2854" s="21">
        <v>1823</v>
      </c>
      <c r="AK2854" s="30" t="e">
        <f t="shared" si="124"/>
        <v>#REF!</v>
      </c>
      <c r="AL2854" s="30" t="e">
        <f t="shared" si="123"/>
        <v>#REF!</v>
      </c>
      <c r="AM2854" s="38" t="s">
        <v>5182</v>
      </c>
      <c r="AN2854" s="39" t="s">
        <v>5183</v>
      </c>
    </row>
    <row r="2855" spans="36:40" x14ac:dyDescent="0.25">
      <c r="AJ2855" s="21">
        <v>1823</v>
      </c>
      <c r="AK2855" s="30" t="e">
        <f t="shared" si="124"/>
        <v>#REF!</v>
      </c>
      <c r="AL2855" s="30" t="e">
        <f t="shared" si="123"/>
        <v>#REF!</v>
      </c>
      <c r="AM2855" s="31" t="s">
        <v>5184</v>
      </c>
      <c r="AN2855" s="32" t="s">
        <v>5185</v>
      </c>
    </row>
    <row r="2856" spans="36:40" x14ac:dyDescent="0.25">
      <c r="AJ2856" s="21">
        <v>1823</v>
      </c>
      <c r="AK2856" s="30" t="e">
        <f t="shared" si="124"/>
        <v>#REF!</v>
      </c>
      <c r="AL2856" s="30" t="e">
        <f t="shared" si="123"/>
        <v>#REF!</v>
      </c>
      <c r="AM2856" s="38" t="s">
        <v>5186</v>
      </c>
      <c r="AN2856" s="39" t="s">
        <v>5187</v>
      </c>
    </row>
    <row r="2857" spans="36:40" x14ac:dyDescent="0.25">
      <c r="AJ2857" s="21">
        <v>1823</v>
      </c>
      <c r="AK2857" s="30" t="e">
        <f t="shared" si="124"/>
        <v>#REF!</v>
      </c>
      <c r="AL2857" s="30" t="e">
        <f t="shared" si="123"/>
        <v>#REF!</v>
      </c>
      <c r="AM2857" s="31" t="s">
        <v>5188</v>
      </c>
      <c r="AN2857" s="32" t="s">
        <v>5189</v>
      </c>
    </row>
    <row r="2858" spans="36:40" x14ac:dyDescent="0.25">
      <c r="AJ2858" s="21">
        <v>1823</v>
      </c>
      <c r="AK2858" s="30" t="e">
        <f t="shared" si="124"/>
        <v>#REF!</v>
      </c>
      <c r="AL2858" s="30" t="e">
        <f t="shared" si="123"/>
        <v>#REF!</v>
      </c>
      <c r="AM2858" s="38" t="s">
        <v>5190</v>
      </c>
      <c r="AN2858" s="39" t="s">
        <v>5191</v>
      </c>
    </row>
    <row r="2859" spans="36:40" x14ac:dyDescent="0.25">
      <c r="AJ2859" s="21">
        <v>1823</v>
      </c>
      <c r="AK2859" s="30" t="e">
        <f t="shared" si="124"/>
        <v>#REF!</v>
      </c>
      <c r="AL2859" s="30" t="e">
        <f t="shared" si="123"/>
        <v>#REF!</v>
      </c>
      <c r="AM2859" s="31" t="s">
        <v>5192</v>
      </c>
      <c r="AN2859" s="32" t="s">
        <v>5193</v>
      </c>
    </row>
    <row r="2860" spans="36:40" x14ac:dyDescent="0.25">
      <c r="AJ2860" s="21">
        <v>1823</v>
      </c>
      <c r="AK2860" s="30" t="e">
        <f t="shared" si="124"/>
        <v>#REF!</v>
      </c>
      <c r="AL2860" s="30" t="e">
        <f t="shared" si="123"/>
        <v>#REF!</v>
      </c>
      <c r="AM2860" s="38" t="s">
        <v>5194</v>
      </c>
      <c r="AN2860" s="39" t="s">
        <v>5195</v>
      </c>
    </row>
    <row r="2861" spans="36:40" x14ac:dyDescent="0.25">
      <c r="AJ2861" s="21">
        <v>1823</v>
      </c>
      <c r="AK2861" s="30" t="e">
        <f t="shared" si="124"/>
        <v>#REF!</v>
      </c>
      <c r="AL2861" s="30" t="e">
        <f t="shared" si="123"/>
        <v>#REF!</v>
      </c>
      <c r="AM2861" s="31" t="s">
        <v>2737</v>
      </c>
      <c r="AN2861" s="32" t="s">
        <v>5196</v>
      </c>
    </row>
    <row r="2862" spans="36:40" x14ac:dyDescent="0.25">
      <c r="AJ2862" s="21">
        <v>1823</v>
      </c>
      <c r="AK2862" s="30" t="e">
        <f t="shared" si="124"/>
        <v>#REF!</v>
      </c>
      <c r="AL2862" s="30" t="e">
        <f t="shared" si="123"/>
        <v>#REF!</v>
      </c>
      <c r="AM2862" s="38" t="s">
        <v>5197</v>
      </c>
      <c r="AN2862" s="39" t="s">
        <v>5198</v>
      </c>
    </row>
    <row r="2863" spans="36:40" x14ac:dyDescent="0.25">
      <c r="AJ2863" s="21">
        <v>1823</v>
      </c>
      <c r="AK2863" s="30" t="e">
        <f t="shared" si="124"/>
        <v>#REF!</v>
      </c>
      <c r="AL2863" s="30" t="e">
        <f t="shared" si="123"/>
        <v>#REF!</v>
      </c>
      <c r="AM2863" s="31" t="s">
        <v>5199</v>
      </c>
      <c r="AN2863" s="32" t="s">
        <v>5200</v>
      </c>
    </row>
    <row r="2864" spans="36:40" x14ac:dyDescent="0.25">
      <c r="AJ2864" s="21">
        <v>1823</v>
      </c>
      <c r="AK2864" s="30" t="e">
        <f t="shared" si="124"/>
        <v>#REF!</v>
      </c>
      <c r="AL2864" s="30" t="e">
        <f t="shared" si="123"/>
        <v>#REF!</v>
      </c>
      <c r="AM2864" s="38" t="s">
        <v>5201</v>
      </c>
      <c r="AN2864" s="39" t="s">
        <v>5202</v>
      </c>
    </row>
    <row r="2865" spans="36:40" x14ac:dyDescent="0.25">
      <c r="AJ2865" s="21">
        <v>1823</v>
      </c>
      <c r="AK2865" s="30" t="e">
        <f t="shared" si="124"/>
        <v>#REF!</v>
      </c>
      <c r="AL2865" s="30" t="e">
        <f t="shared" si="123"/>
        <v>#REF!</v>
      </c>
      <c r="AM2865" s="31" t="s">
        <v>5203</v>
      </c>
      <c r="AN2865" s="32" t="s">
        <v>5204</v>
      </c>
    </row>
    <row r="2866" spans="36:40" x14ac:dyDescent="0.25">
      <c r="AJ2866" s="21">
        <v>1823</v>
      </c>
      <c r="AK2866" s="30" t="e">
        <f t="shared" si="124"/>
        <v>#REF!</v>
      </c>
      <c r="AL2866" s="30" t="e">
        <f t="shared" si="123"/>
        <v>#REF!</v>
      </c>
      <c r="AM2866" s="38" t="s">
        <v>5205</v>
      </c>
      <c r="AN2866" s="39" t="s">
        <v>5206</v>
      </c>
    </row>
    <row r="2867" spans="36:40" x14ac:dyDescent="0.25">
      <c r="AJ2867" s="21">
        <v>1823</v>
      </c>
      <c r="AK2867" s="30" t="e">
        <f t="shared" si="124"/>
        <v>#REF!</v>
      </c>
      <c r="AL2867" s="30" t="e">
        <f t="shared" si="123"/>
        <v>#REF!</v>
      </c>
      <c r="AM2867" s="31" t="s">
        <v>6354</v>
      </c>
      <c r="AN2867" s="32" t="s">
        <v>5207</v>
      </c>
    </row>
    <row r="2868" spans="36:40" x14ac:dyDescent="0.25">
      <c r="AJ2868" s="21">
        <v>1823</v>
      </c>
      <c r="AK2868" s="30" t="e">
        <f t="shared" si="124"/>
        <v>#REF!</v>
      </c>
      <c r="AL2868" s="30" t="e">
        <f t="shared" si="123"/>
        <v>#REF!</v>
      </c>
      <c r="AM2868" s="38" t="s">
        <v>6355</v>
      </c>
      <c r="AN2868" s="39" t="s">
        <v>5208</v>
      </c>
    </row>
    <row r="2869" spans="36:40" x14ac:dyDescent="0.25">
      <c r="AJ2869" s="21">
        <v>1823</v>
      </c>
      <c r="AK2869" s="30" t="e">
        <f t="shared" si="124"/>
        <v>#REF!</v>
      </c>
      <c r="AL2869" s="30" t="e">
        <f t="shared" si="123"/>
        <v>#REF!</v>
      </c>
      <c r="AM2869" s="31" t="s">
        <v>5209</v>
      </c>
      <c r="AN2869" s="32" t="s">
        <v>5210</v>
      </c>
    </row>
    <row r="2870" spans="36:40" x14ac:dyDescent="0.25">
      <c r="AJ2870" s="21">
        <v>1823</v>
      </c>
      <c r="AK2870" s="30" t="e">
        <f t="shared" si="124"/>
        <v>#REF!</v>
      </c>
      <c r="AL2870" s="30" t="e">
        <f t="shared" si="123"/>
        <v>#REF!</v>
      </c>
      <c r="AM2870" s="38" t="s">
        <v>6356</v>
      </c>
      <c r="AN2870" s="39" t="s">
        <v>5211</v>
      </c>
    </row>
    <row r="2871" spans="36:40" x14ac:dyDescent="0.25">
      <c r="AJ2871" s="21">
        <v>1823</v>
      </c>
      <c r="AK2871" s="30" t="e">
        <f t="shared" si="124"/>
        <v>#REF!</v>
      </c>
      <c r="AL2871" s="30" t="e">
        <f t="shared" si="123"/>
        <v>#REF!</v>
      </c>
      <c r="AM2871" s="31" t="s">
        <v>5212</v>
      </c>
      <c r="AN2871" s="32" t="s">
        <v>5213</v>
      </c>
    </row>
    <row r="2872" spans="36:40" x14ac:dyDescent="0.25">
      <c r="AJ2872" s="21">
        <v>1823</v>
      </c>
      <c r="AK2872" s="30" t="e">
        <f t="shared" si="124"/>
        <v>#REF!</v>
      </c>
      <c r="AL2872" s="30" t="e">
        <f t="shared" si="123"/>
        <v>#REF!</v>
      </c>
      <c r="AM2872" s="38" t="s">
        <v>5214</v>
      </c>
      <c r="AN2872" s="39" t="s">
        <v>5215</v>
      </c>
    </row>
    <row r="2873" spans="36:40" x14ac:dyDescent="0.25">
      <c r="AJ2873" s="21">
        <v>1823</v>
      </c>
      <c r="AK2873" s="30" t="e">
        <f t="shared" si="124"/>
        <v>#REF!</v>
      </c>
      <c r="AL2873" s="30" t="e">
        <f t="shared" si="123"/>
        <v>#REF!</v>
      </c>
      <c r="AM2873" s="31" t="s">
        <v>331</v>
      </c>
      <c r="AN2873" s="32" t="s">
        <v>5216</v>
      </c>
    </row>
    <row r="2874" spans="36:40" x14ac:dyDescent="0.25">
      <c r="AJ2874" s="21">
        <v>1824</v>
      </c>
      <c r="AK2874" s="30" t="e">
        <f t="shared" si="124"/>
        <v>#REF!</v>
      </c>
      <c r="AL2874" s="30" t="e">
        <f t="shared" si="123"/>
        <v>#REF!</v>
      </c>
      <c r="AM2874" s="38" t="s">
        <v>5217</v>
      </c>
      <c r="AN2874" s="39" t="s">
        <v>5218</v>
      </c>
    </row>
    <row r="2875" spans="36:40" x14ac:dyDescent="0.25">
      <c r="AJ2875" s="21">
        <v>1824</v>
      </c>
      <c r="AK2875" s="30" t="e">
        <f t="shared" si="124"/>
        <v>#REF!</v>
      </c>
      <c r="AL2875" s="30" t="e">
        <f t="shared" si="123"/>
        <v>#REF!</v>
      </c>
      <c r="AM2875" s="31" t="s">
        <v>5219</v>
      </c>
      <c r="AN2875" s="32" t="s">
        <v>5220</v>
      </c>
    </row>
    <row r="2876" spans="36:40" x14ac:dyDescent="0.25">
      <c r="AJ2876" s="21">
        <v>1824</v>
      </c>
      <c r="AK2876" s="30" t="e">
        <f t="shared" si="124"/>
        <v>#REF!</v>
      </c>
      <c r="AL2876" s="30" t="e">
        <f t="shared" si="123"/>
        <v>#REF!</v>
      </c>
      <c r="AM2876" s="38" t="s">
        <v>5221</v>
      </c>
      <c r="AN2876" s="39" t="s">
        <v>5222</v>
      </c>
    </row>
    <row r="2877" spans="36:40" x14ac:dyDescent="0.25">
      <c r="AJ2877" s="21">
        <v>1824</v>
      </c>
      <c r="AK2877" s="30" t="e">
        <f t="shared" si="124"/>
        <v>#REF!</v>
      </c>
      <c r="AL2877" s="30" t="e">
        <f t="shared" si="123"/>
        <v>#REF!</v>
      </c>
      <c r="AM2877" s="31" t="s">
        <v>5223</v>
      </c>
      <c r="AN2877" s="32" t="s">
        <v>5224</v>
      </c>
    </row>
    <row r="2878" spans="36:40" x14ac:dyDescent="0.25">
      <c r="AJ2878" s="21">
        <v>1824</v>
      </c>
      <c r="AK2878" s="30" t="e">
        <f t="shared" si="124"/>
        <v>#REF!</v>
      </c>
      <c r="AL2878" s="30" t="e">
        <f t="shared" si="123"/>
        <v>#REF!</v>
      </c>
      <c r="AM2878" s="38" t="s">
        <v>586</v>
      </c>
      <c r="AN2878" s="39" t="s">
        <v>5225</v>
      </c>
    </row>
    <row r="2879" spans="36:40" x14ac:dyDescent="0.25">
      <c r="AJ2879" s="21">
        <v>1824</v>
      </c>
      <c r="AK2879" s="30" t="e">
        <f t="shared" si="124"/>
        <v>#REF!</v>
      </c>
      <c r="AL2879" s="30" t="e">
        <f t="shared" si="123"/>
        <v>#REF!</v>
      </c>
      <c r="AM2879" s="31" t="s">
        <v>3113</v>
      </c>
      <c r="AN2879" s="32" t="s">
        <v>5226</v>
      </c>
    </row>
    <row r="2880" spans="36:40" x14ac:dyDescent="0.25">
      <c r="AJ2880" s="21">
        <v>1824</v>
      </c>
      <c r="AK2880" s="30" t="e">
        <f t="shared" si="124"/>
        <v>#REF!</v>
      </c>
      <c r="AL2880" s="30" t="e">
        <f t="shared" si="123"/>
        <v>#REF!</v>
      </c>
      <c r="AM2880" s="38" t="s">
        <v>6357</v>
      </c>
      <c r="AN2880" s="39" t="s">
        <v>5227</v>
      </c>
    </row>
    <row r="2881" spans="36:40" x14ac:dyDescent="0.25">
      <c r="AJ2881" s="21">
        <v>1824</v>
      </c>
      <c r="AK2881" s="30" t="e">
        <f t="shared" si="124"/>
        <v>#REF!</v>
      </c>
      <c r="AL2881" s="30" t="e">
        <f t="shared" si="123"/>
        <v>#REF!</v>
      </c>
      <c r="AM2881" s="31" t="s">
        <v>6358</v>
      </c>
      <c r="AN2881" s="32" t="s">
        <v>5228</v>
      </c>
    </row>
    <row r="2882" spans="36:40" x14ac:dyDescent="0.25">
      <c r="AJ2882" s="21">
        <v>1824</v>
      </c>
      <c r="AK2882" s="30" t="e">
        <f t="shared" si="124"/>
        <v>#REF!</v>
      </c>
      <c r="AL2882" s="30" t="e">
        <f t="shared" ref="AL2882:AL2945" si="125">CONCATENATE(AJ2882,AK2882)</f>
        <v>#REF!</v>
      </c>
      <c r="AM2882" s="38" t="s">
        <v>6359</v>
      </c>
      <c r="AN2882" s="39" t="s">
        <v>5229</v>
      </c>
    </row>
    <row r="2883" spans="36:40" x14ac:dyDescent="0.25">
      <c r="AJ2883" s="21">
        <v>3101</v>
      </c>
      <c r="AK2883" s="30" t="e">
        <f t="shared" ref="AK2883:AK2946" si="126">AK2882+1</f>
        <v>#REF!</v>
      </c>
      <c r="AL2883" s="30" t="e">
        <f t="shared" si="125"/>
        <v>#REF!</v>
      </c>
      <c r="AM2883" s="31" t="s">
        <v>5230</v>
      </c>
      <c r="AN2883" s="32" t="s">
        <v>5231</v>
      </c>
    </row>
    <row r="2884" spans="36:40" x14ac:dyDescent="0.25">
      <c r="AJ2884" s="21">
        <v>3101</v>
      </c>
      <c r="AK2884" s="30" t="e">
        <f t="shared" si="126"/>
        <v>#REF!</v>
      </c>
      <c r="AL2884" s="30" t="e">
        <f t="shared" si="125"/>
        <v>#REF!</v>
      </c>
      <c r="AM2884" s="38" t="s">
        <v>5232</v>
      </c>
      <c r="AN2884" s="39" t="s">
        <v>5233</v>
      </c>
    </row>
    <row r="2885" spans="36:40" x14ac:dyDescent="0.25">
      <c r="AJ2885" s="21">
        <v>3101</v>
      </c>
      <c r="AK2885" s="30" t="e">
        <f t="shared" si="126"/>
        <v>#REF!</v>
      </c>
      <c r="AL2885" s="30" t="e">
        <f t="shared" si="125"/>
        <v>#REF!</v>
      </c>
      <c r="AM2885" s="31" t="s">
        <v>5234</v>
      </c>
      <c r="AN2885" s="32" t="s">
        <v>5235</v>
      </c>
    </row>
    <row r="2886" spans="36:40" x14ac:dyDescent="0.25">
      <c r="AJ2886" s="21">
        <v>3101</v>
      </c>
      <c r="AK2886" s="30" t="e">
        <f t="shared" si="126"/>
        <v>#REF!</v>
      </c>
      <c r="AL2886" s="30" t="e">
        <f t="shared" si="125"/>
        <v>#REF!</v>
      </c>
      <c r="AM2886" s="38" t="s">
        <v>5236</v>
      </c>
      <c r="AN2886" s="39" t="s">
        <v>5237</v>
      </c>
    </row>
    <row r="2887" spans="36:40" x14ac:dyDescent="0.25">
      <c r="AJ2887" s="21">
        <v>3101</v>
      </c>
      <c r="AK2887" s="30" t="e">
        <f t="shared" si="126"/>
        <v>#REF!</v>
      </c>
      <c r="AL2887" s="30" t="e">
        <f t="shared" si="125"/>
        <v>#REF!</v>
      </c>
      <c r="AM2887" s="31" t="s">
        <v>5238</v>
      </c>
      <c r="AN2887" s="32" t="s">
        <v>5239</v>
      </c>
    </row>
    <row r="2888" spans="36:40" x14ac:dyDescent="0.25">
      <c r="AJ2888" s="21">
        <v>3101</v>
      </c>
      <c r="AK2888" s="30" t="e">
        <f t="shared" si="126"/>
        <v>#REF!</v>
      </c>
      <c r="AL2888" s="30" t="e">
        <f t="shared" si="125"/>
        <v>#REF!</v>
      </c>
      <c r="AM2888" s="38" t="s">
        <v>5240</v>
      </c>
      <c r="AN2888" s="39" t="s">
        <v>5241</v>
      </c>
    </row>
    <row r="2889" spans="36:40" x14ac:dyDescent="0.25">
      <c r="AJ2889" s="21">
        <v>3101</v>
      </c>
      <c r="AK2889" s="30" t="e">
        <f t="shared" si="126"/>
        <v>#REF!</v>
      </c>
      <c r="AL2889" s="30" t="e">
        <f t="shared" si="125"/>
        <v>#REF!</v>
      </c>
      <c r="AM2889" s="31" t="s">
        <v>5242</v>
      </c>
      <c r="AN2889" s="32" t="s">
        <v>5243</v>
      </c>
    </row>
    <row r="2890" spans="36:40" x14ac:dyDescent="0.25">
      <c r="AJ2890" s="21">
        <v>3101</v>
      </c>
      <c r="AK2890" s="30" t="e">
        <f t="shared" si="126"/>
        <v>#REF!</v>
      </c>
      <c r="AL2890" s="30" t="e">
        <f t="shared" si="125"/>
        <v>#REF!</v>
      </c>
      <c r="AM2890" s="38" t="s">
        <v>5244</v>
      </c>
      <c r="AN2890" s="39" t="s">
        <v>5245</v>
      </c>
    </row>
    <row r="2891" spans="36:40" x14ac:dyDescent="0.25">
      <c r="AJ2891" s="21">
        <v>3102</v>
      </c>
      <c r="AK2891" s="30" t="e">
        <f t="shared" si="126"/>
        <v>#REF!</v>
      </c>
      <c r="AL2891" s="30" t="e">
        <f t="shared" si="125"/>
        <v>#REF!</v>
      </c>
      <c r="AM2891" s="31" t="s">
        <v>503</v>
      </c>
      <c r="AN2891" s="32" t="s">
        <v>5246</v>
      </c>
    </row>
    <row r="2892" spans="36:40" x14ac:dyDescent="0.25">
      <c r="AJ2892" s="21">
        <v>3102</v>
      </c>
      <c r="AK2892" s="30" t="e">
        <f t="shared" si="126"/>
        <v>#REF!</v>
      </c>
      <c r="AL2892" s="30" t="e">
        <f t="shared" si="125"/>
        <v>#REF!</v>
      </c>
      <c r="AM2892" s="38" t="s">
        <v>5247</v>
      </c>
      <c r="AN2892" s="39" t="s">
        <v>5248</v>
      </c>
    </row>
    <row r="2893" spans="36:40" x14ac:dyDescent="0.25">
      <c r="AJ2893" s="21">
        <v>3102</v>
      </c>
      <c r="AK2893" s="30" t="e">
        <f t="shared" si="126"/>
        <v>#REF!</v>
      </c>
      <c r="AL2893" s="30" t="e">
        <f t="shared" si="125"/>
        <v>#REF!</v>
      </c>
      <c r="AM2893" s="31" t="s">
        <v>5249</v>
      </c>
      <c r="AN2893" s="32" t="s">
        <v>5250</v>
      </c>
    </row>
    <row r="2894" spans="36:40" x14ac:dyDescent="0.25">
      <c r="AJ2894" s="21">
        <v>3102</v>
      </c>
      <c r="AK2894" s="30" t="e">
        <f t="shared" si="126"/>
        <v>#REF!</v>
      </c>
      <c r="AL2894" s="30" t="e">
        <f t="shared" si="125"/>
        <v>#REF!</v>
      </c>
      <c r="AM2894" s="38" t="s">
        <v>5251</v>
      </c>
      <c r="AN2894" s="39" t="s">
        <v>5252</v>
      </c>
    </row>
    <row r="2895" spans="36:40" x14ac:dyDescent="0.25">
      <c r="AJ2895" s="21">
        <v>3102</v>
      </c>
      <c r="AK2895" s="30" t="e">
        <f t="shared" si="126"/>
        <v>#REF!</v>
      </c>
      <c r="AL2895" s="30" t="e">
        <f t="shared" si="125"/>
        <v>#REF!</v>
      </c>
      <c r="AM2895" s="31" t="s">
        <v>5253</v>
      </c>
      <c r="AN2895" s="32" t="s">
        <v>5254</v>
      </c>
    </row>
    <row r="2896" spans="36:40" x14ac:dyDescent="0.25">
      <c r="AJ2896" s="21">
        <v>3103</v>
      </c>
      <c r="AK2896" s="30" t="e">
        <f t="shared" si="126"/>
        <v>#REF!</v>
      </c>
      <c r="AL2896" s="30" t="e">
        <f t="shared" si="125"/>
        <v>#REF!</v>
      </c>
      <c r="AM2896" s="38" t="s">
        <v>5255</v>
      </c>
      <c r="AN2896" s="39" t="s">
        <v>5256</v>
      </c>
    </row>
    <row r="2897" spans="36:40" x14ac:dyDescent="0.25">
      <c r="AJ2897" s="21">
        <v>3103</v>
      </c>
      <c r="AK2897" s="30" t="e">
        <f t="shared" si="126"/>
        <v>#REF!</v>
      </c>
      <c r="AL2897" s="30" t="e">
        <f t="shared" si="125"/>
        <v>#REF!</v>
      </c>
      <c r="AM2897" s="31" t="s">
        <v>698</v>
      </c>
      <c r="AN2897" s="32" t="s">
        <v>5257</v>
      </c>
    </row>
    <row r="2898" spans="36:40" x14ac:dyDescent="0.25">
      <c r="AJ2898" s="21">
        <v>3103</v>
      </c>
      <c r="AK2898" s="30" t="e">
        <f t="shared" si="126"/>
        <v>#REF!</v>
      </c>
      <c r="AL2898" s="30" t="e">
        <f t="shared" si="125"/>
        <v>#REF!</v>
      </c>
      <c r="AM2898" s="38" t="s">
        <v>5258</v>
      </c>
      <c r="AN2898" s="39" t="s">
        <v>5259</v>
      </c>
    </row>
    <row r="2899" spans="36:40" x14ac:dyDescent="0.25">
      <c r="AJ2899" s="21">
        <v>3103</v>
      </c>
      <c r="AK2899" s="30" t="e">
        <f t="shared" si="126"/>
        <v>#REF!</v>
      </c>
      <c r="AL2899" s="30" t="e">
        <f t="shared" si="125"/>
        <v>#REF!</v>
      </c>
      <c r="AM2899" s="31" t="s">
        <v>5260</v>
      </c>
      <c r="AN2899" s="32" t="s">
        <v>5261</v>
      </c>
    </row>
    <row r="2900" spans="36:40" x14ac:dyDescent="0.25">
      <c r="AJ2900" s="21">
        <v>3103</v>
      </c>
      <c r="AK2900" s="30" t="e">
        <f t="shared" si="126"/>
        <v>#REF!</v>
      </c>
      <c r="AL2900" s="30" t="e">
        <f t="shared" si="125"/>
        <v>#REF!</v>
      </c>
      <c r="AM2900" s="38" t="s">
        <v>3201</v>
      </c>
      <c r="AN2900" s="39" t="s">
        <v>5262</v>
      </c>
    </row>
    <row r="2901" spans="36:40" x14ac:dyDescent="0.25">
      <c r="AJ2901" s="21">
        <v>3103</v>
      </c>
      <c r="AK2901" s="30" t="e">
        <f t="shared" si="126"/>
        <v>#REF!</v>
      </c>
      <c r="AL2901" s="30" t="e">
        <f t="shared" si="125"/>
        <v>#REF!</v>
      </c>
      <c r="AM2901" s="31" t="s">
        <v>5263</v>
      </c>
      <c r="AN2901" s="32" t="s">
        <v>5264</v>
      </c>
    </row>
    <row r="2902" spans="36:40" x14ac:dyDescent="0.25">
      <c r="AJ2902" s="21">
        <v>3103</v>
      </c>
      <c r="AK2902" s="30" t="e">
        <f t="shared" si="126"/>
        <v>#REF!</v>
      </c>
      <c r="AL2902" s="30" t="e">
        <f t="shared" si="125"/>
        <v>#REF!</v>
      </c>
      <c r="AM2902" s="38" t="s">
        <v>4047</v>
      </c>
      <c r="AN2902" s="39" t="s">
        <v>5265</v>
      </c>
    </row>
    <row r="2903" spans="36:40" x14ac:dyDescent="0.25">
      <c r="AJ2903" s="21">
        <v>3103</v>
      </c>
      <c r="AK2903" s="30" t="e">
        <f t="shared" si="126"/>
        <v>#REF!</v>
      </c>
      <c r="AL2903" s="30" t="e">
        <f t="shared" si="125"/>
        <v>#REF!</v>
      </c>
      <c r="AM2903" s="31" t="s">
        <v>5266</v>
      </c>
      <c r="AN2903" s="32" t="s">
        <v>5267</v>
      </c>
    </row>
    <row r="2904" spans="36:40" x14ac:dyDescent="0.25">
      <c r="AJ2904" s="21">
        <v>3103</v>
      </c>
      <c r="AK2904" s="30" t="e">
        <f t="shared" si="126"/>
        <v>#REF!</v>
      </c>
      <c r="AL2904" s="30" t="e">
        <f t="shared" si="125"/>
        <v>#REF!</v>
      </c>
      <c r="AM2904" s="38" t="s">
        <v>717</v>
      </c>
      <c r="AN2904" s="39" t="s">
        <v>5268</v>
      </c>
    </row>
    <row r="2905" spans="36:40" x14ac:dyDescent="0.25">
      <c r="AJ2905" s="21">
        <v>3103</v>
      </c>
      <c r="AK2905" s="30" t="e">
        <f t="shared" si="126"/>
        <v>#REF!</v>
      </c>
      <c r="AL2905" s="30" t="e">
        <f t="shared" si="125"/>
        <v>#REF!</v>
      </c>
      <c r="AM2905" s="31" t="s">
        <v>5269</v>
      </c>
      <c r="AN2905" s="32" t="s">
        <v>5270</v>
      </c>
    </row>
    <row r="2906" spans="36:40" x14ac:dyDescent="0.25">
      <c r="AJ2906" s="21">
        <v>3104</v>
      </c>
      <c r="AK2906" s="30" t="e">
        <f t="shared" si="126"/>
        <v>#REF!</v>
      </c>
      <c r="AL2906" s="30" t="e">
        <f t="shared" si="125"/>
        <v>#REF!</v>
      </c>
      <c r="AM2906" s="38" t="s">
        <v>5271</v>
      </c>
      <c r="AN2906" s="39" t="s">
        <v>5272</v>
      </c>
    </row>
    <row r="2907" spans="36:40" x14ac:dyDescent="0.25">
      <c r="AJ2907" s="21">
        <v>3104</v>
      </c>
      <c r="AK2907" s="30" t="e">
        <f t="shared" si="126"/>
        <v>#REF!</v>
      </c>
      <c r="AL2907" s="30" t="e">
        <f t="shared" si="125"/>
        <v>#REF!</v>
      </c>
      <c r="AM2907" s="31" t="s">
        <v>5273</v>
      </c>
      <c r="AN2907" s="32" t="s">
        <v>5274</v>
      </c>
    </row>
    <row r="2908" spans="36:40" x14ac:dyDescent="0.25">
      <c r="AJ2908" s="21">
        <v>3104</v>
      </c>
      <c r="AK2908" s="30" t="e">
        <f t="shared" si="126"/>
        <v>#REF!</v>
      </c>
      <c r="AL2908" s="30" t="e">
        <f t="shared" si="125"/>
        <v>#REF!</v>
      </c>
      <c r="AM2908" s="38" t="s">
        <v>505</v>
      </c>
      <c r="AN2908" s="39" t="s">
        <v>5275</v>
      </c>
    </row>
    <row r="2909" spans="36:40" x14ac:dyDescent="0.25">
      <c r="AJ2909" s="21">
        <v>3104</v>
      </c>
      <c r="AK2909" s="30" t="e">
        <f t="shared" si="126"/>
        <v>#REF!</v>
      </c>
      <c r="AL2909" s="30" t="e">
        <f t="shared" si="125"/>
        <v>#REF!</v>
      </c>
      <c r="AM2909" s="31" t="s">
        <v>5276</v>
      </c>
      <c r="AN2909" s="32" t="s">
        <v>5277</v>
      </c>
    </row>
    <row r="2910" spans="36:40" x14ac:dyDescent="0.25">
      <c r="AJ2910" s="21">
        <v>3104</v>
      </c>
      <c r="AK2910" s="30" t="e">
        <f t="shared" si="126"/>
        <v>#REF!</v>
      </c>
      <c r="AL2910" s="30" t="e">
        <f t="shared" si="125"/>
        <v>#REF!</v>
      </c>
      <c r="AM2910" s="38" t="s">
        <v>5278</v>
      </c>
      <c r="AN2910" s="39" t="s">
        <v>5279</v>
      </c>
    </row>
    <row r="2911" spans="36:40" x14ac:dyDescent="0.25">
      <c r="AJ2911" s="21">
        <v>3105</v>
      </c>
      <c r="AK2911" s="30" t="e">
        <f t="shared" si="126"/>
        <v>#REF!</v>
      </c>
      <c r="AL2911" s="30" t="e">
        <f t="shared" si="125"/>
        <v>#REF!</v>
      </c>
      <c r="AM2911" s="31" t="s">
        <v>5280</v>
      </c>
      <c r="AN2911" s="32" t="s">
        <v>5281</v>
      </c>
    </row>
    <row r="2912" spans="36:40" x14ac:dyDescent="0.25">
      <c r="AJ2912" s="21">
        <v>3105</v>
      </c>
      <c r="AK2912" s="30" t="e">
        <f t="shared" si="126"/>
        <v>#REF!</v>
      </c>
      <c r="AL2912" s="30" t="e">
        <f t="shared" si="125"/>
        <v>#REF!</v>
      </c>
      <c r="AM2912" s="38" t="s">
        <v>5282</v>
      </c>
      <c r="AN2912" s="39" t="s">
        <v>5283</v>
      </c>
    </row>
    <row r="2913" spans="36:40" x14ac:dyDescent="0.25">
      <c r="AJ2913" s="21">
        <v>3105</v>
      </c>
      <c r="AK2913" s="30" t="e">
        <f t="shared" si="126"/>
        <v>#REF!</v>
      </c>
      <c r="AL2913" s="30" t="e">
        <f t="shared" si="125"/>
        <v>#REF!</v>
      </c>
      <c r="AM2913" s="31" t="s">
        <v>506</v>
      </c>
      <c r="AN2913" s="32" t="s">
        <v>5284</v>
      </c>
    </row>
    <row r="2914" spans="36:40" x14ac:dyDescent="0.25">
      <c r="AJ2914" s="21">
        <v>3106</v>
      </c>
      <c r="AK2914" s="30" t="e">
        <f t="shared" si="126"/>
        <v>#REF!</v>
      </c>
      <c r="AL2914" s="30" t="e">
        <f t="shared" si="125"/>
        <v>#REF!</v>
      </c>
      <c r="AM2914" s="38" t="s">
        <v>5285</v>
      </c>
      <c r="AN2914" s="39" t="s">
        <v>5286</v>
      </c>
    </row>
    <row r="2915" spans="36:40" x14ac:dyDescent="0.25">
      <c r="AJ2915" s="21">
        <v>3106</v>
      </c>
      <c r="AK2915" s="30" t="e">
        <f t="shared" si="126"/>
        <v>#REF!</v>
      </c>
      <c r="AL2915" s="30" t="e">
        <f t="shared" si="125"/>
        <v>#REF!</v>
      </c>
      <c r="AM2915" s="31" t="s">
        <v>507</v>
      </c>
      <c r="AN2915" s="32" t="s">
        <v>5287</v>
      </c>
    </row>
    <row r="2916" spans="36:40" x14ac:dyDescent="0.25">
      <c r="AJ2916" s="21">
        <v>3106</v>
      </c>
      <c r="AK2916" s="30" t="e">
        <f t="shared" si="126"/>
        <v>#REF!</v>
      </c>
      <c r="AL2916" s="30" t="e">
        <f t="shared" si="125"/>
        <v>#REF!</v>
      </c>
      <c r="AM2916" s="38" t="s">
        <v>5288</v>
      </c>
      <c r="AN2916" s="39" t="s">
        <v>5289</v>
      </c>
    </row>
    <row r="2917" spans="36:40" x14ac:dyDescent="0.25">
      <c r="AJ2917" s="21">
        <v>3106</v>
      </c>
      <c r="AK2917" s="30" t="e">
        <f t="shared" si="126"/>
        <v>#REF!</v>
      </c>
      <c r="AL2917" s="30" t="e">
        <f t="shared" si="125"/>
        <v>#REF!</v>
      </c>
      <c r="AM2917" s="31" t="s">
        <v>377</v>
      </c>
      <c r="AN2917" s="32" t="s">
        <v>5290</v>
      </c>
    </row>
    <row r="2918" spans="36:40" x14ac:dyDescent="0.25">
      <c r="AJ2918" s="21">
        <v>3107</v>
      </c>
      <c r="AK2918" s="30" t="e">
        <f t="shared" si="126"/>
        <v>#REF!</v>
      </c>
      <c r="AL2918" s="30" t="e">
        <f t="shared" si="125"/>
        <v>#REF!</v>
      </c>
      <c r="AM2918" s="38" t="s">
        <v>5291</v>
      </c>
      <c r="AN2918" s="39" t="s">
        <v>5292</v>
      </c>
    </row>
    <row r="2919" spans="36:40" x14ac:dyDescent="0.25">
      <c r="AJ2919" s="21">
        <v>3107</v>
      </c>
      <c r="AK2919" s="30" t="e">
        <f t="shared" si="126"/>
        <v>#REF!</v>
      </c>
      <c r="AL2919" s="30" t="e">
        <f t="shared" si="125"/>
        <v>#REF!</v>
      </c>
      <c r="AM2919" s="31" t="s">
        <v>509</v>
      </c>
      <c r="AN2919" s="32" t="s">
        <v>5293</v>
      </c>
    </row>
    <row r="2920" spans="36:40" x14ac:dyDescent="0.25">
      <c r="AJ2920" s="21">
        <v>3107</v>
      </c>
      <c r="AK2920" s="30" t="e">
        <f t="shared" si="126"/>
        <v>#REF!</v>
      </c>
      <c r="AL2920" s="30" t="e">
        <f t="shared" si="125"/>
        <v>#REF!</v>
      </c>
      <c r="AM2920" s="38" t="s">
        <v>5294</v>
      </c>
      <c r="AN2920" s="39" t="s">
        <v>5295</v>
      </c>
    </row>
    <row r="2921" spans="36:40" x14ac:dyDescent="0.25">
      <c r="AJ2921" s="21">
        <v>3107</v>
      </c>
      <c r="AK2921" s="30" t="e">
        <f t="shared" si="126"/>
        <v>#REF!</v>
      </c>
      <c r="AL2921" s="30" t="e">
        <f t="shared" si="125"/>
        <v>#REF!</v>
      </c>
      <c r="AM2921" s="31" t="s">
        <v>5296</v>
      </c>
      <c r="AN2921" s="32" t="s">
        <v>5297</v>
      </c>
    </row>
    <row r="2922" spans="36:40" x14ac:dyDescent="0.25">
      <c r="AJ2922" s="21">
        <v>3108</v>
      </c>
      <c r="AK2922" s="30" t="e">
        <f t="shared" si="126"/>
        <v>#REF!</v>
      </c>
      <c r="AL2922" s="30" t="e">
        <f t="shared" si="125"/>
        <v>#REF!</v>
      </c>
      <c r="AM2922" s="38" t="s">
        <v>5298</v>
      </c>
      <c r="AN2922" s="39" t="s">
        <v>5299</v>
      </c>
    </row>
    <row r="2923" spans="36:40" x14ac:dyDescent="0.25">
      <c r="AJ2923" s="21">
        <v>3108</v>
      </c>
      <c r="AK2923" s="30" t="e">
        <f t="shared" si="126"/>
        <v>#REF!</v>
      </c>
      <c r="AL2923" s="30" t="e">
        <f t="shared" si="125"/>
        <v>#REF!</v>
      </c>
      <c r="AM2923" s="31" t="s">
        <v>5300</v>
      </c>
      <c r="AN2923" s="32" t="s">
        <v>5301</v>
      </c>
    </row>
    <row r="2924" spans="36:40" x14ac:dyDescent="0.25">
      <c r="AJ2924" s="21">
        <v>3108</v>
      </c>
      <c r="AK2924" s="30" t="e">
        <f t="shared" si="126"/>
        <v>#REF!</v>
      </c>
      <c r="AL2924" s="30" t="e">
        <f t="shared" si="125"/>
        <v>#REF!</v>
      </c>
      <c r="AM2924" s="38" t="s">
        <v>5302</v>
      </c>
      <c r="AN2924" s="39" t="s">
        <v>5303</v>
      </c>
    </row>
    <row r="2925" spans="36:40" x14ac:dyDescent="0.25">
      <c r="AJ2925" s="21">
        <v>3108</v>
      </c>
      <c r="AK2925" s="30" t="e">
        <f t="shared" si="126"/>
        <v>#REF!</v>
      </c>
      <c r="AL2925" s="30" t="e">
        <f t="shared" si="125"/>
        <v>#REF!</v>
      </c>
      <c r="AM2925" s="31" t="s">
        <v>510</v>
      </c>
      <c r="AN2925" s="32" t="s">
        <v>5304</v>
      </c>
    </row>
    <row r="2926" spans="36:40" x14ac:dyDescent="0.25">
      <c r="AJ2926" s="21">
        <v>3108</v>
      </c>
      <c r="AK2926" s="30" t="e">
        <f t="shared" si="126"/>
        <v>#REF!</v>
      </c>
      <c r="AL2926" s="30" t="e">
        <f t="shared" si="125"/>
        <v>#REF!</v>
      </c>
      <c r="AM2926" s="38" t="s">
        <v>5278</v>
      </c>
      <c r="AN2926" s="39" t="s">
        <v>5305</v>
      </c>
    </row>
    <row r="2927" spans="36:40" x14ac:dyDescent="0.25">
      <c r="AJ2927" s="21">
        <v>3109</v>
      </c>
      <c r="AK2927" s="30" t="e">
        <f t="shared" si="126"/>
        <v>#REF!</v>
      </c>
      <c r="AL2927" s="30" t="e">
        <f t="shared" si="125"/>
        <v>#REF!</v>
      </c>
      <c r="AM2927" s="31" t="s">
        <v>5306</v>
      </c>
      <c r="AN2927" s="32" t="s">
        <v>5307</v>
      </c>
    </row>
    <row r="2928" spans="36:40" x14ac:dyDescent="0.25">
      <c r="AJ2928" s="21">
        <v>3109</v>
      </c>
      <c r="AK2928" s="30" t="e">
        <f t="shared" si="126"/>
        <v>#REF!</v>
      </c>
      <c r="AL2928" s="30" t="e">
        <f t="shared" si="125"/>
        <v>#REF!</v>
      </c>
      <c r="AM2928" s="38" t="s">
        <v>5308</v>
      </c>
      <c r="AN2928" s="39" t="s">
        <v>5309</v>
      </c>
    </row>
    <row r="2929" spans="36:40" x14ac:dyDescent="0.25">
      <c r="AJ2929" s="21">
        <v>3109</v>
      </c>
      <c r="AK2929" s="30" t="e">
        <f t="shared" si="126"/>
        <v>#REF!</v>
      </c>
      <c r="AL2929" s="30" t="e">
        <f t="shared" si="125"/>
        <v>#REF!</v>
      </c>
      <c r="AM2929" s="31" t="s">
        <v>511</v>
      </c>
      <c r="AN2929" s="32" t="s">
        <v>5310</v>
      </c>
    </row>
    <row r="2930" spans="36:40" x14ac:dyDescent="0.25">
      <c r="AJ2930" s="21">
        <v>3109</v>
      </c>
      <c r="AK2930" s="30" t="e">
        <f t="shared" si="126"/>
        <v>#REF!</v>
      </c>
      <c r="AL2930" s="30" t="e">
        <f t="shared" si="125"/>
        <v>#REF!</v>
      </c>
      <c r="AM2930" s="38" t="s">
        <v>5311</v>
      </c>
      <c r="AN2930" s="39" t="s">
        <v>5312</v>
      </c>
    </row>
    <row r="2931" spans="36:40" x14ac:dyDescent="0.25">
      <c r="AJ2931" s="21">
        <v>3109</v>
      </c>
      <c r="AK2931" s="30" t="e">
        <f t="shared" si="126"/>
        <v>#REF!</v>
      </c>
      <c r="AL2931" s="30" t="e">
        <f t="shared" si="125"/>
        <v>#REF!</v>
      </c>
      <c r="AM2931" s="31" t="s">
        <v>5313</v>
      </c>
      <c r="AN2931" s="32" t="s">
        <v>5314</v>
      </c>
    </row>
    <row r="2932" spans="36:40" x14ac:dyDescent="0.25">
      <c r="AJ2932" s="21">
        <v>3109</v>
      </c>
      <c r="AK2932" s="30" t="e">
        <f t="shared" si="126"/>
        <v>#REF!</v>
      </c>
      <c r="AL2932" s="30" t="e">
        <f t="shared" si="125"/>
        <v>#REF!</v>
      </c>
      <c r="AM2932" s="38" t="s">
        <v>5315</v>
      </c>
      <c r="AN2932" s="39" t="s">
        <v>5316</v>
      </c>
    </row>
    <row r="2933" spans="36:40" x14ac:dyDescent="0.25">
      <c r="AJ2933" s="21">
        <v>3110</v>
      </c>
      <c r="AK2933" s="30" t="e">
        <f t="shared" si="126"/>
        <v>#REF!</v>
      </c>
      <c r="AL2933" s="30" t="e">
        <f t="shared" si="125"/>
        <v>#REF!</v>
      </c>
      <c r="AM2933" s="31" t="s">
        <v>5317</v>
      </c>
      <c r="AN2933" s="32" t="s">
        <v>5318</v>
      </c>
    </row>
    <row r="2934" spans="36:40" x14ac:dyDescent="0.25">
      <c r="AJ2934" s="21">
        <v>3110</v>
      </c>
      <c r="AK2934" s="30" t="e">
        <f t="shared" si="126"/>
        <v>#REF!</v>
      </c>
      <c r="AL2934" s="30" t="e">
        <f t="shared" si="125"/>
        <v>#REF!</v>
      </c>
      <c r="AM2934" s="38" t="s">
        <v>491</v>
      </c>
      <c r="AN2934" s="39" t="s">
        <v>5319</v>
      </c>
    </row>
    <row r="2935" spans="36:40" x14ac:dyDescent="0.25">
      <c r="AJ2935" s="21">
        <v>3110</v>
      </c>
      <c r="AK2935" s="30" t="e">
        <f t="shared" si="126"/>
        <v>#REF!</v>
      </c>
      <c r="AL2935" s="30" t="e">
        <f t="shared" si="125"/>
        <v>#REF!</v>
      </c>
      <c r="AM2935" s="31" t="s">
        <v>512</v>
      </c>
      <c r="AN2935" s="32" t="s">
        <v>5320</v>
      </c>
    </row>
    <row r="2936" spans="36:40" x14ac:dyDescent="0.25">
      <c r="AJ2936" s="21">
        <v>3201</v>
      </c>
      <c r="AK2936" s="30" t="e">
        <f t="shared" si="126"/>
        <v>#REF!</v>
      </c>
      <c r="AL2936" s="30" t="e">
        <f t="shared" si="125"/>
        <v>#REF!</v>
      </c>
      <c r="AM2936" s="38" t="s">
        <v>508</v>
      </c>
      <c r="AN2936" s="39" t="s">
        <v>5321</v>
      </c>
    </row>
    <row r="2937" spans="36:40" x14ac:dyDescent="0.25">
      <c r="AJ2937" s="21">
        <v>4101</v>
      </c>
      <c r="AK2937" s="30" t="e">
        <f t="shared" si="126"/>
        <v>#REF!</v>
      </c>
      <c r="AL2937" s="30" t="e">
        <f t="shared" si="125"/>
        <v>#REF!</v>
      </c>
      <c r="AM2937" s="31" t="s">
        <v>3066</v>
      </c>
      <c r="AN2937" s="32" t="s">
        <v>5322</v>
      </c>
    </row>
    <row r="2938" spans="36:40" x14ac:dyDescent="0.25">
      <c r="AJ2938" s="21">
        <v>4101</v>
      </c>
      <c r="AK2938" s="30" t="e">
        <f t="shared" si="126"/>
        <v>#REF!</v>
      </c>
      <c r="AL2938" s="30" t="e">
        <f t="shared" si="125"/>
        <v>#REF!</v>
      </c>
      <c r="AM2938" s="38" t="s">
        <v>3220</v>
      </c>
      <c r="AN2938" s="39" t="s">
        <v>5323</v>
      </c>
    </row>
    <row r="2939" spans="36:40" x14ac:dyDescent="0.25">
      <c r="AJ2939" s="21">
        <v>4101</v>
      </c>
      <c r="AK2939" s="30" t="e">
        <f t="shared" si="126"/>
        <v>#REF!</v>
      </c>
      <c r="AL2939" s="30" t="e">
        <f t="shared" si="125"/>
        <v>#REF!</v>
      </c>
      <c r="AM2939" s="31" t="s">
        <v>5324</v>
      </c>
      <c r="AN2939" s="32" t="s">
        <v>5325</v>
      </c>
    </row>
    <row r="2940" spans="36:40" x14ac:dyDescent="0.25">
      <c r="AJ2940" s="21">
        <v>4101</v>
      </c>
      <c r="AK2940" s="30" t="e">
        <f t="shared" si="126"/>
        <v>#REF!</v>
      </c>
      <c r="AL2940" s="30" t="e">
        <f t="shared" si="125"/>
        <v>#REF!</v>
      </c>
      <c r="AM2940" s="38" t="s">
        <v>2130</v>
      </c>
      <c r="AN2940" s="39" t="s">
        <v>5326</v>
      </c>
    </row>
    <row r="2941" spans="36:40" x14ac:dyDescent="0.25">
      <c r="AJ2941" s="21">
        <v>4101</v>
      </c>
      <c r="AK2941" s="30" t="e">
        <f t="shared" si="126"/>
        <v>#REF!</v>
      </c>
      <c r="AL2941" s="30" t="e">
        <f t="shared" si="125"/>
        <v>#REF!</v>
      </c>
      <c r="AM2941" s="31" t="s">
        <v>499</v>
      </c>
      <c r="AN2941" s="32" t="s">
        <v>5327</v>
      </c>
    </row>
    <row r="2942" spans="36:40" x14ac:dyDescent="0.25">
      <c r="AJ2942" s="21">
        <v>4201</v>
      </c>
      <c r="AK2942" s="30" t="e">
        <f t="shared" si="126"/>
        <v>#REF!</v>
      </c>
      <c r="AL2942" s="30" t="e">
        <f t="shared" si="125"/>
        <v>#REF!</v>
      </c>
      <c r="AM2942" s="38" t="s">
        <v>5328</v>
      </c>
      <c r="AN2942" s="39" t="s">
        <v>5329</v>
      </c>
    </row>
    <row r="2943" spans="36:40" x14ac:dyDescent="0.25">
      <c r="AJ2943" s="21">
        <v>4201</v>
      </c>
      <c r="AK2943" s="30" t="e">
        <f t="shared" si="126"/>
        <v>#REF!</v>
      </c>
      <c r="AL2943" s="30" t="e">
        <f t="shared" si="125"/>
        <v>#REF!</v>
      </c>
      <c r="AM2943" s="31" t="s">
        <v>5330</v>
      </c>
      <c r="AN2943" s="32" t="s">
        <v>5331</v>
      </c>
    </row>
    <row r="2944" spans="36:40" x14ac:dyDescent="0.25">
      <c r="AJ2944" s="21">
        <v>4201</v>
      </c>
      <c r="AK2944" s="30" t="e">
        <f t="shared" si="126"/>
        <v>#REF!</v>
      </c>
      <c r="AL2944" s="30" t="e">
        <f t="shared" si="125"/>
        <v>#REF!</v>
      </c>
      <c r="AM2944" s="38" t="s">
        <v>5332</v>
      </c>
      <c r="AN2944" s="39" t="s">
        <v>5333</v>
      </c>
    </row>
    <row r="2945" spans="36:40" x14ac:dyDescent="0.25">
      <c r="AJ2945" s="21">
        <v>4201</v>
      </c>
      <c r="AK2945" s="30" t="e">
        <f t="shared" si="126"/>
        <v>#REF!</v>
      </c>
      <c r="AL2945" s="30" t="e">
        <f t="shared" si="125"/>
        <v>#REF!</v>
      </c>
      <c r="AM2945" s="31" t="s">
        <v>5334</v>
      </c>
      <c r="AN2945" s="32" t="s">
        <v>5335</v>
      </c>
    </row>
    <row r="2946" spans="36:40" x14ac:dyDescent="0.25">
      <c r="AJ2946" s="21">
        <v>4201</v>
      </c>
      <c r="AK2946" s="30" t="e">
        <f t="shared" si="126"/>
        <v>#REF!</v>
      </c>
      <c r="AL2946" s="30" t="e">
        <f t="shared" ref="AL2946:AL3009" si="127">CONCATENATE(AJ2946,AK2946)</f>
        <v>#REF!</v>
      </c>
      <c r="AM2946" s="38" t="s">
        <v>5336</v>
      </c>
      <c r="AN2946" s="39" t="s">
        <v>5337</v>
      </c>
    </row>
    <row r="2947" spans="36:40" x14ac:dyDescent="0.25">
      <c r="AJ2947" s="21">
        <v>4202</v>
      </c>
      <c r="AK2947" s="30" t="e">
        <f t="shared" ref="AK2947:AK3010" si="128">AK2946+1</f>
        <v>#REF!</v>
      </c>
      <c r="AL2947" s="30" t="e">
        <f t="shared" si="127"/>
        <v>#REF!</v>
      </c>
      <c r="AM2947" s="31" t="s">
        <v>5338</v>
      </c>
      <c r="AN2947" s="32" t="s">
        <v>5339</v>
      </c>
    </row>
    <row r="2948" spans="36:40" x14ac:dyDescent="0.25">
      <c r="AJ2948" s="21">
        <v>4202</v>
      </c>
      <c r="AK2948" s="30" t="e">
        <f t="shared" si="128"/>
        <v>#REF!</v>
      </c>
      <c r="AL2948" s="30" t="e">
        <f t="shared" si="127"/>
        <v>#REF!</v>
      </c>
      <c r="AM2948" s="38" t="s">
        <v>5340</v>
      </c>
      <c r="AN2948" s="39" t="s">
        <v>5341</v>
      </c>
    </row>
    <row r="2949" spans="36:40" x14ac:dyDescent="0.25">
      <c r="AJ2949" s="21">
        <v>4202</v>
      </c>
      <c r="AK2949" s="30" t="e">
        <f t="shared" si="128"/>
        <v>#REF!</v>
      </c>
      <c r="AL2949" s="30" t="e">
        <f t="shared" si="127"/>
        <v>#REF!</v>
      </c>
      <c r="AM2949" s="31" t="s">
        <v>5342</v>
      </c>
      <c r="AN2949" s="32" t="s">
        <v>5343</v>
      </c>
    </row>
    <row r="2950" spans="36:40" x14ac:dyDescent="0.25">
      <c r="AJ2950" s="21">
        <v>4202</v>
      </c>
      <c r="AK2950" s="30" t="e">
        <f t="shared" si="128"/>
        <v>#REF!</v>
      </c>
      <c r="AL2950" s="30" t="e">
        <f t="shared" si="127"/>
        <v>#REF!</v>
      </c>
      <c r="AM2950" s="38" t="s">
        <v>490</v>
      </c>
      <c r="AN2950" s="39" t="s">
        <v>5344</v>
      </c>
    </row>
    <row r="2951" spans="36:40" x14ac:dyDescent="0.25">
      <c r="AJ2951" s="21">
        <v>4202</v>
      </c>
      <c r="AK2951" s="30" t="e">
        <f t="shared" si="128"/>
        <v>#REF!</v>
      </c>
      <c r="AL2951" s="30" t="e">
        <f t="shared" si="127"/>
        <v>#REF!</v>
      </c>
      <c r="AM2951" s="31" t="s">
        <v>5345</v>
      </c>
      <c r="AN2951" s="32" t="s">
        <v>5346</v>
      </c>
    </row>
    <row r="2952" spans="36:40" x14ac:dyDescent="0.25">
      <c r="AJ2952" s="21">
        <v>4202</v>
      </c>
      <c r="AK2952" s="30" t="e">
        <f t="shared" si="128"/>
        <v>#REF!</v>
      </c>
      <c r="AL2952" s="30" t="e">
        <f t="shared" si="127"/>
        <v>#REF!</v>
      </c>
      <c r="AM2952" s="38" t="s">
        <v>511</v>
      </c>
      <c r="AN2952" s="39" t="s">
        <v>5347</v>
      </c>
    </row>
    <row r="2953" spans="36:40" x14ac:dyDescent="0.25">
      <c r="AJ2953" s="21">
        <v>4202</v>
      </c>
      <c r="AK2953" s="30" t="e">
        <f t="shared" si="128"/>
        <v>#REF!</v>
      </c>
      <c r="AL2953" s="30" t="e">
        <f t="shared" si="127"/>
        <v>#REF!</v>
      </c>
      <c r="AM2953" s="31" t="s">
        <v>5348</v>
      </c>
      <c r="AN2953" s="32" t="s">
        <v>5349</v>
      </c>
    </row>
    <row r="2954" spans="36:40" x14ac:dyDescent="0.25">
      <c r="AJ2954" s="21">
        <v>4202</v>
      </c>
      <c r="AK2954" s="30" t="e">
        <f t="shared" si="128"/>
        <v>#REF!</v>
      </c>
      <c r="AL2954" s="30" t="e">
        <f t="shared" si="127"/>
        <v>#REF!</v>
      </c>
      <c r="AM2954" s="38" t="s">
        <v>5350</v>
      </c>
      <c r="AN2954" s="39" t="s">
        <v>5351</v>
      </c>
    </row>
    <row r="2955" spans="36:40" x14ac:dyDescent="0.25">
      <c r="AJ2955" s="21">
        <v>4202</v>
      </c>
      <c r="AK2955" s="30" t="e">
        <f t="shared" si="128"/>
        <v>#REF!</v>
      </c>
      <c r="AL2955" s="30" t="e">
        <f t="shared" si="127"/>
        <v>#REF!</v>
      </c>
      <c r="AM2955" s="31" t="s">
        <v>5352</v>
      </c>
      <c r="AN2955" s="32" t="s">
        <v>5353</v>
      </c>
    </row>
    <row r="2956" spans="36:40" x14ac:dyDescent="0.25">
      <c r="AJ2956" s="21">
        <v>4203</v>
      </c>
      <c r="AK2956" s="30" t="e">
        <f t="shared" si="128"/>
        <v>#REF!</v>
      </c>
      <c r="AL2956" s="30" t="e">
        <f t="shared" si="127"/>
        <v>#REF!</v>
      </c>
      <c r="AM2956" s="38" t="s">
        <v>5354</v>
      </c>
      <c r="AN2956" s="39" t="s">
        <v>5355</v>
      </c>
    </row>
    <row r="2957" spans="36:40" x14ac:dyDescent="0.25">
      <c r="AJ2957" s="21">
        <v>4203</v>
      </c>
      <c r="AK2957" s="30" t="e">
        <f t="shared" si="128"/>
        <v>#REF!</v>
      </c>
      <c r="AL2957" s="30" t="e">
        <f t="shared" si="127"/>
        <v>#REF!</v>
      </c>
      <c r="AM2957" s="31" t="s">
        <v>5356</v>
      </c>
      <c r="AN2957" s="32" t="s">
        <v>5357</v>
      </c>
    </row>
    <row r="2958" spans="36:40" x14ac:dyDescent="0.25">
      <c r="AJ2958" s="21">
        <v>4203</v>
      </c>
      <c r="AK2958" s="30" t="e">
        <f t="shared" si="128"/>
        <v>#REF!</v>
      </c>
      <c r="AL2958" s="30" t="e">
        <f t="shared" si="127"/>
        <v>#REF!</v>
      </c>
      <c r="AM2958" s="38" t="s">
        <v>5358</v>
      </c>
      <c r="AN2958" s="39" t="s">
        <v>5359</v>
      </c>
    </row>
    <row r="2959" spans="36:40" x14ac:dyDescent="0.25">
      <c r="AJ2959" s="21">
        <v>4203</v>
      </c>
      <c r="AK2959" s="30" t="e">
        <f t="shared" si="128"/>
        <v>#REF!</v>
      </c>
      <c r="AL2959" s="30" t="e">
        <f t="shared" si="127"/>
        <v>#REF!</v>
      </c>
      <c r="AM2959" s="31" t="s">
        <v>5360</v>
      </c>
      <c r="AN2959" s="32" t="s">
        <v>5361</v>
      </c>
    </row>
    <row r="2960" spans="36:40" x14ac:dyDescent="0.25">
      <c r="AJ2960" s="21">
        <v>4203</v>
      </c>
      <c r="AK2960" s="30" t="e">
        <f t="shared" si="128"/>
        <v>#REF!</v>
      </c>
      <c r="AL2960" s="30" t="e">
        <f t="shared" si="127"/>
        <v>#REF!</v>
      </c>
      <c r="AM2960" s="38" t="s">
        <v>5362</v>
      </c>
      <c r="AN2960" s="39" t="s">
        <v>5363</v>
      </c>
    </row>
    <row r="2961" spans="36:40" x14ac:dyDescent="0.25">
      <c r="AJ2961" s="21">
        <v>4203</v>
      </c>
      <c r="AK2961" s="30" t="e">
        <f t="shared" si="128"/>
        <v>#REF!</v>
      </c>
      <c r="AL2961" s="30" t="e">
        <f t="shared" si="127"/>
        <v>#REF!</v>
      </c>
      <c r="AM2961" s="31" t="s">
        <v>5364</v>
      </c>
      <c r="AN2961" s="32" t="s">
        <v>5365</v>
      </c>
    </row>
    <row r="2962" spans="36:40" x14ac:dyDescent="0.25">
      <c r="AJ2962" s="21">
        <v>4203</v>
      </c>
      <c r="AK2962" s="30" t="e">
        <f t="shared" si="128"/>
        <v>#REF!</v>
      </c>
      <c r="AL2962" s="30" t="e">
        <f t="shared" si="127"/>
        <v>#REF!</v>
      </c>
      <c r="AM2962" s="38" t="s">
        <v>5366</v>
      </c>
      <c r="AN2962" s="39" t="s">
        <v>5367</v>
      </c>
    </row>
    <row r="2963" spans="36:40" x14ac:dyDescent="0.25">
      <c r="AJ2963" s="21">
        <v>4203</v>
      </c>
      <c r="AK2963" s="30" t="e">
        <f t="shared" si="128"/>
        <v>#REF!</v>
      </c>
      <c r="AL2963" s="30" t="e">
        <f t="shared" si="127"/>
        <v>#REF!</v>
      </c>
      <c r="AM2963" s="31" t="s">
        <v>5368</v>
      </c>
      <c r="AN2963" s="32" t="s">
        <v>5369</v>
      </c>
    </row>
    <row r="2964" spans="36:40" x14ac:dyDescent="0.25">
      <c r="AJ2964" s="21">
        <v>4203</v>
      </c>
      <c r="AK2964" s="30" t="e">
        <f t="shared" si="128"/>
        <v>#REF!</v>
      </c>
      <c r="AL2964" s="30" t="e">
        <f t="shared" si="127"/>
        <v>#REF!</v>
      </c>
      <c r="AM2964" s="38" t="s">
        <v>5370</v>
      </c>
      <c r="AN2964" s="39" t="s">
        <v>5371</v>
      </c>
    </row>
    <row r="2965" spans="36:40" x14ac:dyDescent="0.25">
      <c r="AJ2965" s="21">
        <v>4203</v>
      </c>
      <c r="AK2965" s="30" t="e">
        <f t="shared" si="128"/>
        <v>#REF!</v>
      </c>
      <c r="AL2965" s="30" t="e">
        <f t="shared" si="127"/>
        <v>#REF!</v>
      </c>
      <c r="AM2965" s="31" t="s">
        <v>3325</v>
      </c>
      <c r="AN2965" s="32" t="s">
        <v>5372</v>
      </c>
    </row>
    <row r="2966" spans="36:40" x14ac:dyDescent="0.25">
      <c r="AJ2966" s="21">
        <v>4203</v>
      </c>
      <c r="AK2966" s="30" t="e">
        <f t="shared" si="128"/>
        <v>#REF!</v>
      </c>
      <c r="AL2966" s="30" t="e">
        <f t="shared" si="127"/>
        <v>#REF!</v>
      </c>
      <c r="AM2966" s="38" t="s">
        <v>5373</v>
      </c>
      <c r="AN2966" s="39" t="s">
        <v>5374</v>
      </c>
    </row>
    <row r="2967" spans="36:40" x14ac:dyDescent="0.25">
      <c r="AJ2967" s="21">
        <v>4203</v>
      </c>
      <c r="AK2967" s="30" t="e">
        <f t="shared" si="128"/>
        <v>#REF!</v>
      </c>
      <c r="AL2967" s="30" t="e">
        <f t="shared" si="127"/>
        <v>#REF!</v>
      </c>
      <c r="AM2967" s="31" t="s">
        <v>5375</v>
      </c>
      <c r="AN2967" s="32" t="s">
        <v>5376</v>
      </c>
    </row>
    <row r="2968" spans="36:40" x14ac:dyDescent="0.25">
      <c r="AJ2968" s="21">
        <v>4203</v>
      </c>
      <c r="AK2968" s="30" t="e">
        <f t="shared" si="128"/>
        <v>#REF!</v>
      </c>
      <c r="AL2968" s="30" t="e">
        <f t="shared" si="127"/>
        <v>#REF!</v>
      </c>
      <c r="AM2968" s="38" t="s">
        <v>5377</v>
      </c>
      <c r="AN2968" s="39" t="s">
        <v>5378</v>
      </c>
    </row>
    <row r="2969" spans="36:40" x14ac:dyDescent="0.25">
      <c r="AJ2969" s="21">
        <v>4203</v>
      </c>
      <c r="AK2969" s="30" t="e">
        <f t="shared" si="128"/>
        <v>#REF!</v>
      </c>
      <c r="AL2969" s="30" t="e">
        <f t="shared" si="127"/>
        <v>#REF!</v>
      </c>
      <c r="AM2969" s="31" t="s">
        <v>5379</v>
      </c>
      <c r="AN2969" s="32" t="s">
        <v>5380</v>
      </c>
    </row>
    <row r="2970" spans="36:40" x14ac:dyDescent="0.25">
      <c r="AJ2970" s="21">
        <v>4203</v>
      </c>
      <c r="AK2970" s="30" t="e">
        <f t="shared" si="128"/>
        <v>#REF!</v>
      </c>
      <c r="AL2970" s="30" t="e">
        <f t="shared" si="127"/>
        <v>#REF!</v>
      </c>
      <c r="AM2970" s="38" t="s">
        <v>5381</v>
      </c>
      <c r="AN2970" s="39" t="s">
        <v>5382</v>
      </c>
    </row>
    <row r="2971" spans="36:40" x14ac:dyDescent="0.25">
      <c r="AJ2971" s="21">
        <v>4203</v>
      </c>
      <c r="AK2971" s="30" t="e">
        <f t="shared" si="128"/>
        <v>#REF!</v>
      </c>
      <c r="AL2971" s="30" t="e">
        <f t="shared" si="127"/>
        <v>#REF!</v>
      </c>
      <c r="AM2971" s="31" t="s">
        <v>5383</v>
      </c>
      <c r="AN2971" s="32" t="s">
        <v>5384</v>
      </c>
    </row>
    <row r="2972" spans="36:40" x14ac:dyDescent="0.25">
      <c r="AJ2972" s="21">
        <v>4203</v>
      </c>
      <c r="AK2972" s="30" t="e">
        <f t="shared" si="128"/>
        <v>#REF!</v>
      </c>
      <c r="AL2972" s="30" t="e">
        <f t="shared" si="127"/>
        <v>#REF!</v>
      </c>
      <c r="AM2972" s="38" t="s">
        <v>5385</v>
      </c>
      <c r="AN2972" s="39" t="s">
        <v>5386</v>
      </c>
    </row>
    <row r="2973" spans="36:40" x14ac:dyDescent="0.25">
      <c r="AJ2973" s="21">
        <v>4203</v>
      </c>
      <c r="AK2973" s="30" t="e">
        <f t="shared" si="128"/>
        <v>#REF!</v>
      </c>
      <c r="AL2973" s="30" t="e">
        <f t="shared" si="127"/>
        <v>#REF!</v>
      </c>
      <c r="AM2973" s="31" t="s">
        <v>3220</v>
      </c>
      <c r="AN2973" s="32" t="s">
        <v>5387</v>
      </c>
    </row>
    <row r="2974" spans="36:40" x14ac:dyDescent="0.25">
      <c r="AJ2974" s="21">
        <v>4203</v>
      </c>
      <c r="AK2974" s="30" t="e">
        <f t="shared" si="128"/>
        <v>#REF!</v>
      </c>
      <c r="AL2974" s="30" t="e">
        <f t="shared" si="127"/>
        <v>#REF!</v>
      </c>
      <c r="AM2974" s="38" t="s">
        <v>3201</v>
      </c>
      <c r="AN2974" s="39" t="s">
        <v>5388</v>
      </c>
    </row>
    <row r="2975" spans="36:40" x14ac:dyDescent="0.25">
      <c r="AJ2975" s="21">
        <v>4203</v>
      </c>
      <c r="AK2975" s="30" t="e">
        <f t="shared" si="128"/>
        <v>#REF!</v>
      </c>
      <c r="AL2975" s="30" t="e">
        <f t="shared" si="127"/>
        <v>#REF!</v>
      </c>
      <c r="AM2975" s="31" t="s">
        <v>5389</v>
      </c>
      <c r="AN2975" s="32" t="s">
        <v>5390</v>
      </c>
    </row>
    <row r="2976" spans="36:40" x14ac:dyDescent="0.25">
      <c r="AJ2976" s="21">
        <v>4203</v>
      </c>
      <c r="AK2976" s="30" t="e">
        <f t="shared" si="128"/>
        <v>#REF!</v>
      </c>
      <c r="AL2976" s="30" t="e">
        <f t="shared" si="127"/>
        <v>#REF!</v>
      </c>
      <c r="AM2976" s="38" t="s">
        <v>5391</v>
      </c>
      <c r="AN2976" s="39" t="s">
        <v>5392</v>
      </c>
    </row>
    <row r="2977" spans="36:40" x14ac:dyDescent="0.25">
      <c r="AJ2977" s="21">
        <v>4203</v>
      </c>
      <c r="AK2977" s="30" t="e">
        <f t="shared" si="128"/>
        <v>#REF!</v>
      </c>
      <c r="AL2977" s="30" t="e">
        <f t="shared" si="127"/>
        <v>#REF!</v>
      </c>
      <c r="AM2977" s="31" t="s">
        <v>5393</v>
      </c>
      <c r="AN2977" s="32" t="s">
        <v>5394</v>
      </c>
    </row>
    <row r="2978" spans="36:40" x14ac:dyDescent="0.25">
      <c r="AJ2978" s="21">
        <v>4203</v>
      </c>
      <c r="AK2978" s="30" t="e">
        <f t="shared" si="128"/>
        <v>#REF!</v>
      </c>
      <c r="AL2978" s="30" t="e">
        <f t="shared" si="127"/>
        <v>#REF!</v>
      </c>
      <c r="AM2978" s="38" t="s">
        <v>5395</v>
      </c>
      <c r="AN2978" s="39" t="s">
        <v>5396</v>
      </c>
    </row>
    <row r="2979" spans="36:40" x14ac:dyDescent="0.25">
      <c r="AJ2979" s="21">
        <v>4203</v>
      </c>
      <c r="AK2979" s="30" t="e">
        <f t="shared" si="128"/>
        <v>#REF!</v>
      </c>
      <c r="AL2979" s="30" t="e">
        <f t="shared" si="127"/>
        <v>#REF!</v>
      </c>
      <c r="AM2979" s="31" t="s">
        <v>3197</v>
      </c>
      <c r="AN2979" s="32" t="s">
        <v>5397</v>
      </c>
    </row>
    <row r="2980" spans="36:40" x14ac:dyDescent="0.25">
      <c r="AJ2980" s="21">
        <v>4204</v>
      </c>
      <c r="AK2980" s="30" t="e">
        <f t="shared" si="128"/>
        <v>#REF!</v>
      </c>
      <c r="AL2980" s="30" t="e">
        <f t="shared" si="127"/>
        <v>#REF!</v>
      </c>
      <c r="AM2980" s="38" t="s">
        <v>5398</v>
      </c>
      <c r="AN2980" s="39" t="s">
        <v>5399</v>
      </c>
    </row>
    <row r="2981" spans="36:40" x14ac:dyDescent="0.25">
      <c r="AJ2981" s="21">
        <v>4204</v>
      </c>
      <c r="AK2981" s="30" t="e">
        <f t="shared" si="128"/>
        <v>#REF!</v>
      </c>
      <c r="AL2981" s="30" t="e">
        <f t="shared" si="127"/>
        <v>#REF!</v>
      </c>
      <c r="AM2981" s="31" t="s">
        <v>5400</v>
      </c>
      <c r="AN2981" s="32" t="s">
        <v>5401</v>
      </c>
    </row>
    <row r="2982" spans="36:40" x14ac:dyDescent="0.25">
      <c r="AJ2982" s="21">
        <v>4204</v>
      </c>
      <c r="AK2982" s="30" t="e">
        <f t="shared" si="128"/>
        <v>#REF!</v>
      </c>
      <c r="AL2982" s="30" t="e">
        <f t="shared" si="127"/>
        <v>#REF!</v>
      </c>
      <c r="AM2982" s="38" t="s">
        <v>5402</v>
      </c>
      <c r="AN2982" s="39" t="s">
        <v>5403</v>
      </c>
    </row>
    <row r="2983" spans="36:40" x14ac:dyDescent="0.25">
      <c r="AJ2983" s="21">
        <v>4204</v>
      </c>
      <c r="AK2983" s="30" t="e">
        <f t="shared" si="128"/>
        <v>#REF!</v>
      </c>
      <c r="AL2983" s="30" t="e">
        <f t="shared" si="127"/>
        <v>#REF!</v>
      </c>
      <c r="AM2983" s="31" t="s">
        <v>5404</v>
      </c>
      <c r="AN2983" s="32" t="s">
        <v>5405</v>
      </c>
    </row>
    <row r="2984" spans="36:40" x14ac:dyDescent="0.25">
      <c r="AJ2984" s="21">
        <v>4204</v>
      </c>
      <c r="AK2984" s="30" t="e">
        <f t="shared" si="128"/>
        <v>#REF!</v>
      </c>
      <c r="AL2984" s="30" t="e">
        <f t="shared" si="127"/>
        <v>#REF!</v>
      </c>
      <c r="AM2984" s="38" t="s">
        <v>492</v>
      </c>
      <c r="AN2984" s="39" t="s">
        <v>5406</v>
      </c>
    </row>
    <row r="2985" spans="36:40" x14ac:dyDescent="0.25">
      <c r="AJ2985" s="21">
        <v>4204</v>
      </c>
      <c r="AK2985" s="30" t="e">
        <f t="shared" si="128"/>
        <v>#REF!</v>
      </c>
      <c r="AL2985" s="30" t="e">
        <f t="shared" si="127"/>
        <v>#REF!</v>
      </c>
      <c r="AM2985" s="31" t="s">
        <v>5407</v>
      </c>
      <c r="AN2985" s="32" t="s">
        <v>5408</v>
      </c>
    </row>
    <row r="2986" spans="36:40" x14ac:dyDescent="0.25">
      <c r="AJ2986" s="21">
        <v>4205</v>
      </c>
      <c r="AK2986" s="30" t="e">
        <f t="shared" si="128"/>
        <v>#REF!</v>
      </c>
      <c r="AL2986" s="30" t="e">
        <f t="shared" si="127"/>
        <v>#REF!</v>
      </c>
      <c r="AM2986" s="38" t="s">
        <v>5409</v>
      </c>
      <c r="AN2986" s="39" t="s">
        <v>5410</v>
      </c>
    </row>
    <row r="2987" spans="36:40" x14ac:dyDescent="0.25">
      <c r="AJ2987" s="21">
        <v>4205</v>
      </c>
      <c r="AK2987" s="30" t="e">
        <f t="shared" si="128"/>
        <v>#REF!</v>
      </c>
      <c r="AL2987" s="30" t="e">
        <f t="shared" si="127"/>
        <v>#REF!</v>
      </c>
      <c r="AM2987" s="31" t="s">
        <v>5411</v>
      </c>
      <c r="AN2987" s="32" t="s">
        <v>5412</v>
      </c>
    </row>
    <row r="2988" spans="36:40" x14ac:dyDescent="0.25">
      <c r="AJ2988" s="21">
        <v>4205</v>
      </c>
      <c r="AK2988" s="30" t="e">
        <f t="shared" si="128"/>
        <v>#REF!</v>
      </c>
      <c r="AL2988" s="30" t="e">
        <f t="shared" si="127"/>
        <v>#REF!</v>
      </c>
      <c r="AM2988" s="38" t="s">
        <v>5413</v>
      </c>
      <c r="AN2988" s="39" t="s">
        <v>5414</v>
      </c>
    </row>
    <row r="2989" spans="36:40" x14ac:dyDescent="0.25">
      <c r="AJ2989" s="21">
        <v>4205</v>
      </c>
      <c r="AK2989" s="30" t="e">
        <f t="shared" si="128"/>
        <v>#REF!</v>
      </c>
      <c r="AL2989" s="30" t="e">
        <f t="shared" si="127"/>
        <v>#REF!</v>
      </c>
      <c r="AM2989" s="31" t="s">
        <v>5415</v>
      </c>
      <c r="AN2989" s="32" t="s">
        <v>5416</v>
      </c>
    </row>
    <row r="2990" spans="36:40" x14ac:dyDescent="0.25">
      <c r="AJ2990" s="21">
        <v>4205</v>
      </c>
      <c r="AK2990" s="30" t="e">
        <f t="shared" si="128"/>
        <v>#REF!</v>
      </c>
      <c r="AL2990" s="30" t="e">
        <f t="shared" si="127"/>
        <v>#REF!</v>
      </c>
      <c r="AM2990" s="38" t="s">
        <v>141</v>
      </c>
      <c r="AN2990" s="39" t="s">
        <v>5417</v>
      </c>
    </row>
    <row r="2991" spans="36:40" x14ac:dyDescent="0.25">
      <c r="AJ2991" s="21">
        <v>4205</v>
      </c>
      <c r="AK2991" s="30" t="e">
        <f t="shared" si="128"/>
        <v>#REF!</v>
      </c>
      <c r="AL2991" s="30" t="e">
        <f t="shared" si="127"/>
        <v>#REF!</v>
      </c>
      <c r="AM2991" s="31" t="s">
        <v>5418</v>
      </c>
      <c r="AN2991" s="32" t="s">
        <v>5419</v>
      </c>
    </row>
    <row r="2992" spans="36:40" x14ac:dyDescent="0.25">
      <c r="AJ2992" s="21">
        <v>4205</v>
      </c>
      <c r="AK2992" s="30" t="e">
        <f t="shared" si="128"/>
        <v>#REF!</v>
      </c>
      <c r="AL2992" s="30" t="e">
        <f t="shared" si="127"/>
        <v>#REF!</v>
      </c>
      <c r="AM2992" s="38" t="s">
        <v>5420</v>
      </c>
      <c r="AN2992" s="39" t="s">
        <v>5421</v>
      </c>
    </row>
    <row r="2993" spans="36:40" x14ac:dyDescent="0.25">
      <c r="AJ2993" s="21">
        <v>4205</v>
      </c>
      <c r="AK2993" s="30" t="e">
        <f t="shared" si="128"/>
        <v>#REF!</v>
      </c>
      <c r="AL2993" s="30" t="e">
        <f t="shared" si="127"/>
        <v>#REF!</v>
      </c>
      <c r="AM2993" s="31" t="s">
        <v>5422</v>
      </c>
      <c r="AN2993" s="32" t="s">
        <v>5423</v>
      </c>
    </row>
    <row r="2994" spans="36:40" x14ac:dyDescent="0.25">
      <c r="AJ2994" s="21">
        <v>4205</v>
      </c>
      <c r="AK2994" s="30" t="e">
        <f t="shared" si="128"/>
        <v>#REF!</v>
      </c>
      <c r="AL2994" s="30" t="e">
        <f t="shared" si="127"/>
        <v>#REF!</v>
      </c>
      <c r="AM2994" s="38" t="s">
        <v>5424</v>
      </c>
      <c r="AN2994" s="39" t="s">
        <v>5425</v>
      </c>
    </row>
    <row r="2995" spans="36:40" x14ac:dyDescent="0.25">
      <c r="AJ2995" s="21">
        <v>4205</v>
      </c>
      <c r="AK2995" s="30" t="e">
        <f t="shared" si="128"/>
        <v>#REF!</v>
      </c>
      <c r="AL2995" s="30" t="e">
        <f t="shared" si="127"/>
        <v>#REF!</v>
      </c>
      <c r="AM2995" s="31" t="s">
        <v>5426</v>
      </c>
      <c r="AN2995" s="32" t="s">
        <v>5427</v>
      </c>
    </row>
    <row r="2996" spans="36:40" x14ac:dyDescent="0.25">
      <c r="AJ2996" s="21">
        <v>4205</v>
      </c>
      <c r="AK2996" s="30" t="e">
        <f t="shared" si="128"/>
        <v>#REF!</v>
      </c>
      <c r="AL2996" s="30" t="e">
        <f t="shared" si="127"/>
        <v>#REF!</v>
      </c>
      <c r="AM2996" s="38" t="s">
        <v>5428</v>
      </c>
      <c r="AN2996" s="39" t="s">
        <v>5429</v>
      </c>
    </row>
    <row r="2997" spans="36:40" x14ac:dyDescent="0.25">
      <c r="AJ2997" s="21">
        <v>4205</v>
      </c>
      <c r="AK2997" s="30" t="e">
        <f t="shared" si="128"/>
        <v>#REF!</v>
      </c>
      <c r="AL2997" s="30" t="e">
        <f t="shared" si="127"/>
        <v>#REF!</v>
      </c>
      <c r="AM2997" s="31" t="s">
        <v>5430</v>
      </c>
      <c r="AN2997" s="32" t="s">
        <v>5431</v>
      </c>
    </row>
    <row r="2998" spans="36:40" x14ac:dyDescent="0.25">
      <c r="AJ2998" s="21">
        <v>4205</v>
      </c>
      <c r="AK2998" s="30" t="e">
        <f t="shared" si="128"/>
        <v>#REF!</v>
      </c>
      <c r="AL2998" s="30" t="e">
        <f t="shared" si="127"/>
        <v>#REF!</v>
      </c>
      <c r="AM2998" s="38" t="s">
        <v>3220</v>
      </c>
      <c r="AN2998" s="39" t="s">
        <v>5432</v>
      </c>
    </row>
    <row r="2999" spans="36:40" x14ac:dyDescent="0.25">
      <c r="AJ2999" s="21">
        <v>4205</v>
      </c>
      <c r="AK2999" s="30" t="e">
        <f t="shared" si="128"/>
        <v>#REF!</v>
      </c>
      <c r="AL2999" s="30" t="e">
        <f t="shared" si="127"/>
        <v>#REF!</v>
      </c>
      <c r="AM2999" s="31" t="s">
        <v>5433</v>
      </c>
      <c r="AN2999" s="32" t="s">
        <v>5434</v>
      </c>
    </row>
    <row r="3000" spans="36:40" x14ac:dyDescent="0.25">
      <c r="AJ3000" s="21">
        <v>4206</v>
      </c>
      <c r="AK3000" s="30" t="e">
        <f t="shared" si="128"/>
        <v>#REF!</v>
      </c>
      <c r="AL3000" s="30" t="e">
        <f t="shared" si="127"/>
        <v>#REF!</v>
      </c>
      <c r="AM3000" s="38" t="s">
        <v>5435</v>
      </c>
      <c r="AN3000" s="39" t="s">
        <v>5436</v>
      </c>
    </row>
    <row r="3001" spans="36:40" x14ac:dyDescent="0.25">
      <c r="AJ3001" s="21">
        <v>4206</v>
      </c>
      <c r="AK3001" s="30" t="e">
        <f t="shared" si="128"/>
        <v>#REF!</v>
      </c>
      <c r="AL3001" s="30" t="e">
        <f t="shared" si="127"/>
        <v>#REF!</v>
      </c>
      <c r="AM3001" s="31" t="s">
        <v>5437</v>
      </c>
      <c r="AN3001" s="32" t="s">
        <v>5438</v>
      </c>
    </row>
    <row r="3002" spans="36:40" x14ac:dyDescent="0.25">
      <c r="AJ3002" s="21">
        <v>4206</v>
      </c>
      <c r="AK3002" s="30" t="e">
        <f t="shared" si="128"/>
        <v>#REF!</v>
      </c>
      <c r="AL3002" s="30" t="e">
        <f t="shared" si="127"/>
        <v>#REF!</v>
      </c>
      <c r="AM3002" s="38" t="s">
        <v>5439</v>
      </c>
      <c r="AN3002" s="39" t="s">
        <v>5440</v>
      </c>
    </row>
    <row r="3003" spans="36:40" x14ac:dyDescent="0.25">
      <c r="AJ3003" s="21">
        <v>4206</v>
      </c>
      <c r="AK3003" s="30" t="e">
        <f t="shared" si="128"/>
        <v>#REF!</v>
      </c>
      <c r="AL3003" s="30" t="e">
        <f t="shared" si="127"/>
        <v>#REF!</v>
      </c>
      <c r="AM3003" s="31" t="s">
        <v>5441</v>
      </c>
      <c r="AN3003" s="32" t="s">
        <v>5442</v>
      </c>
    </row>
    <row r="3004" spans="36:40" x14ac:dyDescent="0.25">
      <c r="AJ3004" s="21">
        <v>4206</v>
      </c>
      <c r="AK3004" s="30" t="e">
        <f t="shared" si="128"/>
        <v>#REF!</v>
      </c>
      <c r="AL3004" s="30" t="e">
        <f t="shared" si="127"/>
        <v>#REF!</v>
      </c>
      <c r="AM3004" s="38" t="s">
        <v>5443</v>
      </c>
      <c r="AN3004" s="39" t="s">
        <v>5444</v>
      </c>
    </row>
    <row r="3005" spans="36:40" x14ac:dyDescent="0.25">
      <c r="AJ3005" s="21">
        <v>4206</v>
      </c>
      <c r="AK3005" s="30" t="e">
        <f t="shared" si="128"/>
        <v>#REF!</v>
      </c>
      <c r="AL3005" s="30" t="e">
        <f t="shared" si="127"/>
        <v>#REF!</v>
      </c>
      <c r="AM3005" s="31" t="s">
        <v>5428</v>
      </c>
      <c r="AN3005" s="32" t="s">
        <v>5445</v>
      </c>
    </row>
    <row r="3006" spans="36:40" x14ac:dyDescent="0.25">
      <c r="AJ3006" s="21">
        <v>4301</v>
      </c>
      <c r="AK3006" s="30" t="e">
        <f t="shared" si="128"/>
        <v>#REF!</v>
      </c>
      <c r="AL3006" s="30" t="e">
        <f t="shared" si="127"/>
        <v>#REF!</v>
      </c>
      <c r="AM3006" s="38" t="s">
        <v>5446</v>
      </c>
      <c r="AN3006" s="39" t="s">
        <v>5447</v>
      </c>
    </row>
    <row r="3007" spans="36:40" x14ac:dyDescent="0.25">
      <c r="AJ3007" s="21">
        <v>4301</v>
      </c>
      <c r="AK3007" s="30" t="e">
        <f t="shared" si="128"/>
        <v>#REF!</v>
      </c>
      <c r="AL3007" s="30" t="e">
        <f t="shared" si="127"/>
        <v>#REF!</v>
      </c>
      <c r="AM3007" s="31" t="s">
        <v>5448</v>
      </c>
      <c r="AN3007" s="32" t="s">
        <v>5449</v>
      </c>
    </row>
    <row r="3008" spans="36:40" x14ac:dyDescent="0.25">
      <c r="AJ3008" s="21">
        <v>4301</v>
      </c>
      <c r="AK3008" s="30" t="e">
        <f t="shared" si="128"/>
        <v>#REF!</v>
      </c>
      <c r="AL3008" s="30" t="e">
        <f t="shared" si="127"/>
        <v>#REF!</v>
      </c>
      <c r="AM3008" s="38" t="s">
        <v>5450</v>
      </c>
      <c r="AN3008" s="39" t="s">
        <v>5451</v>
      </c>
    </row>
    <row r="3009" spans="36:40" x14ac:dyDescent="0.25">
      <c r="AJ3009" s="21">
        <v>4301</v>
      </c>
      <c r="AK3009" s="30" t="e">
        <f t="shared" si="128"/>
        <v>#REF!</v>
      </c>
      <c r="AL3009" s="30" t="e">
        <f t="shared" si="127"/>
        <v>#REF!</v>
      </c>
      <c r="AM3009" s="31" t="s">
        <v>5452</v>
      </c>
      <c r="AN3009" s="32" t="s">
        <v>5453</v>
      </c>
    </row>
    <row r="3010" spans="36:40" x14ac:dyDescent="0.25">
      <c r="AJ3010" s="21">
        <v>4301</v>
      </c>
      <c r="AK3010" s="30" t="e">
        <f t="shared" si="128"/>
        <v>#REF!</v>
      </c>
      <c r="AL3010" s="30" t="e">
        <f t="shared" ref="AL3010:AL3073" si="129">CONCATENATE(AJ3010,AK3010)</f>
        <v>#REF!</v>
      </c>
      <c r="AM3010" s="38" t="s">
        <v>5454</v>
      </c>
      <c r="AN3010" s="39" t="s">
        <v>5455</v>
      </c>
    </row>
    <row r="3011" spans="36:40" x14ac:dyDescent="0.25">
      <c r="AJ3011" s="21">
        <v>4301</v>
      </c>
      <c r="AK3011" s="30" t="e">
        <f t="shared" ref="AK3011:AK3074" si="130">AK3010+1</f>
        <v>#REF!</v>
      </c>
      <c r="AL3011" s="30" t="e">
        <f t="shared" si="129"/>
        <v>#REF!</v>
      </c>
      <c r="AM3011" s="31" t="s">
        <v>5456</v>
      </c>
      <c r="AN3011" s="32" t="s">
        <v>5457</v>
      </c>
    </row>
    <row r="3012" spans="36:40" x14ac:dyDescent="0.25">
      <c r="AJ3012" s="21">
        <v>4301</v>
      </c>
      <c r="AK3012" s="30" t="e">
        <f t="shared" si="130"/>
        <v>#REF!</v>
      </c>
      <c r="AL3012" s="30" t="e">
        <f t="shared" si="129"/>
        <v>#REF!</v>
      </c>
      <c r="AM3012" s="38" t="s">
        <v>5458</v>
      </c>
      <c r="AN3012" s="39" t="s">
        <v>5459</v>
      </c>
    </row>
    <row r="3013" spans="36:40" x14ac:dyDescent="0.25">
      <c r="AJ3013" s="21">
        <v>4301</v>
      </c>
      <c r="AK3013" s="30" t="e">
        <f t="shared" si="130"/>
        <v>#REF!</v>
      </c>
      <c r="AL3013" s="30" t="e">
        <f t="shared" si="129"/>
        <v>#REF!</v>
      </c>
      <c r="AM3013" s="31" t="s">
        <v>5460</v>
      </c>
      <c r="AN3013" s="32" t="s">
        <v>5461</v>
      </c>
    </row>
    <row r="3014" spans="36:40" x14ac:dyDescent="0.25">
      <c r="AJ3014" s="21">
        <v>4301</v>
      </c>
      <c r="AK3014" s="30" t="e">
        <f t="shared" si="130"/>
        <v>#REF!</v>
      </c>
      <c r="AL3014" s="30" t="e">
        <f t="shared" si="129"/>
        <v>#REF!</v>
      </c>
      <c r="AM3014" s="38" t="s">
        <v>5462</v>
      </c>
      <c r="AN3014" s="39" t="s">
        <v>5463</v>
      </c>
    </row>
    <row r="3015" spans="36:40" x14ac:dyDescent="0.25">
      <c r="AJ3015" s="21">
        <v>4301</v>
      </c>
      <c r="AK3015" s="30" t="e">
        <f t="shared" si="130"/>
        <v>#REF!</v>
      </c>
      <c r="AL3015" s="30" t="e">
        <f t="shared" si="129"/>
        <v>#REF!</v>
      </c>
      <c r="AM3015" s="31" t="s">
        <v>5464</v>
      </c>
      <c r="AN3015" s="32" t="s">
        <v>5465</v>
      </c>
    </row>
    <row r="3016" spans="36:40" x14ac:dyDescent="0.25">
      <c r="AJ3016" s="21">
        <v>4301</v>
      </c>
      <c r="AK3016" s="30" t="e">
        <f t="shared" si="130"/>
        <v>#REF!</v>
      </c>
      <c r="AL3016" s="30" t="e">
        <f t="shared" si="129"/>
        <v>#REF!</v>
      </c>
      <c r="AM3016" s="38" t="s">
        <v>5466</v>
      </c>
      <c r="AN3016" s="39" t="s">
        <v>5467</v>
      </c>
    </row>
    <row r="3017" spans="36:40" x14ac:dyDescent="0.25">
      <c r="AJ3017" s="21">
        <v>4301</v>
      </c>
      <c r="AK3017" s="30" t="e">
        <f t="shared" si="130"/>
        <v>#REF!</v>
      </c>
      <c r="AL3017" s="30" t="e">
        <f t="shared" si="129"/>
        <v>#REF!</v>
      </c>
      <c r="AM3017" s="31" t="s">
        <v>5430</v>
      </c>
      <c r="AN3017" s="32" t="s">
        <v>5468</v>
      </c>
    </row>
    <row r="3018" spans="36:40" x14ac:dyDescent="0.25">
      <c r="AJ3018" s="21">
        <v>4301</v>
      </c>
      <c r="AK3018" s="30" t="e">
        <f t="shared" si="130"/>
        <v>#REF!</v>
      </c>
      <c r="AL3018" s="30" t="e">
        <f t="shared" si="129"/>
        <v>#REF!</v>
      </c>
      <c r="AM3018" s="38" t="s">
        <v>3220</v>
      </c>
      <c r="AN3018" s="39" t="s">
        <v>5469</v>
      </c>
    </row>
    <row r="3019" spans="36:40" x14ac:dyDescent="0.25">
      <c r="AJ3019" s="21">
        <v>4301</v>
      </c>
      <c r="AK3019" s="30" t="e">
        <f t="shared" si="130"/>
        <v>#REF!</v>
      </c>
      <c r="AL3019" s="30" t="e">
        <f t="shared" si="129"/>
        <v>#REF!</v>
      </c>
      <c r="AM3019" s="31" t="s">
        <v>5470</v>
      </c>
      <c r="AN3019" s="32" t="s">
        <v>5471</v>
      </c>
    </row>
    <row r="3020" spans="36:40" x14ac:dyDescent="0.25">
      <c r="AJ3020" s="21">
        <v>4301</v>
      </c>
      <c r="AK3020" s="30" t="e">
        <f t="shared" si="130"/>
        <v>#REF!</v>
      </c>
      <c r="AL3020" s="30" t="e">
        <f t="shared" si="129"/>
        <v>#REF!</v>
      </c>
      <c r="AM3020" s="38" t="s">
        <v>3097</v>
      </c>
      <c r="AN3020" s="39" t="s">
        <v>5472</v>
      </c>
    </row>
    <row r="3021" spans="36:40" x14ac:dyDescent="0.25">
      <c r="AJ3021" s="21">
        <v>4301</v>
      </c>
      <c r="AK3021" s="30" t="e">
        <f t="shared" si="130"/>
        <v>#REF!</v>
      </c>
      <c r="AL3021" s="30" t="e">
        <f t="shared" si="129"/>
        <v>#REF!</v>
      </c>
      <c r="AM3021" s="31" t="s">
        <v>5473</v>
      </c>
      <c r="AN3021" s="32" t="s">
        <v>5474</v>
      </c>
    </row>
    <row r="3022" spans="36:40" x14ac:dyDescent="0.25">
      <c r="AJ3022" s="21">
        <v>4301</v>
      </c>
      <c r="AK3022" s="30" t="e">
        <f t="shared" si="130"/>
        <v>#REF!</v>
      </c>
      <c r="AL3022" s="30" t="e">
        <f t="shared" si="129"/>
        <v>#REF!</v>
      </c>
      <c r="AM3022" s="38" t="s">
        <v>5475</v>
      </c>
      <c r="AN3022" s="39" t="s">
        <v>5476</v>
      </c>
    </row>
    <row r="3023" spans="36:40" x14ac:dyDescent="0.25">
      <c r="AJ3023" s="21">
        <v>4301</v>
      </c>
      <c r="AK3023" s="30" t="e">
        <f t="shared" si="130"/>
        <v>#REF!</v>
      </c>
      <c r="AL3023" s="30" t="e">
        <f t="shared" si="129"/>
        <v>#REF!</v>
      </c>
      <c r="AM3023" s="31" t="s">
        <v>5477</v>
      </c>
      <c r="AN3023" s="32" t="s">
        <v>5478</v>
      </c>
    </row>
    <row r="3024" spans="36:40" x14ac:dyDescent="0.25">
      <c r="AJ3024" s="21">
        <v>4301</v>
      </c>
      <c r="AK3024" s="30" t="e">
        <f t="shared" si="130"/>
        <v>#REF!</v>
      </c>
      <c r="AL3024" s="30" t="e">
        <f t="shared" si="129"/>
        <v>#REF!</v>
      </c>
      <c r="AM3024" s="38" t="s">
        <v>5479</v>
      </c>
      <c r="AN3024" s="39" t="s">
        <v>5480</v>
      </c>
    </row>
    <row r="3025" spans="36:40" x14ac:dyDescent="0.25">
      <c r="AJ3025" s="21">
        <v>4302</v>
      </c>
      <c r="AK3025" s="30" t="e">
        <f t="shared" si="130"/>
        <v>#REF!</v>
      </c>
      <c r="AL3025" s="30" t="e">
        <f t="shared" si="129"/>
        <v>#REF!</v>
      </c>
      <c r="AM3025" s="31" t="s">
        <v>5481</v>
      </c>
      <c r="AN3025" s="32" t="s">
        <v>5482</v>
      </c>
    </row>
    <row r="3026" spans="36:40" x14ac:dyDescent="0.25">
      <c r="AJ3026" s="21">
        <v>4302</v>
      </c>
      <c r="AK3026" s="30" t="e">
        <f t="shared" si="130"/>
        <v>#REF!</v>
      </c>
      <c r="AL3026" s="30" t="e">
        <f t="shared" si="129"/>
        <v>#REF!</v>
      </c>
      <c r="AM3026" s="38" t="s">
        <v>5483</v>
      </c>
      <c r="AN3026" s="39" t="s">
        <v>5484</v>
      </c>
    </row>
    <row r="3027" spans="36:40" x14ac:dyDescent="0.25">
      <c r="AJ3027" s="21">
        <v>4302</v>
      </c>
      <c r="AK3027" s="30" t="e">
        <f t="shared" si="130"/>
        <v>#REF!</v>
      </c>
      <c r="AL3027" s="30" t="e">
        <f t="shared" si="129"/>
        <v>#REF!</v>
      </c>
      <c r="AM3027" s="31" t="s">
        <v>5485</v>
      </c>
      <c r="AN3027" s="32" t="s">
        <v>5486</v>
      </c>
    </row>
    <row r="3028" spans="36:40" x14ac:dyDescent="0.25">
      <c r="AJ3028" s="21">
        <v>4302</v>
      </c>
      <c r="AK3028" s="30" t="e">
        <f t="shared" si="130"/>
        <v>#REF!</v>
      </c>
      <c r="AL3028" s="30" t="e">
        <f t="shared" si="129"/>
        <v>#REF!</v>
      </c>
      <c r="AM3028" s="38" t="s">
        <v>5487</v>
      </c>
      <c r="AN3028" s="39" t="s">
        <v>5488</v>
      </c>
    </row>
    <row r="3029" spans="36:40" x14ac:dyDescent="0.25">
      <c r="AJ3029" s="21">
        <v>4302</v>
      </c>
      <c r="AK3029" s="30" t="e">
        <f t="shared" si="130"/>
        <v>#REF!</v>
      </c>
      <c r="AL3029" s="30" t="e">
        <f t="shared" si="129"/>
        <v>#REF!</v>
      </c>
      <c r="AM3029" s="31" t="s">
        <v>5489</v>
      </c>
      <c r="AN3029" s="32" t="s">
        <v>5490</v>
      </c>
    </row>
    <row r="3030" spans="36:40" x14ac:dyDescent="0.25">
      <c r="AJ3030" s="21">
        <v>4302</v>
      </c>
      <c r="AK3030" s="30" t="e">
        <f t="shared" si="130"/>
        <v>#REF!</v>
      </c>
      <c r="AL3030" s="30" t="e">
        <f t="shared" si="129"/>
        <v>#REF!</v>
      </c>
      <c r="AM3030" s="38" t="s">
        <v>5491</v>
      </c>
      <c r="AN3030" s="39" t="s">
        <v>5492</v>
      </c>
    </row>
    <row r="3031" spans="36:40" x14ac:dyDescent="0.25">
      <c r="AJ3031" s="21">
        <v>4302</v>
      </c>
      <c r="AK3031" s="30" t="e">
        <f t="shared" si="130"/>
        <v>#REF!</v>
      </c>
      <c r="AL3031" s="30" t="e">
        <f t="shared" si="129"/>
        <v>#REF!</v>
      </c>
      <c r="AM3031" s="31" t="s">
        <v>5493</v>
      </c>
      <c r="AN3031" s="32" t="s">
        <v>5494</v>
      </c>
    </row>
    <row r="3032" spans="36:40" x14ac:dyDescent="0.25">
      <c r="AJ3032" s="21">
        <v>4302</v>
      </c>
      <c r="AK3032" s="30" t="e">
        <f t="shared" si="130"/>
        <v>#REF!</v>
      </c>
      <c r="AL3032" s="30" t="e">
        <f t="shared" si="129"/>
        <v>#REF!</v>
      </c>
      <c r="AM3032" s="38" t="s">
        <v>5495</v>
      </c>
      <c r="AN3032" s="39" t="s">
        <v>5496</v>
      </c>
    </row>
    <row r="3033" spans="36:40" x14ac:dyDescent="0.25">
      <c r="AJ3033" s="21">
        <v>4302</v>
      </c>
      <c r="AK3033" s="30" t="e">
        <f t="shared" si="130"/>
        <v>#REF!</v>
      </c>
      <c r="AL3033" s="30" t="e">
        <f t="shared" si="129"/>
        <v>#REF!</v>
      </c>
      <c r="AM3033" s="31" t="s">
        <v>5433</v>
      </c>
      <c r="AN3033" s="32" t="s">
        <v>5497</v>
      </c>
    </row>
    <row r="3034" spans="36:40" x14ac:dyDescent="0.25">
      <c r="AJ3034" s="21">
        <v>4302</v>
      </c>
      <c r="AK3034" s="30" t="e">
        <f t="shared" si="130"/>
        <v>#REF!</v>
      </c>
      <c r="AL3034" s="30" t="e">
        <f t="shared" si="129"/>
        <v>#REF!</v>
      </c>
      <c r="AM3034" s="38" t="s">
        <v>2169</v>
      </c>
      <c r="AN3034" s="39" t="s">
        <v>5498</v>
      </c>
    </row>
    <row r="3035" spans="36:40" x14ac:dyDescent="0.25">
      <c r="AJ3035" s="21">
        <v>4302</v>
      </c>
      <c r="AK3035" s="30" t="e">
        <f t="shared" si="130"/>
        <v>#REF!</v>
      </c>
      <c r="AL3035" s="30" t="e">
        <f t="shared" si="129"/>
        <v>#REF!</v>
      </c>
      <c r="AM3035" s="31" t="s">
        <v>5499</v>
      </c>
      <c r="AN3035" s="32" t="s">
        <v>5500</v>
      </c>
    </row>
    <row r="3036" spans="36:40" x14ac:dyDescent="0.25">
      <c r="AJ3036" s="21">
        <v>4401</v>
      </c>
      <c r="AK3036" s="30" t="e">
        <f t="shared" si="130"/>
        <v>#REF!</v>
      </c>
      <c r="AL3036" s="30" t="e">
        <f t="shared" si="129"/>
        <v>#REF!</v>
      </c>
      <c r="AM3036" s="38" t="s">
        <v>5501</v>
      </c>
      <c r="AN3036" s="39" t="s">
        <v>5502</v>
      </c>
    </row>
    <row r="3037" spans="36:40" x14ac:dyDescent="0.25">
      <c r="AJ3037" s="21">
        <v>4401</v>
      </c>
      <c r="AK3037" s="30" t="e">
        <f t="shared" si="130"/>
        <v>#REF!</v>
      </c>
      <c r="AL3037" s="30" t="e">
        <f t="shared" si="129"/>
        <v>#REF!</v>
      </c>
      <c r="AM3037" s="31" t="s">
        <v>2367</v>
      </c>
      <c r="AN3037" s="32" t="s">
        <v>5503</v>
      </c>
    </row>
    <row r="3038" spans="36:40" x14ac:dyDescent="0.25">
      <c r="AJ3038" s="21">
        <v>4401</v>
      </c>
      <c r="AK3038" s="30" t="e">
        <f t="shared" si="130"/>
        <v>#REF!</v>
      </c>
      <c r="AL3038" s="30" t="e">
        <f t="shared" si="129"/>
        <v>#REF!</v>
      </c>
      <c r="AM3038" s="38" t="s">
        <v>5504</v>
      </c>
      <c r="AN3038" s="39" t="s">
        <v>5505</v>
      </c>
    </row>
    <row r="3039" spans="36:40" x14ac:dyDescent="0.25">
      <c r="AJ3039" s="21">
        <v>4401</v>
      </c>
      <c r="AK3039" s="30" t="e">
        <f t="shared" si="130"/>
        <v>#REF!</v>
      </c>
      <c r="AL3039" s="30" t="e">
        <f t="shared" si="129"/>
        <v>#REF!</v>
      </c>
      <c r="AM3039" s="31" t="s">
        <v>495</v>
      </c>
      <c r="AN3039" s="32" t="s">
        <v>5506</v>
      </c>
    </row>
    <row r="3040" spans="36:40" x14ac:dyDescent="0.25">
      <c r="AJ3040" s="21">
        <v>4501</v>
      </c>
      <c r="AK3040" s="30" t="e">
        <f t="shared" si="130"/>
        <v>#REF!</v>
      </c>
      <c r="AL3040" s="30" t="e">
        <f t="shared" si="129"/>
        <v>#REF!</v>
      </c>
      <c r="AM3040" s="38" t="s">
        <v>5232</v>
      </c>
      <c r="AN3040" s="39" t="s">
        <v>5507</v>
      </c>
    </row>
    <row r="3041" spans="36:40" x14ac:dyDescent="0.25">
      <c r="AJ3041" s="21">
        <v>4501</v>
      </c>
      <c r="AK3041" s="30" t="e">
        <f t="shared" si="130"/>
        <v>#REF!</v>
      </c>
      <c r="AL3041" s="30" t="e">
        <f t="shared" si="129"/>
        <v>#REF!</v>
      </c>
      <c r="AM3041" s="31" t="s">
        <v>5508</v>
      </c>
      <c r="AN3041" s="32" t="s">
        <v>5509</v>
      </c>
    </row>
    <row r="3042" spans="36:40" x14ac:dyDescent="0.25">
      <c r="AJ3042" s="21">
        <v>4501</v>
      </c>
      <c r="AK3042" s="30" t="e">
        <f t="shared" si="130"/>
        <v>#REF!</v>
      </c>
      <c r="AL3042" s="30" t="e">
        <f t="shared" si="129"/>
        <v>#REF!</v>
      </c>
      <c r="AM3042" s="38" t="s">
        <v>5428</v>
      </c>
      <c r="AN3042" s="39" t="s">
        <v>5510</v>
      </c>
    </row>
    <row r="3043" spans="36:40" x14ac:dyDescent="0.25">
      <c r="AJ3043" s="21">
        <v>4501</v>
      </c>
      <c r="AK3043" s="30" t="e">
        <f t="shared" si="130"/>
        <v>#REF!</v>
      </c>
      <c r="AL3043" s="30" t="e">
        <f t="shared" si="129"/>
        <v>#REF!</v>
      </c>
      <c r="AM3043" s="31" t="s">
        <v>5511</v>
      </c>
      <c r="AN3043" s="32" t="s">
        <v>5512</v>
      </c>
    </row>
    <row r="3044" spans="36:40" x14ac:dyDescent="0.25">
      <c r="AJ3044" s="21">
        <v>4501</v>
      </c>
      <c r="AK3044" s="30" t="e">
        <f t="shared" si="130"/>
        <v>#REF!</v>
      </c>
      <c r="AL3044" s="30" t="e">
        <f t="shared" si="129"/>
        <v>#REF!</v>
      </c>
      <c r="AM3044" s="38" t="s">
        <v>5513</v>
      </c>
      <c r="AN3044" s="39" t="s">
        <v>5514</v>
      </c>
    </row>
    <row r="3045" spans="36:40" x14ac:dyDescent="0.25">
      <c r="AJ3045" s="21">
        <v>4502</v>
      </c>
      <c r="AK3045" s="30" t="e">
        <f t="shared" si="130"/>
        <v>#REF!</v>
      </c>
      <c r="AL3045" s="30" t="e">
        <f t="shared" si="129"/>
        <v>#REF!</v>
      </c>
      <c r="AM3045" s="31" t="s">
        <v>5515</v>
      </c>
      <c r="AN3045" s="32" t="s">
        <v>5516</v>
      </c>
    </row>
    <row r="3046" spans="36:40" x14ac:dyDescent="0.25">
      <c r="AJ3046" s="21">
        <v>4502</v>
      </c>
      <c r="AK3046" s="30" t="e">
        <f t="shared" si="130"/>
        <v>#REF!</v>
      </c>
      <c r="AL3046" s="30" t="e">
        <f t="shared" si="129"/>
        <v>#REF!</v>
      </c>
      <c r="AM3046" s="38" t="s">
        <v>5517</v>
      </c>
      <c r="AN3046" s="39" t="s">
        <v>5518</v>
      </c>
    </row>
    <row r="3047" spans="36:40" x14ac:dyDescent="0.25">
      <c r="AJ3047" s="21">
        <v>4502</v>
      </c>
      <c r="AK3047" s="30" t="e">
        <f t="shared" si="130"/>
        <v>#REF!</v>
      </c>
      <c r="AL3047" s="30" t="e">
        <f t="shared" si="129"/>
        <v>#REF!</v>
      </c>
      <c r="AM3047" s="31" t="s">
        <v>5519</v>
      </c>
      <c r="AN3047" s="32" t="s">
        <v>5520</v>
      </c>
    </row>
    <row r="3048" spans="36:40" x14ac:dyDescent="0.25">
      <c r="AJ3048" s="21">
        <v>4502</v>
      </c>
      <c r="AK3048" s="30" t="e">
        <f t="shared" si="130"/>
        <v>#REF!</v>
      </c>
      <c r="AL3048" s="30" t="e">
        <f t="shared" si="129"/>
        <v>#REF!</v>
      </c>
      <c r="AM3048" s="38" t="s">
        <v>3426</v>
      </c>
      <c r="AN3048" s="39" t="s">
        <v>5521</v>
      </c>
    </row>
    <row r="3049" spans="36:40" x14ac:dyDescent="0.25">
      <c r="AJ3049" s="21">
        <v>4502</v>
      </c>
      <c r="AK3049" s="30" t="e">
        <f t="shared" si="130"/>
        <v>#REF!</v>
      </c>
      <c r="AL3049" s="30" t="e">
        <f t="shared" si="129"/>
        <v>#REF!</v>
      </c>
      <c r="AM3049" s="31" t="s">
        <v>5522</v>
      </c>
      <c r="AN3049" s="32" t="s">
        <v>5523</v>
      </c>
    </row>
    <row r="3050" spans="36:40" x14ac:dyDescent="0.25">
      <c r="AJ3050" s="21">
        <v>4502</v>
      </c>
      <c r="AK3050" s="30" t="e">
        <f t="shared" si="130"/>
        <v>#REF!</v>
      </c>
      <c r="AL3050" s="30" t="e">
        <f t="shared" si="129"/>
        <v>#REF!</v>
      </c>
      <c r="AM3050" s="38" t="s">
        <v>5524</v>
      </c>
      <c r="AN3050" s="39" t="s">
        <v>5525</v>
      </c>
    </row>
    <row r="3051" spans="36:40" x14ac:dyDescent="0.25">
      <c r="AJ3051" s="21">
        <v>4601</v>
      </c>
      <c r="AK3051" s="30" t="e">
        <f t="shared" si="130"/>
        <v>#REF!</v>
      </c>
      <c r="AL3051" s="30" t="e">
        <f t="shared" si="129"/>
        <v>#REF!</v>
      </c>
      <c r="AM3051" s="31" t="s">
        <v>5526</v>
      </c>
      <c r="AN3051" s="32" t="s">
        <v>5527</v>
      </c>
    </row>
    <row r="3052" spans="36:40" x14ac:dyDescent="0.25">
      <c r="AJ3052" s="21">
        <v>4601</v>
      </c>
      <c r="AK3052" s="30" t="e">
        <f t="shared" si="130"/>
        <v>#REF!</v>
      </c>
      <c r="AL3052" s="30" t="e">
        <f t="shared" si="129"/>
        <v>#REF!</v>
      </c>
      <c r="AM3052" s="38" t="s">
        <v>488</v>
      </c>
      <c r="AN3052" s="39" t="s">
        <v>5528</v>
      </c>
    </row>
    <row r="3053" spans="36:40" x14ac:dyDescent="0.25">
      <c r="AJ3053" s="21">
        <v>4601</v>
      </c>
      <c r="AK3053" s="30" t="e">
        <f t="shared" si="130"/>
        <v>#REF!</v>
      </c>
      <c r="AL3053" s="30" t="e">
        <f t="shared" si="129"/>
        <v>#REF!</v>
      </c>
      <c r="AM3053" s="31" t="s">
        <v>5529</v>
      </c>
      <c r="AN3053" s="32" t="s">
        <v>5530</v>
      </c>
    </row>
    <row r="3054" spans="36:40" x14ac:dyDescent="0.25">
      <c r="AJ3054" s="21">
        <v>4601</v>
      </c>
      <c r="AK3054" s="30" t="e">
        <f t="shared" si="130"/>
        <v>#REF!</v>
      </c>
      <c r="AL3054" s="30" t="e">
        <f t="shared" si="129"/>
        <v>#REF!</v>
      </c>
      <c r="AM3054" s="38" t="s">
        <v>5531</v>
      </c>
      <c r="AN3054" s="39" t="s">
        <v>5532</v>
      </c>
    </row>
    <row r="3055" spans="36:40" x14ac:dyDescent="0.25">
      <c r="AJ3055" s="21">
        <v>4601</v>
      </c>
      <c r="AK3055" s="30" t="e">
        <f t="shared" si="130"/>
        <v>#REF!</v>
      </c>
      <c r="AL3055" s="30" t="e">
        <f t="shared" si="129"/>
        <v>#REF!</v>
      </c>
      <c r="AM3055" s="31" t="s">
        <v>5430</v>
      </c>
      <c r="AN3055" s="32" t="s">
        <v>5533</v>
      </c>
    </row>
    <row r="3056" spans="36:40" x14ac:dyDescent="0.25">
      <c r="AJ3056" s="21">
        <v>4601</v>
      </c>
      <c r="AK3056" s="30" t="e">
        <f t="shared" si="130"/>
        <v>#REF!</v>
      </c>
      <c r="AL3056" s="30" t="e">
        <f t="shared" si="129"/>
        <v>#REF!</v>
      </c>
      <c r="AM3056" s="38" t="s">
        <v>5534</v>
      </c>
      <c r="AN3056" s="39" t="s">
        <v>5535</v>
      </c>
    </row>
    <row r="3057" spans="36:40" x14ac:dyDescent="0.25">
      <c r="AJ3057" s="21">
        <v>4602</v>
      </c>
      <c r="AK3057" s="30" t="e">
        <f t="shared" si="130"/>
        <v>#REF!</v>
      </c>
      <c r="AL3057" s="30" t="e">
        <f t="shared" si="129"/>
        <v>#REF!</v>
      </c>
      <c r="AM3057" s="31" t="s">
        <v>5536</v>
      </c>
      <c r="AN3057" s="32" t="s">
        <v>5537</v>
      </c>
    </row>
    <row r="3058" spans="36:40" x14ac:dyDescent="0.25">
      <c r="AJ3058" s="21">
        <v>4602</v>
      </c>
      <c r="AK3058" s="30" t="e">
        <f t="shared" si="130"/>
        <v>#REF!</v>
      </c>
      <c r="AL3058" s="30" t="e">
        <f t="shared" si="129"/>
        <v>#REF!</v>
      </c>
      <c r="AM3058" s="38" t="s">
        <v>5356</v>
      </c>
      <c r="AN3058" s="39" t="s">
        <v>5538</v>
      </c>
    </row>
    <row r="3059" spans="36:40" x14ac:dyDescent="0.25">
      <c r="AJ3059" s="21">
        <v>4602</v>
      </c>
      <c r="AK3059" s="30" t="e">
        <f t="shared" si="130"/>
        <v>#REF!</v>
      </c>
      <c r="AL3059" s="30" t="e">
        <f t="shared" si="129"/>
        <v>#REF!</v>
      </c>
      <c r="AM3059" s="31" t="s">
        <v>5539</v>
      </c>
      <c r="AN3059" s="32" t="s">
        <v>5540</v>
      </c>
    </row>
    <row r="3060" spans="36:40" x14ac:dyDescent="0.25">
      <c r="AJ3060" s="21">
        <v>4602</v>
      </c>
      <c r="AK3060" s="30" t="e">
        <f t="shared" si="130"/>
        <v>#REF!</v>
      </c>
      <c r="AL3060" s="30" t="e">
        <f t="shared" si="129"/>
        <v>#REF!</v>
      </c>
      <c r="AM3060" s="38" t="s">
        <v>489</v>
      </c>
      <c r="AN3060" s="39" t="s">
        <v>5541</v>
      </c>
    </row>
    <row r="3061" spans="36:40" x14ac:dyDescent="0.25">
      <c r="AJ3061" s="21">
        <v>4602</v>
      </c>
      <c r="AK3061" s="30" t="e">
        <f t="shared" si="130"/>
        <v>#REF!</v>
      </c>
      <c r="AL3061" s="30" t="e">
        <f t="shared" si="129"/>
        <v>#REF!</v>
      </c>
      <c r="AM3061" s="31" t="s">
        <v>2075</v>
      </c>
      <c r="AN3061" s="32" t="s">
        <v>5542</v>
      </c>
    </row>
    <row r="3062" spans="36:40" x14ac:dyDescent="0.25">
      <c r="AJ3062" s="21">
        <v>4602</v>
      </c>
      <c r="AK3062" s="30" t="e">
        <f t="shared" si="130"/>
        <v>#REF!</v>
      </c>
      <c r="AL3062" s="30" t="e">
        <f t="shared" si="129"/>
        <v>#REF!</v>
      </c>
      <c r="AM3062" s="38" t="s">
        <v>5504</v>
      </c>
      <c r="AN3062" s="39" t="s">
        <v>5543</v>
      </c>
    </row>
    <row r="3063" spans="36:40" x14ac:dyDescent="0.25">
      <c r="AJ3063" s="21">
        <v>4603</v>
      </c>
      <c r="AK3063" s="30" t="e">
        <f t="shared" si="130"/>
        <v>#REF!</v>
      </c>
      <c r="AL3063" s="30" t="e">
        <f t="shared" si="129"/>
        <v>#REF!</v>
      </c>
      <c r="AM3063" s="31" t="s">
        <v>5544</v>
      </c>
      <c r="AN3063" s="32" t="s">
        <v>5545</v>
      </c>
    </row>
    <row r="3064" spans="36:40" x14ac:dyDescent="0.25">
      <c r="AJ3064" s="21">
        <v>4603</v>
      </c>
      <c r="AK3064" s="30" t="e">
        <f t="shared" si="130"/>
        <v>#REF!</v>
      </c>
      <c r="AL3064" s="30" t="e">
        <f t="shared" si="129"/>
        <v>#REF!</v>
      </c>
      <c r="AM3064" s="38" t="s">
        <v>2497</v>
      </c>
      <c r="AN3064" s="39" t="s">
        <v>5546</v>
      </c>
    </row>
    <row r="3065" spans="36:40" x14ac:dyDescent="0.25">
      <c r="AJ3065" s="21">
        <v>4603</v>
      </c>
      <c r="AK3065" s="30" t="e">
        <f t="shared" si="130"/>
        <v>#REF!</v>
      </c>
      <c r="AL3065" s="30" t="e">
        <f t="shared" si="129"/>
        <v>#REF!</v>
      </c>
      <c r="AM3065" s="31" t="s">
        <v>3426</v>
      </c>
      <c r="AN3065" s="32" t="s">
        <v>5547</v>
      </c>
    </row>
    <row r="3066" spans="36:40" x14ac:dyDescent="0.25">
      <c r="AJ3066" s="21">
        <v>4603</v>
      </c>
      <c r="AK3066" s="30" t="e">
        <f t="shared" si="130"/>
        <v>#REF!</v>
      </c>
      <c r="AL3066" s="30" t="e">
        <f t="shared" si="129"/>
        <v>#REF!</v>
      </c>
      <c r="AM3066" s="38" t="s">
        <v>3201</v>
      </c>
      <c r="AN3066" s="39" t="s">
        <v>5548</v>
      </c>
    </row>
    <row r="3067" spans="36:40" x14ac:dyDescent="0.25">
      <c r="AJ3067" s="21">
        <v>4603</v>
      </c>
      <c r="AK3067" s="30" t="e">
        <f t="shared" si="130"/>
        <v>#REF!</v>
      </c>
      <c r="AL3067" s="30" t="e">
        <f t="shared" si="129"/>
        <v>#REF!</v>
      </c>
      <c r="AM3067" s="31" t="s">
        <v>497</v>
      </c>
      <c r="AN3067" s="32" t="s">
        <v>5549</v>
      </c>
    </row>
    <row r="3068" spans="36:40" x14ac:dyDescent="0.25">
      <c r="AJ3068" s="21">
        <v>4701</v>
      </c>
      <c r="AK3068" s="30" t="e">
        <f t="shared" si="130"/>
        <v>#REF!</v>
      </c>
      <c r="AL3068" s="30" t="e">
        <f t="shared" si="129"/>
        <v>#REF!</v>
      </c>
      <c r="AM3068" s="38" t="s">
        <v>5550</v>
      </c>
      <c r="AN3068" s="39" t="s">
        <v>5551</v>
      </c>
    </row>
    <row r="3069" spans="36:40" x14ac:dyDescent="0.25">
      <c r="AJ3069" s="21">
        <v>4701</v>
      </c>
      <c r="AK3069" s="30" t="e">
        <f t="shared" si="130"/>
        <v>#REF!</v>
      </c>
      <c r="AL3069" s="30" t="e">
        <f t="shared" si="129"/>
        <v>#REF!</v>
      </c>
      <c r="AM3069" s="31" t="s">
        <v>235</v>
      </c>
      <c r="AN3069" s="32" t="s">
        <v>5552</v>
      </c>
    </row>
    <row r="3070" spans="36:40" x14ac:dyDescent="0.25">
      <c r="AJ3070" s="21">
        <v>4701</v>
      </c>
      <c r="AK3070" s="30" t="e">
        <f t="shared" si="130"/>
        <v>#REF!</v>
      </c>
      <c r="AL3070" s="30" t="e">
        <f t="shared" si="129"/>
        <v>#REF!</v>
      </c>
      <c r="AM3070" s="38" t="s">
        <v>5553</v>
      </c>
      <c r="AN3070" s="39" t="s">
        <v>5554</v>
      </c>
    </row>
    <row r="3071" spans="36:40" x14ac:dyDescent="0.25">
      <c r="AJ3071" s="21">
        <v>4701</v>
      </c>
      <c r="AK3071" s="30" t="e">
        <f t="shared" si="130"/>
        <v>#REF!</v>
      </c>
      <c r="AL3071" s="30" t="e">
        <f t="shared" si="129"/>
        <v>#REF!</v>
      </c>
      <c r="AM3071" s="31" t="s">
        <v>5460</v>
      </c>
      <c r="AN3071" s="32" t="s">
        <v>5555</v>
      </c>
    </row>
    <row r="3072" spans="36:40" x14ac:dyDescent="0.25">
      <c r="AJ3072" s="21">
        <v>4701</v>
      </c>
      <c r="AK3072" s="30" t="e">
        <f t="shared" si="130"/>
        <v>#REF!</v>
      </c>
      <c r="AL3072" s="30" t="e">
        <f t="shared" si="129"/>
        <v>#REF!</v>
      </c>
      <c r="AM3072" s="38" t="s">
        <v>5556</v>
      </c>
      <c r="AN3072" s="39" t="s">
        <v>5557</v>
      </c>
    </row>
    <row r="3073" spans="36:40" x14ac:dyDescent="0.25">
      <c r="AJ3073" s="21">
        <v>4701</v>
      </c>
      <c r="AK3073" s="30" t="e">
        <f t="shared" si="130"/>
        <v>#REF!</v>
      </c>
      <c r="AL3073" s="30" t="e">
        <f t="shared" si="129"/>
        <v>#REF!</v>
      </c>
      <c r="AM3073" s="31" t="s">
        <v>5558</v>
      </c>
      <c r="AN3073" s="32" t="s">
        <v>5559</v>
      </c>
    </row>
    <row r="3074" spans="36:40" x14ac:dyDescent="0.25">
      <c r="AJ3074" s="21">
        <v>4701</v>
      </c>
      <c r="AK3074" s="30" t="e">
        <f t="shared" si="130"/>
        <v>#REF!</v>
      </c>
      <c r="AL3074" s="30" t="e">
        <f t="shared" ref="AL3074:AL3122" si="131">CONCATENATE(AJ3074,AK3074)</f>
        <v>#REF!</v>
      </c>
      <c r="AM3074" s="38" t="s">
        <v>5560</v>
      </c>
      <c r="AN3074" s="39" t="s">
        <v>5561</v>
      </c>
    </row>
    <row r="3075" spans="36:40" x14ac:dyDescent="0.25">
      <c r="AJ3075" s="21">
        <v>4701</v>
      </c>
      <c r="AK3075" s="30" t="e">
        <f t="shared" ref="AK3075:AK3122" si="132">AK3074+1</f>
        <v>#REF!</v>
      </c>
      <c r="AL3075" s="30" t="e">
        <f t="shared" si="131"/>
        <v>#REF!</v>
      </c>
      <c r="AM3075" s="31" t="s">
        <v>5562</v>
      </c>
      <c r="AN3075" s="32" t="s">
        <v>5563</v>
      </c>
    </row>
    <row r="3076" spans="36:40" x14ac:dyDescent="0.25">
      <c r="AJ3076" s="21">
        <v>4701</v>
      </c>
      <c r="AK3076" s="30" t="e">
        <f t="shared" si="132"/>
        <v>#REF!</v>
      </c>
      <c r="AL3076" s="30" t="e">
        <f t="shared" si="131"/>
        <v>#REF!</v>
      </c>
      <c r="AM3076" s="38" t="s">
        <v>5564</v>
      </c>
      <c r="AN3076" s="39" t="s">
        <v>5565</v>
      </c>
    </row>
    <row r="3077" spans="36:40" x14ac:dyDescent="0.25">
      <c r="AJ3077" s="21">
        <v>4701</v>
      </c>
      <c r="AK3077" s="30" t="e">
        <f t="shared" si="132"/>
        <v>#REF!</v>
      </c>
      <c r="AL3077" s="30" t="e">
        <f t="shared" si="131"/>
        <v>#REF!</v>
      </c>
      <c r="AM3077" s="31" t="s">
        <v>5566</v>
      </c>
      <c r="AN3077" s="32" t="s">
        <v>5567</v>
      </c>
    </row>
    <row r="3078" spans="36:40" x14ac:dyDescent="0.25">
      <c r="AJ3078" s="21">
        <v>4701</v>
      </c>
      <c r="AK3078" s="30" t="e">
        <f t="shared" si="132"/>
        <v>#REF!</v>
      </c>
      <c r="AL3078" s="30" t="e">
        <f t="shared" si="131"/>
        <v>#REF!</v>
      </c>
      <c r="AM3078" s="38" t="s">
        <v>5568</v>
      </c>
      <c r="AN3078" s="39" t="s">
        <v>5569</v>
      </c>
    </row>
    <row r="3079" spans="36:40" x14ac:dyDescent="0.25">
      <c r="AJ3079" s="21">
        <v>4701</v>
      </c>
      <c r="AK3079" s="30" t="e">
        <f t="shared" si="132"/>
        <v>#REF!</v>
      </c>
      <c r="AL3079" s="30" t="e">
        <f t="shared" si="131"/>
        <v>#REF!</v>
      </c>
      <c r="AM3079" s="31" t="s">
        <v>5430</v>
      </c>
      <c r="AN3079" s="32" t="s">
        <v>5570</v>
      </c>
    </row>
    <row r="3080" spans="36:40" x14ac:dyDescent="0.25">
      <c r="AJ3080" s="21">
        <v>4701</v>
      </c>
      <c r="AK3080" s="30" t="e">
        <f t="shared" si="132"/>
        <v>#REF!</v>
      </c>
      <c r="AL3080" s="30" t="e">
        <f t="shared" si="131"/>
        <v>#REF!</v>
      </c>
      <c r="AM3080" s="38" t="s">
        <v>5571</v>
      </c>
      <c r="AN3080" s="39" t="s">
        <v>5572</v>
      </c>
    </row>
    <row r="3081" spans="36:40" x14ac:dyDescent="0.25">
      <c r="AJ3081" s="21">
        <v>4801</v>
      </c>
      <c r="AK3081" s="30" t="e">
        <f t="shared" si="132"/>
        <v>#REF!</v>
      </c>
      <c r="AL3081" s="30" t="e">
        <f t="shared" si="131"/>
        <v>#REF!</v>
      </c>
      <c r="AM3081" s="31" t="s">
        <v>5573</v>
      </c>
      <c r="AN3081" s="32" t="s">
        <v>5574</v>
      </c>
    </row>
    <row r="3082" spans="36:40" x14ac:dyDescent="0.25">
      <c r="AJ3082" s="21">
        <v>4801</v>
      </c>
      <c r="AK3082" s="30" t="e">
        <f t="shared" si="132"/>
        <v>#REF!</v>
      </c>
      <c r="AL3082" s="30" t="e">
        <f t="shared" si="131"/>
        <v>#REF!</v>
      </c>
      <c r="AM3082" s="38" t="s">
        <v>5575</v>
      </c>
      <c r="AN3082" s="39" t="s">
        <v>5576</v>
      </c>
    </row>
    <row r="3083" spans="36:40" x14ac:dyDescent="0.25">
      <c r="AJ3083" s="21">
        <v>4801</v>
      </c>
      <c r="AK3083" s="30" t="e">
        <f t="shared" si="132"/>
        <v>#REF!</v>
      </c>
      <c r="AL3083" s="30" t="e">
        <f t="shared" si="131"/>
        <v>#REF!</v>
      </c>
      <c r="AM3083" s="31" t="s">
        <v>5577</v>
      </c>
      <c r="AN3083" s="32" t="s">
        <v>5578</v>
      </c>
    </row>
    <row r="3084" spans="36:40" x14ac:dyDescent="0.25">
      <c r="AJ3084" s="21">
        <v>4801</v>
      </c>
      <c r="AK3084" s="30" t="e">
        <f t="shared" si="132"/>
        <v>#REF!</v>
      </c>
      <c r="AL3084" s="30" t="e">
        <f t="shared" si="131"/>
        <v>#REF!</v>
      </c>
      <c r="AM3084" s="38" t="s">
        <v>5579</v>
      </c>
      <c r="AN3084" s="39" t="s">
        <v>5580</v>
      </c>
    </row>
    <row r="3085" spans="36:40" x14ac:dyDescent="0.25">
      <c r="AJ3085" s="21">
        <v>4801</v>
      </c>
      <c r="AK3085" s="30" t="e">
        <f t="shared" si="132"/>
        <v>#REF!</v>
      </c>
      <c r="AL3085" s="30" t="e">
        <f t="shared" si="131"/>
        <v>#REF!</v>
      </c>
      <c r="AM3085" s="31" t="s">
        <v>487</v>
      </c>
      <c r="AN3085" s="32" t="s">
        <v>5581</v>
      </c>
    </row>
    <row r="3086" spans="36:40" x14ac:dyDescent="0.25">
      <c r="AJ3086" s="21">
        <v>4801</v>
      </c>
      <c r="AK3086" s="30" t="e">
        <f t="shared" si="132"/>
        <v>#REF!</v>
      </c>
      <c r="AL3086" s="30" t="e">
        <f t="shared" si="131"/>
        <v>#REF!</v>
      </c>
      <c r="AM3086" s="38" t="s">
        <v>3440</v>
      </c>
      <c r="AN3086" s="39" t="s">
        <v>5582</v>
      </c>
    </row>
    <row r="3087" spans="36:40" x14ac:dyDescent="0.25">
      <c r="AJ3087" s="21">
        <v>4801</v>
      </c>
      <c r="AK3087" s="30" t="e">
        <f t="shared" si="132"/>
        <v>#REF!</v>
      </c>
      <c r="AL3087" s="30" t="e">
        <f t="shared" si="131"/>
        <v>#REF!</v>
      </c>
      <c r="AM3087" s="31" t="s">
        <v>1329</v>
      </c>
      <c r="AN3087" s="32" t="s">
        <v>5583</v>
      </c>
    </row>
    <row r="3088" spans="36:40" x14ac:dyDescent="0.25">
      <c r="AJ3088" s="21">
        <v>4802</v>
      </c>
      <c r="AK3088" s="30" t="e">
        <f t="shared" si="132"/>
        <v>#REF!</v>
      </c>
      <c r="AL3088" s="30" t="e">
        <f t="shared" si="131"/>
        <v>#REF!</v>
      </c>
      <c r="AM3088" s="38" t="s">
        <v>5584</v>
      </c>
      <c r="AN3088" s="39" t="s">
        <v>5585</v>
      </c>
    </row>
    <row r="3089" spans="36:40" x14ac:dyDescent="0.25">
      <c r="AJ3089" s="21">
        <v>4802</v>
      </c>
      <c r="AK3089" s="30" t="e">
        <f t="shared" si="132"/>
        <v>#REF!</v>
      </c>
      <c r="AL3089" s="30" t="e">
        <f t="shared" si="131"/>
        <v>#REF!</v>
      </c>
      <c r="AM3089" s="31" t="s">
        <v>5553</v>
      </c>
      <c r="AN3089" s="32" t="s">
        <v>5586</v>
      </c>
    </row>
    <row r="3090" spans="36:40" x14ac:dyDescent="0.25">
      <c r="AJ3090" s="21">
        <v>4802</v>
      </c>
      <c r="AK3090" s="30" t="e">
        <f t="shared" si="132"/>
        <v>#REF!</v>
      </c>
      <c r="AL3090" s="30" t="e">
        <f t="shared" si="131"/>
        <v>#REF!</v>
      </c>
      <c r="AM3090" s="38" t="s">
        <v>491</v>
      </c>
      <c r="AN3090" s="39" t="s">
        <v>5587</v>
      </c>
    </row>
    <row r="3091" spans="36:40" x14ac:dyDescent="0.25">
      <c r="AJ3091" s="21">
        <v>4802</v>
      </c>
      <c r="AK3091" s="30" t="e">
        <f t="shared" si="132"/>
        <v>#REF!</v>
      </c>
      <c r="AL3091" s="30" t="e">
        <f t="shared" si="131"/>
        <v>#REF!</v>
      </c>
      <c r="AM3091" s="31" t="s">
        <v>496</v>
      </c>
      <c r="AN3091" s="32" t="s">
        <v>5588</v>
      </c>
    </row>
    <row r="3092" spans="36:40" x14ac:dyDescent="0.25">
      <c r="AJ3092" s="21">
        <v>4901</v>
      </c>
      <c r="AK3092" s="30" t="e">
        <f t="shared" si="132"/>
        <v>#REF!</v>
      </c>
      <c r="AL3092" s="30" t="e">
        <f t="shared" si="131"/>
        <v>#REF!</v>
      </c>
      <c r="AM3092" s="38" t="s">
        <v>484</v>
      </c>
      <c r="AN3092" s="39" t="s">
        <v>5589</v>
      </c>
    </row>
    <row r="3093" spans="36:40" x14ac:dyDescent="0.25">
      <c r="AJ3093" s="21" t="s">
        <v>521</v>
      </c>
      <c r="AK3093" s="30" t="e">
        <f t="shared" si="132"/>
        <v>#REF!</v>
      </c>
      <c r="AL3093" s="30" t="e">
        <f t="shared" si="131"/>
        <v>#REF!</v>
      </c>
      <c r="AM3093" s="20" t="s">
        <v>482</v>
      </c>
      <c r="AN3093" s="10"/>
    </row>
    <row r="3094" spans="36:40" x14ac:dyDescent="0.25">
      <c r="AJ3094" s="21" t="s">
        <v>521</v>
      </c>
      <c r="AK3094" s="30" t="e">
        <f t="shared" si="132"/>
        <v>#REF!</v>
      </c>
      <c r="AL3094" s="30" t="e">
        <f t="shared" si="131"/>
        <v>#REF!</v>
      </c>
      <c r="AM3094" s="20" t="s">
        <v>483</v>
      </c>
      <c r="AN3094" s="10"/>
    </row>
    <row r="3095" spans="36:40" x14ac:dyDescent="0.25">
      <c r="AJ3095" s="21" t="s">
        <v>521</v>
      </c>
      <c r="AK3095" s="30" t="e">
        <f t="shared" si="132"/>
        <v>#REF!</v>
      </c>
      <c r="AL3095" s="30" t="e">
        <f t="shared" si="131"/>
        <v>#REF!</v>
      </c>
      <c r="AM3095" s="20" t="s">
        <v>484</v>
      </c>
      <c r="AN3095" s="10"/>
    </row>
    <row r="3096" spans="36:40" x14ac:dyDescent="0.25">
      <c r="AJ3096" s="21" t="s">
        <v>521</v>
      </c>
      <c r="AK3096" s="30" t="e">
        <f t="shared" si="132"/>
        <v>#REF!</v>
      </c>
      <c r="AL3096" s="30" t="e">
        <f t="shared" si="131"/>
        <v>#REF!</v>
      </c>
      <c r="AM3096" s="20" t="s">
        <v>485</v>
      </c>
      <c r="AN3096" s="10"/>
    </row>
    <row r="3097" spans="36:40" x14ac:dyDescent="0.25">
      <c r="AJ3097" s="21" t="s">
        <v>521</v>
      </c>
      <c r="AK3097" s="30" t="e">
        <f t="shared" si="132"/>
        <v>#REF!</v>
      </c>
      <c r="AL3097" s="30" t="e">
        <f t="shared" si="131"/>
        <v>#REF!</v>
      </c>
      <c r="AM3097" s="20" t="s">
        <v>486</v>
      </c>
      <c r="AN3097" s="10"/>
    </row>
    <row r="3098" spans="36:40" x14ac:dyDescent="0.25">
      <c r="AJ3098" s="21" t="s">
        <v>521</v>
      </c>
      <c r="AK3098" s="30" t="e">
        <f t="shared" si="132"/>
        <v>#REF!</v>
      </c>
      <c r="AL3098" s="30" t="e">
        <f t="shared" si="131"/>
        <v>#REF!</v>
      </c>
      <c r="AM3098" s="20" t="s">
        <v>487</v>
      </c>
      <c r="AN3098" s="10"/>
    </row>
    <row r="3099" spans="36:40" x14ac:dyDescent="0.25">
      <c r="AJ3099" s="21" t="s">
        <v>521</v>
      </c>
      <c r="AK3099" s="30" t="e">
        <f t="shared" si="132"/>
        <v>#REF!</v>
      </c>
      <c r="AL3099" s="30" t="e">
        <f t="shared" si="131"/>
        <v>#REF!</v>
      </c>
      <c r="AM3099" s="20" t="s">
        <v>488</v>
      </c>
      <c r="AN3099" s="10"/>
    </row>
    <row r="3100" spans="36:40" x14ac:dyDescent="0.25">
      <c r="AJ3100" s="21" t="s">
        <v>521</v>
      </c>
      <c r="AK3100" s="30" t="e">
        <f t="shared" si="132"/>
        <v>#REF!</v>
      </c>
      <c r="AL3100" s="30" t="e">
        <f t="shared" si="131"/>
        <v>#REF!</v>
      </c>
      <c r="AM3100" s="20" t="s">
        <v>489</v>
      </c>
      <c r="AN3100" s="10"/>
    </row>
    <row r="3101" spans="36:40" x14ac:dyDescent="0.25">
      <c r="AJ3101" s="21" t="s">
        <v>521</v>
      </c>
      <c r="AK3101" s="30" t="e">
        <f t="shared" si="132"/>
        <v>#REF!</v>
      </c>
      <c r="AL3101" s="30" t="e">
        <f t="shared" si="131"/>
        <v>#REF!</v>
      </c>
      <c r="AM3101" s="20" t="s">
        <v>490</v>
      </c>
      <c r="AN3101" s="10"/>
    </row>
    <row r="3102" spans="36:40" x14ac:dyDescent="0.25">
      <c r="AJ3102" s="21" t="s">
        <v>521</v>
      </c>
      <c r="AK3102" s="30" t="e">
        <f t="shared" si="132"/>
        <v>#REF!</v>
      </c>
      <c r="AL3102" s="30" t="e">
        <f t="shared" si="131"/>
        <v>#REF!</v>
      </c>
      <c r="AM3102" s="20" t="s">
        <v>491</v>
      </c>
      <c r="AN3102" s="10"/>
    </row>
    <row r="3103" spans="36:40" x14ac:dyDescent="0.25">
      <c r="AJ3103" s="21" t="s">
        <v>521</v>
      </c>
      <c r="AK3103" s="30" t="e">
        <f t="shared" si="132"/>
        <v>#REF!</v>
      </c>
      <c r="AL3103" s="30" t="e">
        <f t="shared" si="131"/>
        <v>#REF!</v>
      </c>
      <c r="AM3103" s="20" t="s">
        <v>492</v>
      </c>
      <c r="AN3103" s="10"/>
    </row>
    <row r="3104" spans="36:40" x14ac:dyDescent="0.25">
      <c r="AJ3104" s="21" t="s">
        <v>521</v>
      </c>
      <c r="AK3104" s="30" t="e">
        <f t="shared" si="132"/>
        <v>#REF!</v>
      </c>
      <c r="AL3104" s="30" t="e">
        <f t="shared" si="131"/>
        <v>#REF!</v>
      </c>
      <c r="AM3104" s="20" t="s">
        <v>493</v>
      </c>
      <c r="AN3104" s="10"/>
    </row>
    <row r="3105" spans="36:40" x14ac:dyDescent="0.25">
      <c r="AJ3105" s="21" t="s">
        <v>521</v>
      </c>
      <c r="AK3105" s="30" t="e">
        <f t="shared" si="132"/>
        <v>#REF!</v>
      </c>
      <c r="AL3105" s="30" t="e">
        <f t="shared" si="131"/>
        <v>#REF!</v>
      </c>
      <c r="AM3105" s="20" t="s">
        <v>494</v>
      </c>
      <c r="AN3105" s="10"/>
    </row>
    <row r="3106" spans="36:40" x14ac:dyDescent="0.25">
      <c r="AJ3106" s="21" t="s">
        <v>521</v>
      </c>
      <c r="AK3106" s="30" t="e">
        <f t="shared" si="132"/>
        <v>#REF!</v>
      </c>
      <c r="AL3106" s="30" t="e">
        <f t="shared" si="131"/>
        <v>#REF!</v>
      </c>
      <c r="AM3106" s="20" t="s">
        <v>495</v>
      </c>
      <c r="AN3106" s="10"/>
    </row>
    <row r="3107" spans="36:40" x14ac:dyDescent="0.25">
      <c r="AJ3107" s="21" t="s">
        <v>521</v>
      </c>
      <c r="AK3107" s="30" t="e">
        <f t="shared" si="132"/>
        <v>#REF!</v>
      </c>
      <c r="AL3107" s="30" t="e">
        <f t="shared" si="131"/>
        <v>#REF!</v>
      </c>
      <c r="AM3107" s="20" t="s">
        <v>496</v>
      </c>
      <c r="AN3107" s="10"/>
    </row>
    <row r="3108" spans="36:40" x14ac:dyDescent="0.25">
      <c r="AJ3108" s="21" t="s">
        <v>521</v>
      </c>
      <c r="AK3108" s="30" t="e">
        <f t="shared" si="132"/>
        <v>#REF!</v>
      </c>
      <c r="AL3108" s="30" t="e">
        <f t="shared" si="131"/>
        <v>#REF!</v>
      </c>
      <c r="AM3108" s="20" t="s">
        <v>497</v>
      </c>
      <c r="AN3108" s="10"/>
    </row>
    <row r="3109" spans="36:40" x14ac:dyDescent="0.25">
      <c r="AJ3109" s="21" t="s">
        <v>521</v>
      </c>
      <c r="AK3109" s="30" t="e">
        <f t="shared" si="132"/>
        <v>#REF!</v>
      </c>
      <c r="AL3109" s="30" t="e">
        <f t="shared" si="131"/>
        <v>#REF!</v>
      </c>
      <c r="AM3109" s="20" t="s">
        <v>498</v>
      </c>
      <c r="AN3109" s="10"/>
    </row>
    <row r="3110" spans="36:40" x14ac:dyDescent="0.25">
      <c r="AJ3110" s="21" t="s">
        <v>521</v>
      </c>
      <c r="AK3110" s="30" t="e">
        <f t="shared" si="132"/>
        <v>#REF!</v>
      </c>
      <c r="AL3110" s="30" t="e">
        <f t="shared" si="131"/>
        <v>#REF!</v>
      </c>
      <c r="AM3110" s="20" t="s">
        <v>499</v>
      </c>
      <c r="AN3110" s="10"/>
    </row>
    <row r="3111" spans="36:40" x14ac:dyDescent="0.25">
      <c r="AJ3111" s="21" t="s">
        <v>521</v>
      </c>
      <c r="AK3111" s="30" t="e">
        <f t="shared" si="132"/>
        <v>#REF!</v>
      </c>
      <c r="AL3111" s="30" t="e">
        <f t="shared" si="131"/>
        <v>#REF!</v>
      </c>
      <c r="AM3111" s="20" t="s">
        <v>500</v>
      </c>
      <c r="AN3111" s="10"/>
    </row>
    <row r="3112" spans="36:40" x14ac:dyDescent="0.25">
      <c r="AJ3112" s="21" t="s">
        <v>520</v>
      </c>
      <c r="AK3112" s="30" t="e">
        <f t="shared" si="132"/>
        <v>#REF!</v>
      </c>
      <c r="AL3112" s="30" t="e">
        <f t="shared" si="131"/>
        <v>#REF!</v>
      </c>
      <c r="AM3112" s="20" t="s">
        <v>502</v>
      </c>
      <c r="AN3112" s="10"/>
    </row>
    <row r="3113" spans="36:40" x14ac:dyDescent="0.25">
      <c r="AJ3113" s="21" t="s">
        <v>520</v>
      </c>
      <c r="AK3113" s="30" t="e">
        <f t="shared" si="132"/>
        <v>#REF!</v>
      </c>
      <c r="AL3113" s="30" t="e">
        <f t="shared" si="131"/>
        <v>#REF!</v>
      </c>
      <c r="AM3113" s="20" t="s">
        <v>503</v>
      </c>
      <c r="AN3113" s="10"/>
    </row>
    <row r="3114" spans="36:40" x14ac:dyDescent="0.25">
      <c r="AJ3114" s="21" t="s">
        <v>520</v>
      </c>
      <c r="AK3114" s="30" t="e">
        <f t="shared" si="132"/>
        <v>#REF!</v>
      </c>
      <c r="AL3114" s="30" t="e">
        <f t="shared" si="131"/>
        <v>#REF!</v>
      </c>
      <c r="AM3114" s="20" t="s">
        <v>504</v>
      </c>
      <c r="AN3114" s="10"/>
    </row>
    <row r="3115" spans="36:40" x14ac:dyDescent="0.25">
      <c r="AJ3115" s="21" t="s">
        <v>520</v>
      </c>
      <c r="AK3115" s="30" t="e">
        <f t="shared" si="132"/>
        <v>#REF!</v>
      </c>
      <c r="AL3115" s="30" t="e">
        <f t="shared" si="131"/>
        <v>#REF!</v>
      </c>
      <c r="AM3115" s="20" t="s">
        <v>505</v>
      </c>
      <c r="AN3115" s="10"/>
    </row>
    <row r="3116" spans="36:40" x14ac:dyDescent="0.25">
      <c r="AJ3116" s="21" t="s">
        <v>520</v>
      </c>
      <c r="AK3116" s="30" t="e">
        <f t="shared" si="132"/>
        <v>#REF!</v>
      </c>
      <c r="AL3116" s="30" t="e">
        <f t="shared" si="131"/>
        <v>#REF!</v>
      </c>
      <c r="AM3116" s="20" t="s">
        <v>506</v>
      </c>
      <c r="AN3116" s="10"/>
    </row>
    <row r="3117" spans="36:40" x14ac:dyDescent="0.25">
      <c r="AJ3117" s="21" t="s">
        <v>520</v>
      </c>
      <c r="AK3117" s="30" t="e">
        <f t="shared" si="132"/>
        <v>#REF!</v>
      </c>
      <c r="AL3117" s="30" t="e">
        <f t="shared" si="131"/>
        <v>#REF!</v>
      </c>
      <c r="AM3117" s="20" t="s">
        <v>507</v>
      </c>
      <c r="AN3117" s="10"/>
    </row>
    <row r="3118" spans="36:40" x14ac:dyDescent="0.25">
      <c r="AJ3118" s="21" t="s">
        <v>520</v>
      </c>
      <c r="AK3118" s="30" t="e">
        <f t="shared" si="132"/>
        <v>#REF!</v>
      </c>
      <c r="AL3118" s="30" t="e">
        <f t="shared" si="131"/>
        <v>#REF!</v>
      </c>
      <c r="AM3118" s="20" t="s">
        <v>508</v>
      </c>
      <c r="AN3118" s="10"/>
    </row>
    <row r="3119" spans="36:40" x14ac:dyDescent="0.25">
      <c r="AJ3119" s="21" t="s">
        <v>520</v>
      </c>
      <c r="AK3119" s="30" t="e">
        <f t="shared" si="132"/>
        <v>#REF!</v>
      </c>
      <c r="AL3119" s="30" t="e">
        <f t="shared" si="131"/>
        <v>#REF!</v>
      </c>
      <c r="AM3119" s="20" t="s">
        <v>509</v>
      </c>
      <c r="AN3119" s="10"/>
    </row>
    <row r="3120" spans="36:40" x14ac:dyDescent="0.25">
      <c r="AJ3120" s="21" t="s">
        <v>520</v>
      </c>
      <c r="AK3120" s="30" t="e">
        <f t="shared" si="132"/>
        <v>#REF!</v>
      </c>
      <c r="AL3120" s="30" t="e">
        <f t="shared" si="131"/>
        <v>#REF!</v>
      </c>
      <c r="AM3120" s="20" t="s">
        <v>510</v>
      </c>
      <c r="AN3120" s="10"/>
    </row>
    <row r="3121" spans="36:40" x14ac:dyDescent="0.25">
      <c r="AJ3121" s="21" t="s">
        <v>520</v>
      </c>
      <c r="AK3121" s="30" t="e">
        <f t="shared" si="132"/>
        <v>#REF!</v>
      </c>
      <c r="AL3121" s="30" t="e">
        <f t="shared" si="131"/>
        <v>#REF!</v>
      </c>
      <c r="AM3121" s="20" t="s">
        <v>511</v>
      </c>
      <c r="AN3121" s="10"/>
    </row>
    <row r="3122" spans="36:40" x14ac:dyDescent="0.25">
      <c r="AJ3122" s="21" t="s">
        <v>520</v>
      </c>
      <c r="AK3122" s="30" t="e">
        <f t="shared" si="132"/>
        <v>#REF!</v>
      </c>
      <c r="AL3122" s="30" t="e">
        <f t="shared" si="131"/>
        <v>#REF!</v>
      </c>
      <c r="AM3122" s="20" t="s">
        <v>512</v>
      </c>
      <c r="AN3122" s="10"/>
    </row>
    <row r="3123" spans="36:40" x14ac:dyDescent="0.25">
      <c r="AN3123" s="10"/>
    </row>
    <row r="3124" spans="36:40" x14ac:dyDescent="0.25">
      <c r="AN3124" s="10"/>
    </row>
    <row r="3125" spans="36:40" x14ac:dyDescent="0.25">
      <c r="AN3125" s="10"/>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workbookViewId="0">
      <selection activeCell="F8" sqref="F8"/>
    </sheetView>
  </sheetViews>
  <sheetFormatPr defaultColWidth="39.7109375" defaultRowHeight="12" x14ac:dyDescent="0.2"/>
  <cols>
    <col min="1" max="1" width="34.140625" style="53" bestFit="1" customWidth="1"/>
    <col min="2" max="2" width="20.42578125" style="61" customWidth="1"/>
    <col min="3" max="3" width="8.5703125" style="61" bestFit="1" customWidth="1"/>
    <col min="4" max="4" width="1.140625" style="53" customWidth="1"/>
    <col min="5" max="5" width="18.42578125" style="53" bestFit="1" customWidth="1"/>
    <col min="6" max="6" width="8.7109375" style="53" bestFit="1" customWidth="1"/>
    <col min="7" max="7" width="17.85546875" style="53" bestFit="1" customWidth="1"/>
    <col min="8" max="8" width="17.7109375" style="53" bestFit="1" customWidth="1"/>
    <col min="9" max="9" width="1.140625" style="53" customWidth="1"/>
    <col min="10" max="10" width="29.85546875" style="53" bestFit="1" customWidth="1"/>
    <col min="11" max="11" width="1.42578125" style="53" customWidth="1"/>
    <col min="12" max="12" width="13.42578125" style="53" bestFit="1" customWidth="1"/>
    <col min="13" max="13" width="1.140625" style="53" customWidth="1"/>
    <col min="14" max="14" width="17.42578125" style="53" bestFit="1" customWidth="1"/>
    <col min="15" max="16384" width="39.7109375" style="53"/>
  </cols>
  <sheetData>
    <row r="1" spans="1:14" s="49" customFormat="1" x14ac:dyDescent="0.25">
      <c r="A1" s="47" t="s">
        <v>6404</v>
      </c>
      <c r="B1" s="48" t="s">
        <v>6408</v>
      </c>
      <c r="C1" s="47" t="s">
        <v>6409</v>
      </c>
      <c r="E1" s="49" t="s">
        <v>6410</v>
      </c>
      <c r="F1" s="50" t="s">
        <v>6411</v>
      </c>
      <c r="G1" s="50" t="s">
        <v>6412</v>
      </c>
      <c r="H1" s="50" t="s">
        <v>6413</v>
      </c>
      <c r="J1" s="49" t="s">
        <v>6414</v>
      </c>
      <c r="L1" s="49" t="s">
        <v>6415</v>
      </c>
      <c r="N1" s="49" t="s">
        <v>6416</v>
      </c>
    </row>
    <row r="2" spans="1:14" ht="56.25" x14ac:dyDescent="0.2">
      <c r="A2" s="51" t="s">
        <v>6406</v>
      </c>
      <c r="B2" s="52" t="s">
        <v>6417</v>
      </c>
      <c r="C2" s="51" t="s">
        <v>6410</v>
      </c>
      <c r="E2" s="54" t="s">
        <v>6418</v>
      </c>
      <c r="F2" s="55" t="e">
        <v>#REF!</v>
      </c>
      <c r="G2" s="56" t="s">
        <v>6419</v>
      </c>
      <c r="H2" s="56" t="s">
        <v>6419</v>
      </c>
      <c r="J2" s="52" t="s">
        <v>6420</v>
      </c>
      <c r="L2" s="57" t="s">
        <v>6421</v>
      </c>
      <c r="N2" s="52" t="s">
        <v>6422</v>
      </c>
    </row>
    <row r="3" spans="1:14" ht="146.25" x14ac:dyDescent="0.2">
      <c r="A3" s="51" t="s">
        <v>6423</v>
      </c>
      <c r="B3" s="52" t="s">
        <v>6424</v>
      </c>
      <c r="C3" s="51" t="s">
        <v>6410</v>
      </c>
      <c r="E3" s="54" t="s">
        <v>6407</v>
      </c>
      <c r="F3" s="55">
        <v>1375.1860000000001</v>
      </c>
      <c r="G3" s="58">
        <v>0.5</v>
      </c>
      <c r="H3" s="58">
        <v>0.4</v>
      </c>
      <c r="J3" s="52" t="s">
        <v>6425</v>
      </c>
      <c r="N3" s="52" t="s">
        <v>6426</v>
      </c>
    </row>
    <row r="4" spans="1:14" ht="112.5" x14ac:dyDescent="0.2">
      <c r="A4" s="51" t="s">
        <v>6427</v>
      </c>
      <c r="B4" s="52" t="s">
        <v>6428</v>
      </c>
      <c r="C4" s="51" t="s">
        <v>6410</v>
      </c>
      <c r="E4" s="54" t="s">
        <v>6429</v>
      </c>
      <c r="F4" s="55">
        <v>1375.1860000000001</v>
      </c>
      <c r="G4" s="58">
        <v>1</v>
      </c>
      <c r="H4" s="58">
        <v>0.35</v>
      </c>
      <c r="J4" s="52" t="s">
        <v>6430</v>
      </c>
      <c r="N4" s="52" t="s">
        <v>6431</v>
      </c>
    </row>
    <row r="5" spans="1:14" ht="191.25" x14ac:dyDescent="0.2">
      <c r="A5" s="51" t="s">
        <v>6432</v>
      </c>
      <c r="B5" s="52" t="s">
        <v>6433</v>
      </c>
      <c r="C5" s="51" t="s">
        <v>6410</v>
      </c>
      <c r="E5" s="54" t="s">
        <v>6434</v>
      </c>
      <c r="F5" s="55" t="e">
        <v>#REF!</v>
      </c>
      <c r="G5" s="58">
        <v>0.4</v>
      </c>
      <c r="H5" s="58">
        <v>0.3</v>
      </c>
      <c r="J5" s="52" t="s">
        <v>6435</v>
      </c>
      <c r="N5" s="52" t="s">
        <v>6436</v>
      </c>
    </row>
    <row r="6" spans="1:14" ht="45" x14ac:dyDescent="0.2">
      <c r="A6" s="51" t="s">
        <v>6437</v>
      </c>
      <c r="B6" s="52" t="s">
        <v>6438</v>
      </c>
      <c r="C6" s="51" t="s">
        <v>6414</v>
      </c>
      <c r="E6" s="54" t="s">
        <v>6439</v>
      </c>
      <c r="F6" s="55" t="e">
        <f>F5</f>
        <v>#REF!</v>
      </c>
      <c r="G6" s="58">
        <v>0.45</v>
      </c>
      <c r="H6" s="58">
        <v>0.35</v>
      </c>
      <c r="J6" s="52"/>
    </row>
    <row r="7" spans="1:14" ht="45" x14ac:dyDescent="0.2">
      <c r="A7" s="51" t="s">
        <v>6440</v>
      </c>
      <c r="B7" s="52" t="s">
        <v>6441</v>
      </c>
      <c r="C7" s="51" t="s">
        <v>6415</v>
      </c>
      <c r="E7" s="54" t="s">
        <v>6457</v>
      </c>
      <c r="F7" s="55"/>
      <c r="G7" s="59">
        <v>0.5</v>
      </c>
      <c r="H7" s="59">
        <v>0.35</v>
      </c>
    </row>
    <row r="8" spans="1:14" ht="56.25" x14ac:dyDescent="0.2">
      <c r="A8" s="51" t="s">
        <v>6442</v>
      </c>
      <c r="B8" s="52" t="s">
        <v>6443</v>
      </c>
      <c r="C8" s="51" t="s">
        <v>6416</v>
      </c>
      <c r="E8" s="54"/>
      <c r="F8" s="60">
        <v>100</v>
      </c>
      <c r="G8" s="59">
        <v>0</v>
      </c>
      <c r="H8" s="59">
        <v>0</v>
      </c>
    </row>
    <row r="9" spans="1:14" ht="12.75" x14ac:dyDescent="0.2">
      <c r="E9" s="54"/>
      <c r="F9" s="62"/>
      <c r="G9" s="62"/>
      <c r="H9" s="62"/>
    </row>
    <row r="10" spans="1:14" ht="45" x14ac:dyDescent="0.2">
      <c r="E10" s="63" t="s">
        <v>6444</v>
      </c>
      <c r="F10" s="56"/>
      <c r="G10" s="62"/>
      <c r="H10" s="62"/>
    </row>
    <row r="11" spans="1:14" ht="56.25" x14ac:dyDescent="0.2">
      <c r="E11" s="64" t="s">
        <v>6445</v>
      </c>
      <c r="F11" s="56"/>
      <c r="H11" s="62"/>
    </row>
    <row r="12" spans="1:14" ht="33.75" x14ac:dyDescent="0.2">
      <c r="E12" s="65" t="s">
        <v>6446</v>
      </c>
      <c r="F12" s="62"/>
      <c r="H12" s="62"/>
    </row>
  </sheetData>
  <pageMargins left="0.7" right="0.7" top="0.75" bottom="0.75" header="0.3" footer="0.3"/>
  <tableParts count="5">
    <tablePart r:id="rId1"/>
    <tablePart r:id="rId2"/>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12"/>
  <sheetViews>
    <sheetView workbookViewId="0">
      <selection activeCell="I2" sqref="I2"/>
    </sheetView>
  </sheetViews>
  <sheetFormatPr defaultColWidth="9.140625" defaultRowHeight="15.75" x14ac:dyDescent="0.25"/>
  <cols>
    <col min="1" max="1" width="18.140625" style="159" bestFit="1" customWidth="1"/>
    <col min="2" max="2" width="5.85546875" style="160" customWidth="1"/>
    <col min="3" max="3" width="11.5703125" style="159" customWidth="1"/>
    <col min="4" max="4" width="15.140625" style="159" customWidth="1"/>
    <col min="5" max="5" width="5.85546875" style="161" customWidth="1"/>
    <col min="6" max="6" width="11.28515625" style="161" customWidth="1"/>
    <col min="7" max="7" width="4.28515625" style="161" customWidth="1"/>
    <col min="8" max="8" width="14.28515625" style="162" customWidth="1"/>
    <col min="9" max="9" width="6.140625" style="162" customWidth="1"/>
    <col min="10" max="10" width="14.5703125" style="162" customWidth="1"/>
    <col min="11" max="11" width="6.42578125" style="162" customWidth="1"/>
    <col min="12" max="12" width="15.7109375" style="162" customWidth="1"/>
    <col min="13" max="13" width="6.42578125" style="162" customWidth="1"/>
    <col min="14" max="14" width="14.28515625" style="142" bestFit="1" customWidth="1"/>
    <col min="15" max="15" width="13.85546875" style="142" bestFit="1" customWidth="1"/>
    <col min="16" max="16" width="20.7109375" style="142" bestFit="1" customWidth="1"/>
    <col min="17" max="17" width="20.85546875" style="142" bestFit="1" customWidth="1"/>
    <col min="18" max="18" width="26.42578125" style="142" bestFit="1" customWidth="1"/>
    <col min="19" max="19" width="2.5703125" style="142" customWidth="1"/>
    <col min="20" max="20" width="24.85546875" style="130" bestFit="1" customWidth="1"/>
    <col min="21" max="21" width="15.28515625" style="130" bestFit="1" customWidth="1"/>
    <col min="22" max="22" width="1.85546875" style="130" customWidth="1"/>
    <col min="23" max="23" width="25" style="130" bestFit="1" customWidth="1"/>
    <col min="24" max="24" width="19" style="130" bestFit="1" customWidth="1"/>
    <col min="25" max="25" width="3.5703125" style="130" customWidth="1"/>
    <col min="26" max="26" width="25" style="130" bestFit="1" customWidth="1"/>
    <col min="27" max="27" width="18.7109375" style="130" bestFit="1" customWidth="1"/>
    <col min="28" max="28" width="3.5703125" style="130" customWidth="1"/>
    <col min="29" max="29" width="24.85546875" style="130" bestFit="1" customWidth="1"/>
    <col min="30" max="30" width="24.85546875" style="130" customWidth="1"/>
    <col min="31" max="31" width="21.7109375" style="130" bestFit="1" customWidth="1"/>
    <col min="32" max="32" width="3.5703125" style="130" customWidth="1"/>
    <col min="33" max="33" width="25" style="130" bestFit="1" customWidth="1"/>
    <col min="34" max="34" width="18.7109375" style="130" bestFit="1" customWidth="1"/>
    <col min="35" max="35" width="3.5703125" style="142" customWidth="1"/>
    <col min="36" max="36" width="18.140625" style="159" bestFit="1" customWidth="1"/>
    <col min="37" max="37" width="7.7109375" style="160" customWidth="1"/>
    <col min="38" max="38" width="2.42578125" style="142" customWidth="1"/>
    <col min="39" max="39" width="18.140625" style="159" bestFit="1" customWidth="1"/>
    <col min="40" max="40" width="7.28515625" style="160" customWidth="1"/>
    <col min="41" max="41" width="2.42578125" style="142" customWidth="1"/>
    <col min="42" max="42" width="18.140625" style="159" bestFit="1" customWidth="1"/>
    <col min="43" max="43" width="6.42578125" style="160" customWidth="1"/>
    <col min="44" max="44" width="3.5703125" style="142" customWidth="1"/>
    <col min="45" max="45" width="18.140625" style="159" bestFit="1" customWidth="1"/>
    <col min="46" max="46" width="6.5703125" style="160" customWidth="1"/>
    <col min="47" max="47" width="2.5703125" style="142" customWidth="1"/>
    <col min="48" max="48" width="18.140625" style="159" bestFit="1" customWidth="1"/>
    <col min="49" max="49" width="5.85546875" style="160" customWidth="1"/>
    <col min="50" max="50" width="3" style="142" customWidth="1"/>
    <col min="51" max="51" width="18.140625" style="159" bestFit="1" customWidth="1"/>
    <col min="52" max="52" width="6.7109375" style="160" customWidth="1"/>
    <col min="53" max="53" width="2.7109375" style="142" customWidth="1"/>
    <col min="54" max="54" width="18.140625" style="159" bestFit="1" customWidth="1"/>
    <col min="55" max="55" width="6.42578125" style="160" customWidth="1"/>
    <col min="56" max="16384" width="9.140625" style="142"/>
  </cols>
  <sheetData>
    <row r="1" spans="1:55" s="129" customFormat="1" ht="67.5" x14ac:dyDescent="0.25">
      <c r="A1" s="120" t="s">
        <v>33</v>
      </c>
      <c r="B1" s="121" t="s">
        <v>6461</v>
      </c>
      <c r="C1" s="121" t="s">
        <v>6462</v>
      </c>
      <c r="D1" s="122" t="s">
        <v>6463</v>
      </c>
      <c r="E1" s="123" t="s">
        <v>6464</v>
      </c>
      <c r="F1" s="124" t="s">
        <v>6465</v>
      </c>
      <c r="G1" s="125" t="s">
        <v>6466</v>
      </c>
      <c r="H1" s="124" t="s">
        <v>6467</v>
      </c>
      <c r="I1" s="125" t="s">
        <v>6468</v>
      </c>
      <c r="J1" s="126" t="s">
        <v>6469</v>
      </c>
      <c r="K1" s="127" t="s">
        <v>6470</v>
      </c>
      <c r="L1" s="126" t="s">
        <v>6471</v>
      </c>
      <c r="M1" s="127" t="s">
        <v>6472</v>
      </c>
      <c r="N1" s="121" t="s">
        <v>6473</v>
      </c>
      <c r="O1" s="121" t="s">
        <v>6474</v>
      </c>
      <c r="P1" s="121" t="s">
        <v>6475</v>
      </c>
      <c r="Q1" s="121" t="s">
        <v>6476</v>
      </c>
      <c r="R1" s="128" t="s">
        <v>6477</v>
      </c>
      <c r="T1" s="130" t="s">
        <v>6478</v>
      </c>
      <c r="U1" s="130" t="s">
        <v>6479</v>
      </c>
      <c r="V1" s="130"/>
      <c r="W1" s="130" t="s">
        <v>6480</v>
      </c>
      <c r="X1" s="130" t="s">
        <v>6481</v>
      </c>
      <c r="Y1" s="130"/>
      <c r="Z1" s="130" t="s">
        <v>6482</v>
      </c>
      <c r="AA1" s="131" t="s">
        <v>6483</v>
      </c>
      <c r="AB1" s="130"/>
      <c r="AC1" s="130" t="s">
        <v>6484</v>
      </c>
      <c r="AD1" s="130" t="s">
        <v>7072</v>
      </c>
      <c r="AE1" s="130" t="s">
        <v>6485</v>
      </c>
      <c r="AF1" s="130"/>
      <c r="AG1" s="130" t="s">
        <v>6486</v>
      </c>
      <c r="AH1" s="131" t="s">
        <v>6487</v>
      </c>
      <c r="AJ1" s="166" t="s">
        <v>387</v>
      </c>
      <c r="AK1" s="121" t="s">
        <v>6461</v>
      </c>
      <c r="AM1" s="167" t="s">
        <v>449</v>
      </c>
      <c r="AN1" s="121" t="s">
        <v>6461</v>
      </c>
      <c r="AP1" s="165" t="s">
        <v>6512</v>
      </c>
      <c r="AQ1" s="121" t="s">
        <v>6461</v>
      </c>
      <c r="AS1" s="167" t="s">
        <v>214</v>
      </c>
      <c r="AT1" s="121" t="s">
        <v>6461</v>
      </c>
      <c r="AV1" s="169" t="s">
        <v>97</v>
      </c>
      <c r="AW1" s="121" t="s">
        <v>6461</v>
      </c>
      <c r="AY1" s="165" t="s">
        <v>6510</v>
      </c>
      <c r="AZ1" s="121" t="s">
        <v>6461</v>
      </c>
      <c r="BB1" s="120" t="s">
        <v>6501</v>
      </c>
      <c r="BC1" s="121" t="s">
        <v>6461</v>
      </c>
    </row>
    <row r="2" spans="1:55" ht="38.25" x14ac:dyDescent="0.25">
      <c r="A2" s="132" t="s">
        <v>334</v>
      </c>
      <c r="B2" s="133" t="s">
        <v>6488</v>
      </c>
      <c r="C2" s="130" t="s">
        <v>6489</v>
      </c>
      <c r="D2" s="134" t="s">
        <v>6490</v>
      </c>
      <c r="E2" s="135" t="str">
        <f>VLOOKUP(Table1432[[#This Row],[NUTS I]],Table1533[],2,FALSE)</f>
        <v>1</v>
      </c>
      <c r="F2" s="136" t="s">
        <v>214</v>
      </c>
      <c r="G2" s="135" t="str">
        <f>VLOOKUP(Table1432[[#This Row],[NUTS II 2011]],Table1634[],2,FALSE)</f>
        <v>16</v>
      </c>
      <c r="H2" s="134" t="s">
        <v>214</v>
      </c>
      <c r="I2" s="135" t="str">
        <f>VLOOKUP(Table1432[[#This Row],[NUTS II 2013]],Table162436[],2,FALSE)</f>
        <v>Centro_NUT2013</v>
      </c>
      <c r="J2" s="136" t="s">
        <v>6491</v>
      </c>
      <c r="K2" s="135" t="str">
        <f>VLOOKUP(Table1432[[#This Row],[NUTS III 2011]],Table1735[],2,FALSE)</f>
        <v>16C</v>
      </c>
      <c r="L2" s="134" t="s">
        <v>6491</v>
      </c>
      <c r="M2" s="135" t="str">
        <f>VLOOKUP(Table1432[[#This Row],[NUTS III 2013]],Table172537[],2,FALSE)</f>
        <v>16I</v>
      </c>
      <c r="N2" s="137">
        <v>697</v>
      </c>
      <c r="O2" s="138">
        <v>3.29</v>
      </c>
      <c r="P2" s="139">
        <v>4</v>
      </c>
      <c r="Q2" s="140">
        <v>15</v>
      </c>
      <c r="R2" s="141" t="str">
        <f>CONCATENATE("010.01.04.05/2021/",Table1432[[#This Row],[CodINE Mun2011]])</f>
        <v>010.01.04.05/2021/1401</v>
      </c>
      <c r="T2" s="130" t="s">
        <v>6490</v>
      </c>
      <c r="U2" s="130" t="s">
        <v>6492</v>
      </c>
      <c r="W2" s="143" t="s">
        <v>387</v>
      </c>
      <c r="X2" s="143" t="s">
        <v>6493</v>
      </c>
      <c r="Z2" s="143" t="s">
        <v>6494</v>
      </c>
      <c r="AA2" s="144" t="s">
        <v>6495</v>
      </c>
      <c r="AC2" s="130" t="s">
        <v>97</v>
      </c>
      <c r="AD2" s="130" t="s">
        <v>7073</v>
      </c>
      <c r="AE2" s="130" t="s">
        <v>6496</v>
      </c>
      <c r="AG2" s="130" t="s">
        <v>6494</v>
      </c>
      <c r="AH2" s="130" t="s">
        <v>6497</v>
      </c>
      <c r="AJ2" s="145" t="s">
        <v>390</v>
      </c>
      <c r="AK2" s="133" t="s">
        <v>389</v>
      </c>
      <c r="AM2" s="145" t="s">
        <v>451</v>
      </c>
      <c r="AN2" s="133" t="s">
        <v>450</v>
      </c>
      <c r="AP2" s="145" t="s">
        <v>337</v>
      </c>
      <c r="AQ2" s="133" t="s">
        <v>6546</v>
      </c>
      <c r="AS2" s="132" t="s">
        <v>334</v>
      </c>
      <c r="AT2" s="133" t="s">
        <v>6488</v>
      </c>
      <c r="AV2" s="145" t="s">
        <v>99</v>
      </c>
      <c r="AW2" s="133" t="s">
        <v>98</v>
      </c>
      <c r="AY2" s="132" t="s">
        <v>6673</v>
      </c>
      <c r="AZ2" s="133" t="s">
        <v>6674</v>
      </c>
      <c r="BB2" s="145" t="s">
        <v>482</v>
      </c>
      <c r="BC2" s="133" t="s">
        <v>6623</v>
      </c>
    </row>
    <row r="3" spans="1:55" ht="38.25" x14ac:dyDescent="0.25">
      <c r="A3" s="145" t="s">
        <v>215</v>
      </c>
      <c r="B3" s="133" t="s">
        <v>37</v>
      </c>
      <c r="C3" s="130" t="s">
        <v>6498</v>
      </c>
      <c r="D3" s="134" t="s">
        <v>6490</v>
      </c>
      <c r="E3" s="135" t="str">
        <f>VLOOKUP(Table1432[[#This Row],[NUTS I]],Table1533[],2,FALSE)</f>
        <v>1</v>
      </c>
      <c r="F3" s="136" t="s">
        <v>214</v>
      </c>
      <c r="G3" s="135" t="str">
        <f>VLOOKUP(Table1432[[#This Row],[NUTS II 2011]],Table1634[],2,FALSE)</f>
        <v>16</v>
      </c>
      <c r="H3" s="134" t="s">
        <v>214</v>
      </c>
      <c r="I3" s="135" t="str">
        <f>VLOOKUP(Table1432[[#This Row],[NUTS II 2013]],Table162436[],2,FALSE)</f>
        <v>Centro_NUT2013</v>
      </c>
      <c r="J3" s="136" t="s">
        <v>6499</v>
      </c>
      <c r="K3" s="135" t="str">
        <f>VLOOKUP(Table1432[[#This Row],[NUTS III 2011]],Table1735[],2,FALSE)</f>
        <v>161</v>
      </c>
      <c r="L3" s="134" t="s">
        <v>6500</v>
      </c>
      <c r="M3" s="135" t="str">
        <f>VLOOKUP(Table1432[[#This Row],[NUTS III 2013]],Table172537[],2,FALSE)</f>
        <v>16D</v>
      </c>
      <c r="N3" s="137">
        <v>1231</v>
      </c>
      <c r="O3" s="138">
        <v>3.82</v>
      </c>
      <c r="P3" s="139">
        <v>0</v>
      </c>
      <c r="Q3" s="146">
        <v>0</v>
      </c>
      <c r="R3" s="141" t="str">
        <f>CONCATENATE("010.01.04.05/2021/",Table1432[[#This Row],[CodINE Mun2011]])</f>
        <v>010.01.04.05/2021/0101</v>
      </c>
      <c r="T3" s="130" t="s">
        <v>6501</v>
      </c>
      <c r="U3" s="130" t="s">
        <v>6502</v>
      </c>
      <c r="W3" s="143" t="s">
        <v>449</v>
      </c>
      <c r="X3" s="143" t="s">
        <v>6503</v>
      </c>
      <c r="Z3" s="143" t="s">
        <v>6504</v>
      </c>
      <c r="AA3" s="144" t="s">
        <v>6505</v>
      </c>
      <c r="AC3" s="130" t="s">
        <v>214</v>
      </c>
      <c r="AD3" s="130" t="s">
        <v>7074</v>
      </c>
      <c r="AE3" s="130" t="s">
        <v>6506</v>
      </c>
      <c r="AG3" s="130" t="s">
        <v>6504</v>
      </c>
      <c r="AH3" s="130" t="s">
        <v>6505</v>
      </c>
      <c r="AJ3" s="145" t="s">
        <v>388</v>
      </c>
      <c r="AK3" s="133" t="s">
        <v>6530</v>
      </c>
      <c r="AM3" s="132" t="s">
        <v>453</v>
      </c>
      <c r="AN3" s="133" t="s">
        <v>452</v>
      </c>
      <c r="AP3" s="132" t="s">
        <v>339</v>
      </c>
      <c r="AQ3" s="133" t="s">
        <v>6578</v>
      </c>
      <c r="AS3" s="145" t="s">
        <v>215</v>
      </c>
      <c r="AT3" s="133" t="s">
        <v>37</v>
      </c>
      <c r="AV3" s="145" t="s">
        <v>101</v>
      </c>
      <c r="AW3" s="133" t="s">
        <v>6565</v>
      </c>
      <c r="AY3" s="145" t="s">
        <v>503</v>
      </c>
      <c r="AZ3" s="133" t="s">
        <v>6676</v>
      </c>
      <c r="BB3" s="132" t="s">
        <v>6670</v>
      </c>
      <c r="BC3" s="133" t="s">
        <v>6671</v>
      </c>
    </row>
    <row r="4" spans="1:55" ht="38.25" x14ac:dyDescent="0.25">
      <c r="A4" s="145" t="s">
        <v>217</v>
      </c>
      <c r="B4" s="133" t="s">
        <v>216</v>
      </c>
      <c r="C4" s="130" t="s">
        <v>6507</v>
      </c>
      <c r="D4" s="134" t="s">
        <v>6490</v>
      </c>
      <c r="E4" s="135" t="str">
        <f>VLOOKUP(Table1432[[#This Row],[NUTS I]],Table1533[],2,FALSE)</f>
        <v>1</v>
      </c>
      <c r="F4" s="136" t="s">
        <v>214</v>
      </c>
      <c r="G4" s="135" t="str">
        <f>VLOOKUP(Table1432[[#This Row],[NUTS II 2011]],Table1634[],2,FALSE)</f>
        <v>16</v>
      </c>
      <c r="H4" s="134" t="s">
        <v>214</v>
      </c>
      <c r="I4" s="135" t="str">
        <f>VLOOKUP(Table1432[[#This Row],[NUTS II 2013]],Table162436[],2,FALSE)</f>
        <v>Centro_NUT2013</v>
      </c>
      <c r="J4" s="136" t="s">
        <v>6508</v>
      </c>
      <c r="K4" s="135" t="str">
        <f>VLOOKUP(Table1432[[#This Row],[NUTS III 2011]],Table1735[],2,FALSE)</f>
        <v>165</v>
      </c>
      <c r="L4" s="131" t="s">
        <v>6509</v>
      </c>
      <c r="M4" s="135" t="str">
        <f>VLOOKUP(Table1432[[#This Row],[NUTS III 2013]],Table172537[],2,FALSE)</f>
        <v>16G</v>
      </c>
      <c r="N4" s="137">
        <v>1009</v>
      </c>
      <c r="O4" s="138">
        <v>3.68</v>
      </c>
      <c r="P4" s="139">
        <v>1</v>
      </c>
      <c r="Q4" s="140">
        <v>1</v>
      </c>
      <c r="R4" s="141" t="str">
        <f>CONCATENATE("010.01.04.05/2021/",Table1432[[#This Row],[CodINE Mun2011]])</f>
        <v>010.01.04.05/2021/0901</v>
      </c>
      <c r="T4" s="130" t="s">
        <v>6510</v>
      </c>
      <c r="U4" s="130" t="s">
        <v>6511</v>
      </c>
      <c r="W4" s="143" t="s">
        <v>214</v>
      </c>
      <c r="X4" s="143" t="s">
        <v>6506</v>
      </c>
      <c r="Z4" s="143" t="s">
        <v>449</v>
      </c>
      <c r="AA4" s="144">
        <v>150</v>
      </c>
      <c r="AC4" s="130" t="s">
        <v>6512</v>
      </c>
      <c r="AD4" s="130" t="s">
        <v>7077</v>
      </c>
      <c r="AE4" s="130" t="s">
        <v>6513</v>
      </c>
      <c r="AG4" s="130" t="s">
        <v>449</v>
      </c>
      <c r="AH4" s="130">
        <v>150</v>
      </c>
      <c r="AJ4" s="145" t="s">
        <v>391</v>
      </c>
      <c r="AK4" s="133" t="s">
        <v>57</v>
      </c>
      <c r="AM4" s="145" t="s">
        <v>455</v>
      </c>
      <c r="AN4" s="133" t="s">
        <v>454</v>
      </c>
      <c r="AP4" s="145" t="s">
        <v>342</v>
      </c>
      <c r="AQ4" s="133" t="s">
        <v>6611</v>
      </c>
      <c r="AS4" s="145" t="s">
        <v>217</v>
      </c>
      <c r="AT4" s="133" t="s">
        <v>216</v>
      </c>
      <c r="AV4" s="145" t="s">
        <v>102</v>
      </c>
      <c r="AW4" s="133" t="s">
        <v>6616</v>
      </c>
      <c r="AY4" s="132" t="s">
        <v>504</v>
      </c>
      <c r="AZ4" s="133" t="s">
        <v>6744</v>
      </c>
      <c r="BB4" s="132" t="s">
        <v>484</v>
      </c>
      <c r="BC4" s="133" t="s">
        <v>6714</v>
      </c>
    </row>
    <row r="5" spans="1:55" ht="38.25" x14ac:dyDescent="0.25">
      <c r="A5" s="145" t="s">
        <v>390</v>
      </c>
      <c r="B5" s="133" t="s">
        <v>389</v>
      </c>
      <c r="C5" s="130" t="s">
        <v>6514</v>
      </c>
      <c r="D5" s="134" t="s">
        <v>6490</v>
      </c>
      <c r="E5" s="135" t="str">
        <f>VLOOKUP(Table1432[[#This Row],[NUTS I]],Table1533[],2,FALSE)</f>
        <v>1</v>
      </c>
      <c r="F5" s="136" t="s">
        <v>387</v>
      </c>
      <c r="G5" s="135" t="str">
        <f>VLOOKUP(Table1432[[#This Row],[NUTS II 2011]],Table1634[],2,FALSE)</f>
        <v>18</v>
      </c>
      <c r="H5" s="131" t="s">
        <v>387</v>
      </c>
      <c r="I5" s="135" t="str">
        <f>VLOOKUP(Table1432[[#This Row],[NUTS II 2013]],Table162436[],2,FALSE)</f>
        <v>Alentejo_NUT2013</v>
      </c>
      <c r="J5" s="136" t="s">
        <v>6494</v>
      </c>
      <c r="K5" s="135" t="str">
        <f>VLOOKUP(Table1432[[#This Row],[NUTS III 2011]],Table1735[],2,FALSE)</f>
        <v>183</v>
      </c>
      <c r="L5" s="134" t="s">
        <v>6494</v>
      </c>
      <c r="M5" s="135" t="str">
        <f>VLOOKUP(Table1432[[#This Row],[NUTS III 2013]],Table172537[],2,FALSE)</f>
        <v>187</v>
      </c>
      <c r="N5" s="137">
        <v>811</v>
      </c>
      <c r="O5" s="138">
        <v>3.93</v>
      </c>
      <c r="P5" s="139">
        <v>0</v>
      </c>
      <c r="Q5" s="146">
        <v>0</v>
      </c>
      <c r="R5" s="141" t="str">
        <f>CONCATENATE("010.01.04.05/2021/",Table1432[[#This Row],[CodINE Mun2011]])</f>
        <v>010.01.04.05/2021/0701</v>
      </c>
      <c r="T5" s="130" t="s">
        <v>5593</v>
      </c>
      <c r="U5" s="130">
        <f>SUBTOTAL(103,Table1533[CodNUTI])</f>
        <v>3</v>
      </c>
      <c r="W5" s="143" t="s">
        <v>359</v>
      </c>
      <c r="X5" s="143" t="s">
        <v>6513</v>
      </c>
      <c r="Z5" s="143" t="s">
        <v>6515</v>
      </c>
      <c r="AA5" s="144" t="s">
        <v>6516</v>
      </c>
      <c r="AC5" s="130" t="s">
        <v>387</v>
      </c>
      <c r="AD5" s="130" t="s">
        <v>7075</v>
      </c>
      <c r="AE5" s="130" t="s">
        <v>6493</v>
      </c>
      <c r="AG5" s="130" t="s">
        <v>6515</v>
      </c>
      <c r="AH5" s="130" t="s">
        <v>6517</v>
      </c>
      <c r="AJ5" s="145" t="s">
        <v>340</v>
      </c>
      <c r="AK5" s="133" t="s">
        <v>6587</v>
      </c>
      <c r="AM5" s="132" t="s">
        <v>457</v>
      </c>
      <c r="AN5" s="133" t="s">
        <v>456</v>
      </c>
      <c r="AP5" s="132" t="s">
        <v>345</v>
      </c>
      <c r="AQ5" s="133" t="s">
        <v>6650</v>
      </c>
      <c r="AS5" s="132" t="s">
        <v>218</v>
      </c>
      <c r="AT5" s="133" t="s">
        <v>38</v>
      </c>
      <c r="AV5" s="132" t="s">
        <v>104</v>
      </c>
      <c r="AW5" s="133" t="s">
        <v>103</v>
      </c>
      <c r="AY5" s="145" t="s">
        <v>505</v>
      </c>
      <c r="AZ5" s="133" t="s">
        <v>6789</v>
      </c>
      <c r="BB5" s="145" t="s">
        <v>485</v>
      </c>
      <c r="BC5" s="133" t="s">
        <v>6759</v>
      </c>
    </row>
    <row r="6" spans="1:55" ht="38.25" x14ac:dyDescent="0.25">
      <c r="A6" s="132" t="s">
        <v>218</v>
      </c>
      <c r="B6" s="133" t="s">
        <v>38</v>
      </c>
      <c r="C6" s="130" t="s">
        <v>6518</v>
      </c>
      <c r="D6" s="134" t="s">
        <v>6490</v>
      </c>
      <c r="E6" s="135" t="str">
        <f>VLOOKUP(Table1432[[#This Row],[NUTS I]],Table1533[],2,FALSE)</f>
        <v>1</v>
      </c>
      <c r="F6" s="136" t="s">
        <v>214</v>
      </c>
      <c r="G6" s="135" t="str">
        <f>VLOOKUP(Table1432[[#This Row],[NUTS II 2011]],Table1634[],2,FALSE)</f>
        <v>16</v>
      </c>
      <c r="H6" s="134" t="s">
        <v>214</v>
      </c>
      <c r="I6" s="135" t="str">
        <f>VLOOKUP(Table1432[[#This Row],[NUTS II 2013]],Table162436[],2,FALSE)</f>
        <v>Centro_NUT2013</v>
      </c>
      <c r="J6" s="136" t="s">
        <v>6499</v>
      </c>
      <c r="K6" s="135" t="str">
        <f>VLOOKUP(Table1432[[#This Row],[NUTS III 2011]],Table1735[],2,FALSE)</f>
        <v>161</v>
      </c>
      <c r="L6" s="134" t="s">
        <v>6500</v>
      </c>
      <c r="M6" s="135" t="str">
        <f>VLOOKUP(Table1432[[#This Row],[NUTS III 2013]],Table172537[],2,FALSE)</f>
        <v>16D</v>
      </c>
      <c r="N6" s="137">
        <v>1231</v>
      </c>
      <c r="O6" s="138">
        <v>3.9</v>
      </c>
      <c r="P6" s="139">
        <v>0</v>
      </c>
      <c r="Q6" s="140">
        <v>0</v>
      </c>
      <c r="R6" s="141" t="str">
        <f>CONCATENATE("010.01.04.05/2021/",Table1432[[#This Row],[CodINE Mun2011]])</f>
        <v>010.01.04.05/2021/0102</v>
      </c>
      <c r="W6" s="143" t="s">
        <v>97</v>
      </c>
      <c r="X6" s="143" t="s">
        <v>6496</v>
      </c>
      <c r="Z6" s="143" t="s">
        <v>6519</v>
      </c>
      <c r="AA6" s="144" t="s">
        <v>6520</v>
      </c>
      <c r="AC6" s="130" t="s">
        <v>449</v>
      </c>
      <c r="AD6" s="130" t="s">
        <v>7076</v>
      </c>
      <c r="AE6" s="130" t="s">
        <v>6503</v>
      </c>
      <c r="AG6" s="130" t="s">
        <v>6521</v>
      </c>
      <c r="AH6" s="130" t="s">
        <v>6522</v>
      </c>
      <c r="AJ6" s="132" t="s">
        <v>392</v>
      </c>
      <c r="AK6" s="133" t="s">
        <v>58</v>
      </c>
      <c r="AM6" s="145" t="s">
        <v>459</v>
      </c>
      <c r="AN6" s="133" t="s">
        <v>458</v>
      </c>
      <c r="AP6" s="145" t="s">
        <v>352</v>
      </c>
      <c r="AQ6" s="133" t="s">
        <v>6688</v>
      </c>
      <c r="AS6" s="145" t="s">
        <v>335</v>
      </c>
      <c r="AT6" s="133" t="s">
        <v>6535</v>
      </c>
      <c r="AV6" s="145" t="s">
        <v>105</v>
      </c>
      <c r="AW6" s="133" t="s">
        <v>6630</v>
      </c>
      <c r="AY6" s="132" t="s">
        <v>506</v>
      </c>
      <c r="AZ6" s="133" t="s">
        <v>6899</v>
      </c>
      <c r="BB6" s="132" t="s">
        <v>6764</v>
      </c>
      <c r="BC6" s="133" t="s">
        <v>6765</v>
      </c>
    </row>
    <row r="7" spans="1:55" ht="38.25" x14ac:dyDescent="0.25">
      <c r="A7" s="145" t="s">
        <v>451</v>
      </c>
      <c r="B7" s="133" t="s">
        <v>450</v>
      </c>
      <c r="C7" s="130" t="s">
        <v>6523</v>
      </c>
      <c r="D7" s="134" t="s">
        <v>6490</v>
      </c>
      <c r="E7" s="135" t="str">
        <f>VLOOKUP(Table1432[[#This Row],[NUTS I]],Table1533[],2,FALSE)</f>
        <v>1</v>
      </c>
      <c r="F7" s="136" t="s">
        <v>449</v>
      </c>
      <c r="G7" s="135" t="str">
        <f>VLOOKUP(Table1432[[#This Row],[NUTS II 2011]],Table1634[],2,FALSE)</f>
        <v>15</v>
      </c>
      <c r="H7" s="131" t="s">
        <v>449</v>
      </c>
      <c r="I7" s="135" t="str">
        <f>VLOOKUP(Table1432[[#This Row],[NUTS II 2013]],Table162436[],2,FALSE)</f>
        <v>Algarve_NUT2013</v>
      </c>
      <c r="J7" s="136" t="s">
        <v>449</v>
      </c>
      <c r="K7" s="135">
        <f>VLOOKUP(Table1432[[#This Row],[NUTS III 2011]],Table1735[],2,FALSE)</f>
        <v>150</v>
      </c>
      <c r="L7" s="134" t="s">
        <v>449</v>
      </c>
      <c r="M7" s="135">
        <f>VLOOKUP(Table1432[[#This Row],[NUTS III 2013]],Table172537[],2,FALSE)</f>
        <v>150</v>
      </c>
      <c r="N7" s="137">
        <v>2242</v>
      </c>
      <c r="O7" s="138">
        <v>7.37</v>
      </c>
      <c r="P7" s="139">
        <v>19</v>
      </c>
      <c r="Q7" s="146">
        <v>87</v>
      </c>
      <c r="R7" s="141" t="str">
        <f>CONCATENATE("010.01.04.05/2021/",Table1432[[#This Row],[CodINE Mun2011]])</f>
        <v>010.01.04.05/2021/0801</v>
      </c>
      <c r="W7" s="143" t="s">
        <v>6510</v>
      </c>
      <c r="X7" s="143" t="s">
        <v>6524</v>
      </c>
      <c r="Z7" s="143" t="s">
        <v>6525</v>
      </c>
      <c r="AA7" s="144" t="s">
        <v>6526</v>
      </c>
      <c r="AC7" s="130" t="s">
        <v>6501</v>
      </c>
      <c r="AD7" s="130" t="s">
        <v>481</v>
      </c>
      <c r="AE7" s="130" t="s">
        <v>6527</v>
      </c>
      <c r="AG7" s="130" t="s">
        <v>6528</v>
      </c>
      <c r="AH7" s="130" t="s">
        <v>6529</v>
      </c>
      <c r="AJ7" s="132" t="s">
        <v>341</v>
      </c>
      <c r="AK7" s="133" t="s">
        <v>6593</v>
      </c>
      <c r="AM7" s="132" t="s">
        <v>461</v>
      </c>
      <c r="AN7" s="133" t="s">
        <v>460</v>
      </c>
      <c r="AP7" s="132" t="s">
        <v>359</v>
      </c>
      <c r="AQ7" s="133" t="s">
        <v>6776</v>
      </c>
      <c r="AS7" s="132" t="s">
        <v>336</v>
      </c>
      <c r="AT7" s="133" t="s">
        <v>6541</v>
      </c>
      <c r="AV7" s="132" t="s">
        <v>106</v>
      </c>
      <c r="AW7" s="133" t="s">
        <v>6633</v>
      </c>
      <c r="AY7" s="145" t="s">
        <v>507</v>
      </c>
      <c r="AZ7" s="133" t="s">
        <v>6915</v>
      </c>
      <c r="BB7" s="145" t="s">
        <v>487</v>
      </c>
      <c r="BC7" s="133" t="s">
        <v>6768</v>
      </c>
    </row>
    <row r="8" spans="1:55" ht="38.25" x14ac:dyDescent="0.25">
      <c r="A8" s="145" t="s">
        <v>388</v>
      </c>
      <c r="B8" s="133" t="s">
        <v>6530</v>
      </c>
      <c r="C8" s="130" t="s">
        <v>6531</v>
      </c>
      <c r="D8" s="134" t="s">
        <v>6490</v>
      </c>
      <c r="E8" s="135" t="str">
        <f>VLOOKUP(Table1432[[#This Row],[NUTS I]],Table1533[],2,FALSE)</f>
        <v>1</v>
      </c>
      <c r="F8" s="136" t="s">
        <v>387</v>
      </c>
      <c r="G8" s="135" t="str">
        <f>VLOOKUP(Table1432[[#This Row],[NUTS II 2011]],Table1634[],2,FALSE)</f>
        <v>18</v>
      </c>
      <c r="H8" s="131" t="s">
        <v>387</v>
      </c>
      <c r="I8" s="135" t="str">
        <f>VLOOKUP(Table1432[[#This Row],[NUTS II 2013]],Table162436[],2,FALSE)</f>
        <v>Alentejo_NUT2013</v>
      </c>
      <c r="J8" s="136" t="s">
        <v>6504</v>
      </c>
      <c r="K8" s="135" t="str">
        <f>VLOOKUP(Table1432[[#This Row],[NUTS III 2011]],Table1735[],2,FALSE)</f>
        <v>181</v>
      </c>
      <c r="L8" s="134" t="s">
        <v>6504</v>
      </c>
      <c r="M8" s="135" t="str">
        <f>VLOOKUP(Table1432[[#This Row],[NUTS III 2013]],Table172537[],2,FALSE)</f>
        <v>181</v>
      </c>
      <c r="N8" s="137">
        <v>1260</v>
      </c>
      <c r="O8" s="138">
        <v>3.88</v>
      </c>
      <c r="P8" s="139">
        <v>4</v>
      </c>
      <c r="Q8" s="146">
        <v>4</v>
      </c>
      <c r="R8" s="141" t="str">
        <f>CONCATENATE("010.01.04.05/2021/",Table1432[[#This Row],[CodINE Mun2011]])</f>
        <v>010.01.04.05/2021/1501</v>
      </c>
      <c r="W8" s="143" t="s">
        <v>6501</v>
      </c>
      <c r="X8" s="143" t="s">
        <v>6527</v>
      </c>
      <c r="Z8" s="143" t="s">
        <v>6532</v>
      </c>
      <c r="AA8" s="144" t="s">
        <v>6533</v>
      </c>
      <c r="AC8" s="130" t="s">
        <v>6510</v>
      </c>
      <c r="AD8" s="130" t="s">
        <v>501</v>
      </c>
      <c r="AE8" s="130" t="s">
        <v>6524</v>
      </c>
      <c r="AG8" s="130" t="s">
        <v>6512</v>
      </c>
      <c r="AH8" s="130" t="s">
        <v>6534</v>
      </c>
      <c r="AJ8" s="145" t="s">
        <v>393</v>
      </c>
      <c r="AK8" s="133" t="s">
        <v>6598</v>
      </c>
      <c r="AM8" s="145" t="s">
        <v>463</v>
      </c>
      <c r="AN8" s="133" t="s">
        <v>462</v>
      </c>
      <c r="AP8" s="145" t="s">
        <v>360</v>
      </c>
      <c r="AQ8" s="133" t="s">
        <v>6779</v>
      </c>
      <c r="AS8" s="145" t="s">
        <v>338</v>
      </c>
      <c r="AT8" s="133" t="s">
        <v>6555</v>
      </c>
      <c r="AV8" s="132" t="s">
        <v>107</v>
      </c>
      <c r="AW8" s="133" t="s">
        <v>40</v>
      </c>
      <c r="AY8" s="145" t="s">
        <v>508</v>
      </c>
      <c r="AZ8" s="133" t="s">
        <v>6917</v>
      </c>
      <c r="BB8" s="145" t="s">
        <v>488</v>
      </c>
      <c r="BC8" s="133" t="s">
        <v>6770</v>
      </c>
    </row>
    <row r="9" spans="1:55" ht="38.25" x14ac:dyDescent="0.25">
      <c r="A9" s="145" t="s">
        <v>335</v>
      </c>
      <c r="B9" s="133" t="s">
        <v>6535</v>
      </c>
      <c r="C9" s="130" t="s">
        <v>6536</v>
      </c>
      <c r="D9" s="134" t="s">
        <v>6490</v>
      </c>
      <c r="E9" s="135" t="str">
        <f>VLOOKUP(Table1432[[#This Row],[NUTS I]],Table1533[],2,FALSE)</f>
        <v>1</v>
      </c>
      <c r="F9" s="136" t="s">
        <v>214</v>
      </c>
      <c r="G9" s="135" t="str">
        <f>VLOOKUP(Table1432[[#This Row],[NUTS II 2011]],Table1634[],2,FALSE)</f>
        <v>16</v>
      </c>
      <c r="H9" s="134" t="s">
        <v>214</v>
      </c>
      <c r="I9" s="135" t="str">
        <f>VLOOKUP(Table1432[[#This Row],[NUTS II 2013]],Table162436[],2,FALSE)</f>
        <v>Centro_NUT2013</v>
      </c>
      <c r="J9" s="136" t="s">
        <v>6491</v>
      </c>
      <c r="K9" s="135" t="str">
        <f>VLOOKUP(Table1432[[#This Row],[NUTS III 2011]],Table1735[],2,FALSE)</f>
        <v>16C</v>
      </c>
      <c r="L9" s="134" t="s">
        <v>6491</v>
      </c>
      <c r="M9" s="135" t="str">
        <f>VLOOKUP(Table1432[[#This Row],[NUTS III 2013]],Table172537[],2,FALSE)</f>
        <v>16I</v>
      </c>
      <c r="N9" s="137">
        <v>697</v>
      </c>
      <c r="O9" s="138">
        <v>3.05</v>
      </c>
      <c r="P9" s="139">
        <v>3</v>
      </c>
      <c r="Q9" s="146">
        <v>3</v>
      </c>
      <c r="R9" s="141" t="str">
        <f>CONCATENATE("010.01.04.05/2021/",Table1432[[#This Row],[CodINE Mun2011]])</f>
        <v>010.01.04.05/2021/1402</v>
      </c>
      <c r="W9" s="130" t="s">
        <v>5593</v>
      </c>
      <c r="X9" s="130">
        <f>SUBTOTAL(103,Table1634[CodNUTII 2011])</f>
        <v>7</v>
      </c>
      <c r="Z9" s="143" t="s">
        <v>6537</v>
      </c>
      <c r="AA9" s="144" t="s">
        <v>6538</v>
      </c>
      <c r="AC9" s="130" t="s">
        <v>5593</v>
      </c>
      <c r="AD9" s="170"/>
      <c r="AE9" s="130">
        <f>SUBTOTAL(103,Table162436[CodNUTII 2013])</f>
        <v>7</v>
      </c>
      <c r="AG9" s="130" t="s">
        <v>6539</v>
      </c>
      <c r="AH9" s="130" t="s">
        <v>6540</v>
      </c>
      <c r="AJ9" s="145" t="s">
        <v>394</v>
      </c>
      <c r="AK9" s="133" t="s">
        <v>59</v>
      </c>
      <c r="AM9" s="132" t="s">
        <v>465</v>
      </c>
      <c r="AN9" s="133" t="s">
        <v>464</v>
      </c>
      <c r="AP9" s="132" t="s">
        <v>363</v>
      </c>
      <c r="AQ9" s="133" t="s">
        <v>6793</v>
      </c>
      <c r="AS9" s="132" t="s">
        <v>220</v>
      </c>
      <c r="AT9" s="133" t="s">
        <v>219</v>
      </c>
      <c r="AV9" s="132" t="s">
        <v>108</v>
      </c>
      <c r="AW9" s="133" t="s">
        <v>6646</v>
      </c>
      <c r="AY9" s="132" t="s">
        <v>509</v>
      </c>
      <c r="AZ9" s="133" t="s">
        <v>6929</v>
      </c>
      <c r="BB9" s="132" t="s">
        <v>489</v>
      </c>
      <c r="BC9" s="133" t="s">
        <v>6791</v>
      </c>
    </row>
    <row r="10" spans="1:55" ht="38.25" x14ac:dyDescent="0.25">
      <c r="A10" s="132" t="s">
        <v>336</v>
      </c>
      <c r="B10" s="133" t="s">
        <v>6541</v>
      </c>
      <c r="C10" s="130" t="s">
        <v>6542</v>
      </c>
      <c r="D10" s="134" t="s">
        <v>6490</v>
      </c>
      <c r="E10" s="135" t="str">
        <f>VLOOKUP(Table1432[[#This Row],[NUTS I]],Table1533[],2,FALSE)</f>
        <v>1</v>
      </c>
      <c r="F10" s="136" t="s">
        <v>214</v>
      </c>
      <c r="G10" s="135" t="str">
        <f>VLOOKUP(Table1432[[#This Row],[NUTS II 2011]],Table1634[],2,FALSE)</f>
        <v>16</v>
      </c>
      <c r="H10" s="134" t="s">
        <v>214</v>
      </c>
      <c r="I10" s="135" t="str">
        <f>VLOOKUP(Table1432[[#This Row],[NUTS II 2013]],Table162436[],2,FALSE)</f>
        <v>Centro_NUT2013</v>
      </c>
      <c r="J10" s="136" t="s">
        <v>6543</v>
      </c>
      <c r="K10" s="135" t="str">
        <f>VLOOKUP(Table1432[[#This Row],[NUTS III 2011]],Table1735[],2,FALSE)</f>
        <v>16B</v>
      </c>
      <c r="L10" s="131" t="s">
        <v>6543</v>
      </c>
      <c r="M10" s="135" t="str">
        <f>VLOOKUP(Table1432[[#This Row],[NUTS III 2013]],Table172537[],2,FALSE)</f>
        <v>16B</v>
      </c>
      <c r="N10" s="137">
        <v>1250</v>
      </c>
      <c r="O10" s="138">
        <v>4</v>
      </c>
      <c r="P10" s="139">
        <v>1</v>
      </c>
      <c r="Q10" s="140">
        <v>28</v>
      </c>
      <c r="R10" s="141" t="str">
        <f>CONCATENATE("010.01.04.05/2021/",Table1432[[#This Row],[CodINE Mun2011]])</f>
        <v>010.01.04.05/2021/1001</v>
      </c>
      <c r="Z10" s="143" t="s">
        <v>6499</v>
      </c>
      <c r="AA10" s="144" t="s">
        <v>6544</v>
      </c>
      <c r="AG10" s="130" t="s">
        <v>6525</v>
      </c>
      <c r="AH10" s="130" t="s">
        <v>6545</v>
      </c>
      <c r="AJ10" s="132" t="s">
        <v>396</v>
      </c>
      <c r="AK10" s="133" t="s">
        <v>395</v>
      </c>
      <c r="AM10" s="145" t="s">
        <v>466</v>
      </c>
      <c r="AN10" s="133" t="s">
        <v>34</v>
      </c>
      <c r="AP10" s="145" t="s">
        <v>364</v>
      </c>
      <c r="AQ10" s="133" t="s">
        <v>6822</v>
      </c>
      <c r="AS10" s="145" t="s">
        <v>221</v>
      </c>
      <c r="AT10" s="133" t="s">
        <v>6602</v>
      </c>
      <c r="AV10" s="145" t="s">
        <v>110</v>
      </c>
      <c r="AW10" s="133" t="s">
        <v>109</v>
      </c>
      <c r="AY10" s="145" t="s">
        <v>510</v>
      </c>
      <c r="AZ10" s="133" t="s">
        <v>6944</v>
      </c>
      <c r="BB10" s="145" t="s">
        <v>490</v>
      </c>
      <c r="BC10" s="133" t="s">
        <v>6850</v>
      </c>
    </row>
    <row r="11" spans="1:55" ht="38.25" x14ac:dyDescent="0.25">
      <c r="A11" s="145" t="s">
        <v>337</v>
      </c>
      <c r="B11" s="133" t="s">
        <v>6546</v>
      </c>
      <c r="C11" s="130" t="s">
        <v>6547</v>
      </c>
      <c r="D11" s="134" t="s">
        <v>6490</v>
      </c>
      <c r="E11" s="135" t="str">
        <f>VLOOKUP(Table1432[[#This Row],[NUTS I]],Table1533[],2,FALSE)</f>
        <v>1</v>
      </c>
      <c r="F11" s="136" t="s">
        <v>359</v>
      </c>
      <c r="G11" s="135" t="str">
        <f>VLOOKUP(Table1432[[#This Row],[NUTS II 2011]],Table1634[],2,FALSE)</f>
        <v>17</v>
      </c>
      <c r="H11" s="131" t="s">
        <v>6512</v>
      </c>
      <c r="I11" s="135" t="str">
        <f>VLOOKUP(Table1432[[#This Row],[NUTS II 2013]],Table162436[],2,FALSE)</f>
        <v>AML</v>
      </c>
      <c r="J11" s="136" t="s">
        <v>6548</v>
      </c>
      <c r="K11" s="135" t="str">
        <f>VLOOKUP(Table1432[[#This Row],[NUTS III 2011]],Table1735[],2,FALSE)</f>
        <v>172</v>
      </c>
      <c r="L11" s="134" t="s">
        <v>6512</v>
      </c>
      <c r="M11" s="135" t="str">
        <f>VLOOKUP(Table1432[[#This Row],[NUTS III 2013]],Table172537[],2,FALSE)</f>
        <v>170</v>
      </c>
      <c r="N11" s="137">
        <v>1992</v>
      </c>
      <c r="O11" s="138">
        <v>6.35</v>
      </c>
      <c r="P11" s="139">
        <v>5</v>
      </c>
      <c r="Q11" s="146">
        <v>56</v>
      </c>
      <c r="R11" s="141" t="str">
        <f>CONCATENATE("010.01.04.05/2021/",Table1432[[#This Row],[CodINE Mun2011]])</f>
        <v>010.01.04.05/2021/1502</v>
      </c>
      <c r="Z11" s="143" t="s">
        <v>6549</v>
      </c>
      <c r="AA11" s="144" t="s">
        <v>6550</v>
      </c>
      <c r="AG11" s="130" t="s">
        <v>6532</v>
      </c>
      <c r="AH11" s="130" t="s">
        <v>6533</v>
      </c>
      <c r="AJ11" s="132" t="s">
        <v>397</v>
      </c>
      <c r="AK11" s="133" t="s">
        <v>6637</v>
      </c>
      <c r="AM11" s="132" t="s">
        <v>468</v>
      </c>
      <c r="AN11" s="133" t="s">
        <v>467</v>
      </c>
      <c r="AP11" s="132" t="s">
        <v>365</v>
      </c>
      <c r="AQ11" s="133" t="s">
        <v>6834</v>
      </c>
      <c r="AS11" s="145" t="s">
        <v>222</v>
      </c>
      <c r="AT11" s="133" t="s">
        <v>39</v>
      </c>
      <c r="AV11" s="132" t="s">
        <v>111</v>
      </c>
      <c r="AW11" s="133" t="s">
        <v>6661</v>
      </c>
      <c r="AY11" s="132" t="s">
        <v>511</v>
      </c>
      <c r="AZ11" s="133" t="s">
        <v>6953</v>
      </c>
      <c r="BB11" s="132" t="s">
        <v>491</v>
      </c>
      <c r="BC11" s="133" t="s">
        <v>6897</v>
      </c>
    </row>
    <row r="12" spans="1:55" ht="38.25" x14ac:dyDescent="0.25">
      <c r="A12" s="132" t="s">
        <v>453</v>
      </c>
      <c r="B12" s="133" t="s">
        <v>452</v>
      </c>
      <c r="C12" s="130">
        <v>1500802</v>
      </c>
      <c r="D12" s="134" t="s">
        <v>6490</v>
      </c>
      <c r="E12" s="135" t="str">
        <f>VLOOKUP(Table1432[[#This Row],[NUTS I]],Table1533[],2,FALSE)</f>
        <v>1</v>
      </c>
      <c r="F12" s="136" t="s">
        <v>449</v>
      </c>
      <c r="G12" s="135" t="str">
        <f>VLOOKUP(Table1432[[#This Row],[NUTS II 2011]],Table1634[],2,FALSE)</f>
        <v>15</v>
      </c>
      <c r="H12" s="131" t="s">
        <v>449</v>
      </c>
      <c r="I12" s="135" t="str">
        <f>VLOOKUP(Table1432[[#This Row],[NUTS II 2013]],Table162436[],2,FALSE)</f>
        <v>Algarve_NUT2013</v>
      </c>
      <c r="J12" s="136" t="s">
        <v>449</v>
      </c>
      <c r="K12" s="135">
        <f>VLOOKUP(Table1432[[#This Row],[NUTS III 2011]],Table1735[],2,FALSE)</f>
        <v>150</v>
      </c>
      <c r="L12" s="134" t="s">
        <v>449</v>
      </c>
      <c r="M12" s="135">
        <f>VLOOKUP(Table1432[[#This Row],[NUTS III 2013]],Table172537[],2,FALSE)</f>
        <v>150</v>
      </c>
      <c r="N12" s="137" t="e">
        <v>#N/A</v>
      </c>
      <c r="O12" s="138" t="e">
        <v>#N/A</v>
      </c>
      <c r="P12" s="139">
        <v>3</v>
      </c>
      <c r="Q12" s="140">
        <v>4</v>
      </c>
      <c r="R12" s="141" t="str">
        <f>CONCATENATE("010.01.04.05/2021/",Table1432[[#This Row],[CodINE Mun2011]])</f>
        <v>010.01.04.05/2021/0802</v>
      </c>
      <c r="Z12" s="143" t="s">
        <v>6551</v>
      </c>
      <c r="AA12" s="144" t="s">
        <v>6552</v>
      </c>
      <c r="AG12" s="130" t="s">
        <v>6553</v>
      </c>
      <c r="AH12" s="130" t="s">
        <v>6554</v>
      </c>
      <c r="AJ12" s="145" t="s">
        <v>398</v>
      </c>
      <c r="AK12" s="133" t="s">
        <v>6642</v>
      </c>
      <c r="AM12" s="145" t="s">
        <v>470</v>
      </c>
      <c r="AN12" s="133" t="s">
        <v>469</v>
      </c>
      <c r="AP12" s="145" t="s">
        <v>368</v>
      </c>
      <c r="AQ12" s="133" t="s">
        <v>6855</v>
      </c>
      <c r="AS12" s="132" t="s">
        <v>223</v>
      </c>
      <c r="AT12" s="133" t="s">
        <v>6627</v>
      </c>
      <c r="AV12" s="132" t="s">
        <v>113</v>
      </c>
      <c r="AW12" s="133" t="s">
        <v>112</v>
      </c>
      <c r="AY12" s="145" t="s">
        <v>512</v>
      </c>
      <c r="AZ12" s="133" t="s">
        <v>6969</v>
      </c>
      <c r="BB12" s="145" t="s">
        <v>492</v>
      </c>
      <c r="BC12" s="133" t="s">
        <v>6922</v>
      </c>
    </row>
    <row r="13" spans="1:55" ht="38.25" x14ac:dyDescent="0.25">
      <c r="A13" s="145" t="s">
        <v>338</v>
      </c>
      <c r="B13" s="133" t="s">
        <v>6555</v>
      </c>
      <c r="C13" s="130" t="s">
        <v>6556</v>
      </c>
      <c r="D13" s="134" t="s">
        <v>6490</v>
      </c>
      <c r="E13" s="135" t="str">
        <f>VLOOKUP(Table1432[[#This Row],[NUTS I]],Table1533[],2,FALSE)</f>
        <v>1</v>
      </c>
      <c r="F13" s="136" t="s">
        <v>214</v>
      </c>
      <c r="G13" s="135" t="str">
        <f>VLOOKUP(Table1432[[#This Row],[NUTS II 2011]],Table1634[],2,FALSE)</f>
        <v>16</v>
      </c>
      <c r="H13" s="134" t="s">
        <v>214</v>
      </c>
      <c r="I13" s="135" t="str">
        <f>VLOOKUP(Table1432[[#This Row],[NUTS II 2013]],Table162436[],2,FALSE)</f>
        <v>Centro_NUT2013</v>
      </c>
      <c r="J13" s="136" t="s">
        <v>6543</v>
      </c>
      <c r="K13" s="135" t="str">
        <f>VLOOKUP(Table1432[[#This Row],[NUTS III 2011]],Table1735[],2,FALSE)</f>
        <v>16B</v>
      </c>
      <c r="L13" s="131" t="s">
        <v>6543</v>
      </c>
      <c r="M13" s="135" t="str">
        <f>VLOOKUP(Table1432[[#This Row],[NUTS III 2013]],Table172537[],2,FALSE)</f>
        <v>16B</v>
      </c>
      <c r="N13" s="137">
        <v>1250</v>
      </c>
      <c r="O13" s="138">
        <v>5.29</v>
      </c>
      <c r="P13" s="139">
        <v>19</v>
      </c>
      <c r="Q13" s="146">
        <v>22</v>
      </c>
      <c r="R13" s="141" t="str">
        <f>CONCATENATE("010.01.04.05/2021/",Table1432[[#This Row],[CodINE Mun2011]])</f>
        <v>010.01.04.05/2021/1101</v>
      </c>
      <c r="T13" s="144"/>
      <c r="U13" s="144"/>
      <c r="V13" s="147"/>
      <c r="W13" s="147"/>
      <c r="Z13" s="143" t="s">
        <v>6557</v>
      </c>
      <c r="AA13" s="144" t="s">
        <v>6558</v>
      </c>
      <c r="AG13" s="130" t="s">
        <v>6559</v>
      </c>
      <c r="AH13" s="130" t="s">
        <v>6560</v>
      </c>
      <c r="AJ13" s="145" t="s">
        <v>344</v>
      </c>
      <c r="AK13" s="133" t="s">
        <v>6644</v>
      </c>
      <c r="AM13" s="132" t="s">
        <v>472</v>
      </c>
      <c r="AN13" s="133" t="s">
        <v>471</v>
      </c>
      <c r="AP13" s="132" t="s">
        <v>369</v>
      </c>
      <c r="AQ13" s="133" t="s">
        <v>6857</v>
      </c>
      <c r="AS13" s="145" t="s">
        <v>225</v>
      </c>
      <c r="AT13" s="133" t="s">
        <v>224</v>
      </c>
      <c r="AV13" s="145" t="s">
        <v>115</v>
      </c>
      <c r="AW13" s="133" t="s">
        <v>114</v>
      </c>
      <c r="AY13" s="168" t="s">
        <v>5593</v>
      </c>
      <c r="AZ13" s="150">
        <f>SUBTOTAL(103,Table1622[CodINE Mun2011])</f>
        <v>11</v>
      </c>
      <c r="BB13" s="132" t="s">
        <v>494</v>
      </c>
      <c r="BC13" s="133" t="s">
        <v>6933</v>
      </c>
    </row>
    <row r="14" spans="1:55" ht="38.25" x14ac:dyDescent="0.25">
      <c r="A14" s="145" t="s">
        <v>99</v>
      </c>
      <c r="B14" s="133" t="s">
        <v>98</v>
      </c>
      <c r="C14" s="130" t="s">
        <v>6561</v>
      </c>
      <c r="D14" s="134" t="s">
        <v>6490</v>
      </c>
      <c r="E14" s="135" t="str">
        <f>VLOOKUP(Table1432[[#This Row],[NUTS I]],Table1533[],2,FALSE)</f>
        <v>1</v>
      </c>
      <c r="F14" s="136" t="s">
        <v>97</v>
      </c>
      <c r="G14" s="135" t="str">
        <f>VLOOKUP(Table1432[[#This Row],[NUTS II 2011]],Table1634[],2,FALSE)</f>
        <v>11</v>
      </c>
      <c r="H14" s="131" t="s">
        <v>97</v>
      </c>
      <c r="I14" s="135" t="str">
        <f>VLOOKUP(Table1432[[#This Row],[NUTS II 2013]],Table162436[],2,FALSE)</f>
        <v>Norte_NUT2013</v>
      </c>
      <c r="J14" s="136" t="s">
        <v>6519</v>
      </c>
      <c r="K14" s="135" t="str">
        <f>VLOOKUP(Table1432[[#This Row],[NUTS III 2011]],Table1735[],2,FALSE)</f>
        <v>118</v>
      </c>
      <c r="L14" s="134" t="s">
        <v>6562</v>
      </c>
      <c r="M14" s="135" t="str">
        <f>VLOOKUP(Table1432[[#This Row],[NUTS III 2013]],Table172537[],2,FALSE)</f>
        <v>11E</v>
      </c>
      <c r="N14" s="137">
        <v>878</v>
      </c>
      <c r="O14" s="138">
        <v>2.68</v>
      </c>
      <c r="P14" s="139">
        <v>6</v>
      </c>
      <c r="Q14" s="140">
        <v>7</v>
      </c>
      <c r="R14" s="141" t="str">
        <f>CONCATENATE("010.01.04.05/2021/",Table1432[[#This Row],[CodINE Mun2011]])</f>
        <v>010.01.04.05/2021/0401</v>
      </c>
      <c r="T14" s="144"/>
      <c r="U14" s="144"/>
      <c r="V14" s="147"/>
      <c r="W14" s="147"/>
      <c r="Z14" s="143" t="s">
        <v>6563</v>
      </c>
      <c r="AA14" s="144" t="s">
        <v>6564</v>
      </c>
      <c r="AG14" s="130" t="s">
        <v>6557</v>
      </c>
      <c r="AH14" s="130" t="s">
        <v>6558</v>
      </c>
      <c r="AJ14" s="132" t="s">
        <v>399</v>
      </c>
      <c r="AK14" s="133" t="s">
        <v>60</v>
      </c>
      <c r="AM14" s="145" t="s">
        <v>474</v>
      </c>
      <c r="AN14" s="133" t="s">
        <v>473</v>
      </c>
      <c r="AP14" s="145" t="s">
        <v>371</v>
      </c>
      <c r="AQ14" s="133" t="s">
        <v>6872</v>
      </c>
      <c r="AS14" s="132" t="s">
        <v>343</v>
      </c>
      <c r="AT14" s="133" t="s">
        <v>6639</v>
      </c>
      <c r="AV14" s="145" t="s">
        <v>117</v>
      </c>
      <c r="AW14" s="133" t="s">
        <v>116</v>
      </c>
      <c r="AY14" s="149"/>
      <c r="AZ14" s="150"/>
      <c r="BB14" s="132" t="s">
        <v>495</v>
      </c>
      <c r="BC14" s="133" t="s">
        <v>6946</v>
      </c>
    </row>
    <row r="15" spans="1:55" ht="38.25" x14ac:dyDescent="0.25">
      <c r="A15" s="145" t="s">
        <v>101</v>
      </c>
      <c r="B15" s="133" t="s">
        <v>6565</v>
      </c>
      <c r="C15" s="130" t="s">
        <v>6566</v>
      </c>
      <c r="D15" s="134" t="s">
        <v>6490</v>
      </c>
      <c r="E15" s="135" t="str">
        <f>VLOOKUP(Table1432[[#This Row],[NUTS I]],Table1533[],2,FALSE)</f>
        <v>1</v>
      </c>
      <c r="F15" s="136" t="s">
        <v>97</v>
      </c>
      <c r="G15" s="135" t="str">
        <f>VLOOKUP(Table1432[[#This Row],[NUTS II 2011]],Table1634[],2,FALSE)</f>
        <v>11</v>
      </c>
      <c r="H15" s="131" t="s">
        <v>97</v>
      </c>
      <c r="I15" s="135" t="str">
        <f>VLOOKUP(Table1432[[#This Row],[NUTS II 2013]],Table162436[],2,FALSE)</f>
        <v>Norte_NUT2013</v>
      </c>
      <c r="J15" s="136" t="s">
        <v>6567</v>
      </c>
      <c r="K15" s="135" t="str">
        <f>VLOOKUP(Table1432[[#This Row],[NUTS III 2011]],Table1735[],2,FALSE)</f>
        <v>117</v>
      </c>
      <c r="L15" s="134" t="s">
        <v>6567</v>
      </c>
      <c r="M15" s="135" t="str">
        <f>VLOOKUP(Table1432[[#This Row],[NUTS III 2013]],Table172537[],2,FALSE)</f>
        <v>11D</v>
      </c>
      <c r="N15" s="137">
        <v>777</v>
      </c>
      <c r="O15" s="138">
        <v>3.23</v>
      </c>
      <c r="P15" s="139">
        <v>5</v>
      </c>
      <c r="Q15" s="146">
        <v>5</v>
      </c>
      <c r="R15" s="141" t="str">
        <f>CONCATENATE("010.01.04.05/2021/",Table1432[[#This Row],[CodINE Mun2011]])</f>
        <v>010.01.04.05/2021/1701</v>
      </c>
      <c r="T15" s="144"/>
      <c r="U15" s="144"/>
      <c r="V15" s="147"/>
      <c r="W15" s="147"/>
      <c r="Z15" s="143" t="s">
        <v>6508</v>
      </c>
      <c r="AA15" s="144" t="s">
        <v>6568</v>
      </c>
      <c r="AG15" s="130" t="s">
        <v>6567</v>
      </c>
      <c r="AH15" s="130" t="s">
        <v>6569</v>
      </c>
      <c r="AJ15" s="145" t="s">
        <v>400</v>
      </c>
      <c r="AK15" s="133" t="s">
        <v>61</v>
      </c>
      <c r="AM15" s="132" t="s">
        <v>476</v>
      </c>
      <c r="AN15" s="133" t="s">
        <v>475</v>
      </c>
      <c r="AP15" s="132" t="s">
        <v>377</v>
      </c>
      <c r="AQ15" s="133" t="s">
        <v>6976</v>
      </c>
      <c r="AS15" s="132" t="s">
        <v>226</v>
      </c>
      <c r="AT15" s="133" t="s">
        <v>41</v>
      </c>
      <c r="AV15" s="132" t="s">
        <v>118</v>
      </c>
      <c r="AW15" s="133" t="s">
        <v>6678</v>
      </c>
      <c r="AY15" s="153"/>
      <c r="AZ15" s="154"/>
      <c r="BB15" s="132" t="s">
        <v>496</v>
      </c>
      <c r="BC15" s="133" t="s">
        <v>6948</v>
      </c>
    </row>
    <row r="16" spans="1:55" ht="38.25" x14ac:dyDescent="0.25">
      <c r="A16" s="145" t="s">
        <v>455</v>
      </c>
      <c r="B16" s="133" t="s">
        <v>454</v>
      </c>
      <c r="C16" s="130" t="s">
        <v>6570</v>
      </c>
      <c r="D16" s="134" t="s">
        <v>6490</v>
      </c>
      <c r="E16" s="135" t="str">
        <f>VLOOKUP(Table1432[[#This Row],[NUTS I]],Table1533[],2,FALSE)</f>
        <v>1</v>
      </c>
      <c r="F16" s="136" t="s">
        <v>449</v>
      </c>
      <c r="G16" s="135" t="str">
        <f>VLOOKUP(Table1432[[#This Row],[NUTS II 2011]],Table1634[],2,FALSE)</f>
        <v>15</v>
      </c>
      <c r="H16" s="131" t="s">
        <v>449</v>
      </c>
      <c r="I16" s="135" t="str">
        <f>VLOOKUP(Table1432[[#This Row],[NUTS II 2013]],Table162436[],2,FALSE)</f>
        <v>Algarve_NUT2013</v>
      </c>
      <c r="J16" s="136" t="s">
        <v>449</v>
      </c>
      <c r="K16" s="135">
        <f>VLOOKUP(Table1432[[#This Row],[NUTS III 2011]],Table1735[],2,FALSE)</f>
        <v>150</v>
      </c>
      <c r="L16" s="134" t="s">
        <v>449</v>
      </c>
      <c r="M16" s="135">
        <f>VLOOKUP(Table1432[[#This Row],[NUTS III 2013]],Table172537[],2,FALSE)</f>
        <v>150</v>
      </c>
      <c r="N16" s="137">
        <v>1867</v>
      </c>
      <c r="O16" s="138" t="e">
        <v>#N/A</v>
      </c>
      <c r="P16" s="139">
        <v>0</v>
      </c>
      <c r="Q16" s="146">
        <v>0</v>
      </c>
      <c r="R16" s="141" t="str">
        <f>CONCATENATE("010.01.04.05/2021/",Table1432[[#This Row],[CodINE Mun2011]])</f>
        <v>010.01.04.05/2021/0803</v>
      </c>
      <c r="T16" s="144"/>
      <c r="U16" s="144"/>
      <c r="V16" s="147"/>
      <c r="W16" s="147"/>
      <c r="Z16" s="143" t="s">
        <v>6567</v>
      </c>
      <c r="AA16" s="144" t="s">
        <v>6571</v>
      </c>
      <c r="AG16" s="130" t="s">
        <v>6572</v>
      </c>
      <c r="AH16" s="130" t="s">
        <v>6573</v>
      </c>
      <c r="AJ16" s="132" t="s">
        <v>346</v>
      </c>
      <c r="AK16" s="133" t="s">
        <v>6656</v>
      </c>
      <c r="AM16" s="145" t="s">
        <v>478</v>
      </c>
      <c r="AN16" s="133" t="s">
        <v>477</v>
      </c>
      <c r="AP16" s="145" t="s">
        <v>378</v>
      </c>
      <c r="AQ16" s="133" t="s">
        <v>6982</v>
      </c>
      <c r="AS16" s="145" t="s">
        <v>227</v>
      </c>
      <c r="AT16" s="133" t="s">
        <v>6652</v>
      </c>
      <c r="AV16" s="145" t="s">
        <v>120</v>
      </c>
      <c r="AW16" s="133" t="s">
        <v>119</v>
      </c>
      <c r="AY16" s="158"/>
      <c r="AZ16" s="158"/>
      <c r="BB16" s="145" t="s">
        <v>497</v>
      </c>
      <c r="BC16" s="133" t="s">
        <v>6967</v>
      </c>
    </row>
    <row r="17" spans="1:55" ht="38.25" x14ac:dyDescent="0.25">
      <c r="A17" s="145" t="s">
        <v>391</v>
      </c>
      <c r="B17" s="133" t="s">
        <v>57</v>
      </c>
      <c r="C17" s="130" t="s">
        <v>6574</v>
      </c>
      <c r="D17" s="134" t="s">
        <v>6490</v>
      </c>
      <c r="E17" s="135" t="str">
        <f>VLOOKUP(Table1432[[#This Row],[NUTS I]],Table1533[],2,FALSE)</f>
        <v>1</v>
      </c>
      <c r="F17" s="136" t="s">
        <v>387</v>
      </c>
      <c r="G17" s="135" t="str">
        <f>VLOOKUP(Table1432[[#This Row],[NUTS II 2011]],Table1634[],2,FALSE)</f>
        <v>18</v>
      </c>
      <c r="H17" s="131" t="s">
        <v>387</v>
      </c>
      <c r="I17" s="135" t="str">
        <f>VLOOKUP(Table1432[[#This Row],[NUTS II 2013]],Table162436[],2,FALSE)</f>
        <v>Alentejo_NUT2013</v>
      </c>
      <c r="J17" s="136" t="s">
        <v>6532</v>
      </c>
      <c r="K17" s="135" t="str">
        <f>VLOOKUP(Table1432[[#This Row],[NUTS III 2011]],Table1735[],2,FALSE)</f>
        <v>184</v>
      </c>
      <c r="L17" s="134" t="s">
        <v>6532</v>
      </c>
      <c r="M17" s="135" t="str">
        <f>VLOOKUP(Table1432[[#This Row],[NUTS III 2013]],Table172537[],2,FALSE)</f>
        <v>184</v>
      </c>
      <c r="N17" s="137">
        <v>656</v>
      </c>
      <c r="O17" s="138">
        <v>3.88</v>
      </c>
      <c r="P17" s="139">
        <v>0</v>
      </c>
      <c r="Q17" s="146">
        <v>0</v>
      </c>
      <c r="R17" s="141" t="str">
        <f>CONCATENATE("010.01.04.05/2021/",Table1432[[#This Row],[CodINE Mun2011]])</f>
        <v>010.01.04.05/2021/0201</v>
      </c>
      <c r="T17" s="144"/>
      <c r="U17" s="144"/>
      <c r="V17" s="147"/>
      <c r="W17" s="147"/>
      <c r="Z17" s="143" t="s">
        <v>6575</v>
      </c>
      <c r="AA17" s="144" t="s">
        <v>6576</v>
      </c>
      <c r="AG17" s="130" t="s">
        <v>6491</v>
      </c>
      <c r="AH17" s="130" t="s">
        <v>6577</v>
      </c>
      <c r="AJ17" s="145" t="s">
        <v>402</v>
      </c>
      <c r="AK17" s="133" t="s">
        <v>401</v>
      </c>
      <c r="AM17" s="132" t="s">
        <v>480</v>
      </c>
      <c r="AN17" s="133" t="s">
        <v>479</v>
      </c>
      <c r="AP17" s="132" t="s">
        <v>379</v>
      </c>
      <c r="AQ17" s="133" t="s">
        <v>6984</v>
      </c>
      <c r="AS17" s="145" t="s">
        <v>229</v>
      </c>
      <c r="AT17" s="133" t="s">
        <v>228</v>
      </c>
      <c r="AV17" s="145" t="s">
        <v>121</v>
      </c>
      <c r="AW17" s="133" t="s">
        <v>42</v>
      </c>
      <c r="BB17" s="145" t="s">
        <v>498</v>
      </c>
      <c r="BC17" s="133" t="s">
        <v>7024</v>
      </c>
    </row>
    <row r="18" spans="1:55" ht="38.25" x14ac:dyDescent="0.25">
      <c r="A18" s="132" t="s">
        <v>339</v>
      </c>
      <c r="B18" s="133" t="s">
        <v>6578</v>
      </c>
      <c r="C18" s="130" t="s">
        <v>6579</v>
      </c>
      <c r="D18" s="134" t="s">
        <v>6490</v>
      </c>
      <c r="E18" s="135" t="str">
        <f>VLOOKUP(Table1432[[#This Row],[NUTS I]],Table1533[],2,FALSE)</f>
        <v>1</v>
      </c>
      <c r="F18" s="136" t="s">
        <v>359</v>
      </c>
      <c r="G18" s="135" t="str">
        <f>VLOOKUP(Table1432[[#This Row],[NUTS II 2011]],Table1634[],2,FALSE)</f>
        <v>17</v>
      </c>
      <c r="H18" s="131" t="s">
        <v>6512</v>
      </c>
      <c r="I18" s="135" t="str">
        <f>VLOOKUP(Table1432[[#This Row],[NUTS II 2013]],Table162436[],2,FALSE)</f>
        <v>AML</v>
      </c>
      <c r="J18" s="136" t="s">
        <v>6548</v>
      </c>
      <c r="K18" s="135" t="str">
        <f>VLOOKUP(Table1432[[#This Row],[NUTS III 2011]],Table1735[],2,FALSE)</f>
        <v>172</v>
      </c>
      <c r="L18" s="134" t="s">
        <v>6512</v>
      </c>
      <c r="M18" s="135" t="str">
        <f>VLOOKUP(Table1432[[#This Row],[NUTS III 2013]],Table172537[],2,FALSE)</f>
        <v>170</v>
      </c>
      <c r="N18" s="137">
        <v>2046</v>
      </c>
      <c r="O18" s="138">
        <v>8.36</v>
      </c>
      <c r="P18" s="139">
        <v>60</v>
      </c>
      <c r="Q18" s="140">
        <v>2735</v>
      </c>
      <c r="R18" s="141" t="str">
        <f>CONCATENATE("010.01.04.05/2021/",Table1432[[#This Row],[CodINE Mun2011]])</f>
        <v>010.01.04.05/2021/1503</v>
      </c>
      <c r="T18" s="144"/>
      <c r="U18" s="144"/>
      <c r="V18" s="147"/>
      <c r="W18" s="147"/>
      <c r="Z18" s="143" t="s">
        <v>6580</v>
      </c>
      <c r="AA18" s="144" t="s">
        <v>6581</v>
      </c>
      <c r="AG18" s="130" t="s">
        <v>6543</v>
      </c>
      <c r="AH18" s="130" t="s">
        <v>6582</v>
      </c>
      <c r="AJ18" s="132" t="s">
        <v>403</v>
      </c>
      <c r="AK18" s="133" t="s">
        <v>6680</v>
      </c>
      <c r="AM18" s="163" t="s">
        <v>5593</v>
      </c>
      <c r="AN18" s="150">
        <f>SUBTOTAL(103,Table1618[CodINE Mun2011])</f>
        <v>16</v>
      </c>
      <c r="AP18" s="145" t="s">
        <v>380</v>
      </c>
      <c r="AQ18" s="133" t="s">
        <v>6990</v>
      </c>
      <c r="AS18" s="145" t="s">
        <v>347</v>
      </c>
      <c r="AT18" s="133" t="s">
        <v>6658</v>
      </c>
      <c r="AV18" s="132" t="s">
        <v>123</v>
      </c>
      <c r="AW18" s="133" t="s">
        <v>122</v>
      </c>
      <c r="BB18" s="132" t="s">
        <v>7032</v>
      </c>
      <c r="BC18" s="133" t="s">
        <v>7033</v>
      </c>
    </row>
    <row r="19" spans="1:55" ht="38.25" x14ac:dyDescent="0.25">
      <c r="A19" s="132" t="s">
        <v>220</v>
      </c>
      <c r="B19" s="133" t="s">
        <v>219</v>
      </c>
      <c r="C19" s="130" t="s">
        <v>6583</v>
      </c>
      <c r="D19" s="134" t="s">
        <v>6490</v>
      </c>
      <c r="E19" s="135" t="str">
        <f>VLOOKUP(Table1432[[#This Row],[NUTS I]],Table1533[],2,FALSE)</f>
        <v>1</v>
      </c>
      <c r="F19" s="136" t="s">
        <v>214</v>
      </c>
      <c r="G19" s="135" t="str">
        <f>VLOOKUP(Table1432[[#This Row],[NUTS II 2011]],Table1634[],2,FALSE)</f>
        <v>16</v>
      </c>
      <c r="H19" s="134" t="s">
        <v>214</v>
      </c>
      <c r="I19" s="135" t="str">
        <f>VLOOKUP(Table1432[[#This Row],[NUTS II 2013]],Table162436[],2,FALSE)</f>
        <v>Centro_NUT2013</v>
      </c>
      <c r="J19" s="136" t="s">
        <v>6549</v>
      </c>
      <c r="K19" s="135" t="str">
        <f>VLOOKUP(Table1432[[#This Row],[NUTS III 2011]],Table1735[],2,FALSE)</f>
        <v>168</v>
      </c>
      <c r="L19" s="131" t="s">
        <v>6559</v>
      </c>
      <c r="M19" s="135" t="str">
        <f>VLOOKUP(Table1432[[#This Row],[NUTS III 2013]],Table172537[],2,FALSE)</f>
        <v>16J</v>
      </c>
      <c r="N19" s="137">
        <v>730</v>
      </c>
      <c r="O19" s="138">
        <v>2.95</v>
      </c>
      <c r="P19" s="139">
        <v>1</v>
      </c>
      <c r="Q19" s="140">
        <v>20</v>
      </c>
      <c r="R19" s="141" t="str">
        <f>CONCATENATE("010.01.04.05/2021/",Table1432[[#This Row],[CodINE Mun2011]])</f>
        <v>010.01.04.05/2021/0902</v>
      </c>
      <c r="T19" s="144"/>
      <c r="U19" s="144"/>
      <c r="V19" s="147"/>
      <c r="W19" s="147"/>
      <c r="Z19" s="143" t="s">
        <v>6584</v>
      </c>
      <c r="AA19" s="144" t="s">
        <v>6585</v>
      </c>
      <c r="AG19" s="130" t="s">
        <v>6510</v>
      </c>
      <c r="AH19" s="130" t="s">
        <v>6586</v>
      </c>
      <c r="AJ19" s="145" t="s">
        <v>351</v>
      </c>
      <c r="AK19" s="133" t="s">
        <v>6686</v>
      </c>
      <c r="AM19" s="149"/>
      <c r="AN19" s="150"/>
      <c r="AP19" s="132" t="s">
        <v>385</v>
      </c>
      <c r="AQ19" s="133" t="s">
        <v>7042</v>
      </c>
      <c r="AS19" s="132" t="s">
        <v>348</v>
      </c>
      <c r="AT19" s="133" t="s">
        <v>6666</v>
      </c>
      <c r="AV19" s="145" t="s">
        <v>124</v>
      </c>
      <c r="AW19" s="133" t="s">
        <v>6704</v>
      </c>
      <c r="BB19" s="132" t="s">
        <v>499</v>
      </c>
      <c r="BC19" s="133" t="s">
        <v>7039</v>
      </c>
    </row>
    <row r="20" spans="1:55" ht="38.25" x14ac:dyDescent="0.25">
      <c r="A20" s="145" t="s">
        <v>340</v>
      </c>
      <c r="B20" s="133" t="s">
        <v>6587</v>
      </c>
      <c r="C20" s="130" t="s">
        <v>6588</v>
      </c>
      <c r="D20" s="134" t="s">
        <v>6490</v>
      </c>
      <c r="E20" s="135" t="str">
        <f>VLOOKUP(Table1432[[#This Row],[NUTS I]],Table1533[],2,FALSE)</f>
        <v>1</v>
      </c>
      <c r="F20" s="136" t="s">
        <v>387</v>
      </c>
      <c r="G20" s="135" t="str">
        <f>VLOOKUP(Table1432[[#This Row],[NUTS II 2011]],Table1634[],2,FALSE)</f>
        <v>18</v>
      </c>
      <c r="H20" s="131" t="s">
        <v>387</v>
      </c>
      <c r="I20" s="135" t="str">
        <f>VLOOKUP(Table1432[[#This Row],[NUTS II 2013]],Table162436[],2,FALSE)</f>
        <v>Alentejo_NUT2013</v>
      </c>
      <c r="J20" s="136" t="s">
        <v>6572</v>
      </c>
      <c r="K20" s="135" t="str">
        <f>VLOOKUP(Table1432[[#This Row],[NUTS III 2011]],Table1735[],2,FALSE)</f>
        <v>185</v>
      </c>
      <c r="L20" s="134" t="s">
        <v>6572</v>
      </c>
      <c r="M20" s="135" t="str">
        <f>VLOOKUP(Table1432[[#This Row],[NUTS III 2013]],Table172537[],2,FALSE)</f>
        <v>185</v>
      </c>
      <c r="N20" s="137">
        <v>929</v>
      </c>
      <c r="O20" s="138">
        <v>3.79</v>
      </c>
      <c r="P20" s="139">
        <v>3</v>
      </c>
      <c r="Q20" s="146">
        <v>34</v>
      </c>
      <c r="R20" s="141" t="str">
        <f>CONCATENATE("010.01.04.05/2021/",Table1432[[#This Row],[CodINE Mun2011]])</f>
        <v>010.01.04.05/2021/1403</v>
      </c>
      <c r="Z20" s="143" t="s">
        <v>6572</v>
      </c>
      <c r="AA20" s="144" t="s">
        <v>6573</v>
      </c>
      <c r="AG20" s="130" t="s">
        <v>6501</v>
      </c>
      <c r="AH20" s="130" t="s">
        <v>6589</v>
      </c>
      <c r="AJ20" s="145" t="s">
        <v>404</v>
      </c>
      <c r="AK20" s="133" t="s">
        <v>6694</v>
      </c>
      <c r="AM20" s="153"/>
      <c r="AN20" s="154"/>
      <c r="AP20" s="168" t="s">
        <v>5593</v>
      </c>
      <c r="AQ20" s="150">
        <f>SUBTOTAL(103,Table1619[CodINE Mun2011])</f>
        <v>18</v>
      </c>
      <c r="AS20" s="145" t="s">
        <v>349</v>
      </c>
      <c r="AT20" s="133" t="s">
        <v>6668</v>
      </c>
      <c r="AV20" s="145" t="s">
        <v>125</v>
      </c>
      <c r="AW20" s="133" t="s">
        <v>6706</v>
      </c>
      <c r="BB20" s="145" t="s">
        <v>500</v>
      </c>
      <c r="BC20" s="133" t="s">
        <v>7044</v>
      </c>
    </row>
    <row r="21" spans="1:55" ht="38.25" x14ac:dyDescent="0.25">
      <c r="A21" s="132" t="s">
        <v>392</v>
      </c>
      <c r="B21" s="133" t="s">
        <v>58</v>
      </c>
      <c r="C21" s="130" t="s">
        <v>6590</v>
      </c>
      <c r="D21" s="134" t="s">
        <v>6490</v>
      </c>
      <c r="E21" s="135" t="str">
        <f>VLOOKUP(Table1432[[#This Row],[NUTS I]],Table1533[],2,FALSE)</f>
        <v>1</v>
      </c>
      <c r="F21" s="136" t="s">
        <v>387</v>
      </c>
      <c r="G21" s="135" t="str">
        <f>VLOOKUP(Table1432[[#This Row],[NUTS II 2011]],Table1634[],2,FALSE)</f>
        <v>18</v>
      </c>
      <c r="H21" s="131" t="s">
        <v>387</v>
      </c>
      <c r="I21" s="135" t="str">
        <f>VLOOKUP(Table1432[[#This Row],[NUTS II 2013]],Table162436[],2,FALSE)</f>
        <v>Alentejo_NUT2013</v>
      </c>
      <c r="J21" s="136" t="s">
        <v>6532</v>
      </c>
      <c r="K21" s="135" t="str">
        <f>VLOOKUP(Table1432[[#This Row],[NUTS III 2011]],Table1735[],2,FALSE)</f>
        <v>184</v>
      </c>
      <c r="L21" s="134" t="s">
        <v>6532</v>
      </c>
      <c r="M21" s="135" t="str">
        <f>VLOOKUP(Table1432[[#This Row],[NUTS III 2013]],Table172537[],2,FALSE)</f>
        <v>184</v>
      </c>
      <c r="N21" s="137">
        <v>656</v>
      </c>
      <c r="O21" s="138">
        <v>3.88</v>
      </c>
      <c r="P21" s="139">
        <v>0</v>
      </c>
      <c r="Q21" s="140">
        <v>0</v>
      </c>
      <c r="R21" s="141" t="str">
        <f>CONCATENATE("010.01.04.05/2021/",Table1432[[#This Row],[CodINE Mun2011]])</f>
        <v>010.01.04.05/2021/0202</v>
      </c>
      <c r="Z21" s="143" t="s">
        <v>6491</v>
      </c>
      <c r="AA21" s="144" t="s">
        <v>6591</v>
      </c>
      <c r="AG21" s="130" t="s">
        <v>6500</v>
      </c>
      <c r="AH21" s="130" t="s">
        <v>6592</v>
      </c>
      <c r="AJ21" s="132" t="s">
        <v>405</v>
      </c>
      <c r="AK21" s="133" t="s">
        <v>62</v>
      </c>
      <c r="AM21" s="158"/>
      <c r="AN21" s="158"/>
      <c r="AP21" s="149"/>
      <c r="AQ21" s="150"/>
      <c r="AS21" s="132" t="s">
        <v>231</v>
      </c>
      <c r="AT21" s="133" t="s">
        <v>230</v>
      </c>
      <c r="AV21" s="145" t="s">
        <v>126</v>
      </c>
      <c r="AW21" s="133" t="s">
        <v>43</v>
      </c>
      <c r="BB21" s="168" t="s">
        <v>5593</v>
      </c>
      <c r="BC21" s="150">
        <f>SUBTOTAL(103,Table162223[CodINE Mun2011])</f>
        <v>19</v>
      </c>
    </row>
    <row r="22" spans="1:55" ht="38.25" x14ac:dyDescent="0.25">
      <c r="A22" s="132" t="s">
        <v>341</v>
      </c>
      <c r="B22" s="133" t="s">
        <v>6593</v>
      </c>
      <c r="C22" s="130" t="s">
        <v>6594</v>
      </c>
      <c r="D22" s="134" t="s">
        <v>6490</v>
      </c>
      <c r="E22" s="135" t="str">
        <f>VLOOKUP(Table1432[[#This Row],[NUTS I]],Table1533[],2,FALSE)</f>
        <v>1</v>
      </c>
      <c r="F22" s="136" t="s">
        <v>387</v>
      </c>
      <c r="G22" s="135" t="str">
        <f>VLOOKUP(Table1432[[#This Row],[NUTS II 2011]],Table1634[],2,FALSE)</f>
        <v>18</v>
      </c>
      <c r="H22" s="131" t="s">
        <v>387</v>
      </c>
      <c r="I22" s="135" t="str">
        <f>VLOOKUP(Table1432[[#This Row],[NUTS II 2013]],Table162436[],2,FALSE)</f>
        <v>Alentejo_NUT2013</v>
      </c>
      <c r="J22" s="136" t="s">
        <v>6572</v>
      </c>
      <c r="K22" s="135" t="str">
        <f>VLOOKUP(Table1432[[#This Row],[NUTS III 2011]],Table1735[],2,FALSE)</f>
        <v>185</v>
      </c>
      <c r="L22" s="134" t="s">
        <v>6572</v>
      </c>
      <c r="M22" s="135" t="str">
        <f>VLOOKUP(Table1432[[#This Row],[NUTS III 2013]],Table172537[],2,FALSE)</f>
        <v>185</v>
      </c>
      <c r="N22" s="137">
        <v>929</v>
      </c>
      <c r="O22" s="138">
        <v>4.08</v>
      </c>
      <c r="P22" s="139">
        <v>0</v>
      </c>
      <c r="Q22" s="140">
        <v>0</v>
      </c>
      <c r="R22" s="141" t="str">
        <f>CONCATENATE("010.01.04.05/2021/",Table1432[[#This Row],[CodINE Mun2011]])</f>
        <v>010.01.04.05/2021/1404</v>
      </c>
      <c r="Z22" s="143" t="s">
        <v>6595</v>
      </c>
      <c r="AA22" s="144" t="s">
        <v>6522</v>
      </c>
      <c r="AG22" s="130" t="s">
        <v>6596</v>
      </c>
      <c r="AH22" s="130" t="s">
        <v>6597</v>
      </c>
      <c r="AJ22" s="132" t="s">
        <v>353</v>
      </c>
      <c r="AK22" s="133" t="s">
        <v>6702</v>
      </c>
      <c r="AP22" s="153"/>
      <c r="AQ22" s="154"/>
      <c r="AS22" s="145" t="s">
        <v>232</v>
      </c>
      <c r="AT22" s="133" t="s">
        <v>6684</v>
      </c>
      <c r="AV22" s="145" t="s">
        <v>128</v>
      </c>
      <c r="AW22" s="133" t="s">
        <v>127</v>
      </c>
      <c r="BB22" s="149"/>
      <c r="BC22" s="150"/>
    </row>
    <row r="23" spans="1:55" ht="38.25" x14ac:dyDescent="0.25">
      <c r="A23" s="145" t="s">
        <v>393</v>
      </c>
      <c r="B23" s="133" t="s">
        <v>6598</v>
      </c>
      <c r="C23" s="130" t="s">
        <v>6599</v>
      </c>
      <c r="D23" s="134" t="s">
        <v>6490</v>
      </c>
      <c r="E23" s="135" t="str">
        <f>VLOOKUP(Table1432[[#This Row],[NUTS I]],Table1533[],2,FALSE)</f>
        <v>1</v>
      </c>
      <c r="F23" s="136" t="s">
        <v>387</v>
      </c>
      <c r="G23" s="135" t="str">
        <f>VLOOKUP(Table1432[[#This Row],[NUTS II 2011]],Table1634[],2,FALSE)</f>
        <v>18</v>
      </c>
      <c r="H23" s="131" t="s">
        <v>387</v>
      </c>
      <c r="I23" s="135" t="str">
        <f>VLOOKUP(Table1432[[#This Row],[NUTS II 2013]],Table162436[],2,FALSE)</f>
        <v>Alentejo_NUT2013</v>
      </c>
      <c r="J23" s="136" t="s">
        <v>6515</v>
      </c>
      <c r="K23" s="135" t="str">
        <f>VLOOKUP(Table1432[[#This Row],[NUTS III 2011]],Table1735[],2,FALSE)</f>
        <v>182</v>
      </c>
      <c r="L23" s="134" t="s">
        <v>6515</v>
      </c>
      <c r="M23" s="135" t="str">
        <f>VLOOKUP(Table1432[[#This Row],[NUTS III 2013]],Table172537[],2,FALSE)</f>
        <v>186</v>
      </c>
      <c r="N23" s="137">
        <v>616</v>
      </c>
      <c r="O23" s="138">
        <v>3.01</v>
      </c>
      <c r="P23" s="139">
        <v>1</v>
      </c>
      <c r="Q23" s="146">
        <v>24</v>
      </c>
      <c r="R23" s="141" t="str">
        <f>CONCATENATE("010.01.04.05/2021/",Table1432[[#This Row],[CodINE Mun2011]])</f>
        <v>010.01.04.05/2021/1201</v>
      </c>
      <c r="Z23" s="143" t="s">
        <v>6543</v>
      </c>
      <c r="AA23" s="144" t="s">
        <v>6582</v>
      </c>
      <c r="AG23" s="130" t="s">
        <v>6600</v>
      </c>
      <c r="AH23" s="130" t="s">
        <v>6601</v>
      </c>
      <c r="AJ23" s="145" t="s">
        <v>355</v>
      </c>
      <c r="AK23" s="133" t="s">
        <v>6712</v>
      </c>
      <c r="AP23" s="158"/>
      <c r="AQ23" s="158"/>
      <c r="AS23" s="132" t="s">
        <v>233</v>
      </c>
      <c r="AT23" s="133" t="s">
        <v>6690</v>
      </c>
      <c r="AV23" s="132" t="s">
        <v>130</v>
      </c>
      <c r="AW23" s="133" t="s">
        <v>129</v>
      </c>
      <c r="BB23" s="153"/>
      <c r="BC23" s="154"/>
    </row>
    <row r="24" spans="1:55" ht="38.25" x14ac:dyDescent="0.25">
      <c r="A24" s="145" t="s">
        <v>221</v>
      </c>
      <c r="B24" s="133" t="s">
        <v>6602</v>
      </c>
      <c r="C24" s="130" t="s">
        <v>6603</v>
      </c>
      <c r="D24" s="134" t="s">
        <v>6490</v>
      </c>
      <c r="E24" s="135" t="str">
        <f>VLOOKUP(Table1432[[#This Row],[NUTS I]],Table1533[],2,FALSE)</f>
        <v>1</v>
      </c>
      <c r="F24" s="136" t="s">
        <v>214</v>
      </c>
      <c r="G24" s="135" t="str">
        <f>VLOOKUP(Table1432[[#This Row],[NUTS II 2011]],Table1634[],2,FALSE)</f>
        <v>16</v>
      </c>
      <c r="H24" s="134" t="s">
        <v>214</v>
      </c>
      <c r="I24" s="135" t="str">
        <f>VLOOKUP(Table1432[[#This Row],[NUTS II 2013]],Table162436[],2,FALSE)</f>
        <v>Centro_NUT2013</v>
      </c>
      <c r="J24" s="136" t="s">
        <v>6604</v>
      </c>
      <c r="K24" s="135" t="str">
        <f>VLOOKUP(Table1432[[#This Row],[NUTS III 2011]],Table1735[],2,FALSE)</f>
        <v>164</v>
      </c>
      <c r="L24" s="134" t="s">
        <v>6600</v>
      </c>
      <c r="M24" s="135" t="str">
        <f>VLOOKUP(Table1432[[#This Row],[NUTS III 2013]],Table172537[],2,FALSE)</f>
        <v>16F</v>
      </c>
      <c r="N24" s="137">
        <v>1020</v>
      </c>
      <c r="O24" s="138">
        <v>4.17</v>
      </c>
      <c r="P24" s="139">
        <v>3</v>
      </c>
      <c r="Q24" s="146">
        <v>3</v>
      </c>
      <c r="R24" s="141" t="str">
        <f>CONCATENATE("010.01.04.05/2021/",Table1432[[#This Row],[CodINE Mun2011]])</f>
        <v>010.01.04.05/2021/1002</v>
      </c>
      <c r="Z24" s="143" t="s">
        <v>6548</v>
      </c>
      <c r="AA24" s="144" t="s">
        <v>6605</v>
      </c>
      <c r="AG24" s="130" t="s">
        <v>6606</v>
      </c>
      <c r="AH24" s="130" t="s">
        <v>6607</v>
      </c>
      <c r="AJ24" s="132" t="s">
        <v>406</v>
      </c>
      <c r="AK24" s="133" t="s">
        <v>6717</v>
      </c>
      <c r="AS24" s="145" t="s">
        <v>235</v>
      </c>
      <c r="AT24" s="133" t="s">
        <v>234</v>
      </c>
      <c r="AV24" s="132" t="s">
        <v>131</v>
      </c>
      <c r="AW24" s="133" t="s">
        <v>6731</v>
      </c>
      <c r="BB24" s="158"/>
      <c r="BC24" s="158"/>
    </row>
    <row r="25" spans="1:55" ht="38.25" x14ac:dyDescent="0.25">
      <c r="A25" s="145" t="s">
        <v>394</v>
      </c>
      <c r="B25" s="133" t="s">
        <v>59</v>
      </c>
      <c r="C25" s="130" t="s">
        <v>6608</v>
      </c>
      <c r="D25" s="134" t="s">
        <v>6490</v>
      </c>
      <c r="E25" s="135" t="str">
        <f>VLOOKUP(Table1432[[#This Row],[NUTS I]],Table1533[],2,FALSE)</f>
        <v>1</v>
      </c>
      <c r="F25" s="136" t="s">
        <v>387</v>
      </c>
      <c r="G25" s="135" t="str">
        <f>VLOOKUP(Table1432[[#This Row],[NUTS II 2011]],Table1634[],2,FALSE)</f>
        <v>18</v>
      </c>
      <c r="H25" s="131" t="s">
        <v>387</v>
      </c>
      <c r="I25" s="135" t="str">
        <f>VLOOKUP(Table1432[[#This Row],[NUTS II 2013]],Table162436[],2,FALSE)</f>
        <v>Alentejo_NUT2013</v>
      </c>
      <c r="J25" s="136" t="s">
        <v>6532</v>
      </c>
      <c r="K25" s="135" t="str">
        <f>VLOOKUP(Table1432[[#This Row],[NUTS III 2011]],Table1735[],2,FALSE)</f>
        <v>184</v>
      </c>
      <c r="L25" s="134" t="s">
        <v>6532</v>
      </c>
      <c r="M25" s="135" t="str">
        <f>VLOOKUP(Table1432[[#This Row],[NUTS III 2013]],Table172537[],2,FALSE)</f>
        <v>184</v>
      </c>
      <c r="N25" s="137">
        <v>656</v>
      </c>
      <c r="O25" s="138">
        <v>3.88</v>
      </c>
      <c r="P25" s="139">
        <v>1</v>
      </c>
      <c r="Q25" s="146">
        <v>5</v>
      </c>
      <c r="R25" s="141" t="str">
        <f>CONCATENATE("010.01.04.05/2021/",Table1432[[#This Row],[CodINE Mun2011]])</f>
        <v>010.01.04.05/2021/0203</v>
      </c>
      <c r="Z25" s="143" t="s">
        <v>6604</v>
      </c>
      <c r="AA25" s="144" t="s">
        <v>6609</v>
      </c>
      <c r="AG25" s="130" t="s">
        <v>6562</v>
      </c>
      <c r="AH25" s="130" t="s">
        <v>6610</v>
      </c>
      <c r="AJ25" s="145" t="s">
        <v>407</v>
      </c>
      <c r="AK25" s="133" t="s">
        <v>63</v>
      </c>
      <c r="AS25" s="145" t="s">
        <v>236</v>
      </c>
      <c r="AT25" s="133" t="s">
        <v>6696</v>
      </c>
      <c r="AV25" s="132" t="s">
        <v>133</v>
      </c>
      <c r="AW25" s="133" t="s">
        <v>132</v>
      </c>
    </row>
    <row r="26" spans="1:55" ht="38.25" x14ac:dyDescent="0.25">
      <c r="A26" s="145" t="s">
        <v>342</v>
      </c>
      <c r="B26" s="133" t="s">
        <v>6611</v>
      </c>
      <c r="C26" s="130" t="s">
        <v>6612</v>
      </c>
      <c r="D26" s="134" t="s">
        <v>6490</v>
      </c>
      <c r="E26" s="135" t="str">
        <f>VLOOKUP(Table1432[[#This Row],[NUTS I]],Table1533[],2,FALSE)</f>
        <v>1</v>
      </c>
      <c r="F26" s="136" t="s">
        <v>359</v>
      </c>
      <c r="G26" s="135" t="str">
        <f>VLOOKUP(Table1432[[#This Row],[NUTS II 2011]],Table1634[],2,FALSE)</f>
        <v>17</v>
      </c>
      <c r="H26" s="131" t="s">
        <v>6512</v>
      </c>
      <c r="I26" s="135" t="str">
        <f>VLOOKUP(Table1432[[#This Row],[NUTS II 2013]],Table162436[],2,FALSE)</f>
        <v>AML</v>
      </c>
      <c r="J26" s="136" t="s">
        <v>6580</v>
      </c>
      <c r="K26" s="135" t="str">
        <f>VLOOKUP(Table1432[[#This Row],[NUTS III 2011]],Table1735[],2,FALSE)</f>
        <v>171</v>
      </c>
      <c r="L26" s="134" t="s">
        <v>6512</v>
      </c>
      <c r="M26" s="135" t="str">
        <f>VLOOKUP(Table1432[[#This Row],[NUTS III 2013]],Table172537[],2,FALSE)</f>
        <v>170</v>
      </c>
      <c r="N26" s="137">
        <v>2131</v>
      </c>
      <c r="O26" s="138">
        <v>8.76</v>
      </c>
      <c r="P26" s="139">
        <v>15</v>
      </c>
      <c r="Q26" s="146">
        <v>2839</v>
      </c>
      <c r="R26" s="141" t="str">
        <f>CONCATENATE("010.01.04.05/2021/",Table1432[[#This Row],[CodINE Mun2011]])</f>
        <v>010.01.04.05/2021/1115</v>
      </c>
      <c r="Z26" s="143" t="s">
        <v>6613</v>
      </c>
      <c r="AA26" s="144" t="s">
        <v>6614</v>
      </c>
      <c r="AG26" s="130" t="s">
        <v>6509</v>
      </c>
      <c r="AH26" s="130" t="s">
        <v>6615</v>
      </c>
      <c r="AJ26" s="145" t="s">
        <v>408</v>
      </c>
      <c r="AK26" s="133" t="s">
        <v>6720</v>
      </c>
      <c r="AS26" s="132" t="s">
        <v>238</v>
      </c>
      <c r="AT26" s="133" t="s">
        <v>237</v>
      </c>
      <c r="AV26" s="132" t="s">
        <v>134</v>
      </c>
      <c r="AW26" s="133" t="s">
        <v>6752</v>
      </c>
    </row>
    <row r="27" spans="1:55" ht="38.25" x14ac:dyDescent="0.25">
      <c r="A27" s="145" t="s">
        <v>102</v>
      </c>
      <c r="B27" s="133" t="s">
        <v>6616</v>
      </c>
      <c r="C27" s="130" t="s">
        <v>6617</v>
      </c>
      <c r="D27" s="134" t="s">
        <v>6490</v>
      </c>
      <c r="E27" s="135" t="str">
        <f>VLOOKUP(Table1432[[#This Row],[NUTS I]],Table1533[],2,FALSE)</f>
        <v>1</v>
      </c>
      <c r="F27" s="136" t="s">
        <v>97</v>
      </c>
      <c r="G27" s="135" t="str">
        <f>VLOOKUP(Table1432[[#This Row],[NUTS II 2011]],Table1634[],2,FALSE)</f>
        <v>11</v>
      </c>
      <c r="H27" s="131" t="s">
        <v>97</v>
      </c>
      <c r="I27" s="135" t="str">
        <f>VLOOKUP(Table1432[[#This Row],[NUTS II 2013]],Table162436[],2,FALSE)</f>
        <v>Norte_NUT2013</v>
      </c>
      <c r="J27" s="136" t="s">
        <v>6618</v>
      </c>
      <c r="K27" s="135" t="str">
        <f>VLOOKUP(Table1432[[#This Row],[NUTS III 2011]],Table1735[],2,FALSE)</f>
        <v>115</v>
      </c>
      <c r="L27" s="134" t="s">
        <v>6606</v>
      </c>
      <c r="M27" s="135" t="str">
        <f>VLOOKUP(Table1432[[#This Row],[NUTS III 2013]],Table172537[],2,FALSE)</f>
        <v>11C</v>
      </c>
      <c r="N27" s="137">
        <v>893</v>
      </c>
      <c r="O27" s="138">
        <v>3.02</v>
      </c>
      <c r="P27" s="139">
        <v>0</v>
      </c>
      <c r="Q27" s="146">
        <v>0</v>
      </c>
      <c r="R27" s="141" t="str">
        <f>CONCATENATE("010.01.04.05/2021/",Table1432[[#This Row],[CodINE Mun2011]])</f>
        <v>010.01.04.05/2021/1301</v>
      </c>
      <c r="Z27" s="143" t="s">
        <v>6619</v>
      </c>
      <c r="AA27" s="144" t="s">
        <v>6620</v>
      </c>
      <c r="AG27" s="130" t="s">
        <v>5593</v>
      </c>
      <c r="AH27" s="130">
        <f>SUBTOTAL(103,Table172537[CodINE_NUTIII 2013])</f>
        <v>25</v>
      </c>
      <c r="AJ27" s="132" t="s">
        <v>410</v>
      </c>
      <c r="AK27" s="133" t="s">
        <v>409</v>
      </c>
      <c r="AS27" s="145" t="s">
        <v>240</v>
      </c>
      <c r="AT27" s="133" t="s">
        <v>239</v>
      </c>
      <c r="AV27" s="145" t="s">
        <v>136</v>
      </c>
      <c r="AW27" s="133" t="s">
        <v>135</v>
      </c>
    </row>
    <row r="28" spans="1:55" ht="38.25" x14ac:dyDescent="0.25">
      <c r="A28" s="132" t="s">
        <v>104</v>
      </c>
      <c r="B28" s="133" t="s">
        <v>103</v>
      </c>
      <c r="C28" s="130" t="s">
        <v>6621</v>
      </c>
      <c r="D28" s="134" t="s">
        <v>6490</v>
      </c>
      <c r="E28" s="135" t="str">
        <f>VLOOKUP(Table1432[[#This Row],[NUTS I]],Table1533[],2,FALSE)</f>
        <v>1</v>
      </c>
      <c r="F28" s="136" t="s">
        <v>97</v>
      </c>
      <c r="G28" s="135" t="str">
        <f>VLOOKUP(Table1432[[#This Row],[NUTS II 2011]],Table1634[],2,FALSE)</f>
        <v>11</v>
      </c>
      <c r="H28" s="131" t="s">
        <v>97</v>
      </c>
      <c r="I28" s="135" t="str">
        <f>VLOOKUP(Table1432[[#This Row],[NUTS II 2013]],Table162436[],2,FALSE)</f>
        <v>Norte_NUT2013</v>
      </c>
      <c r="J28" s="136" t="s">
        <v>6557</v>
      </c>
      <c r="K28" s="135" t="str">
        <f>VLOOKUP(Table1432[[#This Row],[NUTS III 2011]],Table1735[],2,FALSE)</f>
        <v>112</v>
      </c>
      <c r="L28" s="131" t="s">
        <v>6557</v>
      </c>
      <c r="M28" s="135" t="str">
        <f>VLOOKUP(Table1432[[#This Row],[NUTS III 2013]],Table172537[],2,FALSE)</f>
        <v>112</v>
      </c>
      <c r="N28" s="137">
        <v>1154</v>
      </c>
      <c r="O28" s="138">
        <v>3.61</v>
      </c>
      <c r="P28" s="139">
        <v>0</v>
      </c>
      <c r="Q28" s="140">
        <v>0</v>
      </c>
      <c r="R28" s="141" t="str">
        <f>CONCATENATE("010.01.04.05/2021/",Table1432[[#This Row],[CodINE Mun2011]])</f>
        <v>010.01.04.05/2021/0301</v>
      </c>
      <c r="Z28" s="143" t="s">
        <v>6510</v>
      </c>
      <c r="AA28" s="144" t="s">
        <v>6586</v>
      </c>
      <c r="AJ28" s="145" t="s">
        <v>412</v>
      </c>
      <c r="AK28" s="133" t="s">
        <v>411</v>
      </c>
      <c r="AS28" s="132" t="s">
        <v>242</v>
      </c>
      <c r="AT28" s="133" t="s">
        <v>241</v>
      </c>
      <c r="AV28" s="145" t="s">
        <v>137</v>
      </c>
      <c r="AW28" s="133" t="s">
        <v>6772</v>
      </c>
    </row>
    <row r="29" spans="1:55" ht="38.25" x14ac:dyDescent="0.25">
      <c r="A29" s="145" t="s">
        <v>222</v>
      </c>
      <c r="B29" s="133" t="s">
        <v>39</v>
      </c>
      <c r="C29" s="130" t="s">
        <v>6622</v>
      </c>
      <c r="D29" s="134" t="s">
        <v>6490</v>
      </c>
      <c r="E29" s="135" t="str">
        <f>VLOOKUP(Table1432[[#This Row],[NUTS I]],Table1533[],2,FALSE)</f>
        <v>1</v>
      </c>
      <c r="F29" s="136" t="s">
        <v>214</v>
      </c>
      <c r="G29" s="135" t="str">
        <f>VLOOKUP(Table1432[[#This Row],[NUTS II 2011]],Table1634[],2,FALSE)</f>
        <v>16</v>
      </c>
      <c r="H29" s="134" t="s">
        <v>214</v>
      </c>
      <c r="I29" s="135" t="str">
        <f>VLOOKUP(Table1432[[#This Row],[NUTS II 2013]],Table162436[],2,FALSE)</f>
        <v>Centro_NUT2013</v>
      </c>
      <c r="J29" s="136" t="s">
        <v>6499</v>
      </c>
      <c r="K29" s="135" t="str">
        <f>VLOOKUP(Table1432[[#This Row],[NUTS III 2011]],Table1735[],2,FALSE)</f>
        <v>161</v>
      </c>
      <c r="L29" s="134" t="s">
        <v>6500</v>
      </c>
      <c r="M29" s="135" t="str">
        <f>VLOOKUP(Table1432[[#This Row],[NUTS III 2013]],Table172537[],2,FALSE)</f>
        <v>16D</v>
      </c>
      <c r="N29" s="137">
        <v>1231</v>
      </c>
      <c r="O29" s="138">
        <v>3.68</v>
      </c>
      <c r="P29" s="139">
        <v>0</v>
      </c>
      <c r="Q29" s="146">
        <v>0</v>
      </c>
      <c r="R29" s="141" t="str">
        <f>CONCATENATE("010.01.04.05/2021/",Table1432[[#This Row],[CodINE Mun2011]])</f>
        <v>010.01.04.05/2021/0103</v>
      </c>
      <c r="Z29" s="143" t="s">
        <v>6501</v>
      </c>
      <c r="AA29" s="144" t="s">
        <v>6589</v>
      </c>
      <c r="AJ29" s="132" t="s">
        <v>413</v>
      </c>
      <c r="AK29" s="133" t="s">
        <v>64</v>
      </c>
      <c r="AS29" s="132" t="s">
        <v>354</v>
      </c>
      <c r="AT29" s="133" t="s">
        <v>6710</v>
      </c>
      <c r="AV29" s="145" t="s">
        <v>138</v>
      </c>
      <c r="AW29" s="133" t="s">
        <v>6784</v>
      </c>
    </row>
    <row r="30" spans="1:55" ht="38.25" x14ac:dyDescent="0.25">
      <c r="A30" s="145" t="s">
        <v>482</v>
      </c>
      <c r="B30" s="133" t="s">
        <v>6623</v>
      </c>
      <c r="C30" s="130" t="s">
        <v>6624</v>
      </c>
      <c r="D30" s="131" t="s">
        <v>6501</v>
      </c>
      <c r="E30" s="148" t="str">
        <f>VLOOKUP(Table1432[[#This Row],[NUTS I]],Table1533[],2,FALSE)</f>
        <v>2</v>
      </c>
      <c r="F30" s="136" t="s">
        <v>6501</v>
      </c>
      <c r="G30" s="135" t="str">
        <f>VLOOKUP(Table1432[[#This Row],[NUTS II 2011]],Table1634[],2,FALSE)</f>
        <v>20</v>
      </c>
      <c r="H30" s="134" t="s">
        <v>6501</v>
      </c>
      <c r="I30" s="135" t="str">
        <f>VLOOKUP(Table1432[[#This Row],[NUTS II 2013]],Table162436[],2,FALSE)</f>
        <v>Açores</v>
      </c>
      <c r="J30" s="136" t="s">
        <v>6501</v>
      </c>
      <c r="K30" s="135" t="str">
        <f>VLOOKUP(Table1432[[#This Row],[NUTS III 2011]],Table1735[],2,FALSE)</f>
        <v>200</v>
      </c>
      <c r="L30" s="136" t="s">
        <v>6501</v>
      </c>
      <c r="M30" s="135" t="str">
        <f>VLOOKUP(Table1432[[#This Row],[NUTS III 2013]],Table172537[],2,FALSE)</f>
        <v>200</v>
      </c>
      <c r="N30" s="137">
        <v>877</v>
      </c>
      <c r="O30" s="138">
        <v>3.78</v>
      </c>
      <c r="P30" s="139">
        <v>0</v>
      </c>
      <c r="Q30" s="146">
        <v>0</v>
      </c>
      <c r="R30" s="141" t="str">
        <f>CONCATENATE("010.01.04.05/2021/",Table1432[[#This Row],[CodINE Mun2011]])</f>
        <v>010.01.04.05/2021/4301</v>
      </c>
      <c r="Z30" s="143" t="s">
        <v>6625</v>
      </c>
      <c r="AA30" s="144" t="s">
        <v>6626</v>
      </c>
      <c r="AJ30" s="132" t="s">
        <v>414</v>
      </c>
      <c r="AK30" s="133" t="s">
        <v>6742</v>
      </c>
      <c r="AS30" s="145" t="s">
        <v>244</v>
      </c>
      <c r="AT30" s="133" t="s">
        <v>243</v>
      </c>
      <c r="AV30" s="145" t="s">
        <v>140</v>
      </c>
      <c r="AW30" s="133" t="s">
        <v>139</v>
      </c>
    </row>
    <row r="31" spans="1:55" ht="38.25" x14ac:dyDescent="0.25">
      <c r="A31" s="132" t="s">
        <v>223</v>
      </c>
      <c r="B31" s="133" t="s">
        <v>6627</v>
      </c>
      <c r="C31" s="130" t="s">
        <v>6628</v>
      </c>
      <c r="D31" s="134" t="s">
        <v>6490</v>
      </c>
      <c r="E31" s="135" t="str">
        <f>VLOOKUP(Table1432[[#This Row],[NUTS I]],Table1533[],2,FALSE)</f>
        <v>1</v>
      </c>
      <c r="F31" s="136" t="s">
        <v>214</v>
      </c>
      <c r="G31" s="135" t="str">
        <f>VLOOKUP(Table1432[[#This Row],[NUTS II 2011]],Table1634[],2,FALSE)</f>
        <v>16</v>
      </c>
      <c r="H31" s="134" t="s">
        <v>214</v>
      </c>
      <c r="I31" s="135" t="str">
        <f>VLOOKUP(Table1432[[#This Row],[NUTS II 2013]],Table162436[],2,FALSE)</f>
        <v>Centro_NUT2013</v>
      </c>
      <c r="J31" s="136" t="s">
        <v>6604</v>
      </c>
      <c r="K31" s="135" t="str">
        <f>VLOOKUP(Table1432[[#This Row],[NUTS III 2011]],Table1735[],2,FALSE)</f>
        <v>164</v>
      </c>
      <c r="L31" s="134" t="s">
        <v>6600</v>
      </c>
      <c r="M31" s="135" t="str">
        <f>VLOOKUP(Table1432[[#This Row],[NUTS III 2013]],Table172537[],2,FALSE)</f>
        <v>16F</v>
      </c>
      <c r="N31" s="137">
        <v>1020</v>
      </c>
      <c r="O31" s="138">
        <v>2.93</v>
      </c>
      <c r="P31" s="139">
        <v>0</v>
      </c>
      <c r="Q31" s="146">
        <v>0</v>
      </c>
      <c r="R31" s="141" t="str">
        <f>CONCATENATE("010.01.04.05/2021/",Table1432[[#This Row],[CodINE Mun2011]])</f>
        <v>010.01.04.05/2021/1003</v>
      </c>
      <c r="Z31" s="143" t="s">
        <v>6618</v>
      </c>
      <c r="AA31" s="144" t="s">
        <v>6629</v>
      </c>
      <c r="AJ31" s="145" t="s">
        <v>415</v>
      </c>
      <c r="AK31" s="133" t="s">
        <v>6747</v>
      </c>
      <c r="AS31" s="145" t="s">
        <v>356</v>
      </c>
      <c r="AT31" s="133" t="s">
        <v>6722</v>
      </c>
      <c r="AV31" s="145" t="s">
        <v>141</v>
      </c>
      <c r="AW31" s="133" t="s">
        <v>6795</v>
      </c>
    </row>
    <row r="32" spans="1:55" ht="38.25" x14ac:dyDescent="0.25">
      <c r="A32" s="145" t="s">
        <v>105</v>
      </c>
      <c r="B32" s="133" t="s">
        <v>6630</v>
      </c>
      <c r="C32" s="130" t="s">
        <v>6631</v>
      </c>
      <c r="D32" s="134" t="s">
        <v>6490</v>
      </c>
      <c r="E32" s="135" t="str">
        <f>VLOOKUP(Table1432[[#This Row],[NUTS I]],Table1533[],2,FALSE)</f>
        <v>1</v>
      </c>
      <c r="F32" s="136" t="s">
        <v>97</v>
      </c>
      <c r="G32" s="135" t="str">
        <f>VLOOKUP(Table1432[[#This Row],[NUTS II 2011]],Table1634[],2,FALSE)</f>
        <v>11</v>
      </c>
      <c r="H32" s="131" t="s">
        <v>97</v>
      </c>
      <c r="I32" s="135" t="str">
        <f>VLOOKUP(Table1432[[#This Row],[NUTS II 2013]],Table162436[],2,FALSE)</f>
        <v>Norte_NUT2013</v>
      </c>
      <c r="J32" s="136" t="s">
        <v>6595</v>
      </c>
      <c r="K32" s="135" t="str">
        <f>VLOOKUP(Table1432[[#This Row],[NUTS III 2011]],Table1735[],2,FALSE)</f>
        <v>111</v>
      </c>
      <c r="L32" s="134" t="s">
        <v>6521</v>
      </c>
      <c r="M32" s="135" t="str">
        <f>VLOOKUP(Table1432[[#This Row],[NUTS III 2013]],Table172537[],2,FALSE)</f>
        <v>111</v>
      </c>
      <c r="N32" s="137">
        <v>1042</v>
      </c>
      <c r="O32" s="138">
        <v>3.03</v>
      </c>
      <c r="P32" s="139">
        <v>0</v>
      </c>
      <c r="Q32" s="146">
        <v>0</v>
      </c>
      <c r="R32" s="141" t="str">
        <f>CONCATENATE("010.01.04.05/2021/",Table1432[[#This Row],[CodINE Mun2011]])</f>
        <v>010.01.04.05/2021/1601</v>
      </c>
      <c r="Z32" s="130" t="s">
        <v>5593</v>
      </c>
      <c r="AA32" s="130">
        <f>SUBTOTAL(103,Table1735[CodINE_NUTIII 2011])</f>
        <v>30</v>
      </c>
      <c r="AJ32" s="132" t="s">
        <v>358</v>
      </c>
      <c r="AK32" s="133" t="s">
        <v>6750</v>
      </c>
      <c r="AS32" s="145" t="s">
        <v>245</v>
      </c>
      <c r="AT32" s="133" t="s">
        <v>44</v>
      </c>
      <c r="AV32" s="145" t="s">
        <v>143</v>
      </c>
      <c r="AW32" s="133" t="s">
        <v>6800</v>
      </c>
    </row>
    <row r="33" spans="1:49" ht="38.25" x14ac:dyDescent="0.25">
      <c r="A33" s="145" t="s">
        <v>225</v>
      </c>
      <c r="B33" s="133" t="s">
        <v>224</v>
      </c>
      <c r="C33" s="130" t="s">
        <v>6632</v>
      </c>
      <c r="D33" s="134" t="s">
        <v>6490</v>
      </c>
      <c r="E33" s="135" t="str">
        <f>VLOOKUP(Table1432[[#This Row],[NUTS I]],Table1533[],2,FALSE)</f>
        <v>1</v>
      </c>
      <c r="F33" s="136" t="s">
        <v>214</v>
      </c>
      <c r="G33" s="135" t="str">
        <f>VLOOKUP(Table1432[[#This Row],[NUTS II 2011]],Table1634[],2,FALSE)</f>
        <v>16</v>
      </c>
      <c r="H33" s="134" t="s">
        <v>214</v>
      </c>
      <c r="I33" s="135" t="str">
        <f>VLOOKUP(Table1432[[#This Row],[NUTS II 2013]],Table162436[],2,FALSE)</f>
        <v>Centro_NUT2013</v>
      </c>
      <c r="J33" s="136" t="s">
        <v>6604</v>
      </c>
      <c r="K33" s="135" t="str">
        <f>VLOOKUP(Table1432[[#This Row],[NUTS III 2011]],Table1735[],2,FALSE)</f>
        <v>164</v>
      </c>
      <c r="L33" s="134" t="s">
        <v>6596</v>
      </c>
      <c r="M33" s="135" t="str">
        <f>VLOOKUP(Table1432[[#This Row],[NUTS III 2013]],Table172537[],2,FALSE)</f>
        <v>16E</v>
      </c>
      <c r="N33" s="137">
        <v>1051</v>
      </c>
      <c r="O33" s="138">
        <v>2.76</v>
      </c>
      <c r="P33" s="139">
        <v>1</v>
      </c>
      <c r="Q33" s="146">
        <v>1</v>
      </c>
      <c r="R33" s="141" t="str">
        <f>CONCATENATE("010.01.04.05/2021/",Table1432[[#This Row],[CodINE Mun2011]])</f>
        <v>010.01.04.05/2021/0601</v>
      </c>
      <c r="AJ33" s="132" t="s">
        <v>416</v>
      </c>
      <c r="AK33" s="133" t="s">
        <v>6755</v>
      </c>
      <c r="AS33" s="132" t="s">
        <v>357</v>
      </c>
      <c r="AT33" s="133" t="s">
        <v>6734</v>
      </c>
      <c r="AV33" s="132" t="s">
        <v>144</v>
      </c>
      <c r="AW33" s="133" t="s">
        <v>6806</v>
      </c>
    </row>
    <row r="34" spans="1:49" ht="38.25" x14ac:dyDescent="0.25">
      <c r="A34" s="132" t="s">
        <v>106</v>
      </c>
      <c r="B34" s="133" t="s">
        <v>6633</v>
      </c>
      <c r="C34" s="130" t="s">
        <v>6634</v>
      </c>
      <c r="D34" s="134" t="s">
        <v>6490</v>
      </c>
      <c r="E34" s="135" t="str">
        <f>VLOOKUP(Table1432[[#This Row],[NUTS I]],Table1533[],2,FALSE)</f>
        <v>1</v>
      </c>
      <c r="F34" s="136" t="s">
        <v>97</v>
      </c>
      <c r="G34" s="135" t="str">
        <f>VLOOKUP(Table1432[[#This Row],[NUTS II 2011]],Table1634[],2,FALSE)</f>
        <v>11</v>
      </c>
      <c r="H34" s="131" t="s">
        <v>97</v>
      </c>
      <c r="I34" s="135" t="str">
        <f>VLOOKUP(Table1432[[#This Row],[NUTS II 2013]],Table162436[],2,FALSE)</f>
        <v>Norte_NUT2013</v>
      </c>
      <c r="J34" s="136" t="s">
        <v>6567</v>
      </c>
      <c r="K34" s="135" t="str">
        <f>VLOOKUP(Table1432[[#This Row],[NUTS III 2011]],Table1735[],2,FALSE)</f>
        <v>117</v>
      </c>
      <c r="L34" s="134" t="s">
        <v>6567</v>
      </c>
      <c r="M34" s="135" t="str">
        <f>VLOOKUP(Table1432[[#This Row],[NUTS III 2013]],Table172537[],2,FALSE)</f>
        <v>11D</v>
      </c>
      <c r="N34" s="137">
        <v>777</v>
      </c>
      <c r="O34" s="138">
        <v>3.23</v>
      </c>
      <c r="P34" s="139">
        <v>1</v>
      </c>
      <c r="Q34" s="140">
        <v>1</v>
      </c>
      <c r="R34" s="141" t="str">
        <f>CONCATENATE("010.01.04.05/2021/",Table1432[[#This Row],[CodINE Mun2011]])</f>
        <v>010.01.04.05/2021/1801</v>
      </c>
      <c r="AJ34" s="132" t="s">
        <v>417</v>
      </c>
      <c r="AK34" s="133" t="s">
        <v>6804</v>
      </c>
      <c r="AS34" s="145" t="s">
        <v>247</v>
      </c>
      <c r="AT34" s="133" t="s">
        <v>246</v>
      </c>
      <c r="AV34" s="145" t="s">
        <v>145</v>
      </c>
      <c r="AW34" s="133" t="s">
        <v>6810</v>
      </c>
    </row>
    <row r="35" spans="1:49" ht="38.25" x14ac:dyDescent="0.25">
      <c r="A35" s="132" t="s">
        <v>107</v>
      </c>
      <c r="B35" s="133" t="s">
        <v>40</v>
      </c>
      <c r="C35" s="130" t="s">
        <v>6635</v>
      </c>
      <c r="D35" s="134" t="s">
        <v>6490</v>
      </c>
      <c r="E35" s="135" t="str">
        <f>VLOOKUP(Table1432[[#This Row],[NUTS I]],Table1533[],2,FALSE)</f>
        <v>1</v>
      </c>
      <c r="F35" s="136" t="s">
        <v>97</v>
      </c>
      <c r="G35" s="135" t="str">
        <f>VLOOKUP(Table1432[[#This Row],[NUTS II 2011]],Table1634[],2,FALSE)</f>
        <v>11</v>
      </c>
      <c r="H35" s="131" t="s">
        <v>97</v>
      </c>
      <c r="I35" s="135" t="str">
        <f>VLOOKUP(Table1432[[#This Row],[NUTS II 2013]],Table162436[],2,FALSE)</f>
        <v>Norte_NUT2013</v>
      </c>
      <c r="J35" s="136" t="s">
        <v>6575</v>
      </c>
      <c r="K35" s="135" t="str">
        <f>VLOOKUP(Table1432[[#This Row],[NUTS III 2011]],Table1735[],2,FALSE)</f>
        <v>116</v>
      </c>
      <c r="L35" s="131" t="s">
        <v>6539</v>
      </c>
      <c r="M35" s="135" t="str">
        <f>VLOOKUP(Table1432[[#This Row],[NUTS III 2013]],Table172537[],2,FALSE)</f>
        <v>11A</v>
      </c>
      <c r="N35" s="137">
        <v>959</v>
      </c>
      <c r="O35" s="138">
        <v>3.3</v>
      </c>
      <c r="P35" s="139">
        <v>0</v>
      </c>
      <c r="Q35" s="140">
        <v>0</v>
      </c>
      <c r="R35" s="141" t="str">
        <f>CONCATENATE("010.01.04.05/2021/",Table1432[[#This Row],[CodINE Mun2011]])</f>
        <v>010.01.04.05/2021/0104</v>
      </c>
      <c r="AJ35" s="145" t="s">
        <v>418</v>
      </c>
      <c r="AK35" s="133" t="s">
        <v>65</v>
      </c>
      <c r="AS35" s="132" t="s">
        <v>249</v>
      </c>
      <c r="AT35" s="133" t="s">
        <v>248</v>
      </c>
      <c r="AV35" s="132" t="s">
        <v>146</v>
      </c>
      <c r="AW35" s="133" t="s">
        <v>6813</v>
      </c>
    </row>
    <row r="36" spans="1:49" ht="38.25" x14ac:dyDescent="0.25">
      <c r="A36" s="132" t="s">
        <v>396</v>
      </c>
      <c r="B36" s="133" t="s">
        <v>395</v>
      </c>
      <c r="C36" s="130" t="s">
        <v>6636</v>
      </c>
      <c r="D36" s="134" t="s">
        <v>6490</v>
      </c>
      <c r="E36" s="135" t="str">
        <f>VLOOKUP(Table1432[[#This Row],[NUTS I]],Table1533[],2,FALSE)</f>
        <v>1</v>
      </c>
      <c r="F36" s="136" t="s">
        <v>387</v>
      </c>
      <c r="G36" s="135" t="str">
        <f>VLOOKUP(Table1432[[#This Row],[NUTS II 2011]],Table1634[],2,FALSE)</f>
        <v>18</v>
      </c>
      <c r="H36" s="131" t="s">
        <v>387</v>
      </c>
      <c r="I36" s="135" t="str">
        <f>VLOOKUP(Table1432[[#This Row],[NUTS II 2013]],Table162436[],2,FALSE)</f>
        <v>Alentejo_NUT2013</v>
      </c>
      <c r="J36" s="136" t="s">
        <v>6494</v>
      </c>
      <c r="K36" s="135" t="str">
        <f>VLOOKUP(Table1432[[#This Row],[NUTS III 2011]],Table1735[],2,FALSE)</f>
        <v>183</v>
      </c>
      <c r="L36" s="134" t="s">
        <v>6494</v>
      </c>
      <c r="M36" s="135" t="str">
        <f>VLOOKUP(Table1432[[#This Row],[NUTS III 2013]],Table172537[],2,FALSE)</f>
        <v>187</v>
      </c>
      <c r="N36" s="137">
        <v>811</v>
      </c>
      <c r="O36" s="138">
        <v>3.93</v>
      </c>
      <c r="P36" s="139">
        <v>0</v>
      </c>
      <c r="Q36" s="140">
        <v>0</v>
      </c>
      <c r="R36" s="141" t="str">
        <f>CONCATENATE("010.01.04.05/2021/",Table1432[[#This Row],[CodINE Mun2011]])</f>
        <v>010.01.04.05/2021/0702</v>
      </c>
      <c r="AJ36" s="145" t="s">
        <v>419</v>
      </c>
      <c r="AK36" s="133" t="s">
        <v>6828</v>
      </c>
      <c r="AS36" s="145" t="s">
        <v>250</v>
      </c>
      <c r="AT36" s="133" t="s">
        <v>6738</v>
      </c>
      <c r="AV36" s="145" t="s">
        <v>148</v>
      </c>
      <c r="AW36" s="133" t="s">
        <v>147</v>
      </c>
    </row>
    <row r="37" spans="1:49" ht="38.25" x14ac:dyDescent="0.25">
      <c r="A37" s="132" t="s">
        <v>397</v>
      </c>
      <c r="B37" s="133" t="s">
        <v>6637</v>
      </c>
      <c r="C37" s="130" t="s">
        <v>6638</v>
      </c>
      <c r="D37" s="134" t="s">
        <v>6490</v>
      </c>
      <c r="E37" s="135" t="str">
        <f>VLOOKUP(Table1432[[#This Row],[NUTS I]],Table1533[],2,FALSE)</f>
        <v>1</v>
      </c>
      <c r="F37" s="136" t="s">
        <v>387</v>
      </c>
      <c r="G37" s="135" t="str">
        <f>VLOOKUP(Table1432[[#This Row],[NUTS II 2011]],Table1634[],2,FALSE)</f>
        <v>18</v>
      </c>
      <c r="H37" s="131" t="s">
        <v>387</v>
      </c>
      <c r="I37" s="135" t="str">
        <f>VLOOKUP(Table1432[[#This Row],[NUTS II 2013]],Table162436[],2,FALSE)</f>
        <v>Alentejo_NUT2013</v>
      </c>
      <c r="J37" s="136" t="s">
        <v>6515</v>
      </c>
      <c r="K37" s="135" t="str">
        <f>VLOOKUP(Table1432[[#This Row],[NUTS III 2011]],Table1735[],2,FALSE)</f>
        <v>182</v>
      </c>
      <c r="L37" s="134" t="s">
        <v>6515</v>
      </c>
      <c r="M37" s="135" t="str">
        <f>VLOOKUP(Table1432[[#This Row],[NUTS III 2013]],Table172537[],2,FALSE)</f>
        <v>186</v>
      </c>
      <c r="N37" s="137">
        <v>616</v>
      </c>
      <c r="O37" s="138">
        <v>3.01</v>
      </c>
      <c r="P37" s="139">
        <v>0</v>
      </c>
      <c r="Q37" s="140">
        <v>0</v>
      </c>
      <c r="R37" s="141" t="str">
        <f>CONCATENATE("010.01.04.05/2021/",Table1432[[#This Row],[CodINE Mun2011]])</f>
        <v>010.01.04.05/2021/1202</v>
      </c>
      <c r="AJ37" s="132" t="s">
        <v>421</v>
      </c>
      <c r="AK37" s="133" t="s">
        <v>420</v>
      </c>
      <c r="AS37" s="145" t="s">
        <v>252</v>
      </c>
      <c r="AT37" s="133" t="s">
        <v>251</v>
      </c>
      <c r="AV37" s="145" t="s">
        <v>150</v>
      </c>
      <c r="AW37" s="133" t="s">
        <v>149</v>
      </c>
    </row>
    <row r="38" spans="1:49" ht="38.25" x14ac:dyDescent="0.25">
      <c r="A38" s="132" t="s">
        <v>343</v>
      </c>
      <c r="B38" s="133" t="s">
        <v>6639</v>
      </c>
      <c r="C38" s="130" t="s">
        <v>6640</v>
      </c>
      <c r="D38" s="134" t="s">
        <v>6490</v>
      </c>
      <c r="E38" s="135" t="str">
        <f>VLOOKUP(Table1432[[#This Row],[NUTS I]],Table1533[],2,FALSE)</f>
        <v>1</v>
      </c>
      <c r="F38" s="136" t="s">
        <v>214</v>
      </c>
      <c r="G38" s="135" t="str">
        <f>VLOOKUP(Table1432[[#This Row],[NUTS II 2011]],Table1634[],2,FALSE)</f>
        <v>16</v>
      </c>
      <c r="H38" s="134" t="s">
        <v>214</v>
      </c>
      <c r="I38" s="135" t="str">
        <f>VLOOKUP(Table1432[[#This Row],[NUTS II 2013]],Table162436[],2,FALSE)</f>
        <v>Centro_NUT2013</v>
      </c>
      <c r="J38" s="136" t="s">
        <v>6543</v>
      </c>
      <c r="K38" s="135" t="str">
        <f>VLOOKUP(Table1432[[#This Row],[NUTS III 2011]],Table1735[],2,FALSE)</f>
        <v>16B</v>
      </c>
      <c r="L38" s="131" t="s">
        <v>6543</v>
      </c>
      <c r="M38" s="135" t="str">
        <f>VLOOKUP(Table1432[[#This Row],[NUTS III 2013]],Table172537[],2,FALSE)</f>
        <v>16B</v>
      </c>
      <c r="N38" s="137">
        <v>1250</v>
      </c>
      <c r="O38" s="138">
        <v>5.57</v>
      </c>
      <c r="P38" s="139">
        <v>0</v>
      </c>
      <c r="Q38" s="140">
        <v>0</v>
      </c>
      <c r="R38" s="141" t="str">
        <f>CONCATENATE("010.01.04.05/2021/",Table1432[[#This Row],[CodINE Mun2011]])</f>
        <v>010.01.04.05/2021/1102</v>
      </c>
      <c r="AJ38" s="145" t="s">
        <v>423</v>
      </c>
      <c r="AK38" s="133" t="s">
        <v>422</v>
      </c>
      <c r="AS38" s="132" t="s">
        <v>254</v>
      </c>
      <c r="AT38" s="133" t="s">
        <v>253</v>
      </c>
      <c r="AV38" s="145" t="s">
        <v>152</v>
      </c>
      <c r="AW38" s="133" t="s">
        <v>151</v>
      </c>
    </row>
    <row r="39" spans="1:49" ht="38.25" x14ac:dyDescent="0.25">
      <c r="A39" s="132" t="s">
        <v>226</v>
      </c>
      <c r="B39" s="133" t="s">
        <v>41</v>
      </c>
      <c r="C39" s="130" t="s">
        <v>6641</v>
      </c>
      <c r="D39" s="134" t="s">
        <v>6490</v>
      </c>
      <c r="E39" s="135" t="str">
        <f>VLOOKUP(Table1432[[#This Row],[NUTS I]],Table1533[],2,FALSE)</f>
        <v>1</v>
      </c>
      <c r="F39" s="136" t="s">
        <v>214</v>
      </c>
      <c r="G39" s="135" t="str">
        <f>VLOOKUP(Table1432[[#This Row],[NUTS II 2011]],Table1634[],2,FALSE)</f>
        <v>16</v>
      </c>
      <c r="H39" s="134" t="s">
        <v>214</v>
      </c>
      <c r="I39" s="135" t="str">
        <f>VLOOKUP(Table1432[[#This Row],[NUTS II 2013]],Table162436[],2,FALSE)</f>
        <v>Centro_NUT2013</v>
      </c>
      <c r="J39" s="136" t="s">
        <v>6499</v>
      </c>
      <c r="K39" s="135" t="str">
        <f>VLOOKUP(Table1432[[#This Row],[NUTS III 2011]],Table1735[],2,FALSE)</f>
        <v>161</v>
      </c>
      <c r="L39" s="134" t="s">
        <v>6500</v>
      </c>
      <c r="M39" s="135" t="str">
        <f>VLOOKUP(Table1432[[#This Row],[NUTS III 2013]],Table172537[],2,FALSE)</f>
        <v>16D</v>
      </c>
      <c r="N39" s="137">
        <v>1231</v>
      </c>
      <c r="O39" s="138">
        <v>6.26</v>
      </c>
      <c r="P39" s="139">
        <v>20</v>
      </c>
      <c r="Q39" s="140">
        <v>227</v>
      </c>
      <c r="R39" s="141" t="str">
        <f>CONCATENATE("010.01.04.05/2021/",Table1432[[#This Row],[CodINE Mun2011]])</f>
        <v>010.01.04.05/2021/0105</v>
      </c>
      <c r="AJ39" s="132" t="s">
        <v>424</v>
      </c>
      <c r="AK39" s="133" t="s">
        <v>66</v>
      </c>
      <c r="AS39" s="132" t="s">
        <v>256</v>
      </c>
      <c r="AT39" s="133" t="s">
        <v>255</v>
      </c>
      <c r="AV39" s="145" t="s">
        <v>153</v>
      </c>
      <c r="AW39" s="133" t="s">
        <v>6820</v>
      </c>
    </row>
    <row r="40" spans="1:49" ht="38.25" x14ac:dyDescent="0.25">
      <c r="A40" s="145" t="s">
        <v>398</v>
      </c>
      <c r="B40" s="133" t="s">
        <v>6642</v>
      </c>
      <c r="C40" s="130" t="s">
        <v>6643</v>
      </c>
      <c r="D40" s="134" t="s">
        <v>6490</v>
      </c>
      <c r="E40" s="135" t="str">
        <f>VLOOKUP(Table1432[[#This Row],[NUTS I]],Table1533[],2,FALSE)</f>
        <v>1</v>
      </c>
      <c r="F40" s="136" t="s">
        <v>387</v>
      </c>
      <c r="G40" s="135" t="str">
        <f>VLOOKUP(Table1432[[#This Row],[NUTS II 2011]],Table1634[],2,FALSE)</f>
        <v>18</v>
      </c>
      <c r="H40" s="131" t="s">
        <v>387</v>
      </c>
      <c r="I40" s="135" t="str">
        <f>VLOOKUP(Table1432[[#This Row],[NUTS II 2013]],Table162436[],2,FALSE)</f>
        <v>Alentejo_NUT2013</v>
      </c>
      <c r="J40" s="136" t="s">
        <v>6515</v>
      </c>
      <c r="K40" s="135" t="str">
        <f>VLOOKUP(Table1432[[#This Row],[NUTS III 2011]],Table1735[],2,FALSE)</f>
        <v>182</v>
      </c>
      <c r="L40" s="134" t="s">
        <v>6515</v>
      </c>
      <c r="M40" s="135" t="str">
        <f>VLOOKUP(Table1432[[#This Row],[NUTS III 2013]],Table172537[],2,FALSE)</f>
        <v>186</v>
      </c>
      <c r="N40" s="137">
        <v>616</v>
      </c>
      <c r="O40" s="138">
        <v>3.01</v>
      </c>
      <c r="P40" s="139">
        <v>2</v>
      </c>
      <c r="Q40" s="146">
        <v>40</v>
      </c>
      <c r="R40" s="141" t="str">
        <f>CONCATENATE("010.01.04.05/2021/",Table1432[[#This Row],[CodINE Mun2011]])</f>
        <v>010.01.04.05/2021/1203</v>
      </c>
      <c r="AJ40" s="132" t="s">
        <v>426</v>
      </c>
      <c r="AK40" s="133" t="s">
        <v>425</v>
      </c>
      <c r="AS40" s="145" t="s">
        <v>258</v>
      </c>
      <c r="AT40" s="133" t="s">
        <v>257</v>
      </c>
      <c r="AV40" s="132" t="s">
        <v>154</v>
      </c>
      <c r="AW40" s="133" t="s">
        <v>6824</v>
      </c>
    </row>
    <row r="41" spans="1:49" ht="38.25" x14ac:dyDescent="0.25">
      <c r="A41" s="145" t="s">
        <v>344</v>
      </c>
      <c r="B41" s="133" t="s">
        <v>6644</v>
      </c>
      <c r="C41" s="130" t="s">
        <v>6645</v>
      </c>
      <c r="D41" s="134" t="s">
        <v>6490</v>
      </c>
      <c r="E41" s="135" t="str">
        <f>VLOOKUP(Table1432[[#This Row],[NUTS I]],Table1533[],2,FALSE)</f>
        <v>1</v>
      </c>
      <c r="F41" s="136" t="s">
        <v>387</v>
      </c>
      <c r="G41" s="135" t="str">
        <f>VLOOKUP(Table1432[[#This Row],[NUTS II 2011]],Table1634[],2,FALSE)</f>
        <v>18</v>
      </c>
      <c r="H41" s="131" t="s">
        <v>387</v>
      </c>
      <c r="I41" s="135" t="str">
        <f>VLOOKUP(Table1432[[#This Row],[NUTS II 2013]],Table162436[],2,FALSE)</f>
        <v>Alentejo_NUT2013</v>
      </c>
      <c r="J41" s="136" t="s">
        <v>6572</v>
      </c>
      <c r="K41" s="135" t="str">
        <f>VLOOKUP(Table1432[[#This Row],[NUTS III 2011]],Table1735[],2,FALSE)</f>
        <v>185</v>
      </c>
      <c r="L41" s="134" t="s">
        <v>6572</v>
      </c>
      <c r="M41" s="135" t="str">
        <f>VLOOKUP(Table1432[[#This Row],[NUTS III 2013]],Table172537[],2,FALSE)</f>
        <v>185</v>
      </c>
      <c r="N41" s="137">
        <v>929</v>
      </c>
      <c r="O41" s="138">
        <v>4.93</v>
      </c>
      <c r="P41" s="139">
        <v>1</v>
      </c>
      <c r="Q41" s="146">
        <v>6</v>
      </c>
      <c r="R41" s="141" t="str">
        <f>CONCATENATE("010.01.04.05/2021/",Table1432[[#This Row],[CodINE Mun2011]])</f>
        <v>010.01.04.05/2021/1103</v>
      </c>
      <c r="AJ41" s="132" t="s">
        <v>427</v>
      </c>
      <c r="AK41" s="133" t="s">
        <v>6848</v>
      </c>
      <c r="AS41" s="132" t="s">
        <v>260</v>
      </c>
      <c r="AT41" s="133" t="s">
        <v>259</v>
      </c>
      <c r="AV41" s="132" t="s">
        <v>155</v>
      </c>
      <c r="AW41" s="133" t="s">
        <v>6826</v>
      </c>
    </row>
    <row r="42" spans="1:49" ht="38.25" x14ac:dyDescent="0.25">
      <c r="A42" s="132" t="s">
        <v>108</v>
      </c>
      <c r="B42" s="133" t="s">
        <v>6646</v>
      </c>
      <c r="C42" s="130" t="s">
        <v>6647</v>
      </c>
      <c r="D42" s="134" t="s">
        <v>6490</v>
      </c>
      <c r="E42" s="135" t="str">
        <f>VLOOKUP(Table1432[[#This Row],[NUTS I]],Table1533[],2,FALSE)</f>
        <v>1</v>
      </c>
      <c r="F42" s="136" t="s">
        <v>97</v>
      </c>
      <c r="G42" s="135" t="str">
        <f>VLOOKUP(Table1432[[#This Row],[NUTS II 2011]],Table1634[],2,FALSE)</f>
        <v>11</v>
      </c>
      <c r="H42" s="131" t="s">
        <v>97</v>
      </c>
      <c r="I42" s="135" t="str">
        <f>VLOOKUP(Table1432[[#This Row],[NUTS II 2013]],Table162436[],2,FALSE)</f>
        <v>Norte_NUT2013</v>
      </c>
      <c r="J42" s="136" t="s">
        <v>6618</v>
      </c>
      <c r="K42" s="135" t="str">
        <f>VLOOKUP(Table1432[[#This Row],[NUTS III 2011]],Table1735[],2,FALSE)</f>
        <v>115</v>
      </c>
      <c r="L42" s="134" t="s">
        <v>6606</v>
      </c>
      <c r="M42" s="135" t="str">
        <f>VLOOKUP(Table1432[[#This Row],[NUTS III 2013]],Table172537[],2,FALSE)</f>
        <v>11C</v>
      </c>
      <c r="N42" s="137">
        <v>893</v>
      </c>
      <c r="O42" s="138">
        <v>2.68</v>
      </c>
      <c r="P42" s="139">
        <v>2</v>
      </c>
      <c r="Q42" s="140">
        <v>6</v>
      </c>
      <c r="R42" s="141" t="str">
        <f>CONCATENATE("010.01.04.05/2021/",Table1432[[#This Row],[CodINE Mun2011]])</f>
        <v>010.01.04.05/2021/1302</v>
      </c>
      <c r="AJ42" s="145" t="s">
        <v>428</v>
      </c>
      <c r="AK42" s="133" t="s">
        <v>67</v>
      </c>
      <c r="AS42" s="132" t="s">
        <v>262</v>
      </c>
      <c r="AT42" s="133" t="s">
        <v>261</v>
      </c>
      <c r="AV42" s="132" t="s">
        <v>156</v>
      </c>
      <c r="AW42" s="133" t="s">
        <v>6830</v>
      </c>
    </row>
    <row r="43" spans="1:49" ht="38.25" x14ac:dyDescent="0.25">
      <c r="A43" s="145" t="s">
        <v>110</v>
      </c>
      <c r="B43" s="133" t="s">
        <v>109</v>
      </c>
      <c r="C43" s="130" t="s">
        <v>6648</v>
      </c>
      <c r="D43" s="134" t="s">
        <v>6490</v>
      </c>
      <c r="E43" s="135" t="str">
        <f>VLOOKUP(Table1432[[#This Row],[NUTS I]],Table1533[],2,FALSE)</f>
        <v>1</v>
      </c>
      <c r="F43" s="136" t="s">
        <v>97</v>
      </c>
      <c r="G43" s="135" t="str">
        <f>VLOOKUP(Table1432[[#This Row],[NUTS II 2011]],Table1634[],2,FALSE)</f>
        <v>11</v>
      </c>
      <c r="H43" s="131" t="s">
        <v>97</v>
      </c>
      <c r="I43" s="135" t="str">
        <f>VLOOKUP(Table1432[[#This Row],[NUTS II 2013]],Table162436[],2,FALSE)</f>
        <v>Norte_NUT2013</v>
      </c>
      <c r="J43" s="136" t="s">
        <v>6557</v>
      </c>
      <c r="K43" s="135" t="str">
        <f>VLOOKUP(Table1432[[#This Row],[NUTS III 2011]],Table1735[],2,FALSE)</f>
        <v>112</v>
      </c>
      <c r="L43" s="131" t="s">
        <v>6557</v>
      </c>
      <c r="M43" s="135" t="str">
        <f>VLOOKUP(Table1432[[#This Row],[NUTS III 2013]],Table172537[],2,FALSE)</f>
        <v>112</v>
      </c>
      <c r="N43" s="137">
        <v>1154</v>
      </c>
      <c r="O43" s="138">
        <v>4</v>
      </c>
      <c r="P43" s="139">
        <v>5</v>
      </c>
      <c r="Q43" s="146">
        <v>57</v>
      </c>
      <c r="R43" s="141" t="str">
        <f>CONCATENATE("010.01.04.05/2021/",Table1432[[#This Row],[CodINE Mun2011]])</f>
        <v>010.01.04.05/2021/0302</v>
      </c>
      <c r="AJ43" s="145" t="s">
        <v>429</v>
      </c>
      <c r="AK43" s="133" t="s">
        <v>68</v>
      </c>
      <c r="AS43" s="132" t="s">
        <v>263</v>
      </c>
      <c r="AT43" s="133" t="s">
        <v>46</v>
      </c>
      <c r="AV43" s="132" t="s">
        <v>157</v>
      </c>
      <c r="AW43" s="133" t="s">
        <v>6841</v>
      </c>
    </row>
    <row r="44" spans="1:49" ht="38.25" x14ac:dyDescent="0.25">
      <c r="A44" s="132" t="s">
        <v>399</v>
      </c>
      <c r="B44" s="133" t="s">
        <v>60</v>
      </c>
      <c r="C44" s="130" t="s">
        <v>6649</v>
      </c>
      <c r="D44" s="134" t="s">
        <v>6490</v>
      </c>
      <c r="E44" s="135" t="str">
        <f>VLOOKUP(Table1432[[#This Row],[NUTS I]],Table1533[],2,FALSE)</f>
        <v>1</v>
      </c>
      <c r="F44" s="136" t="s">
        <v>387</v>
      </c>
      <c r="G44" s="135" t="str">
        <f>VLOOKUP(Table1432[[#This Row],[NUTS II 2011]],Table1634[],2,FALSE)</f>
        <v>18</v>
      </c>
      <c r="H44" s="131" t="s">
        <v>387</v>
      </c>
      <c r="I44" s="135" t="str">
        <f>VLOOKUP(Table1432[[#This Row],[NUTS II 2013]],Table162436[],2,FALSE)</f>
        <v>Alentejo_NUT2013</v>
      </c>
      <c r="J44" s="136" t="s">
        <v>6532</v>
      </c>
      <c r="K44" s="135" t="str">
        <f>VLOOKUP(Table1432[[#This Row],[NUTS III 2011]],Table1735[],2,FALSE)</f>
        <v>184</v>
      </c>
      <c r="L44" s="134" t="s">
        <v>6532</v>
      </c>
      <c r="M44" s="135" t="str">
        <f>VLOOKUP(Table1432[[#This Row],[NUTS III 2013]],Table172537[],2,FALSE)</f>
        <v>184</v>
      </c>
      <c r="N44" s="137">
        <v>656</v>
      </c>
      <c r="O44" s="138">
        <v>3.88</v>
      </c>
      <c r="P44" s="139">
        <v>0</v>
      </c>
      <c r="Q44" s="140">
        <v>0</v>
      </c>
      <c r="R44" s="141" t="str">
        <f>CONCATENATE("010.01.04.05/2021/",Table1432[[#This Row],[CodINE Mun2011]])</f>
        <v>010.01.04.05/2021/0204</v>
      </c>
      <c r="AJ44" s="145" t="s">
        <v>430</v>
      </c>
      <c r="AK44" s="133" t="s">
        <v>6905</v>
      </c>
      <c r="AS44" s="132" t="s">
        <v>264</v>
      </c>
      <c r="AT44" s="133" t="s">
        <v>6774</v>
      </c>
      <c r="AV44" s="145" t="s">
        <v>158</v>
      </c>
      <c r="AW44" s="133" t="s">
        <v>49</v>
      </c>
    </row>
    <row r="45" spans="1:49" ht="38.25" x14ac:dyDescent="0.25">
      <c r="A45" s="132" t="s">
        <v>345</v>
      </c>
      <c r="B45" s="133" t="s">
        <v>6650</v>
      </c>
      <c r="C45" s="130" t="s">
        <v>6651</v>
      </c>
      <c r="D45" s="134" t="s">
        <v>6490</v>
      </c>
      <c r="E45" s="135" t="str">
        <f>VLOOKUP(Table1432[[#This Row],[NUTS I]],Table1533[],2,FALSE)</f>
        <v>1</v>
      </c>
      <c r="F45" s="136" t="s">
        <v>359</v>
      </c>
      <c r="G45" s="135" t="str">
        <f>VLOOKUP(Table1432[[#This Row],[NUTS II 2011]],Table1634[],2,FALSE)</f>
        <v>17</v>
      </c>
      <c r="H45" s="131" t="s">
        <v>6512</v>
      </c>
      <c r="I45" s="135" t="str">
        <f>VLOOKUP(Table1432[[#This Row],[NUTS II 2013]],Table162436[],2,FALSE)</f>
        <v>AML</v>
      </c>
      <c r="J45" s="136" t="s">
        <v>6548</v>
      </c>
      <c r="K45" s="135" t="str">
        <f>VLOOKUP(Table1432[[#This Row],[NUTS III 2011]],Table1735[],2,FALSE)</f>
        <v>172</v>
      </c>
      <c r="L45" s="134" t="s">
        <v>6512</v>
      </c>
      <c r="M45" s="135" t="str">
        <f>VLOOKUP(Table1432[[#This Row],[NUTS III 2013]],Table172537[],2,FALSE)</f>
        <v>170</v>
      </c>
      <c r="N45" s="137">
        <v>1404</v>
      </c>
      <c r="O45" s="138">
        <v>6.95</v>
      </c>
      <c r="P45" s="139">
        <v>9</v>
      </c>
      <c r="Q45" s="140">
        <v>376</v>
      </c>
      <c r="R45" s="141" t="str">
        <f>CONCATENATE("010.01.04.05/2021/",Table1432[[#This Row],[CodINE Mun2011]])</f>
        <v>010.01.04.05/2021/1504</v>
      </c>
      <c r="AJ45" s="132" t="s">
        <v>431</v>
      </c>
      <c r="AK45" s="133" t="s">
        <v>6907</v>
      </c>
      <c r="AS45" s="132" t="s">
        <v>361</v>
      </c>
      <c r="AT45" s="133" t="s">
        <v>6781</v>
      </c>
      <c r="AV45" s="145" t="s">
        <v>159</v>
      </c>
      <c r="AW45" s="133" t="s">
        <v>6870</v>
      </c>
    </row>
    <row r="46" spans="1:49" ht="38.25" x14ac:dyDescent="0.25">
      <c r="A46" s="145" t="s">
        <v>227</v>
      </c>
      <c r="B46" s="133" t="s">
        <v>6652</v>
      </c>
      <c r="C46" s="130" t="s">
        <v>6653</v>
      </c>
      <c r="D46" s="134" t="s">
        <v>6490</v>
      </c>
      <c r="E46" s="135" t="str">
        <f>VLOOKUP(Table1432[[#This Row],[NUTS I]],Table1533[],2,FALSE)</f>
        <v>1</v>
      </c>
      <c r="F46" s="136" t="s">
        <v>214</v>
      </c>
      <c r="G46" s="135" t="str">
        <f>VLOOKUP(Table1432[[#This Row],[NUTS II 2011]],Table1634[],2,FALSE)</f>
        <v>16</v>
      </c>
      <c r="H46" s="134" t="s">
        <v>214</v>
      </c>
      <c r="I46" s="135" t="str">
        <f>VLOOKUP(Table1432[[#This Row],[NUTS II 2013]],Table162436[],2,FALSE)</f>
        <v>Centro_NUT2013</v>
      </c>
      <c r="J46" s="136" t="s">
        <v>6619</v>
      </c>
      <c r="K46" s="135" t="str">
        <f>VLOOKUP(Table1432[[#This Row],[NUTS III 2011]],Table1735[],2,FALSE)</f>
        <v>163</v>
      </c>
      <c r="L46" s="134" t="s">
        <v>6600</v>
      </c>
      <c r="M46" s="135" t="str">
        <f>VLOOKUP(Table1432[[#This Row],[NUTS III 2013]],Table172537[],2,FALSE)</f>
        <v>16F</v>
      </c>
      <c r="N46" s="137">
        <v>1020</v>
      </c>
      <c r="O46" s="138">
        <v>3.4</v>
      </c>
      <c r="P46" s="139">
        <v>0</v>
      </c>
      <c r="Q46" s="146">
        <v>0</v>
      </c>
      <c r="R46" s="141" t="str">
        <f>CONCATENATE("010.01.04.05/2021/",Table1432[[#This Row],[CodINE Mun2011]])</f>
        <v>010.01.04.05/2021/1004</v>
      </c>
      <c r="AJ46" s="145" t="s">
        <v>433</v>
      </c>
      <c r="AK46" s="133" t="s">
        <v>432</v>
      </c>
      <c r="AS46" s="145" t="s">
        <v>266</v>
      </c>
      <c r="AT46" s="133" t="s">
        <v>265</v>
      </c>
      <c r="AV46" s="132" t="s">
        <v>160</v>
      </c>
      <c r="AW46" s="133" t="s">
        <v>6875</v>
      </c>
    </row>
    <row r="47" spans="1:49" ht="38.25" x14ac:dyDescent="0.25">
      <c r="A47" s="145" t="s">
        <v>400</v>
      </c>
      <c r="B47" s="133" t="s">
        <v>61</v>
      </c>
      <c r="C47" s="130" t="s">
        <v>6654</v>
      </c>
      <c r="D47" s="134" t="s">
        <v>6490</v>
      </c>
      <c r="E47" s="135" t="str">
        <f>VLOOKUP(Table1432[[#This Row],[NUTS I]],Table1533[],2,FALSE)</f>
        <v>1</v>
      </c>
      <c r="F47" s="136" t="s">
        <v>387</v>
      </c>
      <c r="G47" s="135" t="str">
        <f>VLOOKUP(Table1432[[#This Row],[NUTS II 2011]],Table1634[],2,FALSE)</f>
        <v>18</v>
      </c>
      <c r="H47" s="131" t="s">
        <v>387</v>
      </c>
      <c r="I47" s="135" t="str">
        <f>VLOOKUP(Table1432[[#This Row],[NUTS II 2013]],Table162436[],2,FALSE)</f>
        <v>Alentejo_NUT2013</v>
      </c>
      <c r="J47" s="136" t="s">
        <v>6532</v>
      </c>
      <c r="K47" s="135" t="str">
        <f>VLOOKUP(Table1432[[#This Row],[NUTS III 2011]],Table1735[],2,FALSE)</f>
        <v>184</v>
      </c>
      <c r="L47" s="134" t="s">
        <v>6532</v>
      </c>
      <c r="M47" s="135" t="str">
        <f>VLOOKUP(Table1432[[#This Row],[NUTS III 2013]],Table172537[],2,FALSE)</f>
        <v>184</v>
      </c>
      <c r="N47" s="137">
        <v>656</v>
      </c>
      <c r="O47" s="138">
        <v>4.3899999999999997</v>
      </c>
      <c r="P47" s="139">
        <v>14</v>
      </c>
      <c r="Q47" s="146">
        <v>109</v>
      </c>
      <c r="R47" s="141" t="str">
        <f>CONCATENATE("010.01.04.05/2021/",Table1432[[#This Row],[CodINE Mun2011]])</f>
        <v>010.01.04.05/2021/0205</v>
      </c>
      <c r="AJ47" s="132" t="s">
        <v>435</v>
      </c>
      <c r="AK47" s="133" t="s">
        <v>434</v>
      </c>
      <c r="AS47" s="145" t="s">
        <v>362</v>
      </c>
      <c r="AT47" s="133" t="s">
        <v>6786</v>
      </c>
      <c r="AV47" s="145" t="s">
        <v>161</v>
      </c>
      <c r="AW47" s="133" t="s">
        <v>6877</v>
      </c>
    </row>
    <row r="48" spans="1:49" ht="38.25" x14ac:dyDescent="0.25">
      <c r="A48" s="145" t="s">
        <v>229</v>
      </c>
      <c r="B48" s="133" t="s">
        <v>228</v>
      </c>
      <c r="C48" s="130" t="s">
        <v>6655</v>
      </c>
      <c r="D48" s="134" t="s">
        <v>6490</v>
      </c>
      <c r="E48" s="135" t="str">
        <f>VLOOKUP(Table1432[[#This Row],[NUTS I]],Table1533[],2,FALSE)</f>
        <v>1</v>
      </c>
      <c r="F48" s="136" t="s">
        <v>214</v>
      </c>
      <c r="G48" s="135" t="str">
        <f>VLOOKUP(Table1432[[#This Row],[NUTS II 2011]],Table1634[],2,FALSE)</f>
        <v>16</v>
      </c>
      <c r="H48" s="134" t="s">
        <v>214</v>
      </c>
      <c r="I48" s="135" t="str">
        <f>VLOOKUP(Table1432[[#This Row],[NUTS II 2013]],Table162436[],2,FALSE)</f>
        <v>Centro_NUT2013</v>
      </c>
      <c r="J48" s="136" t="s">
        <v>6563</v>
      </c>
      <c r="K48" s="135" t="str">
        <f>VLOOKUP(Table1432[[#This Row],[NUTS III 2011]],Table1735[],2,FALSE)</f>
        <v>16A</v>
      </c>
      <c r="L48" s="131" t="s">
        <v>6559</v>
      </c>
      <c r="M48" s="135" t="str">
        <f>VLOOKUP(Table1432[[#This Row],[NUTS III 2013]],Table172537[],2,FALSE)</f>
        <v>16J</v>
      </c>
      <c r="N48" s="137">
        <v>730</v>
      </c>
      <c r="O48" s="138">
        <v>2</v>
      </c>
      <c r="P48" s="139">
        <v>2</v>
      </c>
      <c r="Q48" s="146">
        <v>2</v>
      </c>
      <c r="R48" s="141" t="str">
        <f>CONCATENATE("010.01.04.05/2021/",Table1432[[#This Row],[CodINE Mun2011]])</f>
        <v>010.01.04.05/2021/0501</v>
      </c>
      <c r="AJ48" s="145" t="s">
        <v>437</v>
      </c>
      <c r="AK48" s="133" t="s">
        <v>436</v>
      </c>
      <c r="AS48" s="145" t="s">
        <v>267</v>
      </c>
      <c r="AT48" s="133" t="s">
        <v>6797</v>
      </c>
      <c r="AV48" s="145" t="s">
        <v>162</v>
      </c>
      <c r="AW48" s="133" t="s">
        <v>6882</v>
      </c>
    </row>
    <row r="49" spans="1:49" ht="38.25" x14ac:dyDescent="0.25">
      <c r="A49" s="132" t="s">
        <v>346</v>
      </c>
      <c r="B49" s="133" t="s">
        <v>6656</v>
      </c>
      <c r="C49" s="130" t="s">
        <v>6657</v>
      </c>
      <c r="D49" s="134" t="s">
        <v>6490</v>
      </c>
      <c r="E49" s="135" t="str">
        <f>VLOOKUP(Table1432[[#This Row],[NUTS I]],Table1533[],2,FALSE)</f>
        <v>1</v>
      </c>
      <c r="F49" s="136" t="s">
        <v>387</v>
      </c>
      <c r="G49" s="135" t="str">
        <f>VLOOKUP(Table1432[[#This Row],[NUTS II 2011]],Table1634[],2,FALSE)</f>
        <v>18</v>
      </c>
      <c r="H49" s="131" t="s">
        <v>387</v>
      </c>
      <c r="I49" s="135" t="str">
        <f>VLOOKUP(Table1432[[#This Row],[NUTS II 2013]],Table162436[],2,FALSE)</f>
        <v>Alentejo_NUT2013</v>
      </c>
      <c r="J49" s="136" t="s">
        <v>6572</v>
      </c>
      <c r="K49" s="135" t="str">
        <f>VLOOKUP(Table1432[[#This Row],[NUTS III 2011]],Table1735[],2,FALSE)</f>
        <v>185</v>
      </c>
      <c r="L49" s="134" t="s">
        <v>6572</v>
      </c>
      <c r="M49" s="135" t="str">
        <f>VLOOKUP(Table1432[[#This Row],[NUTS III 2013]],Table172537[],2,FALSE)</f>
        <v>185</v>
      </c>
      <c r="N49" s="137">
        <v>929</v>
      </c>
      <c r="O49" s="138">
        <v>4.68</v>
      </c>
      <c r="P49" s="139">
        <v>18</v>
      </c>
      <c r="Q49" s="140">
        <v>37</v>
      </c>
      <c r="R49" s="141" t="str">
        <f>CONCATENATE("010.01.04.05/2021/",Table1432[[#This Row],[CodINE Mun2011]])</f>
        <v>010.01.04.05/2021/1405</v>
      </c>
      <c r="AJ49" s="145" t="s">
        <v>373</v>
      </c>
      <c r="AK49" s="133" t="s">
        <v>6935</v>
      </c>
      <c r="AS49" s="145" t="s">
        <v>269</v>
      </c>
      <c r="AT49" s="133" t="s">
        <v>268</v>
      </c>
      <c r="AV49" s="145" t="s">
        <v>163</v>
      </c>
      <c r="AW49" s="133" t="s">
        <v>6887</v>
      </c>
    </row>
    <row r="50" spans="1:49" ht="38.25" x14ac:dyDescent="0.25">
      <c r="A50" s="145" t="s">
        <v>347</v>
      </c>
      <c r="B50" s="133" t="s">
        <v>6658</v>
      </c>
      <c r="C50" s="130" t="s">
        <v>6659</v>
      </c>
      <c r="D50" s="134" t="s">
        <v>6490</v>
      </c>
      <c r="E50" s="135" t="str">
        <f>VLOOKUP(Table1432[[#This Row],[NUTS I]],Table1533[],2,FALSE)</f>
        <v>1</v>
      </c>
      <c r="F50" s="136" t="s">
        <v>214</v>
      </c>
      <c r="G50" s="135" t="str">
        <f>VLOOKUP(Table1432[[#This Row],[NUTS II 2011]],Table1634[],2,FALSE)</f>
        <v>16</v>
      </c>
      <c r="H50" s="134" t="s">
        <v>214</v>
      </c>
      <c r="I50" s="135" t="str">
        <f>VLOOKUP(Table1432[[#This Row],[NUTS II 2013]],Table162436[],2,FALSE)</f>
        <v>Centro_NUT2013</v>
      </c>
      <c r="J50" s="136" t="s">
        <v>6543</v>
      </c>
      <c r="K50" s="135" t="str">
        <f>VLOOKUP(Table1432[[#This Row],[NUTS III 2011]],Table1735[],2,FALSE)</f>
        <v>16B</v>
      </c>
      <c r="L50" s="131" t="s">
        <v>6543</v>
      </c>
      <c r="M50" s="135" t="str">
        <f>VLOOKUP(Table1432[[#This Row],[NUTS III 2013]],Table172537[],2,FALSE)</f>
        <v>16B</v>
      </c>
      <c r="N50" s="137">
        <v>1250</v>
      </c>
      <c r="O50" s="138">
        <v>3.31</v>
      </c>
      <c r="P50" s="139">
        <v>0</v>
      </c>
      <c r="Q50" s="146">
        <v>0</v>
      </c>
      <c r="R50" s="141" t="str">
        <f>CONCATENATE("010.01.04.05/2021/",Table1432[[#This Row],[CodINE Mun2011]])</f>
        <v>010.01.04.05/2021/1005</v>
      </c>
      <c r="AJ50" s="132" t="s">
        <v>374</v>
      </c>
      <c r="AK50" s="133" t="s">
        <v>6940</v>
      </c>
      <c r="AS50" s="145" t="s">
        <v>270</v>
      </c>
      <c r="AT50" s="133" t="s">
        <v>6802</v>
      </c>
      <c r="AV50" s="132" t="s">
        <v>164</v>
      </c>
      <c r="AW50" s="133" t="s">
        <v>6892</v>
      </c>
    </row>
    <row r="51" spans="1:49" ht="38.25" x14ac:dyDescent="0.25">
      <c r="A51" s="145" t="s">
        <v>402</v>
      </c>
      <c r="B51" s="133" t="s">
        <v>401</v>
      </c>
      <c r="C51" s="130" t="s">
        <v>6660</v>
      </c>
      <c r="D51" s="134" t="s">
        <v>6490</v>
      </c>
      <c r="E51" s="135" t="str">
        <f>VLOOKUP(Table1432[[#This Row],[NUTS I]],Table1533[],2,FALSE)</f>
        <v>1</v>
      </c>
      <c r="F51" s="136" t="s">
        <v>387</v>
      </c>
      <c r="G51" s="135" t="str">
        <f>VLOOKUP(Table1432[[#This Row],[NUTS II 2011]],Table1634[],2,FALSE)</f>
        <v>18</v>
      </c>
      <c r="H51" s="131" t="s">
        <v>387</v>
      </c>
      <c r="I51" s="135" t="str">
        <f>VLOOKUP(Table1432[[#This Row],[NUTS II 2013]],Table162436[],2,FALSE)</f>
        <v>Alentejo_NUT2013</v>
      </c>
      <c r="J51" s="136" t="s">
        <v>6494</v>
      </c>
      <c r="K51" s="135" t="str">
        <f>VLOOKUP(Table1432[[#This Row],[NUTS III 2011]],Table1735[],2,FALSE)</f>
        <v>183</v>
      </c>
      <c r="L51" s="134" t="s">
        <v>6494</v>
      </c>
      <c r="M51" s="135" t="str">
        <f>VLOOKUP(Table1432[[#This Row],[NUTS III 2013]],Table172537[],2,FALSE)</f>
        <v>187</v>
      </c>
      <c r="N51" s="137">
        <v>811</v>
      </c>
      <c r="O51" s="138">
        <v>2.87</v>
      </c>
      <c r="P51" s="139">
        <v>1</v>
      </c>
      <c r="Q51" s="146">
        <v>44</v>
      </c>
      <c r="R51" s="141" t="str">
        <f>CONCATENATE("010.01.04.05/2021/",Table1432[[#This Row],[CodINE Mun2011]])</f>
        <v>010.01.04.05/2021/0703</v>
      </c>
      <c r="AJ51" s="145" t="s">
        <v>375</v>
      </c>
      <c r="AK51" s="133" t="s">
        <v>6955</v>
      </c>
      <c r="AS51" s="132" t="s">
        <v>271</v>
      </c>
      <c r="AT51" s="133" t="s">
        <v>47</v>
      </c>
      <c r="AV51" s="132" t="s">
        <v>165</v>
      </c>
      <c r="AW51" s="133" t="s">
        <v>6901</v>
      </c>
    </row>
    <row r="52" spans="1:49" ht="38.25" x14ac:dyDescent="0.25">
      <c r="A52" s="132" t="s">
        <v>111</v>
      </c>
      <c r="B52" s="133" t="s">
        <v>6661</v>
      </c>
      <c r="C52" s="130" t="s">
        <v>6662</v>
      </c>
      <c r="D52" s="134" t="s">
        <v>6490</v>
      </c>
      <c r="E52" s="135" t="str">
        <f>VLOOKUP(Table1432[[#This Row],[NUTS I]],Table1533[],2,FALSE)</f>
        <v>1</v>
      </c>
      <c r="F52" s="136" t="s">
        <v>97</v>
      </c>
      <c r="G52" s="135" t="str">
        <f>VLOOKUP(Table1432[[#This Row],[NUTS II 2011]],Table1634[],2,FALSE)</f>
        <v>11</v>
      </c>
      <c r="H52" s="131" t="s">
        <v>97</v>
      </c>
      <c r="I52" s="135" t="str">
        <f>VLOOKUP(Table1432[[#This Row],[NUTS II 2013]],Table162436[],2,FALSE)</f>
        <v>Norte_NUT2013</v>
      </c>
      <c r="J52" s="136" t="s">
        <v>6519</v>
      </c>
      <c r="K52" s="135" t="str">
        <f>VLOOKUP(Table1432[[#This Row],[NUTS III 2011]],Table1735[],2,FALSE)</f>
        <v>118</v>
      </c>
      <c r="L52" s="131" t="s">
        <v>6528</v>
      </c>
      <c r="M52" s="135" t="str">
        <f>VLOOKUP(Table1432[[#This Row],[NUTS III 2013]],Table172537[],2,FALSE)</f>
        <v>11B</v>
      </c>
      <c r="N52" s="137">
        <v>788</v>
      </c>
      <c r="O52" s="138">
        <v>3.53</v>
      </c>
      <c r="P52" s="139">
        <v>0</v>
      </c>
      <c r="Q52" s="140">
        <v>0</v>
      </c>
      <c r="R52" s="141" t="str">
        <f>CONCATENATE("010.01.04.05/2021/",Table1432[[#This Row],[CodINE Mun2011]])</f>
        <v>010.01.04.05/2021/1702</v>
      </c>
      <c r="AJ52" s="132" t="s">
        <v>438</v>
      </c>
      <c r="AK52" s="133" t="s">
        <v>6957</v>
      </c>
      <c r="AS52" s="132" t="s">
        <v>273</v>
      </c>
      <c r="AT52" s="133" t="s">
        <v>272</v>
      </c>
      <c r="AV52" s="145" t="s">
        <v>166</v>
      </c>
      <c r="AW52" s="133" t="s">
        <v>6903</v>
      </c>
    </row>
    <row r="53" spans="1:49" ht="38.25" x14ac:dyDescent="0.25">
      <c r="A53" s="132" t="s">
        <v>113</v>
      </c>
      <c r="B53" s="133" t="s">
        <v>112</v>
      </c>
      <c r="C53" s="130" t="s">
        <v>6663</v>
      </c>
      <c r="D53" s="134" t="s">
        <v>6490</v>
      </c>
      <c r="E53" s="135" t="str">
        <f>VLOOKUP(Table1432[[#This Row],[NUTS I]],Table1533[],2,FALSE)</f>
        <v>1</v>
      </c>
      <c r="F53" s="136" t="s">
        <v>97</v>
      </c>
      <c r="G53" s="135" t="str">
        <f>VLOOKUP(Table1432[[#This Row],[NUTS II 2011]],Table1634[],2,FALSE)</f>
        <v>11</v>
      </c>
      <c r="H53" s="131" t="s">
        <v>97</v>
      </c>
      <c r="I53" s="135" t="str">
        <f>VLOOKUP(Table1432[[#This Row],[NUTS II 2013]],Table162436[],2,FALSE)</f>
        <v>Norte_NUT2013</v>
      </c>
      <c r="J53" s="136" t="s">
        <v>6557</v>
      </c>
      <c r="K53" s="135" t="str">
        <f>VLOOKUP(Table1432[[#This Row],[NUTS III 2011]],Table1735[],2,FALSE)</f>
        <v>112</v>
      </c>
      <c r="L53" s="131" t="s">
        <v>6557</v>
      </c>
      <c r="M53" s="135" t="str">
        <f>VLOOKUP(Table1432[[#This Row],[NUTS III 2013]],Table172537[],2,FALSE)</f>
        <v>112</v>
      </c>
      <c r="N53" s="137">
        <v>1154</v>
      </c>
      <c r="O53" s="138">
        <v>5.23</v>
      </c>
      <c r="P53" s="139">
        <v>2</v>
      </c>
      <c r="Q53" s="140">
        <v>80</v>
      </c>
      <c r="R53" s="141" t="str">
        <f>CONCATENATE("010.01.04.05/2021/",Table1432[[#This Row],[CodINE Mun2011]])</f>
        <v>010.01.04.05/2021/0303</v>
      </c>
      <c r="AJ53" s="132" t="s">
        <v>439</v>
      </c>
      <c r="AK53" s="133" t="s">
        <v>69</v>
      </c>
      <c r="AS53" s="145" t="s">
        <v>275</v>
      </c>
      <c r="AT53" s="133" t="s">
        <v>274</v>
      </c>
      <c r="AV53" s="145" t="s">
        <v>167</v>
      </c>
      <c r="AW53" s="133" t="s">
        <v>6911</v>
      </c>
    </row>
    <row r="54" spans="1:49" ht="38.25" x14ac:dyDescent="0.25">
      <c r="A54" s="145" t="s">
        <v>115</v>
      </c>
      <c r="B54" s="133" t="s">
        <v>114</v>
      </c>
      <c r="C54" s="130" t="s">
        <v>6664</v>
      </c>
      <c r="D54" s="134" t="s">
        <v>6490</v>
      </c>
      <c r="E54" s="135" t="str">
        <f>VLOOKUP(Table1432[[#This Row],[NUTS I]],Table1533[],2,FALSE)</f>
        <v>1</v>
      </c>
      <c r="F54" s="136" t="s">
        <v>97</v>
      </c>
      <c r="G54" s="135" t="str">
        <f>VLOOKUP(Table1432[[#This Row],[NUTS II 2011]],Table1634[],2,FALSE)</f>
        <v>11</v>
      </c>
      <c r="H54" s="131" t="s">
        <v>97</v>
      </c>
      <c r="I54" s="135" t="str">
        <f>VLOOKUP(Table1432[[#This Row],[NUTS II 2013]],Table162436[],2,FALSE)</f>
        <v>Norte_NUT2013</v>
      </c>
      <c r="J54" s="136" t="s">
        <v>6519</v>
      </c>
      <c r="K54" s="135" t="str">
        <f>VLOOKUP(Table1432[[#This Row],[NUTS III 2011]],Table1735[],2,FALSE)</f>
        <v>118</v>
      </c>
      <c r="L54" s="134" t="s">
        <v>6562</v>
      </c>
      <c r="M54" s="135" t="str">
        <f>VLOOKUP(Table1432[[#This Row],[NUTS III 2013]],Table172537[],2,FALSE)</f>
        <v>11E</v>
      </c>
      <c r="N54" s="137">
        <v>878</v>
      </c>
      <c r="O54" s="138">
        <v>2.99</v>
      </c>
      <c r="P54" s="139">
        <v>5</v>
      </c>
      <c r="Q54" s="140">
        <v>34</v>
      </c>
      <c r="R54" s="141" t="str">
        <f>CONCATENATE("010.01.04.05/2021/",Table1432[[#This Row],[CodINE Mun2011]])</f>
        <v>010.01.04.05/2021/0402</v>
      </c>
      <c r="AJ54" s="145" t="s">
        <v>440</v>
      </c>
      <c r="AK54" s="133" t="s">
        <v>6988</v>
      </c>
      <c r="AS54" s="132" t="s">
        <v>277</v>
      </c>
      <c r="AT54" s="133" t="s">
        <v>276</v>
      </c>
      <c r="AV54" s="145" t="s">
        <v>170</v>
      </c>
      <c r="AW54" s="133" t="s">
        <v>169</v>
      </c>
    </row>
    <row r="55" spans="1:49" ht="38.25" x14ac:dyDescent="0.25">
      <c r="A55" s="145" t="s">
        <v>117</v>
      </c>
      <c r="B55" s="133" t="s">
        <v>116</v>
      </c>
      <c r="C55" s="130" t="s">
        <v>6665</v>
      </c>
      <c r="D55" s="134" t="s">
        <v>6490</v>
      </c>
      <c r="E55" s="135" t="str">
        <f>VLOOKUP(Table1432[[#This Row],[NUTS I]],Table1533[],2,FALSE)</f>
        <v>1</v>
      </c>
      <c r="F55" s="136" t="s">
        <v>97</v>
      </c>
      <c r="G55" s="135" t="str">
        <f>VLOOKUP(Table1432[[#This Row],[NUTS II 2011]],Table1634[],2,FALSE)</f>
        <v>11</v>
      </c>
      <c r="H55" s="131" t="s">
        <v>97</v>
      </c>
      <c r="I55" s="135" t="str">
        <f>VLOOKUP(Table1432[[#This Row],[NUTS II 2013]],Table162436[],2,FALSE)</f>
        <v>Norte_NUT2013</v>
      </c>
      <c r="J55" s="136" t="s">
        <v>6618</v>
      </c>
      <c r="K55" s="135" t="str">
        <f>VLOOKUP(Table1432[[#This Row],[NUTS III 2011]],Table1735[],2,FALSE)</f>
        <v>115</v>
      </c>
      <c r="L55" s="134" t="s">
        <v>6525</v>
      </c>
      <c r="M55" s="135" t="str">
        <f>VLOOKUP(Table1432[[#This Row],[NUTS III 2013]],Table172537[],2,FALSE)</f>
        <v>119</v>
      </c>
      <c r="N55" s="137">
        <v>1019</v>
      </c>
      <c r="O55" s="138">
        <v>2.69</v>
      </c>
      <c r="P55" s="139">
        <v>0</v>
      </c>
      <c r="Q55" s="146">
        <v>0</v>
      </c>
      <c r="R55" s="141" t="str">
        <f>CONCATENATE("010.01.04.05/2021/",Table1432[[#This Row],[CodINE Mun2011]])</f>
        <v>010.01.04.05/2021/0304</v>
      </c>
      <c r="AJ55" s="145" t="s">
        <v>441</v>
      </c>
      <c r="AK55" s="133" t="s">
        <v>6995</v>
      </c>
      <c r="AS55" s="145" t="s">
        <v>279</v>
      </c>
      <c r="AT55" s="133" t="s">
        <v>278</v>
      </c>
      <c r="AV55" s="132" t="s">
        <v>171</v>
      </c>
      <c r="AW55" s="133" t="s">
        <v>6920</v>
      </c>
    </row>
    <row r="56" spans="1:49" ht="38.25" x14ac:dyDescent="0.25">
      <c r="A56" s="132" t="s">
        <v>348</v>
      </c>
      <c r="B56" s="133" t="s">
        <v>6666</v>
      </c>
      <c r="C56" s="130" t="s">
        <v>6667</v>
      </c>
      <c r="D56" s="134" t="s">
        <v>6490</v>
      </c>
      <c r="E56" s="135" t="str">
        <f>VLOOKUP(Table1432[[#This Row],[NUTS I]],Table1533[],2,FALSE)</f>
        <v>1</v>
      </c>
      <c r="F56" s="136" t="s">
        <v>214</v>
      </c>
      <c r="G56" s="135" t="str">
        <f>VLOOKUP(Table1432[[#This Row],[NUTS II 2011]],Table1634[],2,FALSE)</f>
        <v>16</v>
      </c>
      <c r="H56" s="134" t="s">
        <v>214</v>
      </c>
      <c r="I56" s="135" t="str">
        <f>VLOOKUP(Table1432[[#This Row],[NUTS II 2013]],Table162436[],2,FALSE)</f>
        <v>Centro_NUT2013</v>
      </c>
      <c r="J56" s="136" t="s">
        <v>6543</v>
      </c>
      <c r="K56" s="135" t="str">
        <f>VLOOKUP(Table1432[[#This Row],[NUTS III 2011]],Table1735[],2,FALSE)</f>
        <v>16B</v>
      </c>
      <c r="L56" s="131" t="s">
        <v>6543</v>
      </c>
      <c r="M56" s="135" t="str">
        <f>VLOOKUP(Table1432[[#This Row],[NUTS III 2013]],Table172537[],2,FALSE)</f>
        <v>16B</v>
      </c>
      <c r="N56" s="137">
        <v>1250</v>
      </c>
      <c r="O56" s="138">
        <v>3.57</v>
      </c>
      <c r="P56" s="139">
        <v>0</v>
      </c>
      <c r="Q56" s="140">
        <v>0</v>
      </c>
      <c r="R56" s="141" t="str">
        <f>CONCATENATE("010.01.04.05/2021/",Table1432[[#This Row],[CodINE Mun2011]])</f>
        <v>010.01.04.05/2021/1104</v>
      </c>
      <c r="AJ56" s="132" t="s">
        <v>443</v>
      </c>
      <c r="AK56" s="133" t="s">
        <v>442</v>
      </c>
      <c r="AS56" s="132" t="s">
        <v>280</v>
      </c>
      <c r="AT56" s="133" t="s">
        <v>6837</v>
      </c>
      <c r="AV56" s="145" t="s">
        <v>172</v>
      </c>
      <c r="AW56" s="133" t="s">
        <v>6927</v>
      </c>
    </row>
    <row r="57" spans="1:49" ht="38.25" x14ac:dyDescent="0.25">
      <c r="A57" s="145" t="s">
        <v>349</v>
      </c>
      <c r="B57" s="133" t="s">
        <v>6668</v>
      </c>
      <c r="C57" s="130" t="s">
        <v>6669</v>
      </c>
      <c r="D57" s="134" t="s">
        <v>6490</v>
      </c>
      <c r="E57" s="135" t="str">
        <f>VLOOKUP(Table1432[[#This Row],[NUTS I]],Table1533[],2,FALSE)</f>
        <v>1</v>
      </c>
      <c r="F57" s="136" t="s">
        <v>214</v>
      </c>
      <c r="G57" s="135" t="str">
        <f>VLOOKUP(Table1432[[#This Row],[NUTS II 2011]],Table1634[],2,FALSE)</f>
        <v>16</v>
      </c>
      <c r="H57" s="134" t="s">
        <v>214</v>
      </c>
      <c r="I57" s="135" t="str">
        <f>VLOOKUP(Table1432[[#This Row],[NUTS II 2013]],Table162436[],2,FALSE)</f>
        <v>Centro_NUT2013</v>
      </c>
      <c r="J57" s="136" t="s">
        <v>6543</v>
      </c>
      <c r="K57" s="135" t="str">
        <f>VLOOKUP(Table1432[[#This Row],[NUTS III 2011]],Table1735[],2,FALSE)</f>
        <v>16B</v>
      </c>
      <c r="L57" s="131" t="s">
        <v>6543</v>
      </c>
      <c r="M57" s="135" t="str">
        <f>VLOOKUP(Table1432[[#This Row],[NUTS III 2013]],Table172537[],2,FALSE)</f>
        <v>16B</v>
      </c>
      <c r="N57" s="137">
        <v>1250</v>
      </c>
      <c r="O57" s="138">
        <v>4.6900000000000004</v>
      </c>
      <c r="P57" s="139">
        <v>1</v>
      </c>
      <c r="Q57" s="146">
        <v>3</v>
      </c>
      <c r="R57" s="141" t="str">
        <f>CONCATENATE("010.01.04.05/2021/",Table1432[[#This Row],[CodINE Mun2011]])</f>
        <v>010.01.04.05/2021/1006</v>
      </c>
      <c r="AJ57" s="145" t="s">
        <v>445</v>
      </c>
      <c r="AK57" s="133" t="s">
        <v>444</v>
      </c>
      <c r="AS57" s="145" t="s">
        <v>281</v>
      </c>
      <c r="AT57" s="133" t="s">
        <v>48</v>
      </c>
      <c r="AV57" s="145" t="s">
        <v>173</v>
      </c>
      <c r="AW57" s="133" t="s">
        <v>6931</v>
      </c>
    </row>
    <row r="58" spans="1:49" ht="38.25" x14ac:dyDescent="0.25">
      <c r="A58" s="132" t="s">
        <v>6670</v>
      </c>
      <c r="B58" s="133" t="s">
        <v>6671</v>
      </c>
      <c r="C58" s="130" t="s">
        <v>6672</v>
      </c>
      <c r="D58" s="131" t="s">
        <v>6501</v>
      </c>
      <c r="E58" s="148" t="str">
        <f>VLOOKUP(Table1432[[#This Row],[NUTS I]],Table1533[],2,FALSE)</f>
        <v>2</v>
      </c>
      <c r="F58" s="136" t="s">
        <v>6501</v>
      </c>
      <c r="G58" s="135" t="str">
        <f>VLOOKUP(Table1432[[#This Row],[NUTS II 2011]],Table1634[],2,FALSE)</f>
        <v>20</v>
      </c>
      <c r="H58" s="134" t="s">
        <v>6501</v>
      </c>
      <c r="I58" s="135" t="str">
        <f>VLOOKUP(Table1432[[#This Row],[NUTS II 2013]],Table162436[],2,FALSE)</f>
        <v>Açores</v>
      </c>
      <c r="J58" s="136" t="s">
        <v>6501</v>
      </c>
      <c r="K58" s="135" t="str">
        <f>VLOOKUP(Table1432[[#This Row],[NUTS III 2011]],Table1735[],2,FALSE)</f>
        <v>200</v>
      </c>
      <c r="L58" s="136" t="s">
        <v>6501</v>
      </c>
      <c r="M58" s="135" t="str">
        <f>VLOOKUP(Table1432[[#This Row],[NUTS III 2013]],Table172537[],2,FALSE)</f>
        <v>200</v>
      </c>
      <c r="N58" s="137">
        <v>877</v>
      </c>
      <c r="O58" s="138">
        <v>3.95</v>
      </c>
      <c r="P58" s="139">
        <v>2</v>
      </c>
      <c r="Q58" s="140">
        <v>4</v>
      </c>
      <c r="R58" s="141" t="str">
        <f>CONCATENATE("010.01.04.05/2021/",Table1432[[#This Row],[CodINE Mun2011]])</f>
        <v>010.01.04.05/2021/4501</v>
      </c>
      <c r="AJ58" s="145" t="s">
        <v>446</v>
      </c>
      <c r="AK58" s="133" t="s">
        <v>70</v>
      </c>
      <c r="AS58" s="145" t="s">
        <v>366</v>
      </c>
      <c r="AT58" s="133" t="s">
        <v>6844</v>
      </c>
      <c r="AV58" s="145" t="s">
        <v>174</v>
      </c>
      <c r="AW58" s="133" t="s">
        <v>6937</v>
      </c>
    </row>
    <row r="59" spans="1:49" ht="38.25" x14ac:dyDescent="0.25">
      <c r="A59" s="132" t="s">
        <v>6673</v>
      </c>
      <c r="B59" s="133" t="s">
        <v>6674</v>
      </c>
      <c r="C59" s="130" t="s">
        <v>6675</v>
      </c>
      <c r="D59" s="131" t="s">
        <v>6510</v>
      </c>
      <c r="E59" s="148" t="str">
        <f>VLOOKUP(Table1432[[#This Row],[NUTS I]],Table1533[],2,FALSE)</f>
        <v>3</v>
      </c>
      <c r="F59" s="136" t="s">
        <v>6510</v>
      </c>
      <c r="G59" s="135" t="str">
        <f>VLOOKUP(Table1432[[#This Row],[NUTS II 2011]],Table1634[],2,FALSE)</f>
        <v>30</v>
      </c>
      <c r="H59" s="134" t="s">
        <v>6510</v>
      </c>
      <c r="I59" s="135" t="str">
        <f>VLOOKUP(Table1432[[#This Row],[NUTS II 2013]],Table162436[],2,FALSE)</f>
        <v>Madeira</v>
      </c>
      <c r="J59" s="136" t="s">
        <v>6510</v>
      </c>
      <c r="K59" s="135" t="str">
        <f>VLOOKUP(Table1432[[#This Row],[NUTS III 2011]],Table1735[],2,FALSE)</f>
        <v>300</v>
      </c>
      <c r="L59" s="136" t="s">
        <v>6510</v>
      </c>
      <c r="M59" s="135" t="str">
        <f>VLOOKUP(Table1432[[#This Row],[NUTS III 2013]],Table172537[],2,FALSE)</f>
        <v>300</v>
      </c>
      <c r="N59" s="137">
        <v>1565</v>
      </c>
      <c r="O59" s="138">
        <v>3.52</v>
      </c>
      <c r="P59" s="139">
        <v>0</v>
      </c>
      <c r="Q59" s="140">
        <v>0</v>
      </c>
      <c r="R59" s="141" t="str">
        <f>CONCATENATE("010.01.04.05/2021/",Table1432[[#This Row],[CodINE Mun2011]])</f>
        <v>010.01.04.05/2021/3101</v>
      </c>
      <c r="AJ59" s="132" t="s">
        <v>448</v>
      </c>
      <c r="AK59" s="133" t="s">
        <v>447</v>
      </c>
      <c r="AS59" s="132" t="s">
        <v>282</v>
      </c>
      <c r="AT59" s="133" t="s">
        <v>6846</v>
      </c>
      <c r="AV59" s="145" t="s">
        <v>175</v>
      </c>
      <c r="AW59" s="133" t="s">
        <v>45</v>
      </c>
    </row>
    <row r="60" spans="1:49" ht="38.25" x14ac:dyDescent="0.25">
      <c r="A60" s="145" t="s">
        <v>503</v>
      </c>
      <c r="B60" s="133" t="s">
        <v>6676</v>
      </c>
      <c r="C60" s="130" t="s">
        <v>6677</v>
      </c>
      <c r="D60" s="131" t="s">
        <v>6510</v>
      </c>
      <c r="E60" s="148" t="str">
        <f>VLOOKUP(Table1432[[#This Row],[NUTS I]],Table1533[],2,FALSE)</f>
        <v>3</v>
      </c>
      <c r="F60" s="136" t="s">
        <v>6510</v>
      </c>
      <c r="G60" s="135" t="str">
        <f>VLOOKUP(Table1432[[#This Row],[NUTS II 2011]],Table1634[],2,FALSE)</f>
        <v>30</v>
      </c>
      <c r="H60" s="134" t="s">
        <v>6510</v>
      </c>
      <c r="I60" s="135" t="str">
        <f>VLOOKUP(Table1432[[#This Row],[NUTS II 2013]],Table162436[],2,FALSE)</f>
        <v>Madeira</v>
      </c>
      <c r="J60" s="136" t="s">
        <v>6510</v>
      </c>
      <c r="K60" s="135" t="str">
        <f>VLOOKUP(Table1432[[#This Row],[NUTS III 2011]],Table1735[],2,FALSE)</f>
        <v>300</v>
      </c>
      <c r="L60" s="136" t="s">
        <v>6510</v>
      </c>
      <c r="M60" s="135" t="str">
        <f>VLOOKUP(Table1432[[#This Row],[NUTS III 2013]],Table172537[],2,FALSE)</f>
        <v>300</v>
      </c>
      <c r="N60" s="137">
        <v>1565</v>
      </c>
      <c r="O60" s="138">
        <v>4.18</v>
      </c>
      <c r="P60" s="139">
        <v>0</v>
      </c>
      <c r="Q60" s="146">
        <v>0</v>
      </c>
      <c r="R60" s="141" t="str">
        <f>CONCATENATE("010.01.04.05/2021/",Table1432[[#This Row],[CodINE Mun2011]])</f>
        <v>010.01.04.05/2021/3102</v>
      </c>
      <c r="AJ60" s="163" t="s">
        <v>5593</v>
      </c>
      <c r="AK60" s="164">
        <f>SUBTOTAL(103,Table16[CodINE Mun2011])</f>
        <v>58</v>
      </c>
      <c r="AS60" s="132" t="s">
        <v>367</v>
      </c>
      <c r="AT60" s="133" t="s">
        <v>6852</v>
      </c>
      <c r="AV60" s="132" t="s">
        <v>176</v>
      </c>
      <c r="AW60" s="133" t="s">
        <v>6951</v>
      </c>
    </row>
    <row r="61" spans="1:49" ht="38.25" x14ac:dyDescent="0.25">
      <c r="A61" s="132" t="s">
        <v>118</v>
      </c>
      <c r="B61" s="133" t="s">
        <v>6678</v>
      </c>
      <c r="C61" s="130" t="s">
        <v>6679</v>
      </c>
      <c r="D61" s="134" t="s">
        <v>6490</v>
      </c>
      <c r="E61" s="135" t="str">
        <f>VLOOKUP(Table1432[[#This Row],[NUTS I]],Table1533[],2,FALSE)</f>
        <v>1</v>
      </c>
      <c r="F61" s="136" t="s">
        <v>97</v>
      </c>
      <c r="G61" s="135" t="str">
        <f>VLOOKUP(Table1432[[#This Row],[NUTS II 2011]],Table1634[],2,FALSE)</f>
        <v>11</v>
      </c>
      <c r="H61" s="131" t="s">
        <v>97</v>
      </c>
      <c r="I61" s="135" t="str">
        <f>VLOOKUP(Table1432[[#This Row],[NUTS II 2013]],Table162436[],2,FALSE)</f>
        <v>Norte_NUT2013</v>
      </c>
      <c r="J61" s="136" t="s">
        <v>6595</v>
      </c>
      <c r="K61" s="135" t="str">
        <f>VLOOKUP(Table1432[[#This Row],[NUTS III 2011]],Table1735[],2,FALSE)</f>
        <v>111</v>
      </c>
      <c r="L61" s="134" t="s">
        <v>6521</v>
      </c>
      <c r="M61" s="135" t="str">
        <f>VLOOKUP(Table1432[[#This Row],[NUTS III 2013]],Table172537[],2,FALSE)</f>
        <v>111</v>
      </c>
      <c r="N61" s="137">
        <v>1042</v>
      </c>
      <c r="O61" s="138">
        <v>4.0599999999999996</v>
      </c>
      <c r="P61" s="139">
        <v>0</v>
      </c>
      <c r="Q61" s="140">
        <v>0</v>
      </c>
      <c r="R61" s="141" t="str">
        <f>CONCATENATE("010.01.04.05/2021/",Table1432[[#This Row],[CodINE Mun2011]])</f>
        <v>010.01.04.05/2021/1602</v>
      </c>
      <c r="AJ61" s="149"/>
      <c r="AK61" s="150"/>
      <c r="AS61" s="145" t="s">
        <v>284</v>
      </c>
      <c r="AT61" s="133" t="s">
        <v>283</v>
      </c>
      <c r="AV61" s="132" t="s">
        <v>177</v>
      </c>
      <c r="AW61" s="133" t="s">
        <v>6959</v>
      </c>
    </row>
    <row r="62" spans="1:49" ht="38.25" x14ac:dyDescent="0.25">
      <c r="A62" s="132" t="s">
        <v>403</v>
      </c>
      <c r="B62" s="133" t="s">
        <v>6680</v>
      </c>
      <c r="C62" s="130" t="s">
        <v>6681</v>
      </c>
      <c r="D62" s="134" t="s">
        <v>6490</v>
      </c>
      <c r="E62" s="135" t="str">
        <f>VLOOKUP(Table1432[[#This Row],[NUTS I]],Table1533[],2,FALSE)</f>
        <v>1</v>
      </c>
      <c r="F62" s="136" t="s">
        <v>387</v>
      </c>
      <c r="G62" s="135" t="str">
        <f>VLOOKUP(Table1432[[#This Row],[NUTS II 2011]],Table1634[],2,FALSE)</f>
        <v>18</v>
      </c>
      <c r="H62" s="131" t="s">
        <v>387</v>
      </c>
      <c r="I62" s="135" t="str">
        <f>VLOOKUP(Table1432[[#This Row],[NUTS II 2013]],Table162436[],2,FALSE)</f>
        <v>Alentejo_NUT2013</v>
      </c>
      <c r="J62" s="136" t="s">
        <v>6515</v>
      </c>
      <c r="K62" s="135" t="str">
        <f>VLOOKUP(Table1432[[#This Row],[NUTS III 2011]],Table1735[],2,FALSE)</f>
        <v>182</v>
      </c>
      <c r="L62" s="134" t="s">
        <v>6515</v>
      </c>
      <c r="M62" s="135" t="str">
        <f>VLOOKUP(Table1432[[#This Row],[NUTS III 2013]],Table172537[],2,FALSE)</f>
        <v>186</v>
      </c>
      <c r="N62" s="137">
        <v>616</v>
      </c>
      <c r="O62" s="138">
        <v>2.66</v>
      </c>
      <c r="P62" s="139">
        <v>4</v>
      </c>
      <c r="Q62" s="140">
        <v>26</v>
      </c>
      <c r="R62" s="141" t="str">
        <f>CONCATENATE("010.01.04.05/2021/",Table1432[[#This Row],[CodINE Mun2011]])</f>
        <v>010.01.04.05/2021/1204</v>
      </c>
      <c r="AJ62" s="153"/>
      <c r="AK62" s="154"/>
      <c r="AS62" s="145" t="s">
        <v>285</v>
      </c>
      <c r="AT62" s="133" t="s">
        <v>6862</v>
      </c>
      <c r="AV62" s="145" t="s">
        <v>178</v>
      </c>
      <c r="AW62" s="133" t="s">
        <v>53</v>
      </c>
    </row>
    <row r="63" spans="1:49" ht="38.25" x14ac:dyDescent="0.25">
      <c r="A63" s="132" t="s">
        <v>231</v>
      </c>
      <c r="B63" s="133" t="s">
        <v>230</v>
      </c>
      <c r="C63" s="130" t="s">
        <v>6682</v>
      </c>
      <c r="D63" s="134" t="s">
        <v>6490</v>
      </c>
      <c r="E63" s="135" t="str">
        <f>VLOOKUP(Table1432[[#This Row],[NUTS I]],Table1533[],2,FALSE)</f>
        <v>1</v>
      </c>
      <c r="F63" s="136" t="s">
        <v>214</v>
      </c>
      <c r="G63" s="135" t="str">
        <f>VLOOKUP(Table1432[[#This Row],[NUTS II 2011]],Table1634[],2,FALSE)</f>
        <v>16</v>
      </c>
      <c r="H63" s="134" t="s">
        <v>214</v>
      </c>
      <c r="I63" s="135" t="str">
        <f>VLOOKUP(Table1432[[#This Row],[NUTS II 2013]],Table162436[],2,FALSE)</f>
        <v>Centro_NUT2013</v>
      </c>
      <c r="J63" s="136" t="s">
        <v>6537</v>
      </c>
      <c r="K63" s="135" t="str">
        <f>VLOOKUP(Table1432[[#This Row],[NUTS III 2011]],Table1735[],2,FALSE)</f>
        <v>162</v>
      </c>
      <c r="L63" s="134" t="s">
        <v>6596</v>
      </c>
      <c r="M63" s="135" t="str">
        <f>VLOOKUP(Table1432[[#This Row],[NUTS III 2013]],Table172537[],2,FALSE)</f>
        <v>16E</v>
      </c>
      <c r="N63" s="137">
        <v>1051</v>
      </c>
      <c r="O63" s="138">
        <v>3.41</v>
      </c>
      <c r="P63" s="139">
        <v>16</v>
      </c>
      <c r="Q63" s="140">
        <v>32</v>
      </c>
      <c r="R63" s="141" t="str">
        <f>CONCATENATE("010.01.04.05/2021/",Table1432[[#This Row],[CodINE Mun2011]])</f>
        <v>010.01.04.05/2021/0602</v>
      </c>
      <c r="AJ63" s="158"/>
      <c r="AK63" s="158"/>
      <c r="AS63" s="132" t="s">
        <v>286</v>
      </c>
      <c r="AT63" s="133" t="s">
        <v>55</v>
      </c>
      <c r="AV63" s="145" t="s">
        <v>179</v>
      </c>
      <c r="AW63" s="133" t="s">
        <v>6963</v>
      </c>
    </row>
    <row r="64" spans="1:49" ht="38.25" x14ac:dyDescent="0.25">
      <c r="A64" s="145" t="s">
        <v>120</v>
      </c>
      <c r="B64" s="133" t="s">
        <v>119</v>
      </c>
      <c r="C64" s="130" t="s">
        <v>6683</v>
      </c>
      <c r="D64" s="134" t="s">
        <v>6490</v>
      </c>
      <c r="E64" s="135" t="str">
        <f>VLOOKUP(Table1432[[#This Row],[NUTS I]],Table1533[],2,FALSE)</f>
        <v>1</v>
      </c>
      <c r="F64" s="136" t="s">
        <v>97</v>
      </c>
      <c r="G64" s="135" t="str">
        <f>VLOOKUP(Table1432[[#This Row],[NUTS II 2011]],Table1634[],2,FALSE)</f>
        <v>11</v>
      </c>
      <c r="H64" s="131" t="s">
        <v>97</v>
      </c>
      <c r="I64" s="135" t="str">
        <f>VLOOKUP(Table1432[[#This Row],[NUTS II 2013]],Table162436[],2,FALSE)</f>
        <v>Norte_NUT2013</v>
      </c>
      <c r="J64" s="136" t="s">
        <v>6567</v>
      </c>
      <c r="K64" s="135" t="str">
        <f>VLOOKUP(Table1432[[#This Row],[NUTS III 2011]],Table1735[],2,FALSE)</f>
        <v>117</v>
      </c>
      <c r="L64" s="134" t="s">
        <v>6567</v>
      </c>
      <c r="M64" s="135" t="str">
        <f>VLOOKUP(Table1432[[#This Row],[NUTS III 2013]],Table172537[],2,FALSE)</f>
        <v>11D</v>
      </c>
      <c r="N64" s="137">
        <v>777</v>
      </c>
      <c r="O64" s="138">
        <v>3.23</v>
      </c>
      <c r="P64" s="139">
        <v>1</v>
      </c>
      <c r="Q64" s="146">
        <v>20</v>
      </c>
      <c r="R64" s="141" t="str">
        <f>CONCATENATE("010.01.04.05/2021/",Table1432[[#This Row],[CodINE Mun2011]])</f>
        <v>010.01.04.05/2021/0403</v>
      </c>
      <c r="AS64" s="145" t="s">
        <v>288</v>
      </c>
      <c r="AT64" s="133" t="s">
        <v>287</v>
      </c>
      <c r="AV64" s="132" t="s">
        <v>180</v>
      </c>
      <c r="AW64" s="133" t="s">
        <v>6978</v>
      </c>
    </row>
    <row r="65" spans="1:49" ht="38.25" x14ac:dyDescent="0.25">
      <c r="A65" s="145" t="s">
        <v>232</v>
      </c>
      <c r="B65" s="133" t="s">
        <v>6684</v>
      </c>
      <c r="C65" s="130" t="s">
        <v>6685</v>
      </c>
      <c r="D65" s="134" t="s">
        <v>6490</v>
      </c>
      <c r="E65" s="135" t="str">
        <f>VLOOKUP(Table1432[[#This Row],[NUTS I]],Table1533[],2,FALSE)</f>
        <v>1</v>
      </c>
      <c r="F65" s="136" t="s">
        <v>214</v>
      </c>
      <c r="G65" s="135" t="str">
        <f>VLOOKUP(Table1432[[#This Row],[NUTS II 2011]],Table1634[],2,FALSE)</f>
        <v>16</v>
      </c>
      <c r="H65" s="134" t="s">
        <v>214</v>
      </c>
      <c r="I65" s="135" t="str">
        <f>VLOOKUP(Table1432[[#This Row],[NUTS II 2013]],Table162436[],2,FALSE)</f>
        <v>Centro_NUT2013</v>
      </c>
      <c r="J65" s="136" t="s">
        <v>6508</v>
      </c>
      <c r="K65" s="135" t="str">
        <f>VLOOKUP(Table1432[[#This Row],[NUTS III 2011]],Table1735[],2,FALSE)</f>
        <v>165</v>
      </c>
      <c r="L65" s="131" t="s">
        <v>6509</v>
      </c>
      <c r="M65" s="135" t="str">
        <f>VLOOKUP(Table1432[[#This Row],[NUTS III 2013]],Table172537[],2,FALSE)</f>
        <v>16G</v>
      </c>
      <c r="N65" s="137">
        <v>1009</v>
      </c>
      <c r="O65" s="138">
        <v>2.78</v>
      </c>
      <c r="P65" s="139">
        <v>12</v>
      </c>
      <c r="Q65" s="146">
        <v>12</v>
      </c>
      <c r="R65" s="141" t="str">
        <f>CONCATENATE("010.01.04.05/2021/",Table1432[[#This Row],[CodINE Mun2011]])</f>
        <v>010.01.04.05/2021/1802</v>
      </c>
      <c r="AS65" s="132" t="s">
        <v>370</v>
      </c>
      <c r="AT65" s="133" t="s">
        <v>6866</v>
      </c>
      <c r="AV65" s="145" t="s">
        <v>181</v>
      </c>
      <c r="AW65" s="133" t="s">
        <v>6998</v>
      </c>
    </row>
    <row r="66" spans="1:49" ht="38.25" x14ac:dyDescent="0.25">
      <c r="A66" s="145" t="s">
        <v>351</v>
      </c>
      <c r="B66" s="133" t="s">
        <v>6686</v>
      </c>
      <c r="C66" s="130" t="s">
        <v>6687</v>
      </c>
      <c r="D66" s="134" t="s">
        <v>6490</v>
      </c>
      <c r="E66" s="135" t="str">
        <f>VLOOKUP(Table1432[[#This Row],[NUTS I]],Table1533[],2,FALSE)</f>
        <v>1</v>
      </c>
      <c r="F66" s="136" t="s">
        <v>387</v>
      </c>
      <c r="G66" s="135" t="str">
        <f>VLOOKUP(Table1432[[#This Row],[NUTS II 2011]],Table1634[],2,FALSE)</f>
        <v>18</v>
      </c>
      <c r="H66" s="131" t="s">
        <v>387</v>
      </c>
      <c r="I66" s="135" t="str">
        <f>VLOOKUP(Table1432[[#This Row],[NUTS II 2013]],Table162436[],2,FALSE)</f>
        <v>Alentejo_NUT2013</v>
      </c>
      <c r="J66" s="136" t="s">
        <v>6572</v>
      </c>
      <c r="K66" s="135" t="str">
        <f>VLOOKUP(Table1432[[#This Row],[NUTS III 2011]],Table1735[],2,FALSE)</f>
        <v>185</v>
      </c>
      <c r="L66" s="134" t="s">
        <v>6572</v>
      </c>
      <c r="M66" s="135" t="str">
        <f>VLOOKUP(Table1432[[#This Row],[NUTS III 2013]],Table172537[],2,FALSE)</f>
        <v>185</v>
      </c>
      <c r="N66" s="137">
        <v>929</v>
      </c>
      <c r="O66" s="138">
        <v>3.86</v>
      </c>
      <c r="P66" s="139">
        <v>19</v>
      </c>
      <c r="Q66" s="146">
        <v>23</v>
      </c>
      <c r="R66" s="141" t="str">
        <f>CONCATENATE("010.01.04.05/2021/",Table1432[[#This Row],[CodINE Mun2011]])</f>
        <v>010.01.04.05/2021/1406</v>
      </c>
      <c r="AS66" s="145" t="s">
        <v>289</v>
      </c>
      <c r="AT66" s="133" t="s">
        <v>54</v>
      </c>
      <c r="AV66" s="132" t="s">
        <v>182</v>
      </c>
      <c r="AW66" s="133" t="s">
        <v>7000</v>
      </c>
    </row>
    <row r="67" spans="1:49" ht="38.25" x14ac:dyDescent="0.25">
      <c r="A67" s="145" t="s">
        <v>352</v>
      </c>
      <c r="B67" s="133" t="s">
        <v>6688</v>
      </c>
      <c r="C67" s="130" t="s">
        <v>6689</v>
      </c>
      <c r="D67" s="134" t="s">
        <v>6490</v>
      </c>
      <c r="E67" s="135" t="str">
        <f>VLOOKUP(Table1432[[#This Row],[NUTS I]],Table1533[],2,FALSE)</f>
        <v>1</v>
      </c>
      <c r="F67" s="136" t="s">
        <v>359</v>
      </c>
      <c r="G67" s="135" t="str">
        <f>VLOOKUP(Table1432[[#This Row],[NUTS II 2011]],Table1634[],2,FALSE)</f>
        <v>17</v>
      </c>
      <c r="H67" s="131" t="s">
        <v>6512</v>
      </c>
      <c r="I67" s="135" t="str">
        <f>VLOOKUP(Table1432[[#This Row],[NUTS II 2013]],Table162436[],2,FALSE)</f>
        <v>AML</v>
      </c>
      <c r="J67" s="136" t="s">
        <v>6580</v>
      </c>
      <c r="K67" s="135" t="str">
        <f>VLOOKUP(Table1432[[#This Row],[NUTS III 2011]],Table1735[],2,FALSE)</f>
        <v>171</v>
      </c>
      <c r="L67" s="134" t="s">
        <v>6512</v>
      </c>
      <c r="M67" s="135" t="str">
        <f>VLOOKUP(Table1432[[#This Row],[NUTS III 2013]],Table172537[],2,FALSE)</f>
        <v>170</v>
      </c>
      <c r="N67" s="137">
        <v>3302</v>
      </c>
      <c r="O67" s="138">
        <v>10.56</v>
      </c>
      <c r="P67" s="139">
        <v>10</v>
      </c>
      <c r="Q67" s="146">
        <v>764</v>
      </c>
      <c r="R67" s="141" t="str">
        <f>CONCATENATE("010.01.04.05/2021/",Table1432[[#This Row],[CodINE Mun2011]])</f>
        <v>010.01.04.05/2021/1105</v>
      </c>
      <c r="AS67" s="132" t="s">
        <v>291</v>
      </c>
      <c r="AT67" s="133" t="s">
        <v>290</v>
      </c>
      <c r="AV67" s="132" t="s">
        <v>184</v>
      </c>
      <c r="AW67" s="133" t="s">
        <v>183</v>
      </c>
    </row>
    <row r="68" spans="1:49" ht="38.25" x14ac:dyDescent="0.25">
      <c r="A68" s="132" t="s">
        <v>233</v>
      </c>
      <c r="B68" s="133" t="s">
        <v>6690</v>
      </c>
      <c r="C68" s="130" t="s">
        <v>6691</v>
      </c>
      <c r="D68" s="134" t="s">
        <v>6490</v>
      </c>
      <c r="E68" s="135" t="str">
        <f>VLOOKUP(Table1432[[#This Row],[NUTS I]],Table1533[],2,FALSE)</f>
        <v>1</v>
      </c>
      <c r="F68" s="136" t="s">
        <v>214</v>
      </c>
      <c r="G68" s="135" t="str">
        <f>VLOOKUP(Table1432[[#This Row],[NUTS II 2011]],Table1634[],2,FALSE)</f>
        <v>16</v>
      </c>
      <c r="H68" s="134" t="s">
        <v>214</v>
      </c>
      <c r="I68" s="135" t="str">
        <f>VLOOKUP(Table1432[[#This Row],[NUTS II 2013]],Table162436[],2,FALSE)</f>
        <v>Centro_NUT2013</v>
      </c>
      <c r="J68" s="136" t="s">
        <v>6604</v>
      </c>
      <c r="K68" s="135" t="str">
        <f>VLOOKUP(Table1432[[#This Row],[NUTS III 2011]],Table1735[],2,FALSE)</f>
        <v>164</v>
      </c>
      <c r="L68" s="134" t="s">
        <v>6600</v>
      </c>
      <c r="M68" s="135" t="str">
        <f>VLOOKUP(Table1432[[#This Row],[NUTS III 2013]],Table172537[],2,FALSE)</f>
        <v>16F</v>
      </c>
      <c r="N68" s="137">
        <v>1020</v>
      </c>
      <c r="O68" s="138">
        <v>4.17</v>
      </c>
      <c r="P68" s="139">
        <v>0</v>
      </c>
      <c r="Q68" s="140">
        <v>0</v>
      </c>
      <c r="R68" s="141" t="str">
        <f>CONCATENATE("010.01.04.05/2021/",Table1432[[#This Row],[CodINE Mun2011]])</f>
        <v>010.01.04.05/2021/1007</v>
      </c>
      <c r="AS68" s="132" t="s">
        <v>292</v>
      </c>
      <c r="AT68" s="133" t="s">
        <v>6879</v>
      </c>
      <c r="AV68" s="145" t="s">
        <v>186</v>
      </c>
      <c r="AW68" s="133" t="s">
        <v>185</v>
      </c>
    </row>
    <row r="69" spans="1:49" ht="38.25" x14ac:dyDescent="0.25">
      <c r="A69" s="145" t="s">
        <v>235</v>
      </c>
      <c r="B69" s="133" t="s">
        <v>234</v>
      </c>
      <c r="C69" s="130" t="s">
        <v>6692</v>
      </c>
      <c r="D69" s="134" t="s">
        <v>6490</v>
      </c>
      <c r="E69" s="135" t="str">
        <f>VLOOKUP(Table1432[[#This Row],[NUTS I]],Table1533[],2,FALSE)</f>
        <v>1</v>
      </c>
      <c r="F69" s="136" t="s">
        <v>214</v>
      </c>
      <c r="G69" s="135" t="str">
        <f>VLOOKUP(Table1432[[#This Row],[NUTS II 2011]],Table1634[],2,FALSE)</f>
        <v>16</v>
      </c>
      <c r="H69" s="134" t="s">
        <v>214</v>
      </c>
      <c r="I69" s="135" t="str">
        <f>VLOOKUP(Table1432[[#This Row],[NUTS II 2013]],Table162436[],2,FALSE)</f>
        <v>Centro_NUT2013</v>
      </c>
      <c r="J69" s="136" t="s">
        <v>6551</v>
      </c>
      <c r="K69" s="135" t="str">
        <f>VLOOKUP(Table1432[[#This Row],[NUTS III 2011]],Table1735[],2,FALSE)</f>
        <v>169</v>
      </c>
      <c r="L69" s="134" t="s">
        <v>6553</v>
      </c>
      <c r="M69" s="135" t="str">
        <f>VLOOKUP(Table1432[[#This Row],[NUTS III 2013]],Table172537[],2,FALSE)</f>
        <v>16H</v>
      </c>
      <c r="N69" s="137">
        <v>886</v>
      </c>
      <c r="O69" s="138">
        <v>3.23</v>
      </c>
      <c r="P69" s="139">
        <v>1</v>
      </c>
      <c r="Q69" s="146">
        <v>7</v>
      </c>
      <c r="R69" s="141" t="str">
        <f>CONCATENATE("010.01.04.05/2021/",Table1432[[#This Row],[CodINE Mun2011]])</f>
        <v>010.01.04.05/2021/0502</v>
      </c>
      <c r="AS69" s="145" t="s">
        <v>294</v>
      </c>
      <c r="AT69" s="133" t="s">
        <v>293</v>
      </c>
      <c r="AV69" s="132" t="s">
        <v>187</v>
      </c>
      <c r="AW69" s="133" t="s">
        <v>7014</v>
      </c>
    </row>
    <row r="70" spans="1:49" ht="38.25" x14ac:dyDescent="0.25">
      <c r="A70" s="145" t="s">
        <v>121</v>
      </c>
      <c r="B70" s="133" t="s">
        <v>42</v>
      </c>
      <c r="C70" s="130" t="s">
        <v>6693</v>
      </c>
      <c r="D70" s="134" t="s">
        <v>6490</v>
      </c>
      <c r="E70" s="135" t="str">
        <f>VLOOKUP(Table1432[[#This Row],[NUTS I]],Table1533[],2,FALSE)</f>
        <v>1</v>
      </c>
      <c r="F70" s="136" t="s">
        <v>97</v>
      </c>
      <c r="G70" s="135" t="str">
        <f>VLOOKUP(Table1432[[#This Row],[NUTS II 2011]],Table1634[],2,FALSE)</f>
        <v>11</v>
      </c>
      <c r="H70" s="131" t="s">
        <v>97</v>
      </c>
      <c r="I70" s="135" t="str">
        <f>VLOOKUP(Table1432[[#This Row],[NUTS II 2013]],Table162436[],2,FALSE)</f>
        <v>Norte_NUT2013</v>
      </c>
      <c r="J70" s="136" t="s">
        <v>6618</v>
      </c>
      <c r="K70" s="135" t="str">
        <f>VLOOKUP(Table1432[[#This Row],[NUTS III 2011]],Table1735[],2,FALSE)</f>
        <v>115</v>
      </c>
      <c r="L70" s="134" t="s">
        <v>6606</v>
      </c>
      <c r="M70" s="135" t="str">
        <f>VLOOKUP(Table1432[[#This Row],[NUTS III 2013]],Table172537[],2,FALSE)</f>
        <v>11C</v>
      </c>
      <c r="N70" s="137">
        <v>893</v>
      </c>
      <c r="O70" s="138">
        <v>2.92</v>
      </c>
      <c r="P70" s="139">
        <v>0</v>
      </c>
      <c r="Q70" s="146">
        <v>0</v>
      </c>
      <c r="R70" s="141" t="str">
        <f>CONCATENATE("010.01.04.05/2021/",Table1432[[#This Row],[CodINE Mun2011]])</f>
        <v>010.01.04.05/2021/0106</v>
      </c>
      <c r="AS70" s="132" t="s">
        <v>295</v>
      </c>
      <c r="AT70" s="133" t="s">
        <v>6884</v>
      </c>
      <c r="AV70" s="145" t="s">
        <v>188</v>
      </c>
      <c r="AW70" s="133" t="s">
        <v>50</v>
      </c>
    </row>
    <row r="71" spans="1:49" ht="38.25" x14ac:dyDescent="0.25">
      <c r="A71" s="145" t="s">
        <v>404</v>
      </c>
      <c r="B71" s="133" t="s">
        <v>6694</v>
      </c>
      <c r="C71" s="130" t="s">
        <v>6695</v>
      </c>
      <c r="D71" s="134" t="s">
        <v>6490</v>
      </c>
      <c r="E71" s="135" t="str">
        <f>VLOOKUP(Table1432[[#This Row],[NUTS I]],Table1533[],2,FALSE)</f>
        <v>1</v>
      </c>
      <c r="F71" s="136" t="s">
        <v>387</v>
      </c>
      <c r="G71" s="135" t="str">
        <f>VLOOKUP(Table1432[[#This Row],[NUTS II 2011]],Table1634[],2,FALSE)</f>
        <v>18</v>
      </c>
      <c r="H71" s="131" t="s">
        <v>387</v>
      </c>
      <c r="I71" s="135" t="str">
        <f>VLOOKUP(Table1432[[#This Row],[NUTS II 2013]],Table162436[],2,FALSE)</f>
        <v>Alentejo_NUT2013</v>
      </c>
      <c r="J71" s="136" t="s">
        <v>6515</v>
      </c>
      <c r="K71" s="135" t="str">
        <f>VLOOKUP(Table1432[[#This Row],[NUTS III 2011]],Table1735[],2,FALSE)</f>
        <v>182</v>
      </c>
      <c r="L71" s="134" t="s">
        <v>6515</v>
      </c>
      <c r="M71" s="135" t="str">
        <f>VLOOKUP(Table1432[[#This Row],[NUTS III 2013]],Table172537[],2,FALSE)</f>
        <v>186</v>
      </c>
      <c r="N71" s="137">
        <v>616</v>
      </c>
      <c r="O71" s="138">
        <v>3.01</v>
      </c>
      <c r="P71" s="139">
        <v>0</v>
      </c>
      <c r="Q71" s="146">
        <v>0</v>
      </c>
      <c r="R71" s="141" t="str">
        <f>CONCATENATE("010.01.04.05/2021/",Table1432[[#This Row],[CodINE Mun2011]])</f>
        <v>010.01.04.05/2021/1205</v>
      </c>
      <c r="AS71" s="132" t="s">
        <v>297</v>
      </c>
      <c r="AT71" s="133" t="s">
        <v>296</v>
      </c>
      <c r="AV71" s="132" t="s">
        <v>189</v>
      </c>
      <c r="AW71" s="133" t="s">
        <v>7018</v>
      </c>
    </row>
    <row r="72" spans="1:49" ht="38.25" x14ac:dyDescent="0.25">
      <c r="A72" s="145" t="s">
        <v>236</v>
      </c>
      <c r="B72" s="133" t="s">
        <v>6696</v>
      </c>
      <c r="C72" s="130" t="s">
        <v>6697</v>
      </c>
      <c r="D72" s="134" t="s">
        <v>6490</v>
      </c>
      <c r="E72" s="135" t="str">
        <f>VLOOKUP(Table1432[[#This Row],[NUTS I]],Table1533[],2,FALSE)</f>
        <v>1</v>
      </c>
      <c r="F72" s="136" t="s">
        <v>214</v>
      </c>
      <c r="G72" s="135" t="str">
        <f>VLOOKUP(Table1432[[#This Row],[NUTS II 2011]],Table1634[],2,FALSE)</f>
        <v>16</v>
      </c>
      <c r="H72" s="134" t="s">
        <v>214</v>
      </c>
      <c r="I72" s="135" t="str">
        <f>VLOOKUP(Table1432[[#This Row],[NUTS II 2013]],Table162436[],2,FALSE)</f>
        <v>Centro_NUT2013</v>
      </c>
      <c r="J72" s="136" t="s">
        <v>6508</v>
      </c>
      <c r="K72" s="135" t="str">
        <f>VLOOKUP(Table1432[[#This Row],[NUTS III 2011]],Table1735[],2,FALSE)</f>
        <v>165</v>
      </c>
      <c r="L72" s="131" t="s">
        <v>6509</v>
      </c>
      <c r="M72" s="135" t="str">
        <f>VLOOKUP(Table1432[[#This Row],[NUTS III 2013]],Table172537[],2,FALSE)</f>
        <v>16G</v>
      </c>
      <c r="N72" s="137">
        <v>1009</v>
      </c>
      <c r="O72" s="138">
        <v>2.5099999999999998</v>
      </c>
      <c r="P72" s="139">
        <v>0</v>
      </c>
      <c r="Q72" s="140">
        <v>0</v>
      </c>
      <c r="R72" s="141" t="str">
        <f>CONCATENATE("010.01.04.05/2021/",Table1432[[#This Row],[CodINE Mun2011]])</f>
        <v>010.01.04.05/2021/1803</v>
      </c>
      <c r="AS72" s="132" t="s">
        <v>299</v>
      </c>
      <c r="AT72" s="133" t="s">
        <v>298</v>
      </c>
      <c r="AV72" s="132" t="s">
        <v>190</v>
      </c>
      <c r="AW72" s="133" t="s">
        <v>7020</v>
      </c>
    </row>
    <row r="73" spans="1:49" ht="38.25" x14ac:dyDescent="0.25">
      <c r="A73" s="132" t="s">
        <v>457</v>
      </c>
      <c r="B73" s="133" t="s">
        <v>456</v>
      </c>
      <c r="C73" s="130" t="s">
        <v>6698</v>
      </c>
      <c r="D73" s="134" t="s">
        <v>6490</v>
      </c>
      <c r="E73" s="135" t="str">
        <f>VLOOKUP(Table1432[[#This Row],[NUTS I]],Table1533[],2,FALSE)</f>
        <v>1</v>
      </c>
      <c r="F73" s="136" t="s">
        <v>449</v>
      </c>
      <c r="G73" s="135" t="str">
        <f>VLOOKUP(Table1432[[#This Row],[NUTS II 2011]],Table1634[],2,FALSE)</f>
        <v>15</v>
      </c>
      <c r="H73" s="131" t="s">
        <v>449</v>
      </c>
      <c r="I73" s="135" t="str">
        <f>VLOOKUP(Table1432[[#This Row],[NUTS II 2013]],Table162436[],2,FALSE)</f>
        <v>Algarve_NUT2013</v>
      </c>
      <c r="J73" s="136" t="s">
        <v>449</v>
      </c>
      <c r="K73" s="135">
        <f>VLOOKUP(Table1432[[#This Row],[NUTS III 2011]],Table1735[],2,FALSE)</f>
        <v>150</v>
      </c>
      <c r="L73" s="134" t="s">
        <v>449</v>
      </c>
      <c r="M73" s="135">
        <f>VLOOKUP(Table1432[[#This Row],[NUTS III 2013]],Table172537[],2,FALSE)</f>
        <v>150</v>
      </c>
      <c r="N73" s="137">
        <v>1109</v>
      </c>
      <c r="O73" s="138">
        <v>5.4</v>
      </c>
      <c r="P73" s="139">
        <v>0</v>
      </c>
      <c r="Q73" s="140">
        <v>0</v>
      </c>
      <c r="R73" s="141" t="str">
        <f>CONCATENATE("010.01.04.05/2021/",Table1432[[#This Row],[CodINE Mun2011]])</f>
        <v>010.01.04.05/2021/0804</v>
      </c>
      <c r="AS73" s="145" t="s">
        <v>372</v>
      </c>
      <c r="AT73" s="133" t="s">
        <v>6890</v>
      </c>
      <c r="AV73" s="132" t="s">
        <v>191</v>
      </c>
      <c r="AW73" s="133" t="s">
        <v>7022</v>
      </c>
    </row>
    <row r="74" spans="1:49" ht="38.25" x14ac:dyDescent="0.25">
      <c r="A74" s="132" t="s">
        <v>405</v>
      </c>
      <c r="B74" s="133" t="s">
        <v>62</v>
      </c>
      <c r="C74" s="130" t="s">
        <v>6699</v>
      </c>
      <c r="D74" s="134" t="s">
        <v>6490</v>
      </c>
      <c r="E74" s="135" t="str">
        <f>VLOOKUP(Table1432[[#This Row],[NUTS I]],Table1533[],2,FALSE)</f>
        <v>1</v>
      </c>
      <c r="F74" s="136" t="s">
        <v>387</v>
      </c>
      <c r="G74" s="135" t="str">
        <f>VLOOKUP(Table1432[[#This Row],[NUTS II 2011]],Table1634[],2,FALSE)</f>
        <v>18</v>
      </c>
      <c r="H74" s="131" t="s">
        <v>387</v>
      </c>
      <c r="I74" s="135" t="str">
        <f>VLOOKUP(Table1432[[#This Row],[NUTS II 2013]],Table162436[],2,FALSE)</f>
        <v>Alentejo_NUT2013</v>
      </c>
      <c r="J74" s="136" t="s">
        <v>6532</v>
      </c>
      <c r="K74" s="135" t="str">
        <f>VLOOKUP(Table1432[[#This Row],[NUTS III 2011]],Table1735[],2,FALSE)</f>
        <v>184</v>
      </c>
      <c r="L74" s="134" t="s">
        <v>6532</v>
      </c>
      <c r="M74" s="135" t="str">
        <f>VLOOKUP(Table1432[[#This Row],[NUTS III 2013]],Table172537[],2,FALSE)</f>
        <v>184</v>
      </c>
      <c r="N74" s="137">
        <v>656</v>
      </c>
      <c r="O74" s="138">
        <v>3.88</v>
      </c>
      <c r="P74" s="139">
        <v>0</v>
      </c>
      <c r="Q74" s="140">
        <v>0</v>
      </c>
      <c r="R74" s="141" t="str">
        <f>CONCATENATE("010.01.04.05/2021/",Table1432[[#This Row],[CodINE Mun2011]])</f>
        <v>010.01.04.05/2021/0206</v>
      </c>
      <c r="AS74" s="145" t="s">
        <v>301</v>
      </c>
      <c r="AT74" s="133" t="s">
        <v>300</v>
      </c>
      <c r="AV74" s="145" t="s">
        <v>192</v>
      </c>
      <c r="AW74" s="133" t="s">
        <v>7028</v>
      </c>
    </row>
    <row r="75" spans="1:49" ht="38.25" x14ac:dyDescent="0.25">
      <c r="A75" s="132" t="s">
        <v>238</v>
      </c>
      <c r="B75" s="133" t="s">
        <v>237</v>
      </c>
      <c r="C75" s="130" t="s">
        <v>6700</v>
      </c>
      <c r="D75" s="134" t="s">
        <v>6490</v>
      </c>
      <c r="E75" s="135" t="str">
        <f>VLOOKUP(Table1432[[#This Row],[NUTS I]],Table1533[],2,FALSE)</f>
        <v>1</v>
      </c>
      <c r="F75" s="136" t="s">
        <v>214</v>
      </c>
      <c r="G75" s="135" t="str">
        <f>VLOOKUP(Table1432[[#This Row],[NUTS II 2011]],Table1634[],2,FALSE)</f>
        <v>16</v>
      </c>
      <c r="H75" s="134" t="s">
        <v>214</v>
      </c>
      <c r="I75" s="135" t="str">
        <f>VLOOKUP(Table1432[[#This Row],[NUTS II 2013]],Table162436[],2,FALSE)</f>
        <v>Centro_NUT2013</v>
      </c>
      <c r="J75" s="136" t="s">
        <v>6549</v>
      </c>
      <c r="K75" s="135" t="str">
        <f>VLOOKUP(Table1432[[#This Row],[NUTS III 2011]],Table1735[],2,FALSE)</f>
        <v>168</v>
      </c>
      <c r="L75" s="131" t="s">
        <v>6559</v>
      </c>
      <c r="M75" s="135" t="str">
        <f>VLOOKUP(Table1432[[#This Row],[NUTS III 2013]],Table172537[],2,FALSE)</f>
        <v>16J</v>
      </c>
      <c r="N75" s="137">
        <v>730</v>
      </c>
      <c r="O75" s="138">
        <v>2.95</v>
      </c>
      <c r="P75" s="139">
        <v>3</v>
      </c>
      <c r="Q75" s="140">
        <v>26</v>
      </c>
      <c r="R75" s="141" t="str">
        <f>CONCATENATE("010.01.04.05/2021/",Table1432[[#This Row],[CodINE Mun2011]])</f>
        <v>010.01.04.05/2021/0903</v>
      </c>
      <c r="AS75" s="145" t="s">
        <v>302</v>
      </c>
      <c r="AT75" s="133" t="s">
        <v>6895</v>
      </c>
      <c r="AV75" s="132" t="s">
        <v>194</v>
      </c>
      <c r="AW75" s="133" t="s">
        <v>193</v>
      </c>
    </row>
    <row r="76" spans="1:49" ht="38.25" x14ac:dyDescent="0.25">
      <c r="A76" s="132" t="s">
        <v>123</v>
      </c>
      <c r="B76" s="133" t="s">
        <v>122</v>
      </c>
      <c r="C76" s="130" t="s">
        <v>6701</v>
      </c>
      <c r="D76" s="134" t="s">
        <v>6490</v>
      </c>
      <c r="E76" s="135" t="str">
        <f>VLOOKUP(Table1432[[#This Row],[NUTS I]],Table1533[],2,FALSE)</f>
        <v>1</v>
      </c>
      <c r="F76" s="136" t="s">
        <v>97</v>
      </c>
      <c r="G76" s="135" t="str">
        <f>VLOOKUP(Table1432[[#This Row],[NUTS II 2011]],Table1634[],2,FALSE)</f>
        <v>11</v>
      </c>
      <c r="H76" s="131" t="s">
        <v>97</v>
      </c>
      <c r="I76" s="135" t="str">
        <f>VLOOKUP(Table1432[[#This Row],[NUTS II 2013]],Table162436[],2,FALSE)</f>
        <v>Norte_NUT2013</v>
      </c>
      <c r="J76" s="136" t="s">
        <v>6618</v>
      </c>
      <c r="K76" s="135" t="str">
        <f>VLOOKUP(Table1432[[#This Row],[NUTS III 2011]],Table1735[],2,FALSE)</f>
        <v>115</v>
      </c>
      <c r="L76" s="134" t="s">
        <v>6606</v>
      </c>
      <c r="M76" s="135" t="str">
        <f>VLOOKUP(Table1432[[#This Row],[NUTS III 2013]],Table172537[],2,FALSE)</f>
        <v>11C</v>
      </c>
      <c r="N76" s="137">
        <v>893</v>
      </c>
      <c r="O76" s="138">
        <v>2.34</v>
      </c>
      <c r="P76" s="139">
        <v>0</v>
      </c>
      <c r="Q76" s="140">
        <v>0</v>
      </c>
      <c r="R76" s="141" t="str">
        <f>CONCATENATE("010.01.04.05/2021/",Table1432[[#This Row],[CodINE Mun2011]])</f>
        <v>010.01.04.05/2021/0305</v>
      </c>
      <c r="AS76" s="132" t="s">
        <v>303</v>
      </c>
      <c r="AT76" s="133" t="s">
        <v>6913</v>
      </c>
      <c r="AV76" s="145" t="s">
        <v>195</v>
      </c>
      <c r="AW76" s="133" t="s">
        <v>7037</v>
      </c>
    </row>
    <row r="77" spans="1:49" ht="38.25" x14ac:dyDescent="0.25">
      <c r="A77" s="132" t="s">
        <v>353</v>
      </c>
      <c r="B77" s="133" t="s">
        <v>6702</v>
      </c>
      <c r="C77" s="130" t="s">
        <v>6703</v>
      </c>
      <c r="D77" s="134" t="s">
        <v>6490</v>
      </c>
      <c r="E77" s="135" t="str">
        <f>VLOOKUP(Table1432[[#This Row],[NUTS I]],Table1533[],2,FALSE)</f>
        <v>1</v>
      </c>
      <c r="F77" s="136" t="s">
        <v>387</v>
      </c>
      <c r="G77" s="135" t="str">
        <f>VLOOKUP(Table1432[[#This Row],[NUTS II 2011]],Table1634[],2,FALSE)</f>
        <v>18</v>
      </c>
      <c r="H77" s="131" t="s">
        <v>387</v>
      </c>
      <c r="I77" s="135" t="str">
        <f>VLOOKUP(Table1432[[#This Row],[NUTS II 2013]],Table162436[],2,FALSE)</f>
        <v>Alentejo_NUT2013</v>
      </c>
      <c r="J77" s="136" t="s">
        <v>6572</v>
      </c>
      <c r="K77" s="135" t="str">
        <f>VLOOKUP(Table1432[[#This Row],[NUTS III 2011]],Table1735[],2,FALSE)</f>
        <v>185</v>
      </c>
      <c r="L77" s="134" t="s">
        <v>6572</v>
      </c>
      <c r="M77" s="135" t="str">
        <f>VLOOKUP(Table1432[[#This Row],[NUTS III 2013]],Table172537[],2,FALSE)</f>
        <v>185</v>
      </c>
      <c r="N77" s="137">
        <v>929</v>
      </c>
      <c r="O77" s="138">
        <v>4.08</v>
      </c>
      <c r="P77" s="139">
        <v>4</v>
      </c>
      <c r="Q77" s="140">
        <v>8</v>
      </c>
      <c r="R77" s="141" t="str">
        <f>CONCATENATE("010.01.04.05/2021/",Table1432[[#This Row],[CodINE Mun2011]])</f>
        <v>010.01.04.05/2021/1407</v>
      </c>
      <c r="AS77" s="145" t="s">
        <v>305</v>
      </c>
      <c r="AT77" s="133" t="s">
        <v>304</v>
      </c>
      <c r="AV77" s="145" t="s">
        <v>197</v>
      </c>
      <c r="AW77" s="133" t="s">
        <v>196</v>
      </c>
    </row>
    <row r="78" spans="1:49" ht="38.25" x14ac:dyDescent="0.25">
      <c r="A78" s="145" t="s">
        <v>124</v>
      </c>
      <c r="B78" s="133" t="s">
        <v>6704</v>
      </c>
      <c r="C78" s="130" t="s">
        <v>6705</v>
      </c>
      <c r="D78" s="134" t="s">
        <v>6490</v>
      </c>
      <c r="E78" s="135" t="str">
        <f>VLOOKUP(Table1432[[#This Row],[NUTS I]],Table1533[],2,FALSE)</f>
        <v>1</v>
      </c>
      <c r="F78" s="136" t="s">
        <v>97</v>
      </c>
      <c r="G78" s="135" t="str">
        <f>VLOOKUP(Table1432[[#This Row],[NUTS II 2011]],Table1634[],2,FALSE)</f>
        <v>11</v>
      </c>
      <c r="H78" s="131" t="s">
        <v>97</v>
      </c>
      <c r="I78" s="135" t="str">
        <f>VLOOKUP(Table1432[[#This Row],[NUTS II 2013]],Table162436[],2,FALSE)</f>
        <v>Norte_NUT2013</v>
      </c>
      <c r="J78" s="136" t="s">
        <v>6519</v>
      </c>
      <c r="K78" s="135" t="str">
        <f>VLOOKUP(Table1432[[#This Row],[NUTS III 2011]],Table1735[],2,FALSE)</f>
        <v>118</v>
      </c>
      <c r="L78" s="131" t="s">
        <v>6528</v>
      </c>
      <c r="M78" s="135" t="str">
        <f>VLOOKUP(Table1432[[#This Row],[NUTS III 2013]],Table172537[],2,FALSE)</f>
        <v>11B</v>
      </c>
      <c r="N78" s="137">
        <v>788</v>
      </c>
      <c r="O78" s="138">
        <v>3.78</v>
      </c>
      <c r="P78" s="139">
        <v>8</v>
      </c>
      <c r="Q78" s="146">
        <v>15</v>
      </c>
      <c r="R78" s="141" t="str">
        <f>CONCATENATE("010.01.04.05/2021/",Table1432[[#This Row],[CodINE Mun2011]])</f>
        <v>010.01.04.05/2021/1703</v>
      </c>
      <c r="AS78" s="132" t="s">
        <v>307</v>
      </c>
      <c r="AT78" s="133" t="s">
        <v>306</v>
      </c>
      <c r="AV78" s="132" t="s">
        <v>198</v>
      </c>
      <c r="AW78" s="133" t="s">
        <v>7048</v>
      </c>
    </row>
    <row r="79" spans="1:49" ht="38.25" x14ac:dyDescent="0.25">
      <c r="A79" s="145" t="s">
        <v>125</v>
      </c>
      <c r="B79" s="133" t="s">
        <v>6706</v>
      </c>
      <c r="C79" s="130" t="s">
        <v>6707</v>
      </c>
      <c r="D79" s="134" t="s">
        <v>6490</v>
      </c>
      <c r="E79" s="135" t="str">
        <f>VLOOKUP(Table1432[[#This Row],[NUTS I]],Table1533[],2,FALSE)</f>
        <v>1</v>
      </c>
      <c r="F79" s="136" t="s">
        <v>97</v>
      </c>
      <c r="G79" s="135" t="str">
        <f>VLOOKUP(Table1432[[#This Row],[NUTS II 2011]],Table1634[],2,FALSE)</f>
        <v>11</v>
      </c>
      <c r="H79" s="131" t="s">
        <v>97</v>
      </c>
      <c r="I79" s="135" t="str">
        <f>VLOOKUP(Table1432[[#This Row],[NUTS II 2013]],Table162436[],2,FALSE)</f>
        <v>Norte_NUT2013</v>
      </c>
      <c r="J79" s="136" t="s">
        <v>6618</v>
      </c>
      <c r="K79" s="135" t="str">
        <f>VLOOKUP(Table1432[[#This Row],[NUTS III 2011]],Table1735[],2,FALSE)</f>
        <v>115</v>
      </c>
      <c r="L79" s="134" t="s">
        <v>6606</v>
      </c>
      <c r="M79" s="135" t="str">
        <f>VLOOKUP(Table1432[[#This Row],[NUTS III 2013]],Table172537[],2,FALSE)</f>
        <v>11C</v>
      </c>
      <c r="N79" s="137">
        <v>893</v>
      </c>
      <c r="O79" s="138">
        <v>2.97</v>
      </c>
      <c r="P79" s="139">
        <v>1</v>
      </c>
      <c r="Q79" s="146">
        <v>20</v>
      </c>
      <c r="R79" s="141" t="str">
        <f>CONCATENATE("010.01.04.05/2021/",Table1432[[#This Row],[CodINE Mun2011]])</f>
        <v>010.01.04.05/2021/1804</v>
      </c>
      <c r="AS79" s="145" t="s">
        <v>308</v>
      </c>
      <c r="AT79" s="133" t="s">
        <v>6942</v>
      </c>
      <c r="AV79" s="145" t="s">
        <v>200</v>
      </c>
      <c r="AW79" s="133" t="s">
        <v>199</v>
      </c>
    </row>
    <row r="80" spans="1:49" ht="38.25" x14ac:dyDescent="0.25">
      <c r="A80" s="145" t="s">
        <v>240</v>
      </c>
      <c r="B80" s="133" t="s">
        <v>239</v>
      </c>
      <c r="C80" s="130" t="s">
        <v>6708</v>
      </c>
      <c r="D80" s="134" t="s">
        <v>6490</v>
      </c>
      <c r="E80" s="135" t="str">
        <f>VLOOKUP(Table1432[[#This Row],[NUTS I]],Table1533[],2,FALSE)</f>
        <v>1</v>
      </c>
      <c r="F80" s="136" t="s">
        <v>214</v>
      </c>
      <c r="G80" s="135" t="str">
        <f>VLOOKUP(Table1432[[#This Row],[NUTS II 2011]],Table1634[],2,FALSE)</f>
        <v>16</v>
      </c>
      <c r="H80" s="134" t="s">
        <v>214</v>
      </c>
      <c r="I80" s="135" t="str">
        <f>VLOOKUP(Table1432[[#This Row],[NUTS II 2013]],Table162436[],2,FALSE)</f>
        <v>Centro_NUT2013</v>
      </c>
      <c r="J80" s="136" t="s">
        <v>6537</v>
      </c>
      <c r="K80" s="135" t="str">
        <f>VLOOKUP(Table1432[[#This Row],[NUTS III 2011]],Table1735[],2,FALSE)</f>
        <v>162</v>
      </c>
      <c r="L80" s="134" t="s">
        <v>6596</v>
      </c>
      <c r="M80" s="135" t="str">
        <f>VLOOKUP(Table1432[[#This Row],[NUTS III 2013]],Table172537[],2,FALSE)</f>
        <v>16E</v>
      </c>
      <c r="N80" s="137">
        <v>1051</v>
      </c>
      <c r="O80" s="138">
        <v>5.76</v>
      </c>
      <c r="P80" s="139">
        <v>6</v>
      </c>
      <c r="Q80" s="146">
        <v>14</v>
      </c>
      <c r="R80" s="141" t="str">
        <f>CONCATENATE("010.01.04.05/2021/",Table1432[[#This Row],[CodINE Mun2011]])</f>
        <v>010.01.04.05/2021/0603</v>
      </c>
      <c r="AS80" s="132" t="s">
        <v>309</v>
      </c>
      <c r="AT80" s="133" t="s">
        <v>6965</v>
      </c>
      <c r="AV80" s="132" t="s">
        <v>202</v>
      </c>
      <c r="AW80" s="133" t="s">
        <v>201</v>
      </c>
    </row>
    <row r="81" spans="1:49" ht="38.25" x14ac:dyDescent="0.25">
      <c r="A81" s="132" t="s">
        <v>242</v>
      </c>
      <c r="B81" s="133" t="s">
        <v>241</v>
      </c>
      <c r="C81" s="130" t="s">
        <v>6709</v>
      </c>
      <c r="D81" s="134" t="s">
        <v>6490</v>
      </c>
      <c r="E81" s="135" t="str">
        <f>VLOOKUP(Table1432[[#This Row],[NUTS I]],Table1533[],2,FALSE)</f>
        <v>1</v>
      </c>
      <c r="F81" s="136" t="s">
        <v>214</v>
      </c>
      <c r="G81" s="135" t="str">
        <f>VLOOKUP(Table1432[[#This Row],[NUTS II 2011]],Table1634[],2,FALSE)</f>
        <v>16</v>
      </c>
      <c r="H81" s="134" t="s">
        <v>214</v>
      </c>
      <c r="I81" s="135" t="str">
        <f>VLOOKUP(Table1432[[#This Row],[NUTS II 2013]],Table162436[],2,FALSE)</f>
        <v>Centro_NUT2013</v>
      </c>
      <c r="J81" s="136" t="s">
        <v>6537</v>
      </c>
      <c r="K81" s="135" t="str">
        <f>VLOOKUP(Table1432[[#This Row],[NUTS III 2011]],Table1735[],2,FALSE)</f>
        <v>162</v>
      </c>
      <c r="L81" s="134" t="s">
        <v>6596</v>
      </c>
      <c r="M81" s="135" t="str">
        <f>VLOOKUP(Table1432[[#This Row],[NUTS III 2013]],Table172537[],2,FALSE)</f>
        <v>16E</v>
      </c>
      <c r="N81" s="137">
        <v>1051</v>
      </c>
      <c r="O81" s="138">
        <v>4.17</v>
      </c>
      <c r="P81" s="139">
        <v>0</v>
      </c>
      <c r="Q81" s="140">
        <v>0</v>
      </c>
      <c r="R81" s="141" t="str">
        <f>CONCATENATE("010.01.04.05/2021/",Table1432[[#This Row],[CodINE Mun2011]])</f>
        <v>010.01.04.05/2021/0604</v>
      </c>
      <c r="AS81" s="145" t="s">
        <v>376</v>
      </c>
      <c r="AT81" s="133" t="s">
        <v>6971</v>
      </c>
      <c r="AV81" s="132" t="s">
        <v>203</v>
      </c>
      <c r="AW81" s="133" t="s">
        <v>7052</v>
      </c>
    </row>
    <row r="82" spans="1:49" ht="38.25" x14ac:dyDescent="0.25">
      <c r="A82" s="132" t="s">
        <v>354</v>
      </c>
      <c r="B82" s="133" t="s">
        <v>6710</v>
      </c>
      <c r="C82" s="130" t="s">
        <v>6711</v>
      </c>
      <c r="D82" s="134" t="s">
        <v>6490</v>
      </c>
      <c r="E82" s="135" t="str">
        <f>VLOOKUP(Table1432[[#This Row],[NUTS I]],Table1533[],2,FALSE)</f>
        <v>1</v>
      </c>
      <c r="F82" s="136" t="s">
        <v>214</v>
      </c>
      <c r="G82" s="135" t="str">
        <f>VLOOKUP(Table1432[[#This Row],[NUTS II 2011]],Table1634[],2,FALSE)</f>
        <v>16</v>
      </c>
      <c r="H82" s="134" t="s">
        <v>214</v>
      </c>
      <c r="I82" s="135" t="str">
        <f>VLOOKUP(Table1432[[#This Row],[NUTS II 2013]],Table162436[],2,FALSE)</f>
        <v>Centro_NUT2013</v>
      </c>
      <c r="J82" s="136" t="s">
        <v>6491</v>
      </c>
      <c r="K82" s="135" t="str">
        <f>VLOOKUP(Table1432[[#This Row],[NUTS III 2011]],Table1735[],2,FALSE)</f>
        <v>16C</v>
      </c>
      <c r="L82" s="134" t="s">
        <v>6491</v>
      </c>
      <c r="M82" s="135" t="str">
        <f>VLOOKUP(Table1432[[#This Row],[NUTS III 2013]],Table172537[],2,FALSE)</f>
        <v>16I</v>
      </c>
      <c r="N82" s="137">
        <v>697</v>
      </c>
      <c r="O82" s="138">
        <v>3.67</v>
      </c>
      <c r="P82" s="139">
        <v>1</v>
      </c>
      <c r="Q82" s="140">
        <v>6</v>
      </c>
      <c r="R82" s="141" t="str">
        <f>CONCATENATE("010.01.04.05/2021/",Table1432[[#This Row],[CodINE Mun2011]])</f>
        <v>010.01.04.05/2021/1408</v>
      </c>
      <c r="AS82" s="145" t="s">
        <v>310</v>
      </c>
      <c r="AT82" s="133" t="s">
        <v>6973</v>
      </c>
      <c r="AV82" s="145" t="s">
        <v>204</v>
      </c>
      <c r="AW82" s="133" t="s">
        <v>7057</v>
      </c>
    </row>
    <row r="83" spans="1:49" ht="38.25" x14ac:dyDescent="0.25">
      <c r="A83" s="145" t="s">
        <v>355</v>
      </c>
      <c r="B83" s="133" t="s">
        <v>6712</v>
      </c>
      <c r="C83" s="130" t="s">
        <v>6713</v>
      </c>
      <c r="D83" s="134" t="s">
        <v>6490</v>
      </c>
      <c r="E83" s="135" t="str">
        <f>VLOOKUP(Table1432[[#This Row],[NUTS I]],Table1533[],2,FALSE)</f>
        <v>1</v>
      </c>
      <c r="F83" s="136" t="s">
        <v>387</v>
      </c>
      <c r="G83" s="135" t="str">
        <f>VLOOKUP(Table1432[[#This Row],[NUTS II 2011]],Table1634[],2,FALSE)</f>
        <v>18</v>
      </c>
      <c r="H83" s="131" t="s">
        <v>387</v>
      </c>
      <c r="I83" s="135" t="str">
        <f>VLOOKUP(Table1432[[#This Row],[NUTS II 2013]],Table162436[],2,FALSE)</f>
        <v>Alentejo_NUT2013</v>
      </c>
      <c r="J83" s="136" t="s">
        <v>6572</v>
      </c>
      <c r="K83" s="135" t="str">
        <f>VLOOKUP(Table1432[[#This Row],[NUTS III 2011]],Table1735[],2,FALSE)</f>
        <v>185</v>
      </c>
      <c r="L83" s="134" t="s">
        <v>6572</v>
      </c>
      <c r="M83" s="135" t="str">
        <f>VLOOKUP(Table1432[[#This Row],[NUTS III 2013]],Table172537[],2,FALSE)</f>
        <v>185</v>
      </c>
      <c r="N83" s="137">
        <v>929</v>
      </c>
      <c r="O83" s="138">
        <v>3.92</v>
      </c>
      <c r="P83" s="139">
        <v>8</v>
      </c>
      <c r="Q83" s="146">
        <v>105</v>
      </c>
      <c r="R83" s="141" t="str">
        <f>CONCATENATE("010.01.04.05/2021/",Table1432[[#This Row],[CodINE Mun2011]])</f>
        <v>010.01.04.05/2021/1409</v>
      </c>
      <c r="AS83" s="145" t="s">
        <v>312</v>
      </c>
      <c r="AT83" s="133" t="s">
        <v>311</v>
      </c>
      <c r="AV83" s="145" t="s">
        <v>205</v>
      </c>
      <c r="AW83" s="133" t="s">
        <v>7059</v>
      </c>
    </row>
    <row r="84" spans="1:49" ht="38.25" x14ac:dyDescent="0.25">
      <c r="A84" s="132" t="s">
        <v>484</v>
      </c>
      <c r="B84" s="133" t="s">
        <v>6714</v>
      </c>
      <c r="C84" s="130" t="s">
        <v>6715</v>
      </c>
      <c r="D84" s="131" t="s">
        <v>6501</v>
      </c>
      <c r="E84" s="148" t="str">
        <f>VLOOKUP(Table1432[[#This Row],[NUTS I]],Table1533[],2,FALSE)</f>
        <v>2</v>
      </c>
      <c r="F84" s="136" t="s">
        <v>6501</v>
      </c>
      <c r="G84" s="135" t="str">
        <f>VLOOKUP(Table1432[[#This Row],[NUTS II 2011]],Table1634[],2,FALSE)</f>
        <v>20</v>
      </c>
      <c r="H84" s="134" t="s">
        <v>6501</v>
      </c>
      <c r="I84" s="135" t="str">
        <f>VLOOKUP(Table1432[[#This Row],[NUTS II 2013]],Table162436[],2,FALSE)</f>
        <v>Açores</v>
      </c>
      <c r="J84" s="136" t="s">
        <v>6501</v>
      </c>
      <c r="K84" s="135" t="str">
        <f>VLOOKUP(Table1432[[#This Row],[NUTS III 2011]],Table1735[],2,FALSE)</f>
        <v>200</v>
      </c>
      <c r="L84" s="136" t="s">
        <v>6501</v>
      </c>
      <c r="M84" s="135" t="str">
        <f>VLOOKUP(Table1432[[#This Row],[NUTS III 2013]],Table172537[],2,FALSE)</f>
        <v>200</v>
      </c>
      <c r="N84" s="137">
        <v>877</v>
      </c>
      <c r="O84" s="138">
        <v>3.95</v>
      </c>
      <c r="P84" s="139">
        <v>0</v>
      </c>
      <c r="Q84" s="140">
        <v>0</v>
      </c>
      <c r="R84" s="141" t="str">
        <f>CONCATENATE("010.01.04.05/2021/",Table1432[[#This Row],[CodINE Mun2011]])</f>
        <v>010.01.04.05/2021/4901</v>
      </c>
      <c r="AS84" s="132" t="s">
        <v>314</v>
      </c>
      <c r="AT84" s="133" t="s">
        <v>313</v>
      </c>
      <c r="AV84" s="145" t="s">
        <v>207</v>
      </c>
      <c r="AW84" s="133" t="s">
        <v>206</v>
      </c>
    </row>
    <row r="85" spans="1:49" ht="38.25" x14ac:dyDescent="0.25">
      <c r="A85" s="145" t="s">
        <v>244</v>
      </c>
      <c r="B85" s="133" t="s">
        <v>243</v>
      </c>
      <c r="C85" s="130" t="s">
        <v>6716</v>
      </c>
      <c r="D85" s="134" t="s">
        <v>6490</v>
      </c>
      <c r="E85" s="135" t="str">
        <f>VLOOKUP(Table1432[[#This Row],[NUTS I]],Table1533[],2,FALSE)</f>
        <v>1</v>
      </c>
      <c r="F85" s="136" t="s">
        <v>214</v>
      </c>
      <c r="G85" s="135" t="str">
        <f>VLOOKUP(Table1432[[#This Row],[NUTS II 2011]],Table1634[],2,FALSE)</f>
        <v>16</v>
      </c>
      <c r="H85" s="134" t="s">
        <v>214</v>
      </c>
      <c r="I85" s="135" t="str">
        <f>VLOOKUP(Table1432[[#This Row],[NUTS II 2013]],Table162436[],2,FALSE)</f>
        <v>Centro_NUT2013</v>
      </c>
      <c r="J85" s="136" t="s">
        <v>6563</v>
      </c>
      <c r="K85" s="135" t="str">
        <f>VLOOKUP(Table1432[[#This Row],[NUTS III 2011]],Table1735[],2,FALSE)</f>
        <v>16A</v>
      </c>
      <c r="L85" s="131" t="s">
        <v>6559</v>
      </c>
      <c r="M85" s="135" t="str">
        <f>VLOOKUP(Table1432[[#This Row],[NUTS III 2013]],Table172537[],2,FALSE)</f>
        <v>16J</v>
      </c>
      <c r="N85" s="137">
        <v>730</v>
      </c>
      <c r="O85" s="138">
        <v>3.35</v>
      </c>
      <c r="P85" s="139">
        <v>0</v>
      </c>
      <c r="Q85" s="146">
        <v>0</v>
      </c>
      <c r="R85" s="141" t="str">
        <f>CONCATENATE("010.01.04.05/2021/",Table1432[[#This Row],[CodINE Mun2011]])</f>
        <v>010.01.04.05/2021/0503</v>
      </c>
      <c r="AS85" s="132" t="s">
        <v>315</v>
      </c>
      <c r="AT85" s="133" t="s">
        <v>52</v>
      </c>
      <c r="AV85" s="145" t="s">
        <v>209</v>
      </c>
      <c r="AW85" s="133" t="s">
        <v>208</v>
      </c>
    </row>
    <row r="86" spans="1:49" ht="38.25" x14ac:dyDescent="0.25">
      <c r="A86" s="132" t="s">
        <v>406</v>
      </c>
      <c r="B86" s="133" t="s">
        <v>6717</v>
      </c>
      <c r="C86" s="130" t="s">
        <v>6718</v>
      </c>
      <c r="D86" s="134" t="s">
        <v>6490</v>
      </c>
      <c r="E86" s="135" t="str">
        <f>VLOOKUP(Table1432[[#This Row],[NUTS I]],Table1533[],2,FALSE)</f>
        <v>1</v>
      </c>
      <c r="F86" s="136" t="s">
        <v>387</v>
      </c>
      <c r="G86" s="135" t="str">
        <f>VLOOKUP(Table1432[[#This Row],[NUTS II 2011]],Table1634[],2,FALSE)</f>
        <v>18</v>
      </c>
      <c r="H86" s="131" t="s">
        <v>387</v>
      </c>
      <c r="I86" s="135" t="str">
        <f>VLOOKUP(Table1432[[#This Row],[NUTS II 2013]],Table162436[],2,FALSE)</f>
        <v>Alentejo_NUT2013</v>
      </c>
      <c r="J86" s="136" t="s">
        <v>6515</v>
      </c>
      <c r="K86" s="135" t="str">
        <f>VLOOKUP(Table1432[[#This Row],[NUTS III 2011]],Table1735[],2,FALSE)</f>
        <v>182</v>
      </c>
      <c r="L86" s="134" t="s">
        <v>6515</v>
      </c>
      <c r="M86" s="135" t="str">
        <f>VLOOKUP(Table1432[[#This Row],[NUTS III 2013]],Table172537[],2,FALSE)</f>
        <v>186</v>
      </c>
      <c r="N86" s="137">
        <v>616</v>
      </c>
      <c r="O86" s="138">
        <v>3.01</v>
      </c>
      <c r="P86" s="139">
        <v>3</v>
      </c>
      <c r="Q86" s="140">
        <v>18</v>
      </c>
      <c r="R86" s="141" t="str">
        <f>CONCATENATE("010.01.04.05/2021/",Table1432[[#This Row],[CodINE Mun2011]])</f>
        <v>010.01.04.05/2021/1206</v>
      </c>
      <c r="AS86" s="132" t="s">
        <v>381</v>
      </c>
      <c r="AT86" s="133" t="s">
        <v>6992</v>
      </c>
      <c r="AV86" s="145" t="s">
        <v>211</v>
      </c>
      <c r="AW86" s="133" t="s">
        <v>210</v>
      </c>
    </row>
    <row r="87" spans="1:49" ht="38.25" x14ac:dyDescent="0.25">
      <c r="A87" s="145" t="s">
        <v>407</v>
      </c>
      <c r="B87" s="133" t="s">
        <v>63</v>
      </c>
      <c r="C87" s="130" t="s">
        <v>6719</v>
      </c>
      <c r="D87" s="134" t="s">
        <v>6490</v>
      </c>
      <c r="E87" s="135" t="str">
        <f>VLOOKUP(Table1432[[#This Row],[NUTS I]],Table1533[],2,FALSE)</f>
        <v>1</v>
      </c>
      <c r="F87" s="136" t="s">
        <v>387</v>
      </c>
      <c r="G87" s="135" t="str">
        <f>VLOOKUP(Table1432[[#This Row],[NUTS II 2011]],Table1634[],2,FALSE)</f>
        <v>18</v>
      </c>
      <c r="H87" s="131" t="s">
        <v>387</v>
      </c>
      <c r="I87" s="135" t="str">
        <f>VLOOKUP(Table1432[[#This Row],[NUTS II 2013]],Table162436[],2,FALSE)</f>
        <v>Alentejo_NUT2013</v>
      </c>
      <c r="J87" s="136" t="s">
        <v>6532</v>
      </c>
      <c r="K87" s="135" t="str">
        <f>VLOOKUP(Table1432[[#This Row],[NUTS III 2011]],Table1735[],2,FALSE)</f>
        <v>184</v>
      </c>
      <c r="L87" s="134" t="s">
        <v>6532</v>
      </c>
      <c r="M87" s="135" t="str">
        <f>VLOOKUP(Table1432[[#This Row],[NUTS III 2013]],Table172537[],2,FALSE)</f>
        <v>184</v>
      </c>
      <c r="N87" s="137">
        <v>656</v>
      </c>
      <c r="O87" s="138">
        <v>3.88</v>
      </c>
      <c r="P87" s="139">
        <v>1</v>
      </c>
      <c r="Q87" s="146">
        <v>4</v>
      </c>
      <c r="R87" s="141" t="str">
        <f>CONCATENATE("010.01.04.05/2021/",Table1432[[#This Row],[CodINE Mun2011]])</f>
        <v>010.01.04.05/2021/0207</v>
      </c>
      <c r="AS87" s="145" t="s">
        <v>317</v>
      </c>
      <c r="AT87" s="133" t="s">
        <v>316</v>
      </c>
      <c r="AV87" s="132" t="s">
        <v>213</v>
      </c>
      <c r="AW87" s="133" t="s">
        <v>212</v>
      </c>
    </row>
    <row r="88" spans="1:49" ht="38.25" x14ac:dyDescent="0.25">
      <c r="A88" s="145" t="s">
        <v>408</v>
      </c>
      <c r="B88" s="133" t="s">
        <v>6720</v>
      </c>
      <c r="C88" s="130" t="s">
        <v>6721</v>
      </c>
      <c r="D88" s="134" t="s">
        <v>6490</v>
      </c>
      <c r="E88" s="135" t="str">
        <f>VLOOKUP(Table1432[[#This Row],[NUTS I]],Table1533[],2,FALSE)</f>
        <v>1</v>
      </c>
      <c r="F88" s="136" t="s">
        <v>387</v>
      </c>
      <c r="G88" s="135" t="str">
        <f>VLOOKUP(Table1432[[#This Row],[NUTS II 2011]],Table1634[],2,FALSE)</f>
        <v>18</v>
      </c>
      <c r="H88" s="131" t="s">
        <v>387</v>
      </c>
      <c r="I88" s="135" t="str">
        <f>VLOOKUP(Table1432[[#This Row],[NUTS II 2013]],Table162436[],2,FALSE)</f>
        <v>Alentejo_NUT2013</v>
      </c>
      <c r="J88" s="136" t="s">
        <v>6515</v>
      </c>
      <c r="K88" s="135" t="str">
        <f>VLOOKUP(Table1432[[#This Row],[NUTS III 2011]],Table1735[],2,FALSE)</f>
        <v>182</v>
      </c>
      <c r="L88" s="134" t="s">
        <v>6515</v>
      </c>
      <c r="M88" s="135" t="str">
        <f>VLOOKUP(Table1432[[#This Row],[NUTS III 2013]],Table172537[],2,FALSE)</f>
        <v>186</v>
      </c>
      <c r="N88" s="137">
        <v>616</v>
      </c>
      <c r="O88" s="138">
        <v>3.33</v>
      </c>
      <c r="P88" s="139">
        <v>6</v>
      </c>
      <c r="Q88" s="146">
        <v>34</v>
      </c>
      <c r="R88" s="141" t="str">
        <f>CONCATENATE("010.01.04.05/2021/",Table1432[[#This Row],[CodINE Mun2011]])</f>
        <v>010.01.04.05/2021/1207</v>
      </c>
      <c r="AS88" s="132" t="s">
        <v>319</v>
      </c>
      <c r="AT88" s="133" t="s">
        <v>318</v>
      </c>
      <c r="AV88" s="168" t="s">
        <v>5593</v>
      </c>
      <c r="AW88" s="150">
        <f>SUBTOTAL(103,Table1621[CodINE Mun2011])</f>
        <v>86</v>
      </c>
    </row>
    <row r="89" spans="1:49" ht="38.25" x14ac:dyDescent="0.25">
      <c r="A89" s="145" t="s">
        <v>356</v>
      </c>
      <c r="B89" s="133" t="s">
        <v>6722</v>
      </c>
      <c r="C89" s="130" t="s">
        <v>6723</v>
      </c>
      <c r="D89" s="134" t="s">
        <v>6490</v>
      </c>
      <c r="E89" s="135" t="str">
        <f>VLOOKUP(Table1432[[#This Row],[NUTS I]],Table1533[],2,FALSE)</f>
        <v>1</v>
      </c>
      <c r="F89" s="136" t="s">
        <v>214</v>
      </c>
      <c r="G89" s="135" t="str">
        <f>VLOOKUP(Table1432[[#This Row],[NUTS II 2011]],Table1634[],2,FALSE)</f>
        <v>16</v>
      </c>
      <c r="H89" s="134" t="s">
        <v>214</v>
      </c>
      <c r="I89" s="135" t="str">
        <f>VLOOKUP(Table1432[[#This Row],[NUTS II 2013]],Table162436[],2,FALSE)</f>
        <v>Centro_NUT2013</v>
      </c>
      <c r="J89" s="136" t="s">
        <v>6491</v>
      </c>
      <c r="K89" s="135" t="str">
        <f>VLOOKUP(Table1432[[#This Row],[NUTS III 2011]],Table1735[],2,FALSE)</f>
        <v>16C</v>
      </c>
      <c r="L89" s="134" t="s">
        <v>6491</v>
      </c>
      <c r="M89" s="135" t="str">
        <f>VLOOKUP(Table1432[[#This Row],[NUTS III 2013]],Table172537[],2,FALSE)</f>
        <v>16I</v>
      </c>
      <c r="N89" s="137">
        <v>697</v>
      </c>
      <c r="O89" s="138">
        <v>3.93</v>
      </c>
      <c r="P89" s="139">
        <v>0</v>
      </c>
      <c r="Q89" s="146">
        <v>0</v>
      </c>
      <c r="R89" s="141" t="str">
        <f>CONCATENATE("010.01.04.05/2021/",Table1432[[#This Row],[CodINE Mun2011]])</f>
        <v>010.01.04.05/2021/1410</v>
      </c>
      <c r="AS89" s="145" t="s">
        <v>382</v>
      </c>
      <c r="AT89" s="133" t="s">
        <v>7004</v>
      </c>
      <c r="AV89" s="149"/>
      <c r="AW89" s="150"/>
    </row>
    <row r="90" spans="1:49" ht="38.25" x14ac:dyDescent="0.25">
      <c r="A90" s="145" t="s">
        <v>126</v>
      </c>
      <c r="B90" s="133" t="s">
        <v>43</v>
      </c>
      <c r="C90" s="130" t="s">
        <v>6724</v>
      </c>
      <c r="D90" s="134" t="s">
        <v>6490</v>
      </c>
      <c r="E90" s="135" t="str">
        <f>VLOOKUP(Table1432[[#This Row],[NUTS I]],Table1533[],2,FALSE)</f>
        <v>1</v>
      </c>
      <c r="F90" s="136" t="s">
        <v>97</v>
      </c>
      <c r="G90" s="135" t="str">
        <f>VLOOKUP(Table1432[[#This Row],[NUTS II 2011]],Table1634[],2,FALSE)</f>
        <v>11</v>
      </c>
      <c r="H90" s="131" t="s">
        <v>97</v>
      </c>
      <c r="I90" s="135" t="str">
        <f>VLOOKUP(Table1432[[#This Row],[NUTS II 2013]],Table162436[],2,FALSE)</f>
        <v>Norte_NUT2013</v>
      </c>
      <c r="J90" s="136" t="s">
        <v>6584</v>
      </c>
      <c r="K90" s="135" t="str">
        <f>VLOOKUP(Table1432[[#This Row],[NUTS III 2011]],Table1735[],2,FALSE)</f>
        <v>114</v>
      </c>
      <c r="L90" s="131" t="s">
        <v>6539</v>
      </c>
      <c r="M90" s="135" t="str">
        <f>VLOOKUP(Table1432[[#This Row],[NUTS III 2013]],Table172537[],2,FALSE)</f>
        <v>11A</v>
      </c>
      <c r="N90" s="137">
        <v>2040</v>
      </c>
      <c r="O90" s="138">
        <v>5.76</v>
      </c>
      <c r="P90" s="139">
        <v>41</v>
      </c>
      <c r="Q90" s="146">
        <v>84</v>
      </c>
      <c r="R90" s="141" t="str">
        <f>CONCATENATE("010.01.04.05/2021/",Table1432[[#This Row],[CodINE Mun2011]])</f>
        <v>010.01.04.05/2021/0107</v>
      </c>
      <c r="AS90" s="132" t="s">
        <v>320</v>
      </c>
      <c r="AT90" s="133" t="s">
        <v>7006</v>
      </c>
      <c r="AV90" s="153"/>
      <c r="AW90" s="154"/>
    </row>
    <row r="91" spans="1:49" ht="38.25" x14ac:dyDescent="0.25">
      <c r="A91" s="145" t="s">
        <v>128</v>
      </c>
      <c r="B91" s="133" t="s">
        <v>127</v>
      </c>
      <c r="C91" s="130" t="s">
        <v>6725</v>
      </c>
      <c r="D91" s="134" t="s">
        <v>6490</v>
      </c>
      <c r="E91" s="135" t="str">
        <f>VLOOKUP(Table1432[[#This Row],[NUTS I]],Table1533[],2,FALSE)</f>
        <v>1</v>
      </c>
      <c r="F91" s="136" t="s">
        <v>97</v>
      </c>
      <c r="G91" s="135" t="str">
        <f>VLOOKUP(Table1432[[#This Row],[NUTS II 2011]],Table1634[],2,FALSE)</f>
        <v>11</v>
      </c>
      <c r="H91" s="131" t="s">
        <v>97</v>
      </c>
      <c r="I91" s="135" t="str">
        <f>VLOOKUP(Table1432[[#This Row],[NUTS II 2013]],Table162436[],2,FALSE)</f>
        <v>Norte_NUT2013</v>
      </c>
      <c r="J91" s="136" t="s">
        <v>6557</v>
      </c>
      <c r="K91" s="135" t="str">
        <f>VLOOKUP(Table1432[[#This Row],[NUTS III 2011]],Table1735[],2,FALSE)</f>
        <v>112</v>
      </c>
      <c r="L91" s="131" t="s">
        <v>6557</v>
      </c>
      <c r="M91" s="135" t="str">
        <f>VLOOKUP(Table1432[[#This Row],[NUTS III 2013]],Table172537[],2,FALSE)</f>
        <v>112</v>
      </c>
      <c r="N91" s="137">
        <v>1154</v>
      </c>
      <c r="O91" s="138">
        <v>4.74</v>
      </c>
      <c r="P91" s="139">
        <v>5</v>
      </c>
      <c r="Q91" s="146">
        <v>8</v>
      </c>
      <c r="R91" s="141" t="str">
        <f>CONCATENATE("010.01.04.05/2021/",Table1432[[#This Row],[CodINE Mun2011]])</f>
        <v>010.01.04.05/2021/0306</v>
      </c>
      <c r="AS91" s="132" t="s">
        <v>383</v>
      </c>
      <c r="AT91" s="133" t="s">
        <v>7009</v>
      </c>
      <c r="AV91" s="158"/>
      <c r="AW91" s="158"/>
    </row>
    <row r="92" spans="1:49" ht="38.25" x14ac:dyDescent="0.25">
      <c r="A92" s="145" t="s">
        <v>245</v>
      </c>
      <c r="B92" s="133" t="s">
        <v>44</v>
      </c>
      <c r="C92" s="130" t="s">
        <v>6726</v>
      </c>
      <c r="D92" s="134" t="s">
        <v>6490</v>
      </c>
      <c r="E92" s="135" t="str">
        <f>VLOOKUP(Table1432[[#This Row],[NUTS I]],Table1533[],2,FALSE)</f>
        <v>1</v>
      </c>
      <c r="F92" s="136" t="s">
        <v>214</v>
      </c>
      <c r="G92" s="135" t="str">
        <f>VLOOKUP(Table1432[[#This Row],[NUTS II 2011]],Table1634[],2,FALSE)</f>
        <v>16</v>
      </c>
      <c r="H92" s="134" t="s">
        <v>214</v>
      </c>
      <c r="I92" s="135" t="str">
        <f>VLOOKUP(Table1432[[#This Row],[NUTS II 2013]],Table162436[],2,FALSE)</f>
        <v>Centro_NUT2013</v>
      </c>
      <c r="J92" s="136" t="s">
        <v>6499</v>
      </c>
      <c r="K92" s="135" t="str">
        <f>VLOOKUP(Table1432[[#This Row],[NUTS III 2011]],Table1735[],2,FALSE)</f>
        <v>161</v>
      </c>
      <c r="L92" s="134" t="s">
        <v>6500</v>
      </c>
      <c r="M92" s="135" t="str">
        <f>VLOOKUP(Table1432[[#This Row],[NUTS III 2013]],Table172537[],2,FALSE)</f>
        <v>16D</v>
      </c>
      <c r="N92" s="137">
        <v>1231</v>
      </c>
      <c r="O92" s="138">
        <v>3.94</v>
      </c>
      <c r="P92" s="139">
        <v>2</v>
      </c>
      <c r="Q92" s="146">
        <v>127</v>
      </c>
      <c r="R92" s="141" t="str">
        <f>CONCATENATE("010.01.04.05/2021/",Table1432[[#This Row],[CodINE Mun2011]])</f>
        <v>010.01.04.05/2021/0108</v>
      </c>
      <c r="AS92" s="145" t="s">
        <v>384</v>
      </c>
      <c r="AT92" s="133" t="s">
        <v>7011</v>
      </c>
    </row>
    <row r="93" spans="1:49" ht="38.25" x14ac:dyDescent="0.25">
      <c r="A93" s="132" t="s">
        <v>410</v>
      </c>
      <c r="B93" s="133" t="s">
        <v>409</v>
      </c>
      <c r="C93" s="130" t="s">
        <v>6727</v>
      </c>
      <c r="D93" s="134" t="s">
        <v>6490</v>
      </c>
      <c r="E93" s="135" t="str">
        <f>VLOOKUP(Table1432[[#This Row],[NUTS I]],Table1533[],2,FALSE)</f>
        <v>1</v>
      </c>
      <c r="F93" s="136" t="s">
        <v>387</v>
      </c>
      <c r="G93" s="135" t="str">
        <f>VLOOKUP(Table1432[[#This Row],[NUTS II 2011]],Table1634[],2,FALSE)</f>
        <v>18</v>
      </c>
      <c r="H93" s="131" t="s">
        <v>387</v>
      </c>
      <c r="I93" s="135" t="str">
        <f>VLOOKUP(Table1432[[#This Row],[NUTS II 2013]],Table162436[],2,FALSE)</f>
        <v>Alentejo_NUT2013</v>
      </c>
      <c r="J93" s="136" t="s">
        <v>6494</v>
      </c>
      <c r="K93" s="135" t="str">
        <f>VLOOKUP(Table1432[[#This Row],[NUTS III 2011]],Table1735[],2,FALSE)</f>
        <v>183</v>
      </c>
      <c r="L93" s="134" t="s">
        <v>6494</v>
      </c>
      <c r="M93" s="135" t="str">
        <f>VLOOKUP(Table1432[[#This Row],[NUTS III 2013]],Table172537[],2,FALSE)</f>
        <v>187</v>
      </c>
      <c r="N93" s="137">
        <v>811</v>
      </c>
      <c r="O93" s="138">
        <v>3.29</v>
      </c>
      <c r="P93" s="139">
        <v>0</v>
      </c>
      <c r="Q93" s="139">
        <v>0</v>
      </c>
      <c r="R93" s="141" t="str">
        <f>CONCATENATE("010.01.04.05/2021/",Table1432[[#This Row],[CodINE Mun2011]])</f>
        <v>010.01.04.05/2021/0704</v>
      </c>
      <c r="AS93" s="132" t="s">
        <v>322</v>
      </c>
      <c r="AT93" s="133" t="s">
        <v>321</v>
      </c>
    </row>
    <row r="94" spans="1:49" ht="38.25" x14ac:dyDescent="0.25">
      <c r="A94" s="145" t="s">
        <v>412</v>
      </c>
      <c r="B94" s="133" t="s">
        <v>411</v>
      </c>
      <c r="C94" s="130" t="s">
        <v>6728</v>
      </c>
      <c r="D94" s="134" t="s">
        <v>6490</v>
      </c>
      <c r="E94" s="135" t="str">
        <f>VLOOKUP(Table1432[[#This Row],[NUTS I]],Table1533[],2,FALSE)</f>
        <v>1</v>
      </c>
      <c r="F94" s="136" t="s">
        <v>387</v>
      </c>
      <c r="G94" s="135" t="str">
        <f>VLOOKUP(Table1432[[#This Row],[NUTS II 2011]],Table1634[],2,FALSE)</f>
        <v>18</v>
      </c>
      <c r="H94" s="131" t="s">
        <v>387</v>
      </c>
      <c r="I94" s="135" t="str">
        <f>VLOOKUP(Table1432[[#This Row],[NUTS II 2013]],Table162436[],2,FALSE)</f>
        <v>Alentejo_NUT2013</v>
      </c>
      <c r="J94" s="136" t="s">
        <v>6494</v>
      </c>
      <c r="K94" s="135" t="str">
        <f>VLOOKUP(Table1432[[#This Row],[NUTS III 2011]],Table1735[],2,FALSE)</f>
        <v>183</v>
      </c>
      <c r="L94" s="134" t="s">
        <v>6494</v>
      </c>
      <c r="M94" s="135" t="str">
        <f>VLOOKUP(Table1432[[#This Row],[NUTS III 2013]],Table172537[],2,FALSE)</f>
        <v>187</v>
      </c>
      <c r="N94" s="137">
        <v>811</v>
      </c>
      <c r="O94" s="138">
        <v>5.56</v>
      </c>
      <c r="P94" s="139">
        <v>17</v>
      </c>
      <c r="Q94" s="146">
        <v>153</v>
      </c>
      <c r="R94" s="141" t="str">
        <f>CONCATENATE("010.01.04.05/2021/",Table1432[[#This Row],[CodINE Mun2011]])</f>
        <v>010.01.04.05/2021/0705</v>
      </c>
      <c r="AS94" s="145" t="s">
        <v>323</v>
      </c>
      <c r="AT94" s="133" t="s">
        <v>51</v>
      </c>
    </row>
    <row r="95" spans="1:49" ht="38.25" x14ac:dyDescent="0.25">
      <c r="A95" s="132" t="s">
        <v>130</v>
      </c>
      <c r="B95" s="133" t="s">
        <v>129</v>
      </c>
      <c r="C95" s="130" t="s">
        <v>6729</v>
      </c>
      <c r="D95" s="134" t="s">
        <v>6490</v>
      </c>
      <c r="E95" s="135" t="str">
        <f>VLOOKUP(Table1432[[#This Row],[NUTS I]],Table1533[],2,FALSE)</f>
        <v>1</v>
      </c>
      <c r="F95" s="136" t="s">
        <v>97</v>
      </c>
      <c r="G95" s="135" t="str">
        <f>VLOOKUP(Table1432[[#This Row],[NUTS II 2011]],Table1634[],2,FALSE)</f>
        <v>11</v>
      </c>
      <c r="H95" s="131" t="s">
        <v>97</v>
      </c>
      <c r="I95" s="135" t="str">
        <f>VLOOKUP(Table1432[[#This Row],[NUTS II 2013]],Table162436[],2,FALSE)</f>
        <v>Norte_NUT2013</v>
      </c>
      <c r="J95" s="136" t="s">
        <v>6525</v>
      </c>
      <c r="K95" s="135" t="str">
        <f>VLOOKUP(Table1432[[#This Row],[NUTS III 2011]],Table1735[],2,FALSE)</f>
        <v>113</v>
      </c>
      <c r="L95" s="134" t="s">
        <v>6525</v>
      </c>
      <c r="M95" s="135" t="str">
        <f>VLOOKUP(Table1432[[#This Row],[NUTS III 2013]],Table172537[],2,FALSE)</f>
        <v>119</v>
      </c>
      <c r="N95" s="137">
        <v>1019</v>
      </c>
      <c r="O95" s="138">
        <v>2.98</v>
      </c>
      <c r="P95" s="139">
        <v>0</v>
      </c>
      <c r="Q95" s="140">
        <v>0</v>
      </c>
      <c r="R95" s="141" t="str">
        <f>CONCATENATE("010.01.04.05/2021/",Table1432[[#This Row],[CodINE Mun2011]])</f>
        <v>010.01.04.05/2021/0307</v>
      </c>
      <c r="AS95" s="145" t="s">
        <v>325</v>
      </c>
      <c r="AT95" s="133" t="s">
        <v>324</v>
      </c>
    </row>
    <row r="96" spans="1:49" ht="38.25" x14ac:dyDescent="0.25">
      <c r="A96" s="145" t="s">
        <v>459</v>
      </c>
      <c r="B96" s="133" t="s">
        <v>458</v>
      </c>
      <c r="C96" s="130" t="s">
        <v>6730</v>
      </c>
      <c r="D96" s="134" t="s">
        <v>6490</v>
      </c>
      <c r="E96" s="135" t="str">
        <f>VLOOKUP(Table1432[[#This Row],[NUTS I]],Table1533[],2,FALSE)</f>
        <v>1</v>
      </c>
      <c r="F96" s="136" t="s">
        <v>449</v>
      </c>
      <c r="G96" s="135" t="str">
        <f>VLOOKUP(Table1432[[#This Row],[NUTS II 2011]],Table1634[],2,FALSE)</f>
        <v>15</v>
      </c>
      <c r="H96" s="131" t="s">
        <v>449</v>
      </c>
      <c r="I96" s="135" t="str">
        <f>VLOOKUP(Table1432[[#This Row],[NUTS II 2013]],Table162436[],2,FALSE)</f>
        <v>Algarve_NUT2013</v>
      </c>
      <c r="J96" s="136" t="s">
        <v>449</v>
      </c>
      <c r="K96" s="135">
        <f>VLOOKUP(Table1432[[#This Row],[NUTS III 2011]],Table1735[],2,FALSE)</f>
        <v>150</v>
      </c>
      <c r="L96" s="134" t="s">
        <v>449</v>
      </c>
      <c r="M96" s="135">
        <f>VLOOKUP(Table1432[[#This Row],[NUTS III 2013]],Table172537[],2,FALSE)</f>
        <v>150</v>
      </c>
      <c r="N96" s="137">
        <v>1985</v>
      </c>
      <c r="O96" s="138">
        <v>6.34</v>
      </c>
      <c r="P96" s="139">
        <v>15</v>
      </c>
      <c r="Q96" s="146">
        <v>209</v>
      </c>
      <c r="R96" s="141" t="str">
        <f>CONCATENATE("010.01.04.05/2021/",Table1432[[#This Row],[CodINE Mun2011]])</f>
        <v>010.01.04.05/2021/0805</v>
      </c>
      <c r="AS96" s="132" t="s">
        <v>386</v>
      </c>
      <c r="AT96" s="133" t="s">
        <v>7046</v>
      </c>
    </row>
    <row r="97" spans="1:46" ht="38.25" x14ac:dyDescent="0.25">
      <c r="A97" s="132" t="s">
        <v>131</v>
      </c>
      <c r="B97" s="133" t="s">
        <v>6731</v>
      </c>
      <c r="C97" s="130" t="s">
        <v>6732</v>
      </c>
      <c r="D97" s="134" t="s">
        <v>6490</v>
      </c>
      <c r="E97" s="135" t="str">
        <f>VLOOKUP(Table1432[[#This Row],[NUTS I]],Table1533[],2,FALSE)</f>
        <v>1</v>
      </c>
      <c r="F97" s="136" t="s">
        <v>97</v>
      </c>
      <c r="G97" s="135" t="str">
        <f>VLOOKUP(Table1432[[#This Row],[NUTS II 2011]],Table1634[],2,FALSE)</f>
        <v>11</v>
      </c>
      <c r="H97" s="131" t="s">
        <v>97</v>
      </c>
      <c r="I97" s="135" t="str">
        <f>VLOOKUP(Table1432[[#This Row],[NUTS II 2013]],Table162436[],2,FALSE)</f>
        <v>Norte_NUT2013</v>
      </c>
      <c r="J97" s="136" t="s">
        <v>6618</v>
      </c>
      <c r="K97" s="135" t="str">
        <f>VLOOKUP(Table1432[[#This Row],[NUTS III 2011]],Table1735[],2,FALSE)</f>
        <v>115</v>
      </c>
      <c r="L97" s="134" t="s">
        <v>6606</v>
      </c>
      <c r="M97" s="135" t="str">
        <f>VLOOKUP(Table1432[[#This Row],[NUTS III 2013]],Table172537[],2,FALSE)</f>
        <v>11C</v>
      </c>
      <c r="N97" s="137">
        <v>893</v>
      </c>
      <c r="O97" s="138">
        <v>2.63</v>
      </c>
      <c r="P97" s="139">
        <v>1</v>
      </c>
      <c r="Q97" s="140">
        <v>50</v>
      </c>
      <c r="R97" s="141" t="str">
        <f>CONCATENATE("010.01.04.05/2021/",Table1432[[#This Row],[CodINE Mun2011]])</f>
        <v>010.01.04.05/2021/1303</v>
      </c>
      <c r="AS97" s="145" t="s">
        <v>326</v>
      </c>
      <c r="AT97" s="133" t="s">
        <v>7054</v>
      </c>
    </row>
    <row r="98" spans="1:46" ht="38.25" x14ac:dyDescent="0.25">
      <c r="A98" s="132" t="s">
        <v>413</v>
      </c>
      <c r="B98" s="133" t="s">
        <v>64</v>
      </c>
      <c r="C98" s="130" t="s">
        <v>6733</v>
      </c>
      <c r="D98" s="134" t="s">
        <v>6490</v>
      </c>
      <c r="E98" s="135" t="str">
        <f>VLOOKUP(Table1432[[#This Row],[NUTS I]],Table1533[],2,FALSE)</f>
        <v>1</v>
      </c>
      <c r="F98" s="136" t="s">
        <v>387</v>
      </c>
      <c r="G98" s="135" t="str">
        <f>VLOOKUP(Table1432[[#This Row],[NUTS II 2011]],Table1634[],2,FALSE)</f>
        <v>18</v>
      </c>
      <c r="H98" s="131" t="s">
        <v>387</v>
      </c>
      <c r="I98" s="135" t="str">
        <f>VLOOKUP(Table1432[[#This Row],[NUTS II 2013]],Table162436[],2,FALSE)</f>
        <v>Alentejo_NUT2013</v>
      </c>
      <c r="J98" s="136" t="s">
        <v>6532</v>
      </c>
      <c r="K98" s="135" t="str">
        <f>VLOOKUP(Table1432[[#This Row],[NUTS III 2011]],Table1735[],2,FALSE)</f>
        <v>184</v>
      </c>
      <c r="L98" s="134" t="s">
        <v>6532</v>
      </c>
      <c r="M98" s="135" t="str">
        <f>VLOOKUP(Table1432[[#This Row],[NUTS III 2013]],Table172537[],2,FALSE)</f>
        <v>184</v>
      </c>
      <c r="N98" s="137">
        <v>656</v>
      </c>
      <c r="O98" s="138">
        <v>3.68</v>
      </c>
      <c r="P98" s="139">
        <v>1</v>
      </c>
      <c r="Q98" s="140">
        <v>1</v>
      </c>
      <c r="R98" s="141" t="str">
        <f>CONCATENATE("010.01.04.05/2021/",Table1432[[#This Row],[CodINE Mun2011]])</f>
        <v>010.01.04.05/2021/0208</v>
      </c>
      <c r="AS98" s="145" t="s">
        <v>328</v>
      </c>
      <c r="AT98" s="133" t="s">
        <v>327</v>
      </c>
    </row>
    <row r="99" spans="1:46" ht="38.25" x14ac:dyDescent="0.25">
      <c r="A99" s="132" t="s">
        <v>357</v>
      </c>
      <c r="B99" s="133" t="s">
        <v>6734</v>
      </c>
      <c r="C99" s="130" t="s">
        <v>6735</v>
      </c>
      <c r="D99" s="134" t="s">
        <v>6490</v>
      </c>
      <c r="E99" s="135" t="str">
        <f>VLOOKUP(Table1432[[#This Row],[NUTS I]],Table1533[],2,FALSE)</f>
        <v>1</v>
      </c>
      <c r="F99" s="136" t="s">
        <v>214</v>
      </c>
      <c r="G99" s="135" t="str">
        <f>VLOOKUP(Table1432[[#This Row],[NUTS II 2011]],Table1634[],2,FALSE)</f>
        <v>16</v>
      </c>
      <c r="H99" s="134" t="s">
        <v>214</v>
      </c>
      <c r="I99" s="135" t="str">
        <f>VLOOKUP(Table1432[[#This Row],[NUTS II 2013]],Table162436[],2,FALSE)</f>
        <v>Centro_NUT2013</v>
      </c>
      <c r="J99" s="136" t="s">
        <v>6491</v>
      </c>
      <c r="K99" s="135" t="str">
        <f>VLOOKUP(Table1432[[#This Row],[NUTS III 2011]],Table1735[],2,FALSE)</f>
        <v>16C</v>
      </c>
      <c r="L99" s="134" t="s">
        <v>6491</v>
      </c>
      <c r="M99" s="135" t="str">
        <f>VLOOKUP(Table1432[[#This Row],[NUTS III 2013]],Table172537[],2,FALSE)</f>
        <v>16I</v>
      </c>
      <c r="N99" s="137">
        <v>697</v>
      </c>
      <c r="O99" s="138">
        <v>3.67</v>
      </c>
      <c r="P99" s="139">
        <v>4</v>
      </c>
      <c r="Q99" s="140">
        <v>4</v>
      </c>
      <c r="R99" s="141" t="str">
        <f>CONCATENATE("010.01.04.05/2021/",Table1432[[#This Row],[CodINE Mun2011]])</f>
        <v>010.01.04.05/2021/1411</v>
      </c>
      <c r="AS99" s="132" t="s">
        <v>330</v>
      </c>
      <c r="AT99" s="133" t="s">
        <v>329</v>
      </c>
    </row>
    <row r="100" spans="1:46" ht="38.25" x14ac:dyDescent="0.25">
      <c r="A100" s="145" t="s">
        <v>247</v>
      </c>
      <c r="B100" s="133" t="s">
        <v>246</v>
      </c>
      <c r="C100" s="130" t="s">
        <v>6736</v>
      </c>
      <c r="D100" s="134" t="s">
        <v>6490</v>
      </c>
      <c r="E100" s="135" t="str">
        <f>VLOOKUP(Table1432[[#This Row],[NUTS I]],Table1533[],2,FALSE)</f>
        <v>1</v>
      </c>
      <c r="F100" s="136" t="s">
        <v>214</v>
      </c>
      <c r="G100" s="135" t="str">
        <f>VLOOKUP(Table1432[[#This Row],[NUTS II 2011]],Table1634[],2,FALSE)</f>
        <v>16</v>
      </c>
      <c r="H100" s="134" t="s">
        <v>214</v>
      </c>
      <c r="I100" s="135" t="str">
        <f>VLOOKUP(Table1432[[#This Row],[NUTS II 2013]],Table162436[],2,FALSE)</f>
        <v>Centro_NUT2013</v>
      </c>
      <c r="J100" s="136" t="s">
        <v>6537</v>
      </c>
      <c r="K100" s="135" t="str">
        <f>VLOOKUP(Table1432[[#This Row],[NUTS III 2011]],Table1735[],2,FALSE)</f>
        <v>162</v>
      </c>
      <c r="L100" s="134" t="s">
        <v>6596</v>
      </c>
      <c r="M100" s="135" t="str">
        <f>VLOOKUP(Table1432[[#This Row],[NUTS III 2013]],Table172537[],2,FALSE)</f>
        <v>16E</v>
      </c>
      <c r="N100" s="137">
        <v>1051</v>
      </c>
      <c r="O100" s="138">
        <v>4.75</v>
      </c>
      <c r="P100" s="139">
        <v>1</v>
      </c>
      <c r="Q100" s="146">
        <v>4</v>
      </c>
      <c r="R100" s="141" t="str">
        <f>CONCATENATE("010.01.04.05/2021/",Table1432[[#This Row],[CodINE Mun2011]])</f>
        <v>010.01.04.05/2021/0605</v>
      </c>
      <c r="AS100" s="132" t="s">
        <v>331</v>
      </c>
      <c r="AT100" s="133" t="s">
        <v>7067</v>
      </c>
    </row>
    <row r="101" spans="1:46" ht="38.25" x14ac:dyDescent="0.25">
      <c r="A101" s="132" t="s">
        <v>249</v>
      </c>
      <c r="B101" s="133" t="s">
        <v>248</v>
      </c>
      <c r="C101" s="130" t="s">
        <v>6737</v>
      </c>
      <c r="D101" s="134" t="s">
        <v>6490</v>
      </c>
      <c r="E101" s="135" t="str">
        <f>VLOOKUP(Table1432[[#This Row],[NUTS I]],Table1533[],2,FALSE)</f>
        <v>1</v>
      </c>
      <c r="F101" s="136" t="s">
        <v>214</v>
      </c>
      <c r="G101" s="135" t="str">
        <f>VLOOKUP(Table1432[[#This Row],[NUTS II 2011]],Table1634[],2,FALSE)</f>
        <v>16</v>
      </c>
      <c r="H101" s="134" t="s">
        <v>214</v>
      </c>
      <c r="I101" s="135" t="str">
        <f>VLOOKUP(Table1432[[#This Row],[NUTS II 2013]],Table162436[],2,FALSE)</f>
        <v>Centro_NUT2013</v>
      </c>
      <c r="J101" s="136" t="s">
        <v>6549</v>
      </c>
      <c r="K101" s="135" t="str">
        <f>VLOOKUP(Table1432[[#This Row],[NUTS III 2011]],Table1735[],2,FALSE)</f>
        <v>168</v>
      </c>
      <c r="L101" s="131" t="s">
        <v>6559</v>
      </c>
      <c r="M101" s="135" t="str">
        <f>VLOOKUP(Table1432[[#This Row],[NUTS III 2013]],Table172537[],2,FALSE)</f>
        <v>16J</v>
      </c>
      <c r="N101" s="137">
        <v>730</v>
      </c>
      <c r="O101" s="138">
        <v>2.95</v>
      </c>
      <c r="P101" s="139">
        <v>0</v>
      </c>
      <c r="Q101" s="140">
        <v>0</v>
      </c>
      <c r="R101" s="141" t="str">
        <f>CONCATENATE("010.01.04.05/2021/",Table1432[[#This Row],[CodINE Mun2011]])</f>
        <v>010.01.04.05/2021/0904</v>
      </c>
      <c r="AS101" s="145" t="s">
        <v>332</v>
      </c>
      <c r="AT101" s="133" t="s">
        <v>7070</v>
      </c>
    </row>
    <row r="102" spans="1:46" ht="38.25" x14ac:dyDescent="0.25">
      <c r="A102" s="145" t="s">
        <v>250</v>
      </c>
      <c r="B102" s="133" t="s">
        <v>6738</v>
      </c>
      <c r="C102" s="130" t="s">
        <v>6739</v>
      </c>
      <c r="D102" s="134" t="s">
        <v>6490</v>
      </c>
      <c r="E102" s="135" t="str">
        <f>VLOOKUP(Table1432[[#This Row],[NUTS I]],Table1533[],2,FALSE)</f>
        <v>1</v>
      </c>
      <c r="F102" s="136" t="s">
        <v>214</v>
      </c>
      <c r="G102" s="135" t="str">
        <f>VLOOKUP(Table1432[[#This Row],[NUTS II 2011]],Table1634[],2,FALSE)</f>
        <v>16</v>
      </c>
      <c r="H102" s="134" t="s">
        <v>214</v>
      </c>
      <c r="I102" s="135" t="str">
        <f>VLOOKUP(Table1432[[#This Row],[NUTS II 2013]],Table162436[],2,FALSE)</f>
        <v>Centro_NUT2013</v>
      </c>
      <c r="J102" s="136" t="s">
        <v>6604</v>
      </c>
      <c r="K102" s="135" t="str">
        <f>VLOOKUP(Table1432[[#This Row],[NUTS III 2011]],Table1735[],2,FALSE)</f>
        <v>164</v>
      </c>
      <c r="L102" s="134" t="s">
        <v>6600</v>
      </c>
      <c r="M102" s="135" t="str">
        <f>VLOOKUP(Table1432[[#This Row],[NUTS III 2013]],Table172537[],2,FALSE)</f>
        <v>16F</v>
      </c>
      <c r="N102" s="137">
        <v>1020</v>
      </c>
      <c r="O102" s="138">
        <v>4.17</v>
      </c>
      <c r="P102" s="139">
        <v>0</v>
      </c>
      <c r="Q102" s="146">
        <v>0</v>
      </c>
      <c r="R102" s="141" t="str">
        <f>CONCATENATE("010.01.04.05/2021/",Table1432[[#This Row],[CodINE Mun2011]])</f>
        <v>010.01.04.05/2021/1008</v>
      </c>
      <c r="AS102" s="168" t="s">
        <v>5593</v>
      </c>
      <c r="AT102" s="150">
        <f>SUBTOTAL(103,Table1620[CodINE Mun2011])</f>
        <v>100</v>
      </c>
    </row>
    <row r="103" spans="1:46" ht="38.25" x14ac:dyDescent="0.25">
      <c r="A103" s="145" t="s">
        <v>252</v>
      </c>
      <c r="B103" s="133" t="s">
        <v>251</v>
      </c>
      <c r="C103" s="130" t="s">
        <v>6740</v>
      </c>
      <c r="D103" s="134" t="s">
        <v>6490</v>
      </c>
      <c r="E103" s="135" t="str">
        <f>VLOOKUP(Table1432[[#This Row],[NUTS I]],Table1533[],2,FALSE)</f>
        <v>1</v>
      </c>
      <c r="F103" s="136" t="s">
        <v>214</v>
      </c>
      <c r="G103" s="135" t="str">
        <f>VLOOKUP(Table1432[[#This Row],[NUTS II 2011]],Table1634[],2,FALSE)</f>
        <v>16</v>
      </c>
      <c r="H103" s="134" t="s">
        <v>214</v>
      </c>
      <c r="I103" s="135" t="str">
        <f>VLOOKUP(Table1432[[#This Row],[NUTS II 2013]],Table162436[],2,FALSE)</f>
        <v>Centro_NUT2013</v>
      </c>
      <c r="J103" s="136" t="s">
        <v>6625</v>
      </c>
      <c r="K103" s="135" t="str">
        <f>VLOOKUP(Table1432[[#This Row],[NUTS III 2011]],Table1735[],2,FALSE)</f>
        <v>167</v>
      </c>
      <c r="L103" s="131" t="s">
        <v>6559</v>
      </c>
      <c r="M103" s="135" t="str">
        <f>VLOOKUP(Table1432[[#This Row],[NUTS III 2013]],Table172537[],2,FALSE)</f>
        <v>16J</v>
      </c>
      <c r="N103" s="137">
        <v>730</v>
      </c>
      <c r="O103" s="138">
        <v>2.95</v>
      </c>
      <c r="P103" s="139">
        <v>0</v>
      </c>
      <c r="Q103" s="146">
        <v>0</v>
      </c>
      <c r="R103" s="141" t="str">
        <f>CONCATENATE("010.01.04.05/2021/",Table1432[[#This Row],[CodINE Mun2011]])</f>
        <v>010.01.04.05/2021/0905</v>
      </c>
      <c r="AS103" s="149"/>
      <c r="AT103" s="150"/>
    </row>
    <row r="104" spans="1:46" ht="38.25" x14ac:dyDescent="0.25">
      <c r="A104" s="132" t="s">
        <v>133</v>
      </c>
      <c r="B104" s="133" t="s">
        <v>132</v>
      </c>
      <c r="C104" s="130" t="s">
        <v>6741</v>
      </c>
      <c r="D104" s="134" t="s">
        <v>6490</v>
      </c>
      <c r="E104" s="135" t="str">
        <f>VLOOKUP(Table1432[[#This Row],[NUTS I]],Table1533[],2,FALSE)</f>
        <v>1</v>
      </c>
      <c r="F104" s="136" t="s">
        <v>97</v>
      </c>
      <c r="G104" s="135" t="str">
        <f>VLOOKUP(Table1432[[#This Row],[NUTS II 2011]],Table1634[],2,FALSE)</f>
        <v>11</v>
      </c>
      <c r="H104" s="131" t="s">
        <v>97</v>
      </c>
      <c r="I104" s="135" t="str">
        <f>VLOOKUP(Table1432[[#This Row],[NUTS II 2013]],Table162436[],2,FALSE)</f>
        <v>Norte_NUT2013</v>
      </c>
      <c r="J104" s="136" t="s">
        <v>6567</v>
      </c>
      <c r="K104" s="135" t="str">
        <f>VLOOKUP(Table1432[[#This Row],[NUTS III 2011]],Table1735[],2,FALSE)</f>
        <v>117</v>
      </c>
      <c r="L104" s="134" t="s">
        <v>6567</v>
      </c>
      <c r="M104" s="135" t="str">
        <f>VLOOKUP(Table1432[[#This Row],[NUTS III 2013]],Table172537[],2,FALSE)</f>
        <v>11D</v>
      </c>
      <c r="N104" s="137">
        <v>777</v>
      </c>
      <c r="O104" s="138">
        <v>3.23</v>
      </c>
      <c r="P104" s="139">
        <v>1</v>
      </c>
      <c r="Q104" s="140">
        <v>15</v>
      </c>
      <c r="R104" s="141" t="str">
        <f>CONCATENATE("010.01.04.05/2021/",Table1432[[#This Row],[CodINE Mun2011]])</f>
        <v>010.01.04.05/2021/0404</v>
      </c>
      <c r="AS104" s="153"/>
      <c r="AT104" s="154"/>
    </row>
    <row r="105" spans="1:46" ht="38.25" x14ac:dyDescent="0.25">
      <c r="A105" s="132" t="s">
        <v>414</v>
      </c>
      <c r="B105" s="133" t="s">
        <v>6742</v>
      </c>
      <c r="C105" s="130" t="s">
        <v>6743</v>
      </c>
      <c r="D105" s="134" t="s">
        <v>6490</v>
      </c>
      <c r="E105" s="135" t="str">
        <f>VLOOKUP(Table1432[[#This Row],[NUTS I]],Table1533[],2,FALSE)</f>
        <v>1</v>
      </c>
      <c r="F105" s="136" t="s">
        <v>387</v>
      </c>
      <c r="G105" s="135" t="str">
        <f>VLOOKUP(Table1432[[#This Row],[NUTS II 2011]],Table1634[],2,FALSE)</f>
        <v>18</v>
      </c>
      <c r="H105" s="131" t="s">
        <v>387</v>
      </c>
      <c r="I105" s="135" t="str">
        <f>VLOOKUP(Table1432[[#This Row],[NUTS II 2013]],Table162436[],2,FALSE)</f>
        <v>Alentejo_NUT2013</v>
      </c>
      <c r="J105" s="136" t="s">
        <v>6515</v>
      </c>
      <c r="K105" s="135" t="str">
        <f>VLOOKUP(Table1432[[#This Row],[NUTS III 2011]],Table1735[],2,FALSE)</f>
        <v>182</v>
      </c>
      <c r="L105" s="134" t="s">
        <v>6515</v>
      </c>
      <c r="M105" s="135" t="str">
        <f>VLOOKUP(Table1432[[#This Row],[NUTS III 2013]],Table172537[],2,FALSE)</f>
        <v>186</v>
      </c>
      <c r="N105" s="137">
        <v>616</v>
      </c>
      <c r="O105" s="138">
        <v>3.01</v>
      </c>
      <c r="P105" s="139">
        <v>0</v>
      </c>
      <c r="Q105" s="140">
        <v>0</v>
      </c>
      <c r="R105" s="141" t="str">
        <f>CONCATENATE("010.01.04.05/2021/",Table1432[[#This Row],[CodINE Mun2011]])</f>
        <v>010.01.04.05/2021/1208</v>
      </c>
      <c r="AS105" s="158"/>
      <c r="AT105" s="158"/>
    </row>
    <row r="106" spans="1:46" ht="38.25" x14ac:dyDescent="0.25">
      <c r="A106" s="132" t="s">
        <v>504</v>
      </c>
      <c r="B106" s="133" t="s">
        <v>6744</v>
      </c>
      <c r="C106" s="130" t="s">
        <v>6745</v>
      </c>
      <c r="D106" s="131" t="s">
        <v>6510</v>
      </c>
      <c r="E106" s="148" t="str">
        <f>VLOOKUP(Table1432[[#This Row],[NUTS I]],Table1533[],2,FALSE)</f>
        <v>3</v>
      </c>
      <c r="F106" s="136" t="s">
        <v>6510</v>
      </c>
      <c r="G106" s="135" t="str">
        <f>VLOOKUP(Table1432[[#This Row],[NUTS II 2011]],Table1634[],2,FALSE)</f>
        <v>30</v>
      </c>
      <c r="H106" s="134" t="s">
        <v>6510</v>
      </c>
      <c r="I106" s="135" t="str">
        <f>VLOOKUP(Table1432[[#This Row],[NUTS II 2013]],Table162436[],2,FALSE)</f>
        <v>Madeira</v>
      </c>
      <c r="J106" s="136" t="s">
        <v>6510</v>
      </c>
      <c r="K106" s="135" t="str">
        <f>VLOOKUP(Table1432[[#This Row],[NUTS III 2011]],Table1735[],2,FALSE)</f>
        <v>300</v>
      </c>
      <c r="L106" s="136" t="s">
        <v>6510</v>
      </c>
      <c r="M106" s="135" t="str">
        <f>VLOOKUP(Table1432[[#This Row],[NUTS III 2013]],Table172537[],2,FALSE)</f>
        <v>300</v>
      </c>
      <c r="N106" s="137">
        <v>1565</v>
      </c>
      <c r="O106" s="138">
        <v>6.76</v>
      </c>
      <c r="P106" s="139">
        <v>12</v>
      </c>
      <c r="Q106" s="140">
        <v>610</v>
      </c>
      <c r="R106" s="141" t="str">
        <f>CONCATENATE("010.01.04.05/2021/",Table1432[[#This Row],[CodINE Mun2011]])</f>
        <v>010.01.04.05/2021/3103</v>
      </c>
    </row>
    <row r="107" spans="1:46" ht="38.25" x14ac:dyDescent="0.25">
      <c r="A107" s="132" t="s">
        <v>254</v>
      </c>
      <c r="B107" s="133" t="s">
        <v>253</v>
      </c>
      <c r="C107" s="130" t="s">
        <v>6746</v>
      </c>
      <c r="D107" s="134" t="s">
        <v>6490</v>
      </c>
      <c r="E107" s="135" t="str">
        <f>VLOOKUP(Table1432[[#This Row],[NUTS I]],Table1533[],2,FALSE)</f>
        <v>1</v>
      </c>
      <c r="F107" s="136" t="s">
        <v>214</v>
      </c>
      <c r="G107" s="135" t="str">
        <f>VLOOKUP(Table1432[[#This Row],[NUTS II 2011]],Table1634[],2,FALSE)</f>
        <v>16</v>
      </c>
      <c r="H107" s="134" t="s">
        <v>214</v>
      </c>
      <c r="I107" s="135" t="str">
        <f>VLOOKUP(Table1432[[#This Row],[NUTS II 2013]],Table162436[],2,FALSE)</f>
        <v>Centro_NUT2013</v>
      </c>
      <c r="J107" s="136" t="s">
        <v>6563</v>
      </c>
      <c r="K107" s="135" t="str">
        <f>VLOOKUP(Table1432[[#This Row],[NUTS III 2011]],Table1735[],2,FALSE)</f>
        <v>16A</v>
      </c>
      <c r="L107" s="131" t="s">
        <v>6559</v>
      </c>
      <c r="M107" s="135" t="str">
        <f>VLOOKUP(Table1432[[#This Row],[NUTS III 2013]],Table172537[],2,FALSE)</f>
        <v>16J</v>
      </c>
      <c r="N107" s="137">
        <v>730</v>
      </c>
      <c r="O107" s="138">
        <v>3.07</v>
      </c>
      <c r="P107" s="139">
        <v>16</v>
      </c>
      <c r="Q107" s="140">
        <v>25</v>
      </c>
      <c r="R107" s="141" t="str">
        <f>CONCATENATE("010.01.04.05/2021/",Table1432[[#This Row],[CodINE Mun2011]])</f>
        <v>010.01.04.05/2021/0504</v>
      </c>
    </row>
    <row r="108" spans="1:46" ht="38.25" x14ac:dyDescent="0.25">
      <c r="A108" s="145" t="s">
        <v>415</v>
      </c>
      <c r="B108" s="133" t="s">
        <v>6747</v>
      </c>
      <c r="C108" s="130" t="s">
        <v>6748</v>
      </c>
      <c r="D108" s="134" t="s">
        <v>6490</v>
      </c>
      <c r="E108" s="135" t="str">
        <f>VLOOKUP(Table1432[[#This Row],[NUTS I]],Table1533[],2,FALSE)</f>
        <v>1</v>
      </c>
      <c r="F108" s="136" t="s">
        <v>387</v>
      </c>
      <c r="G108" s="135" t="str">
        <f>VLOOKUP(Table1432[[#This Row],[NUTS II 2011]],Table1634[],2,FALSE)</f>
        <v>18</v>
      </c>
      <c r="H108" s="131" t="s">
        <v>387</v>
      </c>
      <c r="I108" s="135" t="str">
        <f>VLOOKUP(Table1432[[#This Row],[NUTS II 2013]],Table162436[],2,FALSE)</f>
        <v>Alentejo_NUT2013</v>
      </c>
      <c r="J108" s="136" t="s">
        <v>6515</v>
      </c>
      <c r="K108" s="135" t="str">
        <f>VLOOKUP(Table1432[[#This Row],[NUTS III 2011]],Table1735[],2,FALSE)</f>
        <v>182</v>
      </c>
      <c r="L108" s="134" t="s">
        <v>6515</v>
      </c>
      <c r="M108" s="135" t="str">
        <f>VLOOKUP(Table1432[[#This Row],[NUTS III 2013]],Table172537[],2,FALSE)</f>
        <v>186</v>
      </c>
      <c r="N108" s="137">
        <v>616</v>
      </c>
      <c r="O108" s="138">
        <v>3.01</v>
      </c>
      <c r="P108" s="139">
        <v>2</v>
      </c>
      <c r="Q108" s="146">
        <v>7</v>
      </c>
      <c r="R108" s="141" t="str">
        <f>CONCATENATE("010.01.04.05/2021/",Table1432[[#This Row],[CodINE Mun2011]])</f>
        <v>010.01.04.05/2021/1209</v>
      </c>
    </row>
    <row r="109" spans="1:46" ht="38.25" x14ac:dyDescent="0.25">
      <c r="A109" s="132" t="s">
        <v>256</v>
      </c>
      <c r="B109" s="133" t="s">
        <v>255</v>
      </c>
      <c r="C109" s="130" t="s">
        <v>6749</v>
      </c>
      <c r="D109" s="134" t="s">
        <v>6490</v>
      </c>
      <c r="E109" s="135" t="str">
        <f>VLOOKUP(Table1432[[#This Row],[NUTS I]],Table1533[],2,FALSE)</f>
        <v>1</v>
      </c>
      <c r="F109" s="136" t="s">
        <v>214</v>
      </c>
      <c r="G109" s="135" t="str">
        <f>VLOOKUP(Table1432[[#This Row],[NUTS II 2011]],Table1634[],2,FALSE)</f>
        <v>16</v>
      </c>
      <c r="H109" s="134" t="s">
        <v>214</v>
      </c>
      <c r="I109" s="135" t="str">
        <f>VLOOKUP(Table1432[[#This Row],[NUTS II 2013]],Table162436[],2,FALSE)</f>
        <v>Centro_NUT2013</v>
      </c>
      <c r="J109" s="136" t="s">
        <v>6604</v>
      </c>
      <c r="K109" s="135" t="str">
        <f>VLOOKUP(Table1432[[#This Row],[NUTS III 2011]],Table1735[],2,FALSE)</f>
        <v>164</v>
      </c>
      <c r="L109" s="134" t="s">
        <v>6596</v>
      </c>
      <c r="M109" s="135" t="str">
        <f>VLOOKUP(Table1432[[#This Row],[NUTS III 2013]],Table172537[],2,FALSE)</f>
        <v>16E</v>
      </c>
      <c r="N109" s="137">
        <v>1051</v>
      </c>
      <c r="O109" s="138">
        <v>4.5599999999999996</v>
      </c>
      <c r="P109" s="139">
        <v>0</v>
      </c>
      <c r="Q109" s="140">
        <v>0</v>
      </c>
      <c r="R109" s="141" t="str">
        <f>CONCATENATE("010.01.04.05/2021/",Table1432[[#This Row],[CodINE Mun2011]])</f>
        <v>010.01.04.05/2021/0606</v>
      </c>
    </row>
    <row r="110" spans="1:46" ht="38.25" x14ac:dyDescent="0.25">
      <c r="A110" s="132" t="s">
        <v>358</v>
      </c>
      <c r="B110" s="133" t="s">
        <v>6750</v>
      </c>
      <c r="C110" s="130" t="s">
        <v>6751</v>
      </c>
      <c r="D110" s="134" t="s">
        <v>6490</v>
      </c>
      <c r="E110" s="135" t="str">
        <f>VLOOKUP(Table1432[[#This Row],[NUTS I]],Table1533[],2,FALSE)</f>
        <v>1</v>
      </c>
      <c r="F110" s="136" t="s">
        <v>387</v>
      </c>
      <c r="G110" s="135" t="str">
        <f>VLOOKUP(Table1432[[#This Row],[NUTS II 2011]],Table1634[],2,FALSE)</f>
        <v>18</v>
      </c>
      <c r="H110" s="131" t="s">
        <v>387</v>
      </c>
      <c r="I110" s="135" t="str">
        <f>VLOOKUP(Table1432[[#This Row],[NUTS II 2013]],Table162436[],2,FALSE)</f>
        <v>Alentejo_NUT2013</v>
      </c>
      <c r="J110" s="136" t="s">
        <v>6572</v>
      </c>
      <c r="K110" s="135" t="str">
        <f>VLOOKUP(Table1432[[#This Row],[NUTS III 2011]],Table1735[],2,FALSE)</f>
        <v>185</v>
      </c>
      <c r="L110" s="134" t="s">
        <v>6572</v>
      </c>
      <c r="M110" s="135" t="str">
        <f>VLOOKUP(Table1432[[#This Row],[NUTS III 2013]],Table172537[],2,FALSE)</f>
        <v>185</v>
      </c>
      <c r="N110" s="137">
        <v>929</v>
      </c>
      <c r="O110" s="138">
        <v>3.36</v>
      </c>
      <c r="P110" s="139">
        <v>1</v>
      </c>
      <c r="Q110" s="140">
        <v>3</v>
      </c>
      <c r="R110" s="141" t="str">
        <f>CONCATENATE("010.01.04.05/2021/",Table1432[[#This Row],[CodINE Mun2011]])</f>
        <v>010.01.04.05/2021/1412</v>
      </c>
    </row>
    <row r="111" spans="1:46" ht="38.25" x14ac:dyDescent="0.25">
      <c r="A111" s="132" t="s">
        <v>134</v>
      </c>
      <c r="B111" s="133" t="s">
        <v>6752</v>
      </c>
      <c r="C111" s="130" t="s">
        <v>6753</v>
      </c>
      <c r="D111" s="134" t="s">
        <v>6490</v>
      </c>
      <c r="E111" s="135" t="str">
        <f>VLOOKUP(Table1432[[#This Row],[NUTS I]],Table1533[],2,FALSE)</f>
        <v>1</v>
      </c>
      <c r="F111" s="136" t="s">
        <v>97</v>
      </c>
      <c r="G111" s="135" t="str">
        <f>VLOOKUP(Table1432[[#This Row],[NUTS II 2011]],Table1634[],2,FALSE)</f>
        <v>11</v>
      </c>
      <c r="H111" s="131" t="s">
        <v>97</v>
      </c>
      <c r="I111" s="135" t="str">
        <f>VLOOKUP(Table1432[[#This Row],[NUTS II 2013]],Table162436[],2,FALSE)</f>
        <v>Norte_NUT2013</v>
      </c>
      <c r="J111" s="136" t="s">
        <v>6584</v>
      </c>
      <c r="K111" s="135" t="str">
        <f>VLOOKUP(Table1432[[#This Row],[NUTS III 2011]],Table1735[],2,FALSE)</f>
        <v>114</v>
      </c>
      <c r="L111" s="131" t="s">
        <v>6539</v>
      </c>
      <c r="M111" s="135" t="str">
        <f>VLOOKUP(Table1432[[#This Row],[NUTS III 2013]],Table172537[],2,FALSE)</f>
        <v>11A</v>
      </c>
      <c r="N111" s="137">
        <v>1336</v>
      </c>
      <c r="O111" s="138">
        <v>5.6</v>
      </c>
      <c r="P111" s="139">
        <v>173</v>
      </c>
      <c r="Q111" s="140">
        <v>502</v>
      </c>
      <c r="R111" s="141" t="str">
        <f>CONCATENATE("010.01.04.05/2021/",Table1432[[#This Row],[CodINE Mun2011]])</f>
        <v>010.01.04.05/2021/1304</v>
      </c>
    </row>
    <row r="112" spans="1:46" ht="38.25" x14ac:dyDescent="0.25">
      <c r="A112" s="145" t="s">
        <v>258</v>
      </c>
      <c r="B112" s="133" t="s">
        <v>257</v>
      </c>
      <c r="C112" s="130" t="s">
        <v>6754</v>
      </c>
      <c r="D112" s="134" t="s">
        <v>6490</v>
      </c>
      <c r="E112" s="135" t="str">
        <f>VLOOKUP(Table1432[[#This Row],[NUTS I]],Table1533[],2,FALSE)</f>
        <v>1</v>
      </c>
      <c r="F112" s="136" t="s">
        <v>214</v>
      </c>
      <c r="G112" s="135" t="str">
        <f>VLOOKUP(Table1432[[#This Row],[NUTS II 2011]],Table1634[],2,FALSE)</f>
        <v>16</v>
      </c>
      <c r="H112" s="134" t="s">
        <v>214</v>
      </c>
      <c r="I112" s="135" t="str">
        <f>VLOOKUP(Table1432[[#This Row],[NUTS II 2013]],Table162436[],2,FALSE)</f>
        <v>Centro_NUT2013</v>
      </c>
      <c r="J112" s="136" t="s">
        <v>6625</v>
      </c>
      <c r="K112" s="135" t="str">
        <f>VLOOKUP(Table1432[[#This Row],[NUTS III 2011]],Table1735[],2,FALSE)</f>
        <v>167</v>
      </c>
      <c r="L112" s="131" t="s">
        <v>6559</v>
      </c>
      <c r="M112" s="135" t="str">
        <f>VLOOKUP(Table1432[[#This Row],[NUTS III 2013]],Table172537[],2,FALSE)</f>
        <v>16J</v>
      </c>
      <c r="N112" s="137">
        <v>730</v>
      </c>
      <c r="O112" s="138">
        <v>2.63</v>
      </c>
      <c r="P112" s="139">
        <v>4</v>
      </c>
      <c r="Q112" s="146">
        <v>28</v>
      </c>
      <c r="R112" s="141" t="str">
        <f>CONCATENATE("010.01.04.05/2021/",Table1432[[#This Row],[CodINE Mun2011]])</f>
        <v>010.01.04.05/2021/0906</v>
      </c>
    </row>
    <row r="113" spans="1:18" ht="38.25" x14ac:dyDescent="0.25">
      <c r="A113" s="132" t="s">
        <v>416</v>
      </c>
      <c r="B113" s="133" t="s">
        <v>6755</v>
      </c>
      <c r="C113" s="130" t="s">
        <v>6756</v>
      </c>
      <c r="D113" s="134" t="s">
        <v>6490</v>
      </c>
      <c r="E113" s="135" t="str">
        <f>VLOOKUP(Table1432[[#This Row],[NUTS I]],Table1533[],2,FALSE)</f>
        <v>1</v>
      </c>
      <c r="F113" s="136" t="s">
        <v>387</v>
      </c>
      <c r="G113" s="135" t="str">
        <f>VLOOKUP(Table1432[[#This Row],[NUTS II 2011]],Table1634[],2,FALSE)</f>
        <v>18</v>
      </c>
      <c r="H113" s="131" t="s">
        <v>387</v>
      </c>
      <c r="I113" s="135" t="str">
        <f>VLOOKUP(Table1432[[#This Row],[NUTS II 2013]],Table162436[],2,FALSE)</f>
        <v>Alentejo_NUT2013</v>
      </c>
      <c r="J113" s="136" t="s">
        <v>6504</v>
      </c>
      <c r="K113" s="135" t="str">
        <f>VLOOKUP(Table1432[[#This Row],[NUTS III 2011]],Table1735[],2,FALSE)</f>
        <v>181</v>
      </c>
      <c r="L113" s="134" t="s">
        <v>6504</v>
      </c>
      <c r="M113" s="135" t="str">
        <f>VLOOKUP(Table1432[[#This Row],[NUTS III 2013]],Table172537[],2,FALSE)</f>
        <v>181</v>
      </c>
      <c r="N113" s="137">
        <v>1260</v>
      </c>
      <c r="O113" s="138">
        <v>4.82</v>
      </c>
      <c r="P113" s="139">
        <v>0</v>
      </c>
      <c r="Q113" s="140">
        <v>0</v>
      </c>
      <c r="R113" s="141" t="str">
        <f>CONCATENATE("010.01.04.05/2021/",Table1432[[#This Row],[CodINE Mun2011]])</f>
        <v>010.01.04.05/2021/1505</v>
      </c>
    </row>
    <row r="114" spans="1:18" ht="38.25" x14ac:dyDescent="0.25">
      <c r="A114" s="132" t="s">
        <v>260</v>
      </c>
      <c r="B114" s="133" t="s">
        <v>259</v>
      </c>
      <c r="C114" s="130" t="s">
        <v>6757</v>
      </c>
      <c r="D114" s="134" t="s">
        <v>6490</v>
      </c>
      <c r="E114" s="135" t="str">
        <f>VLOOKUP(Table1432[[#This Row],[NUTS I]],Table1533[],2,FALSE)</f>
        <v>1</v>
      </c>
      <c r="F114" s="136" t="s">
        <v>214</v>
      </c>
      <c r="G114" s="135" t="str">
        <f>VLOOKUP(Table1432[[#This Row],[NUTS II 2011]],Table1634[],2,FALSE)</f>
        <v>16</v>
      </c>
      <c r="H114" s="134" t="s">
        <v>214</v>
      </c>
      <c r="I114" s="135" t="str">
        <f>VLOOKUP(Table1432[[#This Row],[NUTS II 2013]],Table162436[],2,FALSE)</f>
        <v>Centro_NUT2013</v>
      </c>
      <c r="J114" s="136" t="s">
        <v>6549</v>
      </c>
      <c r="K114" s="135" t="str">
        <f>VLOOKUP(Table1432[[#This Row],[NUTS III 2011]],Table1735[],2,FALSE)</f>
        <v>168</v>
      </c>
      <c r="L114" s="131" t="s">
        <v>6559</v>
      </c>
      <c r="M114" s="135" t="str">
        <f>VLOOKUP(Table1432[[#This Row],[NUTS III 2013]],Table172537[],2,FALSE)</f>
        <v>16J</v>
      </c>
      <c r="N114" s="137">
        <v>730</v>
      </c>
      <c r="O114" s="138">
        <v>3.22</v>
      </c>
      <c r="P114" s="139">
        <v>5</v>
      </c>
      <c r="Q114" s="140">
        <v>35</v>
      </c>
      <c r="R114" s="141" t="str">
        <f>CONCATENATE("010.01.04.05/2021/",Table1432[[#This Row],[CodINE Mun2011]])</f>
        <v>010.01.04.05/2021/0907</v>
      </c>
    </row>
    <row r="115" spans="1:18" ht="38.25" x14ac:dyDescent="0.25">
      <c r="A115" s="145" t="s">
        <v>136</v>
      </c>
      <c r="B115" s="133" t="s">
        <v>135</v>
      </c>
      <c r="C115" s="130" t="s">
        <v>6758</v>
      </c>
      <c r="D115" s="134" t="s">
        <v>6490</v>
      </c>
      <c r="E115" s="135" t="str">
        <f>VLOOKUP(Table1432[[#This Row],[NUTS I]],Table1533[],2,FALSE)</f>
        <v>1</v>
      </c>
      <c r="F115" s="136" t="s">
        <v>97</v>
      </c>
      <c r="G115" s="135" t="str">
        <f>VLOOKUP(Table1432[[#This Row],[NUTS II 2011]],Table1634[],2,FALSE)</f>
        <v>11</v>
      </c>
      <c r="H115" s="131" t="s">
        <v>97</v>
      </c>
      <c r="I115" s="135" t="str">
        <f>VLOOKUP(Table1432[[#This Row],[NUTS II 2013]],Table162436[],2,FALSE)</f>
        <v>Norte_NUT2013</v>
      </c>
      <c r="J115" s="136" t="s">
        <v>6525</v>
      </c>
      <c r="K115" s="135" t="str">
        <f>VLOOKUP(Table1432[[#This Row],[NUTS III 2011]],Table1735[],2,FALSE)</f>
        <v>113</v>
      </c>
      <c r="L115" s="134" t="s">
        <v>6525</v>
      </c>
      <c r="M115" s="135" t="str">
        <f>VLOOKUP(Table1432[[#This Row],[NUTS III 2013]],Table172537[],2,FALSE)</f>
        <v>119</v>
      </c>
      <c r="N115" s="137">
        <v>1019</v>
      </c>
      <c r="O115" s="138">
        <v>3.98</v>
      </c>
      <c r="P115" s="139">
        <v>2</v>
      </c>
      <c r="Q115" s="146">
        <v>610</v>
      </c>
      <c r="R115" s="141" t="str">
        <f>CONCATENATE("010.01.04.05/2021/",Table1432[[#This Row],[CodINE Mun2011]])</f>
        <v>010.01.04.05/2021/0308</v>
      </c>
    </row>
    <row r="116" spans="1:18" ht="38.25" x14ac:dyDescent="0.25">
      <c r="A116" s="145" t="s">
        <v>485</v>
      </c>
      <c r="B116" s="133" t="s">
        <v>6759</v>
      </c>
      <c r="C116" s="130" t="s">
        <v>6760</v>
      </c>
      <c r="D116" s="131" t="s">
        <v>6501</v>
      </c>
      <c r="E116" s="148" t="str">
        <f>VLOOKUP(Table1432[[#This Row],[NUTS I]],Table1533[],2,FALSE)</f>
        <v>2</v>
      </c>
      <c r="F116" s="136" t="s">
        <v>6501</v>
      </c>
      <c r="G116" s="135" t="str">
        <f>VLOOKUP(Table1432[[#This Row],[NUTS II 2011]],Table1634[],2,FALSE)</f>
        <v>20</v>
      </c>
      <c r="H116" s="134" t="s">
        <v>6501</v>
      </c>
      <c r="I116" s="135" t="str">
        <f>VLOOKUP(Table1432[[#This Row],[NUTS II 2013]],Table162436[],2,FALSE)</f>
        <v>Açores</v>
      </c>
      <c r="J116" s="136" t="s">
        <v>6501</v>
      </c>
      <c r="K116" s="135" t="str">
        <f>VLOOKUP(Table1432[[#This Row],[NUTS III 2011]],Table1735[],2,FALSE)</f>
        <v>200</v>
      </c>
      <c r="L116" s="136" t="s">
        <v>6501</v>
      </c>
      <c r="M116" s="135" t="str">
        <f>VLOOKUP(Table1432[[#This Row],[NUTS III 2013]],Table172537[],2,FALSE)</f>
        <v>200</v>
      </c>
      <c r="N116" s="137">
        <v>877</v>
      </c>
      <c r="O116" s="138">
        <v>3.47</v>
      </c>
      <c r="P116" s="139">
        <v>0</v>
      </c>
      <c r="Q116" s="146">
        <v>0</v>
      </c>
      <c r="R116" s="141" t="str">
        <f>CONCATENATE("010.01.04.05/2021/",Table1432[[#This Row],[CodINE Mun2011]])</f>
        <v>010.01.04.05/2021/4701</v>
      </c>
    </row>
    <row r="117" spans="1:18" ht="38.25" x14ac:dyDescent="0.25">
      <c r="A117" s="132" t="s">
        <v>262</v>
      </c>
      <c r="B117" s="133" t="s">
        <v>261</v>
      </c>
      <c r="C117" s="130" t="s">
        <v>6761</v>
      </c>
      <c r="D117" s="134" t="s">
        <v>6490</v>
      </c>
      <c r="E117" s="135" t="str">
        <f>VLOOKUP(Table1432[[#This Row],[NUTS I]],Table1533[],2,FALSE)</f>
        <v>1</v>
      </c>
      <c r="F117" s="136" t="s">
        <v>214</v>
      </c>
      <c r="G117" s="135" t="str">
        <f>VLOOKUP(Table1432[[#This Row],[NUTS II 2011]],Table1634[],2,FALSE)</f>
        <v>16</v>
      </c>
      <c r="H117" s="134" t="s">
        <v>214</v>
      </c>
      <c r="I117" s="135" t="str">
        <f>VLOOKUP(Table1432[[#This Row],[NUTS II 2013]],Table162436[],2,FALSE)</f>
        <v>Centro_NUT2013</v>
      </c>
      <c r="J117" s="136" t="s">
        <v>6551</v>
      </c>
      <c r="K117" s="135" t="str">
        <f>VLOOKUP(Table1432[[#This Row],[NUTS III 2011]],Table1735[],2,FALSE)</f>
        <v>169</v>
      </c>
      <c r="L117" s="134" t="s">
        <v>6553</v>
      </c>
      <c r="M117" s="135" t="str">
        <f>VLOOKUP(Table1432[[#This Row],[NUTS III 2013]],Table172537[],2,FALSE)</f>
        <v>16H</v>
      </c>
      <c r="N117" s="137">
        <v>886</v>
      </c>
      <c r="O117" s="138">
        <v>3.16</v>
      </c>
      <c r="P117" s="139">
        <v>6</v>
      </c>
      <c r="Q117" s="140">
        <v>6</v>
      </c>
      <c r="R117" s="141" t="str">
        <f>CONCATENATE("010.01.04.05/2021/",Table1432[[#This Row],[CodINE Mun2011]])</f>
        <v>010.01.04.05/2021/0505</v>
      </c>
    </row>
    <row r="118" spans="1:18" ht="38.25" x14ac:dyDescent="0.25">
      <c r="A118" s="132" t="s">
        <v>263</v>
      </c>
      <c r="B118" s="133" t="s">
        <v>46</v>
      </c>
      <c r="C118" s="130" t="s">
        <v>6762</v>
      </c>
      <c r="D118" s="134" t="s">
        <v>6490</v>
      </c>
      <c r="E118" s="135" t="str">
        <f>VLOOKUP(Table1432[[#This Row],[NUTS I]],Table1533[],2,FALSE)</f>
        <v>1</v>
      </c>
      <c r="F118" s="136" t="s">
        <v>214</v>
      </c>
      <c r="G118" s="135" t="str">
        <f>VLOOKUP(Table1432[[#This Row],[NUTS II 2011]],Table1634[],2,FALSE)</f>
        <v>16</v>
      </c>
      <c r="H118" s="134" t="s">
        <v>214</v>
      </c>
      <c r="I118" s="135" t="str">
        <f>VLOOKUP(Table1432[[#This Row],[NUTS II 2013]],Table162436[],2,FALSE)</f>
        <v>Centro_NUT2013</v>
      </c>
      <c r="J118" s="136" t="s">
        <v>6499</v>
      </c>
      <c r="K118" s="135" t="str">
        <f>VLOOKUP(Table1432[[#This Row],[NUTS III 2011]],Table1735[],2,FALSE)</f>
        <v>161</v>
      </c>
      <c r="L118" s="134" t="s">
        <v>6500</v>
      </c>
      <c r="M118" s="135" t="str">
        <f>VLOOKUP(Table1432[[#This Row],[NUTS III 2013]],Table172537[],2,FALSE)</f>
        <v>16D</v>
      </c>
      <c r="N118" s="137">
        <v>1231</v>
      </c>
      <c r="O118" s="138">
        <v>5.19</v>
      </c>
      <c r="P118" s="139">
        <v>12</v>
      </c>
      <c r="Q118" s="140">
        <v>106</v>
      </c>
      <c r="R118" s="141" t="str">
        <f>CONCATENATE("010.01.04.05/2021/",Table1432[[#This Row],[CodINE Mun2011]])</f>
        <v>010.01.04.05/2021/0110</v>
      </c>
    </row>
    <row r="119" spans="1:18" ht="38.25" x14ac:dyDescent="0.25">
      <c r="A119" s="132" t="s">
        <v>461</v>
      </c>
      <c r="B119" s="133" t="s">
        <v>460</v>
      </c>
      <c r="C119" s="130" t="s">
        <v>6763</v>
      </c>
      <c r="D119" s="134" t="s">
        <v>6490</v>
      </c>
      <c r="E119" s="135" t="str">
        <f>VLOOKUP(Table1432[[#This Row],[NUTS I]],Table1533[],2,FALSE)</f>
        <v>1</v>
      </c>
      <c r="F119" s="136" t="s">
        <v>449</v>
      </c>
      <c r="G119" s="135" t="str">
        <f>VLOOKUP(Table1432[[#This Row],[NUTS II 2011]],Table1634[],2,FALSE)</f>
        <v>15</v>
      </c>
      <c r="H119" s="131" t="s">
        <v>449</v>
      </c>
      <c r="I119" s="135" t="str">
        <f>VLOOKUP(Table1432[[#This Row],[NUTS II 2013]],Table162436[],2,FALSE)</f>
        <v>Algarve_NUT2013</v>
      </c>
      <c r="J119" s="136" t="s">
        <v>449</v>
      </c>
      <c r="K119" s="135">
        <f>VLOOKUP(Table1432[[#This Row],[NUTS III 2011]],Table1735[],2,FALSE)</f>
        <v>150</v>
      </c>
      <c r="L119" s="134" t="s">
        <v>449</v>
      </c>
      <c r="M119" s="135">
        <f>VLOOKUP(Table1432[[#This Row],[NUTS III 2013]],Table172537[],2,FALSE)</f>
        <v>150</v>
      </c>
      <c r="N119" s="137">
        <v>2025</v>
      </c>
      <c r="O119" s="138">
        <v>5.98</v>
      </c>
      <c r="P119" s="139">
        <v>6</v>
      </c>
      <c r="Q119" s="140">
        <v>42</v>
      </c>
      <c r="R119" s="141" t="str">
        <f>CONCATENATE("010.01.04.05/2021/",Table1432[[#This Row],[CodINE Mun2011]])</f>
        <v>010.01.04.05/2021/0806</v>
      </c>
    </row>
    <row r="120" spans="1:18" ht="38.25" x14ac:dyDescent="0.25">
      <c r="A120" s="132" t="s">
        <v>6764</v>
      </c>
      <c r="B120" s="133" t="s">
        <v>6765</v>
      </c>
      <c r="C120" s="130" t="s">
        <v>6766</v>
      </c>
      <c r="D120" s="131" t="s">
        <v>6501</v>
      </c>
      <c r="E120" s="148" t="str">
        <f>VLOOKUP(Table1432[[#This Row],[NUTS I]],Table1533[],2,FALSE)</f>
        <v>2</v>
      </c>
      <c r="F120" s="136" t="s">
        <v>6501</v>
      </c>
      <c r="G120" s="135" t="str">
        <f>VLOOKUP(Table1432[[#This Row],[NUTS II 2011]],Table1634[],2,FALSE)</f>
        <v>20</v>
      </c>
      <c r="H120" s="134" t="s">
        <v>6501</v>
      </c>
      <c r="I120" s="135" t="str">
        <f>VLOOKUP(Table1432[[#This Row],[NUTS II 2013]],Table162436[],2,FALSE)</f>
        <v>Açores</v>
      </c>
      <c r="J120" s="136" t="s">
        <v>6501</v>
      </c>
      <c r="K120" s="135" t="str">
        <f>VLOOKUP(Table1432[[#This Row],[NUTS III 2011]],Table1735[],2,FALSE)</f>
        <v>200</v>
      </c>
      <c r="L120" s="136" t="s">
        <v>6501</v>
      </c>
      <c r="M120" s="135" t="str">
        <f>VLOOKUP(Table1432[[#This Row],[NUTS III 2013]],Table172537[],2,FALSE)</f>
        <v>200</v>
      </c>
      <c r="N120" s="137">
        <v>877</v>
      </c>
      <c r="O120" s="138">
        <v>3.68</v>
      </c>
      <c r="P120" s="139">
        <v>0</v>
      </c>
      <c r="Q120" s="140">
        <v>0</v>
      </c>
      <c r="R120" s="141" t="str">
        <f>CONCATENATE("010.01.04.05/2021/",Table1432[[#This Row],[CodINE Mun2011]])</f>
        <v>010.01.04.05/2021/4201</v>
      </c>
    </row>
    <row r="121" spans="1:18" ht="38.25" x14ac:dyDescent="0.25">
      <c r="A121" s="145" t="s">
        <v>463</v>
      </c>
      <c r="B121" s="133" t="s">
        <v>462</v>
      </c>
      <c r="C121" s="130" t="s">
        <v>6767</v>
      </c>
      <c r="D121" s="134" t="s">
        <v>6490</v>
      </c>
      <c r="E121" s="135" t="str">
        <f>VLOOKUP(Table1432[[#This Row],[NUTS I]],Table1533[],2,FALSE)</f>
        <v>1</v>
      </c>
      <c r="F121" s="136" t="s">
        <v>449</v>
      </c>
      <c r="G121" s="135" t="str">
        <f>VLOOKUP(Table1432[[#This Row],[NUTS II 2011]],Table1634[],2,FALSE)</f>
        <v>15</v>
      </c>
      <c r="H121" s="131" t="s">
        <v>449</v>
      </c>
      <c r="I121" s="135" t="str">
        <f>VLOOKUP(Table1432[[#This Row],[NUTS II 2013]],Table162436[],2,FALSE)</f>
        <v>Algarve_NUT2013</v>
      </c>
      <c r="J121" s="136" t="s">
        <v>449</v>
      </c>
      <c r="K121" s="135">
        <f>VLOOKUP(Table1432[[#This Row],[NUTS III 2011]],Table1735[],2,FALSE)</f>
        <v>150</v>
      </c>
      <c r="L121" s="134" t="s">
        <v>449</v>
      </c>
      <c r="M121" s="135">
        <f>VLOOKUP(Table1432[[#This Row],[NUTS III 2013]],Table172537[],2,FALSE)</f>
        <v>150</v>
      </c>
      <c r="N121" s="137">
        <v>2348</v>
      </c>
      <c r="O121" s="138">
        <v>7.45</v>
      </c>
      <c r="P121" s="139">
        <v>2</v>
      </c>
      <c r="Q121" s="146">
        <v>21</v>
      </c>
      <c r="R121" s="141" t="str">
        <f>CONCATENATE("010.01.04.05/2021/",Table1432[[#This Row],[CodINE Mun2011]])</f>
        <v>010.01.04.05/2021/0807</v>
      </c>
    </row>
    <row r="122" spans="1:18" ht="38.25" x14ac:dyDescent="0.25">
      <c r="A122" s="145" t="s">
        <v>487</v>
      </c>
      <c r="B122" s="133" t="s">
        <v>6768</v>
      </c>
      <c r="C122" s="130" t="s">
        <v>6769</v>
      </c>
      <c r="D122" s="131" t="s">
        <v>6501</v>
      </c>
      <c r="E122" s="148" t="str">
        <f>VLOOKUP(Table1432[[#This Row],[NUTS I]],Table1533[],2,FALSE)</f>
        <v>2</v>
      </c>
      <c r="F122" s="136" t="s">
        <v>6501</v>
      </c>
      <c r="G122" s="135" t="str">
        <f>VLOOKUP(Table1432[[#This Row],[NUTS II 2011]],Table1634[],2,FALSE)</f>
        <v>20</v>
      </c>
      <c r="H122" s="134" t="s">
        <v>6501</v>
      </c>
      <c r="I122" s="135" t="str">
        <f>VLOOKUP(Table1432[[#This Row],[NUTS II 2013]],Table162436[],2,FALSE)</f>
        <v>Açores</v>
      </c>
      <c r="J122" s="136" t="s">
        <v>6501</v>
      </c>
      <c r="K122" s="135" t="str">
        <f>VLOOKUP(Table1432[[#This Row],[NUTS III 2011]],Table1735[],2,FALSE)</f>
        <v>200</v>
      </c>
      <c r="L122" s="136" t="s">
        <v>6501</v>
      </c>
      <c r="M122" s="135" t="str">
        <f>VLOOKUP(Table1432[[#This Row],[NUTS III 2013]],Table172537[],2,FALSE)</f>
        <v>200</v>
      </c>
      <c r="N122" s="137">
        <v>877</v>
      </c>
      <c r="O122" s="138">
        <v>3.95</v>
      </c>
      <c r="P122" s="139">
        <v>0</v>
      </c>
      <c r="Q122" s="146">
        <v>0</v>
      </c>
      <c r="R122" s="141" t="str">
        <f>CONCATENATE("010.01.04.05/2021/",Table1432[[#This Row],[CodINE Mun2011]])</f>
        <v>010.01.04.05/2021/4801</v>
      </c>
    </row>
    <row r="123" spans="1:18" ht="38.25" x14ac:dyDescent="0.25">
      <c r="A123" s="145" t="s">
        <v>488</v>
      </c>
      <c r="B123" s="133" t="s">
        <v>6770</v>
      </c>
      <c r="C123" s="130" t="s">
        <v>6771</v>
      </c>
      <c r="D123" s="131" t="s">
        <v>6501</v>
      </c>
      <c r="E123" s="148" t="str">
        <f>VLOOKUP(Table1432[[#This Row],[NUTS I]],Table1533[],2,FALSE)</f>
        <v>2</v>
      </c>
      <c r="F123" s="136" t="s">
        <v>6501</v>
      </c>
      <c r="G123" s="135" t="str">
        <f>VLOOKUP(Table1432[[#This Row],[NUTS II 2011]],Table1634[],2,FALSE)</f>
        <v>20</v>
      </c>
      <c r="H123" s="134" t="s">
        <v>6501</v>
      </c>
      <c r="I123" s="135" t="str">
        <f>VLOOKUP(Table1432[[#This Row],[NUTS II 2013]],Table162436[],2,FALSE)</f>
        <v>Açores</v>
      </c>
      <c r="J123" s="136" t="s">
        <v>6501</v>
      </c>
      <c r="K123" s="135" t="str">
        <f>VLOOKUP(Table1432[[#This Row],[NUTS III 2011]],Table1735[],2,FALSE)</f>
        <v>200</v>
      </c>
      <c r="L123" s="136" t="s">
        <v>6501</v>
      </c>
      <c r="M123" s="135" t="str">
        <f>VLOOKUP(Table1432[[#This Row],[NUTS III 2013]],Table172537[],2,FALSE)</f>
        <v>200</v>
      </c>
      <c r="N123" s="137">
        <v>877</v>
      </c>
      <c r="O123" s="138">
        <v>3.95</v>
      </c>
      <c r="P123" s="139">
        <v>0</v>
      </c>
      <c r="Q123" s="146">
        <v>0</v>
      </c>
      <c r="R123" s="141" t="str">
        <f>CONCATENATE("010.01.04.05/2021/",Table1432[[#This Row],[CodINE Mun2011]])</f>
        <v>010.01.04.05/2021/4601</v>
      </c>
    </row>
    <row r="124" spans="1:18" ht="38.25" x14ac:dyDescent="0.25">
      <c r="A124" s="145" t="s">
        <v>137</v>
      </c>
      <c r="B124" s="133" t="s">
        <v>6772</v>
      </c>
      <c r="C124" s="130" t="s">
        <v>6773</v>
      </c>
      <c r="D124" s="134" t="s">
        <v>6490</v>
      </c>
      <c r="E124" s="135" t="str">
        <f>VLOOKUP(Table1432[[#This Row],[NUTS I]],Table1533[],2,FALSE)</f>
        <v>1</v>
      </c>
      <c r="F124" s="136" t="s">
        <v>97</v>
      </c>
      <c r="G124" s="135" t="str">
        <f>VLOOKUP(Table1432[[#This Row],[NUTS II 2011]],Table1634[],2,FALSE)</f>
        <v>11</v>
      </c>
      <c r="H124" s="131" t="s">
        <v>97</v>
      </c>
      <c r="I124" s="135" t="str">
        <f>VLOOKUP(Table1432[[#This Row],[NUTS II 2013]],Table162436[],2,FALSE)</f>
        <v>Norte_NUT2013</v>
      </c>
      <c r="J124" s="136" t="s">
        <v>6567</v>
      </c>
      <c r="K124" s="135" t="str">
        <f>VLOOKUP(Table1432[[#This Row],[NUTS III 2011]],Table1735[],2,FALSE)</f>
        <v>117</v>
      </c>
      <c r="L124" s="134" t="s">
        <v>6567</v>
      </c>
      <c r="M124" s="135" t="str">
        <f>VLOOKUP(Table1432[[#This Row],[NUTS III 2013]],Table172537[],2,FALSE)</f>
        <v>11D</v>
      </c>
      <c r="N124" s="137">
        <v>777</v>
      </c>
      <c r="O124" s="138">
        <v>2.5</v>
      </c>
      <c r="P124" s="139">
        <v>3</v>
      </c>
      <c r="Q124" s="146">
        <v>27</v>
      </c>
      <c r="R124" s="141" t="str">
        <f>CONCATENATE("010.01.04.05/2021/",Table1432[[#This Row],[CodINE Mun2011]])</f>
        <v>010.01.04.05/2021/1805</v>
      </c>
    </row>
    <row r="125" spans="1:18" ht="38.25" x14ac:dyDescent="0.25">
      <c r="A125" s="132" t="s">
        <v>264</v>
      </c>
      <c r="B125" s="133" t="s">
        <v>6774</v>
      </c>
      <c r="C125" s="130" t="s">
        <v>6775</v>
      </c>
      <c r="D125" s="134" t="s">
        <v>6490</v>
      </c>
      <c r="E125" s="135" t="str">
        <f>VLOOKUP(Table1432[[#This Row],[NUTS I]],Table1533[],2,FALSE)</f>
        <v>1</v>
      </c>
      <c r="F125" s="136" t="s">
        <v>214</v>
      </c>
      <c r="G125" s="135" t="str">
        <f>VLOOKUP(Table1432[[#This Row],[NUTS II 2011]],Table1634[],2,FALSE)</f>
        <v>16</v>
      </c>
      <c r="H125" s="134" t="s">
        <v>214</v>
      </c>
      <c r="I125" s="135" t="str">
        <f>VLOOKUP(Table1432[[#This Row],[NUTS II 2013]],Table162436[],2,FALSE)</f>
        <v>Centro_NUT2013</v>
      </c>
      <c r="J125" s="136" t="s">
        <v>6619</v>
      </c>
      <c r="K125" s="135" t="str">
        <f>VLOOKUP(Table1432[[#This Row],[NUTS III 2011]],Table1735[],2,FALSE)</f>
        <v>163</v>
      </c>
      <c r="L125" s="134" t="s">
        <v>6600</v>
      </c>
      <c r="M125" s="135" t="str">
        <f>VLOOKUP(Table1432[[#This Row],[NUTS III 2013]],Table172537[],2,FALSE)</f>
        <v>16F</v>
      </c>
      <c r="N125" s="137">
        <v>1020</v>
      </c>
      <c r="O125" s="138">
        <v>4.6500000000000004</v>
      </c>
      <c r="P125" s="139">
        <v>0</v>
      </c>
      <c r="Q125" s="140">
        <v>0</v>
      </c>
      <c r="R125" s="141" t="str">
        <f>CONCATENATE("010.01.04.05/2021/",Table1432[[#This Row],[CodINE Mun2011]])</f>
        <v>010.01.04.05/2021/1009</v>
      </c>
    </row>
    <row r="126" spans="1:18" ht="38.25" x14ac:dyDescent="0.25">
      <c r="A126" s="132" t="s">
        <v>359</v>
      </c>
      <c r="B126" s="133" t="s">
        <v>6776</v>
      </c>
      <c r="C126" s="130" t="s">
        <v>6777</v>
      </c>
      <c r="D126" s="134" t="s">
        <v>6490</v>
      </c>
      <c r="E126" s="135" t="str">
        <f>VLOOKUP(Table1432[[#This Row],[NUTS I]],Table1533[],2,FALSE)</f>
        <v>1</v>
      </c>
      <c r="F126" s="136" t="s">
        <v>359</v>
      </c>
      <c r="G126" s="135" t="str">
        <f>VLOOKUP(Table1432[[#This Row],[NUTS II 2011]],Table1634[],2,FALSE)</f>
        <v>17</v>
      </c>
      <c r="H126" s="131" t="s">
        <v>6512</v>
      </c>
      <c r="I126" s="135" t="str">
        <f>VLOOKUP(Table1432[[#This Row],[NUTS II 2013]],Table162436[],2,FALSE)</f>
        <v>AML</v>
      </c>
      <c r="J126" s="136" t="s">
        <v>6580</v>
      </c>
      <c r="K126" s="135" t="str">
        <f>VLOOKUP(Table1432[[#This Row],[NUTS III 2011]],Table1735[],2,FALSE)</f>
        <v>171</v>
      </c>
      <c r="L126" s="134" t="s">
        <v>6512</v>
      </c>
      <c r="M126" s="135" t="str">
        <f>VLOOKUP(Table1432[[#This Row],[NUTS III 2013]],Table172537[],2,FALSE)</f>
        <v>170</v>
      </c>
      <c r="N126" s="137">
        <v>4098</v>
      </c>
      <c r="O126" s="138">
        <v>11.12</v>
      </c>
      <c r="P126" s="139">
        <v>17</v>
      </c>
      <c r="Q126" s="140">
        <v>2867</v>
      </c>
      <c r="R126" s="141" t="str">
        <f>CONCATENATE("010.01.04.05/2021/",Table1432[[#This Row],[CodINE Mun2011]])</f>
        <v>010.01.04.05/2021/1106</v>
      </c>
    </row>
    <row r="127" spans="1:18" ht="38.25" x14ac:dyDescent="0.25">
      <c r="A127" s="132" t="s">
        <v>465</v>
      </c>
      <c r="B127" s="133" t="s">
        <v>464</v>
      </c>
      <c r="C127" s="130" t="s">
        <v>6778</v>
      </c>
      <c r="D127" s="134" t="s">
        <v>6490</v>
      </c>
      <c r="E127" s="135" t="str">
        <f>VLOOKUP(Table1432[[#This Row],[NUTS I]],Table1533[],2,FALSE)</f>
        <v>1</v>
      </c>
      <c r="F127" s="136" t="s">
        <v>449</v>
      </c>
      <c r="G127" s="135" t="str">
        <f>VLOOKUP(Table1432[[#This Row],[NUTS II 2011]],Table1634[],2,FALSE)</f>
        <v>15</v>
      </c>
      <c r="H127" s="131" t="s">
        <v>449</v>
      </c>
      <c r="I127" s="135" t="str">
        <f>VLOOKUP(Table1432[[#This Row],[NUTS II 2013]],Table162436[],2,FALSE)</f>
        <v>Algarve_NUT2013</v>
      </c>
      <c r="J127" s="136" t="s">
        <v>449</v>
      </c>
      <c r="K127" s="135">
        <f>VLOOKUP(Table1432[[#This Row],[NUTS III 2011]],Table1735[],2,FALSE)</f>
        <v>150</v>
      </c>
      <c r="L127" s="134" t="s">
        <v>449</v>
      </c>
      <c r="M127" s="135">
        <f>VLOOKUP(Table1432[[#This Row],[NUTS III 2013]],Table172537[],2,FALSE)</f>
        <v>150</v>
      </c>
      <c r="N127" s="137">
        <v>2652</v>
      </c>
      <c r="O127" s="138">
        <v>7.54</v>
      </c>
      <c r="P127" s="139">
        <v>20</v>
      </c>
      <c r="Q127" s="140">
        <v>101</v>
      </c>
      <c r="R127" s="141" t="str">
        <f>CONCATENATE("010.01.04.05/2021/",Table1432[[#This Row],[CodINE Mun2011]])</f>
        <v>010.01.04.05/2021/0808</v>
      </c>
    </row>
    <row r="128" spans="1:18" ht="38.25" x14ac:dyDescent="0.25">
      <c r="A128" s="145" t="s">
        <v>360</v>
      </c>
      <c r="B128" s="133" t="s">
        <v>6779</v>
      </c>
      <c r="C128" s="130" t="s">
        <v>6780</v>
      </c>
      <c r="D128" s="134" t="s">
        <v>6490</v>
      </c>
      <c r="E128" s="135" t="str">
        <f>VLOOKUP(Table1432[[#This Row],[NUTS I]],Table1533[],2,FALSE)</f>
        <v>1</v>
      </c>
      <c r="F128" s="136" t="s">
        <v>359</v>
      </c>
      <c r="G128" s="135" t="str">
        <f>VLOOKUP(Table1432[[#This Row],[NUTS II 2011]],Table1634[],2,FALSE)</f>
        <v>17</v>
      </c>
      <c r="H128" s="131" t="s">
        <v>6512</v>
      </c>
      <c r="I128" s="135" t="str">
        <f>VLOOKUP(Table1432[[#This Row],[NUTS II 2013]],Table162436[],2,FALSE)</f>
        <v>AML</v>
      </c>
      <c r="J128" s="136" t="s">
        <v>6580</v>
      </c>
      <c r="K128" s="135" t="str">
        <f>VLOOKUP(Table1432[[#This Row],[NUTS III 2011]],Table1735[],2,FALSE)</f>
        <v>171</v>
      </c>
      <c r="L128" s="134" t="s">
        <v>6512</v>
      </c>
      <c r="M128" s="135" t="str">
        <f>VLOOKUP(Table1432[[#This Row],[NUTS III 2013]],Table172537[],2,FALSE)</f>
        <v>170</v>
      </c>
      <c r="N128" s="137">
        <v>2250</v>
      </c>
      <c r="O128" s="138">
        <v>7.78</v>
      </c>
      <c r="P128" s="139">
        <v>122</v>
      </c>
      <c r="Q128" s="146">
        <v>2673</v>
      </c>
      <c r="R128" s="141" t="str">
        <f>CONCATENATE("010.01.04.05/2021/",Table1432[[#This Row],[CodINE Mun2011]])</f>
        <v>010.01.04.05/2021/1107</v>
      </c>
    </row>
    <row r="129" spans="1:18" ht="38.25" x14ac:dyDescent="0.25">
      <c r="A129" s="132" t="s">
        <v>361</v>
      </c>
      <c r="B129" s="133" t="s">
        <v>6781</v>
      </c>
      <c r="C129" s="130" t="s">
        <v>6782</v>
      </c>
      <c r="D129" s="134" t="s">
        <v>6490</v>
      </c>
      <c r="E129" s="135" t="str">
        <f>VLOOKUP(Table1432[[#This Row],[NUTS I]],Table1533[],2,FALSE)</f>
        <v>1</v>
      </c>
      <c r="F129" s="136" t="s">
        <v>214</v>
      </c>
      <c r="G129" s="135" t="str">
        <f>VLOOKUP(Table1432[[#This Row],[NUTS II 2011]],Table1634[],2,FALSE)</f>
        <v>16</v>
      </c>
      <c r="H129" s="134" t="s">
        <v>214</v>
      </c>
      <c r="I129" s="135" t="str">
        <f>VLOOKUP(Table1432[[#This Row],[NUTS II 2013]],Table162436[],2,FALSE)</f>
        <v>Centro_NUT2013</v>
      </c>
      <c r="J129" s="136" t="s">
        <v>6543</v>
      </c>
      <c r="K129" s="135" t="str">
        <f>VLOOKUP(Table1432[[#This Row],[NUTS III 2011]],Table1735[],2,FALSE)</f>
        <v>16B</v>
      </c>
      <c r="L129" s="131" t="s">
        <v>6543</v>
      </c>
      <c r="M129" s="135" t="str">
        <f>VLOOKUP(Table1432[[#This Row],[NUTS III 2013]],Table172537[],2,FALSE)</f>
        <v>16B</v>
      </c>
      <c r="N129" s="137">
        <v>1250</v>
      </c>
      <c r="O129" s="138">
        <v>4.32</v>
      </c>
      <c r="P129" s="139">
        <v>5</v>
      </c>
      <c r="Q129" s="140">
        <v>10</v>
      </c>
      <c r="R129" s="141" t="str">
        <f>CONCATENATE("010.01.04.05/2021/",Table1432[[#This Row],[CodINE Mun2011]])</f>
        <v>010.01.04.05/2021/1108</v>
      </c>
    </row>
    <row r="130" spans="1:18" ht="38.25" x14ac:dyDescent="0.25">
      <c r="A130" s="145" t="s">
        <v>266</v>
      </c>
      <c r="B130" s="133" t="s">
        <v>265</v>
      </c>
      <c r="C130" s="130" t="s">
        <v>6783</v>
      </c>
      <c r="D130" s="134" t="s">
        <v>6490</v>
      </c>
      <c r="E130" s="135" t="str">
        <f>VLOOKUP(Table1432[[#This Row],[NUTS I]],Table1533[],2,FALSE)</f>
        <v>1</v>
      </c>
      <c r="F130" s="136" t="s">
        <v>214</v>
      </c>
      <c r="G130" s="135" t="str">
        <f>VLOOKUP(Table1432[[#This Row],[NUTS II 2011]],Table1634[],2,FALSE)</f>
        <v>16</v>
      </c>
      <c r="H130" s="134" t="s">
        <v>214</v>
      </c>
      <c r="I130" s="135" t="str">
        <f>VLOOKUP(Table1432[[#This Row],[NUTS II 2013]],Table162436[],2,FALSE)</f>
        <v>Centro_NUT2013</v>
      </c>
      <c r="J130" s="136" t="s">
        <v>6604</v>
      </c>
      <c r="K130" s="135" t="str">
        <f>VLOOKUP(Table1432[[#This Row],[NUTS III 2011]],Table1735[],2,FALSE)</f>
        <v>164</v>
      </c>
      <c r="L130" s="134" t="s">
        <v>6596</v>
      </c>
      <c r="M130" s="135" t="str">
        <f>VLOOKUP(Table1432[[#This Row],[NUTS III 2013]],Table172537[],2,FALSE)</f>
        <v>16E</v>
      </c>
      <c r="N130" s="137">
        <v>1051</v>
      </c>
      <c r="O130" s="138">
        <v>3.52</v>
      </c>
      <c r="P130" s="139">
        <v>0</v>
      </c>
      <c r="Q130" s="146">
        <v>0</v>
      </c>
      <c r="R130" s="141" t="str">
        <f>CONCATENATE("010.01.04.05/2021/",Table1432[[#This Row],[CodINE Mun2011]])</f>
        <v>010.01.04.05/2021/0607</v>
      </c>
    </row>
    <row r="131" spans="1:18" ht="38.25" x14ac:dyDescent="0.25">
      <c r="A131" s="145" t="s">
        <v>138</v>
      </c>
      <c r="B131" s="133" t="s">
        <v>6784</v>
      </c>
      <c r="C131" s="130" t="s">
        <v>6785</v>
      </c>
      <c r="D131" s="134" t="s">
        <v>6490</v>
      </c>
      <c r="E131" s="135" t="str">
        <f>VLOOKUP(Table1432[[#This Row],[NUTS I]],Table1533[],2,FALSE)</f>
        <v>1</v>
      </c>
      <c r="F131" s="136" t="s">
        <v>97</v>
      </c>
      <c r="G131" s="135" t="str">
        <f>VLOOKUP(Table1432[[#This Row],[NUTS II 2011]],Table1634[],2,FALSE)</f>
        <v>11</v>
      </c>
      <c r="H131" s="131" t="s">
        <v>97</v>
      </c>
      <c r="I131" s="135" t="str">
        <f>VLOOKUP(Table1432[[#This Row],[NUTS II 2013]],Table162436[],2,FALSE)</f>
        <v>Norte_NUT2013</v>
      </c>
      <c r="J131" s="136" t="s">
        <v>6618</v>
      </c>
      <c r="K131" s="135" t="str">
        <f>VLOOKUP(Table1432[[#This Row],[NUTS III 2011]],Table1735[],2,FALSE)</f>
        <v>115</v>
      </c>
      <c r="L131" s="134" t="s">
        <v>6606</v>
      </c>
      <c r="M131" s="135" t="str">
        <f>VLOOKUP(Table1432[[#This Row],[NUTS III 2013]],Table172537[],2,FALSE)</f>
        <v>11C</v>
      </c>
      <c r="N131" s="137">
        <v>893</v>
      </c>
      <c r="O131" s="138">
        <v>2.71</v>
      </c>
      <c r="P131" s="139">
        <v>0</v>
      </c>
      <c r="Q131" s="146">
        <v>0</v>
      </c>
      <c r="R131" s="141" t="str">
        <f>CONCATENATE("010.01.04.05/2021/",Table1432[[#This Row],[CodINE Mun2011]])</f>
        <v>010.01.04.05/2021/1305</v>
      </c>
    </row>
    <row r="132" spans="1:18" ht="38.25" x14ac:dyDescent="0.25">
      <c r="A132" s="145" t="s">
        <v>362</v>
      </c>
      <c r="B132" s="133" t="s">
        <v>6786</v>
      </c>
      <c r="C132" s="130" t="s">
        <v>6787</v>
      </c>
      <c r="D132" s="134" t="s">
        <v>6490</v>
      </c>
      <c r="E132" s="135" t="str">
        <f>VLOOKUP(Table1432[[#This Row],[NUTS I]],Table1533[],2,FALSE)</f>
        <v>1</v>
      </c>
      <c r="F132" s="136" t="s">
        <v>214</v>
      </c>
      <c r="G132" s="135" t="str">
        <f>VLOOKUP(Table1432[[#This Row],[NUTS II 2011]],Table1634[],2,FALSE)</f>
        <v>16</v>
      </c>
      <c r="H132" s="134" t="s">
        <v>214</v>
      </c>
      <c r="I132" s="135" t="str">
        <f>VLOOKUP(Table1432[[#This Row],[NUTS II 2013]],Table162436[],2,FALSE)</f>
        <v>Centro_NUT2013</v>
      </c>
      <c r="J132" s="136" t="s">
        <v>6613</v>
      </c>
      <c r="K132" s="135" t="str">
        <f>VLOOKUP(Table1432[[#This Row],[NUTS III 2011]],Table1735[],2,FALSE)</f>
        <v>166</v>
      </c>
      <c r="L132" s="134" t="s">
        <v>6491</v>
      </c>
      <c r="M132" s="135" t="str">
        <f>VLOOKUP(Table1432[[#This Row],[NUTS III 2013]],Table172537[],2,FALSE)</f>
        <v>16I</v>
      </c>
      <c r="N132" s="137">
        <v>697</v>
      </c>
      <c r="O132" s="138">
        <v>3.67</v>
      </c>
      <c r="P132" s="139">
        <v>0</v>
      </c>
      <c r="Q132" s="146">
        <v>0</v>
      </c>
      <c r="R132" s="141" t="str">
        <f>CONCATENATE("010.01.04.05/2021/",Table1432[[#This Row],[CodINE Mun2011]])</f>
        <v>010.01.04.05/2021/1413</v>
      </c>
    </row>
    <row r="133" spans="1:18" ht="38.25" x14ac:dyDescent="0.25">
      <c r="A133" s="145" t="s">
        <v>140</v>
      </c>
      <c r="B133" s="133" t="s">
        <v>139</v>
      </c>
      <c r="C133" s="130" t="s">
        <v>6788</v>
      </c>
      <c r="D133" s="134" t="s">
        <v>6490</v>
      </c>
      <c r="E133" s="135" t="str">
        <f>VLOOKUP(Table1432[[#This Row],[NUTS I]],Table1533[],2,FALSE)</f>
        <v>1</v>
      </c>
      <c r="F133" s="136" t="s">
        <v>97</v>
      </c>
      <c r="G133" s="135" t="str">
        <f>VLOOKUP(Table1432[[#This Row],[NUTS II 2011]],Table1634[],2,FALSE)</f>
        <v>11</v>
      </c>
      <c r="H133" s="131" t="s">
        <v>97</v>
      </c>
      <c r="I133" s="135" t="str">
        <f>VLOOKUP(Table1432[[#This Row],[NUTS II 2013]],Table162436[],2,FALSE)</f>
        <v>Norte_NUT2013</v>
      </c>
      <c r="J133" s="136" t="s">
        <v>6519</v>
      </c>
      <c r="K133" s="135" t="str">
        <f>VLOOKUP(Table1432[[#This Row],[NUTS III 2011]],Table1735[],2,FALSE)</f>
        <v>118</v>
      </c>
      <c r="L133" s="134" t="s">
        <v>6562</v>
      </c>
      <c r="M133" s="135" t="str">
        <f>VLOOKUP(Table1432[[#This Row],[NUTS III 2013]],Table172537[],2,FALSE)</f>
        <v>11E</v>
      </c>
      <c r="N133" s="137">
        <v>878</v>
      </c>
      <c r="O133" s="138">
        <v>2.2400000000000002</v>
      </c>
      <c r="P133" s="139">
        <v>1</v>
      </c>
      <c r="Q133" s="140">
        <v>25</v>
      </c>
      <c r="R133" s="141" t="str">
        <f>CONCATENATE("010.01.04.05/2021/",Table1432[[#This Row],[CodINE Mun2011]])</f>
        <v>010.01.04.05/2021/0405</v>
      </c>
    </row>
    <row r="134" spans="1:18" ht="38.25" x14ac:dyDescent="0.25">
      <c r="A134" s="145" t="s">
        <v>505</v>
      </c>
      <c r="B134" s="133" t="s">
        <v>6789</v>
      </c>
      <c r="C134" s="130" t="s">
        <v>6790</v>
      </c>
      <c r="D134" s="131" t="s">
        <v>6510</v>
      </c>
      <c r="E134" s="148" t="str">
        <f>VLOOKUP(Table1432[[#This Row],[NUTS I]],Table1533[],2,FALSE)</f>
        <v>3</v>
      </c>
      <c r="F134" s="136" t="s">
        <v>6510</v>
      </c>
      <c r="G134" s="135" t="str">
        <f>VLOOKUP(Table1432[[#This Row],[NUTS II 2011]],Table1634[],2,FALSE)</f>
        <v>30</v>
      </c>
      <c r="H134" s="134" t="s">
        <v>6510</v>
      </c>
      <c r="I134" s="135" t="str">
        <f>VLOOKUP(Table1432[[#This Row],[NUTS II 2013]],Table162436[],2,FALSE)</f>
        <v>Madeira</v>
      </c>
      <c r="J134" s="136" t="s">
        <v>6510</v>
      </c>
      <c r="K134" s="135" t="str">
        <f>VLOOKUP(Table1432[[#This Row],[NUTS III 2011]],Table1735[],2,FALSE)</f>
        <v>300</v>
      </c>
      <c r="L134" s="136" t="s">
        <v>6510</v>
      </c>
      <c r="M134" s="135" t="str">
        <f>VLOOKUP(Table1432[[#This Row],[NUTS III 2013]],Table172537[],2,FALSE)</f>
        <v>300</v>
      </c>
      <c r="N134" s="137">
        <v>1565</v>
      </c>
      <c r="O134" s="138">
        <v>6.15</v>
      </c>
      <c r="P134" s="139">
        <v>2</v>
      </c>
      <c r="Q134" s="146">
        <v>2</v>
      </c>
      <c r="R134" s="141" t="str">
        <f>CONCATENATE("010.01.04.05/2021/",Table1432[[#This Row],[CodINE Mun2011]])</f>
        <v>010.01.04.05/2021/3104</v>
      </c>
    </row>
    <row r="135" spans="1:18" ht="38.25" x14ac:dyDescent="0.25">
      <c r="A135" s="132" t="s">
        <v>489</v>
      </c>
      <c r="B135" s="133" t="s">
        <v>6791</v>
      </c>
      <c r="C135" s="130" t="s">
        <v>6792</v>
      </c>
      <c r="D135" s="131" t="s">
        <v>6501</v>
      </c>
      <c r="E135" s="148" t="str">
        <f>VLOOKUP(Table1432[[#This Row],[NUTS I]],Table1533[],2,FALSE)</f>
        <v>2</v>
      </c>
      <c r="F135" s="136" t="s">
        <v>6501</v>
      </c>
      <c r="G135" s="135" t="str">
        <f>VLOOKUP(Table1432[[#This Row],[NUTS II 2011]],Table1634[],2,FALSE)</f>
        <v>20</v>
      </c>
      <c r="H135" s="134" t="s">
        <v>6501</v>
      </c>
      <c r="I135" s="135" t="str">
        <f>VLOOKUP(Table1432[[#This Row],[NUTS II 2013]],Table162436[],2,FALSE)</f>
        <v>Açores</v>
      </c>
      <c r="J135" s="136" t="s">
        <v>6501</v>
      </c>
      <c r="K135" s="135" t="str">
        <f>VLOOKUP(Table1432[[#This Row],[NUTS III 2011]],Table1735[],2,FALSE)</f>
        <v>200</v>
      </c>
      <c r="L135" s="136" t="s">
        <v>6501</v>
      </c>
      <c r="M135" s="135" t="str">
        <f>VLOOKUP(Table1432[[#This Row],[NUTS III 2013]],Table172537[],2,FALSE)</f>
        <v>200</v>
      </c>
      <c r="N135" s="137">
        <v>877</v>
      </c>
      <c r="O135" s="138">
        <v>3.95</v>
      </c>
      <c r="P135" s="139">
        <v>0</v>
      </c>
      <c r="Q135" s="140">
        <v>0</v>
      </c>
      <c r="R135" s="141" t="str">
        <f>CONCATENATE("010.01.04.05/2021/",Table1432[[#This Row],[CodINE Mun2011]])</f>
        <v>010.01.04.05/2021/4602</v>
      </c>
    </row>
    <row r="136" spans="1:18" ht="38.25" x14ac:dyDescent="0.25">
      <c r="A136" s="132" t="s">
        <v>363</v>
      </c>
      <c r="B136" s="133" t="s">
        <v>6793</v>
      </c>
      <c r="C136" s="130" t="s">
        <v>6794</v>
      </c>
      <c r="D136" s="134" t="s">
        <v>6490</v>
      </c>
      <c r="E136" s="135" t="str">
        <f>VLOOKUP(Table1432[[#This Row],[NUTS I]],Table1533[],2,FALSE)</f>
        <v>1</v>
      </c>
      <c r="F136" s="136" t="s">
        <v>359</v>
      </c>
      <c r="G136" s="135" t="str">
        <f>VLOOKUP(Table1432[[#This Row],[NUTS II 2011]],Table1634[],2,FALSE)</f>
        <v>17</v>
      </c>
      <c r="H136" s="131" t="s">
        <v>6512</v>
      </c>
      <c r="I136" s="135" t="str">
        <f>VLOOKUP(Table1432[[#This Row],[NUTS II 2013]],Table162436[],2,FALSE)</f>
        <v>AML</v>
      </c>
      <c r="J136" s="136" t="s">
        <v>6580</v>
      </c>
      <c r="K136" s="135" t="str">
        <f>VLOOKUP(Table1432[[#This Row],[NUTS III 2011]],Table1735[],2,FALSE)</f>
        <v>171</v>
      </c>
      <c r="L136" s="134" t="s">
        <v>6512</v>
      </c>
      <c r="M136" s="135" t="str">
        <f>VLOOKUP(Table1432[[#This Row],[NUTS III 2013]],Table172537[],2,FALSE)</f>
        <v>170</v>
      </c>
      <c r="N136" s="137">
        <v>1717</v>
      </c>
      <c r="O136" s="138">
        <v>6.8</v>
      </c>
      <c r="P136" s="139">
        <v>8</v>
      </c>
      <c r="Q136" s="140">
        <v>18</v>
      </c>
      <c r="R136" s="141" t="str">
        <f>CONCATENATE("010.01.04.05/2021/",Table1432[[#This Row],[CodINE Mun2011]])</f>
        <v>010.01.04.05/2021/1109</v>
      </c>
    </row>
    <row r="137" spans="1:18" ht="38.25" x14ac:dyDescent="0.25">
      <c r="A137" s="145" t="s">
        <v>141</v>
      </c>
      <c r="B137" s="133" t="s">
        <v>6795</v>
      </c>
      <c r="C137" s="130" t="s">
        <v>6796</v>
      </c>
      <c r="D137" s="134" t="s">
        <v>6490</v>
      </c>
      <c r="E137" s="135" t="str">
        <f>VLOOKUP(Table1432[[#This Row],[NUTS I]],Table1533[],2,FALSE)</f>
        <v>1</v>
      </c>
      <c r="F137" s="136" t="s">
        <v>97</v>
      </c>
      <c r="G137" s="135" t="str">
        <f>VLOOKUP(Table1432[[#This Row],[NUTS II 2011]],Table1634[],2,FALSE)</f>
        <v>11</v>
      </c>
      <c r="H137" s="131" t="s">
        <v>97</v>
      </c>
      <c r="I137" s="135" t="str">
        <f>VLOOKUP(Table1432[[#This Row],[NUTS II 2013]],Table162436[],2,FALSE)</f>
        <v>Norte_NUT2013</v>
      </c>
      <c r="J137" s="136" t="s">
        <v>6584</v>
      </c>
      <c r="K137" s="135" t="str">
        <f>VLOOKUP(Table1432[[#This Row],[NUTS III 2011]],Table1735[],2,FALSE)</f>
        <v>114</v>
      </c>
      <c r="L137" s="131" t="s">
        <v>6539</v>
      </c>
      <c r="M137" s="135" t="str">
        <f>VLOOKUP(Table1432[[#This Row],[NUTS III 2013]],Table172537[],2,FALSE)</f>
        <v>11A</v>
      </c>
      <c r="N137" s="137">
        <v>1605</v>
      </c>
      <c r="O137" s="138">
        <v>6.13</v>
      </c>
      <c r="P137" s="139">
        <v>400</v>
      </c>
      <c r="Q137" s="146">
        <v>794</v>
      </c>
      <c r="R137" s="141" t="str">
        <f>CONCATENATE("010.01.04.05/2021/",Table1432[[#This Row],[CodINE Mun2011]])</f>
        <v>010.01.04.05/2021/1306</v>
      </c>
    </row>
    <row r="138" spans="1:18" ht="38.25" x14ac:dyDescent="0.25">
      <c r="A138" s="145" t="s">
        <v>267</v>
      </c>
      <c r="B138" s="133" t="s">
        <v>6797</v>
      </c>
      <c r="C138" s="130" t="s">
        <v>6798</v>
      </c>
      <c r="D138" s="134" t="s">
        <v>6490</v>
      </c>
      <c r="E138" s="135" t="str">
        <f>VLOOKUP(Table1432[[#This Row],[NUTS I]],Table1533[],2,FALSE)</f>
        <v>1</v>
      </c>
      <c r="F138" s="136" t="s">
        <v>214</v>
      </c>
      <c r="G138" s="135" t="str">
        <f>VLOOKUP(Table1432[[#This Row],[NUTS II 2011]],Table1634[],2,FALSE)</f>
        <v>16</v>
      </c>
      <c r="H138" s="134" t="s">
        <v>214</v>
      </c>
      <c r="I138" s="135" t="str">
        <f>VLOOKUP(Table1432[[#This Row],[NUTS II 2013]],Table162436[],2,FALSE)</f>
        <v>Centro_NUT2013</v>
      </c>
      <c r="J138" s="136" t="s">
        <v>6508</v>
      </c>
      <c r="K138" s="135" t="str">
        <f>VLOOKUP(Table1432[[#This Row],[NUTS III 2011]],Table1735[],2,FALSE)</f>
        <v>165</v>
      </c>
      <c r="L138" s="131" t="s">
        <v>6509</v>
      </c>
      <c r="M138" s="135" t="str">
        <f>VLOOKUP(Table1432[[#This Row],[NUTS III 2013]],Table172537[],2,FALSE)</f>
        <v>16G</v>
      </c>
      <c r="N138" s="137">
        <v>1009</v>
      </c>
      <c r="O138" s="138">
        <v>2.91</v>
      </c>
      <c r="P138" s="139">
        <v>14</v>
      </c>
      <c r="Q138" s="146">
        <v>78</v>
      </c>
      <c r="R138" s="141" t="str">
        <f>CONCATENATE("010.01.04.05/2021/",Table1432[[#This Row],[CodINE Mun2011]])</f>
        <v>010.01.04.05/2021/1806</v>
      </c>
    </row>
    <row r="139" spans="1:18" ht="38.25" x14ac:dyDescent="0.25">
      <c r="A139" s="145" t="s">
        <v>269</v>
      </c>
      <c r="B139" s="133" t="s">
        <v>268</v>
      </c>
      <c r="C139" s="130" t="s">
        <v>6799</v>
      </c>
      <c r="D139" s="134" t="s">
        <v>6490</v>
      </c>
      <c r="E139" s="135" t="str">
        <f>VLOOKUP(Table1432[[#This Row],[NUTS I]],Table1533[],2,FALSE)</f>
        <v>1</v>
      </c>
      <c r="F139" s="136" t="s">
        <v>214</v>
      </c>
      <c r="G139" s="135" t="str">
        <f>VLOOKUP(Table1432[[#This Row],[NUTS II 2011]],Table1634[],2,FALSE)</f>
        <v>16</v>
      </c>
      <c r="H139" s="134" t="s">
        <v>214</v>
      </c>
      <c r="I139" s="135" t="str">
        <f>VLOOKUP(Table1432[[#This Row],[NUTS II 2013]],Table162436[],2,FALSE)</f>
        <v>Centro_NUT2013</v>
      </c>
      <c r="J139" s="136" t="s">
        <v>6549</v>
      </c>
      <c r="K139" s="135" t="str">
        <f>VLOOKUP(Table1432[[#This Row],[NUTS III 2011]],Table1735[],2,FALSE)</f>
        <v>168</v>
      </c>
      <c r="L139" s="131" t="s">
        <v>6559</v>
      </c>
      <c r="M139" s="135" t="str">
        <f>VLOOKUP(Table1432[[#This Row],[NUTS III 2013]],Table172537[],2,FALSE)</f>
        <v>16J</v>
      </c>
      <c r="N139" s="137">
        <v>730</v>
      </c>
      <c r="O139" s="138">
        <v>2.95</v>
      </c>
      <c r="P139" s="139">
        <v>0</v>
      </c>
      <c r="Q139" s="146">
        <v>0</v>
      </c>
      <c r="R139" s="141" t="str">
        <f>CONCATENATE("010.01.04.05/2021/",Table1432[[#This Row],[CodINE Mun2011]])</f>
        <v>010.01.04.05/2021/0908</v>
      </c>
    </row>
    <row r="140" spans="1:18" ht="38.25" x14ac:dyDescent="0.25">
      <c r="A140" s="145" t="s">
        <v>143</v>
      </c>
      <c r="B140" s="133" t="s">
        <v>6800</v>
      </c>
      <c r="C140" s="130" t="s">
        <v>6801</v>
      </c>
      <c r="D140" s="134" t="s">
        <v>6490</v>
      </c>
      <c r="E140" s="135" t="str">
        <f>VLOOKUP(Table1432[[#This Row],[NUTS I]],Table1533[],2,FALSE)</f>
        <v>1</v>
      </c>
      <c r="F140" s="136" t="s">
        <v>97</v>
      </c>
      <c r="G140" s="135" t="str">
        <f>VLOOKUP(Table1432[[#This Row],[NUTS II 2011]],Table1634[],2,FALSE)</f>
        <v>11</v>
      </c>
      <c r="H140" s="131" t="s">
        <v>97</v>
      </c>
      <c r="I140" s="135" t="str">
        <f>VLOOKUP(Table1432[[#This Row],[NUTS II 2013]],Table162436[],2,FALSE)</f>
        <v>Norte_NUT2013</v>
      </c>
      <c r="J140" s="136" t="s">
        <v>6618</v>
      </c>
      <c r="K140" s="135" t="str">
        <f>VLOOKUP(Table1432[[#This Row],[NUTS III 2011]],Table1735[],2,FALSE)</f>
        <v>115</v>
      </c>
      <c r="L140" s="134" t="s">
        <v>6606</v>
      </c>
      <c r="M140" s="135" t="str">
        <f>VLOOKUP(Table1432[[#This Row],[NUTS III 2013]],Table172537[],2,FALSE)</f>
        <v>11C</v>
      </c>
      <c r="N140" s="137">
        <v>893</v>
      </c>
      <c r="O140" s="138">
        <v>2.8</v>
      </c>
      <c r="P140" s="139">
        <v>0</v>
      </c>
      <c r="Q140" s="140">
        <v>0</v>
      </c>
      <c r="R140" s="141" t="str">
        <f>CONCATENATE("010.01.04.05/2021/",Table1432[[#This Row],[CodINE Mun2011]])</f>
        <v>010.01.04.05/2021/1307</v>
      </c>
    </row>
    <row r="141" spans="1:18" ht="38.25" x14ac:dyDescent="0.25">
      <c r="A141" s="145" t="s">
        <v>270</v>
      </c>
      <c r="B141" s="133" t="s">
        <v>6802</v>
      </c>
      <c r="C141" s="130" t="s">
        <v>6803</v>
      </c>
      <c r="D141" s="134" t="s">
        <v>6490</v>
      </c>
      <c r="E141" s="135" t="str">
        <f>VLOOKUP(Table1432[[#This Row],[NUTS I]],Table1533[],2,FALSE)</f>
        <v>1</v>
      </c>
      <c r="F141" s="136" t="s">
        <v>214</v>
      </c>
      <c r="G141" s="135" t="str">
        <f>VLOOKUP(Table1432[[#This Row],[NUTS II 2011]],Table1634[],2,FALSE)</f>
        <v>16</v>
      </c>
      <c r="H141" s="134" t="s">
        <v>214</v>
      </c>
      <c r="I141" s="135" t="str">
        <f>VLOOKUP(Table1432[[#This Row],[NUTS II 2013]],Table162436[],2,FALSE)</f>
        <v>Centro_NUT2013</v>
      </c>
      <c r="J141" s="136" t="s">
        <v>6619</v>
      </c>
      <c r="K141" s="135" t="str">
        <f>VLOOKUP(Table1432[[#This Row],[NUTS III 2011]],Table1735[],2,FALSE)</f>
        <v>163</v>
      </c>
      <c r="L141" s="134" t="s">
        <v>6600</v>
      </c>
      <c r="M141" s="135" t="str">
        <f>VLOOKUP(Table1432[[#This Row],[NUTS III 2013]],Table172537[],2,FALSE)</f>
        <v>16F</v>
      </c>
      <c r="N141" s="137">
        <v>1020</v>
      </c>
      <c r="O141" s="138">
        <v>3.95</v>
      </c>
      <c r="P141" s="139">
        <v>5</v>
      </c>
      <c r="Q141" s="146">
        <v>31</v>
      </c>
      <c r="R141" s="141" t="str">
        <f>CONCATENATE("010.01.04.05/2021/",Table1432[[#This Row],[CodINE Mun2011]])</f>
        <v>010.01.04.05/2021/1010</v>
      </c>
    </row>
    <row r="142" spans="1:18" ht="38.25" x14ac:dyDescent="0.25">
      <c r="A142" s="132" t="s">
        <v>417</v>
      </c>
      <c r="B142" s="133" t="s">
        <v>6804</v>
      </c>
      <c r="C142" s="130" t="s">
        <v>6805</v>
      </c>
      <c r="D142" s="134" t="s">
        <v>6490</v>
      </c>
      <c r="E142" s="135" t="str">
        <f>VLOOKUP(Table1432[[#This Row],[NUTS I]],Table1533[],2,FALSE)</f>
        <v>1</v>
      </c>
      <c r="F142" s="136" t="s">
        <v>387</v>
      </c>
      <c r="G142" s="135" t="str">
        <f>VLOOKUP(Table1432[[#This Row],[NUTS II 2011]],Table1634[],2,FALSE)</f>
        <v>18</v>
      </c>
      <c r="H142" s="131" t="s">
        <v>387</v>
      </c>
      <c r="I142" s="135" t="str">
        <f>VLOOKUP(Table1432[[#This Row],[NUTS II 2013]],Table162436[],2,FALSE)</f>
        <v>Alentejo_NUT2013</v>
      </c>
      <c r="J142" s="136" t="s">
        <v>6515</v>
      </c>
      <c r="K142" s="135" t="str">
        <f>VLOOKUP(Table1432[[#This Row],[NUTS III 2011]],Table1735[],2,FALSE)</f>
        <v>182</v>
      </c>
      <c r="L142" s="134" t="s">
        <v>6515</v>
      </c>
      <c r="M142" s="135" t="str">
        <f>VLOOKUP(Table1432[[#This Row],[NUTS III 2013]],Table172537[],2,FALSE)</f>
        <v>186</v>
      </c>
      <c r="N142" s="137">
        <v>616</v>
      </c>
      <c r="O142" s="138">
        <v>3.01</v>
      </c>
      <c r="P142" s="139">
        <v>1</v>
      </c>
      <c r="Q142" s="140">
        <v>5</v>
      </c>
      <c r="R142" s="141" t="str">
        <f>CONCATENATE("010.01.04.05/2021/",Table1432[[#This Row],[CodINE Mun2011]])</f>
        <v>010.01.04.05/2021/1210</v>
      </c>
    </row>
    <row r="143" spans="1:18" ht="38.25" x14ac:dyDescent="0.25">
      <c r="A143" s="132" t="s">
        <v>144</v>
      </c>
      <c r="B143" s="133" t="s">
        <v>6806</v>
      </c>
      <c r="C143" s="130" t="s">
        <v>6807</v>
      </c>
      <c r="D143" s="134" t="s">
        <v>6490</v>
      </c>
      <c r="E143" s="135" t="str">
        <f>VLOOKUP(Table1432[[#This Row],[NUTS I]],Table1533[],2,FALSE)</f>
        <v>1</v>
      </c>
      <c r="F143" s="136" t="s">
        <v>97</v>
      </c>
      <c r="G143" s="135" t="str">
        <f>VLOOKUP(Table1432[[#This Row],[NUTS II 2011]],Table1634[],2,FALSE)</f>
        <v>11</v>
      </c>
      <c r="H143" s="131" t="s">
        <v>97</v>
      </c>
      <c r="I143" s="135" t="str">
        <f>VLOOKUP(Table1432[[#This Row],[NUTS II 2013]],Table162436[],2,FALSE)</f>
        <v>Norte_NUT2013</v>
      </c>
      <c r="J143" s="136" t="s">
        <v>6584</v>
      </c>
      <c r="K143" s="135" t="str">
        <f>VLOOKUP(Table1432[[#This Row],[NUTS III 2011]],Table1735[],2,FALSE)</f>
        <v>114</v>
      </c>
      <c r="L143" s="131" t="s">
        <v>6539</v>
      </c>
      <c r="M143" s="135" t="str">
        <f>VLOOKUP(Table1432[[#This Row],[NUTS III 2013]],Table172537[],2,FALSE)</f>
        <v>11A</v>
      </c>
      <c r="N143" s="137">
        <v>2299</v>
      </c>
      <c r="O143" s="138">
        <v>7.57</v>
      </c>
      <c r="P143" s="139">
        <v>190</v>
      </c>
      <c r="Q143" s="140">
        <v>190</v>
      </c>
      <c r="R143" s="141" t="str">
        <f>CONCATENATE("010.01.04.05/2021/",Table1432[[#This Row],[CodINE Mun2011]])</f>
        <v>010.01.04.05/2021/1308</v>
      </c>
    </row>
    <row r="144" spans="1:18" ht="38.25" x14ac:dyDescent="0.25">
      <c r="A144" s="132" t="s">
        <v>271</v>
      </c>
      <c r="B144" s="133" t="s">
        <v>47</v>
      </c>
      <c r="C144" s="130" t="s">
        <v>6808</v>
      </c>
      <c r="D144" s="134" t="s">
        <v>6490</v>
      </c>
      <c r="E144" s="135" t="str">
        <f>VLOOKUP(Table1432[[#This Row],[NUTS I]],Table1533[],2,FALSE)</f>
        <v>1</v>
      </c>
      <c r="F144" s="136" t="s">
        <v>214</v>
      </c>
      <c r="G144" s="135" t="str">
        <f>VLOOKUP(Table1432[[#This Row],[NUTS II 2011]],Table1634[],2,FALSE)</f>
        <v>16</v>
      </c>
      <c r="H144" s="134" t="s">
        <v>214</v>
      </c>
      <c r="I144" s="135" t="str">
        <f>VLOOKUP(Table1432[[#This Row],[NUTS II 2013]],Table162436[],2,FALSE)</f>
        <v>Centro_NUT2013</v>
      </c>
      <c r="J144" s="136" t="s">
        <v>6499</v>
      </c>
      <c r="K144" s="135" t="str">
        <f>VLOOKUP(Table1432[[#This Row],[NUTS III 2011]],Table1735[],2,FALSE)</f>
        <v>161</v>
      </c>
      <c r="L144" s="134" t="s">
        <v>6596</v>
      </c>
      <c r="M144" s="135" t="str">
        <f>VLOOKUP(Table1432[[#This Row],[NUTS III 2013]],Table172537[],2,FALSE)</f>
        <v>16E</v>
      </c>
      <c r="N144" s="137">
        <v>1051</v>
      </c>
      <c r="O144" s="138">
        <v>3.57</v>
      </c>
      <c r="P144" s="139">
        <v>4</v>
      </c>
      <c r="Q144" s="140">
        <v>7</v>
      </c>
      <c r="R144" s="141" t="str">
        <f>CONCATENATE("010.01.04.05/2021/",Table1432[[#This Row],[CodINE Mun2011]])</f>
        <v>010.01.04.05/2021/0111</v>
      </c>
    </row>
    <row r="145" spans="1:18" ht="38.25" x14ac:dyDescent="0.25">
      <c r="A145" s="132" t="s">
        <v>273</v>
      </c>
      <c r="B145" s="133" t="s">
        <v>272</v>
      </c>
      <c r="C145" s="130" t="s">
        <v>6809</v>
      </c>
      <c r="D145" s="134" t="s">
        <v>6490</v>
      </c>
      <c r="E145" s="135" t="str">
        <f>VLOOKUP(Table1432[[#This Row],[NUTS I]],Table1533[],2,FALSE)</f>
        <v>1</v>
      </c>
      <c r="F145" s="136" t="s">
        <v>214</v>
      </c>
      <c r="G145" s="135" t="str">
        <f>VLOOKUP(Table1432[[#This Row],[NUTS II 2011]],Table1634[],2,FALSE)</f>
        <v>16</v>
      </c>
      <c r="H145" s="134" t="s">
        <v>214</v>
      </c>
      <c r="I145" s="135" t="str">
        <f>VLOOKUP(Table1432[[#This Row],[NUTS II 2013]],Table162436[],2,FALSE)</f>
        <v>Centro_NUT2013</v>
      </c>
      <c r="J145" s="136" t="s">
        <v>6549</v>
      </c>
      <c r="K145" s="135" t="str">
        <f>VLOOKUP(Table1432[[#This Row],[NUTS III 2011]],Table1735[],2,FALSE)</f>
        <v>168</v>
      </c>
      <c r="L145" s="131" t="s">
        <v>6559</v>
      </c>
      <c r="M145" s="135" t="str">
        <f>VLOOKUP(Table1432[[#This Row],[NUTS III 2013]],Table172537[],2,FALSE)</f>
        <v>16J</v>
      </c>
      <c r="N145" s="137">
        <v>730</v>
      </c>
      <c r="O145" s="138">
        <v>2.95</v>
      </c>
      <c r="P145" s="139">
        <v>4</v>
      </c>
      <c r="Q145" s="140">
        <v>5</v>
      </c>
      <c r="R145" s="141" t="str">
        <f>CONCATENATE("010.01.04.05/2021/",Table1432[[#This Row],[CodINE Mun2011]])</f>
        <v>010.01.04.05/2021/0909</v>
      </c>
    </row>
    <row r="146" spans="1:18" ht="38.25" x14ac:dyDescent="0.25">
      <c r="A146" s="145" t="s">
        <v>145</v>
      </c>
      <c r="B146" s="133" t="s">
        <v>6810</v>
      </c>
      <c r="C146" s="130" t="s">
        <v>6811</v>
      </c>
      <c r="D146" s="134" t="s">
        <v>6490</v>
      </c>
      <c r="E146" s="135" t="str">
        <f>VLOOKUP(Table1432[[#This Row],[NUTS I]],Table1533[],2,FALSE)</f>
        <v>1</v>
      </c>
      <c r="F146" s="136" t="s">
        <v>97</v>
      </c>
      <c r="G146" s="135" t="str">
        <f>VLOOKUP(Table1432[[#This Row],[NUTS II 2011]],Table1634[],2,FALSE)</f>
        <v>11</v>
      </c>
      <c r="H146" s="131" t="s">
        <v>97</v>
      </c>
      <c r="I146" s="135" t="str">
        <f>VLOOKUP(Table1432[[#This Row],[NUTS II 2013]],Table162436[],2,FALSE)</f>
        <v>Norte_NUT2013</v>
      </c>
      <c r="J146" s="136" t="s">
        <v>6595</v>
      </c>
      <c r="K146" s="135" t="str">
        <f>VLOOKUP(Table1432[[#This Row],[NUTS III 2011]],Table1735[],2,FALSE)</f>
        <v>111</v>
      </c>
      <c r="L146" s="134" t="s">
        <v>6521</v>
      </c>
      <c r="M146" s="135" t="str">
        <f>VLOOKUP(Table1432[[#This Row],[NUTS III 2013]],Table172537[],2,FALSE)</f>
        <v>111</v>
      </c>
      <c r="N146" s="137">
        <v>1042</v>
      </c>
      <c r="O146" s="138">
        <v>4.17</v>
      </c>
      <c r="P146" s="139">
        <v>0</v>
      </c>
      <c r="Q146" s="146">
        <v>0</v>
      </c>
      <c r="R146" s="141" t="str">
        <f>CONCATENATE("010.01.04.05/2021/",Table1432[[#This Row],[CodINE Mun2011]])</f>
        <v>010.01.04.05/2021/1603</v>
      </c>
    </row>
    <row r="147" spans="1:18" ht="38.25" x14ac:dyDescent="0.25">
      <c r="A147" s="145" t="s">
        <v>418</v>
      </c>
      <c r="B147" s="133" t="s">
        <v>65</v>
      </c>
      <c r="C147" s="130" t="s">
        <v>6812</v>
      </c>
      <c r="D147" s="134" t="s">
        <v>6490</v>
      </c>
      <c r="E147" s="135" t="str">
        <f>VLOOKUP(Table1432[[#This Row],[NUTS I]],Table1533[],2,FALSE)</f>
        <v>1</v>
      </c>
      <c r="F147" s="136" t="s">
        <v>387</v>
      </c>
      <c r="G147" s="135" t="str">
        <f>VLOOKUP(Table1432[[#This Row],[NUTS II 2011]],Table1634[],2,FALSE)</f>
        <v>18</v>
      </c>
      <c r="H147" s="131" t="s">
        <v>387</v>
      </c>
      <c r="I147" s="135" t="str">
        <f>VLOOKUP(Table1432[[#This Row],[NUTS II 2013]],Table162436[],2,FALSE)</f>
        <v>Alentejo_NUT2013</v>
      </c>
      <c r="J147" s="136" t="s">
        <v>6532</v>
      </c>
      <c r="K147" s="135" t="str">
        <f>VLOOKUP(Table1432[[#This Row],[NUTS III 2011]],Table1735[],2,FALSE)</f>
        <v>184</v>
      </c>
      <c r="L147" s="134" t="s">
        <v>6532</v>
      </c>
      <c r="M147" s="135" t="str">
        <f>VLOOKUP(Table1432[[#This Row],[NUTS III 2013]],Table172537[],2,FALSE)</f>
        <v>184</v>
      </c>
      <c r="N147" s="137">
        <v>656</v>
      </c>
      <c r="O147" s="138">
        <v>3.88</v>
      </c>
      <c r="P147" s="139">
        <v>3</v>
      </c>
      <c r="Q147" s="146">
        <v>3</v>
      </c>
      <c r="R147" s="141" t="str">
        <f>CONCATENATE("010.01.04.05/2021/",Table1432[[#This Row],[CodINE Mun2011]])</f>
        <v>010.01.04.05/2021/0209</v>
      </c>
    </row>
    <row r="148" spans="1:18" ht="38.25" x14ac:dyDescent="0.25">
      <c r="A148" s="132" t="s">
        <v>146</v>
      </c>
      <c r="B148" s="133" t="s">
        <v>6813</v>
      </c>
      <c r="C148" s="130" t="s">
        <v>6814</v>
      </c>
      <c r="D148" s="134" t="s">
        <v>6490</v>
      </c>
      <c r="E148" s="135" t="str">
        <f>VLOOKUP(Table1432[[#This Row],[NUTS I]],Table1533[],2,FALSE)</f>
        <v>1</v>
      </c>
      <c r="F148" s="136" t="s">
        <v>97</v>
      </c>
      <c r="G148" s="135" t="str">
        <f>VLOOKUP(Table1432[[#This Row],[NUTS II 2011]],Table1634[],2,FALSE)</f>
        <v>11</v>
      </c>
      <c r="H148" s="131" t="s">
        <v>97</v>
      </c>
      <c r="I148" s="135" t="str">
        <f>VLOOKUP(Table1432[[#This Row],[NUTS II 2013]],Table162436[],2,FALSE)</f>
        <v>Norte_NUT2013</v>
      </c>
      <c r="J148" s="136" t="s">
        <v>6567</v>
      </c>
      <c r="K148" s="135" t="str">
        <f>VLOOKUP(Table1432[[#This Row],[NUTS III 2011]],Table1735[],2,FALSE)</f>
        <v>117</v>
      </c>
      <c r="L148" s="134" t="s">
        <v>6567</v>
      </c>
      <c r="M148" s="135" t="str">
        <f>VLOOKUP(Table1432[[#This Row],[NUTS III 2013]],Table172537[],2,FALSE)</f>
        <v>11D</v>
      </c>
      <c r="N148" s="137">
        <v>777</v>
      </c>
      <c r="O148" s="138">
        <v>3.23</v>
      </c>
      <c r="P148" s="139">
        <v>1</v>
      </c>
      <c r="Q148" s="140">
        <v>47</v>
      </c>
      <c r="R148" s="141" t="str">
        <f>CONCATENATE("010.01.04.05/2021/",Table1432[[#This Row],[CodINE Mun2011]])</f>
        <v>010.01.04.05/2021/1704</v>
      </c>
    </row>
    <row r="149" spans="1:18" ht="38.25" x14ac:dyDescent="0.25">
      <c r="A149" s="145" t="s">
        <v>275</v>
      </c>
      <c r="B149" s="133" t="s">
        <v>274</v>
      </c>
      <c r="C149" s="130" t="s">
        <v>6815</v>
      </c>
      <c r="D149" s="134" t="s">
        <v>6490</v>
      </c>
      <c r="E149" s="135" t="str">
        <f>VLOOKUP(Table1432[[#This Row],[NUTS I]],Table1533[],2,FALSE)</f>
        <v>1</v>
      </c>
      <c r="F149" s="136" t="s">
        <v>214</v>
      </c>
      <c r="G149" s="135" t="str">
        <f>VLOOKUP(Table1432[[#This Row],[NUTS II 2011]],Table1634[],2,FALSE)</f>
        <v>16</v>
      </c>
      <c r="H149" s="134" t="s">
        <v>214</v>
      </c>
      <c r="I149" s="135" t="str">
        <f>VLOOKUP(Table1432[[#This Row],[NUTS II 2013]],Table162436[],2,FALSE)</f>
        <v>Centro_NUT2013</v>
      </c>
      <c r="J149" s="136" t="s">
        <v>6537</v>
      </c>
      <c r="K149" s="135" t="str">
        <f>VLOOKUP(Table1432[[#This Row],[NUTS III 2011]],Table1735[],2,FALSE)</f>
        <v>162</v>
      </c>
      <c r="L149" s="134" t="s">
        <v>6596</v>
      </c>
      <c r="M149" s="135" t="str">
        <f>VLOOKUP(Table1432[[#This Row],[NUTS III 2013]],Table172537[],2,FALSE)</f>
        <v>16E</v>
      </c>
      <c r="N149" s="137">
        <v>1051</v>
      </c>
      <c r="O149" s="138">
        <v>3.53</v>
      </c>
      <c r="P149" s="139">
        <v>5</v>
      </c>
      <c r="Q149" s="146">
        <v>329</v>
      </c>
      <c r="R149" s="141" t="str">
        <f>CONCATENATE("010.01.04.05/2021/",Table1432[[#This Row],[CodINE Mun2011]])</f>
        <v>010.01.04.05/2021/0608</v>
      </c>
    </row>
    <row r="150" spans="1:18" ht="38.25" x14ac:dyDescent="0.25">
      <c r="A150" s="132" t="s">
        <v>277</v>
      </c>
      <c r="B150" s="133" t="s">
        <v>276</v>
      </c>
      <c r="C150" s="130" t="s">
        <v>6816</v>
      </c>
      <c r="D150" s="134" t="s">
        <v>6490</v>
      </c>
      <c r="E150" s="135" t="str">
        <f>VLOOKUP(Table1432[[#This Row],[NUTS I]],Table1533[],2,FALSE)</f>
        <v>1</v>
      </c>
      <c r="F150" s="136" t="s">
        <v>214</v>
      </c>
      <c r="G150" s="135" t="str">
        <f>VLOOKUP(Table1432[[#This Row],[NUTS II 2011]],Table1634[],2,FALSE)</f>
        <v>16</v>
      </c>
      <c r="H150" s="134" t="s">
        <v>214</v>
      </c>
      <c r="I150" s="135" t="str">
        <f>VLOOKUP(Table1432[[#This Row],[NUTS II 2013]],Table162436[],2,FALSE)</f>
        <v>Centro_NUT2013</v>
      </c>
      <c r="J150" s="136" t="s">
        <v>6604</v>
      </c>
      <c r="K150" s="135" t="str">
        <f>VLOOKUP(Table1432[[#This Row],[NUTS III 2011]],Table1735[],2,FALSE)</f>
        <v>164</v>
      </c>
      <c r="L150" s="134" t="s">
        <v>6596</v>
      </c>
      <c r="M150" s="135" t="str">
        <f>VLOOKUP(Table1432[[#This Row],[NUTS III 2013]],Table172537[],2,FALSE)</f>
        <v>16E</v>
      </c>
      <c r="N150" s="137">
        <v>1051</v>
      </c>
      <c r="O150" s="138">
        <v>3.16</v>
      </c>
      <c r="P150" s="139">
        <v>6</v>
      </c>
      <c r="Q150" s="140">
        <v>6</v>
      </c>
      <c r="R150" s="141" t="str">
        <f>CONCATENATE("010.01.04.05/2021/",Table1432[[#This Row],[CodINE Mun2011]])</f>
        <v>010.01.04.05/2021/0609</v>
      </c>
    </row>
    <row r="151" spans="1:18" ht="38.25" x14ac:dyDescent="0.25">
      <c r="A151" s="145" t="s">
        <v>148</v>
      </c>
      <c r="B151" s="133" t="s">
        <v>147</v>
      </c>
      <c r="C151" s="130" t="s">
        <v>6817</v>
      </c>
      <c r="D151" s="134" t="s">
        <v>6490</v>
      </c>
      <c r="E151" s="135" t="str">
        <f>VLOOKUP(Table1432[[#This Row],[NUTS I]],Table1533[],2,FALSE)</f>
        <v>1</v>
      </c>
      <c r="F151" s="136" t="s">
        <v>97</v>
      </c>
      <c r="G151" s="135" t="str">
        <f>VLOOKUP(Table1432[[#This Row],[NUTS II 2011]],Table1634[],2,FALSE)</f>
        <v>11</v>
      </c>
      <c r="H151" s="131" t="s">
        <v>97</v>
      </c>
      <c r="I151" s="135" t="str">
        <f>VLOOKUP(Table1432[[#This Row],[NUTS II 2013]],Table162436[],2,FALSE)</f>
        <v>Norte_NUT2013</v>
      </c>
      <c r="J151" s="136" t="s">
        <v>6519</v>
      </c>
      <c r="K151" s="135" t="str">
        <f>VLOOKUP(Table1432[[#This Row],[NUTS III 2011]],Table1735[],2,FALSE)</f>
        <v>118</v>
      </c>
      <c r="L151" s="134" t="s">
        <v>6562</v>
      </c>
      <c r="M151" s="135" t="str">
        <f>VLOOKUP(Table1432[[#This Row],[NUTS III 2013]],Table172537[],2,FALSE)</f>
        <v>11E</v>
      </c>
      <c r="N151" s="137">
        <v>878</v>
      </c>
      <c r="O151" s="138">
        <v>2.68</v>
      </c>
      <c r="P151" s="139">
        <v>2</v>
      </c>
      <c r="Q151" s="140">
        <v>65</v>
      </c>
      <c r="R151" s="141" t="str">
        <f>CONCATENATE("010.01.04.05/2021/",Table1432[[#This Row],[CodINE Mun2011]])</f>
        <v>010.01.04.05/2021/0406</v>
      </c>
    </row>
    <row r="152" spans="1:18" ht="38.25" x14ac:dyDescent="0.25">
      <c r="A152" s="145" t="s">
        <v>150</v>
      </c>
      <c r="B152" s="133" t="s">
        <v>149</v>
      </c>
      <c r="C152" s="130" t="s">
        <v>6818</v>
      </c>
      <c r="D152" s="134" t="s">
        <v>6490</v>
      </c>
      <c r="E152" s="135" t="str">
        <f>VLOOKUP(Table1432[[#This Row],[NUTS I]],Table1533[],2,FALSE)</f>
        <v>1</v>
      </c>
      <c r="F152" s="136" t="s">
        <v>97</v>
      </c>
      <c r="G152" s="135" t="str">
        <f>VLOOKUP(Table1432[[#This Row],[NUTS II 2011]],Table1634[],2,FALSE)</f>
        <v>11</v>
      </c>
      <c r="H152" s="131" t="s">
        <v>97</v>
      </c>
      <c r="I152" s="135" t="str">
        <f>VLOOKUP(Table1432[[#This Row],[NUTS II 2013]],Table162436[],2,FALSE)</f>
        <v>Norte_NUT2013</v>
      </c>
      <c r="J152" s="136" t="s">
        <v>6519</v>
      </c>
      <c r="K152" s="135" t="str">
        <f>VLOOKUP(Table1432[[#This Row],[NUTS III 2011]],Table1735[],2,FALSE)</f>
        <v>118</v>
      </c>
      <c r="L152" s="134" t="s">
        <v>6562</v>
      </c>
      <c r="M152" s="135" t="str">
        <f>VLOOKUP(Table1432[[#This Row],[NUTS III 2013]],Table172537[],2,FALSE)</f>
        <v>11E</v>
      </c>
      <c r="N152" s="137">
        <v>878</v>
      </c>
      <c r="O152" s="138">
        <v>2.8</v>
      </c>
      <c r="P152" s="139">
        <v>1</v>
      </c>
      <c r="Q152" s="140">
        <v>16</v>
      </c>
      <c r="R152" s="141" t="str">
        <f>CONCATENATE("010.01.04.05/2021/",Table1432[[#This Row],[CodINE Mun2011]])</f>
        <v>010.01.04.05/2021/0407</v>
      </c>
    </row>
    <row r="153" spans="1:18" ht="38.25" x14ac:dyDescent="0.25">
      <c r="A153" s="145" t="s">
        <v>152</v>
      </c>
      <c r="B153" s="133" t="s">
        <v>151</v>
      </c>
      <c r="C153" s="130" t="s">
        <v>6819</v>
      </c>
      <c r="D153" s="134" t="s">
        <v>6490</v>
      </c>
      <c r="E153" s="135" t="str">
        <f>VLOOKUP(Table1432[[#This Row],[NUTS I]],Table1533[],2,FALSE)</f>
        <v>1</v>
      </c>
      <c r="F153" s="136" t="s">
        <v>97</v>
      </c>
      <c r="G153" s="135" t="str">
        <f>VLOOKUP(Table1432[[#This Row],[NUTS II 2011]],Table1634[],2,FALSE)</f>
        <v>11</v>
      </c>
      <c r="H153" s="131" t="s">
        <v>97</v>
      </c>
      <c r="I153" s="135" t="str">
        <f>VLOOKUP(Table1432[[#This Row],[NUTS II 2013]],Table162436[],2,FALSE)</f>
        <v>Norte_NUT2013</v>
      </c>
      <c r="J153" s="136" t="s">
        <v>6519</v>
      </c>
      <c r="K153" s="135" t="str">
        <f>VLOOKUP(Table1432[[#This Row],[NUTS III 2011]],Table1735[],2,FALSE)</f>
        <v>118</v>
      </c>
      <c r="L153" s="134" t="s">
        <v>6562</v>
      </c>
      <c r="M153" s="135" t="str">
        <f>VLOOKUP(Table1432[[#This Row],[NUTS III 2013]],Table172537[],2,FALSE)</f>
        <v>11E</v>
      </c>
      <c r="N153" s="137">
        <v>878</v>
      </c>
      <c r="O153" s="138">
        <v>2.68</v>
      </c>
      <c r="P153" s="139">
        <v>0</v>
      </c>
      <c r="Q153" s="140">
        <v>0</v>
      </c>
      <c r="R153" s="141" t="str">
        <f>CONCATENATE("010.01.04.05/2021/",Table1432[[#This Row],[CodINE Mun2011]])</f>
        <v>010.01.04.05/2021/0408</v>
      </c>
    </row>
    <row r="154" spans="1:18" ht="38.25" x14ac:dyDescent="0.25">
      <c r="A154" s="145" t="s">
        <v>153</v>
      </c>
      <c r="B154" s="133" t="s">
        <v>6820</v>
      </c>
      <c r="C154" s="130" t="s">
        <v>6821</v>
      </c>
      <c r="D154" s="134" t="s">
        <v>6490</v>
      </c>
      <c r="E154" s="135" t="str">
        <f>VLOOKUP(Table1432[[#This Row],[NUTS I]],Table1533[],2,FALSE)</f>
        <v>1</v>
      </c>
      <c r="F154" s="136" t="s">
        <v>97</v>
      </c>
      <c r="G154" s="135" t="str">
        <f>VLOOKUP(Table1432[[#This Row],[NUTS II 2011]],Table1634[],2,FALSE)</f>
        <v>11</v>
      </c>
      <c r="H154" s="131" t="s">
        <v>97</v>
      </c>
      <c r="I154" s="135" t="str">
        <f>VLOOKUP(Table1432[[#This Row],[NUTS II 2013]],Table162436[],2,FALSE)</f>
        <v>Norte_NUT2013</v>
      </c>
      <c r="J154" s="136" t="s">
        <v>6567</v>
      </c>
      <c r="K154" s="135" t="str">
        <f>VLOOKUP(Table1432[[#This Row],[NUTS III 2011]],Table1735[],2,FALSE)</f>
        <v>117</v>
      </c>
      <c r="L154" s="134" t="s">
        <v>6567</v>
      </c>
      <c r="M154" s="135" t="str">
        <f>VLOOKUP(Table1432[[#This Row],[NUTS III 2013]],Table172537[],2,FALSE)</f>
        <v>11D</v>
      </c>
      <c r="N154" s="137">
        <v>777</v>
      </c>
      <c r="O154" s="138">
        <v>2.5</v>
      </c>
      <c r="P154" s="139">
        <v>5</v>
      </c>
      <c r="Q154" s="146">
        <v>27</v>
      </c>
      <c r="R154" s="141" t="str">
        <f>CONCATENATE("010.01.04.05/2021/",Table1432[[#This Row],[CodINE Mun2011]])</f>
        <v>010.01.04.05/2021/1807</v>
      </c>
    </row>
    <row r="155" spans="1:18" ht="38.25" x14ac:dyDescent="0.25">
      <c r="A155" s="145" t="s">
        <v>364</v>
      </c>
      <c r="B155" s="133" t="s">
        <v>6822</v>
      </c>
      <c r="C155" s="130" t="s">
        <v>6823</v>
      </c>
      <c r="D155" s="134" t="s">
        <v>6490</v>
      </c>
      <c r="E155" s="135" t="str">
        <f>VLOOKUP(Table1432[[#This Row],[NUTS I]],Table1533[],2,FALSE)</f>
        <v>1</v>
      </c>
      <c r="F155" s="136" t="s">
        <v>359</v>
      </c>
      <c r="G155" s="135" t="str">
        <f>VLOOKUP(Table1432[[#This Row],[NUTS II 2011]],Table1634[],2,FALSE)</f>
        <v>17</v>
      </c>
      <c r="H155" s="131" t="s">
        <v>6512</v>
      </c>
      <c r="I155" s="135" t="str">
        <f>VLOOKUP(Table1432[[#This Row],[NUTS II 2013]],Table162436[],2,FALSE)</f>
        <v>AML</v>
      </c>
      <c r="J155" s="136" t="s">
        <v>6548</v>
      </c>
      <c r="K155" s="135" t="str">
        <f>VLOOKUP(Table1432[[#This Row],[NUTS III 2011]],Table1735[],2,FALSE)</f>
        <v>172</v>
      </c>
      <c r="L155" s="134" t="s">
        <v>6512</v>
      </c>
      <c r="M155" s="135" t="str">
        <f>VLOOKUP(Table1432[[#This Row],[NUTS III 2013]],Table172537[],2,FALSE)</f>
        <v>170</v>
      </c>
      <c r="N155" s="137">
        <v>1341</v>
      </c>
      <c r="O155" s="138">
        <v>5.8</v>
      </c>
      <c r="P155" s="139">
        <v>5</v>
      </c>
      <c r="Q155" s="146">
        <v>92</v>
      </c>
      <c r="R155" s="141" t="str">
        <f>CONCATENATE("010.01.04.05/2021/",Table1432[[#This Row],[CodINE Mun2011]])</f>
        <v>010.01.04.05/2021/1506</v>
      </c>
    </row>
    <row r="156" spans="1:18" ht="38.25" x14ac:dyDescent="0.25">
      <c r="A156" s="132" t="s">
        <v>154</v>
      </c>
      <c r="B156" s="133" t="s">
        <v>6824</v>
      </c>
      <c r="C156" s="130" t="s">
        <v>6825</v>
      </c>
      <c r="D156" s="134" t="s">
        <v>6490</v>
      </c>
      <c r="E156" s="135" t="str">
        <f>VLOOKUP(Table1432[[#This Row],[NUTS I]],Table1533[],2,FALSE)</f>
        <v>1</v>
      </c>
      <c r="F156" s="136" t="s">
        <v>97</v>
      </c>
      <c r="G156" s="135" t="str">
        <f>VLOOKUP(Table1432[[#This Row],[NUTS II 2011]],Table1634[],2,FALSE)</f>
        <v>11</v>
      </c>
      <c r="H156" s="131" t="s">
        <v>97</v>
      </c>
      <c r="I156" s="135" t="str">
        <f>VLOOKUP(Table1432[[#This Row],[NUTS II 2013]],Table162436[],2,FALSE)</f>
        <v>Norte_NUT2013</v>
      </c>
      <c r="J156" s="136" t="s">
        <v>6595</v>
      </c>
      <c r="K156" s="135" t="str">
        <f>VLOOKUP(Table1432[[#This Row],[NUTS III 2011]],Table1735[],2,FALSE)</f>
        <v>111</v>
      </c>
      <c r="L156" s="134" t="s">
        <v>6521</v>
      </c>
      <c r="M156" s="135" t="str">
        <f>VLOOKUP(Table1432[[#This Row],[NUTS III 2013]],Table172537[],2,FALSE)</f>
        <v>111</v>
      </c>
      <c r="N156" s="137">
        <v>1042</v>
      </c>
      <c r="O156" s="138">
        <v>3.75</v>
      </c>
      <c r="P156" s="139">
        <v>2</v>
      </c>
      <c r="Q156" s="140">
        <v>72</v>
      </c>
      <c r="R156" s="141" t="str">
        <f>CONCATENATE("010.01.04.05/2021/",Table1432[[#This Row],[CodINE Mun2011]])</f>
        <v>010.01.04.05/2021/1604</v>
      </c>
    </row>
    <row r="157" spans="1:18" ht="38.25" x14ac:dyDescent="0.25">
      <c r="A157" s="145" t="s">
        <v>466</v>
      </c>
      <c r="B157" s="133" t="s">
        <v>34</v>
      </c>
      <c r="C157" s="130">
        <v>1500809</v>
      </c>
      <c r="D157" s="134" t="s">
        <v>6490</v>
      </c>
      <c r="E157" s="135" t="str">
        <f>VLOOKUP(Table1432[[#This Row],[NUTS I]],Table1533[],2,FALSE)</f>
        <v>1</v>
      </c>
      <c r="F157" s="136" t="s">
        <v>449</v>
      </c>
      <c r="G157" s="135" t="str">
        <f>VLOOKUP(Table1432[[#This Row],[NUTS II 2011]],Table1634[],2,FALSE)</f>
        <v>15</v>
      </c>
      <c r="H157" s="131" t="s">
        <v>449</v>
      </c>
      <c r="I157" s="135" t="str">
        <f>VLOOKUP(Table1432[[#This Row],[NUTS II 2013]],Table162436[],2,FALSE)</f>
        <v>Algarve_NUT2013</v>
      </c>
      <c r="J157" s="136" t="s">
        <v>449</v>
      </c>
      <c r="K157" s="135">
        <f>VLOOKUP(Table1432[[#This Row],[NUTS III 2011]],Table1735[],2,FALSE)</f>
        <v>150</v>
      </c>
      <c r="L157" s="134" t="s">
        <v>449</v>
      </c>
      <c r="M157" s="135">
        <f>VLOOKUP(Table1432[[#This Row],[NUTS III 2013]],Table172537[],2,FALSE)</f>
        <v>150</v>
      </c>
      <c r="N157" s="137" t="e">
        <v>#N/A</v>
      </c>
      <c r="O157" s="138" t="e">
        <v>#N/A</v>
      </c>
      <c r="P157" s="139">
        <v>5</v>
      </c>
      <c r="Q157" s="146">
        <v>24</v>
      </c>
      <c r="R157" s="141" t="str">
        <f>CONCATENATE("010.01.04.05/2021/",Table1432[[#This Row],[CodINE Mun2011]])</f>
        <v>010.01.04.05/2021/0809</v>
      </c>
    </row>
    <row r="158" spans="1:18" ht="38.25" x14ac:dyDescent="0.25">
      <c r="A158" s="132" t="s">
        <v>155</v>
      </c>
      <c r="B158" s="133" t="s">
        <v>6826</v>
      </c>
      <c r="C158" s="130" t="s">
        <v>6827</v>
      </c>
      <c r="D158" s="134" t="s">
        <v>6490</v>
      </c>
      <c r="E158" s="135" t="str">
        <f>VLOOKUP(Table1432[[#This Row],[NUTS I]],Table1533[],2,FALSE)</f>
        <v>1</v>
      </c>
      <c r="F158" s="136" t="s">
        <v>97</v>
      </c>
      <c r="G158" s="135" t="str">
        <f>VLOOKUP(Table1432[[#This Row],[NUTS II 2011]],Table1634[],2,FALSE)</f>
        <v>11</v>
      </c>
      <c r="H158" s="131" t="s">
        <v>97</v>
      </c>
      <c r="I158" s="135" t="str">
        <f>VLOOKUP(Table1432[[#This Row],[NUTS II 2013]],Table162436[],2,FALSE)</f>
        <v>Norte_NUT2013</v>
      </c>
      <c r="J158" s="136" t="s">
        <v>6618</v>
      </c>
      <c r="K158" s="135" t="str">
        <f>VLOOKUP(Table1432[[#This Row],[NUTS III 2011]],Table1735[],2,FALSE)</f>
        <v>115</v>
      </c>
      <c r="L158" s="134" t="s">
        <v>6525</v>
      </c>
      <c r="M158" s="135" t="str">
        <f>VLOOKUP(Table1432[[#This Row],[NUTS III 2013]],Table172537[],2,FALSE)</f>
        <v>119</v>
      </c>
      <c r="N158" s="137">
        <v>1019</v>
      </c>
      <c r="O158" s="138">
        <v>3.66</v>
      </c>
      <c r="P158" s="139">
        <v>0</v>
      </c>
      <c r="Q158" s="140">
        <v>0</v>
      </c>
      <c r="R158" s="141" t="str">
        <f>CONCATENATE("010.01.04.05/2021/",Table1432[[#This Row],[CodINE Mun2011]])</f>
        <v>010.01.04.05/2021/1705</v>
      </c>
    </row>
    <row r="159" spans="1:18" ht="38.25" x14ac:dyDescent="0.25">
      <c r="A159" s="145" t="s">
        <v>419</v>
      </c>
      <c r="B159" s="133" t="s">
        <v>6828</v>
      </c>
      <c r="C159" s="130" t="s">
        <v>6829</v>
      </c>
      <c r="D159" s="134" t="s">
        <v>6490</v>
      </c>
      <c r="E159" s="135" t="str">
        <f>VLOOKUP(Table1432[[#This Row],[NUTS I]],Table1533[],2,FALSE)</f>
        <v>1</v>
      </c>
      <c r="F159" s="136" t="s">
        <v>387</v>
      </c>
      <c r="G159" s="135" t="str">
        <f>VLOOKUP(Table1432[[#This Row],[NUTS II 2011]],Table1634[],2,FALSE)</f>
        <v>18</v>
      </c>
      <c r="H159" s="131" t="s">
        <v>387</v>
      </c>
      <c r="I159" s="135" t="str">
        <f>VLOOKUP(Table1432[[#This Row],[NUTS II 2013]],Table162436[],2,FALSE)</f>
        <v>Alentejo_NUT2013</v>
      </c>
      <c r="J159" s="136" t="s">
        <v>6515</v>
      </c>
      <c r="K159" s="135" t="str">
        <f>VLOOKUP(Table1432[[#This Row],[NUTS III 2011]],Table1735[],2,FALSE)</f>
        <v>182</v>
      </c>
      <c r="L159" s="134" t="s">
        <v>6515</v>
      </c>
      <c r="M159" s="135" t="str">
        <f>VLOOKUP(Table1432[[#This Row],[NUTS III 2013]],Table172537[],2,FALSE)</f>
        <v>186</v>
      </c>
      <c r="N159" s="137">
        <v>616</v>
      </c>
      <c r="O159" s="138">
        <v>3.01</v>
      </c>
      <c r="P159" s="139">
        <v>5</v>
      </c>
      <c r="Q159" s="146">
        <v>53</v>
      </c>
      <c r="R159" s="141" t="str">
        <f>CONCATENATE("010.01.04.05/2021/",Table1432[[#This Row],[CodINE Mun2011]])</f>
        <v>010.01.04.05/2021/1211</v>
      </c>
    </row>
    <row r="160" spans="1:18" ht="38.25" x14ac:dyDescent="0.25">
      <c r="A160" s="132" t="s">
        <v>156</v>
      </c>
      <c r="B160" s="133" t="s">
        <v>6830</v>
      </c>
      <c r="C160" s="130" t="s">
        <v>6831</v>
      </c>
      <c r="D160" s="134" t="s">
        <v>6490</v>
      </c>
      <c r="E160" s="135" t="str">
        <f>VLOOKUP(Table1432[[#This Row],[NUTS I]],Table1533[],2,FALSE)</f>
        <v>1</v>
      </c>
      <c r="F160" s="136" t="s">
        <v>97</v>
      </c>
      <c r="G160" s="135" t="str">
        <f>VLOOKUP(Table1432[[#This Row],[NUTS II 2011]],Table1634[],2,FALSE)</f>
        <v>11</v>
      </c>
      <c r="H160" s="131" t="s">
        <v>97</v>
      </c>
      <c r="I160" s="135" t="str">
        <f>VLOOKUP(Table1432[[#This Row],[NUTS II 2013]],Table162436[],2,FALSE)</f>
        <v>Norte_NUT2013</v>
      </c>
      <c r="J160" s="136" t="s">
        <v>6519</v>
      </c>
      <c r="K160" s="135" t="str">
        <f>VLOOKUP(Table1432[[#This Row],[NUTS III 2011]],Table1735[],2,FALSE)</f>
        <v>118</v>
      </c>
      <c r="L160" s="131" t="s">
        <v>6528</v>
      </c>
      <c r="M160" s="135" t="str">
        <f>VLOOKUP(Table1432[[#This Row],[NUTS III 2013]],Table172537[],2,FALSE)</f>
        <v>11B</v>
      </c>
      <c r="N160" s="137">
        <v>788</v>
      </c>
      <c r="O160" s="138">
        <v>3.53</v>
      </c>
      <c r="P160" s="139">
        <v>0</v>
      </c>
      <c r="Q160" s="140">
        <v>0</v>
      </c>
      <c r="R160" s="141" t="str">
        <f>CONCATENATE("010.01.04.05/2021/",Table1432[[#This Row],[CodINE Mun2011]])</f>
        <v>010.01.04.05/2021/1706</v>
      </c>
    </row>
    <row r="161" spans="1:18" ht="38.25" x14ac:dyDescent="0.25">
      <c r="A161" s="132" t="s">
        <v>421</v>
      </c>
      <c r="B161" s="133" t="s">
        <v>420</v>
      </c>
      <c r="C161" s="130" t="s">
        <v>6832</v>
      </c>
      <c r="D161" s="134" t="s">
        <v>6490</v>
      </c>
      <c r="E161" s="135" t="str">
        <f>VLOOKUP(Table1432[[#This Row],[NUTS I]],Table1533[],2,FALSE)</f>
        <v>1</v>
      </c>
      <c r="F161" s="136" t="s">
        <v>387</v>
      </c>
      <c r="G161" s="135" t="str">
        <f>VLOOKUP(Table1432[[#This Row],[NUTS II 2011]],Table1634[],2,FALSE)</f>
        <v>18</v>
      </c>
      <c r="H161" s="131" t="s">
        <v>387</v>
      </c>
      <c r="I161" s="135" t="str">
        <f>VLOOKUP(Table1432[[#This Row],[NUTS II 2013]],Table162436[],2,FALSE)</f>
        <v>Alentejo_NUT2013</v>
      </c>
      <c r="J161" s="136" t="s">
        <v>6494</v>
      </c>
      <c r="K161" s="135" t="str">
        <f>VLOOKUP(Table1432[[#This Row],[NUTS III 2011]],Table1735[],2,FALSE)</f>
        <v>183</v>
      </c>
      <c r="L161" s="134" t="s">
        <v>6494</v>
      </c>
      <c r="M161" s="135" t="str">
        <f>VLOOKUP(Table1432[[#This Row],[NUTS III 2013]],Table172537[],2,FALSE)</f>
        <v>187</v>
      </c>
      <c r="N161" s="137">
        <v>811</v>
      </c>
      <c r="O161" s="138">
        <v>3.65</v>
      </c>
      <c r="P161" s="139">
        <v>0</v>
      </c>
      <c r="Q161" s="140">
        <v>0</v>
      </c>
      <c r="R161" s="141" t="str">
        <f>CONCATENATE("010.01.04.05/2021/",Table1432[[#This Row],[CodINE Mun2011]])</f>
        <v>010.01.04.05/2021/0706</v>
      </c>
    </row>
    <row r="162" spans="1:18" ht="38.25" x14ac:dyDescent="0.25">
      <c r="A162" s="145" t="s">
        <v>279</v>
      </c>
      <c r="B162" s="133" t="s">
        <v>278</v>
      </c>
      <c r="C162" s="130" t="s">
        <v>6833</v>
      </c>
      <c r="D162" s="134" t="s">
        <v>6490</v>
      </c>
      <c r="E162" s="135" t="str">
        <f>VLOOKUP(Table1432[[#This Row],[NUTS I]],Table1533[],2,FALSE)</f>
        <v>1</v>
      </c>
      <c r="F162" s="136" t="s">
        <v>214</v>
      </c>
      <c r="G162" s="135" t="str">
        <f>VLOOKUP(Table1432[[#This Row],[NUTS II 2011]],Table1634[],2,FALSE)</f>
        <v>16</v>
      </c>
      <c r="H162" s="134" t="s">
        <v>214</v>
      </c>
      <c r="I162" s="135" t="str">
        <f>VLOOKUP(Table1432[[#This Row],[NUTS II 2013]],Table162436[],2,FALSE)</f>
        <v>Centro_NUT2013</v>
      </c>
      <c r="J162" s="136" t="s">
        <v>6537</v>
      </c>
      <c r="K162" s="135" t="str">
        <f>VLOOKUP(Table1432[[#This Row],[NUTS III 2011]],Table1735[],2,FALSE)</f>
        <v>162</v>
      </c>
      <c r="L162" s="134" t="s">
        <v>6596</v>
      </c>
      <c r="M162" s="135" t="str">
        <f>VLOOKUP(Table1432[[#This Row],[NUTS III 2013]],Table172537[],2,FALSE)</f>
        <v>16E</v>
      </c>
      <c r="N162" s="137">
        <v>1051</v>
      </c>
      <c r="O162" s="138">
        <v>3.74</v>
      </c>
      <c r="P162" s="139">
        <v>1</v>
      </c>
      <c r="Q162" s="146">
        <v>1</v>
      </c>
      <c r="R162" s="141" t="str">
        <f>CONCATENATE("010.01.04.05/2021/",Table1432[[#This Row],[CodINE Mun2011]])</f>
        <v>010.01.04.05/2021/0610</v>
      </c>
    </row>
    <row r="163" spans="1:18" ht="38.25" x14ac:dyDescent="0.25">
      <c r="A163" s="132" t="s">
        <v>365</v>
      </c>
      <c r="B163" s="133" t="s">
        <v>6834</v>
      </c>
      <c r="C163" s="130" t="s">
        <v>6835</v>
      </c>
      <c r="D163" s="134" t="s">
        <v>6490</v>
      </c>
      <c r="E163" s="135" t="str">
        <f>VLOOKUP(Table1432[[#This Row],[NUTS I]],Table1533[],2,FALSE)</f>
        <v>1</v>
      </c>
      <c r="F163" s="136" t="s">
        <v>359</v>
      </c>
      <c r="G163" s="135" t="str">
        <f>VLOOKUP(Table1432[[#This Row],[NUTS II 2011]],Table1634[],2,FALSE)</f>
        <v>17</v>
      </c>
      <c r="H163" s="131" t="s">
        <v>6512</v>
      </c>
      <c r="I163" s="135" t="str">
        <f>VLOOKUP(Table1432[[#This Row],[NUTS II 2013]],Table162436[],2,FALSE)</f>
        <v>AML</v>
      </c>
      <c r="J163" s="136" t="s">
        <v>6548</v>
      </c>
      <c r="K163" s="135" t="str">
        <f>VLOOKUP(Table1432[[#This Row],[NUTS III 2011]],Table1735[],2,FALSE)</f>
        <v>172</v>
      </c>
      <c r="L163" s="134" t="s">
        <v>6512</v>
      </c>
      <c r="M163" s="135" t="str">
        <f>VLOOKUP(Table1432[[#This Row],[NUTS III 2013]],Table172537[],2,FALSE)</f>
        <v>170</v>
      </c>
      <c r="N163" s="137">
        <v>1545</v>
      </c>
      <c r="O163" s="138">
        <v>6.32</v>
      </c>
      <c r="P163" s="139">
        <v>0</v>
      </c>
      <c r="Q163" s="140">
        <v>0</v>
      </c>
      <c r="R163" s="141" t="str">
        <f>CONCATENATE("010.01.04.05/2021/",Table1432[[#This Row],[CodINE Mun2011]])</f>
        <v>010.01.04.05/2021/1507</v>
      </c>
    </row>
    <row r="164" spans="1:18" ht="38.25" x14ac:dyDescent="0.25">
      <c r="A164" s="145" t="s">
        <v>423</v>
      </c>
      <c r="B164" s="133" t="s">
        <v>422</v>
      </c>
      <c r="C164" s="130" t="s">
        <v>6836</v>
      </c>
      <c r="D164" s="134" t="s">
        <v>6490</v>
      </c>
      <c r="E164" s="135" t="str">
        <f>VLOOKUP(Table1432[[#This Row],[NUTS I]],Table1533[],2,FALSE)</f>
        <v>1</v>
      </c>
      <c r="F164" s="136" t="s">
        <v>387</v>
      </c>
      <c r="G164" s="135" t="str">
        <f>VLOOKUP(Table1432[[#This Row],[NUTS II 2011]],Table1634[],2,FALSE)</f>
        <v>18</v>
      </c>
      <c r="H164" s="131" t="s">
        <v>387</v>
      </c>
      <c r="I164" s="135" t="str">
        <f>VLOOKUP(Table1432[[#This Row],[NUTS II 2013]],Table162436[],2,FALSE)</f>
        <v>Alentejo_NUT2013</v>
      </c>
      <c r="J164" s="136" t="s">
        <v>6515</v>
      </c>
      <c r="K164" s="135" t="str">
        <f>VLOOKUP(Table1432[[#This Row],[NUTS III 2011]],Table1735[],2,FALSE)</f>
        <v>182</v>
      </c>
      <c r="L164" s="134" t="s">
        <v>6494</v>
      </c>
      <c r="M164" s="135" t="str">
        <f>VLOOKUP(Table1432[[#This Row],[NUTS III 2013]],Table172537[],2,FALSE)</f>
        <v>187</v>
      </c>
      <c r="N164" s="137">
        <v>811</v>
      </c>
      <c r="O164" s="138">
        <v>3.93</v>
      </c>
      <c r="P164" s="139">
        <v>0</v>
      </c>
      <c r="Q164" s="146">
        <v>0</v>
      </c>
      <c r="R164" s="141" t="str">
        <f>CONCATENATE("010.01.04.05/2021/",Table1432[[#This Row],[CodINE Mun2011]])</f>
        <v>010.01.04.05/2021/0707</v>
      </c>
    </row>
    <row r="165" spans="1:18" ht="38.25" x14ac:dyDescent="0.25">
      <c r="A165" s="132" t="s">
        <v>280</v>
      </c>
      <c r="B165" s="133" t="s">
        <v>6837</v>
      </c>
      <c r="C165" s="130" t="s">
        <v>6838</v>
      </c>
      <c r="D165" s="134" t="s">
        <v>6490</v>
      </c>
      <c r="E165" s="135" t="str">
        <f>VLOOKUP(Table1432[[#This Row],[NUTS I]],Table1533[],2,FALSE)</f>
        <v>1</v>
      </c>
      <c r="F165" s="136" t="s">
        <v>214</v>
      </c>
      <c r="G165" s="135" t="str">
        <f>VLOOKUP(Table1432[[#This Row],[NUTS II 2011]],Table1634[],2,FALSE)</f>
        <v>16</v>
      </c>
      <c r="H165" s="134" t="s">
        <v>214</v>
      </c>
      <c r="I165" s="135" t="str">
        <f>VLOOKUP(Table1432[[#This Row],[NUTS II 2013]],Table162436[],2,FALSE)</f>
        <v>Centro_NUT2013</v>
      </c>
      <c r="J165" s="136" t="s">
        <v>6508</v>
      </c>
      <c r="K165" s="135" t="str">
        <f>VLOOKUP(Table1432[[#This Row],[NUTS III 2011]],Table1735[],2,FALSE)</f>
        <v>165</v>
      </c>
      <c r="L165" s="134" t="s">
        <v>6596</v>
      </c>
      <c r="M165" s="135" t="str">
        <f>VLOOKUP(Table1432[[#This Row],[NUTS III 2013]],Table172537[],2,FALSE)</f>
        <v>16E</v>
      </c>
      <c r="N165" s="137">
        <v>1051</v>
      </c>
      <c r="O165" s="138">
        <v>2.58</v>
      </c>
      <c r="P165" s="139">
        <v>0</v>
      </c>
      <c r="Q165" s="140">
        <v>0</v>
      </c>
      <c r="R165" s="141" t="str">
        <f>CONCATENATE("010.01.04.05/2021/",Table1432[[#This Row],[CodINE Mun2011]])</f>
        <v>010.01.04.05/2021/1808</v>
      </c>
    </row>
    <row r="166" spans="1:18" ht="38.25" x14ac:dyDescent="0.25">
      <c r="A166" s="132" t="s">
        <v>424</v>
      </c>
      <c r="B166" s="133" t="s">
        <v>66</v>
      </c>
      <c r="C166" s="130" t="s">
        <v>6839</v>
      </c>
      <c r="D166" s="134" t="s">
        <v>6490</v>
      </c>
      <c r="E166" s="135" t="str">
        <f>VLOOKUP(Table1432[[#This Row],[NUTS I]],Table1533[],2,FALSE)</f>
        <v>1</v>
      </c>
      <c r="F166" s="136" t="s">
        <v>387</v>
      </c>
      <c r="G166" s="135" t="str">
        <f>VLOOKUP(Table1432[[#This Row],[NUTS II 2011]],Table1634[],2,FALSE)</f>
        <v>18</v>
      </c>
      <c r="H166" s="131" t="s">
        <v>387</v>
      </c>
      <c r="I166" s="135" t="str">
        <f>VLOOKUP(Table1432[[#This Row],[NUTS II 2013]],Table162436[],2,FALSE)</f>
        <v>Alentejo_NUT2013</v>
      </c>
      <c r="J166" s="136" t="s">
        <v>6532</v>
      </c>
      <c r="K166" s="135" t="str">
        <f>VLOOKUP(Table1432[[#This Row],[NUTS III 2011]],Table1735[],2,FALSE)</f>
        <v>184</v>
      </c>
      <c r="L166" s="134" t="s">
        <v>6532</v>
      </c>
      <c r="M166" s="135" t="str">
        <f>VLOOKUP(Table1432[[#This Row],[NUTS III 2013]],Table172537[],2,FALSE)</f>
        <v>184</v>
      </c>
      <c r="N166" s="137">
        <v>656</v>
      </c>
      <c r="O166" s="138">
        <v>3.21</v>
      </c>
      <c r="P166" s="139">
        <v>4</v>
      </c>
      <c r="Q166" s="140">
        <v>102</v>
      </c>
      <c r="R166" s="141" t="str">
        <f>CONCATENATE("010.01.04.05/2021/",Table1432[[#This Row],[CodINE Mun2011]])</f>
        <v>010.01.04.05/2021/0210</v>
      </c>
    </row>
    <row r="167" spans="1:18" ht="38.25" x14ac:dyDescent="0.25">
      <c r="A167" s="132" t="s">
        <v>426</v>
      </c>
      <c r="B167" s="133" t="s">
        <v>425</v>
      </c>
      <c r="C167" s="130" t="s">
        <v>6840</v>
      </c>
      <c r="D167" s="134" t="s">
        <v>6490</v>
      </c>
      <c r="E167" s="135" t="str">
        <f>VLOOKUP(Table1432[[#This Row],[NUTS I]],Table1533[],2,FALSE)</f>
        <v>1</v>
      </c>
      <c r="F167" s="136" t="s">
        <v>387</v>
      </c>
      <c r="G167" s="135" t="str">
        <f>VLOOKUP(Table1432[[#This Row],[NUTS II 2011]],Table1634[],2,FALSE)</f>
        <v>18</v>
      </c>
      <c r="H167" s="131" t="s">
        <v>387</v>
      </c>
      <c r="I167" s="135" t="str">
        <f>VLOOKUP(Table1432[[#This Row],[NUTS II 2013]],Table162436[],2,FALSE)</f>
        <v>Alentejo_NUT2013</v>
      </c>
      <c r="J167" s="136" t="s">
        <v>6494</v>
      </c>
      <c r="K167" s="135" t="str">
        <f>VLOOKUP(Table1432[[#This Row],[NUTS III 2011]],Table1735[],2,FALSE)</f>
        <v>183</v>
      </c>
      <c r="L167" s="134" t="s">
        <v>6494</v>
      </c>
      <c r="M167" s="135" t="str">
        <f>VLOOKUP(Table1432[[#This Row],[NUTS III 2013]],Table172537[],2,FALSE)</f>
        <v>187</v>
      </c>
      <c r="N167" s="137">
        <v>811</v>
      </c>
      <c r="O167" s="138">
        <v>3.93</v>
      </c>
      <c r="P167" s="139">
        <v>4</v>
      </c>
      <c r="Q167" s="140">
        <v>48</v>
      </c>
      <c r="R167" s="141" t="str">
        <f>CONCATENATE("010.01.04.05/2021/",Table1432[[#This Row],[CodINE Mun2011]])</f>
        <v>010.01.04.05/2021/0708</v>
      </c>
    </row>
    <row r="168" spans="1:18" ht="38.25" x14ac:dyDescent="0.25">
      <c r="A168" s="132" t="s">
        <v>157</v>
      </c>
      <c r="B168" s="133" t="s">
        <v>6841</v>
      </c>
      <c r="C168" s="130" t="s">
        <v>6842</v>
      </c>
      <c r="D168" s="134" t="s">
        <v>6490</v>
      </c>
      <c r="E168" s="135" t="str">
        <f>VLOOKUP(Table1432[[#This Row],[NUTS I]],Table1533[],2,FALSE)</f>
        <v>1</v>
      </c>
      <c r="F168" s="136" t="s">
        <v>97</v>
      </c>
      <c r="G168" s="135" t="str">
        <f>VLOOKUP(Table1432[[#This Row],[NUTS II 2011]],Table1634[],2,FALSE)</f>
        <v>11</v>
      </c>
      <c r="H168" s="131" t="s">
        <v>97</v>
      </c>
      <c r="I168" s="135" t="str">
        <f>VLOOKUP(Table1432[[#This Row],[NUTS II 2013]],Table162436[],2,FALSE)</f>
        <v>Norte_NUT2013</v>
      </c>
      <c r="J168" s="136" t="s">
        <v>6519</v>
      </c>
      <c r="K168" s="135" t="str">
        <f>VLOOKUP(Table1432[[#This Row],[NUTS III 2011]],Table1735[],2,FALSE)</f>
        <v>118</v>
      </c>
      <c r="L168" s="134" t="s">
        <v>6567</v>
      </c>
      <c r="M168" s="135" t="str">
        <f>VLOOKUP(Table1432[[#This Row],[NUTS III 2013]],Table172537[],2,FALSE)</f>
        <v>11D</v>
      </c>
      <c r="N168" s="137">
        <v>777</v>
      </c>
      <c r="O168" s="138">
        <v>3.23</v>
      </c>
      <c r="P168" s="139">
        <v>5</v>
      </c>
      <c r="Q168" s="140">
        <v>5</v>
      </c>
      <c r="R168" s="141" t="str">
        <f>CONCATENATE("010.01.04.05/2021/",Table1432[[#This Row],[CodINE Mun2011]])</f>
        <v>010.01.04.05/2021/1707</v>
      </c>
    </row>
    <row r="169" spans="1:18" ht="38.25" x14ac:dyDescent="0.25">
      <c r="A169" s="145" t="s">
        <v>281</v>
      </c>
      <c r="B169" s="133" t="s">
        <v>48</v>
      </c>
      <c r="C169" s="130" t="s">
        <v>6843</v>
      </c>
      <c r="D169" s="134" t="s">
        <v>6490</v>
      </c>
      <c r="E169" s="135" t="str">
        <f>VLOOKUP(Table1432[[#This Row],[NUTS I]],Table1533[],2,FALSE)</f>
        <v>1</v>
      </c>
      <c r="F169" s="136" t="s">
        <v>214</v>
      </c>
      <c r="G169" s="135" t="str">
        <f>VLOOKUP(Table1432[[#This Row],[NUTS II 2011]],Table1634[],2,FALSE)</f>
        <v>16</v>
      </c>
      <c r="H169" s="134" t="s">
        <v>214</v>
      </c>
      <c r="I169" s="135" t="str">
        <f>VLOOKUP(Table1432[[#This Row],[NUTS II 2013]],Table162436[],2,FALSE)</f>
        <v>Centro_NUT2013</v>
      </c>
      <c r="J169" s="136" t="s">
        <v>6499</v>
      </c>
      <c r="K169" s="135" t="str">
        <f>VLOOKUP(Table1432[[#This Row],[NUTS III 2011]],Table1735[],2,FALSE)</f>
        <v>161</v>
      </c>
      <c r="L169" s="134" t="s">
        <v>6500</v>
      </c>
      <c r="M169" s="135" t="str">
        <f>VLOOKUP(Table1432[[#This Row],[NUTS III 2013]],Table172537[],2,FALSE)</f>
        <v>16D</v>
      </c>
      <c r="N169" s="137">
        <v>1231</v>
      </c>
      <c r="O169" s="138">
        <v>3.76</v>
      </c>
      <c r="P169" s="139">
        <v>6</v>
      </c>
      <c r="Q169" s="146">
        <v>152</v>
      </c>
      <c r="R169" s="141" t="str">
        <f>CONCATENATE("010.01.04.05/2021/",Table1432[[#This Row],[CodINE Mun2011]])</f>
        <v>010.01.04.05/2021/0112</v>
      </c>
    </row>
    <row r="170" spans="1:18" ht="38.25" x14ac:dyDescent="0.25">
      <c r="A170" s="145" t="s">
        <v>366</v>
      </c>
      <c r="B170" s="133" t="s">
        <v>6844</v>
      </c>
      <c r="C170" s="130" t="s">
        <v>6845</v>
      </c>
      <c r="D170" s="134" t="s">
        <v>6490</v>
      </c>
      <c r="E170" s="135" t="str">
        <f>VLOOKUP(Table1432[[#This Row],[NUTS I]],Table1533[],2,FALSE)</f>
        <v>1</v>
      </c>
      <c r="F170" s="136" t="s">
        <v>214</v>
      </c>
      <c r="G170" s="135" t="str">
        <f>VLOOKUP(Table1432[[#This Row],[NUTS II 2011]],Table1634[],2,FALSE)</f>
        <v>16</v>
      </c>
      <c r="H170" s="134" t="s">
        <v>214</v>
      </c>
      <c r="I170" s="135" t="str">
        <f>VLOOKUP(Table1432[[#This Row],[NUTS II 2013]],Table162436[],2,FALSE)</f>
        <v>Centro_NUT2013</v>
      </c>
      <c r="J170" s="136" t="s">
        <v>6543</v>
      </c>
      <c r="K170" s="135" t="str">
        <f>VLOOKUP(Table1432[[#This Row],[NUTS III 2011]],Table1735[],2,FALSE)</f>
        <v>16B</v>
      </c>
      <c r="L170" s="131" t="s">
        <v>6543</v>
      </c>
      <c r="M170" s="135" t="str">
        <f>VLOOKUP(Table1432[[#This Row],[NUTS III 2013]],Table172537[],2,FALSE)</f>
        <v>16B</v>
      </c>
      <c r="N170" s="137">
        <v>1250</v>
      </c>
      <c r="O170" s="138">
        <v>4.6100000000000003</v>
      </c>
      <c r="P170" s="139">
        <v>6</v>
      </c>
      <c r="Q170" s="146">
        <v>28</v>
      </c>
      <c r="R170" s="141" t="str">
        <f>CONCATENATE("010.01.04.05/2021/",Table1432[[#This Row],[CodINE Mun2011]])</f>
        <v>010.01.04.05/2021/1011</v>
      </c>
    </row>
    <row r="171" spans="1:18" ht="38.25" x14ac:dyDescent="0.25">
      <c r="A171" s="132" t="s">
        <v>282</v>
      </c>
      <c r="B171" s="133" t="s">
        <v>6846</v>
      </c>
      <c r="C171" s="130" t="s">
        <v>6847</v>
      </c>
      <c r="D171" s="134" t="s">
        <v>6490</v>
      </c>
      <c r="E171" s="135" t="str">
        <f>VLOOKUP(Table1432[[#This Row],[NUTS I]],Table1533[],2,FALSE)</f>
        <v>1</v>
      </c>
      <c r="F171" s="136" t="s">
        <v>214</v>
      </c>
      <c r="G171" s="135" t="str">
        <f>VLOOKUP(Table1432[[#This Row],[NUTS II 2011]],Table1634[],2,FALSE)</f>
        <v>16</v>
      </c>
      <c r="H171" s="134" t="s">
        <v>214</v>
      </c>
      <c r="I171" s="135" t="str">
        <f>VLOOKUP(Table1432[[#This Row],[NUTS II 2013]],Table162436[],2,FALSE)</f>
        <v>Centro_NUT2013</v>
      </c>
      <c r="J171" s="136" t="s">
        <v>6508</v>
      </c>
      <c r="K171" s="135" t="str">
        <f>VLOOKUP(Table1432[[#This Row],[NUTS III 2011]],Table1735[],2,FALSE)</f>
        <v>165</v>
      </c>
      <c r="L171" s="131" t="s">
        <v>6509</v>
      </c>
      <c r="M171" s="135" t="str">
        <f>VLOOKUP(Table1432[[#This Row],[NUTS III 2013]],Table172537[],2,FALSE)</f>
        <v>16G</v>
      </c>
      <c r="N171" s="137">
        <v>1009</v>
      </c>
      <c r="O171" s="138">
        <v>2.87</v>
      </c>
      <c r="P171" s="139">
        <v>5</v>
      </c>
      <c r="Q171" s="140">
        <v>48</v>
      </c>
      <c r="R171" s="141" t="str">
        <f>CONCATENATE("010.01.04.05/2021/",Table1432[[#This Row],[CodINE Mun2011]])</f>
        <v>010.01.04.05/2021/1809</v>
      </c>
    </row>
    <row r="172" spans="1:18" ht="38.25" x14ac:dyDescent="0.25">
      <c r="A172" s="132" t="s">
        <v>427</v>
      </c>
      <c r="B172" s="133" t="s">
        <v>6848</v>
      </c>
      <c r="C172" s="130" t="s">
        <v>6849</v>
      </c>
      <c r="D172" s="134" t="s">
        <v>6490</v>
      </c>
      <c r="E172" s="135" t="str">
        <f>VLOOKUP(Table1432[[#This Row],[NUTS I]],Table1533[],2,FALSE)</f>
        <v>1</v>
      </c>
      <c r="F172" s="136" t="s">
        <v>387</v>
      </c>
      <c r="G172" s="135" t="str">
        <f>VLOOKUP(Table1432[[#This Row],[NUTS II 2011]],Table1634[],2,FALSE)</f>
        <v>18</v>
      </c>
      <c r="H172" s="131" t="s">
        <v>387</v>
      </c>
      <c r="I172" s="135" t="str">
        <f>VLOOKUP(Table1432[[#This Row],[NUTS II 2013]],Table162436[],2,FALSE)</f>
        <v>Alentejo_NUT2013</v>
      </c>
      <c r="J172" s="136" t="s">
        <v>6515</v>
      </c>
      <c r="K172" s="135" t="str">
        <f>VLOOKUP(Table1432[[#This Row],[NUTS III 2011]],Table1735[],2,FALSE)</f>
        <v>182</v>
      </c>
      <c r="L172" s="134" t="s">
        <v>6515</v>
      </c>
      <c r="M172" s="135" t="str">
        <f>VLOOKUP(Table1432[[#This Row],[NUTS III 2013]],Table172537[],2,FALSE)</f>
        <v>186</v>
      </c>
      <c r="N172" s="137">
        <v>616</v>
      </c>
      <c r="O172" s="138">
        <v>3.01</v>
      </c>
      <c r="P172" s="139">
        <v>7</v>
      </c>
      <c r="Q172" s="140">
        <v>9</v>
      </c>
      <c r="R172" s="141" t="str">
        <f>CONCATENATE("010.01.04.05/2021/",Table1432[[#This Row],[CodINE Mun2011]])</f>
        <v>010.01.04.05/2021/1212</v>
      </c>
    </row>
    <row r="173" spans="1:18" ht="38.25" x14ac:dyDescent="0.25">
      <c r="A173" s="145" t="s">
        <v>490</v>
      </c>
      <c r="B173" s="133" t="s">
        <v>6850</v>
      </c>
      <c r="C173" s="130" t="s">
        <v>6851</v>
      </c>
      <c r="D173" s="131" t="s">
        <v>6501</v>
      </c>
      <c r="E173" s="148" t="str">
        <f>VLOOKUP(Table1432[[#This Row],[NUTS I]],Table1533[],2,FALSE)</f>
        <v>2</v>
      </c>
      <c r="F173" s="136" t="s">
        <v>6501</v>
      </c>
      <c r="G173" s="135" t="str">
        <f>VLOOKUP(Table1432[[#This Row],[NUTS II 2011]],Table1634[],2,FALSE)</f>
        <v>20</v>
      </c>
      <c r="H173" s="134" t="s">
        <v>6501</v>
      </c>
      <c r="I173" s="135" t="str">
        <f>VLOOKUP(Table1432[[#This Row],[NUTS II 2013]],Table162436[],2,FALSE)</f>
        <v>Açores</v>
      </c>
      <c r="J173" s="136" t="s">
        <v>6501</v>
      </c>
      <c r="K173" s="135" t="str">
        <f>VLOOKUP(Table1432[[#This Row],[NUTS III 2011]],Table1735[],2,FALSE)</f>
        <v>200</v>
      </c>
      <c r="L173" s="136" t="s">
        <v>6501</v>
      </c>
      <c r="M173" s="135" t="str">
        <f>VLOOKUP(Table1432[[#This Row],[NUTS III 2013]],Table172537[],2,FALSE)</f>
        <v>200</v>
      </c>
      <c r="N173" s="137">
        <v>877</v>
      </c>
      <c r="O173" s="138">
        <v>3.95</v>
      </c>
      <c r="P173" s="139">
        <v>0</v>
      </c>
      <c r="Q173" s="146">
        <v>0</v>
      </c>
      <c r="R173" s="141" t="str">
        <f>CONCATENATE("010.01.04.05/2021/",Table1432[[#This Row],[CodINE Mun2011]])</f>
        <v>010.01.04.05/2021/4202</v>
      </c>
    </row>
    <row r="174" spans="1:18" ht="38.25" x14ac:dyDescent="0.25">
      <c r="A174" s="132" t="s">
        <v>367</v>
      </c>
      <c r="B174" s="133" t="s">
        <v>6852</v>
      </c>
      <c r="C174" s="130" t="s">
        <v>6853</v>
      </c>
      <c r="D174" s="134" t="s">
        <v>6490</v>
      </c>
      <c r="E174" s="135" t="str">
        <f>VLOOKUP(Table1432[[#This Row],[NUTS I]],Table1533[],2,FALSE)</f>
        <v>1</v>
      </c>
      <c r="F174" s="136" t="s">
        <v>214</v>
      </c>
      <c r="G174" s="135" t="str">
        <f>VLOOKUP(Table1432[[#This Row],[NUTS II 2011]],Table1634[],2,FALSE)</f>
        <v>16</v>
      </c>
      <c r="H174" s="134" t="s">
        <v>214</v>
      </c>
      <c r="I174" s="135" t="str">
        <f>VLOOKUP(Table1432[[#This Row],[NUTS II 2013]],Table162436[],2,FALSE)</f>
        <v>Centro_NUT2013</v>
      </c>
      <c r="J174" s="136" t="s">
        <v>6543</v>
      </c>
      <c r="K174" s="135" t="str">
        <f>VLOOKUP(Table1432[[#This Row],[NUTS III 2011]],Table1735[],2,FALSE)</f>
        <v>16B</v>
      </c>
      <c r="L174" s="131" t="s">
        <v>6543</v>
      </c>
      <c r="M174" s="135" t="str">
        <f>VLOOKUP(Table1432[[#This Row],[NUTS III 2013]],Table172537[],2,FALSE)</f>
        <v>16B</v>
      </c>
      <c r="N174" s="137">
        <v>1250</v>
      </c>
      <c r="O174" s="138">
        <v>4.45</v>
      </c>
      <c r="P174" s="139">
        <v>1</v>
      </c>
      <c r="Q174" s="140">
        <v>6</v>
      </c>
      <c r="R174" s="141" t="str">
        <f>CONCATENATE("010.01.04.05/2021/",Table1432[[#This Row],[CodINE Mun2011]])</f>
        <v>010.01.04.05/2021/1012</v>
      </c>
    </row>
    <row r="175" spans="1:18" ht="38.25" x14ac:dyDescent="0.25">
      <c r="A175" s="145" t="s">
        <v>428</v>
      </c>
      <c r="B175" s="133" t="s">
        <v>67</v>
      </c>
      <c r="C175" s="130" t="s">
        <v>6854</v>
      </c>
      <c r="D175" s="134" t="s">
        <v>6490</v>
      </c>
      <c r="E175" s="135" t="str">
        <f>VLOOKUP(Table1432[[#This Row],[NUTS I]],Table1533[],2,FALSE)</f>
        <v>1</v>
      </c>
      <c r="F175" s="136" t="s">
        <v>387</v>
      </c>
      <c r="G175" s="135" t="str">
        <f>VLOOKUP(Table1432[[#This Row],[NUTS II 2011]],Table1634[],2,FALSE)</f>
        <v>18</v>
      </c>
      <c r="H175" s="131" t="s">
        <v>387</v>
      </c>
      <c r="I175" s="135" t="str">
        <f>VLOOKUP(Table1432[[#This Row],[NUTS II 2013]],Table162436[],2,FALSE)</f>
        <v>Alentejo_NUT2013</v>
      </c>
      <c r="J175" s="136" t="s">
        <v>6504</v>
      </c>
      <c r="K175" s="135" t="str">
        <f>VLOOKUP(Table1432[[#This Row],[NUTS III 2011]],Table1735[],2,FALSE)</f>
        <v>181</v>
      </c>
      <c r="L175" s="134" t="s">
        <v>6504</v>
      </c>
      <c r="M175" s="135" t="str">
        <f>VLOOKUP(Table1432[[#This Row],[NUTS III 2013]],Table172537[],2,FALSE)</f>
        <v>181</v>
      </c>
      <c r="N175" s="137">
        <v>1260</v>
      </c>
      <c r="O175" s="138">
        <v>4.22</v>
      </c>
      <c r="P175" s="139">
        <v>0</v>
      </c>
      <c r="Q175" s="146">
        <v>0</v>
      </c>
      <c r="R175" s="141" t="str">
        <f>CONCATENATE("010.01.04.05/2021/",Table1432[[#This Row],[CodINE Mun2011]])</f>
        <v>010.01.04.05/2021/0211</v>
      </c>
    </row>
    <row r="176" spans="1:18" ht="38.25" x14ac:dyDescent="0.25">
      <c r="A176" s="145" t="s">
        <v>368</v>
      </c>
      <c r="B176" s="133" t="s">
        <v>6855</v>
      </c>
      <c r="C176" s="130" t="s">
        <v>6856</v>
      </c>
      <c r="D176" s="134" t="s">
        <v>6490</v>
      </c>
      <c r="E176" s="135" t="str">
        <f>VLOOKUP(Table1432[[#This Row],[NUTS I]],Table1533[],2,FALSE)</f>
        <v>1</v>
      </c>
      <c r="F176" s="136" t="s">
        <v>359</v>
      </c>
      <c r="G176" s="135" t="str">
        <f>VLOOKUP(Table1432[[#This Row],[NUTS II 2011]],Table1634[],2,FALSE)</f>
        <v>17</v>
      </c>
      <c r="H176" s="131" t="s">
        <v>6512</v>
      </c>
      <c r="I176" s="135" t="str">
        <f>VLOOKUP(Table1432[[#This Row],[NUTS II 2013]],Table162436[],2,FALSE)</f>
        <v>AML</v>
      </c>
      <c r="J176" s="136" t="s">
        <v>6580</v>
      </c>
      <c r="K176" s="135" t="str">
        <f>VLOOKUP(Table1432[[#This Row],[NUTS III 2011]],Table1735[],2,FALSE)</f>
        <v>171</v>
      </c>
      <c r="L176" s="134" t="s">
        <v>6512</v>
      </c>
      <c r="M176" s="135" t="str">
        <f>VLOOKUP(Table1432[[#This Row],[NUTS III 2013]],Table172537[],2,FALSE)</f>
        <v>170</v>
      </c>
      <c r="N176" s="137">
        <v>2578</v>
      </c>
      <c r="O176" s="138">
        <v>8.2100000000000009</v>
      </c>
      <c r="P176" s="139">
        <v>15</v>
      </c>
      <c r="Q176" s="146">
        <v>156</v>
      </c>
      <c r="R176" s="141" t="str">
        <f>CONCATENATE("010.01.04.05/2021/",Table1432[[#This Row],[CodINE Mun2011]])</f>
        <v>010.01.04.05/2021/1116</v>
      </c>
    </row>
    <row r="177" spans="1:18" ht="38.25" x14ac:dyDescent="0.25">
      <c r="A177" s="132" t="s">
        <v>369</v>
      </c>
      <c r="B177" s="133" t="s">
        <v>6857</v>
      </c>
      <c r="C177" s="130" t="s">
        <v>6858</v>
      </c>
      <c r="D177" s="134" t="s">
        <v>6490</v>
      </c>
      <c r="E177" s="135" t="str">
        <f>VLOOKUP(Table1432[[#This Row],[NUTS I]],Table1533[],2,FALSE)</f>
        <v>1</v>
      </c>
      <c r="F177" s="136" t="s">
        <v>359</v>
      </c>
      <c r="G177" s="135" t="str">
        <f>VLOOKUP(Table1432[[#This Row],[NUTS II 2011]],Table1634[],2,FALSE)</f>
        <v>17</v>
      </c>
      <c r="H177" s="131" t="s">
        <v>6512</v>
      </c>
      <c r="I177" s="135" t="str">
        <f>VLOOKUP(Table1432[[#This Row],[NUTS II 2013]],Table162436[],2,FALSE)</f>
        <v>AML</v>
      </c>
      <c r="J177" s="136" t="s">
        <v>6580</v>
      </c>
      <c r="K177" s="135" t="str">
        <f>VLOOKUP(Table1432[[#This Row],[NUTS III 2011]],Table1735[],2,FALSE)</f>
        <v>171</v>
      </c>
      <c r="L177" s="134" t="s">
        <v>6512</v>
      </c>
      <c r="M177" s="135" t="str">
        <f>VLOOKUP(Table1432[[#This Row],[NUTS III 2013]],Table172537[],2,FALSE)</f>
        <v>170</v>
      </c>
      <c r="N177" s="137">
        <v>2729</v>
      </c>
      <c r="O177" s="138">
        <v>9.86</v>
      </c>
      <c r="P177" s="139">
        <v>33</v>
      </c>
      <c r="Q177" s="140">
        <v>221</v>
      </c>
      <c r="R177" s="141" t="str">
        <f>CONCATENATE("010.01.04.05/2021/",Table1432[[#This Row],[CodINE Mun2011]])</f>
        <v>010.01.04.05/2021/1110</v>
      </c>
    </row>
    <row r="178" spans="1:18" ht="38.25" x14ac:dyDescent="0.25">
      <c r="A178" s="145" t="s">
        <v>284</v>
      </c>
      <c r="B178" s="133" t="s">
        <v>283</v>
      </c>
      <c r="C178" s="130" t="s">
        <v>6859</v>
      </c>
      <c r="D178" s="134" t="s">
        <v>6490</v>
      </c>
      <c r="E178" s="135" t="str">
        <f>VLOOKUP(Table1432[[#This Row],[NUTS I]],Table1533[],2,FALSE)</f>
        <v>1</v>
      </c>
      <c r="F178" s="136" t="s">
        <v>214</v>
      </c>
      <c r="G178" s="135" t="str">
        <f>VLOOKUP(Table1432[[#This Row],[NUTS II 2011]],Table1634[],2,FALSE)</f>
        <v>16</v>
      </c>
      <c r="H178" s="134" t="s">
        <v>214</v>
      </c>
      <c r="I178" s="135" t="str">
        <f>VLOOKUP(Table1432[[#This Row],[NUTS II 2013]],Table162436[],2,FALSE)</f>
        <v>Centro_NUT2013</v>
      </c>
      <c r="J178" s="136" t="s">
        <v>6613</v>
      </c>
      <c r="K178" s="135" t="str">
        <f>VLOOKUP(Table1432[[#This Row],[NUTS III 2011]],Table1735[],2,FALSE)</f>
        <v>166</v>
      </c>
      <c r="L178" s="134" t="s">
        <v>6553</v>
      </c>
      <c r="M178" s="135" t="str">
        <f>VLOOKUP(Table1432[[#This Row],[NUTS III 2013]],Table172537[],2,FALSE)</f>
        <v>16H</v>
      </c>
      <c r="N178" s="137">
        <v>886</v>
      </c>
      <c r="O178" s="138">
        <v>3.16</v>
      </c>
      <c r="P178" s="139">
        <v>0</v>
      </c>
      <c r="Q178" s="146">
        <v>0</v>
      </c>
      <c r="R178" s="141" t="str">
        <f>CONCATENATE("010.01.04.05/2021/",Table1432[[#This Row],[CodINE Mun2011]])</f>
        <v>010.01.04.05/2021/0506</v>
      </c>
    </row>
    <row r="179" spans="1:18" ht="38.25" x14ac:dyDescent="0.25">
      <c r="A179" s="132" t="s">
        <v>468</v>
      </c>
      <c r="B179" s="133" t="s">
        <v>467</v>
      </c>
      <c r="C179" s="130" t="s">
        <v>6860</v>
      </c>
      <c r="D179" s="134" t="s">
        <v>6490</v>
      </c>
      <c r="E179" s="135" t="str">
        <f>VLOOKUP(Table1432[[#This Row],[NUTS I]],Table1533[],2,FALSE)</f>
        <v>1</v>
      </c>
      <c r="F179" s="136" t="s">
        <v>449</v>
      </c>
      <c r="G179" s="135" t="str">
        <f>VLOOKUP(Table1432[[#This Row],[NUTS II 2011]],Table1634[],2,FALSE)</f>
        <v>15</v>
      </c>
      <c r="H179" s="131" t="s">
        <v>449</v>
      </c>
      <c r="I179" s="135" t="str">
        <f>VLOOKUP(Table1432[[#This Row],[NUTS II 2013]],Table162436[],2,FALSE)</f>
        <v>Algarve_NUT2013</v>
      </c>
      <c r="J179" s="136" t="s">
        <v>449</v>
      </c>
      <c r="K179" s="135">
        <f>VLOOKUP(Table1432[[#This Row],[NUTS III 2011]],Table1735[],2,FALSE)</f>
        <v>150</v>
      </c>
      <c r="L179" s="134" t="s">
        <v>449</v>
      </c>
      <c r="M179" s="135">
        <f>VLOOKUP(Table1432[[#This Row],[NUTS III 2013]],Table172537[],2,FALSE)</f>
        <v>150</v>
      </c>
      <c r="N179" s="137">
        <v>1605</v>
      </c>
      <c r="O179" s="138">
        <v>5.56</v>
      </c>
      <c r="P179" s="139">
        <v>22</v>
      </c>
      <c r="Q179" s="140">
        <v>193</v>
      </c>
      <c r="R179" s="141" t="str">
        <f>CONCATENATE("010.01.04.05/2021/",Table1432[[#This Row],[CodINE Mun2011]])</f>
        <v>010.01.04.05/2021/0810</v>
      </c>
    </row>
    <row r="180" spans="1:18" ht="38.25" x14ac:dyDescent="0.25">
      <c r="A180" s="145" t="s">
        <v>158</v>
      </c>
      <c r="B180" s="133" t="s">
        <v>49</v>
      </c>
      <c r="C180" s="130" t="s">
        <v>6861</v>
      </c>
      <c r="D180" s="134" t="s">
        <v>6490</v>
      </c>
      <c r="E180" s="135" t="str">
        <f>VLOOKUP(Table1432[[#This Row],[NUTS I]],Table1533[],2,FALSE)</f>
        <v>1</v>
      </c>
      <c r="F180" s="136" t="s">
        <v>97</v>
      </c>
      <c r="G180" s="135" t="str">
        <f>VLOOKUP(Table1432[[#This Row],[NUTS II 2011]],Table1634[],2,FALSE)</f>
        <v>11</v>
      </c>
      <c r="H180" s="131" t="s">
        <v>97</v>
      </c>
      <c r="I180" s="135" t="str">
        <f>VLOOKUP(Table1432[[#This Row],[NUTS II 2013]],Table162436[],2,FALSE)</f>
        <v>Norte_NUT2013</v>
      </c>
      <c r="J180" s="136" t="s">
        <v>6575</v>
      </c>
      <c r="K180" s="135" t="str">
        <f>VLOOKUP(Table1432[[#This Row],[NUTS III 2011]],Table1735[],2,FALSE)</f>
        <v>116</v>
      </c>
      <c r="L180" s="131" t="s">
        <v>6539</v>
      </c>
      <c r="M180" s="135" t="str">
        <f>VLOOKUP(Table1432[[#This Row],[NUTS III 2013]],Table172537[],2,FALSE)</f>
        <v>11A</v>
      </c>
      <c r="N180" s="137">
        <v>997</v>
      </c>
      <c r="O180" s="138">
        <v>3.42</v>
      </c>
      <c r="P180" s="139">
        <v>18</v>
      </c>
      <c r="Q180" s="146">
        <v>53</v>
      </c>
      <c r="R180" s="141" t="str">
        <f>CONCATENATE("010.01.04.05/2021/",Table1432[[#This Row],[CodINE Mun2011]])</f>
        <v>010.01.04.05/2021/0113</v>
      </c>
    </row>
    <row r="181" spans="1:18" ht="38.25" x14ac:dyDescent="0.25">
      <c r="A181" s="145" t="s">
        <v>285</v>
      </c>
      <c r="B181" s="133" t="s">
        <v>6862</v>
      </c>
      <c r="C181" s="130" t="s">
        <v>6863</v>
      </c>
      <c r="D181" s="134" t="s">
        <v>6490</v>
      </c>
      <c r="E181" s="135" t="str">
        <f>VLOOKUP(Table1432[[#This Row],[NUTS I]],Table1533[],2,FALSE)</f>
        <v>1</v>
      </c>
      <c r="F181" s="136" t="s">
        <v>214</v>
      </c>
      <c r="G181" s="135" t="str">
        <f>VLOOKUP(Table1432[[#This Row],[NUTS II 2011]],Table1634[],2,FALSE)</f>
        <v>16</v>
      </c>
      <c r="H181" s="134" t="s">
        <v>214</v>
      </c>
      <c r="I181" s="135" t="str">
        <f>VLOOKUP(Table1432[[#This Row],[NUTS II 2013]],Table162436[],2,FALSE)</f>
        <v>Centro_NUT2013</v>
      </c>
      <c r="J181" s="136" t="s">
        <v>6508</v>
      </c>
      <c r="K181" s="135" t="str">
        <f>VLOOKUP(Table1432[[#This Row],[NUTS III 2011]],Table1735[],2,FALSE)</f>
        <v>165</v>
      </c>
      <c r="L181" s="131" t="s">
        <v>6509</v>
      </c>
      <c r="M181" s="135" t="str">
        <f>VLOOKUP(Table1432[[#This Row],[NUTS III 2013]],Table172537[],2,FALSE)</f>
        <v>16G</v>
      </c>
      <c r="N181" s="137">
        <v>1009</v>
      </c>
      <c r="O181" s="138">
        <v>2.5299999999999998</v>
      </c>
      <c r="P181" s="139">
        <v>0</v>
      </c>
      <c r="Q181" s="146">
        <v>0</v>
      </c>
      <c r="R181" s="141" t="str">
        <f>CONCATENATE("010.01.04.05/2021/",Table1432[[#This Row],[CodINE Mun2011]])</f>
        <v>010.01.04.05/2021/1810</v>
      </c>
    </row>
    <row r="182" spans="1:18" ht="38.25" x14ac:dyDescent="0.25">
      <c r="A182" s="132" t="s">
        <v>286</v>
      </c>
      <c r="B182" s="133" t="s">
        <v>55</v>
      </c>
      <c r="C182" s="130" t="s">
        <v>6864</v>
      </c>
      <c r="D182" s="134" t="s">
        <v>6490</v>
      </c>
      <c r="E182" s="135" t="str">
        <f>VLOOKUP(Table1432[[#This Row],[NUTS I]],Table1533[],2,FALSE)</f>
        <v>1</v>
      </c>
      <c r="F182" s="136" t="s">
        <v>214</v>
      </c>
      <c r="G182" s="135" t="str">
        <f>VLOOKUP(Table1432[[#This Row],[NUTS II 2011]],Table1634[],2,FALSE)</f>
        <v>16</v>
      </c>
      <c r="H182" s="134" t="s">
        <v>214</v>
      </c>
      <c r="I182" s="135" t="str">
        <f>VLOOKUP(Table1432[[#This Row],[NUTS II 2013]],Table162436[],2,FALSE)</f>
        <v>Centro_NUT2013</v>
      </c>
      <c r="J182" s="136" t="s">
        <v>6499</v>
      </c>
      <c r="K182" s="135" t="str">
        <f>VLOOKUP(Table1432[[#This Row],[NUTS III 2011]],Table1735[],2,FALSE)</f>
        <v>161</v>
      </c>
      <c r="L182" s="134" t="s">
        <v>6500</v>
      </c>
      <c r="M182" s="135" t="str">
        <f>VLOOKUP(Table1432[[#This Row],[NUTS III 2013]],Table172537[],2,FALSE)</f>
        <v>16D</v>
      </c>
      <c r="N182" s="137">
        <v>1231</v>
      </c>
      <c r="O182" s="138">
        <v>3.5</v>
      </c>
      <c r="P182" s="139">
        <v>7</v>
      </c>
      <c r="Q182" s="140">
        <v>49</v>
      </c>
      <c r="R182" s="141" t="str">
        <f>CONCATENATE("010.01.04.05/2021/",Table1432[[#This Row],[CodINE Mun2011]])</f>
        <v>010.01.04.05/2021/0114</v>
      </c>
    </row>
    <row r="183" spans="1:18" ht="38.25" x14ac:dyDescent="0.25">
      <c r="A183" s="145" t="s">
        <v>288</v>
      </c>
      <c r="B183" s="133" t="s">
        <v>287</v>
      </c>
      <c r="C183" s="130" t="s">
        <v>6865</v>
      </c>
      <c r="D183" s="134" t="s">
        <v>6490</v>
      </c>
      <c r="E183" s="135" t="str">
        <f>VLOOKUP(Table1432[[#This Row],[NUTS I]],Table1533[],2,FALSE)</f>
        <v>1</v>
      </c>
      <c r="F183" s="136" t="s">
        <v>214</v>
      </c>
      <c r="G183" s="135" t="str">
        <f>VLOOKUP(Table1432[[#This Row],[NUTS II 2011]],Table1634[],2,FALSE)</f>
        <v>16</v>
      </c>
      <c r="H183" s="134" t="s">
        <v>214</v>
      </c>
      <c r="I183" s="135" t="str">
        <f>VLOOKUP(Table1432[[#This Row],[NUTS II 2013]],Table162436[],2,FALSE)</f>
        <v>Centro_NUT2013</v>
      </c>
      <c r="J183" s="136" t="s">
        <v>6604</v>
      </c>
      <c r="K183" s="135" t="str">
        <f>VLOOKUP(Table1432[[#This Row],[NUTS III 2011]],Table1735[],2,FALSE)</f>
        <v>164</v>
      </c>
      <c r="L183" s="134" t="s">
        <v>6596</v>
      </c>
      <c r="M183" s="135" t="str">
        <f>VLOOKUP(Table1432[[#This Row],[NUTS III 2013]],Table172537[],2,FALSE)</f>
        <v>16E</v>
      </c>
      <c r="N183" s="137">
        <v>1051</v>
      </c>
      <c r="O183" s="138">
        <v>2.86</v>
      </c>
      <c r="P183" s="139">
        <v>1</v>
      </c>
      <c r="Q183" s="146">
        <v>4</v>
      </c>
      <c r="R183" s="141" t="str">
        <f>CONCATENATE("010.01.04.05/2021/",Table1432[[#This Row],[CodINE Mun2011]])</f>
        <v>010.01.04.05/2021/0611</v>
      </c>
    </row>
    <row r="184" spans="1:18" ht="38.25" x14ac:dyDescent="0.25">
      <c r="A184" s="132" t="s">
        <v>370</v>
      </c>
      <c r="B184" s="133" t="s">
        <v>6866</v>
      </c>
      <c r="C184" s="130" t="s">
        <v>6867</v>
      </c>
      <c r="D184" s="134" t="s">
        <v>6490</v>
      </c>
      <c r="E184" s="135" t="str">
        <f>VLOOKUP(Table1432[[#This Row],[NUTS I]],Table1533[],2,FALSE)</f>
        <v>1</v>
      </c>
      <c r="F184" s="136" t="s">
        <v>214</v>
      </c>
      <c r="G184" s="135" t="str">
        <f>VLOOKUP(Table1432[[#This Row],[NUTS II 2011]],Table1634[],2,FALSE)</f>
        <v>16</v>
      </c>
      <c r="H184" s="134" t="s">
        <v>214</v>
      </c>
      <c r="I184" s="135" t="str">
        <f>VLOOKUP(Table1432[[#This Row],[NUTS II 2013]],Table162436[],2,FALSE)</f>
        <v>Centro_NUT2013</v>
      </c>
      <c r="J184" s="136" t="s">
        <v>6491</v>
      </c>
      <c r="K184" s="135" t="str">
        <f>VLOOKUP(Table1432[[#This Row],[NUTS III 2011]],Table1735[],2,FALSE)</f>
        <v>16C</v>
      </c>
      <c r="L184" s="134" t="s">
        <v>6491</v>
      </c>
      <c r="M184" s="135" t="str">
        <f>VLOOKUP(Table1432[[#This Row],[NUTS III 2013]],Table172537[],2,FALSE)</f>
        <v>16I</v>
      </c>
      <c r="N184" s="137">
        <v>697</v>
      </c>
      <c r="O184" s="138">
        <v>4.0199999999999996</v>
      </c>
      <c r="P184" s="139">
        <v>0</v>
      </c>
      <c r="Q184" s="140">
        <v>0</v>
      </c>
      <c r="R184" s="141" t="str">
        <f>CONCATENATE("010.01.04.05/2021/",Table1432[[#This Row],[CodINE Mun2011]])</f>
        <v>010.01.04.05/2021/1421</v>
      </c>
    </row>
    <row r="185" spans="1:18" ht="38.25" x14ac:dyDescent="0.25">
      <c r="A185" s="145" t="s">
        <v>429</v>
      </c>
      <c r="B185" s="133" t="s">
        <v>68</v>
      </c>
      <c r="C185" s="130" t="s">
        <v>6868</v>
      </c>
      <c r="D185" s="134" t="s">
        <v>6490</v>
      </c>
      <c r="E185" s="135" t="str">
        <f>VLOOKUP(Table1432[[#This Row],[NUTS I]],Table1533[],2,FALSE)</f>
        <v>1</v>
      </c>
      <c r="F185" s="136" t="s">
        <v>387</v>
      </c>
      <c r="G185" s="135" t="str">
        <f>VLOOKUP(Table1432[[#This Row],[NUTS II 2011]],Table1634[],2,FALSE)</f>
        <v>18</v>
      </c>
      <c r="H185" s="131" t="s">
        <v>387</v>
      </c>
      <c r="I185" s="135" t="str">
        <f>VLOOKUP(Table1432[[#This Row],[NUTS II 2013]],Table162436[],2,FALSE)</f>
        <v>Alentejo_NUT2013</v>
      </c>
      <c r="J185" s="136" t="s">
        <v>6532</v>
      </c>
      <c r="K185" s="135" t="str">
        <f>VLOOKUP(Table1432[[#This Row],[NUTS III 2011]],Table1735[],2,FALSE)</f>
        <v>184</v>
      </c>
      <c r="L185" s="134" t="s">
        <v>6532</v>
      </c>
      <c r="M185" s="135" t="str">
        <f>VLOOKUP(Table1432[[#This Row],[NUTS III 2013]],Table172537[],2,FALSE)</f>
        <v>184</v>
      </c>
      <c r="N185" s="137">
        <v>656</v>
      </c>
      <c r="O185" s="138">
        <v>3.88</v>
      </c>
      <c r="P185" s="139">
        <v>0</v>
      </c>
      <c r="Q185" s="146">
        <v>0</v>
      </c>
      <c r="R185" s="141" t="str">
        <f>CONCATENATE("010.01.04.05/2021/",Table1432[[#This Row],[CodINE Mun2011]])</f>
        <v>010.01.04.05/2021/0212</v>
      </c>
    </row>
    <row r="186" spans="1:18" ht="38.25" x14ac:dyDescent="0.25">
      <c r="A186" s="145" t="s">
        <v>289</v>
      </c>
      <c r="B186" s="133" t="s">
        <v>54</v>
      </c>
      <c r="C186" s="130" t="s">
        <v>6869</v>
      </c>
      <c r="D186" s="134" t="s">
        <v>6490</v>
      </c>
      <c r="E186" s="135" t="str">
        <f>VLOOKUP(Table1432[[#This Row],[NUTS I]],Table1533[],2,FALSE)</f>
        <v>1</v>
      </c>
      <c r="F186" s="136" t="s">
        <v>214</v>
      </c>
      <c r="G186" s="135" t="str">
        <f>VLOOKUP(Table1432[[#This Row],[NUTS II 2011]],Table1634[],2,FALSE)</f>
        <v>16</v>
      </c>
      <c r="H186" s="134" t="s">
        <v>214</v>
      </c>
      <c r="I186" s="135" t="str">
        <f>VLOOKUP(Table1432[[#This Row],[NUTS II 2013]],Table162436[],2,FALSE)</f>
        <v>Centro_NUT2013</v>
      </c>
      <c r="J186" s="136" t="s">
        <v>6499</v>
      </c>
      <c r="K186" s="135" t="str">
        <f>VLOOKUP(Table1432[[#This Row],[NUTS III 2011]],Table1735[],2,FALSE)</f>
        <v>161</v>
      </c>
      <c r="L186" s="134" t="s">
        <v>6500</v>
      </c>
      <c r="M186" s="135" t="str">
        <f>VLOOKUP(Table1432[[#This Row],[NUTS III 2013]],Table172537[],2,FALSE)</f>
        <v>16D</v>
      </c>
      <c r="N186" s="137">
        <v>1231</v>
      </c>
      <c r="O186" s="138">
        <v>4.5999999999999996</v>
      </c>
      <c r="P186" s="139">
        <v>19</v>
      </c>
      <c r="Q186" s="146">
        <v>152</v>
      </c>
      <c r="R186" s="141" t="str">
        <f>CONCATENATE("010.01.04.05/2021/",Table1432[[#This Row],[CodINE Mun2011]])</f>
        <v>010.01.04.05/2021/0115</v>
      </c>
    </row>
    <row r="187" spans="1:18" ht="38.25" x14ac:dyDescent="0.25">
      <c r="A187" s="145" t="s">
        <v>159</v>
      </c>
      <c r="B187" s="133" t="s">
        <v>6870</v>
      </c>
      <c r="C187" s="130" t="s">
        <v>6871</v>
      </c>
      <c r="D187" s="134" t="s">
        <v>6490</v>
      </c>
      <c r="E187" s="135" t="str">
        <f>VLOOKUP(Table1432[[#This Row],[NUTS I]],Table1533[],2,FALSE)</f>
        <v>1</v>
      </c>
      <c r="F187" s="136" t="s">
        <v>97</v>
      </c>
      <c r="G187" s="135" t="str">
        <f>VLOOKUP(Table1432[[#This Row],[NUTS II 2011]],Table1634[],2,FALSE)</f>
        <v>11</v>
      </c>
      <c r="H187" s="131" t="s">
        <v>97</v>
      </c>
      <c r="I187" s="135" t="str">
        <f>VLOOKUP(Table1432[[#This Row],[NUTS II 2013]],Table162436[],2,FALSE)</f>
        <v>Norte_NUT2013</v>
      </c>
      <c r="J187" s="136" t="s">
        <v>6618</v>
      </c>
      <c r="K187" s="135" t="str">
        <f>VLOOKUP(Table1432[[#This Row],[NUTS III 2011]],Table1735[],2,FALSE)</f>
        <v>115</v>
      </c>
      <c r="L187" s="134" t="s">
        <v>6606</v>
      </c>
      <c r="M187" s="135" t="str">
        <f>VLOOKUP(Table1432[[#This Row],[NUTS III 2013]],Table172537[],2,FALSE)</f>
        <v>11C</v>
      </c>
      <c r="N187" s="137">
        <v>893</v>
      </c>
      <c r="O187" s="138">
        <v>3.21</v>
      </c>
      <c r="P187" s="139">
        <v>11</v>
      </c>
      <c r="Q187" s="146">
        <v>42</v>
      </c>
      <c r="R187" s="141" t="str">
        <f>CONCATENATE("010.01.04.05/2021/",Table1432[[#This Row],[CodINE Mun2011]])</f>
        <v>010.01.04.05/2021/1309</v>
      </c>
    </row>
    <row r="188" spans="1:18" ht="38.25" x14ac:dyDescent="0.25">
      <c r="A188" s="145" t="s">
        <v>371</v>
      </c>
      <c r="B188" s="133" t="s">
        <v>6872</v>
      </c>
      <c r="C188" s="130" t="s">
        <v>6873</v>
      </c>
      <c r="D188" s="134" t="s">
        <v>6490</v>
      </c>
      <c r="E188" s="135" t="str">
        <f>VLOOKUP(Table1432[[#This Row],[NUTS I]],Table1533[],2,FALSE)</f>
        <v>1</v>
      </c>
      <c r="F188" s="136" t="s">
        <v>359</v>
      </c>
      <c r="G188" s="135" t="str">
        <f>VLOOKUP(Table1432[[#This Row],[NUTS II 2011]],Table1634[],2,FALSE)</f>
        <v>17</v>
      </c>
      <c r="H188" s="131" t="s">
        <v>6512</v>
      </c>
      <c r="I188" s="135" t="str">
        <f>VLOOKUP(Table1432[[#This Row],[NUTS II 2013]],Table162436[],2,FALSE)</f>
        <v>AML</v>
      </c>
      <c r="J188" s="136" t="s">
        <v>6548</v>
      </c>
      <c r="K188" s="135" t="str">
        <f>VLOOKUP(Table1432[[#This Row],[NUTS III 2011]],Table1735[],2,FALSE)</f>
        <v>172</v>
      </c>
      <c r="L188" s="134" t="s">
        <v>6512</v>
      </c>
      <c r="M188" s="135" t="str">
        <f>VLOOKUP(Table1432[[#This Row],[NUTS III 2013]],Table172537[],2,FALSE)</f>
        <v>170</v>
      </c>
      <c r="N188" s="137">
        <v>1382</v>
      </c>
      <c r="O188" s="138">
        <v>5.82</v>
      </c>
      <c r="P188" s="139">
        <v>0</v>
      </c>
      <c r="Q188" s="146">
        <v>0</v>
      </c>
      <c r="R188" s="141" t="str">
        <f>CONCATENATE("010.01.04.05/2021/",Table1432[[#This Row],[CodINE Mun2011]])</f>
        <v>010.01.04.05/2021/1508</v>
      </c>
    </row>
    <row r="189" spans="1:18" ht="38.25" x14ac:dyDescent="0.25">
      <c r="A189" s="132" t="s">
        <v>291</v>
      </c>
      <c r="B189" s="133" t="s">
        <v>290</v>
      </c>
      <c r="C189" s="130" t="s">
        <v>6874</v>
      </c>
      <c r="D189" s="134" t="s">
        <v>6490</v>
      </c>
      <c r="E189" s="135" t="str">
        <f>VLOOKUP(Table1432[[#This Row],[NUTS I]],Table1533[],2,FALSE)</f>
        <v>1</v>
      </c>
      <c r="F189" s="136" t="s">
        <v>214</v>
      </c>
      <c r="G189" s="135" t="str">
        <f>VLOOKUP(Table1432[[#This Row],[NUTS II 2011]],Table1634[],2,FALSE)</f>
        <v>16</v>
      </c>
      <c r="H189" s="134" t="s">
        <v>214</v>
      </c>
      <c r="I189" s="135" t="str">
        <f>VLOOKUP(Table1432[[#This Row],[NUTS II 2013]],Table162436[],2,FALSE)</f>
        <v>Centro_NUT2013</v>
      </c>
      <c r="J189" s="136" t="s">
        <v>6604</v>
      </c>
      <c r="K189" s="135" t="str">
        <f>VLOOKUP(Table1432[[#This Row],[NUTS III 2011]],Table1735[],2,FALSE)</f>
        <v>164</v>
      </c>
      <c r="L189" s="134" t="s">
        <v>6596</v>
      </c>
      <c r="M189" s="135" t="str">
        <f>VLOOKUP(Table1432[[#This Row],[NUTS III 2013]],Table172537[],2,FALSE)</f>
        <v>16E</v>
      </c>
      <c r="N189" s="137">
        <v>1051</v>
      </c>
      <c r="O189" s="138">
        <v>4.5599999999999996</v>
      </c>
      <c r="P189" s="139">
        <v>0</v>
      </c>
      <c r="Q189" s="140">
        <v>0</v>
      </c>
      <c r="R189" s="141" t="str">
        <f>CONCATENATE("010.01.04.05/2021/",Table1432[[#This Row],[CodINE Mun2011]])</f>
        <v>010.01.04.05/2021/0612</v>
      </c>
    </row>
    <row r="190" spans="1:18" ht="38.25" x14ac:dyDescent="0.25">
      <c r="A190" s="132" t="s">
        <v>160</v>
      </c>
      <c r="B190" s="133" t="s">
        <v>6875</v>
      </c>
      <c r="C190" s="130" t="s">
        <v>6876</v>
      </c>
      <c r="D190" s="134" t="s">
        <v>6490</v>
      </c>
      <c r="E190" s="135" t="str">
        <f>VLOOKUP(Table1432[[#This Row],[NUTS I]],Table1533[],2,FALSE)</f>
        <v>1</v>
      </c>
      <c r="F190" s="136" t="s">
        <v>97</v>
      </c>
      <c r="G190" s="135" t="str">
        <f>VLOOKUP(Table1432[[#This Row],[NUTS II 2011]],Table1634[],2,FALSE)</f>
        <v>11</v>
      </c>
      <c r="H190" s="131" t="s">
        <v>97</v>
      </c>
      <c r="I190" s="135" t="str">
        <f>VLOOKUP(Table1432[[#This Row],[NUTS II 2013]],Table162436[],2,FALSE)</f>
        <v>Norte_NUT2013</v>
      </c>
      <c r="J190" s="136" t="s">
        <v>6618</v>
      </c>
      <c r="K190" s="135" t="str">
        <f>VLOOKUP(Table1432[[#This Row],[NUTS III 2011]],Table1735[],2,FALSE)</f>
        <v>115</v>
      </c>
      <c r="L190" s="131" t="s">
        <v>6539</v>
      </c>
      <c r="M190" s="135" t="str">
        <f>VLOOKUP(Table1432[[#This Row],[NUTS III 2013]],Table172537[],2,FALSE)</f>
        <v>11A</v>
      </c>
      <c r="N190" s="137">
        <v>1003</v>
      </c>
      <c r="O190" s="138">
        <v>3.72</v>
      </c>
      <c r="P190" s="139">
        <v>6</v>
      </c>
      <c r="Q190" s="140">
        <v>55</v>
      </c>
      <c r="R190" s="141" t="str">
        <f>CONCATENATE("010.01.04.05/2021/",Table1432[[#This Row],[CodINE Mun2011]])</f>
        <v>010.01.04.05/2021/1310</v>
      </c>
    </row>
    <row r="191" spans="1:18" ht="38.25" x14ac:dyDescent="0.25">
      <c r="A191" s="145" t="s">
        <v>161</v>
      </c>
      <c r="B191" s="133" t="s">
        <v>6877</v>
      </c>
      <c r="C191" s="130" t="s">
        <v>6878</v>
      </c>
      <c r="D191" s="134" t="s">
        <v>6490</v>
      </c>
      <c r="E191" s="135" t="str">
        <f>VLOOKUP(Table1432[[#This Row],[NUTS I]],Table1533[],2,FALSE)</f>
        <v>1</v>
      </c>
      <c r="F191" s="136" t="s">
        <v>97</v>
      </c>
      <c r="G191" s="135" t="str">
        <f>VLOOKUP(Table1432[[#This Row],[NUTS II 2011]],Table1634[],2,FALSE)</f>
        <v>11</v>
      </c>
      <c r="H191" s="131" t="s">
        <v>97</v>
      </c>
      <c r="I191" s="135" t="str">
        <f>VLOOKUP(Table1432[[#This Row],[NUTS II 2013]],Table162436[],2,FALSE)</f>
        <v>Norte_NUT2013</v>
      </c>
      <c r="J191" s="136" t="s">
        <v>6595</v>
      </c>
      <c r="K191" s="135" t="str">
        <f>VLOOKUP(Table1432[[#This Row],[NUTS III 2011]],Table1735[],2,FALSE)</f>
        <v>111</v>
      </c>
      <c r="L191" s="134" t="s">
        <v>6521</v>
      </c>
      <c r="M191" s="135" t="str">
        <f>VLOOKUP(Table1432[[#This Row],[NUTS III 2013]],Table172537[],2,FALSE)</f>
        <v>111</v>
      </c>
      <c r="N191" s="137">
        <v>1042</v>
      </c>
      <c r="O191" s="138">
        <v>4.17</v>
      </c>
      <c r="P191" s="139">
        <v>0</v>
      </c>
      <c r="Q191" s="146">
        <v>0</v>
      </c>
      <c r="R191" s="141" t="str">
        <f>CONCATENATE("010.01.04.05/2021/",Table1432[[#This Row],[CodINE Mun2011]])</f>
        <v>010.01.04.05/2021/1605</v>
      </c>
    </row>
    <row r="192" spans="1:18" ht="38.25" x14ac:dyDescent="0.25">
      <c r="A192" s="132" t="s">
        <v>292</v>
      </c>
      <c r="B192" s="133" t="s">
        <v>6879</v>
      </c>
      <c r="C192" s="130" t="s">
        <v>6880</v>
      </c>
      <c r="D192" s="134" t="s">
        <v>6490</v>
      </c>
      <c r="E192" s="135" t="str">
        <f>VLOOKUP(Table1432[[#This Row],[NUTS I]],Table1533[],2,FALSE)</f>
        <v>1</v>
      </c>
      <c r="F192" s="136" t="s">
        <v>214</v>
      </c>
      <c r="G192" s="135" t="str">
        <f>VLOOKUP(Table1432[[#This Row],[NUTS II 2011]],Table1634[],2,FALSE)</f>
        <v>16</v>
      </c>
      <c r="H192" s="134" t="s">
        <v>214</v>
      </c>
      <c r="I192" s="135" t="str">
        <f>VLOOKUP(Table1432[[#This Row],[NUTS II 2013]],Table162436[],2,FALSE)</f>
        <v>Centro_NUT2013</v>
      </c>
      <c r="J192" s="136" t="s">
        <v>6604</v>
      </c>
      <c r="K192" s="135" t="str">
        <f>VLOOKUP(Table1432[[#This Row],[NUTS III 2011]],Table1735[],2,FALSE)</f>
        <v>164</v>
      </c>
      <c r="L192" s="134" t="s">
        <v>6600</v>
      </c>
      <c r="M192" s="135" t="str">
        <f>VLOOKUP(Table1432[[#This Row],[NUTS III 2013]],Table172537[],2,FALSE)</f>
        <v>16F</v>
      </c>
      <c r="N192" s="137">
        <v>1020</v>
      </c>
      <c r="O192" s="138">
        <v>4.17</v>
      </c>
      <c r="P192" s="139">
        <v>1</v>
      </c>
      <c r="Q192" s="140">
        <v>1</v>
      </c>
      <c r="R192" s="141" t="str">
        <f>CONCATENATE("010.01.04.05/2021/",Table1432[[#This Row],[CodINE Mun2011]])</f>
        <v>010.01.04.05/2021/1013</v>
      </c>
    </row>
    <row r="193" spans="1:18" ht="38.25" x14ac:dyDescent="0.25">
      <c r="A193" s="145" t="s">
        <v>294</v>
      </c>
      <c r="B193" s="133" t="s">
        <v>293</v>
      </c>
      <c r="C193" s="130" t="s">
        <v>6881</v>
      </c>
      <c r="D193" s="134" t="s">
        <v>6490</v>
      </c>
      <c r="E193" s="135" t="str">
        <f>VLOOKUP(Table1432[[#This Row],[NUTS I]],Table1533[],2,FALSE)</f>
        <v>1</v>
      </c>
      <c r="F193" s="136" t="s">
        <v>214</v>
      </c>
      <c r="G193" s="135" t="str">
        <f>VLOOKUP(Table1432[[#This Row],[NUTS II 2011]],Table1634[],2,FALSE)</f>
        <v>16</v>
      </c>
      <c r="H193" s="134" t="s">
        <v>214</v>
      </c>
      <c r="I193" s="135" t="str">
        <f>VLOOKUP(Table1432[[#This Row],[NUTS II 2013]],Table162436[],2,FALSE)</f>
        <v>Centro_NUT2013</v>
      </c>
      <c r="J193" s="136" t="s">
        <v>6537</v>
      </c>
      <c r="K193" s="135" t="str">
        <f>VLOOKUP(Table1432[[#This Row],[NUTS III 2011]],Table1735[],2,FALSE)</f>
        <v>162</v>
      </c>
      <c r="L193" s="134" t="s">
        <v>6596</v>
      </c>
      <c r="M193" s="135" t="str">
        <f>VLOOKUP(Table1432[[#This Row],[NUTS III 2013]],Table172537[],2,FALSE)</f>
        <v>16E</v>
      </c>
      <c r="N193" s="137">
        <v>1051</v>
      </c>
      <c r="O193" s="138">
        <v>4.5599999999999996</v>
      </c>
      <c r="P193" s="139">
        <v>0</v>
      </c>
      <c r="Q193" s="146">
        <v>0</v>
      </c>
      <c r="R193" s="141" t="str">
        <f>CONCATENATE("010.01.04.05/2021/",Table1432[[#This Row],[CodINE Mun2011]])</f>
        <v>010.01.04.05/2021/0613</v>
      </c>
    </row>
    <row r="194" spans="1:18" ht="38.25" x14ac:dyDescent="0.25">
      <c r="A194" s="145" t="s">
        <v>162</v>
      </c>
      <c r="B194" s="133" t="s">
        <v>6882</v>
      </c>
      <c r="C194" s="130" t="s">
        <v>6883</v>
      </c>
      <c r="D194" s="134" t="s">
        <v>6490</v>
      </c>
      <c r="E194" s="135" t="str">
        <f>VLOOKUP(Table1432[[#This Row],[NUTS I]],Table1533[],2,FALSE)</f>
        <v>1</v>
      </c>
      <c r="F194" s="136" t="s">
        <v>97</v>
      </c>
      <c r="G194" s="135" t="str">
        <f>VLOOKUP(Table1432[[#This Row],[NUTS II 2011]],Table1634[],2,FALSE)</f>
        <v>11</v>
      </c>
      <c r="H194" s="131" t="s">
        <v>97</v>
      </c>
      <c r="I194" s="135" t="str">
        <f>VLOOKUP(Table1432[[#This Row],[NUTS II 2013]],Table162436[],2,FALSE)</f>
        <v>Norte_NUT2013</v>
      </c>
      <c r="J194" s="136" t="s">
        <v>6618</v>
      </c>
      <c r="K194" s="135" t="str">
        <f>VLOOKUP(Table1432[[#This Row],[NUTS III 2011]],Table1735[],2,FALSE)</f>
        <v>115</v>
      </c>
      <c r="L194" s="134" t="s">
        <v>6606</v>
      </c>
      <c r="M194" s="135" t="str">
        <f>VLOOKUP(Table1432[[#This Row],[NUTS III 2013]],Table172537[],2,FALSE)</f>
        <v>11C</v>
      </c>
      <c r="N194" s="137">
        <v>893</v>
      </c>
      <c r="O194" s="138">
        <v>3.36</v>
      </c>
      <c r="P194" s="139">
        <v>27</v>
      </c>
      <c r="Q194" s="140">
        <v>27</v>
      </c>
      <c r="R194" s="141" t="str">
        <f>CONCATENATE("010.01.04.05/2021/",Table1432[[#This Row],[CodINE Mun2011]])</f>
        <v>010.01.04.05/2021/1311</v>
      </c>
    </row>
    <row r="195" spans="1:18" ht="38.25" x14ac:dyDescent="0.25">
      <c r="A195" s="132" t="s">
        <v>295</v>
      </c>
      <c r="B195" s="133" t="s">
        <v>6884</v>
      </c>
      <c r="C195" s="130" t="s">
        <v>6885</v>
      </c>
      <c r="D195" s="134" t="s">
        <v>6490</v>
      </c>
      <c r="E195" s="135" t="str">
        <f>VLOOKUP(Table1432[[#This Row],[NUTS I]],Table1533[],2,FALSE)</f>
        <v>1</v>
      </c>
      <c r="F195" s="136" t="s">
        <v>214</v>
      </c>
      <c r="G195" s="135" t="str">
        <f>VLOOKUP(Table1432[[#This Row],[NUTS II 2011]],Table1634[],2,FALSE)</f>
        <v>16</v>
      </c>
      <c r="H195" s="134" t="s">
        <v>214</v>
      </c>
      <c r="I195" s="135" t="str">
        <f>VLOOKUP(Table1432[[#This Row],[NUTS II 2013]],Table162436[],2,FALSE)</f>
        <v>Centro_NUT2013</v>
      </c>
      <c r="J195" s="136" t="s">
        <v>6508</v>
      </c>
      <c r="K195" s="135" t="str">
        <f>VLOOKUP(Table1432[[#This Row],[NUTS III 2011]],Table1735[],2,FALSE)</f>
        <v>165</v>
      </c>
      <c r="L195" s="131" t="s">
        <v>6509</v>
      </c>
      <c r="M195" s="135" t="str">
        <f>VLOOKUP(Table1432[[#This Row],[NUTS III 2013]],Table172537[],2,FALSE)</f>
        <v>16G</v>
      </c>
      <c r="N195" s="137">
        <v>1009</v>
      </c>
      <c r="O195" s="138">
        <v>3.68</v>
      </c>
      <c r="P195" s="139">
        <v>2</v>
      </c>
      <c r="Q195" s="140">
        <v>2</v>
      </c>
      <c r="R195" s="141" t="str">
        <f>CONCATENATE("010.01.04.05/2021/",Table1432[[#This Row],[CodINE Mun2011]])</f>
        <v>010.01.04.05/2021/1811</v>
      </c>
    </row>
    <row r="196" spans="1:18" ht="38.25" x14ac:dyDescent="0.25">
      <c r="A196" s="132" t="s">
        <v>297</v>
      </c>
      <c r="B196" s="133" t="s">
        <v>296</v>
      </c>
      <c r="C196" s="130" t="s">
        <v>6886</v>
      </c>
      <c r="D196" s="134" t="s">
        <v>6490</v>
      </c>
      <c r="E196" s="135" t="str">
        <f>VLOOKUP(Table1432[[#This Row],[NUTS I]],Table1533[],2,FALSE)</f>
        <v>1</v>
      </c>
      <c r="F196" s="136" t="s">
        <v>214</v>
      </c>
      <c r="G196" s="135" t="str">
        <f>VLOOKUP(Table1432[[#This Row],[NUTS II 2011]],Table1634[],2,FALSE)</f>
        <v>16</v>
      </c>
      <c r="H196" s="134" t="s">
        <v>214</v>
      </c>
      <c r="I196" s="135" t="str">
        <f>VLOOKUP(Table1432[[#This Row],[NUTS II 2013]],Table162436[],2,FALSE)</f>
        <v>Centro_NUT2013</v>
      </c>
      <c r="J196" s="136" t="s">
        <v>6551</v>
      </c>
      <c r="K196" s="135" t="str">
        <f>VLOOKUP(Table1432[[#This Row],[NUTS III 2011]],Table1735[],2,FALSE)</f>
        <v>169</v>
      </c>
      <c r="L196" s="134" t="s">
        <v>6553</v>
      </c>
      <c r="M196" s="135" t="str">
        <f>VLOOKUP(Table1432[[#This Row],[NUTS III 2013]],Table172537[],2,FALSE)</f>
        <v>16H</v>
      </c>
      <c r="N196" s="137">
        <v>886</v>
      </c>
      <c r="O196" s="138">
        <v>3.16</v>
      </c>
      <c r="P196" s="139">
        <v>0</v>
      </c>
      <c r="Q196" s="140">
        <v>0</v>
      </c>
      <c r="R196" s="141" t="str">
        <f>CONCATENATE("010.01.04.05/2021/",Table1432[[#This Row],[CodINE Mun2011]])</f>
        <v>010.01.04.05/2021/0507</v>
      </c>
    </row>
    <row r="197" spans="1:18" ht="38.25" x14ac:dyDescent="0.25">
      <c r="A197" s="145" t="s">
        <v>163</v>
      </c>
      <c r="B197" s="133" t="s">
        <v>6887</v>
      </c>
      <c r="C197" s="130" t="s">
        <v>6888</v>
      </c>
      <c r="D197" s="134" t="s">
        <v>6490</v>
      </c>
      <c r="E197" s="135" t="str">
        <f>VLOOKUP(Table1432[[#This Row],[NUTS I]],Table1533[],2,FALSE)</f>
        <v>1</v>
      </c>
      <c r="F197" s="136" t="s">
        <v>97</v>
      </c>
      <c r="G197" s="135" t="str">
        <f>VLOOKUP(Table1432[[#This Row],[NUTS II 2011]],Table1634[],2,FALSE)</f>
        <v>11</v>
      </c>
      <c r="H197" s="131" t="s">
        <v>97</v>
      </c>
      <c r="I197" s="135" t="str">
        <f>VLOOKUP(Table1432[[#This Row],[NUTS II 2013]],Table162436[],2,FALSE)</f>
        <v>Norte_NUT2013</v>
      </c>
      <c r="J197" s="136" t="s">
        <v>6567</v>
      </c>
      <c r="K197" s="135" t="str">
        <f>VLOOKUP(Table1432[[#This Row],[NUTS III 2011]],Table1735[],2,FALSE)</f>
        <v>117</v>
      </c>
      <c r="L197" s="134" t="s">
        <v>6567</v>
      </c>
      <c r="M197" s="135" t="str">
        <f>VLOOKUP(Table1432[[#This Row],[NUTS III 2013]],Table172537[],2,FALSE)</f>
        <v>11D</v>
      </c>
      <c r="N197" s="137">
        <v>777</v>
      </c>
      <c r="O197" s="138">
        <v>3.23</v>
      </c>
      <c r="P197" s="139">
        <v>0</v>
      </c>
      <c r="Q197" s="146">
        <v>0</v>
      </c>
      <c r="R197" s="141" t="str">
        <f>CONCATENATE("010.01.04.05/2021/",Table1432[[#This Row],[CodINE Mun2011]])</f>
        <v>010.01.04.05/2021/1812</v>
      </c>
    </row>
    <row r="198" spans="1:18" ht="38.25" x14ac:dyDescent="0.25">
      <c r="A198" s="132" t="s">
        <v>299</v>
      </c>
      <c r="B198" s="133" t="s">
        <v>298</v>
      </c>
      <c r="C198" s="130" t="s">
        <v>6889</v>
      </c>
      <c r="D198" s="134" t="s">
        <v>6490</v>
      </c>
      <c r="E198" s="135" t="str">
        <f>VLOOKUP(Table1432[[#This Row],[NUTS I]],Table1533[],2,FALSE)</f>
        <v>1</v>
      </c>
      <c r="F198" s="136" t="s">
        <v>214</v>
      </c>
      <c r="G198" s="135" t="str">
        <f>VLOOKUP(Table1432[[#This Row],[NUTS II 2011]],Table1634[],2,FALSE)</f>
        <v>16</v>
      </c>
      <c r="H198" s="134" t="s">
        <v>214</v>
      </c>
      <c r="I198" s="135" t="str">
        <f>VLOOKUP(Table1432[[#This Row],[NUTS II 2013]],Table162436[],2,FALSE)</f>
        <v>Centro_NUT2013</v>
      </c>
      <c r="J198" s="136" t="s">
        <v>6604</v>
      </c>
      <c r="K198" s="135" t="str">
        <f>VLOOKUP(Table1432[[#This Row],[NUTS III 2011]],Table1735[],2,FALSE)</f>
        <v>164</v>
      </c>
      <c r="L198" s="134" t="s">
        <v>6596</v>
      </c>
      <c r="M198" s="135" t="str">
        <f>VLOOKUP(Table1432[[#This Row],[NUTS III 2013]],Table172537[],2,FALSE)</f>
        <v>16E</v>
      </c>
      <c r="N198" s="137">
        <v>1051</v>
      </c>
      <c r="O198" s="138">
        <v>4.5599999999999996</v>
      </c>
      <c r="P198" s="139">
        <v>0</v>
      </c>
      <c r="Q198" s="140">
        <v>0</v>
      </c>
      <c r="R198" s="141" t="str">
        <f>CONCATENATE("010.01.04.05/2021/",Table1432[[#This Row],[CodINE Mun2011]])</f>
        <v>010.01.04.05/2021/0614</v>
      </c>
    </row>
    <row r="199" spans="1:18" ht="38.25" x14ac:dyDescent="0.25">
      <c r="A199" s="145" t="s">
        <v>372</v>
      </c>
      <c r="B199" s="133" t="s">
        <v>6890</v>
      </c>
      <c r="C199" s="130" t="s">
        <v>6891</v>
      </c>
      <c r="D199" s="134" t="s">
        <v>6490</v>
      </c>
      <c r="E199" s="135" t="str">
        <f>VLOOKUP(Table1432[[#This Row],[NUTS I]],Table1533[],2,FALSE)</f>
        <v>1</v>
      </c>
      <c r="F199" s="136" t="s">
        <v>214</v>
      </c>
      <c r="G199" s="135" t="str">
        <f>VLOOKUP(Table1432[[#This Row],[NUTS II 2011]],Table1634[],2,FALSE)</f>
        <v>16</v>
      </c>
      <c r="H199" s="134" t="s">
        <v>214</v>
      </c>
      <c r="I199" s="135" t="str">
        <f>VLOOKUP(Table1432[[#This Row],[NUTS II 2013]],Table162436[],2,FALSE)</f>
        <v>Centro_NUT2013</v>
      </c>
      <c r="J199" s="136" t="s">
        <v>6543</v>
      </c>
      <c r="K199" s="135" t="str">
        <f>VLOOKUP(Table1432[[#This Row],[NUTS III 2011]],Table1735[],2,FALSE)</f>
        <v>16B</v>
      </c>
      <c r="L199" s="131" t="s">
        <v>6543</v>
      </c>
      <c r="M199" s="135" t="str">
        <f>VLOOKUP(Table1432[[#This Row],[NUTS III 2013]],Table172537[],2,FALSE)</f>
        <v>16B</v>
      </c>
      <c r="N199" s="137">
        <v>1250</v>
      </c>
      <c r="O199" s="138">
        <v>4.54</v>
      </c>
      <c r="P199" s="139">
        <v>3</v>
      </c>
      <c r="Q199" s="146">
        <v>36</v>
      </c>
      <c r="R199" s="141" t="str">
        <f>CONCATENATE("010.01.04.05/2021/",Table1432[[#This Row],[CodINE Mun2011]])</f>
        <v>010.01.04.05/2021/1014</v>
      </c>
    </row>
    <row r="200" spans="1:18" ht="38.25" x14ac:dyDescent="0.25">
      <c r="A200" s="132" t="s">
        <v>164</v>
      </c>
      <c r="B200" s="133" t="s">
        <v>6892</v>
      </c>
      <c r="C200" s="130" t="s">
        <v>6893</v>
      </c>
      <c r="D200" s="134" t="s">
        <v>6490</v>
      </c>
      <c r="E200" s="135" t="str">
        <f>VLOOKUP(Table1432[[#This Row],[NUTS I]],Table1533[],2,FALSE)</f>
        <v>1</v>
      </c>
      <c r="F200" s="136" t="s">
        <v>97</v>
      </c>
      <c r="G200" s="135" t="str">
        <f>VLOOKUP(Table1432[[#This Row],[NUTS II 2011]],Table1634[],2,FALSE)</f>
        <v>11</v>
      </c>
      <c r="H200" s="131" t="s">
        <v>97</v>
      </c>
      <c r="I200" s="135" t="str">
        <f>VLOOKUP(Table1432[[#This Row],[NUTS II 2013]],Table162436[],2,FALSE)</f>
        <v>Norte_NUT2013</v>
      </c>
      <c r="J200" s="136" t="s">
        <v>6567</v>
      </c>
      <c r="K200" s="135" t="str">
        <f>VLOOKUP(Table1432[[#This Row],[NUTS III 2011]],Table1735[],2,FALSE)</f>
        <v>117</v>
      </c>
      <c r="L200" s="134" t="s">
        <v>6567</v>
      </c>
      <c r="M200" s="135" t="str">
        <f>VLOOKUP(Table1432[[#This Row],[NUTS III 2013]],Table172537[],2,FALSE)</f>
        <v>11D</v>
      </c>
      <c r="N200" s="137">
        <v>777</v>
      </c>
      <c r="O200" s="138">
        <v>3.39</v>
      </c>
      <c r="P200" s="139">
        <v>0</v>
      </c>
      <c r="Q200" s="140">
        <v>0</v>
      </c>
      <c r="R200" s="141" t="str">
        <f>CONCATENATE("010.01.04.05/2021/",Table1432[[#This Row],[CodINE Mun2011]])</f>
        <v>010.01.04.05/2021/1708</v>
      </c>
    </row>
    <row r="201" spans="1:18" ht="38.25" x14ac:dyDescent="0.25">
      <c r="A201" s="145" t="s">
        <v>301</v>
      </c>
      <c r="B201" s="133" t="s">
        <v>300</v>
      </c>
      <c r="C201" s="130" t="s">
        <v>6894</v>
      </c>
      <c r="D201" s="134" t="s">
        <v>6490</v>
      </c>
      <c r="E201" s="135" t="str">
        <f>VLOOKUP(Table1432[[#This Row],[NUTS I]],Table1533[],2,FALSE)</f>
        <v>1</v>
      </c>
      <c r="F201" s="136" t="s">
        <v>214</v>
      </c>
      <c r="G201" s="135" t="str">
        <f>VLOOKUP(Table1432[[#This Row],[NUTS II 2011]],Table1634[],2,FALSE)</f>
        <v>16</v>
      </c>
      <c r="H201" s="134" t="s">
        <v>214</v>
      </c>
      <c r="I201" s="135" t="str">
        <f>VLOOKUP(Table1432[[#This Row],[NUTS II 2013]],Table162436[],2,FALSE)</f>
        <v>Centro_NUT2013</v>
      </c>
      <c r="J201" s="136" t="s">
        <v>6549</v>
      </c>
      <c r="K201" s="135" t="str">
        <f>VLOOKUP(Table1432[[#This Row],[NUTS III 2011]],Table1735[],2,FALSE)</f>
        <v>168</v>
      </c>
      <c r="L201" s="131" t="s">
        <v>6559</v>
      </c>
      <c r="M201" s="135" t="str">
        <f>VLOOKUP(Table1432[[#This Row],[NUTS III 2013]],Table172537[],2,FALSE)</f>
        <v>16J</v>
      </c>
      <c r="N201" s="137">
        <v>730</v>
      </c>
      <c r="O201" s="138">
        <v>2.95</v>
      </c>
      <c r="P201" s="139">
        <v>0</v>
      </c>
      <c r="Q201" s="146">
        <v>0</v>
      </c>
      <c r="R201" s="141" t="str">
        <f>CONCATENATE("010.01.04.05/2021/",Table1432[[#This Row],[CodINE Mun2011]])</f>
        <v>010.01.04.05/2021/0910</v>
      </c>
    </row>
    <row r="202" spans="1:18" ht="38.25" x14ac:dyDescent="0.25">
      <c r="A202" s="145" t="s">
        <v>302</v>
      </c>
      <c r="B202" s="133" t="s">
        <v>6895</v>
      </c>
      <c r="C202" s="130" t="s">
        <v>6896</v>
      </c>
      <c r="D202" s="134" t="s">
        <v>6490</v>
      </c>
      <c r="E202" s="135" t="str">
        <f>VLOOKUP(Table1432[[#This Row],[NUTS I]],Table1533[],2,FALSE)</f>
        <v>1</v>
      </c>
      <c r="F202" s="136" t="s">
        <v>214</v>
      </c>
      <c r="G202" s="135" t="str">
        <f>VLOOKUP(Table1432[[#This Row],[NUTS II 2011]],Table1634[],2,FALSE)</f>
        <v>16</v>
      </c>
      <c r="H202" s="134" t="s">
        <v>214</v>
      </c>
      <c r="I202" s="135" t="str">
        <f>VLOOKUP(Table1432[[#This Row],[NUTS II 2013]],Table162436[],2,FALSE)</f>
        <v>Centro_NUT2013</v>
      </c>
      <c r="J202" s="136" t="s">
        <v>6619</v>
      </c>
      <c r="K202" s="135" t="str">
        <f>VLOOKUP(Table1432[[#This Row],[NUTS III 2011]],Table1735[],2,FALSE)</f>
        <v>163</v>
      </c>
      <c r="L202" s="134" t="s">
        <v>6600</v>
      </c>
      <c r="M202" s="135" t="str">
        <f>VLOOKUP(Table1432[[#This Row],[NUTS III 2013]],Table172537[],2,FALSE)</f>
        <v>16F</v>
      </c>
      <c r="N202" s="137">
        <v>1020</v>
      </c>
      <c r="O202" s="138">
        <v>3.62</v>
      </c>
      <c r="P202" s="139">
        <v>14</v>
      </c>
      <c r="Q202" s="146">
        <v>15</v>
      </c>
      <c r="R202" s="141" t="str">
        <f>CONCATENATE("010.01.04.05/2021/",Table1432[[#This Row],[CodINE Mun2011]])</f>
        <v>010.01.04.05/2021/1015</v>
      </c>
    </row>
    <row r="203" spans="1:18" ht="38.25" x14ac:dyDescent="0.25">
      <c r="A203" s="132" t="s">
        <v>491</v>
      </c>
      <c r="B203" s="133" t="s">
        <v>6897</v>
      </c>
      <c r="C203" s="130" t="s">
        <v>6898</v>
      </c>
      <c r="D203" s="131" t="s">
        <v>6501</v>
      </c>
      <c r="E203" s="148" t="str">
        <f>VLOOKUP(Table1432[[#This Row],[NUTS I]],Table1533[],2,FALSE)</f>
        <v>2</v>
      </c>
      <c r="F203" s="136" t="s">
        <v>6501</v>
      </c>
      <c r="G203" s="135" t="str">
        <f>VLOOKUP(Table1432[[#This Row],[NUTS II 2011]],Table1634[],2,FALSE)</f>
        <v>20</v>
      </c>
      <c r="H203" s="134" t="s">
        <v>6501</v>
      </c>
      <c r="I203" s="135" t="str">
        <f>VLOOKUP(Table1432[[#This Row],[NUTS II 2013]],Table162436[],2,FALSE)</f>
        <v>Açores</v>
      </c>
      <c r="J203" s="136" t="s">
        <v>6501</v>
      </c>
      <c r="K203" s="135" t="str">
        <f>VLOOKUP(Table1432[[#This Row],[NUTS III 2011]],Table1735[],2,FALSE)</f>
        <v>200</v>
      </c>
      <c r="L203" s="136" t="s">
        <v>6501</v>
      </c>
      <c r="M203" s="135" t="str">
        <f>VLOOKUP(Table1432[[#This Row],[NUTS III 2013]],Table172537[],2,FALSE)</f>
        <v>200</v>
      </c>
      <c r="N203" s="137">
        <v>877</v>
      </c>
      <c r="O203" s="138">
        <v>4.6500000000000004</v>
      </c>
      <c r="P203" s="139">
        <v>0</v>
      </c>
      <c r="Q203" s="140">
        <v>0</v>
      </c>
      <c r="R203" s="141" t="str">
        <f>CONCATENATE("010.01.04.05/2021/",Table1432[[#This Row],[CodINE Mun2011]])</f>
        <v>010.01.04.05/2021/4203</v>
      </c>
    </row>
    <row r="204" spans="1:18" ht="38.25" x14ac:dyDescent="0.25">
      <c r="A204" s="132" t="s">
        <v>506</v>
      </c>
      <c r="B204" s="133" t="s">
        <v>6899</v>
      </c>
      <c r="C204" s="130" t="s">
        <v>6900</v>
      </c>
      <c r="D204" s="131" t="s">
        <v>6510</v>
      </c>
      <c r="E204" s="148" t="str">
        <f>VLOOKUP(Table1432[[#This Row],[NUTS I]],Table1533[],2,FALSE)</f>
        <v>3</v>
      </c>
      <c r="F204" s="136" t="s">
        <v>6510</v>
      </c>
      <c r="G204" s="135" t="str">
        <f>VLOOKUP(Table1432[[#This Row],[NUTS II 2011]],Table1634[],2,FALSE)</f>
        <v>30</v>
      </c>
      <c r="H204" s="134" t="s">
        <v>6510</v>
      </c>
      <c r="I204" s="135" t="str">
        <f>VLOOKUP(Table1432[[#This Row],[NUTS II 2013]],Table162436[],2,FALSE)</f>
        <v>Madeira</v>
      </c>
      <c r="J204" s="136" t="s">
        <v>6510</v>
      </c>
      <c r="K204" s="135" t="str">
        <f>VLOOKUP(Table1432[[#This Row],[NUTS III 2011]],Table1735[],2,FALSE)</f>
        <v>300</v>
      </c>
      <c r="L204" s="136" t="s">
        <v>6510</v>
      </c>
      <c r="M204" s="135" t="str">
        <f>VLOOKUP(Table1432[[#This Row],[NUTS III 2013]],Table172537[],2,FALSE)</f>
        <v>300</v>
      </c>
      <c r="N204" s="137">
        <v>1565</v>
      </c>
      <c r="O204" s="138">
        <v>6.15</v>
      </c>
      <c r="P204" s="139">
        <v>2</v>
      </c>
      <c r="Q204" s="140">
        <v>4</v>
      </c>
      <c r="R204" s="141" t="str">
        <f>CONCATENATE("010.01.04.05/2021/",Table1432[[#This Row],[CodINE Mun2011]])</f>
        <v>010.01.04.05/2021/3105</v>
      </c>
    </row>
    <row r="205" spans="1:18" ht="38.25" x14ac:dyDescent="0.25">
      <c r="A205" s="132" t="s">
        <v>165</v>
      </c>
      <c r="B205" s="133" t="s">
        <v>6901</v>
      </c>
      <c r="C205" s="130" t="s">
        <v>6902</v>
      </c>
      <c r="D205" s="134" t="s">
        <v>6490</v>
      </c>
      <c r="E205" s="135" t="str">
        <f>VLOOKUP(Table1432[[#This Row],[NUTS I]],Table1533[],2,FALSE)</f>
        <v>1</v>
      </c>
      <c r="F205" s="136" t="s">
        <v>97</v>
      </c>
      <c r="G205" s="135" t="str">
        <f>VLOOKUP(Table1432[[#This Row],[NUTS II 2011]],Table1634[],2,FALSE)</f>
        <v>11</v>
      </c>
      <c r="H205" s="131" t="s">
        <v>97</v>
      </c>
      <c r="I205" s="135" t="str">
        <f>VLOOKUP(Table1432[[#This Row],[NUTS II 2013]],Table162436[],2,FALSE)</f>
        <v>Norte_NUT2013</v>
      </c>
      <c r="J205" s="136" t="s">
        <v>6595</v>
      </c>
      <c r="K205" s="135" t="str">
        <f>VLOOKUP(Table1432[[#This Row],[NUTS III 2011]],Table1735[],2,FALSE)</f>
        <v>111</v>
      </c>
      <c r="L205" s="134" t="s">
        <v>6521</v>
      </c>
      <c r="M205" s="135" t="str">
        <f>VLOOKUP(Table1432[[#This Row],[NUTS III 2013]],Table172537[],2,FALSE)</f>
        <v>111</v>
      </c>
      <c r="N205" s="137">
        <v>1042</v>
      </c>
      <c r="O205" s="138">
        <v>2.95</v>
      </c>
      <c r="P205" s="139">
        <v>4</v>
      </c>
      <c r="Q205" s="140">
        <v>13</v>
      </c>
      <c r="R205" s="141" t="str">
        <f>CONCATENATE("010.01.04.05/2021/",Table1432[[#This Row],[CodINE Mun2011]])</f>
        <v>010.01.04.05/2021/1606</v>
      </c>
    </row>
    <row r="206" spans="1:18" ht="38.25" x14ac:dyDescent="0.25">
      <c r="A206" s="145" t="s">
        <v>166</v>
      </c>
      <c r="B206" s="133" t="s">
        <v>6903</v>
      </c>
      <c r="C206" s="130" t="s">
        <v>6904</v>
      </c>
      <c r="D206" s="134" t="s">
        <v>6490</v>
      </c>
      <c r="E206" s="135" t="str">
        <f>VLOOKUP(Table1432[[#This Row],[NUTS I]],Table1533[],2,FALSE)</f>
        <v>1</v>
      </c>
      <c r="F206" s="136" t="s">
        <v>97</v>
      </c>
      <c r="G206" s="135" t="str">
        <f>VLOOKUP(Table1432[[#This Row],[NUTS II 2011]],Table1634[],2,FALSE)</f>
        <v>11</v>
      </c>
      <c r="H206" s="131" t="s">
        <v>97</v>
      </c>
      <c r="I206" s="135" t="str">
        <f>VLOOKUP(Table1432[[#This Row],[NUTS II 2013]],Table162436[],2,FALSE)</f>
        <v>Norte_NUT2013</v>
      </c>
      <c r="J206" s="136" t="s">
        <v>6595</v>
      </c>
      <c r="K206" s="135" t="str">
        <f>VLOOKUP(Table1432[[#This Row],[NUTS III 2011]],Table1735[],2,FALSE)</f>
        <v>111</v>
      </c>
      <c r="L206" s="134" t="s">
        <v>6521</v>
      </c>
      <c r="M206" s="135" t="str">
        <f>VLOOKUP(Table1432[[#This Row],[NUTS III 2013]],Table172537[],2,FALSE)</f>
        <v>111</v>
      </c>
      <c r="N206" s="137">
        <v>1042</v>
      </c>
      <c r="O206" s="138">
        <v>3.59</v>
      </c>
      <c r="P206" s="139">
        <v>0</v>
      </c>
      <c r="Q206" s="146">
        <v>0</v>
      </c>
      <c r="R206" s="141" t="str">
        <f>CONCATENATE("010.01.04.05/2021/",Table1432[[#This Row],[CodINE Mun2011]])</f>
        <v>010.01.04.05/2021/1607</v>
      </c>
    </row>
    <row r="207" spans="1:18" ht="38.25" x14ac:dyDescent="0.25">
      <c r="A207" s="145" t="s">
        <v>430</v>
      </c>
      <c r="B207" s="133" t="s">
        <v>6905</v>
      </c>
      <c r="C207" s="130" t="s">
        <v>6906</v>
      </c>
      <c r="D207" s="134" t="s">
        <v>6490</v>
      </c>
      <c r="E207" s="135" t="str">
        <f>VLOOKUP(Table1432[[#This Row],[NUTS I]],Table1533[],2,FALSE)</f>
        <v>1</v>
      </c>
      <c r="F207" s="136" t="s">
        <v>387</v>
      </c>
      <c r="G207" s="135" t="str">
        <f>VLOOKUP(Table1432[[#This Row],[NUTS II 2011]],Table1634[],2,FALSE)</f>
        <v>18</v>
      </c>
      <c r="H207" s="131" t="s">
        <v>387</v>
      </c>
      <c r="I207" s="135" t="str">
        <f>VLOOKUP(Table1432[[#This Row],[NUTS II 2013]],Table162436[],2,FALSE)</f>
        <v>Alentejo_NUT2013</v>
      </c>
      <c r="J207" s="136" t="s">
        <v>6515</v>
      </c>
      <c r="K207" s="135" t="str">
        <f>VLOOKUP(Table1432[[#This Row],[NUTS III 2011]],Table1735[],2,FALSE)</f>
        <v>182</v>
      </c>
      <c r="L207" s="134" t="s">
        <v>6515</v>
      </c>
      <c r="M207" s="135" t="str">
        <f>VLOOKUP(Table1432[[#This Row],[NUTS III 2013]],Table172537[],2,FALSE)</f>
        <v>186</v>
      </c>
      <c r="N207" s="137">
        <v>616</v>
      </c>
      <c r="O207" s="138">
        <v>3.24</v>
      </c>
      <c r="P207" s="139">
        <v>2</v>
      </c>
      <c r="Q207" s="146">
        <v>3</v>
      </c>
      <c r="R207" s="141" t="str">
        <f>CONCATENATE("010.01.04.05/2021/",Table1432[[#This Row],[CodINE Mun2011]])</f>
        <v>010.01.04.05/2021/1213</v>
      </c>
    </row>
    <row r="208" spans="1:18" ht="38.25" x14ac:dyDescent="0.25">
      <c r="A208" s="132" t="s">
        <v>431</v>
      </c>
      <c r="B208" s="133" t="s">
        <v>6907</v>
      </c>
      <c r="C208" s="130" t="s">
        <v>6908</v>
      </c>
      <c r="D208" s="134" t="s">
        <v>6490</v>
      </c>
      <c r="E208" s="135" t="str">
        <f>VLOOKUP(Table1432[[#This Row],[NUTS I]],Table1533[],2,FALSE)</f>
        <v>1</v>
      </c>
      <c r="F208" s="136" t="s">
        <v>387</v>
      </c>
      <c r="G208" s="135" t="str">
        <f>VLOOKUP(Table1432[[#This Row],[NUTS II 2011]],Table1634[],2,FALSE)</f>
        <v>18</v>
      </c>
      <c r="H208" s="131" t="s">
        <v>387</v>
      </c>
      <c r="I208" s="135" t="str">
        <f>VLOOKUP(Table1432[[#This Row],[NUTS II 2013]],Table162436[],2,FALSE)</f>
        <v>Alentejo_NUT2013</v>
      </c>
      <c r="J208" s="136" t="s">
        <v>6515</v>
      </c>
      <c r="K208" s="135" t="str">
        <f>VLOOKUP(Table1432[[#This Row],[NUTS III 2011]],Table1735[],2,FALSE)</f>
        <v>182</v>
      </c>
      <c r="L208" s="134" t="s">
        <v>6515</v>
      </c>
      <c r="M208" s="135" t="str">
        <f>VLOOKUP(Table1432[[#This Row],[NUTS III 2013]],Table172537[],2,FALSE)</f>
        <v>186</v>
      </c>
      <c r="N208" s="137">
        <v>616</v>
      </c>
      <c r="O208" s="138">
        <v>3.29</v>
      </c>
      <c r="P208" s="139">
        <v>1</v>
      </c>
      <c r="Q208" s="140">
        <v>3</v>
      </c>
      <c r="R208" s="141" t="str">
        <f>CONCATENATE("010.01.04.05/2021/",Table1432[[#This Row],[CodINE Mun2011]])</f>
        <v>010.01.04.05/2021/1214</v>
      </c>
    </row>
    <row r="209" spans="1:18" ht="38.25" x14ac:dyDescent="0.25">
      <c r="A209" s="145" t="s">
        <v>433</v>
      </c>
      <c r="B209" s="133" t="s">
        <v>432</v>
      </c>
      <c r="C209" s="130" t="s">
        <v>6909</v>
      </c>
      <c r="D209" s="134" t="s">
        <v>6490</v>
      </c>
      <c r="E209" s="135" t="str">
        <f>VLOOKUP(Table1432[[#This Row],[NUTS I]],Table1533[],2,FALSE)</f>
        <v>1</v>
      </c>
      <c r="F209" s="136" t="s">
        <v>387</v>
      </c>
      <c r="G209" s="135" t="str">
        <f>VLOOKUP(Table1432[[#This Row],[NUTS II 2011]],Table1634[],2,FALSE)</f>
        <v>18</v>
      </c>
      <c r="H209" s="131" t="s">
        <v>387</v>
      </c>
      <c r="I209" s="135" t="str">
        <f>VLOOKUP(Table1432[[#This Row],[NUTS II 2013]],Table162436[],2,FALSE)</f>
        <v>Alentejo_NUT2013</v>
      </c>
      <c r="J209" s="136" t="s">
        <v>6494</v>
      </c>
      <c r="K209" s="135" t="str">
        <f>VLOOKUP(Table1432[[#This Row],[NUTS III 2011]],Table1735[],2,FALSE)</f>
        <v>183</v>
      </c>
      <c r="L209" s="134" t="s">
        <v>6494</v>
      </c>
      <c r="M209" s="135" t="str">
        <f>VLOOKUP(Table1432[[#This Row],[NUTS III 2013]],Table172537[],2,FALSE)</f>
        <v>187</v>
      </c>
      <c r="N209" s="137">
        <v>811</v>
      </c>
      <c r="O209" s="138">
        <v>3.93</v>
      </c>
      <c r="P209" s="139">
        <v>0</v>
      </c>
      <c r="Q209" s="146">
        <v>0</v>
      </c>
      <c r="R209" s="141" t="str">
        <f>CONCATENATE("010.01.04.05/2021/",Table1432[[#This Row],[CodINE Mun2011]])</f>
        <v>010.01.04.05/2021/0709</v>
      </c>
    </row>
    <row r="210" spans="1:18" ht="38.25" x14ac:dyDescent="0.25">
      <c r="A210" s="145" t="s">
        <v>470</v>
      </c>
      <c r="B210" s="133" t="s">
        <v>469</v>
      </c>
      <c r="C210" s="130" t="s">
        <v>6910</v>
      </c>
      <c r="D210" s="134" t="s">
        <v>6490</v>
      </c>
      <c r="E210" s="135" t="str">
        <f>VLOOKUP(Table1432[[#This Row],[NUTS I]],Table1533[],2,FALSE)</f>
        <v>1</v>
      </c>
      <c r="F210" s="136" t="s">
        <v>449</v>
      </c>
      <c r="G210" s="135" t="str">
        <f>VLOOKUP(Table1432[[#This Row],[NUTS II 2011]],Table1634[],2,FALSE)</f>
        <v>15</v>
      </c>
      <c r="H210" s="131" t="s">
        <v>449</v>
      </c>
      <c r="I210" s="135" t="str">
        <f>VLOOKUP(Table1432[[#This Row],[NUTS II 2013]],Table162436[],2,FALSE)</f>
        <v>Algarve_NUT2013</v>
      </c>
      <c r="J210" s="136" t="s">
        <v>449</v>
      </c>
      <c r="K210" s="135">
        <f>VLOOKUP(Table1432[[#This Row],[NUTS III 2011]],Table1735[],2,FALSE)</f>
        <v>150</v>
      </c>
      <c r="L210" s="134" t="s">
        <v>449</v>
      </c>
      <c r="M210" s="135">
        <f>VLOOKUP(Table1432[[#This Row],[NUTS III 2013]],Table172537[],2,FALSE)</f>
        <v>150</v>
      </c>
      <c r="N210" s="137">
        <v>2032</v>
      </c>
      <c r="O210" s="138">
        <v>7.07</v>
      </c>
      <c r="P210" s="139">
        <v>10</v>
      </c>
      <c r="Q210" s="146">
        <v>79</v>
      </c>
      <c r="R210" s="141" t="str">
        <f>CONCATENATE("010.01.04.05/2021/",Table1432[[#This Row],[CodINE Mun2011]])</f>
        <v>010.01.04.05/2021/0811</v>
      </c>
    </row>
    <row r="211" spans="1:18" ht="38.25" x14ac:dyDescent="0.25">
      <c r="A211" s="145" t="s">
        <v>167</v>
      </c>
      <c r="B211" s="133" t="s">
        <v>6911</v>
      </c>
      <c r="C211" s="130" t="s">
        <v>6912</v>
      </c>
      <c r="D211" s="134" t="s">
        <v>6490</v>
      </c>
      <c r="E211" s="135" t="str">
        <f>VLOOKUP(Table1432[[#This Row],[NUTS I]],Table1533[],2,FALSE)</f>
        <v>1</v>
      </c>
      <c r="F211" s="136" t="s">
        <v>97</v>
      </c>
      <c r="G211" s="135" t="str">
        <f>VLOOKUP(Table1432[[#This Row],[NUTS II 2011]],Table1634[],2,FALSE)</f>
        <v>11</v>
      </c>
      <c r="H211" s="131" t="s">
        <v>97</v>
      </c>
      <c r="I211" s="135" t="str">
        <f>VLOOKUP(Table1432[[#This Row],[NUTS II 2013]],Table162436[],2,FALSE)</f>
        <v>Norte_NUT2013</v>
      </c>
      <c r="J211" s="136" t="s">
        <v>6584</v>
      </c>
      <c r="K211" s="135" t="str">
        <f>VLOOKUP(Table1432[[#This Row],[NUTS III 2011]],Table1735[],2,FALSE)</f>
        <v>114</v>
      </c>
      <c r="L211" s="131" t="s">
        <v>6539</v>
      </c>
      <c r="M211" s="135" t="str">
        <f>VLOOKUP(Table1432[[#This Row],[NUTS III 2013]],Table172537[],2,FALSE)</f>
        <v>11A</v>
      </c>
      <c r="N211" s="137">
        <v>2722</v>
      </c>
      <c r="O211" s="138">
        <v>8.61</v>
      </c>
      <c r="P211" s="139">
        <v>90</v>
      </c>
      <c r="Q211" s="146">
        <v>2094</v>
      </c>
      <c r="R211" s="141" t="str">
        <f>CONCATENATE("010.01.04.05/2021/",Table1432[[#This Row],[CodINE Mun2011]])</f>
        <v>010.01.04.05/2021/1312</v>
      </c>
    </row>
    <row r="212" spans="1:18" ht="38.25" x14ac:dyDescent="0.25">
      <c r="A212" s="132" t="s">
        <v>303</v>
      </c>
      <c r="B212" s="133" t="s">
        <v>6913</v>
      </c>
      <c r="C212" s="130" t="s">
        <v>6914</v>
      </c>
      <c r="D212" s="134" t="s">
        <v>6490</v>
      </c>
      <c r="E212" s="135" t="str">
        <f>VLOOKUP(Table1432[[#This Row],[NUTS I]],Table1533[],2,FALSE)</f>
        <v>1</v>
      </c>
      <c r="F212" s="136" t="s">
        <v>214</v>
      </c>
      <c r="G212" s="135" t="str">
        <f>VLOOKUP(Table1432[[#This Row],[NUTS II 2011]],Table1634[],2,FALSE)</f>
        <v>16</v>
      </c>
      <c r="H212" s="134" t="s">
        <v>214</v>
      </c>
      <c r="I212" s="135" t="str">
        <f>VLOOKUP(Table1432[[#This Row],[NUTS II 2013]],Table162436[],2,FALSE)</f>
        <v>Centro_NUT2013</v>
      </c>
      <c r="J212" s="136" t="s">
        <v>6619</v>
      </c>
      <c r="K212" s="135" t="str">
        <f>VLOOKUP(Table1432[[#This Row],[NUTS III 2011]],Table1735[],2,FALSE)</f>
        <v>163</v>
      </c>
      <c r="L212" s="134" t="s">
        <v>6600</v>
      </c>
      <c r="M212" s="135" t="str">
        <f>VLOOKUP(Table1432[[#This Row],[NUTS III 2013]],Table172537[],2,FALSE)</f>
        <v>16F</v>
      </c>
      <c r="N212" s="137">
        <v>1020</v>
      </c>
      <c r="O212" s="138">
        <v>3.09</v>
      </c>
      <c r="P212" s="139">
        <v>0</v>
      </c>
      <c r="Q212" s="140">
        <v>0</v>
      </c>
      <c r="R212" s="141" t="str">
        <f>CONCATENATE("010.01.04.05/2021/",Table1432[[#This Row],[CodINE Mun2011]])</f>
        <v>010.01.04.05/2021/1016</v>
      </c>
    </row>
    <row r="213" spans="1:18" ht="38.25" x14ac:dyDescent="0.25">
      <c r="A213" s="145" t="s">
        <v>507</v>
      </c>
      <c r="B213" s="133" t="s">
        <v>6915</v>
      </c>
      <c r="C213" s="130" t="s">
        <v>6916</v>
      </c>
      <c r="D213" s="131" t="s">
        <v>6510</v>
      </c>
      <c r="E213" s="148" t="str">
        <f>VLOOKUP(Table1432[[#This Row],[NUTS I]],Table1533[],2,FALSE)</f>
        <v>3</v>
      </c>
      <c r="F213" s="136" t="s">
        <v>6510</v>
      </c>
      <c r="G213" s="135" t="str">
        <f>VLOOKUP(Table1432[[#This Row],[NUTS II 2011]],Table1634[],2,FALSE)</f>
        <v>30</v>
      </c>
      <c r="H213" s="134" t="s">
        <v>6510</v>
      </c>
      <c r="I213" s="135" t="str">
        <f>VLOOKUP(Table1432[[#This Row],[NUTS II 2013]],Table162436[],2,FALSE)</f>
        <v>Madeira</v>
      </c>
      <c r="J213" s="136" t="s">
        <v>6510</v>
      </c>
      <c r="K213" s="135" t="str">
        <f>VLOOKUP(Table1432[[#This Row],[NUTS III 2011]],Table1735[],2,FALSE)</f>
        <v>300</v>
      </c>
      <c r="L213" s="136" t="s">
        <v>6510</v>
      </c>
      <c r="M213" s="135" t="str">
        <f>VLOOKUP(Table1432[[#This Row],[NUTS III 2013]],Table172537[],2,FALSE)</f>
        <v>300</v>
      </c>
      <c r="N213" s="137">
        <v>1565</v>
      </c>
      <c r="O213" s="138">
        <v>6.15</v>
      </c>
      <c r="P213" s="139">
        <v>1</v>
      </c>
      <c r="Q213" s="146">
        <v>18</v>
      </c>
      <c r="R213" s="141" t="str">
        <f>CONCATENATE("010.01.04.05/2021/",Table1432[[#This Row],[CodINE Mun2011]])</f>
        <v>010.01.04.05/2021/3106</v>
      </c>
    </row>
    <row r="214" spans="1:18" ht="38.25" x14ac:dyDescent="0.25">
      <c r="A214" s="145" t="s">
        <v>508</v>
      </c>
      <c r="B214" s="133" t="s">
        <v>6917</v>
      </c>
      <c r="C214" s="130" t="s">
        <v>6918</v>
      </c>
      <c r="D214" s="131" t="s">
        <v>6510</v>
      </c>
      <c r="E214" s="148" t="str">
        <f>VLOOKUP(Table1432[[#This Row],[NUTS I]],Table1533[],2,FALSE)</f>
        <v>3</v>
      </c>
      <c r="F214" s="136" t="s">
        <v>6510</v>
      </c>
      <c r="G214" s="135" t="str">
        <f>VLOOKUP(Table1432[[#This Row],[NUTS II 2011]],Table1634[],2,FALSE)</f>
        <v>30</v>
      </c>
      <c r="H214" s="134" t="s">
        <v>6510</v>
      </c>
      <c r="I214" s="135" t="str">
        <f>VLOOKUP(Table1432[[#This Row],[NUTS II 2013]],Table162436[],2,FALSE)</f>
        <v>Madeira</v>
      </c>
      <c r="J214" s="136" t="s">
        <v>6510</v>
      </c>
      <c r="K214" s="135" t="str">
        <f>VLOOKUP(Table1432[[#This Row],[NUTS III 2011]],Table1735[],2,FALSE)</f>
        <v>300</v>
      </c>
      <c r="L214" s="136" t="s">
        <v>6510</v>
      </c>
      <c r="M214" s="135" t="str">
        <f>VLOOKUP(Table1432[[#This Row],[NUTS III 2013]],Table172537[],2,FALSE)</f>
        <v>300</v>
      </c>
      <c r="N214" s="137">
        <v>1565</v>
      </c>
      <c r="O214" s="138">
        <v>6.15</v>
      </c>
      <c r="P214" s="139">
        <v>0</v>
      </c>
      <c r="Q214" s="146">
        <v>0</v>
      </c>
      <c r="R214" s="141" t="str">
        <f>CONCATENATE("010.01.04.05/2021/",Table1432[[#This Row],[CodINE Mun2011]])</f>
        <v>010.01.04.05/2021/3201</v>
      </c>
    </row>
    <row r="215" spans="1:18" ht="38.25" x14ac:dyDescent="0.25">
      <c r="A215" s="145" t="s">
        <v>170</v>
      </c>
      <c r="B215" s="133" t="s">
        <v>169</v>
      </c>
      <c r="C215" s="130" t="s">
        <v>6919</v>
      </c>
      <c r="D215" s="134" t="s">
        <v>6490</v>
      </c>
      <c r="E215" s="135" t="str">
        <f>VLOOKUP(Table1432[[#This Row],[NUTS I]],Table1533[],2,FALSE)</f>
        <v>1</v>
      </c>
      <c r="F215" s="136" t="s">
        <v>97</v>
      </c>
      <c r="G215" s="135" t="str">
        <f>VLOOKUP(Table1432[[#This Row],[NUTS II 2011]],Table1634[],2,FALSE)</f>
        <v>11</v>
      </c>
      <c r="H215" s="131" t="s">
        <v>97</v>
      </c>
      <c r="I215" s="135" t="str">
        <f>VLOOKUP(Table1432[[#This Row],[NUTS II 2013]],Table162436[],2,FALSE)</f>
        <v>Norte_NUT2013</v>
      </c>
      <c r="J215" s="136" t="s">
        <v>6525</v>
      </c>
      <c r="K215" s="135" t="str">
        <f>VLOOKUP(Table1432[[#This Row],[NUTS III 2011]],Table1735[],2,FALSE)</f>
        <v>113</v>
      </c>
      <c r="L215" s="134" t="s">
        <v>6525</v>
      </c>
      <c r="M215" s="135" t="str">
        <f>VLOOKUP(Table1432[[#This Row],[NUTS III 2013]],Table172537[],2,FALSE)</f>
        <v>119</v>
      </c>
      <c r="N215" s="137">
        <v>1019</v>
      </c>
      <c r="O215" s="138">
        <v>2.98</v>
      </c>
      <c r="P215" s="139">
        <v>0</v>
      </c>
      <c r="Q215" s="146">
        <v>0</v>
      </c>
      <c r="R215" s="141" t="str">
        <f>CONCATENATE("010.01.04.05/2021/",Table1432[[#This Row],[CodINE Mun2011]])</f>
        <v>010.01.04.05/2021/0309</v>
      </c>
    </row>
    <row r="216" spans="1:18" ht="38.25" x14ac:dyDescent="0.25">
      <c r="A216" s="132" t="s">
        <v>171</v>
      </c>
      <c r="B216" s="133" t="s">
        <v>6920</v>
      </c>
      <c r="C216" s="130" t="s">
        <v>6921</v>
      </c>
      <c r="D216" s="134" t="s">
        <v>6490</v>
      </c>
      <c r="E216" s="135" t="str">
        <f>VLOOKUP(Table1432[[#This Row],[NUTS I]],Table1533[],2,FALSE)</f>
        <v>1</v>
      </c>
      <c r="F216" s="136" t="s">
        <v>97</v>
      </c>
      <c r="G216" s="135" t="str">
        <f>VLOOKUP(Table1432[[#This Row],[NUTS II 2011]],Table1634[],2,FALSE)</f>
        <v>11</v>
      </c>
      <c r="H216" s="131" t="s">
        <v>97</v>
      </c>
      <c r="I216" s="135" t="str">
        <f>VLOOKUP(Table1432[[#This Row],[NUTS II 2013]],Table162436[],2,FALSE)</f>
        <v>Norte_NUT2013</v>
      </c>
      <c r="J216" s="136" t="s">
        <v>6584</v>
      </c>
      <c r="K216" s="135" t="str">
        <f>VLOOKUP(Table1432[[#This Row],[NUTS III 2011]],Table1735[],2,FALSE)</f>
        <v>114</v>
      </c>
      <c r="L216" s="131" t="s">
        <v>6539</v>
      </c>
      <c r="M216" s="135" t="str">
        <f>VLOOKUP(Table1432[[#This Row],[NUTS III 2013]],Table172537[],2,FALSE)</f>
        <v>11A</v>
      </c>
      <c r="N216" s="137">
        <v>1501</v>
      </c>
      <c r="O216" s="138">
        <v>5.48</v>
      </c>
      <c r="P216" s="139">
        <v>3</v>
      </c>
      <c r="Q216" s="140">
        <v>11</v>
      </c>
      <c r="R216" s="141" t="str">
        <f>CONCATENATE("010.01.04.05/2021/",Table1432[[#This Row],[CodINE Mun2011]])</f>
        <v>010.01.04.05/2021/1313</v>
      </c>
    </row>
    <row r="217" spans="1:18" ht="38.25" x14ac:dyDescent="0.25">
      <c r="A217" s="145" t="s">
        <v>492</v>
      </c>
      <c r="B217" s="133" t="s">
        <v>6922</v>
      </c>
      <c r="C217" s="130" t="s">
        <v>6923</v>
      </c>
      <c r="D217" s="131" t="s">
        <v>6501</v>
      </c>
      <c r="E217" s="148" t="str">
        <f>VLOOKUP(Table1432[[#This Row],[NUTS I]],Table1533[],2,FALSE)</f>
        <v>2</v>
      </c>
      <c r="F217" s="136" t="s">
        <v>6501</v>
      </c>
      <c r="G217" s="135" t="str">
        <f>VLOOKUP(Table1432[[#This Row],[NUTS II 2011]],Table1634[],2,FALSE)</f>
        <v>20</v>
      </c>
      <c r="H217" s="134" t="s">
        <v>6501</v>
      </c>
      <c r="I217" s="135" t="str">
        <f>VLOOKUP(Table1432[[#This Row],[NUTS II 2013]],Table162436[],2,FALSE)</f>
        <v>Açores</v>
      </c>
      <c r="J217" s="136" t="s">
        <v>6501</v>
      </c>
      <c r="K217" s="135" t="str">
        <f>VLOOKUP(Table1432[[#This Row],[NUTS III 2011]],Table1735[],2,FALSE)</f>
        <v>200</v>
      </c>
      <c r="L217" s="136" t="s">
        <v>6501</v>
      </c>
      <c r="M217" s="135" t="str">
        <f>VLOOKUP(Table1432[[#This Row],[NUTS III 2013]],Table172537[],2,FALSE)</f>
        <v>200</v>
      </c>
      <c r="N217" s="137">
        <v>877</v>
      </c>
      <c r="O217" s="138">
        <v>3.95</v>
      </c>
      <c r="P217" s="139">
        <v>0</v>
      </c>
      <c r="Q217" s="146">
        <v>0</v>
      </c>
      <c r="R217" s="141" t="str">
        <f>CONCATENATE("010.01.04.05/2021/",Table1432[[#This Row],[CodINE Mun2011]])</f>
        <v>010.01.04.05/2021/4204</v>
      </c>
    </row>
    <row r="218" spans="1:18" ht="38.25" x14ac:dyDescent="0.25">
      <c r="A218" s="145" t="s">
        <v>305</v>
      </c>
      <c r="B218" s="133" t="s">
        <v>304</v>
      </c>
      <c r="C218" s="130" t="s">
        <v>6924</v>
      </c>
      <c r="D218" s="134" t="s">
        <v>6490</v>
      </c>
      <c r="E218" s="135" t="str">
        <f>VLOOKUP(Table1432[[#This Row],[NUTS I]],Table1533[],2,FALSE)</f>
        <v>1</v>
      </c>
      <c r="F218" s="136" t="s">
        <v>214</v>
      </c>
      <c r="G218" s="135" t="str">
        <f>VLOOKUP(Table1432[[#This Row],[NUTS II 2011]],Table1634[],2,FALSE)</f>
        <v>16</v>
      </c>
      <c r="H218" s="134" t="s">
        <v>214</v>
      </c>
      <c r="I218" s="135" t="str">
        <f>VLOOKUP(Table1432[[#This Row],[NUTS II 2013]],Table162436[],2,FALSE)</f>
        <v>Centro_NUT2013</v>
      </c>
      <c r="J218" s="136" t="s">
        <v>6613</v>
      </c>
      <c r="K218" s="135" t="str">
        <f>VLOOKUP(Table1432[[#This Row],[NUTS III 2011]],Table1735[],2,FALSE)</f>
        <v>166</v>
      </c>
      <c r="L218" s="134" t="s">
        <v>6553</v>
      </c>
      <c r="M218" s="135" t="str">
        <f>VLOOKUP(Table1432[[#This Row],[NUTS III 2013]],Table172537[],2,FALSE)</f>
        <v>16H</v>
      </c>
      <c r="N218" s="137">
        <v>886</v>
      </c>
      <c r="O218" s="138">
        <v>3.16</v>
      </c>
      <c r="P218" s="139">
        <v>0</v>
      </c>
      <c r="Q218" s="146">
        <v>0</v>
      </c>
      <c r="R218" s="141" t="str">
        <f>CONCATENATE("010.01.04.05/2021/",Table1432[[#This Row],[CodINE Mun2011]])</f>
        <v>010.01.04.05/2021/0508</v>
      </c>
    </row>
    <row r="219" spans="1:18" ht="38.25" x14ac:dyDescent="0.25">
      <c r="A219" s="132" t="s">
        <v>435</v>
      </c>
      <c r="B219" s="133" t="s">
        <v>434</v>
      </c>
      <c r="C219" s="130" t="s">
        <v>6925</v>
      </c>
      <c r="D219" s="134" t="s">
        <v>6490</v>
      </c>
      <c r="E219" s="135" t="str">
        <f>VLOOKUP(Table1432[[#This Row],[NUTS I]],Table1533[],2,FALSE)</f>
        <v>1</v>
      </c>
      <c r="F219" s="136" t="s">
        <v>387</v>
      </c>
      <c r="G219" s="135" t="str">
        <f>VLOOKUP(Table1432[[#This Row],[NUTS II 2011]],Table1634[],2,FALSE)</f>
        <v>18</v>
      </c>
      <c r="H219" s="131" t="s">
        <v>387</v>
      </c>
      <c r="I219" s="135" t="str">
        <f>VLOOKUP(Table1432[[#This Row],[NUTS II 2013]],Table162436[],2,FALSE)</f>
        <v>Alentejo_NUT2013</v>
      </c>
      <c r="J219" s="136" t="s">
        <v>6494</v>
      </c>
      <c r="K219" s="135" t="str">
        <f>VLOOKUP(Table1432[[#This Row],[NUTS III 2011]],Table1735[],2,FALSE)</f>
        <v>183</v>
      </c>
      <c r="L219" s="134" t="s">
        <v>6494</v>
      </c>
      <c r="M219" s="135" t="str">
        <f>VLOOKUP(Table1432[[#This Row],[NUTS III 2013]],Table172537[],2,FALSE)</f>
        <v>187</v>
      </c>
      <c r="N219" s="137">
        <v>811</v>
      </c>
      <c r="O219" s="138">
        <v>3.93</v>
      </c>
      <c r="P219" s="139">
        <v>2</v>
      </c>
      <c r="Q219" s="140">
        <v>14</v>
      </c>
      <c r="R219" s="141" t="str">
        <f>CONCATENATE("010.01.04.05/2021/",Table1432[[#This Row],[CodINE Mun2011]])</f>
        <v>010.01.04.05/2021/0710</v>
      </c>
    </row>
    <row r="220" spans="1:18" ht="38.25" x14ac:dyDescent="0.25">
      <c r="A220" s="145" t="s">
        <v>437</v>
      </c>
      <c r="B220" s="133" t="s">
        <v>436</v>
      </c>
      <c r="C220" s="130" t="s">
        <v>6926</v>
      </c>
      <c r="D220" s="134" t="s">
        <v>6490</v>
      </c>
      <c r="E220" s="135" t="str">
        <f>VLOOKUP(Table1432[[#This Row],[NUTS I]],Table1533[],2,FALSE)</f>
        <v>1</v>
      </c>
      <c r="F220" s="136" t="s">
        <v>387</v>
      </c>
      <c r="G220" s="135" t="str">
        <f>VLOOKUP(Table1432[[#This Row],[NUTS II 2011]],Table1634[],2,FALSE)</f>
        <v>18</v>
      </c>
      <c r="H220" s="131" t="s">
        <v>387</v>
      </c>
      <c r="I220" s="135" t="str">
        <f>VLOOKUP(Table1432[[#This Row],[NUTS II 2013]],Table162436[],2,FALSE)</f>
        <v>Alentejo_NUT2013</v>
      </c>
      <c r="J220" s="136" t="s">
        <v>6494</v>
      </c>
      <c r="K220" s="135" t="str">
        <f>VLOOKUP(Table1432[[#This Row],[NUTS III 2011]],Table1735[],2,FALSE)</f>
        <v>183</v>
      </c>
      <c r="L220" s="134" t="s">
        <v>6494</v>
      </c>
      <c r="M220" s="135" t="str">
        <f>VLOOKUP(Table1432[[#This Row],[NUTS III 2013]],Table172537[],2,FALSE)</f>
        <v>187</v>
      </c>
      <c r="N220" s="137">
        <v>811</v>
      </c>
      <c r="O220" s="138">
        <v>4</v>
      </c>
      <c r="P220" s="139">
        <v>5</v>
      </c>
      <c r="Q220" s="146">
        <v>40</v>
      </c>
      <c r="R220" s="141" t="str">
        <f>CONCATENATE("010.01.04.05/2021/",Table1432[[#This Row],[CodINE Mun2011]])</f>
        <v>010.01.04.05/2021/0711</v>
      </c>
    </row>
    <row r="221" spans="1:18" ht="38.25" x14ac:dyDescent="0.25">
      <c r="A221" s="145" t="s">
        <v>172</v>
      </c>
      <c r="B221" s="133" t="s">
        <v>6927</v>
      </c>
      <c r="C221" s="130" t="s">
        <v>6928</v>
      </c>
      <c r="D221" s="134" t="s">
        <v>6490</v>
      </c>
      <c r="E221" s="135" t="str">
        <f>VLOOKUP(Table1432[[#This Row],[NUTS I]],Table1533[],2,FALSE)</f>
        <v>1</v>
      </c>
      <c r="F221" s="136" t="s">
        <v>97</v>
      </c>
      <c r="G221" s="135" t="str">
        <f>VLOOKUP(Table1432[[#This Row],[NUTS II 2011]],Table1634[],2,FALSE)</f>
        <v>11</v>
      </c>
      <c r="H221" s="131" t="s">
        <v>97</v>
      </c>
      <c r="I221" s="135" t="str">
        <f>VLOOKUP(Table1432[[#This Row],[NUTS II 2013]],Table162436[],2,FALSE)</f>
        <v>Norte_NUT2013</v>
      </c>
      <c r="J221" s="136" t="s">
        <v>6618</v>
      </c>
      <c r="K221" s="135" t="str">
        <f>VLOOKUP(Table1432[[#This Row],[NUTS III 2011]],Table1735[],2,FALSE)</f>
        <v>115</v>
      </c>
      <c r="L221" s="134" t="s">
        <v>6606</v>
      </c>
      <c r="M221" s="135" t="str">
        <f>VLOOKUP(Table1432[[#This Row],[NUTS III 2013]],Table172537[],2,FALSE)</f>
        <v>11C</v>
      </c>
      <c r="N221" s="137">
        <v>893</v>
      </c>
      <c r="O221" s="138">
        <v>2.92</v>
      </c>
      <c r="P221" s="139">
        <v>2</v>
      </c>
      <c r="Q221" s="140">
        <v>2</v>
      </c>
      <c r="R221" s="141" t="str">
        <f>CONCATENATE("010.01.04.05/2021/",Table1432[[#This Row],[CodINE Mun2011]])</f>
        <v>010.01.04.05/2021/1813</v>
      </c>
    </row>
    <row r="222" spans="1:18" ht="38.25" x14ac:dyDescent="0.25">
      <c r="A222" s="132" t="s">
        <v>509</v>
      </c>
      <c r="B222" s="133" t="s">
        <v>6929</v>
      </c>
      <c r="C222" s="130" t="s">
        <v>6930</v>
      </c>
      <c r="D222" s="131" t="s">
        <v>6510</v>
      </c>
      <c r="E222" s="148" t="str">
        <f>VLOOKUP(Table1432[[#This Row],[NUTS I]],Table1533[],2,FALSE)</f>
        <v>3</v>
      </c>
      <c r="F222" s="136" t="s">
        <v>6510</v>
      </c>
      <c r="G222" s="135" t="str">
        <f>VLOOKUP(Table1432[[#This Row],[NUTS II 2011]],Table1634[],2,FALSE)</f>
        <v>30</v>
      </c>
      <c r="H222" s="134" t="s">
        <v>6510</v>
      </c>
      <c r="I222" s="135" t="str">
        <f>VLOOKUP(Table1432[[#This Row],[NUTS II 2013]],Table162436[],2,FALSE)</f>
        <v>Madeira</v>
      </c>
      <c r="J222" s="136" t="s">
        <v>6510</v>
      </c>
      <c r="K222" s="135" t="str">
        <f>VLOOKUP(Table1432[[#This Row],[NUTS III 2011]],Table1735[],2,FALSE)</f>
        <v>300</v>
      </c>
      <c r="L222" s="136" t="s">
        <v>6510</v>
      </c>
      <c r="M222" s="135" t="str">
        <f>VLOOKUP(Table1432[[#This Row],[NUTS III 2013]],Table172537[],2,FALSE)</f>
        <v>300</v>
      </c>
      <c r="N222" s="137">
        <v>1565</v>
      </c>
      <c r="O222" s="138">
        <v>6.15</v>
      </c>
      <c r="P222" s="139">
        <v>0</v>
      </c>
      <c r="Q222" s="140">
        <v>0</v>
      </c>
      <c r="R222" s="141" t="str">
        <f>CONCATENATE("010.01.04.05/2021/",Table1432[[#This Row],[CodINE Mun2011]])</f>
        <v>010.01.04.05/2021/3107</v>
      </c>
    </row>
    <row r="223" spans="1:18" ht="38.25" x14ac:dyDescent="0.25">
      <c r="A223" s="145" t="s">
        <v>173</v>
      </c>
      <c r="B223" s="133" t="s">
        <v>6931</v>
      </c>
      <c r="C223" s="130" t="s">
        <v>6932</v>
      </c>
      <c r="D223" s="134" t="s">
        <v>6490</v>
      </c>
      <c r="E223" s="135" t="str">
        <f>VLOOKUP(Table1432[[#This Row],[NUTS I]],Table1533[],2,FALSE)</f>
        <v>1</v>
      </c>
      <c r="F223" s="136" t="s">
        <v>97</v>
      </c>
      <c r="G223" s="135" t="str">
        <f>VLOOKUP(Table1432[[#This Row],[NUTS II 2011]],Table1634[],2,FALSE)</f>
        <v>11</v>
      </c>
      <c r="H223" s="131" t="s">
        <v>97</v>
      </c>
      <c r="I223" s="135" t="str">
        <f>VLOOKUP(Table1432[[#This Row],[NUTS II 2013]],Table162436[],2,FALSE)</f>
        <v>Norte_NUT2013</v>
      </c>
      <c r="J223" s="136" t="s">
        <v>6618</v>
      </c>
      <c r="K223" s="135" t="str">
        <f>VLOOKUP(Table1432[[#This Row],[NUTS III 2011]],Table1735[],2,FALSE)</f>
        <v>115</v>
      </c>
      <c r="L223" s="131" t="s">
        <v>6528</v>
      </c>
      <c r="M223" s="135" t="str">
        <f>VLOOKUP(Table1432[[#This Row],[NUTS III 2013]],Table172537[],2,FALSE)</f>
        <v>11B</v>
      </c>
      <c r="N223" s="137">
        <v>788</v>
      </c>
      <c r="O223" s="138">
        <v>3.53</v>
      </c>
      <c r="P223" s="139">
        <v>6</v>
      </c>
      <c r="Q223" s="146">
        <v>6</v>
      </c>
      <c r="R223" s="141" t="str">
        <f>CONCATENATE("010.01.04.05/2021/",Table1432[[#This Row],[CodINE Mun2011]])</f>
        <v>010.01.04.05/2021/1709</v>
      </c>
    </row>
    <row r="224" spans="1:18" ht="38.25" x14ac:dyDescent="0.25">
      <c r="A224" s="132" t="s">
        <v>494</v>
      </c>
      <c r="B224" s="133" t="s">
        <v>6933</v>
      </c>
      <c r="C224" s="130" t="s">
        <v>6934</v>
      </c>
      <c r="D224" s="131" t="s">
        <v>6501</v>
      </c>
      <c r="E224" s="148" t="str">
        <f>VLOOKUP(Table1432[[#This Row],[NUTS I]],Table1533[],2,FALSE)</f>
        <v>2</v>
      </c>
      <c r="F224" s="136" t="s">
        <v>6501</v>
      </c>
      <c r="G224" s="135" t="str">
        <f>VLOOKUP(Table1432[[#This Row],[NUTS II 2011]],Table1634[],2,FALSE)</f>
        <v>20</v>
      </c>
      <c r="H224" s="134" t="s">
        <v>6501</v>
      </c>
      <c r="I224" s="135" t="str">
        <f>VLOOKUP(Table1432[[#This Row],[NUTS II 2013]],Table162436[],2,FALSE)</f>
        <v>Açores</v>
      </c>
      <c r="J224" s="136" t="s">
        <v>6501</v>
      </c>
      <c r="K224" s="135" t="str">
        <f>VLOOKUP(Table1432[[#This Row],[NUTS III 2011]],Table1735[],2,FALSE)</f>
        <v>200</v>
      </c>
      <c r="L224" s="136" t="s">
        <v>6501</v>
      </c>
      <c r="M224" s="135" t="str">
        <f>VLOOKUP(Table1432[[#This Row],[NUTS III 2013]],Table172537[],2,FALSE)</f>
        <v>200</v>
      </c>
      <c r="N224" s="137">
        <v>877</v>
      </c>
      <c r="O224" s="138">
        <v>3.48</v>
      </c>
      <c r="P224" s="139">
        <v>6</v>
      </c>
      <c r="Q224" s="140">
        <v>7</v>
      </c>
      <c r="R224" s="141" t="str">
        <f>CONCATENATE("010.01.04.05/2021/",Table1432[[#This Row],[CodINE Mun2011]])</f>
        <v>010.01.04.05/2021/4205</v>
      </c>
    </row>
    <row r="225" spans="1:18" ht="38.25" x14ac:dyDescent="0.25">
      <c r="A225" s="145" t="s">
        <v>373</v>
      </c>
      <c r="B225" s="133" t="s">
        <v>6935</v>
      </c>
      <c r="C225" s="130" t="s">
        <v>6936</v>
      </c>
      <c r="D225" s="134" t="s">
        <v>6490</v>
      </c>
      <c r="E225" s="135" t="str">
        <f>VLOOKUP(Table1432[[#This Row],[NUTS I]],Table1533[],2,FALSE)</f>
        <v>1</v>
      </c>
      <c r="F225" s="136" t="s">
        <v>387</v>
      </c>
      <c r="G225" s="135" t="str">
        <f>VLOOKUP(Table1432[[#This Row],[NUTS II 2011]],Table1634[],2,FALSE)</f>
        <v>18</v>
      </c>
      <c r="H225" s="131" t="s">
        <v>387</v>
      </c>
      <c r="I225" s="135" t="str">
        <f>VLOOKUP(Table1432[[#This Row],[NUTS II 2013]],Table162436[],2,FALSE)</f>
        <v>Alentejo_NUT2013</v>
      </c>
      <c r="J225" s="136" t="s">
        <v>6572</v>
      </c>
      <c r="K225" s="135" t="str">
        <f>VLOOKUP(Table1432[[#This Row],[NUTS III 2011]],Table1735[],2,FALSE)</f>
        <v>185</v>
      </c>
      <c r="L225" s="134" t="s">
        <v>6572</v>
      </c>
      <c r="M225" s="135" t="str">
        <f>VLOOKUP(Table1432[[#This Row],[NUTS III 2013]],Table172537[],2,FALSE)</f>
        <v>185</v>
      </c>
      <c r="N225" s="137">
        <v>929</v>
      </c>
      <c r="O225" s="138">
        <v>3.24</v>
      </c>
      <c r="P225" s="139">
        <v>15</v>
      </c>
      <c r="Q225" s="146">
        <v>17</v>
      </c>
      <c r="R225" s="141" t="str">
        <f>CONCATENATE("010.01.04.05/2021/",Table1432[[#This Row],[CodINE Mun2011]])</f>
        <v>010.01.04.05/2021/1414</v>
      </c>
    </row>
    <row r="226" spans="1:18" ht="38.25" x14ac:dyDescent="0.25">
      <c r="A226" s="145" t="s">
        <v>174</v>
      </c>
      <c r="B226" s="133" t="s">
        <v>6937</v>
      </c>
      <c r="C226" s="130" t="s">
        <v>6938</v>
      </c>
      <c r="D226" s="134" t="s">
        <v>6490</v>
      </c>
      <c r="E226" s="135" t="str">
        <f>VLOOKUP(Table1432[[#This Row],[NUTS I]],Table1533[],2,FALSE)</f>
        <v>1</v>
      </c>
      <c r="F226" s="136" t="s">
        <v>97</v>
      </c>
      <c r="G226" s="135" t="str">
        <f>VLOOKUP(Table1432[[#This Row],[NUTS II 2011]],Table1634[],2,FALSE)</f>
        <v>11</v>
      </c>
      <c r="H226" s="131" t="s">
        <v>97</v>
      </c>
      <c r="I226" s="135" t="str">
        <f>VLOOKUP(Table1432[[#This Row],[NUTS II 2013]],Table162436[],2,FALSE)</f>
        <v>Norte_NUT2013</v>
      </c>
      <c r="J226" s="136" t="s">
        <v>6567</v>
      </c>
      <c r="K226" s="135" t="str">
        <f>VLOOKUP(Table1432[[#This Row],[NUTS III 2011]],Table1735[],2,FALSE)</f>
        <v>117</v>
      </c>
      <c r="L226" s="134" t="s">
        <v>6567</v>
      </c>
      <c r="M226" s="135" t="str">
        <f>VLOOKUP(Table1432[[#This Row],[NUTS III 2013]],Table172537[],2,FALSE)</f>
        <v>11D</v>
      </c>
      <c r="N226" s="137">
        <v>777</v>
      </c>
      <c r="O226" s="138">
        <v>3.23</v>
      </c>
      <c r="P226" s="139">
        <v>1</v>
      </c>
      <c r="Q226" s="146">
        <v>2</v>
      </c>
      <c r="R226" s="141" t="str">
        <f>CONCATENATE("010.01.04.05/2021/",Table1432[[#This Row],[CodINE Mun2011]])</f>
        <v>010.01.04.05/2021/1710</v>
      </c>
    </row>
    <row r="227" spans="1:18" ht="38.25" x14ac:dyDescent="0.25">
      <c r="A227" s="132" t="s">
        <v>307</v>
      </c>
      <c r="B227" s="133" t="s">
        <v>306</v>
      </c>
      <c r="C227" s="130" t="s">
        <v>6939</v>
      </c>
      <c r="D227" s="134" t="s">
        <v>6490</v>
      </c>
      <c r="E227" s="135" t="str">
        <f>VLOOKUP(Table1432[[#This Row],[NUTS I]],Table1533[],2,FALSE)</f>
        <v>1</v>
      </c>
      <c r="F227" s="136" t="s">
        <v>214</v>
      </c>
      <c r="G227" s="135" t="str">
        <f>VLOOKUP(Table1432[[#This Row],[NUTS II 2011]],Table1634[],2,FALSE)</f>
        <v>16</v>
      </c>
      <c r="H227" s="134" t="s">
        <v>214</v>
      </c>
      <c r="I227" s="135" t="str">
        <f>VLOOKUP(Table1432[[#This Row],[NUTS II 2013]],Table162436[],2,FALSE)</f>
        <v>Centro_NUT2013</v>
      </c>
      <c r="J227" s="136" t="s">
        <v>6549</v>
      </c>
      <c r="K227" s="135" t="str">
        <f>VLOOKUP(Table1432[[#This Row],[NUTS III 2011]],Table1735[],2,FALSE)</f>
        <v>168</v>
      </c>
      <c r="L227" s="131" t="s">
        <v>6559</v>
      </c>
      <c r="M227" s="135" t="str">
        <f>VLOOKUP(Table1432[[#This Row],[NUTS III 2013]],Table172537[],2,FALSE)</f>
        <v>16J</v>
      </c>
      <c r="N227" s="137">
        <v>730</v>
      </c>
      <c r="O227" s="138">
        <v>2.95</v>
      </c>
      <c r="P227" s="139">
        <v>3</v>
      </c>
      <c r="Q227" s="140">
        <v>99</v>
      </c>
      <c r="R227" s="141" t="str">
        <f>CONCATENATE("010.01.04.05/2021/",Table1432[[#This Row],[CodINE Mun2011]])</f>
        <v>010.01.04.05/2021/0911</v>
      </c>
    </row>
    <row r="228" spans="1:18" ht="38.25" x14ac:dyDescent="0.25">
      <c r="A228" s="132" t="s">
        <v>374</v>
      </c>
      <c r="B228" s="133" t="s">
        <v>6940</v>
      </c>
      <c r="C228" s="130" t="s">
        <v>6941</v>
      </c>
      <c r="D228" s="134" t="s">
        <v>6490</v>
      </c>
      <c r="E228" s="135" t="str">
        <f>VLOOKUP(Table1432[[#This Row],[NUTS I]],Table1533[],2,FALSE)</f>
        <v>1</v>
      </c>
      <c r="F228" s="136" t="s">
        <v>387</v>
      </c>
      <c r="G228" s="135" t="str">
        <f>VLOOKUP(Table1432[[#This Row],[NUTS II 2011]],Table1634[],2,FALSE)</f>
        <v>18</v>
      </c>
      <c r="H228" s="131" t="s">
        <v>387</v>
      </c>
      <c r="I228" s="135" t="str">
        <f>VLOOKUP(Table1432[[#This Row],[NUTS II 2013]],Table162436[],2,FALSE)</f>
        <v>Alentejo_NUT2013</v>
      </c>
      <c r="J228" s="136" t="s">
        <v>6572</v>
      </c>
      <c r="K228" s="135" t="str">
        <f>VLOOKUP(Table1432[[#This Row],[NUTS III 2011]],Table1735[],2,FALSE)</f>
        <v>185</v>
      </c>
      <c r="L228" s="134" t="s">
        <v>6572</v>
      </c>
      <c r="M228" s="135" t="str">
        <f>VLOOKUP(Table1432[[#This Row],[NUTS III 2013]],Table172537[],2,FALSE)</f>
        <v>185</v>
      </c>
      <c r="N228" s="137">
        <v>929</v>
      </c>
      <c r="O228" s="138">
        <v>3.94</v>
      </c>
      <c r="P228" s="139">
        <v>6</v>
      </c>
      <c r="Q228" s="140">
        <v>22</v>
      </c>
      <c r="R228" s="141" t="str">
        <f>CONCATENATE("010.01.04.05/2021/",Table1432[[#This Row],[CodINE Mun2011]])</f>
        <v>010.01.04.05/2021/1415</v>
      </c>
    </row>
    <row r="229" spans="1:18" ht="38.25" x14ac:dyDescent="0.25">
      <c r="A229" s="145" t="s">
        <v>308</v>
      </c>
      <c r="B229" s="133" t="s">
        <v>6942</v>
      </c>
      <c r="C229" s="130" t="s">
        <v>6943</v>
      </c>
      <c r="D229" s="134" t="s">
        <v>6490</v>
      </c>
      <c r="E229" s="135" t="str">
        <f>VLOOKUP(Table1432[[#This Row],[NUTS I]],Table1533[],2,FALSE)</f>
        <v>1</v>
      </c>
      <c r="F229" s="136" t="s">
        <v>214</v>
      </c>
      <c r="G229" s="135" t="str">
        <f>VLOOKUP(Table1432[[#This Row],[NUTS II 2011]],Table1634[],2,FALSE)</f>
        <v>16</v>
      </c>
      <c r="H229" s="134" t="s">
        <v>214</v>
      </c>
      <c r="I229" s="135" t="str">
        <f>VLOOKUP(Table1432[[#This Row],[NUTS II 2013]],Table162436[],2,FALSE)</f>
        <v>Centro_NUT2013</v>
      </c>
      <c r="J229" s="136" t="s">
        <v>6508</v>
      </c>
      <c r="K229" s="135" t="str">
        <f>VLOOKUP(Table1432[[#This Row],[NUTS III 2011]],Table1735[],2,FALSE)</f>
        <v>165</v>
      </c>
      <c r="L229" s="131" t="s">
        <v>6509</v>
      </c>
      <c r="M229" s="135" t="str">
        <f>VLOOKUP(Table1432[[#This Row],[NUTS III 2013]],Table172537[],2,FALSE)</f>
        <v>16G</v>
      </c>
      <c r="N229" s="137">
        <v>1009</v>
      </c>
      <c r="O229" s="138">
        <v>2.97</v>
      </c>
      <c r="P229" s="139">
        <v>1</v>
      </c>
      <c r="Q229" s="146">
        <v>8</v>
      </c>
      <c r="R229" s="141" t="str">
        <f>CONCATENATE("010.01.04.05/2021/",Table1432[[#This Row],[CodINE Mun2011]])</f>
        <v>010.01.04.05/2021/1814</v>
      </c>
    </row>
    <row r="230" spans="1:18" ht="38.25" x14ac:dyDescent="0.25">
      <c r="A230" s="145" t="s">
        <v>510</v>
      </c>
      <c r="B230" s="133" t="s">
        <v>6944</v>
      </c>
      <c r="C230" s="130" t="s">
        <v>6945</v>
      </c>
      <c r="D230" s="131" t="s">
        <v>6510</v>
      </c>
      <c r="E230" s="148" t="str">
        <f>VLOOKUP(Table1432[[#This Row],[NUTS I]],Table1533[],2,FALSE)</f>
        <v>3</v>
      </c>
      <c r="F230" s="136" t="s">
        <v>6510</v>
      </c>
      <c r="G230" s="135" t="str">
        <f>VLOOKUP(Table1432[[#This Row],[NUTS II 2011]],Table1634[],2,FALSE)</f>
        <v>30</v>
      </c>
      <c r="H230" s="134" t="s">
        <v>6510</v>
      </c>
      <c r="I230" s="135" t="str">
        <f>VLOOKUP(Table1432[[#This Row],[NUTS II 2013]],Table162436[],2,FALSE)</f>
        <v>Madeira</v>
      </c>
      <c r="J230" s="136" t="s">
        <v>6510</v>
      </c>
      <c r="K230" s="135" t="str">
        <f>VLOOKUP(Table1432[[#This Row],[NUTS III 2011]],Table1735[],2,FALSE)</f>
        <v>300</v>
      </c>
      <c r="L230" s="136" t="s">
        <v>6510</v>
      </c>
      <c r="M230" s="135" t="str">
        <f>VLOOKUP(Table1432[[#This Row],[NUTS III 2013]],Table172537[],2,FALSE)</f>
        <v>300</v>
      </c>
      <c r="N230" s="137">
        <v>1565</v>
      </c>
      <c r="O230" s="138">
        <v>5.59</v>
      </c>
      <c r="P230" s="139">
        <v>0</v>
      </c>
      <c r="Q230" s="146">
        <v>0</v>
      </c>
      <c r="R230" s="141" t="str">
        <f>CONCATENATE("010.01.04.05/2021/",Table1432[[#This Row],[CodINE Mun2011]])</f>
        <v>010.01.04.05/2021/3108</v>
      </c>
    </row>
    <row r="231" spans="1:18" ht="38.25" x14ac:dyDescent="0.25">
      <c r="A231" s="132" t="s">
        <v>495</v>
      </c>
      <c r="B231" s="133" t="s">
        <v>6946</v>
      </c>
      <c r="C231" s="130" t="s">
        <v>6947</v>
      </c>
      <c r="D231" s="131" t="s">
        <v>6501</v>
      </c>
      <c r="E231" s="148" t="str">
        <f>VLOOKUP(Table1432[[#This Row],[NUTS I]],Table1533[],2,FALSE)</f>
        <v>2</v>
      </c>
      <c r="F231" s="136" t="s">
        <v>6501</v>
      </c>
      <c r="G231" s="135" t="str">
        <f>VLOOKUP(Table1432[[#This Row],[NUTS II 2011]],Table1634[],2,FALSE)</f>
        <v>20</v>
      </c>
      <c r="H231" s="134" t="s">
        <v>6501</v>
      </c>
      <c r="I231" s="135" t="str">
        <f>VLOOKUP(Table1432[[#This Row],[NUTS II 2013]],Table162436[],2,FALSE)</f>
        <v>Açores</v>
      </c>
      <c r="J231" s="136" t="s">
        <v>6501</v>
      </c>
      <c r="K231" s="135" t="str">
        <f>VLOOKUP(Table1432[[#This Row],[NUTS III 2011]],Table1735[],2,FALSE)</f>
        <v>200</v>
      </c>
      <c r="L231" s="136" t="s">
        <v>6501</v>
      </c>
      <c r="M231" s="135" t="str">
        <f>VLOOKUP(Table1432[[#This Row],[NUTS III 2013]],Table172537[],2,FALSE)</f>
        <v>200</v>
      </c>
      <c r="N231" s="137">
        <v>877</v>
      </c>
      <c r="O231" s="138">
        <v>3.95</v>
      </c>
      <c r="P231" s="139">
        <v>5</v>
      </c>
      <c r="Q231" s="140">
        <v>5</v>
      </c>
      <c r="R231" s="141" t="str">
        <f>CONCATENATE("010.01.04.05/2021/",Table1432[[#This Row],[CodINE Mun2011]])</f>
        <v>010.01.04.05/2021/4401</v>
      </c>
    </row>
    <row r="232" spans="1:18" ht="38.25" x14ac:dyDescent="0.25">
      <c r="A232" s="132" t="s">
        <v>496</v>
      </c>
      <c r="B232" s="133" t="s">
        <v>6948</v>
      </c>
      <c r="C232" s="130" t="s">
        <v>6949</v>
      </c>
      <c r="D232" s="131" t="s">
        <v>6501</v>
      </c>
      <c r="E232" s="148" t="str">
        <f>VLOOKUP(Table1432[[#This Row],[NUTS I]],Table1533[],2,FALSE)</f>
        <v>2</v>
      </c>
      <c r="F232" s="136" t="s">
        <v>6501</v>
      </c>
      <c r="G232" s="135" t="str">
        <f>VLOOKUP(Table1432[[#This Row],[NUTS II 2011]],Table1634[],2,FALSE)</f>
        <v>20</v>
      </c>
      <c r="H232" s="134" t="s">
        <v>6501</v>
      </c>
      <c r="I232" s="135" t="str">
        <f>VLOOKUP(Table1432[[#This Row],[NUTS II 2013]],Table162436[],2,FALSE)</f>
        <v>Açores</v>
      </c>
      <c r="J232" s="136" t="s">
        <v>6501</v>
      </c>
      <c r="K232" s="135" t="str">
        <f>VLOOKUP(Table1432[[#This Row],[NUTS III 2011]],Table1735[],2,FALSE)</f>
        <v>200</v>
      </c>
      <c r="L232" s="136" t="s">
        <v>6501</v>
      </c>
      <c r="M232" s="135" t="str">
        <f>VLOOKUP(Table1432[[#This Row],[NUTS III 2013]],Table172537[],2,FALSE)</f>
        <v>200</v>
      </c>
      <c r="N232" s="137">
        <v>877</v>
      </c>
      <c r="O232" s="138">
        <v>3.95</v>
      </c>
      <c r="P232" s="139">
        <v>0</v>
      </c>
      <c r="Q232" s="140">
        <v>0</v>
      </c>
      <c r="R232" s="141" t="str">
        <f>CONCATENATE("010.01.04.05/2021/",Table1432[[#This Row],[CodINE Mun2011]])</f>
        <v>010.01.04.05/2021/4802</v>
      </c>
    </row>
    <row r="233" spans="1:18" ht="38.25" x14ac:dyDescent="0.25">
      <c r="A233" s="145" t="s">
        <v>175</v>
      </c>
      <c r="B233" s="133" t="s">
        <v>45</v>
      </c>
      <c r="C233" s="130" t="s">
        <v>6950</v>
      </c>
      <c r="D233" s="134" t="s">
        <v>6490</v>
      </c>
      <c r="E233" s="135" t="str">
        <f>VLOOKUP(Table1432[[#This Row],[NUTS I]],Table1533[],2,FALSE)</f>
        <v>1</v>
      </c>
      <c r="F233" s="136" t="s">
        <v>97</v>
      </c>
      <c r="G233" s="135" t="str">
        <f>VLOOKUP(Table1432[[#This Row],[NUTS II 2011]],Table1634[],2,FALSE)</f>
        <v>11</v>
      </c>
      <c r="H233" s="131" t="s">
        <v>97</v>
      </c>
      <c r="I233" s="135" t="str">
        <f>VLOOKUP(Table1432[[#This Row],[NUTS II 2013]],Table162436[],2,FALSE)</f>
        <v>Norte_NUT2013</v>
      </c>
      <c r="J233" s="136" t="s">
        <v>6575</v>
      </c>
      <c r="K233" s="135" t="str">
        <f>VLOOKUP(Table1432[[#This Row],[NUTS III 2011]],Table1735[],2,FALSE)</f>
        <v>116</v>
      </c>
      <c r="L233" s="131" t="s">
        <v>6539</v>
      </c>
      <c r="M233" s="135" t="str">
        <f>VLOOKUP(Table1432[[#This Row],[NUTS III 2013]],Table172537[],2,FALSE)</f>
        <v>11A</v>
      </c>
      <c r="N233" s="137">
        <v>1039</v>
      </c>
      <c r="O233" s="138">
        <v>4.12</v>
      </c>
      <c r="P233" s="139">
        <v>15</v>
      </c>
      <c r="Q233" s="146">
        <v>121</v>
      </c>
      <c r="R233" s="141" t="str">
        <f>CONCATENATE("010.01.04.05/2021/",Table1432[[#This Row],[CodINE Mun2011]])</f>
        <v>010.01.04.05/2021/0109</v>
      </c>
    </row>
    <row r="234" spans="1:18" ht="38.25" x14ac:dyDescent="0.25">
      <c r="A234" s="132" t="s">
        <v>176</v>
      </c>
      <c r="B234" s="133" t="s">
        <v>6951</v>
      </c>
      <c r="C234" s="130" t="s">
        <v>6952</v>
      </c>
      <c r="D234" s="134" t="s">
        <v>6490</v>
      </c>
      <c r="E234" s="135" t="str">
        <f>VLOOKUP(Table1432[[#This Row],[NUTS I]],Table1533[],2,FALSE)</f>
        <v>1</v>
      </c>
      <c r="F234" s="136" t="s">
        <v>97</v>
      </c>
      <c r="G234" s="135" t="str">
        <f>VLOOKUP(Table1432[[#This Row],[NUTS II 2011]],Table1634[],2,FALSE)</f>
        <v>11</v>
      </c>
      <c r="H234" s="131" t="s">
        <v>97</v>
      </c>
      <c r="I234" s="135" t="str">
        <f>VLOOKUP(Table1432[[#This Row],[NUTS II 2013]],Table162436[],2,FALSE)</f>
        <v>Norte_NUT2013</v>
      </c>
      <c r="J234" s="136" t="s">
        <v>6567</v>
      </c>
      <c r="K234" s="135" t="str">
        <f>VLOOKUP(Table1432[[#This Row],[NUTS III 2011]],Table1735[],2,FALSE)</f>
        <v>117</v>
      </c>
      <c r="L234" s="134" t="s">
        <v>6567</v>
      </c>
      <c r="M234" s="135" t="str">
        <f>VLOOKUP(Table1432[[#This Row],[NUTS III 2013]],Table172537[],2,FALSE)</f>
        <v>11D</v>
      </c>
      <c r="N234" s="137">
        <v>777</v>
      </c>
      <c r="O234" s="138">
        <v>3.23</v>
      </c>
      <c r="P234" s="139">
        <v>1</v>
      </c>
      <c r="Q234" s="140">
        <v>6</v>
      </c>
      <c r="R234" s="141" t="str">
        <f>CONCATENATE("010.01.04.05/2021/",Table1432[[#This Row],[CodINE Mun2011]])</f>
        <v>010.01.04.05/2021/1711</v>
      </c>
    </row>
    <row r="235" spans="1:18" ht="38.25" x14ac:dyDescent="0.25">
      <c r="A235" s="132" t="s">
        <v>511</v>
      </c>
      <c r="B235" s="133" t="s">
        <v>6953</v>
      </c>
      <c r="C235" s="130" t="s">
        <v>6954</v>
      </c>
      <c r="D235" s="131" t="s">
        <v>6510</v>
      </c>
      <c r="E235" s="148" t="str">
        <f>VLOOKUP(Table1432[[#This Row],[NUTS I]],Table1533[],2,FALSE)</f>
        <v>3</v>
      </c>
      <c r="F235" s="136" t="s">
        <v>6510</v>
      </c>
      <c r="G235" s="135" t="str">
        <f>VLOOKUP(Table1432[[#This Row],[NUTS II 2011]],Table1634[],2,FALSE)</f>
        <v>30</v>
      </c>
      <c r="H235" s="134" t="s">
        <v>6510</v>
      </c>
      <c r="I235" s="135" t="str">
        <f>VLOOKUP(Table1432[[#This Row],[NUTS II 2013]],Table162436[],2,FALSE)</f>
        <v>Madeira</v>
      </c>
      <c r="J235" s="136" t="s">
        <v>6510</v>
      </c>
      <c r="K235" s="135" t="str">
        <f>VLOOKUP(Table1432[[#This Row],[NUTS III 2011]],Table1735[],2,FALSE)</f>
        <v>300</v>
      </c>
      <c r="L235" s="136" t="s">
        <v>6510</v>
      </c>
      <c r="M235" s="135" t="str">
        <f>VLOOKUP(Table1432[[#This Row],[NUTS III 2013]],Table172537[],2,FALSE)</f>
        <v>300</v>
      </c>
      <c r="N235" s="137">
        <v>1565</v>
      </c>
      <c r="O235" s="138">
        <v>6.15</v>
      </c>
      <c r="P235" s="139">
        <v>0</v>
      </c>
      <c r="Q235" s="140">
        <v>0</v>
      </c>
      <c r="R235" s="141" t="str">
        <f>CONCATENATE("010.01.04.05/2021/",Table1432[[#This Row],[CodINE Mun2011]])</f>
        <v>010.01.04.05/2021/3109</v>
      </c>
    </row>
    <row r="236" spans="1:18" ht="38.25" x14ac:dyDescent="0.25">
      <c r="A236" s="145" t="s">
        <v>375</v>
      </c>
      <c r="B236" s="133" t="s">
        <v>6955</v>
      </c>
      <c r="C236" s="130" t="s">
        <v>6956</v>
      </c>
      <c r="D236" s="134" t="s">
        <v>6490</v>
      </c>
      <c r="E236" s="135" t="str">
        <f>VLOOKUP(Table1432[[#This Row],[NUTS I]],Table1533[],2,FALSE)</f>
        <v>1</v>
      </c>
      <c r="F236" s="136" t="s">
        <v>387</v>
      </c>
      <c r="G236" s="135" t="str">
        <f>VLOOKUP(Table1432[[#This Row],[NUTS II 2011]],Table1634[],2,FALSE)</f>
        <v>18</v>
      </c>
      <c r="H236" s="131" t="s">
        <v>387</v>
      </c>
      <c r="I236" s="135" t="str">
        <f>VLOOKUP(Table1432[[#This Row],[NUTS II 2013]],Table162436[],2,FALSE)</f>
        <v>Alentejo_NUT2013</v>
      </c>
      <c r="J236" s="136" t="s">
        <v>6572</v>
      </c>
      <c r="K236" s="135" t="str">
        <f>VLOOKUP(Table1432[[#This Row],[NUTS III 2011]],Table1735[],2,FALSE)</f>
        <v>185</v>
      </c>
      <c r="L236" s="134" t="s">
        <v>6572</v>
      </c>
      <c r="M236" s="135" t="str">
        <f>VLOOKUP(Table1432[[#This Row],[NUTS III 2013]],Table172537[],2,FALSE)</f>
        <v>185</v>
      </c>
      <c r="N236" s="137">
        <v>929</v>
      </c>
      <c r="O236" s="138">
        <v>4.13</v>
      </c>
      <c r="P236" s="139">
        <v>5</v>
      </c>
      <c r="Q236" s="146">
        <v>32</v>
      </c>
      <c r="R236" s="141" t="str">
        <f>CONCATENATE("010.01.04.05/2021/",Table1432[[#This Row],[CodINE Mun2011]])</f>
        <v>010.01.04.05/2021/1416</v>
      </c>
    </row>
    <row r="237" spans="1:18" ht="38.25" x14ac:dyDescent="0.25">
      <c r="A237" s="132" t="s">
        <v>438</v>
      </c>
      <c r="B237" s="133" t="s">
        <v>6957</v>
      </c>
      <c r="C237" s="130" t="s">
        <v>6958</v>
      </c>
      <c r="D237" s="134" t="s">
        <v>6490</v>
      </c>
      <c r="E237" s="135" t="str">
        <f>VLOOKUP(Table1432[[#This Row],[NUTS I]],Table1533[],2,FALSE)</f>
        <v>1</v>
      </c>
      <c r="F237" s="136" t="s">
        <v>387</v>
      </c>
      <c r="G237" s="135" t="str">
        <f>VLOOKUP(Table1432[[#This Row],[NUTS II 2011]],Table1634[],2,FALSE)</f>
        <v>18</v>
      </c>
      <c r="H237" s="131" t="s">
        <v>387</v>
      </c>
      <c r="I237" s="135" t="str">
        <f>VLOOKUP(Table1432[[#This Row],[NUTS II 2013]],Table162436[],2,FALSE)</f>
        <v>Alentejo_NUT2013</v>
      </c>
      <c r="J237" s="136" t="s">
        <v>6504</v>
      </c>
      <c r="K237" s="135" t="str">
        <f>VLOOKUP(Table1432[[#This Row],[NUTS III 2011]],Table1735[],2,FALSE)</f>
        <v>181</v>
      </c>
      <c r="L237" s="134" t="s">
        <v>6504</v>
      </c>
      <c r="M237" s="135" t="str">
        <f>VLOOKUP(Table1432[[#This Row],[NUTS III 2013]],Table172537[],2,FALSE)</f>
        <v>181</v>
      </c>
      <c r="N237" s="137">
        <v>1260</v>
      </c>
      <c r="O237" s="138">
        <v>4.8600000000000003</v>
      </c>
      <c r="P237" s="139">
        <v>2</v>
      </c>
      <c r="Q237" s="140">
        <v>2</v>
      </c>
      <c r="R237" s="141" t="str">
        <f>CONCATENATE("010.01.04.05/2021/",Table1432[[#This Row],[CodINE Mun2011]])</f>
        <v>010.01.04.05/2021/1509</v>
      </c>
    </row>
    <row r="238" spans="1:18" ht="38.25" x14ac:dyDescent="0.25">
      <c r="A238" s="132" t="s">
        <v>177</v>
      </c>
      <c r="B238" s="133" t="s">
        <v>6959</v>
      </c>
      <c r="C238" s="130" t="s">
        <v>6960</v>
      </c>
      <c r="D238" s="134" t="s">
        <v>6490</v>
      </c>
      <c r="E238" s="135" t="str">
        <f>VLOOKUP(Table1432[[#This Row],[NUTS I]],Table1533[],2,FALSE)</f>
        <v>1</v>
      </c>
      <c r="F238" s="136" t="s">
        <v>97</v>
      </c>
      <c r="G238" s="135" t="str">
        <f>VLOOKUP(Table1432[[#This Row],[NUTS II 2011]],Table1634[],2,FALSE)</f>
        <v>11</v>
      </c>
      <c r="H238" s="131" t="s">
        <v>97</v>
      </c>
      <c r="I238" s="135" t="str">
        <f>VLOOKUP(Table1432[[#This Row],[NUTS II 2013]],Table162436[],2,FALSE)</f>
        <v>Norte_NUT2013</v>
      </c>
      <c r="J238" s="136" t="s">
        <v>6525</v>
      </c>
      <c r="K238" s="135" t="str">
        <f>VLOOKUP(Table1432[[#This Row],[NUTS III 2011]],Table1735[],2,FALSE)</f>
        <v>113</v>
      </c>
      <c r="L238" s="131" t="s">
        <v>6539</v>
      </c>
      <c r="M238" s="135" t="str">
        <f>VLOOKUP(Table1432[[#This Row],[NUTS III 2013]],Table172537[],2,FALSE)</f>
        <v>11A</v>
      </c>
      <c r="N238" s="137">
        <v>964</v>
      </c>
      <c r="O238" s="138">
        <v>3.78</v>
      </c>
      <c r="P238" s="139">
        <v>1</v>
      </c>
      <c r="Q238" s="140">
        <v>5</v>
      </c>
      <c r="R238" s="141" t="str">
        <f>CONCATENATE("010.01.04.05/2021/",Table1432[[#This Row],[CodINE Mun2011]])</f>
        <v>010.01.04.05/2021/1314</v>
      </c>
    </row>
    <row r="239" spans="1:18" ht="38.25" x14ac:dyDescent="0.25">
      <c r="A239" s="132" t="s">
        <v>472</v>
      </c>
      <c r="B239" s="133" t="s">
        <v>471</v>
      </c>
      <c r="C239" s="130" t="s">
        <v>6961</v>
      </c>
      <c r="D239" s="134" t="s">
        <v>6490</v>
      </c>
      <c r="E239" s="135" t="str">
        <f>VLOOKUP(Table1432[[#This Row],[NUTS I]],Table1533[],2,FALSE)</f>
        <v>1</v>
      </c>
      <c r="F239" s="136" t="s">
        <v>449</v>
      </c>
      <c r="G239" s="135" t="str">
        <f>VLOOKUP(Table1432[[#This Row],[NUTS II 2011]],Table1634[],2,FALSE)</f>
        <v>15</v>
      </c>
      <c r="H239" s="131" t="s">
        <v>449</v>
      </c>
      <c r="I239" s="135" t="str">
        <f>VLOOKUP(Table1432[[#This Row],[NUTS II 2013]],Table162436[],2,FALSE)</f>
        <v>Algarve_NUT2013</v>
      </c>
      <c r="J239" s="136" t="s">
        <v>449</v>
      </c>
      <c r="K239" s="135">
        <f>VLOOKUP(Table1432[[#This Row],[NUTS III 2011]],Table1735[],2,FALSE)</f>
        <v>150</v>
      </c>
      <c r="L239" s="134" t="s">
        <v>449</v>
      </c>
      <c r="M239" s="135">
        <f>VLOOKUP(Table1432[[#This Row],[NUTS III 2013]],Table172537[],2,FALSE)</f>
        <v>150</v>
      </c>
      <c r="N239" s="137">
        <v>1607</v>
      </c>
      <c r="O239" s="138">
        <v>4.67</v>
      </c>
      <c r="P239" s="139">
        <v>0</v>
      </c>
      <c r="Q239" s="140">
        <v>0</v>
      </c>
      <c r="R239" s="141" t="str">
        <f>CONCATENATE("010.01.04.05/2021/",Table1432[[#This Row],[CodINE Mun2011]])</f>
        <v>010.01.04.05/2021/0812</v>
      </c>
    </row>
    <row r="240" spans="1:18" ht="38.25" x14ac:dyDescent="0.25">
      <c r="A240" s="145" t="s">
        <v>178</v>
      </c>
      <c r="B240" s="133" t="s">
        <v>53</v>
      </c>
      <c r="C240" s="130" t="s">
        <v>6962</v>
      </c>
      <c r="D240" s="134" t="s">
        <v>6490</v>
      </c>
      <c r="E240" s="135" t="str">
        <f>VLOOKUP(Table1432[[#This Row],[NUTS I]],Table1533[],2,FALSE)</f>
        <v>1</v>
      </c>
      <c r="F240" s="136" t="s">
        <v>97</v>
      </c>
      <c r="G240" s="135" t="str">
        <f>VLOOKUP(Table1432[[#This Row],[NUTS II 2011]],Table1634[],2,FALSE)</f>
        <v>11</v>
      </c>
      <c r="H240" s="131" t="s">
        <v>97</v>
      </c>
      <c r="I240" s="135" t="str">
        <f>VLOOKUP(Table1432[[#This Row],[NUTS II 2013]],Table162436[],2,FALSE)</f>
        <v>Norte_NUT2013</v>
      </c>
      <c r="J240" s="136" t="s">
        <v>6575</v>
      </c>
      <c r="K240" s="135" t="str">
        <f>VLOOKUP(Table1432[[#This Row],[NUTS III 2011]],Table1735[],2,FALSE)</f>
        <v>116</v>
      </c>
      <c r="L240" s="131" t="s">
        <v>6539</v>
      </c>
      <c r="M240" s="135" t="str">
        <f>VLOOKUP(Table1432[[#This Row],[NUTS III 2013]],Table172537[],2,FALSE)</f>
        <v>11A</v>
      </c>
      <c r="N240" s="137">
        <v>1217</v>
      </c>
      <c r="O240" s="138">
        <v>4.29</v>
      </c>
      <c r="P240" s="139">
        <v>0</v>
      </c>
      <c r="Q240" s="146">
        <v>0</v>
      </c>
      <c r="R240" s="141" t="str">
        <f>CONCATENATE("010.01.04.05/2021/",Table1432[[#This Row],[CodINE Mun2011]])</f>
        <v>010.01.04.05/2021/0116</v>
      </c>
    </row>
    <row r="241" spans="1:18" ht="38.25" x14ac:dyDescent="0.25">
      <c r="A241" s="145" t="s">
        <v>179</v>
      </c>
      <c r="B241" s="133" t="s">
        <v>6963</v>
      </c>
      <c r="C241" s="130" t="s">
        <v>6964</v>
      </c>
      <c r="D241" s="134" t="s">
        <v>6490</v>
      </c>
      <c r="E241" s="135" t="str">
        <f>VLOOKUP(Table1432[[#This Row],[NUTS I]],Table1533[],2,FALSE)</f>
        <v>1</v>
      </c>
      <c r="F241" s="136" t="s">
        <v>97</v>
      </c>
      <c r="G241" s="135" t="str">
        <f>VLOOKUP(Table1432[[#This Row],[NUTS II 2011]],Table1634[],2,FALSE)</f>
        <v>11</v>
      </c>
      <c r="H241" s="131" t="s">
        <v>97</v>
      </c>
      <c r="I241" s="135" t="str">
        <f>VLOOKUP(Table1432[[#This Row],[NUTS II 2013]],Table162436[],2,FALSE)</f>
        <v>Norte_NUT2013</v>
      </c>
      <c r="J241" s="136" t="s">
        <v>6567</v>
      </c>
      <c r="K241" s="135" t="str">
        <f>VLOOKUP(Table1432[[#This Row],[NUTS III 2011]],Table1735[],2,FALSE)</f>
        <v>117</v>
      </c>
      <c r="L241" s="134" t="s">
        <v>6567</v>
      </c>
      <c r="M241" s="135" t="str">
        <f>VLOOKUP(Table1432[[#This Row],[NUTS III 2013]],Table172537[],2,FALSE)</f>
        <v>11D</v>
      </c>
      <c r="N241" s="137">
        <v>777</v>
      </c>
      <c r="O241" s="138">
        <v>3.23</v>
      </c>
      <c r="P241" s="139">
        <v>3</v>
      </c>
      <c r="Q241" s="146">
        <v>7</v>
      </c>
      <c r="R241" s="141" t="str">
        <f>CONCATENATE("010.01.04.05/2021/",Table1432[[#This Row],[CodINE Mun2011]])</f>
        <v>010.01.04.05/2021/1815</v>
      </c>
    </row>
    <row r="242" spans="1:18" ht="38.25" x14ac:dyDescent="0.25">
      <c r="A242" s="132" t="s">
        <v>309</v>
      </c>
      <c r="B242" s="133" t="s">
        <v>6965</v>
      </c>
      <c r="C242" s="130" t="s">
        <v>6966</v>
      </c>
      <c r="D242" s="134" t="s">
        <v>6490</v>
      </c>
      <c r="E242" s="135" t="str">
        <f>VLOOKUP(Table1432[[#This Row],[NUTS I]],Table1533[],2,FALSE)</f>
        <v>1</v>
      </c>
      <c r="F242" s="136" t="s">
        <v>214</v>
      </c>
      <c r="G242" s="135" t="str">
        <f>VLOOKUP(Table1432[[#This Row],[NUTS II 2011]],Table1634[],2,FALSE)</f>
        <v>16</v>
      </c>
      <c r="H242" s="134" t="s">
        <v>214</v>
      </c>
      <c r="I242" s="135" t="str">
        <f>VLOOKUP(Table1432[[#This Row],[NUTS II 2013]],Table162436[],2,FALSE)</f>
        <v>Centro_NUT2013</v>
      </c>
      <c r="J242" s="136" t="s">
        <v>6508</v>
      </c>
      <c r="K242" s="135" t="str">
        <f>VLOOKUP(Table1432[[#This Row],[NUTS III 2011]],Table1735[],2,FALSE)</f>
        <v>165</v>
      </c>
      <c r="L242" s="131" t="s">
        <v>6509</v>
      </c>
      <c r="M242" s="135" t="str">
        <f>VLOOKUP(Table1432[[#This Row],[NUTS III 2013]],Table172537[],2,FALSE)</f>
        <v>16G</v>
      </c>
      <c r="N242" s="137">
        <v>1009</v>
      </c>
      <c r="O242" s="138">
        <v>3.43</v>
      </c>
      <c r="P242" s="139">
        <v>0</v>
      </c>
      <c r="Q242" s="140">
        <v>0</v>
      </c>
      <c r="R242" s="141" t="str">
        <f>CONCATENATE("010.01.04.05/2021/",Table1432[[#This Row],[CodINE Mun2011]])</f>
        <v>010.01.04.05/2021/1816</v>
      </c>
    </row>
    <row r="243" spans="1:18" ht="38.25" x14ac:dyDescent="0.25">
      <c r="A243" s="145" t="s">
        <v>497</v>
      </c>
      <c r="B243" s="133" t="s">
        <v>6967</v>
      </c>
      <c r="C243" s="130" t="s">
        <v>6968</v>
      </c>
      <c r="D243" s="131" t="s">
        <v>6501</v>
      </c>
      <c r="E243" s="148" t="str">
        <f>VLOOKUP(Table1432[[#This Row],[NUTS I]],Table1533[],2,FALSE)</f>
        <v>2</v>
      </c>
      <c r="F243" s="136" t="s">
        <v>6501</v>
      </c>
      <c r="G243" s="135" t="str">
        <f>VLOOKUP(Table1432[[#This Row],[NUTS II 2011]],Table1634[],2,FALSE)</f>
        <v>20</v>
      </c>
      <c r="H243" s="134" t="s">
        <v>6501</v>
      </c>
      <c r="I243" s="135" t="str">
        <f>VLOOKUP(Table1432[[#This Row],[NUTS II 2013]],Table162436[],2,FALSE)</f>
        <v>Açores</v>
      </c>
      <c r="J243" s="136" t="s">
        <v>6501</v>
      </c>
      <c r="K243" s="135" t="str">
        <f>VLOOKUP(Table1432[[#This Row],[NUTS III 2011]],Table1735[],2,FALSE)</f>
        <v>200</v>
      </c>
      <c r="L243" s="136" t="s">
        <v>6501</v>
      </c>
      <c r="M243" s="135" t="str">
        <f>VLOOKUP(Table1432[[#This Row],[NUTS III 2013]],Table172537[],2,FALSE)</f>
        <v>200</v>
      </c>
      <c r="N243" s="137">
        <v>877</v>
      </c>
      <c r="O243" s="138">
        <v>3.95</v>
      </c>
      <c r="P243" s="139">
        <v>0</v>
      </c>
      <c r="Q243" s="146">
        <v>0</v>
      </c>
      <c r="R243" s="141" t="str">
        <f>CONCATENATE("010.01.04.05/2021/",Table1432[[#This Row],[CodINE Mun2011]])</f>
        <v>010.01.04.05/2021/4603</v>
      </c>
    </row>
    <row r="244" spans="1:18" ht="38.25" x14ac:dyDescent="0.25">
      <c r="A244" s="145" t="s">
        <v>512</v>
      </c>
      <c r="B244" s="133" t="s">
        <v>6969</v>
      </c>
      <c r="C244" s="130" t="s">
        <v>6970</v>
      </c>
      <c r="D244" s="131" t="s">
        <v>6510</v>
      </c>
      <c r="E244" s="148" t="str">
        <f>VLOOKUP(Table1432[[#This Row],[NUTS I]],Table1533[],2,FALSE)</f>
        <v>3</v>
      </c>
      <c r="F244" s="136" t="s">
        <v>6510</v>
      </c>
      <c r="G244" s="135" t="str">
        <f>VLOOKUP(Table1432[[#This Row],[NUTS II 2011]],Table1634[],2,FALSE)</f>
        <v>30</v>
      </c>
      <c r="H244" s="134" t="s">
        <v>6510</v>
      </c>
      <c r="I244" s="135" t="str">
        <f>VLOOKUP(Table1432[[#This Row],[NUTS II 2013]],Table162436[],2,FALSE)</f>
        <v>Madeira</v>
      </c>
      <c r="J244" s="136" t="s">
        <v>6510</v>
      </c>
      <c r="K244" s="135" t="str">
        <f>VLOOKUP(Table1432[[#This Row],[NUTS III 2011]],Table1735[],2,FALSE)</f>
        <v>300</v>
      </c>
      <c r="L244" s="136" t="s">
        <v>6510</v>
      </c>
      <c r="M244" s="135" t="str">
        <f>VLOOKUP(Table1432[[#This Row],[NUTS III 2013]],Table172537[],2,FALSE)</f>
        <v>300</v>
      </c>
      <c r="N244" s="137">
        <v>1565</v>
      </c>
      <c r="O244" s="138">
        <v>6.15</v>
      </c>
      <c r="P244" s="139">
        <v>0</v>
      </c>
      <c r="Q244" s="146">
        <v>0</v>
      </c>
      <c r="R244" s="141" t="str">
        <f>CONCATENATE("010.01.04.05/2021/",Table1432[[#This Row],[CodINE Mun2011]])</f>
        <v>010.01.04.05/2021/3110</v>
      </c>
    </row>
    <row r="245" spans="1:18" ht="38.25" x14ac:dyDescent="0.25">
      <c r="A245" s="145" t="s">
        <v>376</v>
      </c>
      <c r="B245" s="133" t="s">
        <v>6971</v>
      </c>
      <c r="C245" s="130" t="s">
        <v>6972</v>
      </c>
      <c r="D245" s="134" t="s">
        <v>6490</v>
      </c>
      <c r="E245" s="135" t="str">
        <f>VLOOKUP(Table1432[[#This Row],[NUTS I]],Table1533[],2,FALSE)</f>
        <v>1</v>
      </c>
      <c r="F245" s="136" t="s">
        <v>214</v>
      </c>
      <c r="G245" s="135" t="str">
        <f>VLOOKUP(Table1432[[#This Row],[NUTS II 2011]],Table1634[],2,FALSE)</f>
        <v>16</v>
      </c>
      <c r="H245" s="134" t="s">
        <v>214</v>
      </c>
      <c r="I245" s="135" t="str">
        <f>VLOOKUP(Table1432[[#This Row],[NUTS II 2013]],Table162436[],2,FALSE)</f>
        <v>Centro_NUT2013</v>
      </c>
      <c r="J245" s="136" t="s">
        <v>6491</v>
      </c>
      <c r="K245" s="135" t="str">
        <f>VLOOKUP(Table1432[[#This Row],[NUTS III 2011]],Table1735[],2,FALSE)</f>
        <v>16C</v>
      </c>
      <c r="L245" s="134" t="s">
        <v>6491</v>
      </c>
      <c r="M245" s="135" t="str">
        <f>VLOOKUP(Table1432[[#This Row],[NUTS III 2013]],Table172537[],2,FALSE)</f>
        <v>16I</v>
      </c>
      <c r="N245" s="137">
        <v>697</v>
      </c>
      <c r="O245" s="138">
        <v>3.67</v>
      </c>
      <c r="P245" s="139">
        <v>0</v>
      </c>
      <c r="Q245" s="146">
        <v>0</v>
      </c>
      <c r="R245" s="141" t="str">
        <f>CONCATENATE("010.01.04.05/2021/",Table1432[[#This Row],[CodINE Mun2011]])</f>
        <v>010.01.04.05/2021/1417</v>
      </c>
    </row>
    <row r="246" spans="1:18" ht="38.25" x14ac:dyDescent="0.25">
      <c r="A246" s="145" t="s">
        <v>310</v>
      </c>
      <c r="B246" s="133" t="s">
        <v>6973</v>
      </c>
      <c r="C246" s="130" t="s">
        <v>6974</v>
      </c>
      <c r="D246" s="134" t="s">
        <v>6490</v>
      </c>
      <c r="E246" s="135" t="str">
        <f>VLOOKUP(Table1432[[#This Row],[NUTS I]],Table1533[],2,FALSE)</f>
        <v>1</v>
      </c>
      <c r="F246" s="136" t="s">
        <v>214</v>
      </c>
      <c r="G246" s="135" t="str">
        <f>VLOOKUP(Table1432[[#This Row],[NUTS II 2011]],Table1634[],2,FALSE)</f>
        <v>16</v>
      </c>
      <c r="H246" s="134" t="s">
        <v>214</v>
      </c>
      <c r="I246" s="135" t="str">
        <f>VLOOKUP(Table1432[[#This Row],[NUTS II 2013]],Table162436[],2,FALSE)</f>
        <v>Centro_NUT2013</v>
      </c>
      <c r="J246" s="136" t="s">
        <v>6508</v>
      </c>
      <c r="K246" s="135" t="str">
        <f>VLOOKUP(Table1432[[#This Row],[NUTS III 2011]],Table1735[],2,FALSE)</f>
        <v>165</v>
      </c>
      <c r="L246" s="131" t="s">
        <v>6509</v>
      </c>
      <c r="M246" s="135" t="str">
        <f>VLOOKUP(Table1432[[#This Row],[NUTS III 2013]],Table172537[],2,FALSE)</f>
        <v>16G</v>
      </c>
      <c r="N246" s="137">
        <v>1009</v>
      </c>
      <c r="O246" s="138">
        <v>2.2200000000000002</v>
      </c>
      <c r="P246" s="139">
        <v>1</v>
      </c>
      <c r="Q246" s="146">
        <v>20</v>
      </c>
      <c r="R246" s="141" t="str">
        <f>CONCATENATE("010.01.04.05/2021/",Table1432[[#This Row],[CodINE Mun2011]])</f>
        <v>010.01.04.05/2021/1817</v>
      </c>
    </row>
    <row r="247" spans="1:18" ht="38.25" x14ac:dyDescent="0.25">
      <c r="A247" s="145" t="s">
        <v>312</v>
      </c>
      <c r="B247" s="133" t="s">
        <v>311</v>
      </c>
      <c r="C247" s="130" t="s">
        <v>6975</v>
      </c>
      <c r="D247" s="134" t="s">
        <v>6490</v>
      </c>
      <c r="E247" s="135" t="str">
        <f>VLOOKUP(Table1432[[#This Row],[NUTS I]],Table1533[],2,FALSE)</f>
        <v>1</v>
      </c>
      <c r="F247" s="136" t="s">
        <v>214</v>
      </c>
      <c r="G247" s="135" t="str">
        <f>VLOOKUP(Table1432[[#This Row],[NUTS II 2011]],Table1634[],2,FALSE)</f>
        <v>16</v>
      </c>
      <c r="H247" s="134" t="s">
        <v>214</v>
      </c>
      <c r="I247" s="135" t="str">
        <f>VLOOKUP(Table1432[[#This Row],[NUTS II 2013]],Table162436[],2,FALSE)</f>
        <v>Centro_NUT2013</v>
      </c>
      <c r="J247" s="136" t="s">
        <v>6625</v>
      </c>
      <c r="K247" s="135" t="str">
        <f>VLOOKUP(Table1432[[#This Row],[NUTS III 2011]],Table1735[],2,FALSE)</f>
        <v>167</v>
      </c>
      <c r="L247" s="131" t="s">
        <v>6559</v>
      </c>
      <c r="M247" s="135" t="str">
        <f>VLOOKUP(Table1432[[#This Row],[NUTS III 2013]],Table172537[],2,FALSE)</f>
        <v>16J</v>
      </c>
      <c r="N247" s="137">
        <v>730</v>
      </c>
      <c r="O247" s="138">
        <v>2.63</v>
      </c>
      <c r="P247" s="139">
        <v>12</v>
      </c>
      <c r="Q247" s="146">
        <v>47</v>
      </c>
      <c r="R247" s="141" t="str">
        <f>CONCATENATE("010.01.04.05/2021/",Table1432[[#This Row],[CodINE Mun2011]])</f>
        <v>010.01.04.05/2021/0912</v>
      </c>
    </row>
    <row r="248" spans="1:18" ht="38.25" x14ac:dyDescent="0.25">
      <c r="A248" s="132" t="s">
        <v>377</v>
      </c>
      <c r="B248" s="133" t="s">
        <v>6976</v>
      </c>
      <c r="C248" s="130" t="s">
        <v>6977</v>
      </c>
      <c r="D248" s="134" t="s">
        <v>6490</v>
      </c>
      <c r="E248" s="135" t="str">
        <f>VLOOKUP(Table1432[[#This Row],[NUTS I]],Table1533[],2,FALSE)</f>
        <v>1</v>
      </c>
      <c r="F248" s="136" t="s">
        <v>359</v>
      </c>
      <c r="G248" s="135" t="str">
        <f>VLOOKUP(Table1432[[#This Row],[NUTS II 2011]],Table1634[],2,FALSE)</f>
        <v>17</v>
      </c>
      <c r="H248" s="131" t="s">
        <v>6512</v>
      </c>
      <c r="I248" s="135" t="str">
        <f>VLOOKUP(Table1432[[#This Row],[NUTS II 2013]],Table162436[],2,FALSE)</f>
        <v>AML</v>
      </c>
      <c r="J248" s="136" t="s">
        <v>6548</v>
      </c>
      <c r="K248" s="135" t="str">
        <f>VLOOKUP(Table1432[[#This Row],[NUTS III 2011]],Table1735[],2,FALSE)</f>
        <v>172</v>
      </c>
      <c r="L248" s="134" t="s">
        <v>6512</v>
      </c>
      <c r="M248" s="135" t="str">
        <f>VLOOKUP(Table1432[[#This Row],[NUTS III 2013]],Table172537[],2,FALSE)</f>
        <v>170</v>
      </c>
      <c r="N248" s="137">
        <v>1786</v>
      </c>
      <c r="O248" s="138">
        <v>6.67</v>
      </c>
      <c r="P248" s="139">
        <v>3</v>
      </c>
      <c r="Q248" s="140">
        <v>526</v>
      </c>
      <c r="R248" s="141" t="str">
        <f>CONCATENATE("010.01.04.05/2021/",Table1432[[#This Row],[CodINE Mun2011]])</f>
        <v>010.01.04.05/2021/1510</v>
      </c>
    </row>
    <row r="249" spans="1:18" ht="38.25" x14ac:dyDescent="0.25">
      <c r="A249" s="132" t="s">
        <v>180</v>
      </c>
      <c r="B249" s="133" t="s">
        <v>6978</v>
      </c>
      <c r="C249" s="130" t="s">
        <v>6979</v>
      </c>
      <c r="D249" s="134" t="s">
        <v>6490</v>
      </c>
      <c r="E249" s="135" t="str">
        <f>VLOOKUP(Table1432[[#This Row],[NUTS I]],Table1533[],2,FALSE)</f>
        <v>1</v>
      </c>
      <c r="F249" s="136" t="s">
        <v>97</v>
      </c>
      <c r="G249" s="135" t="str">
        <f>VLOOKUP(Table1432[[#This Row],[NUTS II 2011]],Table1634[],2,FALSE)</f>
        <v>11</v>
      </c>
      <c r="H249" s="131" t="s">
        <v>97</v>
      </c>
      <c r="I249" s="135" t="str">
        <f>VLOOKUP(Table1432[[#This Row],[NUTS II 2013]],Table162436[],2,FALSE)</f>
        <v>Norte_NUT2013</v>
      </c>
      <c r="J249" s="136" t="s">
        <v>6567</v>
      </c>
      <c r="K249" s="135" t="str">
        <f>VLOOKUP(Table1432[[#This Row],[NUTS III 2011]],Table1735[],2,FALSE)</f>
        <v>117</v>
      </c>
      <c r="L249" s="134" t="s">
        <v>6567</v>
      </c>
      <c r="M249" s="135" t="str">
        <f>VLOOKUP(Table1432[[#This Row],[NUTS III 2013]],Table172537[],2,FALSE)</f>
        <v>11D</v>
      </c>
      <c r="N249" s="137">
        <v>777</v>
      </c>
      <c r="O249" s="138">
        <v>3.23</v>
      </c>
      <c r="P249" s="139">
        <v>0</v>
      </c>
      <c r="Q249" s="140">
        <v>0</v>
      </c>
      <c r="R249" s="141" t="str">
        <f>CONCATENATE("010.01.04.05/2021/",Table1432[[#This Row],[CodINE Mun2011]])</f>
        <v>010.01.04.05/2021/1818</v>
      </c>
    </row>
    <row r="250" spans="1:18" ht="38.25" x14ac:dyDescent="0.25">
      <c r="A250" s="132" t="s">
        <v>439</v>
      </c>
      <c r="B250" s="133" t="s">
        <v>69</v>
      </c>
      <c r="C250" s="130" t="s">
        <v>6980</v>
      </c>
      <c r="D250" s="134" t="s">
        <v>6490</v>
      </c>
      <c r="E250" s="135" t="str">
        <f>VLOOKUP(Table1432[[#This Row],[NUTS I]],Table1533[],2,FALSE)</f>
        <v>1</v>
      </c>
      <c r="F250" s="136" t="s">
        <v>387</v>
      </c>
      <c r="G250" s="135" t="str">
        <f>VLOOKUP(Table1432[[#This Row],[NUTS II 2011]],Table1634[],2,FALSE)</f>
        <v>18</v>
      </c>
      <c r="H250" s="131" t="s">
        <v>387</v>
      </c>
      <c r="I250" s="135" t="str">
        <f>VLOOKUP(Table1432[[#This Row],[NUTS II 2013]],Table162436[],2,FALSE)</f>
        <v>Alentejo_NUT2013</v>
      </c>
      <c r="J250" s="136" t="s">
        <v>6532</v>
      </c>
      <c r="K250" s="135" t="str">
        <f>VLOOKUP(Table1432[[#This Row],[NUTS III 2011]],Table1735[],2,FALSE)</f>
        <v>184</v>
      </c>
      <c r="L250" s="134" t="s">
        <v>6532</v>
      </c>
      <c r="M250" s="135" t="str">
        <f>VLOOKUP(Table1432[[#This Row],[NUTS III 2013]],Table172537[],2,FALSE)</f>
        <v>184</v>
      </c>
      <c r="N250" s="137">
        <v>656</v>
      </c>
      <c r="O250" s="138">
        <v>3.88</v>
      </c>
      <c r="P250" s="139">
        <v>9</v>
      </c>
      <c r="Q250" s="140">
        <v>111</v>
      </c>
      <c r="R250" s="141" t="str">
        <f>CONCATENATE("010.01.04.05/2021/",Table1432[[#This Row],[CodINE Mun2011]])</f>
        <v>010.01.04.05/2021/0213</v>
      </c>
    </row>
    <row r="251" spans="1:18" ht="38.25" x14ac:dyDescent="0.25">
      <c r="A251" s="132" t="s">
        <v>314</v>
      </c>
      <c r="B251" s="133" t="s">
        <v>313</v>
      </c>
      <c r="C251" s="130" t="s">
        <v>6981</v>
      </c>
      <c r="D251" s="134" t="s">
        <v>6490</v>
      </c>
      <c r="E251" s="135" t="str">
        <f>VLOOKUP(Table1432[[#This Row],[NUTS I]],Table1533[],2,FALSE)</f>
        <v>1</v>
      </c>
      <c r="F251" s="136" t="s">
        <v>214</v>
      </c>
      <c r="G251" s="135" t="str">
        <f>VLOOKUP(Table1432[[#This Row],[NUTS II 2011]],Table1634[],2,FALSE)</f>
        <v>16</v>
      </c>
      <c r="H251" s="134" t="s">
        <v>214</v>
      </c>
      <c r="I251" s="135" t="str">
        <f>VLOOKUP(Table1432[[#This Row],[NUTS II 2013]],Table162436[],2,FALSE)</f>
        <v>Centro_NUT2013</v>
      </c>
      <c r="J251" s="136" t="s">
        <v>6613</v>
      </c>
      <c r="K251" s="135" t="str">
        <f>VLOOKUP(Table1432[[#This Row],[NUTS III 2011]],Table1735[],2,FALSE)</f>
        <v>166</v>
      </c>
      <c r="L251" s="134" t="s">
        <v>6491</v>
      </c>
      <c r="M251" s="135" t="str">
        <f>VLOOKUP(Table1432[[#This Row],[NUTS III 2013]],Table172537[],2,FALSE)</f>
        <v>16I</v>
      </c>
      <c r="N251" s="137">
        <v>697</v>
      </c>
      <c r="O251" s="138">
        <v>2.97</v>
      </c>
      <c r="P251" s="139">
        <v>0</v>
      </c>
      <c r="Q251" s="140">
        <v>0</v>
      </c>
      <c r="R251" s="141" t="str">
        <f>CONCATENATE("010.01.04.05/2021/",Table1432[[#This Row],[CodINE Mun2011]])</f>
        <v>010.01.04.05/2021/0509</v>
      </c>
    </row>
    <row r="252" spans="1:18" ht="38.25" x14ac:dyDescent="0.25">
      <c r="A252" s="145" t="s">
        <v>378</v>
      </c>
      <c r="B252" s="133" t="s">
        <v>6982</v>
      </c>
      <c r="C252" s="130" t="s">
        <v>6983</v>
      </c>
      <c r="D252" s="134" t="s">
        <v>6490</v>
      </c>
      <c r="E252" s="135" t="str">
        <f>VLOOKUP(Table1432[[#This Row],[NUTS I]],Table1533[],2,FALSE)</f>
        <v>1</v>
      </c>
      <c r="F252" s="136" t="s">
        <v>359</v>
      </c>
      <c r="G252" s="135" t="str">
        <f>VLOOKUP(Table1432[[#This Row],[NUTS II 2011]],Table1634[],2,FALSE)</f>
        <v>17</v>
      </c>
      <c r="H252" s="131" t="s">
        <v>6512</v>
      </c>
      <c r="I252" s="135" t="str">
        <f>VLOOKUP(Table1432[[#This Row],[NUTS II 2013]],Table162436[],2,FALSE)</f>
        <v>AML</v>
      </c>
      <c r="J252" s="136" t="s">
        <v>6548</v>
      </c>
      <c r="K252" s="135" t="str">
        <f>VLOOKUP(Table1432[[#This Row],[NUTS III 2011]],Table1735[],2,FALSE)</f>
        <v>172</v>
      </c>
      <c r="L252" s="134" t="s">
        <v>6512</v>
      </c>
      <c r="M252" s="135" t="str">
        <f>VLOOKUP(Table1432[[#This Row],[NUTS III 2013]],Table172537[],2,FALSE)</f>
        <v>170</v>
      </c>
      <c r="N252" s="137">
        <v>1668</v>
      </c>
      <c r="O252" s="138">
        <v>5.95</v>
      </c>
      <c r="P252" s="139">
        <v>1</v>
      </c>
      <c r="Q252" s="146">
        <v>20</v>
      </c>
      <c r="R252" s="141" t="str">
        <f>CONCATENATE("010.01.04.05/2021/",Table1432[[#This Row],[CodINE Mun2011]])</f>
        <v>010.01.04.05/2021/1511</v>
      </c>
    </row>
    <row r="253" spans="1:18" ht="38.25" x14ac:dyDescent="0.25">
      <c r="A253" s="132" t="s">
        <v>379</v>
      </c>
      <c r="B253" s="133" t="s">
        <v>6984</v>
      </c>
      <c r="C253" s="130" t="s">
        <v>6985</v>
      </c>
      <c r="D253" s="134" t="s">
        <v>6490</v>
      </c>
      <c r="E253" s="135" t="str">
        <f>VLOOKUP(Table1432[[#This Row],[NUTS I]],Table1533[],2,FALSE)</f>
        <v>1</v>
      </c>
      <c r="F253" s="136" t="s">
        <v>359</v>
      </c>
      <c r="G253" s="135" t="str">
        <f>VLOOKUP(Table1432[[#This Row],[NUTS II 2011]],Table1634[],2,FALSE)</f>
        <v>17</v>
      </c>
      <c r="H253" s="131" t="s">
        <v>6512</v>
      </c>
      <c r="I253" s="135" t="str">
        <f>VLOOKUP(Table1432[[#This Row],[NUTS II 2013]],Table162436[],2,FALSE)</f>
        <v>AML</v>
      </c>
      <c r="J253" s="136" t="s">
        <v>6548</v>
      </c>
      <c r="K253" s="135" t="str">
        <f>VLOOKUP(Table1432[[#This Row],[NUTS III 2011]],Table1735[],2,FALSE)</f>
        <v>172</v>
      </c>
      <c r="L253" s="134" t="s">
        <v>6512</v>
      </c>
      <c r="M253" s="135" t="str">
        <f>VLOOKUP(Table1432[[#This Row],[NUTS III 2013]],Table172537[],2,FALSE)</f>
        <v>170</v>
      </c>
      <c r="N253" s="137">
        <v>1647</v>
      </c>
      <c r="O253" s="138">
        <v>6.67</v>
      </c>
      <c r="P253" s="139">
        <v>8</v>
      </c>
      <c r="Q253" s="140">
        <v>203</v>
      </c>
      <c r="R253" s="141" t="str">
        <f>CONCATENATE("010.01.04.05/2021/",Table1432[[#This Row],[CodINE Mun2011]])</f>
        <v>010.01.04.05/2021/1512</v>
      </c>
    </row>
    <row r="254" spans="1:18" ht="38.25" x14ac:dyDescent="0.25">
      <c r="A254" s="132" t="s">
        <v>315</v>
      </c>
      <c r="B254" s="133" t="s">
        <v>52</v>
      </c>
      <c r="C254" s="130" t="s">
        <v>6986</v>
      </c>
      <c r="D254" s="134" t="s">
        <v>6490</v>
      </c>
      <c r="E254" s="135" t="str">
        <f>VLOOKUP(Table1432[[#This Row],[NUTS I]],Table1533[],2,FALSE)</f>
        <v>1</v>
      </c>
      <c r="F254" s="136" t="s">
        <v>214</v>
      </c>
      <c r="G254" s="135" t="str">
        <f>VLOOKUP(Table1432[[#This Row],[NUTS II 2011]],Table1634[],2,FALSE)</f>
        <v>16</v>
      </c>
      <c r="H254" s="134" t="s">
        <v>214</v>
      </c>
      <c r="I254" s="135" t="str">
        <f>VLOOKUP(Table1432[[#This Row],[NUTS II 2013]],Table162436[],2,FALSE)</f>
        <v>Centro_NUT2013</v>
      </c>
      <c r="J254" s="136" t="s">
        <v>6499</v>
      </c>
      <c r="K254" s="135" t="str">
        <f>VLOOKUP(Table1432[[#This Row],[NUTS III 2011]],Table1735[],2,FALSE)</f>
        <v>161</v>
      </c>
      <c r="L254" s="134" t="s">
        <v>6500</v>
      </c>
      <c r="M254" s="135" t="str">
        <f>VLOOKUP(Table1432[[#This Row],[NUTS III 2013]],Table172537[],2,FALSE)</f>
        <v>16D</v>
      </c>
      <c r="N254" s="137">
        <v>1231</v>
      </c>
      <c r="O254" s="138">
        <v>2.92</v>
      </c>
      <c r="P254" s="139">
        <v>1</v>
      </c>
      <c r="Q254" s="140">
        <v>1</v>
      </c>
      <c r="R254" s="141" t="str">
        <f>CONCATENATE("010.01.04.05/2021/",Table1432[[#This Row],[CodINE Mun2011]])</f>
        <v>010.01.04.05/2021/0117</v>
      </c>
    </row>
    <row r="255" spans="1:18" ht="38.25" x14ac:dyDescent="0.25">
      <c r="A255" s="145" t="s">
        <v>474</v>
      </c>
      <c r="B255" s="133" t="s">
        <v>473</v>
      </c>
      <c r="C255" s="130" t="s">
        <v>6987</v>
      </c>
      <c r="D255" s="134" t="s">
        <v>6490</v>
      </c>
      <c r="E255" s="135" t="str">
        <f>VLOOKUP(Table1432[[#This Row],[NUTS I]],Table1533[],2,FALSE)</f>
        <v>1</v>
      </c>
      <c r="F255" s="136" t="s">
        <v>449</v>
      </c>
      <c r="G255" s="135" t="str">
        <f>VLOOKUP(Table1432[[#This Row],[NUTS II 2011]],Table1634[],2,FALSE)</f>
        <v>15</v>
      </c>
      <c r="H255" s="131" t="s">
        <v>449</v>
      </c>
      <c r="I255" s="135" t="str">
        <f>VLOOKUP(Table1432[[#This Row],[NUTS II 2013]],Table162436[],2,FALSE)</f>
        <v>Algarve_NUT2013</v>
      </c>
      <c r="J255" s="136" t="s">
        <v>449</v>
      </c>
      <c r="K255" s="135">
        <f>VLOOKUP(Table1432[[#This Row],[NUTS III 2011]],Table1735[],2,FALSE)</f>
        <v>150</v>
      </c>
      <c r="L255" s="134" t="s">
        <v>449</v>
      </c>
      <c r="M255" s="135">
        <f>VLOOKUP(Table1432[[#This Row],[NUTS III 2013]],Table172537[],2,FALSE)</f>
        <v>150</v>
      </c>
      <c r="N255" s="137">
        <v>1550</v>
      </c>
      <c r="O255" s="138">
        <v>6.04</v>
      </c>
      <c r="P255" s="139">
        <v>4</v>
      </c>
      <c r="Q255" s="146">
        <v>15</v>
      </c>
      <c r="R255" s="141" t="str">
        <f>CONCATENATE("010.01.04.05/2021/",Table1432[[#This Row],[CodINE Mun2011]])</f>
        <v>010.01.04.05/2021/0813</v>
      </c>
    </row>
    <row r="256" spans="1:18" ht="38.25" x14ac:dyDescent="0.25">
      <c r="A256" s="145" t="s">
        <v>440</v>
      </c>
      <c r="B256" s="133" t="s">
        <v>6988</v>
      </c>
      <c r="C256" s="130" t="s">
        <v>6989</v>
      </c>
      <c r="D256" s="134" t="s">
        <v>6490</v>
      </c>
      <c r="E256" s="135" t="str">
        <f>VLOOKUP(Table1432[[#This Row],[NUTS I]],Table1533[],2,FALSE)</f>
        <v>1</v>
      </c>
      <c r="F256" s="136" t="s">
        <v>387</v>
      </c>
      <c r="G256" s="135" t="str">
        <f>VLOOKUP(Table1432[[#This Row],[NUTS II 2011]],Table1634[],2,FALSE)</f>
        <v>18</v>
      </c>
      <c r="H256" s="131" t="s">
        <v>387</v>
      </c>
      <c r="I256" s="135" t="str">
        <f>VLOOKUP(Table1432[[#This Row],[NUTS II 2013]],Table162436[],2,FALSE)</f>
        <v>Alentejo_NUT2013</v>
      </c>
      <c r="J256" s="136" t="s">
        <v>6504</v>
      </c>
      <c r="K256" s="135" t="str">
        <f>VLOOKUP(Table1432[[#This Row],[NUTS III 2011]],Table1735[],2,FALSE)</f>
        <v>181</v>
      </c>
      <c r="L256" s="134" t="s">
        <v>6504</v>
      </c>
      <c r="M256" s="135" t="str">
        <f>VLOOKUP(Table1432[[#This Row],[NUTS III 2013]],Table172537[],2,FALSE)</f>
        <v>181</v>
      </c>
      <c r="N256" s="137">
        <v>1260</v>
      </c>
      <c r="O256" s="138">
        <v>5.52</v>
      </c>
      <c r="P256" s="139">
        <v>25</v>
      </c>
      <c r="Q256" s="146">
        <v>147</v>
      </c>
      <c r="R256" s="141" t="str">
        <f>CONCATENATE("010.01.04.05/2021/",Table1432[[#This Row],[CodINE Mun2011]])</f>
        <v>010.01.04.05/2021/1513</v>
      </c>
    </row>
    <row r="257" spans="1:18" ht="38.25" x14ac:dyDescent="0.25">
      <c r="A257" s="145" t="s">
        <v>380</v>
      </c>
      <c r="B257" s="133" t="s">
        <v>6990</v>
      </c>
      <c r="C257" s="130" t="s">
        <v>6991</v>
      </c>
      <c r="D257" s="134" t="s">
        <v>6490</v>
      </c>
      <c r="E257" s="135" t="str">
        <f>VLOOKUP(Table1432[[#This Row],[NUTS I]],Table1533[],2,FALSE)</f>
        <v>1</v>
      </c>
      <c r="F257" s="136" t="s">
        <v>359</v>
      </c>
      <c r="G257" s="135" t="str">
        <f>VLOOKUP(Table1432[[#This Row],[NUTS II 2011]],Table1634[],2,FALSE)</f>
        <v>17</v>
      </c>
      <c r="H257" s="131" t="s">
        <v>6512</v>
      </c>
      <c r="I257" s="135" t="str">
        <f>VLOOKUP(Table1432[[#This Row],[NUTS II 2013]],Table162436[],2,FALSE)</f>
        <v>AML</v>
      </c>
      <c r="J257" s="136" t="s">
        <v>6580</v>
      </c>
      <c r="K257" s="135" t="str">
        <f>VLOOKUP(Table1432[[#This Row],[NUTS III 2011]],Table1735[],2,FALSE)</f>
        <v>171</v>
      </c>
      <c r="L257" s="134" t="s">
        <v>6512</v>
      </c>
      <c r="M257" s="135" t="str">
        <f>VLOOKUP(Table1432[[#This Row],[NUTS III 2013]],Table172537[],2,FALSE)</f>
        <v>170</v>
      </c>
      <c r="N257" s="137">
        <v>1751</v>
      </c>
      <c r="O257" s="138">
        <v>7.25</v>
      </c>
      <c r="P257" s="139">
        <v>158</v>
      </c>
      <c r="Q257" s="146">
        <v>238</v>
      </c>
      <c r="R257" s="141" t="str">
        <f>CONCATENATE("010.01.04.05/2021/",Table1432[[#This Row],[CodINE Mun2011]])</f>
        <v>010.01.04.05/2021/1111</v>
      </c>
    </row>
    <row r="258" spans="1:18" ht="38.25" x14ac:dyDescent="0.25">
      <c r="A258" s="132" t="s">
        <v>381</v>
      </c>
      <c r="B258" s="133" t="s">
        <v>6992</v>
      </c>
      <c r="C258" s="130" t="s">
        <v>6993</v>
      </c>
      <c r="D258" s="134" t="s">
        <v>6490</v>
      </c>
      <c r="E258" s="135" t="str">
        <f>VLOOKUP(Table1432[[#This Row],[NUTS I]],Table1533[],2,FALSE)</f>
        <v>1</v>
      </c>
      <c r="F258" s="136" t="s">
        <v>214</v>
      </c>
      <c r="G258" s="135" t="str">
        <f>VLOOKUP(Table1432[[#This Row],[NUTS II 2011]],Table1634[],2,FALSE)</f>
        <v>16</v>
      </c>
      <c r="H258" s="134" t="s">
        <v>214</v>
      </c>
      <c r="I258" s="135" t="str">
        <f>VLOOKUP(Table1432[[#This Row],[NUTS II 2013]],Table162436[],2,FALSE)</f>
        <v>Centro_NUT2013</v>
      </c>
      <c r="J258" s="136" t="s">
        <v>6543</v>
      </c>
      <c r="K258" s="135" t="str">
        <f>VLOOKUP(Table1432[[#This Row],[NUTS III 2011]],Table1735[],2,FALSE)</f>
        <v>16B</v>
      </c>
      <c r="L258" s="131" t="s">
        <v>6543</v>
      </c>
      <c r="M258" s="135" t="str">
        <f>VLOOKUP(Table1432[[#This Row],[NUTS III 2013]],Table172537[],2,FALSE)</f>
        <v>16B</v>
      </c>
      <c r="N258" s="137">
        <v>1250</v>
      </c>
      <c r="O258" s="138">
        <v>4.3600000000000003</v>
      </c>
      <c r="P258" s="139">
        <v>1</v>
      </c>
      <c r="Q258" s="140">
        <v>1</v>
      </c>
      <c r="R258" s="141" t="str">
        <f>CONCATENATE("010.01.04.05/2021/",Table1432[[#This Row],[CodINE Mun2011]])</f>
        <v>010.01.04.05/2021/1112</v>
      </c>
    </row>
    <row r="259" spans="1:18" ht="38.25" x14ac:dyDescent="0.25">
      <c r="A259" s="145" t="s">
        <v>317</v>
      </c>
      <c r="B259" s="133" t="s">
        <v>316</v>
      </c>
      <c r="C259" s="130" t="s">
        <v>6994</v>
      </c>
      <c r="D259" s="134" t="s">
        <v>6490</v>
      </c>
      <c r="E259" s="135" t="str">
        <f>VLOOKUP(Table1432[[#This Row],[NUTS I]],Table1533[],2,FALSE)</f>
        <v>1</v>
      </c>
      <c r="F259" s="136" t="s">
        <v>214</v>
      </c>
      <c r="G259" s="135" t="str">
        <f>VLOOKUP(Table1432[[#This Row],[NUTS II 2011]],Table1634[],2,FALSE)</f>
        <v>16</v>
      </c>
      <c r="H259" s="134" t="s">
        <v>214</v>
      </c>
      <c r="I259" s="135" t="str">
        <f>VLOOKUP(Table1432[[#This Row],[NUTS II 2013]],Table162436[],2,FALSE)</f>
        <v>Centro_NUT2013</v>
      </c>
      <c r="J259" s="136" t="s">
        <v>6537</v>
      </c>
      <c r="K259" s="135" t="str">
        <f>VLOOKUP(Table1432[[#This Row],[NUTS III 2011]],Table1735[],2,FALSE)</f>
        <v>162</v>
      </c>
      <c r="L259" s="134" t="s">
        <v>6596</v>
      </c>
      <c r="M259" s="135" t="str">
        <f>VLOOKUP(Table1432[[#This Row],[NUTS III 2013]],Table172537[],2,FALSE)</f>
        <v>16E</v>
      </c>
      <c r="N259" s="137">
        <v>1051</v>
      </c>
      <c r="O259" s="138">
        <v>3.33</v>
      </c>
      <c r="P259" s="139">
        <v>0</v>
      </c>
      <c r="Q259" s="146">
        <v>0</v>
      </c>
      <c r="R259" s="141" t="str">
        <f>CONCATENATE("010.01.04.05/2021/",Table1432[[#This Row],[CodINE Mun2011]])</f>
        <v>010.01.04.05/2021/0615</v>
      </c>
    </row>
    <row r="260" spans="1:18" ht="38.25" x14ac:dyDescent="0.25">
      <c r="A260" s="145" t="s">
        <v>441</v>
      </c>
      <c r="B260" s="133" t="s">
        <v>6995</v>
      </c>
      <c r="C260" s="130" t="s">
        <v>6996</v>
      </c>
      <c r="D260" s="134" t="s">
        <v>6490</v>
      </c>
      <c r="E260" s="135" t="str">
        <f>VLOOKUP(Table1432[[#This Row],[NUTS I]],Table1533[],2,FALSE)</f>
        <v>1</v>
      </c>
      <c r="F260" s="136" t="s">
        <v>387</v>
      </c>
      <c r="G260" s="135" t="str">
        <f>VLOOKUP(Table1432[[#This Row],[NUTS II 2011]],Table1634[],2,FALSE)</f>
        <v>18</v>
      </c>
      <c r="H260" s="131" t="s">
        <v>387</v>
      </c>
      <c r="I260" s="135" t="str">
        <f>VLOOKUP(Table1432[[#This Row],[NUTS II 2013]],Table162436[],2,FALSE)</f>
        <v>Alentejo_NUT2013</v>
      </c>
      <c r="J260" s="136" t="s">
        <v>6494</v>
      </c>
      <c r="K260" s="135" t="str">
        <f>VLOOKUP(Table1432[[#This Row],[NUTS III 2011]],Table1735[],2,FALSE)</f>
        <v>183</v>
      </c>
      <c r="L260" s="134" t="s">
        <v>6515</v>
      </c>
      <c r="M260" s="135" t="str">
        <f>VLOOKUP(Table1432[[#This Row],[NUTS III 2013]],Table172537[],2,FALSE)</f>
        <v>186</v>
      </c>
      <c r="N260" s="137">
        <v>616</v>
      </c>
      <c r="O260" s="138">
        <v>3.01</v>
      </c>
      <c r="P260" s="139">
        <v>1</v>
      </c>
      <c r="Q260" s="146">
        <v>3</v>
      </c>
      <c r="R260" s="141" t="str">
        <f>CONCATENATE("010.01.04.05/2021/",Table1432[[#This Row],[CodINE Mun2011]])</f>
        <v>010.01.04.05/2021/1215</v>
      </c>
    </row>
    <row r="261" spans="1:18" ht="38.25" x14ac:dyDescent="0.25">
      <c r="A261" s="132" t="s">
        <v>319</v>
      </c>
      <c r="B261" s="133" t="s">
        <v>318</v>
      </c>
      <c r="C261" s="130" t="s">
        <v>6997</v>
      </c>
      <c r="D261" s="134" t="s">
        <v>6490</v>
      </c>
      <c r="E261" s="135" t="str">
        <f>VLOOKUP(Table1432[[#This Row],[NUTS I]],Table1533[],2,FALSE)</f>
        <v>1</v>
      </c>
      <c r="F261" s="136" t="s">
        <v>214</v>
      </c>
      <c r="G261" s="135" t="str">
        <f>VLOOKUP(Table1432[[#This Row],[NUTS II 2011]],Table1634[],2,FALSE)</f>
        <v>16</v>
      </c>
      <c r="H261" s="134" t="s">
        <v>214</v>
      </c>
      <c r="I261" s="135" t="str">
        <f>VLOOKUP(Table1432[[#This Row],[NUTS II 2013]],Table162436[],2,FALSE)</f>
        <v>Centro_NUT2013</v>
      </c>
      <c r="J261" s="136" t="s">
        <v>6604</v>
      </c>
      <c r="K261" s="135" t="str">
        <f>VLOOKUP(Table1432[[#This Row],[NUTS III 2011]],Table1735[],2,FALSE)</f>
        <v>164</v>
      </c>
      <c r="L261" s="134" t="s">
        <v>6596</v>
      </c>
      <c r="M261" s="135" t="str">
        <f>VLOOKUP(Table1432[[#This Row],[NUTS III 2013]],Table172537[],2,FALSE)</f>
        <v>16E</v>
      </c>
      <c r="N261" s="137">
        <v>1051</v>
      </c>
      <c r="O261" s="138">
        <v>2.73</v>
      </c>
      <c r="P261" s="139">
        <v>17</v>
      </c>
      <c r="Q261" s="140">
        <v>20</v>
      </c>
      <c r="R261" s="141" t="str">
        <f>CONCATENATE("010.01.04.05/2021/",Table1432[[#This Row],[CodINE Mun2011]])</f>
        <v>010.01.04.05/2021/0616</v>
      </c>
    </row>
    <row r="262" spans="1:18" ht="38.25" x14ac:dyDescent="0.25">
      <c r="A262" s="145" t="s">
        <v>181</v>
      </c>
      <c r="B262" s="133" t="s">
        <v>6998</v>
      </c>
      <c r="C262" s="130" t="s">
        <v>6999</v>
      </c>
      <c r="D262" s="134" t="s">
        <v>6490</v>
      </c>
      <c r="E262" s="135" t="str">
        <f>VLOOKUP(Table1432[[#This Row],[NUTS I]],Table1533[],2,FALSE)</f>
        <v>1</v>
      </c>
      <c r="F262" s="136" t="s">
        <v>97</v>
      </c>
      <c r="G262" s="135" t="str">
        <f>VLOOKUP(Table1432[[#This Row],[NUTS II 2011]],Table1634[],2,FALSE)</f>
        <v>11</v>
      </c>
      <c r="H262" s="131" t="s">
        <v>97</v>
      </c>
      <c r="I262" s="135" t="str">
        <f>VLOOKUP(Table1432[[#This Row],[NUTS II 2013]],Table162436[],2,FALSE)</f>
        <v>Norte_NUT2013</v>
      </c>
      <c r="J262" s="136" t="s">
        <v>6567</v>
      </c>
      <c r="K262" s="135" t="str">
        <f>VLOOKUP(Table1432[[#This Row],[NUTS III 2011]],Table1735[],2,FALSE)</f>
        <v>117</v>
      </c>
      <c r="L262" s="134" t="s">
        <v>6567</v>
      </c>
      <c r="M262" s="135" t="str">
        <f>VLOOKUP(Table1432[[#This Row],[NUTS III 2013]],Table172537[],2,FALSE)</f>
        <v>11D</v>
      </c>
      <c r="N262" s="137">
        <v>777</v>
      </c>
      <c r="O262" s="138">
        <v>3.23</v>
      </c>
      <c r="P262" s="139">
        <v>13</v>
      </c>
      <c r="Q262" s="146">
        <v>15</v>
      </c>
      <c r="R262" s="141" t="str">
        <f>CONCATENATE("010.01.04.05/2021/",Table1432[[#This Row],[CodINE Mun2011]])</f>
        <v>010.01.04.05/2021/1819</v>
      </c>
    </row>
    <row r="263" spans="1:18" ht="38.25" x14ac:dyDescent="0.25">
      <c r="A263" s="132" t="s">
        <v>182</v>
      </c>
      <c r="B263" s="133" t="s">
        <v>7000</v>
      </c>
      <c r="C263" s="130" t="s">
        <v>7001</v>
      </c>
      <c r="D263" s="134" t="s">
        <v>6490</v>
      </c>
      <c r="E263" s="135" t="str">
        <f>VLOOKUP(Table1432[[#This Row],[NUTS I]],Table1533[],2,FALSE)</f>
        <v>1</v>
      </c>
      <c r="F263" s="136" t="s">
        <v>97</v>
      </c>
      <c r="G263" s="135" t="str">
        <f>VLOOKUP(Table1432[[#This Row],[NUTS II 2011]],Table1634[],2,FALSE)</f>
        <v>11</v>
      </c>
      <c r="H263" s="131" t="s">
        <v>97</v>
      </c>
      <c r="I263" s="135" t="str">
        <f>VLOOKUP(Table1432[[#This Row],[NUTS II 2013]],Table162436[],2,FALSE)</f>
        <v>Norte_NUT2013</v>
      </c>
      <c r="J263" s="136" t="s">
        <v>6567</v>
      </c>
      <c r="K263" s="135" t="str">
        <f>VLOOKUP(Table1432[[#This Row],[NUTS III 2011]],Table1735[],2,FALSE)</f>
        <v>117</v>
      </c>
      <c r="L263" s="134" t="s">
        <v>6567</v>
      </c>
      <c r="M263" s="135" t="str">
        <f>VLOOKUP(Table1432[[#This Row],[NUTS III 2013]],Table172537[],2,FALSE)</f>
        <v>11D</v>
      </c>
      <c r="N263" s="137">
        <v>777</v>
      </c>
      <c r="O263" s="138">
        <v>3.23</v>
      </c>
      <c r="P263" s="139">
        <v>0</v>
      </c>
      <c r="Q263" s="140">
        <v>0</v>
      </c>
      <c r="R263" s="141" t="str">
        <f>CONCATENATE("010.01.04.05/2021/",Table1432[[#This Row],[CodINE Mun2011]])</f>
        <v>010.01.04.05/2021/1820</v>
      </c>
    </row>
    <row r="264" spans="1:18" ht="38.25" x14ac:dyDescent="0.25">
      <c r="A264" s="132" t="s">
        <v>476</v>
      </c>
      <c r="B264" s="133" t="s">
        <v>475</v>
      </c>
      <c r="C264" s="130" t="s">
        <v>7002</v>
      </c>
      <c r="D264" s="134" t="s">
        <v>6490</v>
      </c>
      <c r="E264" s="135" t="str">
        <f>VLOOKUP(Table1432[[#This Row],[NUTS I]],Table1533[],2,FALSE)</f>
        <v>1</v>
      </c>
      <c r="F264" s="136" t="s">
        <v>449</v>
      </c>
      <c r="G264" s="135" t="str">
        <f>VLOOKUP(Table1432[[#This Row],[NUTS II 2011]],Table1634[],2,FALSE)</f>
        <v>15</v>
      </c>
      <c r="H264" s="131" t="s">
        <v>449</v>
      </c>
      <c r="I264" s="135" t="str">
        <f>VLOOKUP(Table1432[[#This Row],[NUTS II 2013]],Table162436[],2,FALSE)</f>
        <v>Algarve_NUT2013</v>
      </c>
      <c r="J264" s="136" t="s">
        <v>449</v>
      </c>
      <c r="K264" s="135">
        <f>VLOOKUP(Table1432[[#This Row],[NUTS III 2011]],Table1735[],2,FALSE)</f>
        <v>150</v>
      </c>
      <c r="L264" s="134" t="s">
        <v>449</v>
      </c>
      <c r="M264" s="135">
        <f>VLOOKUP(Table1432[[#This Row],[NUTS III 2013]],Table172537[],2,FALSE)</f>
        <v>150</v>
      </c>
      <c r="N264" s="137">
        <v>2151</v>
      </c>
      <c r="O264" s="138">
        <v>6.97</v>
      </c>
      <c r="P264" s="139">
        <v>7</v>
      </c>
      <c r="Q264" s="140">
        <v>7</v>
      </c>
      <c r="R264" s="141" t="str">
        <f>CONCATENATE("010.01.04.05/2021/",Table1432[[#This Row],[CodINE Mun2011]])</f>
        <v>010.01.04.05/2021/0814</v>
      </c>
    </row>
    <row r="265" spans="1:18" ht="38.25" x14ac:dyDescent="0.25">
      <c r="A265" s="132" t="s">
        <v>184</v>
      </c>
      <c r="B265" s="133" t="s">
        <v>183</v>
      </c>
      <c r="C265" s="130" t="s">
        <v>7003</v>
      </c>
      <c r="D265" s="134" t="s">
        <v>6490</v>
      </c>
      <c r="E265" s="135" t="str">
        <f>VLOOKUP(Table1432[[#This Row],[NUTS I]],Table1533[],2,FALSE)</f>
        <v>1</v>
      </c>
      <c r="F265" s="136" t="s">
        <v>97</v>
      </c>
      <c r="G265" s="135" t="str">
        <f>VLOOKUP(Table1432[[#This Row],[NUTS II 2011]],Table1634[],2,FALSE)</f>
        <v>11</v>
      </c>
      <c r="H265" s="131" t="s">
        <v>97</v>
      </c>
      <c r="I265" s="135" t="str">
        <f>VLOOKUP(Table1432[[#This Row],[NUTS II 2013]],Table162436[],2,FALSE)</f>
        <v>Norte_NUT2013</v>
      </c>
      <c r="J265" s="136" t="s">
        <v>6557</v>
      </c>
      <c r="K265" s="135" t="str">
        <f>VLOOKUP(Table1432[[#This Row],[NUTS III 2011]],Table1735[],2,FALSE)</f>
        <v>112</v>
      </c>
      <c r="L265" s="131" t="s">
        <v>6557</v>
      </c>
      <c r="M265" s="135" t="str">
        <f>VLOOKUP(Table1432[[#This Row],[NUTS III 2013]],Table172537[],2,FALSE)</f>
        <v>112</v>
      </c>
      <c r="N265" s="137">
        <v>1154</v>
      </c>
      <c r="O265" s="138">
        <v>4.82</v>
      </c>
      <c r="P265" s="139">
        <v>0</v>
      </c>
      <c r="Q265" s="140">
        <v>0</v>
      </c>
      <c r="R265" s="141" t="str">
        <f>CONCATENATE("010.01.04.05/2021/",Table1432[[#This Row],[CodINE Mun2011]])</f>
        <v>010.01.04.05/2021/0310</v>
      </c>
    </row>
    <row r="266" spans="1:18" ht="38.25" x14ac:dyDescent="0.25">
      <c r="A266" s="145" t="s">
        <v>382</v>
      </c>
      <c r="B266" s="133" t="s">
        <v>7004</v>
      </c>
      <c r="C266" s="130" t="s">
        <v>7005</v>
      </c>
      <c r="D266" s="134" t="s">
        <v>6490</v>
      </c>
      <c r="E266" s="135" t="str">
        <f>VLOOKUP(Table1432[[#This Row],[NUTS I]],Table1533[],2,FALSE)</f>
        <v>1</v>
      </c>
      <c r="F266" s="136" t="s">
        <v>214</v>
      </c>
      <c r="G266" s="135" t="str">
        <f>VLOOKUP(Table1432[[#This Row],[NUTS II 2011]],Table1634[],2,FALSE)</f>
        <v>16</v>
      </c>
      <c r="H266" s="134" t="s">
        <v>214</v>
      </c>
      <c r="I266" s="135" t="str">
        <f>VLOOKUP(Table1432[[#This Row],[NUTS II 2013]],Table162436[],2,FALSE)</f>
        <v>Centro_NUT2013</v>
      </c>
      <c r="J266" s="136" t="s">
        <v>6491</v>
      </c>
      <c r="K266" s="135" t="str">
        <f>VLOOKUP(Table1432[[#This Row],[NUTS III 2011]],Table1735[],2,FALSE)</f>
        <v>16C</v>
      </c>
      <c r="L266" s="134" t="s">
        <v>6491</v>
      </c>
      <c r="M266" s="135" t="str">
        <f>VLOOKUP(Table1432[[#This Row],[NUTS III 2013]],Table172537[],2,FALSE)</f>
        <v>16I</v>
      </c>
      <c r="N266" s="137">
        <v>697</v>
      </c>
      <c r="O266" s="138">
        <v>4.2</v>
      </c>
      <c r="P266" s="139">
        <v>3</v>
      </c>
      <c r="Q266" s="146">
        <v>68</v>
      </c>
      <c r="R266" s="141" t="str">
        <f>CONCATENATE("010.01.04.05/2021/",Table1432[[#This Row],[CodINE Mun2011]])</f>
        <v>010.01.04.05/2021/1418</v>
      </c>
    </row>
    <row r="267" spans="1:18" ht="38.25" x14ac:dyDescent="0.25">
      <c r="A267" s="132" t="s">
        <v>320</v>
      </c>
      <c r="B267" s="133" t="s">
        <v>7006</v>
      </c>
      <c r="C267" s="130" t="s">
        <v>7007</v>
      </c>
      <c r="D267" s="134" t="s">
        <v>6490</v>
      </c>
      <c r="E267" s="135" t="str">
        <f>VLOOKUP(Table1432[[#This Row],[NUTS I]],Table1533[],2,FALSE)</f>
        <v>1</v>
      </c>
      <c r="F267" s="136" t="s">
        <v>214</v>
      </c>
      <c r="G267" s="135" t="str">
        <f>VLOOKUP(Table1432[[#This Row],[NUTS II 2011]],Table1634[],2,FALSE)</f>
        <v>16</v>
      </c>
      <c r="H267" s="134" t="s">
        <v>214</v>
      </c>
      <c r="I267" s="135" t="str">
        <f>VLOOKUP(Table1432[[#This Row],[NUTS II 2013]],Table162436[],2,FALSE)</f>
        <v>Centro_NUT2013</v>
      </c>
      <c r="J267" s="136" t="s">
        <v>6508</v>
      </c>
      <c r="K267" s="135" t="str">
        <f>VLOOKUP(Table1432[[#This Row],[NUTS III 2011]],Table1735[],2,FALSE)</f>
        <v>165</v>
      </c>
      <c r="L267" s="131" t="s">
        <v>6509</v>
      </c>
      <c r="M267" s="135" t="str">
        <f>VLOOKUP(Table1432[[#This Row],[NUTS III 2013]],Table172537[],2,FALSE)</f>
        <v>16G</v>
      </c>
      <c r="N267" s="137">
        <v>1009</v>
      </c>
      <c r="O267" s="138">
        <v>3.64</v>
      </c>
      <c r="P267" s="139">
        <v>0</v>
      </c>
      <c r="Q267" s="140">
        <v>0</v>
      </c>
      <c r="R267" s="141" t="str">
        <f>CONCATENATE("010.01.04.05/2021/",Table1432[[#This Row],[CodINE Mun2011]])</f>
        <v>010.01.04.05/2021/1821</v>
      </c>
    </row>
    <row r="268" spans="1:18" ht="38.25" x14ac:dyDescent="0.25">
      <c r="A268" s="145" t="s">
        <v>186</v>
      </c>
      <c r="B268" s="133" t="s">
        <v>185</v>
      </c>
      <c r="C268" s="130" t="s">
        <v>7008</v>
      </c>
      <c r="D268" s="134" t="s">
        <v>6490</v>
      </c>
      <c r="E268" s="135" t="str">
        <f>VLOOKUP(Table1432[[#This Row],[NUTS I]],Table1533[],2,FALSE)</f>
        <v>1</v>
      </c>
      <c r="F268" s="136" t="s">
        <v>97</v>
      </c>
      <c r="G268" s="135" t="str">
        <f>VLOOKUP(Table1432[[#This Row],[NUTS II 2011]],Table1634[],2,FALSE)</f>
        <v>11</v>
      </c>
      <c r="H268" s="131" t="s">
        <v>97</v>
      </c>
      <c r="I268" s="135" t="str">
        <f>VLOOKUP(Table1432[[#This Row],[NUTS II 2013]],Table162436[],2,FALSE)</f>
        <v>Norte_NUT2013</v>
      </c>
      <c r="J268" s="136" t="s">
        <v>6567</v>
      </c>
      <c r="K268" s="135" t="str">
        <f>VLOOKUP(Table1432[[#This Row],[NUTS III 2011]],Table1735[],2,FALSE)</f>
        <v>117</v>
      </c>
      <c r="L268" s="134" t="s">
        <v>6567</v>
      </c>
      <c r="M268" s="135" t="str">
        <f>VLOOKUP(Table1432[[#This Row],[NUTS III 2013]],Table172537[],2,FALSE)</f>
        <v>11D</v>
      </c>
      <c r="N268" s="137">
        <v>777</v>
      </c>
      <c r="O268" s="138">
        <v>3.23</v>
      </c>
      <c r="P268" s="139">
        <v>1</v>
      </c>
      <c r="Q268" s="146">
        <v>15</v>
      </c>
      <c r="R268" s="141" t="str">
        <f>CONCATENATE("010.01.04.05/2021/",Table1432[[#This Row],[CodINE Mun2011]])</f>
        <v>010.01.04.05/2021/0409</v>
      </c>
    </row>
    <row r="269" spans="1:18" ht="38.25" x14ac:dyDescent="0.25">
      <c r="A269" s="132" t="s">
        <v>383</v>
      </c>
      <c r="B269" s="133" t="s">
        <v>7009</v>
      </c>
      <c r="C269" s="130" t="s">
        <v>7010</v>
      </c>
      <c r="D269" s="134" t="s">
        <v>6490</v>
      </c>
      <c r="E269" s="135" t="str">
        <f>VLOOKUP(Table1432[[#This Row],[NUTS I]],Table1533[],2,FALSE)</f>
        <v>1</v>
      </c>
      <c r="F269" s="136" t="s">
        <v>214</v>
      </c>
      <c r="G269" s="135" t="str">
        <f>VLOOKUP(Table1432[[#This Row],[NUTS II 2011]],Table1634[],2,FALSE)</f>
        <v>16</v>
      </c>
      <c r="H269" s="134" t="s">
        <v>214</v>
      </c>
      <c r="I269" s="135" t="str">
        <f>VLOOKUP(Table1432[[#This Row],[NUTS II 2013]],Table162436[],2,FALSE)</f>
        <v>Centro_NUT2013</v>
      </c>
      <c r="J269" s="136" t="s">
        <v>6491</v>
      </c>
      <c r="K269" s="135" t="str">
        <f>VLOOKUP(Table1432[[#This Row],[NUTS III 2011]],Table1735[],2,FALSE)</f>
        <v>16C</v>
      </c>
      <c r="L269" s="134" t="s">
        <v>6491</v>
      </c>
      <c r="M269" s="135" t="str">
        <f>VLOOKUP(Table1432[[#This Row],[NUTS III 2013]],Table172537[],2,FALSE)</f>
        <v>16I</v>
      </c>
      <c r="N269" s="137">
        <v>697</v>
      </c>
      <c r="O269" s="138">
        <v>3.58</v>
      </c>
      <c r="P269" s="139">
        <v>0</v>
      </c>
      <c r="Q269" s="140">
        <v>0</v>
      </c>
      <c r="R269" s="141" t="str">
        <f>CONCATENATE("010.01.04.05/2021/",Table1432[[#This Row],[CodINE Mun2011]])</f>
        <v>010.01.04.05/2021/1419</v>
      </c>
    </row>
    <row r="270" spans="1:18" ht="38.25" x14ac:dyDescent="0.25">
      <c r="A270" s="145" t="s">
        <v>384</v>
      </c>
      <c r="B270" s="133" t="s">
        <v>7011</v>
      </c>
      <c r="C270" s="130" t="s">
        <v>7012</v>
      </c>
      <c r="D270" s="134" t="s">
        <v>6490</v>
      </c>
      <c r="E270" s="135" t="str">
        <f>VLOOKUP(Table1432[[#This Row],[NUTS I]],Table1533[],2,FALSE)</f>
        <v>1</v>
      </c>
      <c r="F270" s="136" t="s">
        <v>214</v>
      </c>
      <c r="G270" s="135" t="str">
        <f>VLOOKUP(Table1432[[#This Row],[NUTS II 2011]],Table1634[],2,FALSE)</f>
        <v>16</v>
      </c>
      <c r="H270" s="134" t="s">
        <v>214</v>
      </c>
      <c r="I270" s="135" t="str">
        <f>VLOOKUP(Table1432[[#This Row],[NUTS II 2013]],Table162436[],2,FALSE)</f>
        <v>Centro_NUT2013</v>
      </c>
      <c r="J270" s="136" t="s">
        <v>6543</v>
      </c>
      <c r="K270" s="135" t="str">
        <f>VLOOKUP(Table1432[[#This Row],[NUTS III 2011]],Table1735[],2,FALSE)</f>
        <v>16B</v>
      </c>
      <c r="L270" s="131" t="s">
        <v>6543</v>
      </c>
      <c r="M270" s="135" t="str">
        <f>VLOOKUP(Table1432[[#This Row],[NUTS III 2013]],Table172537[],2,FALSE)</f>
        <v>16B</v>
      </c>
      <c r="N270" s="137">
        <v>1250</v>
      </c>
      <c r="O270" s="138">
        <v>5.47</v>
      </c>
      <c r="P270" s="139">
        <v>9</v>
      </c>
      <c r="Q270" s="146">
        <v>10</v>
      </c>
      <c r="R270" s="141" t="str">
        <f>CONCATENATE("010.01.04.05/2021/",Table1432[[#This Row],[CodINE Mun2011]])</f>
        <v>010.01.04.05/2021/1113</v>
      </c>
    </row>
    <row r="271" spans="1:18" ht="38.25" x14ac:dyDescent="0.25">
      <c r="A271" s="132" t="s">
        <v>322</v>
      </c>
      <c r="B271" s="133" t="s">
        <v>321</v>
      </c>
      <c r="C271" s="130" t="s">
        <v>7013</v>
      </c>
      <c r="D271" s="134" t="s">
        <v>6490</v>
      </c>
      <c r="E271" s="135" t="str">
        <f>VLOOKUP(Table1432[[#This Row],[NUTS I]],Table1533[],2,FALSE)</f>
        <v>1</v>
      </c>
      <c r="F271" s="136" t="s">
        <v>214</v>
      </c>
      <c r="G271" s="135" t="str">
        <f>VLOOKUP(Table1432[[#This Row],[NUTS II 2011]],Table1634[],2,FALSE)</f>
        <v>16</v>
      </c>
      <c r="H271" s="134" t="s">
        <v>214</v>
      </c>
      <c r="I271" s="135" t="str">
        <f>VLOOKUP(Table1432[[#This Row],[NUTS II 2013]],Table162436[],2,FALSE)</f>
        <v>Centro_NUT2013</v>
      </c>
      <c r="J271" s="136" t="s">
        <v>6549</v>
      </c>
      <c r="K271" s="135" t="str">
        <f>VLOOKUP(Table1432[[#This Row],[NUTS III 2011]],Table1735[],2,FALSE)</f>
        <v>168</v>
      </c>
      <c r="L271" s="131" t="s">
        <v>6559</v>
      </c>
      <c r="M271" s="135" t="str">
        <f>VLOOKUP(Table1432[[#This Row],[NUTS III 2013]],Table172537[],2,FALSE)</f>
        <v>16J</v>
      </c>
      <c r="N271" s="137">
        <v>730</v>
      </c>
      <c r="O271" s="138">
        <v>2.95</v>
      </c>
      <c r="P271" s="139">
        <v>0</v>
      </c>
      <c r="Q271" s="140">
        <v>0</v>
      </c>
      <c r="R271" s="141" t="str">
        <f>CONCATENATE("010.01.04.05/2021/",Table1432[[#This Row],[CodINE Mun2011]])</f>
        <v>010.01.04.05/2021/0913</v>
      </c>
    </row>
    <row r="272" spans="1:18" ht="38.25" x14ac:dyDescent="0.25">
      <c r="A272" s="132" t="s">
        <v>187</v>
      </c>
      <c r="B272" s="133" t="s">
        <v>7014</v>
      </c>
      <c r="C272" s="130" t="s">
        <v>7015</v>
      </c>
      <c r="D272" s="134" t="s">
        <v>6490</v>
      </c>
      <c r="E272" s="135" t="str">
        <f>VLOOKUP(Table1432[[#This Row],[NUTS I]],Table1533[],2,FALSE)</f>
        <v>1</v>
      </c>
      <c r="F272" s="136" t="s">
        <v>97</v>
      </c>
      <c r="G272" s="135" t="str">
        <f>VLOOKUP(Table1432[[#This Row],[NUTS II 2011]],Table1634[],2,FALSE)</f>
        <v>11</v>
      </c>
      <c r="H272" s="131" t="s">
        <v>97</v>
      </c>
      <c r="I272" s="135" t="str">
        <f>VLOOKUP(Table1432[[#This Row],[NUTS II 2013]],Table162436[],2,FALSE)</f>
        <v>Norte_NUT2013</v>
      </c>
      <c r="J272" s="136" t="s">
        <v>6525</v>
      </c>
      <c r="K272" s="135" t="str">
        <f>VLOOKUP(Table1432[[#This Row],[NUTS III 2011]],Table1735[],2,FALSE)</f>
        <v>113</v>
      </c>
      <c r="L272" s="131" t="s">
        <v>6539</v>
      </c>
      <c r="M272" s="135" t="str">
        <f>VLOOKUP(Table1432[[#This Row],[NUTS III 2013]],Table172537[],2,FALSE)</f>
        <v>11A</v>
      </c>
      <c r="N272" s="137">
        <v>1074</v>
      </c>
      <c r="O272" s="138">
        <v>4.5999999999999996</v>
      </c>
      <c r="P272" s="139">
        <v>49</v>
      </c>
      <c r="Q272" s="140">
        <v>121</v>
      </c>
      <c r="R272" s="141" t="str">
        <f>CONCATENATE("010.01.04.05/2021/",Table1432[[#This Row],[CodINE Mun2011]])</f>
        <v>010.01.04.05/2021/1318</v>
      </c>
    </row>
    <row r="273" spans="1:18" ht="38.25" x14ac:dyDescent="0.25">
      <c r="A273" s="145" t="s">
        <v>323</v>
      </c>
      <c r="B273" s="133" t="s">
        <v>51</v>
      </c>
      <c r="C273" s="130" t="s">
        <v>7016</v>
      </c>
      <c r="D273" s="134" t="s">
        <v>6490</v>
      </c>
      <c r="E273" s="135" t="str">
        <f>VLOOKUP(Table1432[[#This Row],[NUTS I]],Table1533[],2,FALSE)</f>
        <v>1</v>
      </c>
      <c r="F273" s="136" t="s">
        <v>214</v>
      </c>
      <c r="G273" s="135" t="str">
        <f>VLOOKUP(Table1432[[#This Row],[NUTS II 2011]],Table1634[],2,FALSE)</f>
        <v>16</v>
      </c>
      <c r="H273" s="134" t="s">
        <v>214</v>
      </c>
      <c r="I273" s="135" t="str">
        <f>VLOOKUP(Table1432[[#This Row],[NUTS II 2013]],Table162436[],2,FALSE)</f>
        <v>Centro_NUT2013</v>
      </c>
      <c r="J273" s="136" t="s">
        <v>6499</v>
      </c>
      <c r="K273" s="135" t="str">
        <f>VLOOKUP(Table1432[[#This Row],[NUTS III 2011]],Table1735[],2,FALSE)</f>
        <v>161</v>
      </c>
      <c r="L273" s="134" t="s">
        <v>6500</v>
      </c>
      <c r="M273" s="135" t="str">
        <f>VLOOKUP(Table1432[[#This Row],[NUTS III 2013]],Table172537[],2,FALSE)</f>
        <v>16D</v>
      </c>
      <c r="N273" s="137">
        <v>1231</v>
      </c>
      <c r="O273" s="138">
        <v>3.67</v>
      </c>
      <c r="P273" s="139">
        <v>4</v>
      </c>
      <c r="Q273" s="146">
        <v>15</v>
      </c>
      <c r="R273" s="141" t="str">
        <f>CONCATENATE("010.01.04.05/2021/",Table1432[[#This Row],[CodINE Mun2011]])</f>
        <v>010.01.04.05/2021/0118</v>
      </c>
    </row>
    <row r="274" spans="1:18" ht="38.25" x14ac:dyDescent="0.25">
      <c r="A274" s="145" t="s">
        <v>188</v>
      </c>
      <c r="B274" s="133" t="s">
        <v>50</v>
      </c>
      <c r="C274" s="130" t="s">
        <v>7017</v>
      </c>
      <c r="D274" s="134" t="s">
        <v>6490</v>
      </c>
      <c r="E274" s="135" t="str">
        <f>VLOOKUP(Table1432[[#This Row],[NUTS I]],Table1533[],2,FALSE)</f>
        <v>1</v>
      </c>
      <c r="F274" s="136" t="s">
        <v>97</v>
      </c>
      <c r="G274" s="135" t="str">
        <f>VLOOKUP(Table1432[[#This Row],[NUTS II 2011]],Table1634[],2,FALSE)</f>
        <v>11</v>
      </c>
      <c r="H274" s="131" t="s">
        <v>97</v>
      </c>
      <c r="I274" s="135" t="str">
        <f>VLOOKUP(Table1432[[#This Row],[NUTS II 2013]],Table162436[],2,FALSE)</f>
        <v>Norte_NUT2013</v>
      </c>
      <c r="J274" s="136" t="s">
        <v>6575</v>
      </c>
      <c r="K274" s="135" t="str">
        <f>VLOOKUP(Table1432[[#This Row],[NUTS III 2011]],Table1735[],2,FALSE)</f>
        <v>116</v>
      </c>
      <c r="L274" s="131" t="s">
        <v>6539</v>
      </c>
      <c r="M274" s="135" t="str">
        <f>VLOOKUP(Table1432[[#This Row],[NUTS III 2013]],Table172537[],2,FALSE)</f>
        <v>11A</v>
      </c>
      <c r="N274" s="137">
        <v>831</v>
      </c>
      <c r="O274" s="138">
        <v>3.34</v>
      </c>
      <c r="P274" s="139">
        <v>3</v>
      </c>
      <c r="Q274" s="146">
        <v>5</v>
      </c>
      <c r="R274" s="141" t="str">
        <f>CONCATENATE("010.01.04.05/2021/",Table1432[[#This Row],[CodINE Mun2011]])</f>
        <v>010.01.04.05/2021/0119</v>
      </c>
    </row>
    <row r="275" spans="1:18" ht="38.25" x14ac:dyDescent="0.25">
      <c r="A275" s="132" t="s">
        <v>189</v>
      </c>
      <c r="B275" s="133" t="s">
        <v>7018</v>
      </c>
      <c r="C275" s="130" t="s">
        <v>7019</v>
      </c>
      <c r="D275" s="134" t="s">
        <v>6490</v>
      </c>
      <c r="E275" s="135" t="str">
        <f>VLOOKUP(Table1432[[#This Row],[NUTS I]],Table1533[],2,FALSE)</f>
        <v>1</v>
      </c>
      <c r="F275" s="136" t="s">
        <v>97</v>
      </c>
      <c r="G275" s="135" t="str">
        <f>VLOOKUP(Table1432[[#This Row],[NUTS II 2011]],Table1634[],2,FALSE)</f>
        <v>11</v>
      </c>
      <c r="H275" s="131" t="s">
        <v>97</v>
      </c>
      <c r="I275" s="135" t="str">
        <f>VLOOKUP(Table1432[[#This Row],[NUTS II 2013]],Table162436[],2,FALSE)</f>
        <v>Norte_NUT2013</v>
      </c>
      <c r="J275" s="136" t="s">
        <v>6595</v>
      </c>
      <c r="K275" s="135" t="str">
        <f>VLOOKUP(Table1432[[#This Row],[NUTS III 2011]],Table1735[],2,FALSE)</f>
        <v>111</v>
      </c>
      <c r="L275" s="134" t="s">
        <v>6521</v>
      </c>
      <c r="M275" s="135" t="str">
        <f>VLOOKUP(Table1432[[#This Row],[NUTS III 2013]],Table172537[],2,FALSE)</f>
        <v>111</v>
      </c>
      <c r="N275" s="137">
        <v>1042</v>
      </c>
      <c r="O275" s="138">
        <v>3.53</v>
      </c>
      <c r="P275" s="139">
        <v>4</v>
      </c>
      <c r="Q275" s="140">
        <v>12</v>
      </c>
      <c r="R275" s="141" t="str">
        <f>CONCATENATE("010.01.04.05/2021/",Table1432[[#This Row],[CodINE Mun2011]])</f>
        <v>010.01.04.05/2021/1608</v>
      </c>
    </row>
    <row r="276" spans="1:18" ht="38.25" x14ac:dyDescent="0.25">
      <c r="A276" s="132" t="s">
        <v>190</v>
      </c>
      <c r="B276" s="133" t="s">
        <v>7020</v>
      </c>
      <c r="C276" s="130" t="s">
        <v>7021</v>
      </c>
      <c r="D276" s="134" t="s">
        <v>6490</v>
      </c>
      <c r="E276" s="135" t="str">
        <f>VLOOKUP(Table1432[[#This Row],[NUTS I]],Table1533[],2,FALSE)</f>
        <v>1</v>
      </c>
      <c r="F276" s="136" t="s">
        <v>97</v>
      </c>
      <c r="G276" s="135" t="str">
        <f>VLOOKUP(Table1432[[#This Row],[NUTS II 2011]],Table1634[],2,FALSE)</f>
        <v>11</v>
      </c>
      <c r="H276" s="131" t="s">
        <v>97</v>
      </c>
      <c r="I276" s="135" t="str">
        <f>VLOOKUP(Table1432[[#This Row],[NUTS II 2013]],Table162436[],2,FALSE)</f>
        <v>Norte_NUT2013</v>
      </c>
      <c r="J276" s="136" t="s">
        <v>6584</v>
      </c>
      <c r="K276" s="135" t="str">
        <f>VLOOKUP(Table1432[[#This Row],[NUTS III 2011]],Table1735[],2,FALSE)</f>
        <v>114</v>
      </c>
      <c r="L276" s="131" t="s">
        <v>6539</v>
      </c>
      <c r="M276" s="135" t="str">
        <f>VLOOKUP(Table1432[[#This Row],[NUTS III 2013]],Table172537[],2,FALSE)</f>
        <v>11A</v>
      </c>
      <c r="N276" s="137">
        <v>1392</v>
      </c>
      <c r="O276" s="138">
        <v>5.43</v>
      </c>
      <c r="P276" s="139">
        <v>137</v>
      </c>
      <c r="Q276" s="140">
        <v>363</v>
      </c>
      <c r="R276" s="141" t="str">
        <f>CONCATENATE("010.01.04.05/2021/",Table1432[[#This Row],[CodINE Mun2011]])</f>
        <v>010.01.04.05/2021/1315</v>
      </c>
    </row>
    <row r="277" spans="1:18" ht="38.25" x14ac:dyDescent="0.25">
      <c r="A277" s="132" t="s">
        <v>191</v>
      </c>
      <c r="B277" s="133" t="s">
        <v>7022</v>
      </c>
      <c r="C277" s="130" t="s">
        <v>7023</v>
      </c>
      <c r="D277" s="134" t="s">
        <v>6490</v>
      </c>
      <c r="E277" s="135" t="str">
        <f>VLOOKUP(Table1432[[#This Row],[NUTS I]],Table1533[],2,FALSE)</f>
        <v>1</v>
      </c>
      <c r="F277" s="136" t="s">
        <v>97</v>
      </c>
      <c r="G277" s="135" t="str">
        <f>VLOOKUP(Table1432[[#This Row],[NUTS II 2011]],Table1634[],2,FALSE)</f>
        <v>11</v>
      </c>
      <c r="H277" s="131" t="s">
        <v>97</v>
      </c>
      <c r="I277" s="135" t="str">
        <f>VLOOKUP(Table1432[[#This Row],[NUTS II 2013]],Table162436[],2,FALSE)</f>
        <v>Norte_NUT2013</v>
      </c>
      <c r="J277" s="136" t="s">
        <v>6519</v>
      </c>
      <c r="K277" s="135" t="str">
        <f>VLOOKUP(Table1432[[#This Row],[NUTS III 2011]],Table1735[],2,FALSE)</f>
        <v>118</v>
      </c>
      <c r="L277" s="131" t="s">
        <v>6528</v>
      </c>
      <c r="M277" s="135" t="str">
        <f>VLOOKUP(Table1432[[#This Row],[NUTS III 2013]],Table172537[],2,FALSE)</f>
        <v>11B</v>
      </c>
      <c r="N277" s="137">
        <v>788</v>
      </c>
      <c r="O277" s="138">
        <v>2.2599999999999998</v>
      </c>
      <c r="P277" s="139">
        <v>0</v>
      </c>
      <c r="Q277" s="140">
        <v>0</v>
      </c>
      <c r="R277" s="141" t="str">
        <f>CONCATENATE("010.01.04.05/2021/",Table1432[[#This Row],[CodINE Mun2011]])</f>
        <v>010.01.04.05/2021/1712</v>
      </c>
    </row>
    <row r="278" spans="1:18" ht="38.25" x14ac:dyDescent="0.25">
      <c r="A278" s="145" t="s">
        <v>498</v>
      </c>
      <c r="B278" s="133" t="s">
        <v>7024</v>
      </c>
      <c r="C278" s="130" t="s">
        <v>7025</v>
      </c>
      <c r="D278" s="131" t="s">
        <v>6501</v>
      </c>
      <c r="E278" s="148" t="str">
        <f>VLOOKUP(Table1432[[#This Row],[NUTS I]],Table1533[],2,FALSE)</f>
        <v>2</v>
      </c>
      <c r="F278" s="136" t="s">
        <v>6501</v>
      </c>
      <c r="G278" s="135" t="str">
        <f>VLOOKUP(Table1432[[#This Row],[NUTS II 2011]],Table1634[],2,FALSE)</f>
        <v>20</v>
      </c>
      <c r="H278" s="134" t="s">
        <v>6501</v>
      </c>
      <c r="I278" s="135" t="str">
        <f>VLOOKUP(Table1432[[#This Row],[NUTS II 2013]],Table162436[],2,FALSE)</f>
        <v>Açores</v>
      </c>
      <c r="J278" s="136" t="s">
        <v>6501</v>
      </c>
      <c r="K278" s="135" t="str">
        <f>VLOOKUP(Table1432[[#This Row],[NUTS III 2011]],Table1735[],2,FALSE)</f>
        <v>200</v>
      </c>
      <c r="L278" s="136" t="s">
        <v>6501</v>
      </c>
      <c r="M278" s="135" t="str">
        <f>VLOOKUP(Table1432[[#This Row],[NUTS III 2013]],Table172537[],2,FALSE)</f>
        <v>200</v>
      </c>
      <c r="N278" s="137">
        <v>877</v>
      </c>
      <c r="O278" s="138">
        <v>3.27</v>
      </c>
      <c r="P278" s="139">
        <v>0</v>
      </c>
      <c r="Q278" s="146">
        <v>0</v>
      </c>
      <c r="R278" s="141" t="str">
        <f>CONCATENATE("010.01.04.05/2021/",Table1432[[#This Row],[CodINE Mun2011]])</f>
        <v>010.01.04.05/2021/4502</v>
      </c>
    </row>
    <row r="279" spans="1:18" ht="38.25" x14ac:dyDescent="0.25">
      <c r="A279" s="132" t="s">
        <v>443</v>
      </c>
      <c r="B279" s="133" t="s">
        <v>442</v>
      </c>
      <c r="C279" s="130" t="s">
        <v>7026</v>
      </c>
      <c r="D279" s="134" t="s">
        <v>6490</v>
      </c>
      <c r="E279" s="135" t="str">
        <f>VLOOKUP(Table1432[[#This Row],[NUTS I]],Table1533[],2,FALSE)</f>
        <v>1</v>
      </c>
      <c r="F279" s="136" t="s">
        <v>387</v>
      </c>
      <c r="G279" s="135" t="str">
        <f>VLOOKUP(Table1432[[#This Row],[NUTS II 2011]],Table1634[],2,FALSE)</f>
        <v>18</v>
      </c>
      <c r="H279" s="131" t="s">
        <v>387</v>
      </c>
      <c r="I279" s="135" t="str">
        <f>VLOOKUP(Table1432[[#This Row],[NUTS II 2013]],Table162436[],2,FALSE)</f>
        <v>Alentejo_NUT2013</v>
      </c>
      <c r="J279" s="136" t="s">
        <v>6494</v>
      </c>
      <c r="K279" s="135" t="str">
        <f>VLOOKUP(Table1432[[#This Row],[NUTS III 2011]],Table1735[],2,FALSE)</f>
        <v>183</v>
      </c>
      <c r="L279" s="134" t="s">
        <v>6494</v>
      </c>
      <c r="M279" s="135" t="str">
        <f>VLOOKUP(Table1432[[#This Row],[NUTS III 2013]],Table172537[],2,FALSE)</f>
        <v>187</v>
      </c>
      <c r="N279" s="137">
        <v>811</v>
      </c>
      <c r="O279" s="138">
        <v>3.85</v>
      </c>
      <c r="P279" s="139">
        <v>1</v>
      </c>
      <c r="Q279" s="140">
        <v>12</v>
      </c>
      <c r="R279" s="141" t="str">
        <f>CONCATENATE("010.01.04.05/2021/",Table1432[[#This Row],[CodINE Mun2011]])</f>
        <v>010.01.04.05/2021/0712</v>
      </c>
    </row>
    <row r="280" spans="1:18" ht="38.25" x14ac:dyDescent="0.25">
      <c r="A280" s="145" t="s">
        <v>445</v>
      </c>
      <c r="B280" s="133" t="s">
        <v>444</v>
      </c>
      <c r="C280" s="130" t="s">
        <v>7027</v>
      </c>
      <c r="D280" s="134" t="s">
        <v>6490</v>
      </c>
      <c r="E280" s="135" t="str">
        <f>VLOOKUP(Table1432[[#This Row],[NUTS I]],Table1533[],2,FALSE)</f>
        <v>1</v>
      </c>
      <c r="F280" s="136" t="s">
        <v>387</v>
      </c>
      <c r="G280" s="135" t="str">
        <f>VLOOKUP(Table1432[[#This Row],[NUTS II 2011]],Table1634[],2,FALSE)</f>
        <v>18</v>
      </c>
      <c r="H280" s="131" t="s">
        <v>387</v>
      </c>
      <c r="I280" s="135" t="str">
        <f>VLOOKUP(Table1432[[#This Row],[NUTS II 2013]],Table162436[],2,FALSE)</f>
        <v>Alentejo_NUT2013</v>
      </c>
      <c r="J280" s="136" t="s">
        <v>6494</v>
      </c>
      <c r="K280" s="135" t="str">
        <f>VLOOKUP(Table1432[[#This Row],[NUTS III 2011]],Table1735[],2,FALSE)</f>
        <v>183</v>
      </c>
      <c r="L280" s="134" t="s">
        <v>6494</v>
      </c>
      <c r="M280" s="135" t="str">
        <f>VLOOKUP(Table1432[[#This Row],[NUTS III 2013]],Table172537[],2,FALSE)</f>
        <v>187</v>
      </c>
      <c r="N280" s="137">
        <v>811</v>
      </c>
      <c r="O280" s="138">
        <v>3.93</v>
      </c>
      <c r="P280" s="139">
        <v>0</v>
      </c>
      <c r="Q280" s="146">
        <v>0</v>
      </c>
      <c r="R280" s="141" t="str">
        <f>CONCATENATE("010.01.04.05/2021/",Table1432[[#This Row],[CodINE Mun2011]])</f>
        <v>010.01.04.05/2021/0713</v>
      </c>
    </row>
    <row r="281" spans="1:18" ht="38.25" x14ac:dyDescent="0.25">
      <c r="A281" s="145" t="s">
        <v>192</v>
      </c>
      <c r="B281" s="133" t="s">
        <v>7028</v>
      </c>
      <c r="C281" s="130" t="s">
        <v>7029</v>
      </c>
      <c r="D281" s="134" t="s">
        <v>6490</v>
      </c>
      <c r="E281" s="135" t="str">
        <f>VLOOKUP(Table1432[[#This Row],[NUTS I]],Table1533[],2,FALSE)</f>
        <v>1</v>
      </c>
      <c r="F281" s="136" t="s">
        <v>97</v>
      </c>
      <c r="G281" s="135" t="str">
        <f>VLOOKUP(Table1432[[#This Row],[NUTS II 2011]],Table1634[],2,FALSE)</f>
        <v>11</v>
      </c>
      <c r="H281" s="131" t="s">
        <v>97</v>
      </c>
      <c r="I281" s="135" t="str">
        <f>VLOOKUP(Table1432[[#This Row],[NUTS II 2013]],Table162436[],2,FALSE)</f>
        <v>Norte_NUT2013</v>
      </c>
      <c r="J281" s="136" t="s">
        <v>6595</v>
      </c>
      <c r="K281" s="135" t="str">
        <f>VLOOKUP(Table1432[[#This Row],[NUTS III 2011]],Table1735[],2,FALSE)</f>
        <v>111</v>
      </c>
      <c r="L281" s="134" t="s">
        <v>6521</v>
      </c>
      <c r="M281" s="135" t="str">
        <f>VLOOKUP(Table1432[[#This Row],[NUTS III 2013]],Table172537[],2,FALSE)</f>
        <v>111</v>
      </c>
      <c r="N281" s="137">
        <v>1042</v>
      </c>
      <c r="O281" s="138">
        <v>4.78</v>
      </c>
      <c r="P281" s="139">
        <v>7</v>
      </c>
      <c r="Q281" s="146">
        <v>129</v>
      </c>
      <c r="R281" s="141" t="str">
        <f>CONCATENATE("010.01.04.05/2021/",Table1432[[#This Row],[CodINE Mun2011]])</f>
        <v>010.01.04.05/2021/1609</v>
      </c>
    </row>
    <row r="282" spans="1:18" ht="38.25" x14ac:dyDescent="0.25">
      <c r="A282" s="145" t="s">
        <v>446</v>
      </c>
      <c r="B282" s="133" t="s">
        <v>70</v>
      </c>
      <c r="C282" s="130" t="s">
        <v>7030</v>
      </c>
      <c r="D282" s="134" t="s">
        <v>6490</v>
      </c>
      <c r="E282" s="135" t="str">
        <f>VLOOKUP(Table1432[[#This Row],[NUTS I]],Table1533[],2,FALSE)</f>
        <v>1</v>
      </c>
      <c r="F282" s="136" t="s">
        <v>387</v>
      </c>
      <c r="G282" s="135" t="str">
        <f>VLOOKUP(Table1432[[#This Row],[NUTS II 2011]],Table1634[],2,FALSE)</f>
        <v>18</v>
      </c>
      <c r="H282" s="131" t="s">
        <v>387</v>
      </c>
      <c r="I282" s="135" t="str">
        <f>VLOOKUP(Table1432[[#This Row],[NUTS II 2013]],Table162436[],2,FALSE)</f>
        <v>Alentejo_NUT2013</v>
      </c>
      <c r="J282" s="136" t="s">
        <v>6532</v>
      </c>
      <c r="K282" s="135" t="str">
        <f>VLOOKUP(Table1432[[#This Row],[NUTS III 2011]],Table1735[],2,FALSE)</f>
        <v>184</v>
      </c>
      <c r="L282" s="134" t="s">
        <v>6532</v>
      </c>
      <c r="M282" s="135" t="str">
        <f>VLOOKUP(Table1432[[#This Row],[NUTS III 2013]],Table172537[],2,FALSE)</f>
        <v>184</v>
      </c>
      <c r="N282" s="137">
        <v>656</v>
      </c>
      <c r="O282" s="138">
        <v>3.75</v>
      </c>
      <c r="P282" s="139">
        <v>5</v>
      </c>
      <c r="Q282" s="146">
        <v>29</v>
      </c>
      <c r="R282" s="141" t="str">
        <f>CONCATENATE("010.01.04.05/2021/",Table1432[[#This Row],[CodINE Mun2011]])</f>
        <v>010.01.04.05/2021/0214</v>
      </c>
    </row>
    <row r="283" spans="1:18" ht="38.25" x14ac:dyDescent="0.25">
      <c r="A283" s="132" t="s">
        <v>194</v>
      </c>
      <c r="B283" s="133" t="s">
        <v>193</v>
      </c>
      <c r="C283" s="130" t="s">
        <v>7031</v>
      </c>
      <c r="D283" s="134" t="s">
        <v>6490</v>
      </c>
      <c r="E283" s="135" t="str">
        <f>VLOOKUP(Table1432[[#This Row],[NUTS I]],Table1533[],2,FALSE)</f>
        <v>1</v>
      </c>
      <c r="F283" s="136" t="s">
        <v>97</v>
      </c>
      <c r="G283" s="135" t="str">
        <f>VLOOKUP(Table1432[[#This Row],[NUTS II 2011]],Table1634[],2,FALSE)</f>
        <v>11</v>
      </c>
      <c r="H283" s="131" t="s">
        <v>97</v>
      </c>
      <c r="I283" s="135" t="str">
        <f>VLOOKUP(Table1432[[#This Row],[NUTS II 2013]],Table162436[],2,FALSE)</f>
        <v>Norte_NUT2013</v>
      </c>
      <c r="J283" s="136" t="s">
        <v>6525</v>
      </c>
      <c r="K283" s="135" t="str">
        <f>VLOOKUP(Table1432[[#This Row],[NUTS III 2011]],Table1735[],2,FALSE)</f>
        <v>113</v>
      </c>
      <c r="L283" s="134" t="s">
        <v>6525</v>
      </c>
      <c r="M283" s="135" t="str">
        <f>VLOOKUP(Table1432[[#This Row],[NUTS III 2013]],Table172537[],2,FALSE)</f>
        <v>119</v>
      </c>
      <c r="N283" s="137">
        <v>1019</v>
      </c>
      <c r="O283" s="138">
        <v>3.66</v>
      </c>
      <c r="P283" s="139">
        <v>9</v>
      </c>
      <c r="Q283" s="140">
        <v>9</v>
      </c>
      <c r="R283" s="141" t="str">
        <f>CONCATENATE("010.01.04.05/2021/",Table1432[[#This Row],[CodINE Mun2011]])</f>
        <v>010.01.04.05/2021/0311</v>
      </c>
    </row>
    <row r="284" spans="1:18" ht="38.25" x14ac:dyDescent="0.25">
      <c r="A284" s="132" t="s">
        <v>7032</v>
      </c>
      <c r="B284" s="133" t="s">
        <v>7033</v>
      </c>
      <c r="C284" s="130" t="s">
        <v>7034</v>
      </c>
      <c r="D284" s="131" t="s">
        <v>6501</v>
      </c>
      <c r="E284" s="148" t="str">
        <f>VLOOKUP(Table1432[[#This Row],[NUTS I]],Table1533[],2,FALSE)</f>
        <v>2</v>
      </c>
      <c r="F284" s="136" t="s">
        <v>6501</v>
      </c>
      <c r="G284" s="135" t="str">
        <f>VLOOKUP(Table1432[[#This Row],[NUTS II 2011]],Table1634[],2,FALSE)</f>
        <v>20</v>
      </c>
      <c r="H284" s="134" t="s">
        <v>6501</v>
      </c>
      <c r="I284" s="135" t="str">
        <f>VLOOKUP(Table1432[[#This Row],[NUTS II 2013]],Table162436[],2,FALSE)</f>
        <v>Açores</v>
      </c>
      <c r="J284" s="136" t="s">
        <v>6501</v>
      </c>
      <c r="K284" s="135" t="str">
        <f>VLOOKUP(Table1432[[#This Row],[NUTS III 2011]],Table1735[],2,FALSE)</f>
        <v>200</v>
      </c>
      <c r="L284" s="136" t="s">
        <v>6501</v>
      </c>
      <c r="M284" s="135" t="str">
        <f>VLOOKUP(Table1432[[#This Row],[NUTS III 2013]],Table172537[],2,FALSE)</f>
        <v>200</v>
      </c>
      <c r="N284" s="137">
        <v>877</v>
      </c>
      <c r="O284" s="138">
        <v>4.5</v>
      </c>
      <c r="P284" s="139">
        <v>5</v>
      </c>
      <c r="Q284" s="140">
        <v>115</v>
      </c>
      <c r="R284" s="141" t="str">
        <f>CONCATENATE("010.01.04.05/2021/",Table1432[[#This Row],[CodINE Mun2011]])</f>
        <v>010.01.04.05/2021/4302</v>
      </c>
    </row>
    <row r="285" spans="1:18" ht="38.25" x14ac:dyDescent="0.25">
      <c r="A285" s="145" t="s">
        <v>325</v>
      </c>
      <c r="B285" s="133" t="s">
        <v>324</v>
      </c>
      <c r="C285" s="130" t="s">
        <v>7035</v>
      </c>
      <c r="D285" s="134" t="s">
        <v>6490</v>
      </c>
      <c r="E285" s="135" t="str">
        <f>VLOOKUP(Table1432[[#This Row],[NUTS I]],Table1533[],2,FALSE)</f>
        <v>1</v>
      </c>
      <c r="F285" s="136" t="s">
        <v>214</v>
      </c>
      <c r="G285" s="135" t="str">
        <f>VLOOKUP(Table1432[[#This Row],[NUTS II 2011]],Table1634[],2,FALSE)</f>
        <v>16</v>
      </c>
      <c r="H285" s="134" t="s">
        <v>214</v>
      </c>
      <c r="I285" s="135" t="str">
        <f>VLOOKUP(Table1432[[#This Row],[NUTS II 2013]],Table162436[],2,FALSE)</f>
        <v>Centro_NUT2013</v>
      </c>
      <c r="J285" s="136" t="s">
        <v>6613</v>
      </c>
      <c r="K285" s="135" t="str">
        <f>VLOOKUP(Table1432[[#This Row],[NUTS III 2011]],Table1735[],2,FALSE)</f>
        <v>166</v>
      </c>
      <c r="L285" s="134" t="s">
        <v>6491</v>
      </c>
      <c r="M285" s="135" t="str">
        <f>VLOOKUP(Table1432[[#This Row],[NUTS III 2013]],Table172537[],2,FALSE)</f>
        <v>16I</v>
      </c>
      <c r="N285" s="137">
        <v>697</v>
      </c>
      <c r="O285" s="138">
        <v>3.67</v>
      </c>
      <c r="P285" s="139">
        <v>0</v>
      </c>
      <c r="Q285" s="146">
        <v>0</v>
      </c>
      <c r="R285" s="141" t="str">
        <f>CONCATENATE("010.01.04.05/2021/",Table1432[[#This Row],[CodINE Mun2011]])</f>
        <v>010.01.04.05/2021/0510</v>
      </c>
    </row>
    <row r="286" spans="1:18" ht="38.25" x14ac:dyDescent="0.25">
      <c r="A286" s="145" t="s">
        <v>478</v>
      </c>
      <c r="B286" s="133" t="s">
        <v>477</v>
      </c>
      <c r="C286" s="130" t="s">
        <v>7036</v>
      </c>
      <c r="D286" s="134" t="s">
        <v>6490</v>
      </c>
      <c r="E286" s="135" t="str">
        <f>VLOOKUP(Table1432[[#This Row],[NUTS I]],Table1533[],2,FALSE)</f>
        <v>1</v>
      </c>
      <c r="F286" s="136" t="s">
        <v>449</v>
      </c>
      <c r="G286" s="135" t="str">
        <f>VLOOKUP(Table1432[[#This Row],[NUTS II 2011]],Table1634[],2,FALSE)</f>
        <v>15</v>
      </c>
      <c r="H286" s="131" t="s">
        <v>449</v>
      </c>
      <c r="I286" s="135" t="str">
        <f>VLOOKUP(Table1432[[#This Row],[NUTS II 2013]],Table162436[],2,FALSE)</f>
        <v>Algarve_NUT2013</v>
      </c>
      <c r="J286" s="136" t="s">
        <v>449</v>
      </c>
      <c r="K286" s="135">
        <f>VLOOKUP(Table1432[[#This Row],[NUTS III 2011]],Table1735[],2,FALSE)</f>
        <v>150</v>
      </c>
      <c r="L286" s="134" t="s">
        <v>449</v>
      </c>
      <c r="M286" s="135">
        <f>VLOOKUP(Table1432[[#This Row],[NUTS III 2013]],Table172537[],2,FALSE)</f>
        <v>150</v>
      </c>
      <c r="N286" s="137">
        <v>2050</v>
      </c>
      <c r="O286" s="138">
        <v>4.92</v>
      </c>
      <c r="P286" s="139">
        <v>0</v>
      </c>
      <c r="Q286" s="146">
        <v>0</v>
      </c>
      <c r="R286" s="141" t="str">
        <f>CONCATENATE("010.01.04.05/2021/",Table1432[[#This Row],[CodINE Mun2011]])</f>
        <v>010.01.04.05/2021/0815</v>
      </c>
    </row>
    <row r="287" spans="1:18" ht="38.25" x14ac:dyDescent="0.25">
      <c r="A287" s="145" t="s">
        <v>195</v>
      </c>
      <c r="B287" s="133" t="s">
        <v>7037</v>
      </c>
      <c r="C287" s="130" t="s">
        <v>7038</v>
      </c>
      <c r="D287" s="134" t="s">
        <v>6490</v>
      </c>
      <c r="E287" s="135" t="str">
        <f>VLOOKUP(Table1432[[#This Row],[NUTS I]],Table1533[],2,FALSE)</f>
        <v>1</v>
      </c>
      <c r="F287" s="136" t="s">
        <v>97</v>
      </c>
      <c r="G287" s="135" t="str">
        <f>VLOOKUP(Table1432[[#This Row],[NUTS II 2011]],Table1634[],2,FALSE)</f>
        <v>11</v>
      </c>
      <c r="H287" s="131" t="s">
        <v>97</v>
      </c>
      <c r="I287" s="135" t="str">
        <f>VLOOKUP(Table1432[[#This Row],[NUTS II 2013]],Table162436[],2,FALSE)</f>
        <v>Norte_NUT2013</v>
      </c>
      <c r="J287" s="136" t="s">
        <v>6584</v>
      </c>
      <c r="K287" s="135" t="str">
        <f>VLOOKUP(Table1432[[#This Row],[NUTS III 2011]],Table1735[],2,FALSE)</f>
        <v>114</v>
      </c>
      <c r="L287" s="131" t="s">
        <v>6539</v>
      </c>
      <c r="M287" s="135" t="str">
        <f>VLOOKUP(Table1432[[#This Row],[NUTS III 2013]],Table172537[],2,FALSE)</f>
        <v>11A</v>
      </c>
      <c r="N287" s="137">
        <v>1442</v>
      </c>
      <c r="O287" s="138">
        <v>5</v>
      </c>
      <c r="P287" s="139">
        <v>0</v>
      </c>
      <c r="Q287" s="146">
        <v>0</v>
      </c>
      <c r="R287" s="141" t="str">
        <f>CONCATENATE("010.01.04.05/2021/",Table1432[[#This Row],[CodINE Mun2011]])</f>
        <v>010.01.04.05/2021/1316</v>
      </c>
    </row>
    <row r="288" spans="1:18" ht="38.25" x14ac:dyDescent="0.25">
      <c r="A288" s="132" t="s">
        <v>499</v>
      </c>
      <c r="B288" s="133" t="s">
        <v>7039</v>
      </c>
      <c r="C288" s="130" t="s">
        <v>7040</v>
      </c>
      <c r="D288" s="131" t="s">
        <v>6501</v>
      </c>
      <c r="E288" s="148" t="str">
        <f>VLOOKUP(Table1432[[#This Row],[NUTS I]],Table1533[],2,FALSE)</f>
        <v>2</v>
      </c>
      <c r="F288" s="136" t="s">
        <v>6501</v>
      </c>
      <c r="G288" s="135" t="str">
        <f>VLOOKUP(Table1432[[#This Row],[NUTS II 2011]],Table1634[],2,FALSE)</f>
        <v>20</v>
      </c>
      <c r="H288" s="134" t="s">
        <v>6501</v>
      </c>
      <c r="I288" s="135" t="str">
        <f>VLOOKUP(Table1432[[#This Row],[NUTS II 2013]],Table162436[],2,FALSE)</f>
        <v>Açores</v>
      </c>
      <c r="J288" s="136" t="s">
        <v>6501</v>
      </c>
      <c r="K288" s="135" t="str">
        <f>VLOOKUP(Table1432[[#This Row],[NUTS III 2011]],Table1735[],2,FALSE)</f>
        <v>200</v>
      </c>
      <c r="L288" s="136" t="s">
        <v>6501</v>
      </c>
      <c r="M288" s="135" t="str">
        <f>VLOOKUP(Table1432[[#This Row],[NUTS III 2013]],Table172537[],2,FALSE)</f>
        <v>200</v>
      </c>
      <c r="N288" s="137">
        <v>877</v>
      </c>
      <c r="O288" s="138">
        <v>3.95</v>
      </c>
      <c r="P288" s="139">
        <v>0</v>
      </c>
      <c r="Q288" s="140">
        <v>0</v>
      </c>
      <c r="R288" s="141" t="str">
        <f>CONCATENATE("010.01.04.05/2021/",Table1432[[#This Row],[CodINE Mun2011]])</f>
        <v>010.01.04.05/2021/4101</v>
      </c>
    </row>
    <row r="289" spans="1:18" ht="38.25" x14ac:dyDescent="0.25">
      <c r="A289" s="145" t="s">
        <v>197</v>
      </c>
      <c r="B289" s="133" t="s">
        <v>196</v>
      </c>
      <c r="C289" s="130" t="s">
        <v>7041</v>
      </c>
      <c r="D289" s="134" t="s">
        <v>6490</v>
      </c>
      <c r="E289" s="135" t="str">
        <f>VLOOKUP(Table1432[[#This Row],[NUTS I]],Table1533[],2,FALSE)</f>
        <v>1</v>
      </c>
      <c r="F289" s="136" t="s">
        <v>97</v>
      </c>
      <c r="G289" s="135" t="str">
        <f>VLOOKUP(Table1432[[#This Row],[NUTS II 2011]],Table1634[],2,FALSE)</f>
        <v>11</v>
      </c>
      <c r="H289" s="131" t="s">
        <v>97</v>
      </c>
      <c r="I289" s="135" t="str">
        <f>VLOOKUP(Table1432[[#This Row],[NUTS II 2013]],Table162436[],2,FALSE)</f>
        <v>Norte_NUT2013</v>
      </c>
      <c r="J289" s="136" t="s">
        <v>6567</v>
      </c>
      <c r="K289" s="135" t="str">
        <f>VLOOKUP(Table1432[[#This Row],[NUTS III 2011]],Table1735[],2,FALSE)</f>
        <v>117</v>
      </c>
      <c r="L289" s="134" t="s">
        <v>6562</v>
      </c>
      <c r="M289" s="135" t="str">
        <f>VLOOKUP(Table1432[[#This Row],[NUTS III 2013]],Table172537[],2,FALSE)</f>
        <v>11E</v>
      </c>
      <c r="N289" s="137">
        <v>878</v>
      </c>
      <c r="O289" s="138">
        <v>2.68</v>
      </c>
      <c r="P289" s="139">
        <v>3</v>
      </c>
      <c r="Q289" s="140">
        <v>4</v>
      </c>
      <c r="R289" s="141" t="str">
        <f>CONCATENATE("010.01.04.05/2021/",Table1432[[#This Row],[CodINE Mun2011]])</f>
        <v>010.01.04.05/2021/0410</v>
      </c>
    </row>
    <row r="290" spans="1:18" ht="38.25" x14ac:dyDescent="0.25">
      <c r="A290" s="132" t="s">
        <v>385</v>
      </c>
      <c r="B290" s="133" t="s">
        <v>7042</v>
      </c>
      <c r="C290" s="130" t="s">
        <v>7043</v>
      </c>
      <c r="D290" s="134" t="s">
        <v>6490</v>
      </c>
      <c r="E290" s="135" t="str">
        <f>VLOOKUP(Table1432[[#This Row],[NUTS I]],Table1533[],2,FALSE)</f>
        <v>1</v>
      </c>
      <c r="F290" s="136" t="s">
        <v>359</v>
      </c>
      <c r="G290" s="135" t="str">
        <f>VLOOKUP(Table1432[[#This Row],[NUTS II 2011]],Table1634[],2,FALSE)</f>
        <v>17</v>
      </c>
      <c r="H290" s="131" t="s">
        <v>6512</v>
      </c>
      <c r="I290" s="135" t="str">
        <f>VLOOKUP(Table1432[[#This Row],[NUTS II 2013]],Table162436[],2,FALSE)</f>
        <v>AML</v>
      </c>
      <c r="J290" s="136" t="s">
        <v>6580</v>
      </c>
      <c r="K290" s="135" t="str">
        <f>VLOOKUP(Table1432[[#This Row],[NUTS III 2011]],Table1735[],2,FALSE)</f>
        <v>171</v>
      </c>
      <c r="L290" s="134" t="s">
        <v>6512</v>
      </c>
      <c r="M290" s="135" t="str">
        <f>VLOOKUP(Table1432[[#This Row],[NUTS III 2013]],Table172537[],2,FALSE)</f>
        <v>170</v>
      </c>
      <c r="N290" s="137">
        <v>1815</v>
      </c>
      <c r="O290" s="138">
        <v>6.82</v>
      </c>
      <c r="P290" s="139">
        <v>3</v>
      </c>
      <c r="Q290" s="140">
        <v>44</v>
      </c>
      <c r="R290" s="141" t="str">
        <f>CONCATENATE("010.01.04.05/2021/",Table1432[[#This Row],[CodINE Mun2011]])</f>
        <v>010.01.04.05/2021/1114</v>
      </c>
    </row>
    <row r="291" spans="1:18" ht="38.25" x14ac:dyDescent="0.25">
      <c r="A291" s="145" t="s">
        <v>500</v>
      </c>
      <c r="B291" s="133" t="s">
        <v>7044</v>
      </c>
      <c r="C291" s="130" t="s">
        <v>7045</v>
      </c>
      <c r="D291" s="131" t="s">
        <v>6501</v>
      </c>
      <c r="E291" s="148" t="str">
        <f>VLOOKUP(Table1432[[#This Row],[NUTS I]],Table1533[],2,FALSE)</f>
        <v>2</v>
      </c>
      <c r="F291" s="136" t="s">
        <v>6501</v>
      </c>
      <c r="G291" s="135" t="str">
        <f>VLOOKUP(Table1432[[#This Row],[NUTS II 2011]],Table1634[],2,FALSE)</f>
        <v>20</v>
      </c>
      <c r="H291" s="134" t="s">
        <v>6501</v>
      </c>
      <c r="I291" s="135" t="str">
        <f>VLOOKUP(Table1432[[#This Row],[NUTS II 2013]],Table162436[],2,FALSE)</f>
        <v>Açores</v>
      </c>
      <c r="J291" s="136" t="s">
        <v>6501</v>
      </c>
      <c r="K291" s="135" t="str">
        <f>VLOOKUP(Table1432[[#This Row],[NUTS III 2011]],Table1735[],2,FALSE)</f>
        <v>200</v>
      </c>
      <c r="L291" s="136" t="s">
        <v>6501</v>
      </c>
      <c r="M291" s="135" t="str">
        <f>VLOOKUP(Table1432[[#This Row],[NUTS III 2013]],Table172537[],2,FALSE)</f>
        <v>200</v>
      </c>
      <c r="N291" s="137">
        <v>877</v>
      </c>
      <c r="O291" s="138">
        <v>3.95</v>
      </c>
      <c r="P291" s="139">
        <v>0</v>
      </c>
      <c r="Q291" s="146">
        <v>0</v>
      </c>
      <c r="R291" s="141" t="str">
        <f>CONCATENATE("010.01.04.05/2021/",Table1432[[#This Row],[CodINE Mun2011]])</f>
        <v>010.01.04.05/2021/4206</v>
      </c>
    </row>
    <row r="292" spans="1:18" ht="38.25" x14ac:dyDescent="0.25">
      <c r="A292" s="132" t="s">
        <v>386</v>
      </c>
      <c r="B292" s="133" t="s">
        <v>7046</v>
      </c>
      <c r="C292" s="130" t="s">
        <v>7047</v>
      </c>
      <c r="D292" s="134" t="s">
        <v>6490</v>
      </c>
      <c r="E292" s="135" t="str">
        <f>VLOOKUP(Table1432[[#This Row],[NUTS I]],Table1533[],2,FALSE)</f>
        <v>1</v>
      </c>
      <c r="F292" s="136" t="s">
        <v>214</v>
      </c>
      <c r="G292" s="135" t="str">
        <f>VLOOKUP(Table1432[[#This Row],[NUTS II 2011]],Table1634[],2,FALSE)</f>
        <v>16</v>
      </c>
      <c r="H292" s="134" t="s">
        <v>214</v>
      </c>
      <c r="I292" s="135" t="str">
        <f>VLOOKUP(Table1432[[#This Row],[NUTS II 2013]],Table162436[],2,FALSE)</f>
        <v>Centro_NUT2013</v>
      </c>
      <c r="J292" s="136" t="s">
        <v>6491</v>
      </c>
      <c r="K292" s="135" t="str">
        <f>VLOOKUP(Table1432[[#This Row],[NUTS III 2011]],Table1735[],2,FALSE)</f>
        <v>16C</v>
      </c>
      <c r="L292" s="134" t="s">
        <v>6491</v>
      </c>
      <c r="M292" s="135" t="str">
        <f>VLOOKUP(Table1432[[#This Row],[NUTS III 2013]],Table172537[],2,FALSE)</f>
        <v>16I</v>
      </c>
      <c r="N292" s="137">
        <v>697</v>
      </c>
      <c r="O292" s="138">
        <v>3.25</v>
      </c>
      <c r="P292" s="139">
        <v>1</v>
      </c>
      <c r="Q292" s="140">
        <v>10</v>
      </c>
      <c r="R292" s="141" t="str">
        <f>CONCATENATE("010.01.04.05/2021/",Table1432[[#This Row],[CodINE Mun2011]])</f>
        <v>010.01.04.05/2021/1420</v>
      </c>
    </row>
    <row r="293" spans="1:18" ht="38.25" x14ac:dyDescent="0.25">
      <c r="A293" s="132" t="s">
        <v>198</v>
      </c>
      <c r="B293" s="133" t="s">
        <v>7048</v>
      </c>
      <c r="C293" s="130" t="s">
        <v>7049</v>
      </c>
      <c r="D293" s="134" t="s">
        <v>6490</v>
      </c>
      <c r="E293" s="135" t="str">
        <f>VLOOKUP(Table1432[[#This Row],[NUTS I]],Table1533[],2,FALSE)</f>
        <v>1</v>
      </c>
      <c r="F293" s="136" t="s">
        <v>97</v>
      </c>
      <c r="G293" s="135" t="str">
        <f>VLOOKUP(Table1432[[#This Row],[NUTS II 2011]],Table1634[],2,FALSE)</f>
        <v>11</v>
      </c>
      <c r="H293" s="131" t="s">
        <v>97</v>
      </c>
      <c r="I293" s="135" t="str">
        <f>VLOOKUP(Table1432[[#This Row],[NUTS II 2013]],Table162436[],2,FALSE)</f>
        <v>Norte_NUT2013</v>
      </c>
      <c r="J293" s="136" t="s">
        <v>6595</v>
      </c>
      <c r="K293" s="135" t="str">
        <f>VLOOKUP(Table1432[[#This Row],[NUTS III 2011]],Table1735[],2,FALSE)</f>
        <v>111</v>
      </c>
      <c r="L293" s="134" t="s">
        <v>6521</v>
      </c>
      <c r="M293" s="135" t="str">
        <f>VLOOKUP(Table1432[[#This Row],[NUTS III 2013]],Table172537[],2,FALSE)</f>
        <v>111</v>
      </c>
      <c r="N293" s="137">
        <v>1042</v>
      </c>
      <c r="O293" s="138">
        <v>3.27</v>
      </c>
      <c r="P293" s="139">
        <v>0</v>
      </c>
      <c r="Q293" s="140">
        <v>0</v>
      </c>
      <c r="R293" s="141" t="str">
        <f>CONCATENATE("010.01.04.05/2021/",Table1432[[#This Row],[CodINE Mun2011]])</f>
        <v>010.01.04.05/2021/1610</v>
      </c>
    </row>
    <row r="294" spans="1:18" ht="38.25" x14ac:dyDescent="0.25">
      <c r="A294" s="145" t="s">
        <v>200</v>
      </c>
      <c r="B294" s="133" t="s">
        <v>199</v>
      </c>
      <c r="C294" s="130" t="s">
        <v>7050</v>
      </c>
      <c r="D294" s="134" t="s">
        <v>6490</v>
      </c>
      <c r="E294" s="135" t="str">
        <f>VLOOKUP(Table1432[[#This Row],[NUTS I]],Table1533[],2,FALSE)</f>
        <v>1</v>
      </c>
      <c r="F294" s="136" t="s">
        <v>97</v>
      </c>
      <c r="G294" s="135" t="str">
        <f>VLOOKUP(Table1432[[#This Row],[NUTS II 2011]],Table1634[],2,FALSE)</f>
        <v>11</v>
      </c>
      <c r="H294" s="131" t="s">
        <v>97</v>
      </c>
      <c r="I294" s="135" t="str">
        <f>VLOOKUP(Table1432[[#This Row],[NUTS II 2013]],Table162436[],2,FALSE)</f>
        <v>Norte_NUT2013</v>
      </c>
      <c r="J294" s="136" t="s">
        <v>6525</v>
      </c>
      <c r="K294" s="135" t="str">
        <f>VLOOKUP(Table1432[[#This Row],[NUTS III 2011]],Table1735[],2,FALSE)</f>
        <v>113</v>
      </c>
      <c r="L294" s="134" t="s">
        <v>6525</v>
      </c>
      <c r="M294" s="135" t="str">
        <f>VLOOKUP(Table1432[[#This Row],[NUTS III 2013]],Table172537[],2,FALSE)</f>
        <v>119</v>
      </c>
      <c r="N294" s="137">
        <v>1019</v>
      </c>
      <c r="O294" s="138">
        <v>3.94</v>
      </c>
      <c r="P294" s="139">
        <v>1</v>
      </c>
      <c r="Q294" s="146">
        <v>17</v>
      </c>
      <c r="R294" s="141" t="str">
        <f>CONCATENATE("010.01.04.05/2021/",Table1432[[#This Row],[CodINE Mun2011]])</f>
        <v>010.01.04.05/2021/0312</v>
      </c>
    </row>
    <row r="295" spans="1:18" ht="38.25" x14ac:dyDescent="0.25">
      <c r="A295" s="132" t="s">
        <v>202</v>
      </c>
      <c r="B295" s="133" t="s">
        <v>201</v>
      </c>
      <c r="C295" s="130" t="s">
        <v>7051</v>
      </c>
      <c r="D295" s="134" t="s">
        <v>6490</v>
      </c>
      <c r="E295" s="135" t="str">
        <f>VLOOKUP(Table1432[[#This Row],[NUTS I]],Table1533[],2,FALSE)</f>
        <v>1</v>
      </c>
      <c r="F295" s="136" t="s">
        <v>97</v>
      </c>
      <c r="G295" s="135" t="str">
        <f>VLOOKUP(Table1432[[#This Row],[NUTS II 2011]],Table1634[],2,FALSE)</f>
        <v>11</v>
      </c>
      <c r="H295" s="131" t="s">
        <v>97</v>
      </c>
      <c r="I295" s="135" t="str">
        <f>VLOOKUP(Table1432[[#This Row],[NUTS II 2013]],Table162436[],2,FALSE)</f>
        <v>Norte_NUT2013</v>
      </c>
      <c r="J295" s="136" t="s">
        <v>6567</v>
      </c>
      <c r="K295" s="135" t="str">
        <f>VLOOKUP(Table1432[[#This Row],[NUTS III 2011]],Table1735[],2,FALSE)</f>
        <v>117</v>
      </c>
      <c r="L295" s="134" t="s">
        <v>6567</v>
      </c>
      <c r="M295" s="135" t="str">
        <f>VLOOKUP(Table1432[[#This Row],[NUTS III 2013]],Table172537[],2,FALSE)</f>
        <v>11D</v>
      </c>
      <c r="N295" s="137">
        <v>777</v>
      </c>
      <c r="O295" s="138">
        <v>3.23</v>
      </c>
      <c r="P295" s="139">
        <v>0</v>
      </c>
      <c r="Q295" s="140">
        <v>0</v>
      </c>
      <c r="R295" s="141" t="str">
        <f>CONCATENATE("010.01.04.05/2021/",Table1432[[#This Row],[CodINE Mun2011]])</f>
        <v>010.01.04.05/2021/0914</v>
      </c>
    </row>
    <row r="296" spans="1:18" ht="38.25" x14ac:dyDescent="0.25">
      <c r="A296" s="132" t="s">
        <v>203</v>
      </c>
      <c r="B296" s="133" t="s">
        <v>7052</v>
      </c>
      <c r="C296" s="130" t="s">
        <v>7053</v>
      </c>
      <c r="D296" s="134" t="s">
        <v>6490</v>
      </c>
      <c r="E296" s="135" t="str">
        <f>VLOOKUP(Table1432[[#This Row],[NUTS I]],Table1533[],2,FALSE)</f>
        <v>1</v>
      </c>
      <c r="F296" s="136" t="s">
        <v>97</v>
      </c>
      <c r="G296" s="135" t="str">
        <f>VLOOKUP(Table1432[[#This Row],[NUTS II 2011]],Table1634[],2,FALSE)</f>
        <v>11</v>
      </c>
      <c r="H296" s="131" t="s">
        <v>97</v>
      </c>
      <c r="I296" s="135" t="str">
        <f>VLOOKUP(Table1432[[#This Row],[NUTS II 2013]],Table162436[],2,FALSE)</f>
        <v>Norte_NUT2013</v>
      </c>
      <c r="J296" s="136" t="s">
        <v>6584</v>
      </c>
      <c r="K296" s="135" t="str">
        <f>VLOOKUP(Table1432[[#This Row],[NUTS III 2011]],Table1735[],2,FALSE)</f>
        <v>114</v>
      </c>
      <c r="L296" s="131" t="s">
        <v>6539</v>
      </c>
      <c r="M296" s="135" t="str">
        <f>VLOOKUP(Table1432[[#This Row],[NUTS III 2013]],Table172537[],2,FALSE)</f>
        <v>11A</v>
      </c>
      <c r="N296" s="137">
        <v>1868</v>
      </c>
      <c r="O296" s="138">
        <v>6.57</v>
      </c>
      <c r="P296" s="139">
        <v>339</v>
      </c>
      <c r="Q296" s="140">
        <v>824</v>
      </c>
      <c r="R296" s="141" t="str">
        <f>CONCATENATE("010.01.04.05/2021/",Table1432[[#This Row],[CodINE Mun2011]])</f>
        <v>010.01.04.05/2021/1317</v>
      </c>
    </row>
    <row r="297" spans="1:18" ht="38.25" x14ac:dyDescent="0.25">
      <c r="A297" s="145" t="s">
        <v>326</v>
      </c>
      <c r="B297" s="133" t="s">
        <v>7054</v>
      </c>
      <c r="C297" s="130" t="s">
        <v>7055</v>
      </c>
      <c r="D297" s="134" t="s">
        <v>6490</v>
      </c>
      <c r="E297" s="135" t="str">
        <f>VLOOKUP(Table1432[[#This Row],[NUTS I]],Table1533[],2,FALSE)</f>
        <v>1</v>
      </c>
      <c r="F297" s="136" t="s">
        <v>214</v>
      </c>
      <c r="G297" s="135" t="str">
        <f>VLOOKUP(Table1432[[#This Row],[NUTS II 2011]],Table1634[],2,FALSE)</f>
        <v>16</v>
      </c>
      <c r="H297" s="134" t="s">
        <v>214</v>
      </c>
      <c r="I297" s="135" t="str">
        <f>VLOOKUP(Table1432[[#This Row],[NUTS II 2013]],Table162436[],2,FALSE)</f>
        <v>Centro_NUT2013</v>
      </c>
      <c r="J297" s="136" t="s">
        <v>6508</v>
      </c>
      <c r="K297" s="135" t="str">
        <f>VLOOKUP(Table1432[[#This Row],[NUTS III 2011]],Table1735[],2,FALSE)</f>
        <v>165</v>
      </c>
      <c r="L297" s="131" t="s">
        <v>6509</v>
      </c>
      <c r="M297" s="135" t="str">
        <f>VLOOKUP(Table1432[[#This Row],[NUTS III 2013]],Table172537[],2,FALSE)</f>
        <v>16G</v>
      </c>
      <c r="N297" s="137">
        <v>1009</v>
      </c>
      <c r="O297" s="138">
        <v>3.68</v>
      </c>
      <c r="P297" s="139">
        <v>0</v>
      </c>
      <c r="Q297" s="146">
        <v>0</v>
      </c>
      <c r="R297" s="141" t="str">
        <f>CONCATENATE("010.01.04.05/2021/",Table1432[[#This Row],[CodINE Mun2011]])</f>
        <v>010.01.04.05/2021/1822</v>
      </c>
    </row>
    <row r="298" spans="1:18" ht="38.25" x14ac:dyDescent="0.25">
      <c r="A298" s="145" t="s">
        <v>328</v>
      </c>
      <c r="B298" s="133" t="s">
        <v>327</v>
      </c>
      <c r="C298" s="130" t="s">
        <v>7056</v>
      </c>
      <c r="D298" s="134" t="s">
        <v>6490</v>
      </c>
      <c r="E298" s="135" t="str">
        <f>VLOOKUP(Table1432[[#This Row],[NUTS I]],Table1533[],2,FALSE)</f>
        <v>1</v>
      </c>
      <c r="F298" s="136" t="s">
        <v>214</v>
      </c>
      <c r="G298" s="135" t="str">
        <f>VLOOKUP(Table1432[[#This Row],[NUTS II 2011]],Table1634[],2,FALSE)</f>
        <v>16</v>
      </c>
      <c r="H298" s="134" t="s">
        <v>214</v>
      </c>
      <c r="I298" s="135" t="str">
        <f>VLOOKUP(Table1432[[#This Row],[NUTS II 2013]],Table162436[],2,FALSE)</f>
        <v>Centro_NUT2013</v>
      </c>
      <c r="J298" s="136" t="s">
        <v>6604</v>
      </c>
      <c r="K298" s="135" t="str">
        <f>VLOOKUP(Table1432[[#This Row],[NUTS III 2011]],Table1735[],2,FALSE)</f>
        <v>164</v>
      </c>
      <c r="L298" s="134" t="s">
        <v>6596</v>
      </c>
      <c r="M298" s="135" t="str">
        <f>VLOOKUP(Table1432[[#This Row],[NUTS III 2013]],Table172537[],2,FALSE)</f>
        <v>16E</v>
      </c>
      <c r="N298" s="137">
        <v>1051</v>
      </c>
      <c r="O298" s="138">
        <v>2.94</v>
      </c>
      <c r="P298" s="139">
        <v>0</v>
      </c>
      <c r="Q298" s="146">
        <v>0</v>
      </c>
      <c r="R298" s="141" t="str">
        <f>CONCATENATE("010.01.04.05/2021/",Table1432[[#This Row],[CodINE Mun2011]])</f>
        <v>010.01.04.05/2021/0617</v>
      </c>
    </row>
    <row r="299" spans="1:18" ht="38.25" x14ac:dyDescent="0.25">
      <c r="A299" s="145" t="s">
        <v>204</v>
      </c>
      <c r="B299" s="133" t="s">
        <v>7057</v>
      </c>
      <c r="C299" s="130" t="s">
        <v>7058</v>
      </c>
      <c r="D299" s="134" t="s">
        <v>6490</v>
      </c>
      <c r="E299" s="135" t="str">
        <f>VLOOKUP(Table1432[[#This Row],[NUTS I]],Table1533[],2,FALSE)</f>
        <v>1</v>
      </c>
      <c r="F299" s="136" t="s">
        <v>97</v>
      </c>
      <c r="G299" s="135" t="str">
        <f>VLOOKUP(Table1432[[#This Row],[NUTS II 2011]],Table1634[],2,FALSE)</f>
        <v>11</v>
      </c>
      <c r="H299" s="131" t="s">
        <v>97</v>
      </c>
      <c r="I299" s="135" t="str">
        <f>VLOOKUP(Table1432[[#This Row],[NUTS II 2013]],Table162436[],2,FALSE)</f>
        <v>Norte_NUT2013</v>
      </c>
      <c r="J299" s="136" t="s">
        <v>6519</v>
      </c>
      <c r="K299" s="135" t="str">
        <f>VLOOKUP(Table1432[[#This Row],[NUTS III 2011]],Table1735[],2,FALSE)</f>
        <v>118</v>
      </c>
      <c r="L299" s="131" t="s">
        <v>6528</v>
      </c>
      <c r="M299" s="135" t="str">
        <f>VLOOKUP(Table1432[[#This Row],[NUTS III 2013]],Table172537[],2,FALSE)</f>
        <v>11B</v>
      </c>
      <c r="N299" s="137">
        <v>788</v>
      </c>
      <c r="O299" s="138">
        <v>3.53</v>
      </c>
      <c r="P299" s="139">
        <v>0</v>
      </c>
      <c r="Q299" s="146">
        <v>0</v>
      </c>
      <c r="R299" s="141" t="str">
        <f>CONCATENATE("010.01.04.05/2021/",Table1432[[#This Row],[CodINE Mun2011]])</f>
        <v>010.01.04.05/2021/1713</v>
      </c>
    </row>
    <row r="300" spans="1:18" ht="38.25" x14ac:dyDescent="0.25">
      <c r="A300" s="145" t="s">
        <v>205</v>
      </c>
      <c r="B300" s="133" t="s">
        <v>7059</v>
      </c>
      <c r="C300" s="130" t="s">
        <v>7060</v>
      </c>
      <c r="D300" s="134" t="s">
        <v>6490</v>
      </c>
      <c r="E300" s="135" t="str">
        <f>VLOOKUP(Table1432[[#This Row],[NUTS I]],Table1533[],2,FALSE)</f>
        <v>1</v>
      </c>
      <c r="F300" s="136" t="s">
        <v>97</v>
      </c>
      <c r="G300" s="135" t="str">
        <f>VLOOKUP(Table1432[[#This Row],[NUTS II 2011]],Table1634[],2,FALSE)</f>
        <v>11</v>
      </c>
      <c r="H300" s="131" t="s">
        <v>97</v>
      </c>
      <c r="I300" s="135" t="str">
        <f>VLOOKUP(Table1432[[#This Row],[NUTS II 2013]],Table162436[],2,FALSE)</f>
        <v>Norte_NUT2013</v>
      </c>
      <c r="J300" s="136" t="s">
        <v>6567</v>
      </c>
      <c r="K300" s="135" t="str">
        <f>VLOOKUP(Table1432[[#This Row],[NUTS III 2011]],Table1735[],2,FALSE)</f>
        <v>117</v>
      </c>
      <c r="L300" s="134" t="s">
        <v>6567</v>
      </c>
      <c r="M300" s="135" t="str">
        <f>VLOOKUP(Table1432[[#This Row],[NUTS III 2013]],Table172537[],2,FALSE)</f>
        <v>11D</v>
      </c>
      <c r="N300" s="137">
        <v>777</v>
      </c>
      <c r="O300" s="138">
        <v>3.95</v>
      </c>
      <c r="P300" s="139">
        <v>6</v>
      </c>
      <c r="Q300" s="146">
        <v>17</v>
      </c>
      <c r="R300" s="141" t="str">
        <f>CONCATENATE("010.01.04.05/2021/",Table1432[[#This Row],[CodINE Mun2011]])</f>
        <v>010.01.04.05/2021/1714</v>
      </c>
    </row>
    <row r="301" spans="1:18" ht="38.25" x14ac:dyDescent="0.25">
      <c r="A301" s="132" t="s">
        <v>480</v>
      </c>
      <c r="B301" s="133" t="s">
        <v>479</v>
      </c>
      <c r="C301" s="130" t="s">
        <v>7061</v>
      </c>
      <c r="D301" s="134" t="s">
        <v>6490</v>
      </c>
      <c r="E301" s="135" t="str">
        <f>VLOOKUP(Table1432[[#This Row],[NUTS I]],Table1533[],2,FALSE)</f>
        <v>1</v>
      </c>
      <c r="F301" s="136" t="s">
        <v>449</v>
      </c>
      <c r="G301" s="135" t="str">
        <f>VLOOKUP(Table1432[[#This Row],[NUTS II 2011]],Table1634[],2,FALSE)</f>
        <v>15</v>
      </c>
      <c r="H301" s="131" t="s">
        <v>449</v>
      </c>
      <c r="I301" s="135" t="str">
        <f>VLOOKUP(Table1432[[#This Row],[NUTS II 2013]],Table162436[],2,FALSE)</f>
        <v>Algarve_NUT2013</v>
      </c>
      <c r="J301" s="136" t="s">
        <v>449</v>
      </c>
      <c r="K301" s="135">
        <f>VLOOKUP(Table1432[[#This Row],[NUTS III 2011]],Table1735[],2,FALSE)</f>
        <v>150</v>
      </c>
      <c r="L301" s="134" t="s">
        <v>449</v>
      </c>
      <c r="M301" s="135">
        <f>VLOOKUP(Table1432[[#This Row],[NUTS III 2013]],Table172537[],2,FALSE)</f>
        <v>150</v>
      </c>
      <c r="N301" s="137">
        <v>1968</v>
      </c>
      <c r="O301" s="138">
        <v>6.35</v>
      </c>
      <c r="P301" s="139">
        <v>19</v>
      </c>
      <c r="Q301" s="140">
        <v>34</v>
      </c>
      <c r="R301" s="141" t="str">
        <f>CONCATENATE("010.01.04.05/2021/",Table1432[[#This Row],[CodINE Mun2011]])</f>
        <v>010.01.04.05/2021/0816</v>
      </c>
    </row>
    <row r="302" spans="1:18" ht="38.25" x14ac:dyDescent="0.25">
      <c r="A302" s="132" t="s">
        <v>330</v>
      </c>
      <c r="B302" s="133" t="s">
        <v>329</v>
      </c>
      <c r="C302" s="130" t="s">
        <v>7062</v>
      </c>
      <c r="D302" s="134" t="s">
        <v>6490</v>
      </c>
      <c r="E302" s="135" t="str">
        <f>VLOOKUP(Table1432[[#This Row],[NUTS I]],Table1533[],2,FALSE)</f>
        <v>1</v>
      </c>
      <c r="F302" s="136" t="s">
        <v>214</v>
      </c>
      <c r="G302" s="135" t="str">
        <f>VLOOKUP(Table1432[[#This Row],[NUTS II 2011]],Table1634[],2,FALSE)</f>
        <v>16</v>
      </c>
      <c r="H302" s="134" t="s">
        <v>214</v>
      </c>
      <c r="I302" s="135" t="str">
        <f>VLOOKUP(Table1432[[#This Row],[NUTS II 2013]],Table162436[],2,FALSE)</f>
        <v>Centro_NUT2013</v>
      </c>
      <c r="J302" s="136" t="s">
        <v>6551</v>
      </c>
      <c r="K302" s="135" t="str">
        <f>VLOOKUP(Table1432[[#This Row],[NUTS III 2011]],Table1735[],2,FALSE)</f>
        <v>169</v>
      </c>
      <c r="L302" s="134" t="s">
        <v>6553</v>
      </c>
      <c r="M302" s="135" t="str">
        <f>VLOOKUP(Table1432[[#This Row],[NUTS III 2013]],Table172537[],2,FALSE)</f>
        <v>16H</v>
      </c>
      <c r="N302" s="137">
        <v>886</v>
      </c>
      <c r="O302" s="138">
        <v>3.16</v>
      </c>
      <c r="P302" s="139">
        <v>0</v>
      </c>
      <c r="Q302" s="140">
        <v>0</v>
      </c>
      <c r="R302" s="141" t="str">
        <f>CONCATENATE("010.01.04.05/2021/",Table1432[[#This Row],[CodINE Mun2011]])</f>
        <v>010.01.04.05/2021/0511</v>
      </c>
    </row>
    <row r="303" spans="1:18" ht="38.25" x14ac:dyDescent="0.25">
      <c r="A303" s="145" t="s">
        <v>207</v>
      </c>
      <c r="B303" s="133" t="s">
        <v>206</v>
      </c>
      <c r="C303" s="130" t="s">
        <v>7063</v>
      </c>
      <c r="D303" s="134" t="s">
        <v>6490</v>
      </c>
      <c r="E303" s="135" t="str">
        <f>VLOOKUP(Table1432[[#This Row],[NUTS I]],Table1533[],2,FALSE)</f>
        <v>1</v>
      </c>
      <c r="F303" s="136" t="s">
        <v>97</v>
      </c>
      <c r="G303" s="135" t="str">
        <f>VLOOKUP(Table1432[[#This Row],[NUTS II 2011]],Table1634[],2,FALSE)</f>
        <v>11</v>
      </c>
      <c r="H303" s="131" t="s">
        <v>97</v>
      </c>
      <c r="I303" s="135" t="str">
        <f>VLOOKUP(Table1432[[#This Row],[NUTS II 2013]],Table162436[],2,FALSE)</f>
        <v>Norte_NUT2013</v>
      </c>
      <c r="J303" s="136" t="s">
        <v>6557</v>
      </c>
      <c r="K303" s="135" t="str">
        <f>VLOOKUP(Table1432[[#This Row],[NUTS III 2011]],Table1735[],2,FALSE)</f>
        <v>112</v>
      </c>
      <c r="L303" s="131" t="s">
        <v>6557</v>
      </c>
      <c r="M303" s="135" t="str">
        <f>VLOOKUP(Table1432[[#This Row],[NUTS III 2013]],Table172537[],2,FALSE)</f>
        <v>112</v>
      </c>
      <c r="N303" s="137">
        <v>1154</v>
      </c>
      <c r="O303" s="138">
        <v>3.48</v>
      </c>
      <c r="P303" s="139">
        <v>4</v>
      </c>
      <c r="Q303" s="146">
        <v>48</v>
      </c>
      <c r="R303" s="141" t="str">
        <f>CONCATENATE("010.01.04.05/2021/",Table1432[[#This Row],[CodINE Mun2011]])</f>
        <v>010.01.04.05/2021/0313</v>
      </c>
    </row>
    <row r="304" spans="1:18" ht="38.25" x14ac:dyDescent="0.25">
      <c r="A304" s="132" t="s">
        <v>448</v>
      </c>
      <c r="B304" s="133" t="s">
        <v>447</v>
      </c>
      <c r="C304" s="130" t="s">
        <v>7064</v>
      </c>
      <c r="D304" s="134" t="s">
        <v>6490</v>
      </c>
      <c r="E304" s="135" t="str">
        <f>VLOOKUP(Table1432[[#This Row],[NUTS I]],Table1533[],2,FALSE)</f>
        <v>1</v>
      </c>
      <c r="F304" s="136" t="s">
        <v>387</v>
      </c>
      <c r="G304" s="135" t="str">
        <f>VLOOKUP(Table1432[[#This Row],[NUTS II 2011]],Table1634[],2,FALSE)</f>
        <v>18</v>
      </c>
      <c r="H304" s="131" t="s">
        <v>387</v>
      </c>
      <c r="I304" s="135" t="str">
        <f>VLOOKUP(Table1432[[#This Row],[NUTS II 2013]],Table162436[],2,FALSE)</f>
        <v>Alentejo_NUT2013</v>
      </c>
      <c r="J304" s="136" t="s">
        <v>6494</v>
      </c>
      <c r="K304" s="135" t="str">
        <f>VLOOKUP(Table1432[[#This Row],[NUTS III 2011]],Table1735[],2,FALSE)</f>
        <v>183</v>
      </c>
      <c r="L304" s="134" t="s">
        <v>6494</v>
      </c>
      <c r="M304" s="135" t="str">
        <f>VLOOKUP(Table1432[[#This Row],[NUTS III 2013]],Table172537[],2,FALSE)</f>
        <v>187</v>
      </c>
      <c r="N304" s="137">
        <v>811</v>
      </c>
      <c r="O304" s="138">
        <v>3.23</v>
      </c>
      <c r="P304" s="139">
        <v>0</v>
      </c>
      <c r="Q304" s="140">
        <v>0</v>
      </c>
      <c r="R304" s="141" t="str">
        <f>CONCATENATE("010.01.04.05/2021/",Table1432[[#This Row],[CodINE Mun2011]])</f>
        <v>010.01.04.05/2021/0714</v>
      </c>
    </row>
    <row r="305" spans="1:55" ht="38.25" x14ac:dyDescent="0.25">
      <c r="A305" s="145" t="s">
        <v>209</v>
      </c>
      <c r="B305" s="133" t="s">
        <v>208</v>
      </c>
      <c r="C305" s="130" t="s">
        <v>7065</v>
      </c>
      <c r="D305" s="134" t="s">
        <v>6490</v>
      </c>
      <c r="E305" s="135" t="str">
        <f>VLOOKUP(Table1432[[#This Row],[NUTS I]],Table1533[],2,FALSE)</f>
        <v>1</v>
      </c>
      <c r="F305" s="136" t="s">
        <v>97</v>
      </c>
      <c r="G305" s="135" t="str">
        <f>VLOOKUP(Table1432[[#This Row],[NUTS II 2011]],Table1634[],2,FALSE)</f>
        <v>11</v>
      </c>
      <c r="H305" s="131" t="s">
        <v>97</v>
      </c>
      <c r="I305" s="135" t="str">
        <f>VLOOKUP(Table1432[[#This Row],[NUTS II 2013]],Table162436[],2,FALSE)</f>
        <v>Norte_NUT2013</v>
      </c>
      <c r="J305" s="136" t="s">
        <v>6519</v>
      </c>
      <c r="K305" s="135" t="str">
        <f>VLOOKUP(Table1432[[#This Row],[NUTS III 2011]],Table1735[],2,FALSE)</f>
        <v>118</v>
      </c>
      <c r="L305" s="134" t="s">
        <v>6562</v>
      </c>
      <c r="M305" s="135" t="str">
        <f>VLOOKUP(Table1432[[#This Row],[NUTS III 2013]],Table172537[],2,FALSE)</f>
        <v>11E</v>
      </c>
      <c r="N305" s="137">
        <v>878</v>
      </c>
      <c r="O305" s="138">
        <v>2.68</v>
      </c>
      <c r="P305" s="139">
        <v>5</v>
      </c>
      <c r="Q305" s="140">
        <v>13</v>
      </c>
      <c r="R305" s="141" t="str">
        <f>CONCATENATE("010.01.04.05/2021/",Table1432[[#This Row],[CodINE Mun2011]])</f>
        <v>010.01.04.05/2021/0411</v>
      </c>
    </row>
    <row r="306" spans="1:55" ht="38.25" x14ac:dyDescent="0.25">
      <c r="A306" s="145" t="s">
        <v>211</v>
      </c>
      <c r="B306" s="133" t="s">
        <v>210</v>
      </c>
      <c r="C306" s="130" t="s">
        <v>7066</v>
      </c>
      <c r="D306" s="134" t="s">
        <v>6490</v>
      </c>
      <c r="E306" s="135" t="str">
        <f>VLOOKUP(Table1432[[#This Row],[NUTS I]],Table1533[],2,FALSE)</f>
        <v>1</v>
      </c>
      <c r="F306" s="136" t="s">
        <v>97</v>
      </c>
      <c r="G306" s="135" t="str">
        <f>VLOOKUP(Table1432[[#This Row],[NUTS II 2011]],Table1634[],2,FALSE)</f>
        <v>11</v>
      </c>
      <c r="H306" s="131" t="s">
        <v>97</v>
      </c>
      <c r="I306" s="135" t="str">
        <f>VLOOKUP(Table1432[[#This Row],[NUTS II 2013]],Table162436[],2,FALSE)</f>
        <v>Norte_NUT2013</v>
      </c>
      <c r="J306" s="136" t="s">
        <v>6519</v>
      </c>
      <c r="K306" s="135" t="str">
        <f>VLOOKUP(Table1432[[#This Row],[NUTS III 2011]],Table1735[],2,FALSE)</f>
        <v>118</v>
      </c>
      <c r="L306" s="134" t="s">
        <v>6562</v>
      </c>
      <c r="M306" s="135" t="str">
        <f>VLOOKUP(Table1432[[#This Row],[NUTS III 2013]],Table172537[],2,FALSE)</f>
        <v>11E</v>
      </c>
      <c r="N306" s="137">
        <v>878</v>
      </c>
      <c r="O306" s="138">
        <v>2.68</v>
      </c>
      <c r="P306" s="139">
        <v>45</v>
      </c>
      <c r="Q306" s="140">
        <v>45</v>
      </c>
      <c r="R306" s="141" t="str">
        <f>CONCATENATE("010.01.04.05/2021/",Table1432[[#This Row],[CodINE Mun2011]])</f>
        <v>010.01.04.05/2021/0412</v>
      </c>
    </row>
    <row r="307" spans="1:55" ht="38.25" x14ac:dyDescent="0.25">
      <c r="A307" s="132" t="s">
        <v>331</v>
      </c>
      <c r="B307" s="133" t="s">
        <v>7067</v>
      </c>
      <c r="C307" s="130" t="s">
        <v>7068</v>
      </c>
      <c r="D307" s="134" t="s">
        <v>6490</v>
      </c>
      <c r="E307" s="135" t="str">
        <f>VLOOKUP(Table1432[[#This Row],[NUTS I]],Table1533[],2,FALSE)</f>
        <v>1</v>
      </c>
      <c r="F307" s="136" t="s">
        <v>214</v>
      </c>
      <c r="G307" s="135" t="str">
        <f>VLOOKUP(Table1432[[#This Row],[NUTS II 2011]],Table1634[],2,FALSE)</f>
        <v>16</v>
      </c>
      <c r="H307" s="134" t="s">
        <v>214</v>
      </c>
      <c r="I307" s="135" t="str">
        <f>VLOOKUP(Table1432[[#This Row],[NUTS II 2013]],Table162436[],2,FALSE)</f>
        <v>Centro_NUT2013</v>
      </c>
      <c r="J307" s="136" t="s">
        <v>6508</v>
      </c>
      <c r="K307" s="135" t="str">
        <f>VLOOKUP(Table1432[[#This Row],[NUTS III 2011]],Table1735[],2,FALSE)</f>
        <v>165</v>
      </c>
      <c r="L307" s="131" t="s">
        <v>6509</v>
      </c>
      <c r="M307" s="135" t="str">
        <f>VLOOKUP(Table1432[[#This Row],[NUTS III 2013]],Table172537[],2,FALSE)</f>
        <v>16G</v>
      </c>
      <c r="N307" s="137">
        <v>1009</v>
      </c>
      <c r="O307" s="138">
        <v>4.17</v>
      </c>
      <c r="P307" s="139">
        <v>4</v>
      </c>
      <c r="Q307" s="140">
        <v>72</v>
      </c>
      <c r="R307" s="141" t="str">
        <f>CONCATENATE("010.01.04.05/2021/",Table1432[[#This Row],[CodINE Mun2011]])</f>
        <v>010.01.04.05/2021/1823</v>
      </c>
    </row>
    <row r="308" spans="1:55" ht="38.25" x14ac:dyDescent="0.25">
      <c r="A308" s="132" t="s">
        <v>213</v>
      </c>
      <c r="B308" s="133" t="s">
        <v>212</v>
      </c>
      <c r="C308" s="130" t="s">
        <v>7069</v>
      </c>
      <c r="D308" s="134" t="s">
        <v>6490</v>
      </c>
      <c r="E308" s="135" t="str">
        <f>VLOOKUP(Table1432[[#This Row],[NUTS I]],Table1533[],2,FALSE)</f>
        <v>1</v>
      </c>
      <c r="F308" s="136" t="s">
        <v>97</v>
      </c>
      <c r="G308" s="135" t="str">
        <f>VLOOKUP(Table1432[[#This Row],[NUTS II 2011]],Table1634[],2,FALSE)</f>
        <v>11</v>
      </c>
      <c r="H308" s="131" t="s">
        <v>97</v>
      </c>
      <c r="I308" s="135" t="str">
        <f>VLOOKUP(Table1432[[#This Row],[NUTS II 2013]],Table162436[],2,FALSE)</f>
        <v>Norte_NUT2013</v>
      </c>
      <c r="J308" s="136" t="s">
        <v>6525</v>
      </c>
      <c r="K308" s="135" t="str">
        <f>VLOOKUP(Table1432[[#This Row],[NUTS III 2011]],Table1735[],2,FALSE)</f>
        <v>113</v>
      </c>
      <c r="L308" s="134" t="s">
        <v>6525</v>
      </c>
      <c r="M308" s="135" t="str">
        <f>VLOOKUP(Table1432[[#This Row],[NUTS III 2013]],Table172537[],2,FALSE)</f>
        <v>119</v>
      </c>
      <c r="N308" s="137">
        <v>1019</v>
      </c>
      <c r="O308" s="138">
        <v>3.65</v>
      </c>
      <c r="P308" s="139">
        <v>54</v>
      </c>
      <c r="Q308" s="140">
        <v>62</v>
      </c>
      <c r="R308" s="141" t="str">
        <f>CONCATENATE("010.01.04.05/2021/",Table1432[[#This Row],[CodINE Mun2011]])</f>
        <v>010.01.04.05/2021/0314</v>
      </c>
    </row>
    <row r="309" spans="1:55" ht="38.25" x14ac:dyDescent="0.25">
      <c r="A309" s="145" t="s">
        <v>332</v>
      </c>
      <c r="B309" s="133" t="s">
        <v>7070</v>
      </c>
      <c r="C309" s="130" t="s">
        <v>7071</v>
      </c>
      <c r="D309" s="134" t="s">
        <v>6490</v>
      </c>
      <c r="E309" s="135" t="str">
        <f>VLOOKUP(Table1432[[#This Row],[NUTS I]],Table1533[],2,FALSE)</f>
        <v>1</v>
      </c>
      <c r="F309" s="136" t="s">
        <v>214</v>
      </c>
      <c r="G309" s="135" t="str">
        <f>VLOOKUP(Table1432[[#This Row],[NUTS II 2011]],Table1634[],2,FALSE)</f>
        <v>16</v>
      </c>
      <c r="H309" s="134" t="s">
        <v>214</v>
      </c>
      <c r="I309" s="135" t="str">
        <f>VLOOKUP(Table1432[[#This Row],[NUTS II 2013]],Table162436[],2,FALSE)</f>
        <v>Centro_NUT2013</v>
      </c>
      <c r="J309" s="136" t="s">
        <v>6508</v>
      </c>
      <c r="K309" s="135" t="str">
        <f>VLOOKUP(Table1432[[#This Row],[NUTS III 2011]],Table1735[],2,FALSE)</f>
        <v>165</v>
      </c>
      <c r="L309" s="131" t="s">
        <v>6509</v>
      </c>
      <c r="M309" s="135" t="str">
        <f>VLOOKUP(Table1432[[#This Row],[NUTS III 2013]],Table172537[],2,FALSE)</f>
        <v>16G</v>
      </c>
      <c r="N309" s="137">
        <v>1009</v>
      </c>
      <c r="O309" s="138">
        <v>3.68</v>
      </c>
      <c r="P309" s="139">
        <v>0</v>
      </c>
      <c r="Q309" s="146">
        <v>0</v>
      </c>
      <c r="R309" s="141" t="str">
        <f>CONCATENATE("010.01.04.05/2021/",Table1432[[#This Row],[CodINE Mun2011]])</f>
        <v>010.01.04.05/2021/1824</v>
      </c>
    </row>
    <row r="310" spans="1:55" ht="18.75" x14ac:dyDescent="0.25">
      <c r="A310" s="149">
        <f>SUBTOTAL(103,Table1432[Município])</f>
        <v>308</v>
      </c>
      <c r="B310" s="150"/>
      <c r="C310" s="150"/>
      <c r="D310" s="150"/>
      <c r="E310" s="151"/>
      <c r="F310" s="150"/>
      <c r="G310" s="151"/>
      <c r="H310" s="150"/>
      <c r="I310" s="151"/>
      <c r="J310" s="150"/>
      <c r="K310" s="151"/>
      <c r="L310" s="150"/>
      <c r="M310" s="151"/>
      <c r="N310" s="152"/>
      <c r="O310" s="152"/>
      <c r="P310" s="139">
        <f>SUBTOTAL(109,Table1432[Lev. 2018 NÚCLEOS])</f>
        <v>2901</v>
      </c>
      <c r="Q310" s="139">
        <f>SUBTOTAL(109,Table1432[Lev. 2019 FAMÍLIAS])</f>
        <v>25762</v>
      </c>
      <c r="R310"/>
    </row>
    <row r="311" spans="1:55" x14ac:dyDescent="0.25">
      <c r="A311" s="153"/>
      <c r="B311" s="154"/>
      <c r="C311" s="153"/>
      <c r="D311" s="155"/>
      <c r="E311" s="156"/>
      <c r="F311" s="156"/>
      <c r="G311" s="156"/>
      <c r="H311" s="155"/>
      <c r="I311" s="155"/>
      <c r="J311" s="155"/>
      <c r="K311" s="155"/>
      <c r="L311" s="157"/>
      <c r="M311" s="157"/>
    </row>
    <row r="312" spans="1:55" s="158" customFormat="1" ht="31.5" x14ac:dyDescent="0.25">
      <c r="A312" s="158">
        <v>1</v>
      </c>
      <c r="B312" s="158">
        <f>A312+1</f>
        <v>2</v>
      </c>
      <c r="C312" s="158">
        <f t="shared" ref="C312:Q312" si="0">B312+1</f>
        <v>3</v>
      </c>
      <c r="D312" s="158">
        <f t="shared" si="0"/>
        <v>4</v>
      </c>
      <c r="E312" s="158">
        <f t="shared" si="0"/>
        <v>5</v>
      </c>
      <c r="F312" s="158">
        <f t="shared" si="0"/>
        <v>6</v>
      </c>
      <c r="G312" s="158">
        <f t="shared" si="0"/>
        <v>7</v>
      </c>
      <c r="H312" s="158">
        <f t="shared" si="0"/>
        <v>8</v>
      </c>
      <c r="I312" s="158">
        <f t="shared" si="0"/>
        <v>9</v>
      </c>
      <c r="J312" s="158">
        <f t="shared" si="0"/>
        <v>10</v>
      </c>
      <c r="K312" s="158">
        <f t="shared" si="0"/>
        <v>11</v>
      </c>
      <c r="L312" s="158">
        <f t="shared" si="0"/>
        <v>12</v>
      </c>
      <c r="M312" s="158">
        <f t="shared" si="0"/>
        <v>13</v>
      </c>
      <c r="N312" s="158">
        <f t="shared" si="0"/>
        <v>14</v>
      </c>
      <c r="O312" s="158">
        <f t="shared" si="0"/>
        <v>15</v>
      </c>
      <c r="P312" s="158">
        <f t="shared" si="0"/>
        <v>16</v>
      </c>
      <c r="Q312" s="158">
        <f t="shared" si="0"/>
        <v>17</v>
      </c>
      <c r="AJ312" s="159"/>
      <c r="AK312" s="160"/>
      <c r="AM312" s="159"/>
      <c r="AN312" s="160"/>
      <c r="AP312" s="159"/>
      <c r="AQ312" s="160"/>
      <c r="AS312" s="159"/>
      <c r="AT312" s="160"/>
      <c r="AV312" s="159"/>
      <c r="AW312" s="160"/>
      <c r="AY312" s="159"/>
      <c r="AZ312" s="160"/>
      <c r="BB312" s="159"/>
      <c r="BC312" s="160"/>
    </row>
  </sheetData>
  <conditionalFormatting sqref="T2:T4">
    <cfRule type="duplicateValues" dxfId="141" priority="3"/>
  </conditionalFormatting>
  <conditionalFormatting sqref="Z2:Z31">
    <cfRule type="duplicateValues" dxfId="140" priority="4"/>
  </conditionalFormatting>
  <conditionalFormatting sqref="AC2:AD8">
    <cfRule type="duplicateValues" dxfId="139" priority="1"/>
  </conditionalFormatting>
  <conditionalFormatting sqref="AG2:AG26">
    <cfRule type="duplicateValues" dxfId="138" priority="2"/>
  </conditionalFormatting>
  <pageMargins left="0.7" right="0.7" top="0.75" bottom="0.75" header="0.3" footer="0.3"/>
  <pageSetup paperSize="9" orientation="portrait" r:id="rId1"/>
  <tableParts count="13">
    <tablePart r:id="rId2"/>
    <tablePart r:id="rId3"/>
    <tablePart r:id="rId4"/>
    <tablePart r:id="rId5"/>
    <tablePart r:id="rId6"/>
    <tablePart r:id="rId7"/>
    <tablePart r:id="rId8"/>
    <tablePart r:id="rId9"/>
    <tablePart r:id="rId10"/>
    <tablePart r:id="rId11"/>
    <tablePart r:id="rId12"/>
    <tablePart r:id="rId13"/>
    <tablePart r:id="rId14"/>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20"/>
  <sheetViews>
    <sheetView showGridLines="0" view="pageBreakPreview" zoomScaleNormal="69" zoomScaleSheetLayoutView="100" zoomScalePageLayoutView="69" workbookViewId="0">
      <pane ySplit="6" topLeftCell="A7" activePane="bottomLeft" state="frozen"/>
      <selection activeCell="B20" sqref="B20"/>
      <selection pane="bottomLeft" activeCell="D6" sqref="C6:D6"/>
    </sheetView>
  </sheetViews>
  <sheetFormatPr defaultColWidth="24.42578125" defaultRowHeight="15" x14ac:dyDescent="0.25"/>
  <cols>
    <col min="1" max="1" width="24.28515625" style="88" bestFit="1" customWidth="1"/>
    <col min="2" max="2" width="8.7109375" style="88" bestFit="1" customWidth="1"/>
    <col min="3" max="3" width="7.7109375" style="100" bestFit="1" customWidth="1"/>
    <col min="4" max="4" width="9.140625" style="100" bestFit="1" customWidth="1"/>
    <col min="5" max="5" width="20.42578125" style="106" bestFit="1" customWidth="1"/>
    <col min="6" max="6" width="6.140625" style="101" bestFit="1" customWidth="1"/>
    <col min="7" max="7" width="23.140625" style="88" bestFit="1" customWidth="1"/>
    <col min="8" max="15" width="2.85546875" style="88" bestFit="1" customWidth="1"/>
    <col min="16" max="16" width="10.42578125" style="88" bestFit="1" customWidth="1"/>
    <col min="17" max="17" width="5.140625" style="102" bestFit="1" customWidth="1"/>
    <col min="18" max="18" width="19.5703125" style="103" bestFit="1" customWidth="1"/>
    <col min="19" max="19" width="22.28515625" style="88" bestFit="1" customWidth="1"/>
    <col min="20" max="25" width="4.85546875" style="103" bestFit="1" customWidth="1"/>
    <col min="26" max="26" width="19.85546875" style="86" bestFit="1" customWidth="1"/>
    <col min="27" max="27" width="24.42578125" style="86"/>
    <col min="28" max="28" width="18.5703125" style="86" customWidth="1"/>
    <col min="29" max="31" width="24.42578125" style="86"/>
    <col min="32" max="16384" width="24.42578125" style="88"/>
  </cols>
  <sheetData>
    <row r="1" spans="1:31" s="71" customFormat="1" x14ac:dyDescent="0.25">
      <c r="A1" s="414"/>
      <c r="B1" s="414"/>
      <c r="C1" s="414"/>
      <c r="D1" s="414"/>
      <c r="E1" s="414"/>
      <c r="F1" s="414"/>
      <c r="G1" s="414"/>
      <c r="H1" s="414"/>
      <c r="I1" s="414"/>
      <c r="J1" s="414"/>
      <c r="K1" s="414"/>
      <c r="L1" s="414"/>
      <c r="M1" s="414"/>
      <c r="N1" s="414"/>
      <c r="O1" s="414"/>
      <c r="P1" s="414"/>
      <c r="Q1" s="414"/>
      <c r="R1" s="414"/>
      <c r="S1" s="414"/>
      <c r="T1" s="414"/>
      <c r="U1" s="414"/>
      <c r="V1" s="414"/>
      <c r="W1" s="414"/>
      <c r="X1" s="414"/>
      <c r="Y1" s="414"/>
      <c r="Z1" s="70"/>
      <c r="AA1" s="70"/>
      <c r="AB1" s="70">
        <f>(10000-COUNTIF($A$7:$A$10000,""))</f>
        <v>6</v>
      </c>
      <c r="AC1" s="70"/>
      <c r="AD1" s="70"/>
      <c r="AE1" s="70"/>
    </row>
    <row r="2" spans="1:31" s="73" customFormat="1" x14ac:dyDescent="0.25">
      <c r="A2" s="420" t="str">
        <f>A.Núcleos!A2</f>
        <v xml:space="preserve"> | Identificação de Agregados e Pessoas - NÚCLEOS / ORIGEM (de acordo com o Diagnóstico ELH)</v>
      </c>
      <c r="B2" s="420"/>
      <c r="C2" s="420"/>
      <c r="D2" s="420"/>
      <c r="E2" s="420"/>
      <c r="F2" s="420"/>
      <c r="G2" s="420"/>
      <c r="H2" s="420"/>
      <c r="I2" s="420"/>
      <c r="J2" s="420"/>
      <c r="K2" s="420"/>
      <c r="L2" s="420"/>
      <c r="M2" s="420"/>
      <c r="N2" s="420"/>
      <c r="O2" s="420"/>
      <c r="P2" s="420"/>
      <c r="Q2" s="420"/>
      <c r="R2" s="420"/>
      <c r="S2" s="420"/>
      <c r="T2" s="420"/>
      <c r="U2" s="420"/>
      <c r="V2" s="420"/>
      <c r="W2" s="420"/>
      <c r="X2" s="420"/>
      <c r="Y2" s="420"/>
      <c r="Z2" s="72"/>
      <c r="AA2" s="72"/>
      <c r="AB2" s="72"/>
      <c r="AC2" s="72"/>
      <c r="AD2" s="72"/>
      <c r="AE2" s="72"/>
    </row>
    <row r="3" spans="1:31" s="73" customFormat="1" ht="15.75" x14ac:dyDescent="0.25">
      <c r="A3" s="417" t="s">
        <v>522</v>
      </c>
      <c r="B3" s="417"/>
      <c r="C3" s="417"/>
      <c r="D3" s="417"/>
      <c r="E3" s="417"/>
      <c r="F3" s="417"/>
      <c r="G3" s="417"/>
      <c r="H3" s="417"/>
      <c r="I3" s="417"/>
      <c r="J3" s="417"/>
      <c r="K3" s="417"/>
      <c r="L3" s="417"/>
      <c r="M3" s="417"/>
      <c r="N3" s="417"/>
      <c r="O3" s="417"/>
      <c r="P3" s="417"/>
      <c r="Q3" s="417"/>
      <c r="R3" s="417"/>
      <c r="S3" s="417"/>
      <c r="T3" s="417"/>
      <c r="U3" s="417"/>
      <c r="V3" s="417"/>
      <c r="W3" s="417"/>
      <c r="X3" s="417"/>
      <c r="Y3" s="417"/>
      <c r="Z3" s="72"/>
      <c r="AA3" s="72"/>
      <c r="AB3" s="72"/>
      <c r="AC3" s="72"/>
      <c r="AD3" s="72"/>
      <c r="AE3" s="72"/>
    </row>
    <row r="4" spans="1:31" s="70" customFormat="1" x14ac:dyDescent="0.25">
      <c r="A4" s="424" t="s">
        <v>6392</v>
      </c>
      <c r="B4" s="436" t="s">
        <v>6391</v>
      </c>
      <c r="C4" s="437"/>
      <c r="D4" s="427"/>
      <c r="E4" s="427" t="s">
        <v>30</v>
      </c>
      <c r="F4" s="430" t="s">
        <v>80</v>
      </c>
      <c r="G4" s="430" t="s">
        <v>32</v>
      </c>
      <c r="H4" s="421" t="s">
        <v>523</v>
      </c>
      <c r="I4" s="422"/>
      <c r="J4" s="422"/>
      <c r="K4" s="422"/>
      <c r="L4" s="422"/>
      <c r="M4" s="422"/>
      <c r="N4" s="422"/>
      <c r="O4" s="422"/>
      <c r="P4" s="422"/>
      <c r="Q4" s="423"/>
      <c r="R4" s="418" t="s">
        <v>91</v>
      </c>
      <c r="S4" s="433" t="s">
        <v>93</v>
      </c>
      <c r="T4" s="415" t="s">
        <v>31</v>
      </c>
      <c r="U4" s="415"/>
      <c r="V4" s="415"/>
      <c r="W4" s="415"/>
      <c r="X4" s="415"/>
      <c r="Y4" s="416"/>
      <c r="Z4" s="411" t="s">
        <v>6389</v>
      </c>
    </row>
    <row r="5" spans="1:31" s="70" customFormat="1" ht="30" x14ac:dyDescent="0.25">
      <c r="A5" s="425"/>
      <c r="B5" s="438"/>
      <c r="C5" s="439"/>
      <c r="D5" s="428"/>
      <c r="E5" s="428"/>
      <c r="F5" s="431"/>
      <c r="G5" s="431"/>
      <c r="H5" s="1" t="s">
        <v>15</v>
      </c>
      <c r="I5" s="1" t="s">
        <v>16</v>
      </c>
      <c r="J5" s="1" t="s">
        <v>17</v>
      </c>
      <c r="K5" s="1" t="s">
        <v>18</v>
      </c>
      <c r="L5" s="1" t="s">
        <v>19</v>
      </c>
      <c r="M5" s="1" t="s">
        <v>20</v>
      </c>
      <c r="N5" s="1" t="s">
        <v>21</v>
      </c>
      <c r="O5" s="1" t="s">
        <v>22</v>
      </c>
      <c r="P5" s="2" t="s">
        <v>6376</v>
      </c>
      <c r="Q5" s="2" t="s">
        <v>5593</v>
      </c>
      <c r="R5" s="419"/>
      <c r="S5" s="434"/>
      <c r="T5" s="1">
        <v>2019</v>
      </c>
      <c r="U5" s="1">
        <f>T5+1</f>
        <v>2020</v>
      </c>
      <c r="V5" s="1">
        <f t="shared" ref="V5:X5" si="0">U5+1</f>
        <v>2021</v>
      </c>
      <c r="W5" s="1">
        <f t="shared" si="0"/>
        <v>2022</v>
      </c>
      <c r="X5" s="1">
        <f t="shared" si="0"/>
        <v>2023</v>
      </c>
      <c r="Y5" s="3">
        <f>X5+1</f>
        <v>2024</v>
      </c>
      <c r="Z5" s="412"/>
    </row>
    <row r="6" spans="1:31" s="70" customFormat="1" ht="30" x14ac:dyDescent="0.25">
      <c r="A6" s="426"/>
      <c r="B6" s="67" t="s">
        <v>524</v>
      </c>
      <c r="C6" s="68" t="s">
        <v>36</v>
      </c>
      <c r="D6" s="69" t="s">
        <v>35</v>
      </c>
      <c r="E6" s="429"/>
      <c r="F6" s="432"/>
      <c r="G6" s="432"/>
      <c r="H6" s="4" t="str">
        <f>IF(SUM(H7:H978)=0,"",SUM(H7:H978))</f>
        <v/>
      </c>
      <c r="I6" s="4" t="str">
        <f>IF(SUM(I7:I978)=0,"",SUM(I7:I978))</f>
        <v/>
      </c>
      <c r="J6" s="4" t="str">
        <f>IF(SUM(J7:J978)=0,"",SUM(J7:J978))</f>
        <v/>
      </c>
      <c r="K6" s="4" t="str">
        <f>IF(SUM(K7:K978)=0,"",SUM(K7:K978))</f>
        <v/>
      </c>
      <c r="L6" s="4" t="str">
        <f>IF(SUM(L7:L78)=0,"",SUM(L7:L978))</f>
        <v/>
      </c>
      <c r="M6" s="4" t="str">
        <f t="shared" ref="M6:R6" si="1">IF(SUM(M7:M78)=0,"",SUM(M7:M78))</f>
        <v/>
      </c>
      <c r="N6" s="4" t="str">
        <f t="shared" si="1"/>
        <v/>
      </c>
      <c r="O6" s="4" t="str">
        <f t="shared" si="1"/>
        <v/>
      </c>
      <c r="P6" s="5" t="str">
        <f t="shared" si="1"/>
        <v/>
      </c>
      <c r="Q6" s="5" t="str">
        <f>IF(SUM(Q7:Q978)=0,"",SUM(Q7:Q978))</f>
        <v/>
      </c>
      <c r="R6" s="6" t="str">
        <f t="shared" si="1"/>
        <v/>
      </c>
      <c r="S6" s="435"/>
      <c r="T6" s="7" t="str">
        <f t="shared" ref="T6:Y6" si="2">IF(SUM(T7:T78)=0,"",SUM(T7:T78))</f>
        <v/>
      </c>
      <c r="U6" s="7" t="str">
        <f t="shared" si="2"/>
        <v/>
      </c>
      <c r="V6" s="7" t="str">
        <f t="shared" si="2"/>
        <v/>
      </c>
      <c r="W6" s="7" t="str">
        <f t="shared" si="2"/>
        <v/>
      </c>
      <c r="X6" s="7" t="str">
        <f t="shared" si="2"/>
        <v/>
      </c>
      <c r="Y6" s="8" t="str">
        <f t="shared" si="2"/>
        <v/>
      </c>
      <c r="Z6" s="413"/>
    </row>
    <row r="7" spans="1:31" ht="45" x14ac:dyDescent="0.25">
      <c r="A7" s="74"/>
      <c r="B7" s="75"/>
      <c r="C7" s="76"/>
      <c r="D7" s="77"/>
      <c r="E7" s="104" t="s">
        <v>8</v>
      </c>
      <c r="F7" s="78"/>
      <c r="G7" s="79"/>
      <c r="H7" s="80"/>
      <c r="I7" s="80"/>
      <c r="J7" s="80"/>
      <c r="K7" s="80"/>
      <c r="L7" s="80"/>
      <c r="M7" s="80"/>
      <c r="N7" s="80"/>
      <c r="O7" s="80"/>
      <c r="P7" s="80"/>
      <c r="Q7" s="81" t="str">
        <f>IF(A7="","",SUM(H7:P7))</f>
        <v/>
      </c>
      <c r="R7" s="82"/>
      <c r="S7" s="83"/>
      <c r="T7" s="82"/>
      <c r="U7" s="82"/>
      <c r="V7" s="82"/>
      <c r="W7" s="82"/>
      <c r="X7" s="82"/>
      <c r="Y7" s="84"/>
      <c r="Z7" s="85" t="str">
        <f>IF(OR(AND(A7="",A8&lt;&gt;""),(AND(A7&lt;&gt;"",OR(E7="",Q7=0,R7="",S7="")))),"NÃO","")</f>
        <v/>
      </c>
      <c r="AB7" s="87" t="str">
        <f t="shared" ref="AB7:AB38" si="3">IF(R7="","",IF(SUM(T7:Y7)=R7,"OK","Erro"))</f>
        <v/>
      </c>
    </row>
    <row r="8" spans="1:31" ht="60" x14ac:dyDescent="0.25">
      <c r="A8" s="89"/>
      <c r="B8" s="75"/>
      <c r="C8" s="90"/>
      <c r="D8" s="91"/>
      <c r="E8" s="105" t="s">
        <v>9</v>
      </c>
      <c r="F8" s="92" t="str">
        <f>IFERROR(VLOOKUP(E8,auxiliar!$N$2:$O$8,2,FALSE),"")</f>
        <v>Rpaud</v>
      </c>
      <c r="H8" s="93"/>
      <c r="I8" s="93"/>
      <c r="J8" s="93"/>
      <c r="K8" s="93"/>
      <c r="L8" s="93"/>
      <c r="M8" s="93"/>
      <c r="N8" s="93"/>
      <c r="O8" s="93"/>
      <c r="P8" s="93"/>
      <c r="Q8" s="94" t="str">
        <f t="shared" ref="Q8:Q71" si="4">IF(A8="","",SUM(H8:P8))</f>
        <v/>
      </c>
      <c r="R8" s="95"/>
      <c r="S8" s="96"/>
      <c r="T8" s="95"/>
      <c r="U8" s="95"/>
      <c r="V8" s="95"/>
      <c r="W8" s="95"/>
      <c r="X8" s="95"/>
      <c r="Y8" s="97"/>
      <c r="Z8" s="98" t="str">
        <f t="shared" ref="Z8:Z71" si="5">IF(OR(AND(A8="",A9&lt;&gt;""),(AND(A8&lt;&gt;"",OR(E8="",Q8=0,R8="",S8="")))),"NÃO","")</f>
        <v/>
      </c>
      <c r="AB8" s="87" t="str">
        <f t="shared" si="3"/>
        <v/>
      </c>
    </row>
    <row r="9" spans="1:31" ht="45" x14ac:dyDescent="0.25">
      <c r="A9" s="89"/>
      <c r="B9" s="75"/>
      <c r="C9" s="90"/>
      <c r="D9" s="91"/>
      <c r="E9" s="105" t="s">
        <v>13</v>
      </c>
      <c r="F9" s="92" t="str">
        <f>IFERROR(VLOOKUP(E9,auxiliar!$N$2:$O$8,2,FALSE),"")</f>
        <v>Afp</v>
      </c>
      <c r="G9" s="79" t="s">
        <v>10</v>
      </c>
      <c r="H9" s="93"/>
      <c r="I9" s="93"/>
      <c r="J9" s="93"/>
      <c r="K9" s="93"/>
      <c r="L9" s="93"/>
      <c r="M9" s="93"/>
      <c r="N9" s="93"/>
      <c r="O9" s="93"/>
      <c r="P9" s="93"/>
      <c r="Q9" s="94" t="str">
        <f t="shared" si="4"/>
        <v/>
      </c>
      <c r="R9" s="95"/>
      <c r="S9" s="96"/>
      <c r="T9" s="95"/>
      <c r="U9" s="95"/>
      <c r="V9" s="95"/>
      <c r="W9" s="95"/>
      <c r="X9" s="95"/>
      <c r="Y9" s="97"/>
      <c r="Z9" s="98" t="str">
        <f t="shared" si="5"/>
        <v/>
      </c>
      <c r="AB9" s="87" t="str">
        <f t="shared" si="3"/>
        <v/>
      </c>
    </row>
    <row r="10" spans="1:31" x14ac:dyDescent="0.25">
      <c r="A10" s="89"/>
      <c r="B10" s="75"/>
      <c r="C10" s="90"/>
      <c r="D10" s="91"/>
      <c r="E10" s="105"/>
      <c r="F10" s="92" t="str">
        <f>IFERROR(VLOOKUP(E10,auxiliar!$N$2:$O$8,2,FALSE),"")</f>
        <v/>
      </c>
      <c r="G10" s="79"/>
      <c r="H10" s="93"/>
      <c r="I10" s="93"/>
      <c r="J10" s="93"/>
      <c r="K10" s="93"/>
      <c r="L10" s="93"/>
      <c r="M10" s="93"/>
      <c r="N10" s="93"/>
      <c r="O10" s="93"/>
      <c r="P10" s="93"/>
      <c r="Q10" s="94" t="str">
        <f t="shared" si="4"/>
        <v/>
      </c>
      <c r="R10" s="95"/>
      <c r="S10" s="96"/>
      <c r="T10" s="95"/>
      <c r="U10" s="95"/>
      <c r="V10" s="95"/>
      <c r="W10" s="95"/>
      <c r="X10" s="95"/>
      <c r="Y10" s="97"/>
      <c r="Z10" s="98" t="str">
        <f t="shared" si="5"/>
        <v/>
      </c>
      <c r="AB10" s="87" t="str">
        <f t="shared" si="3"/>
        <v/>
      </c>
    </row>
    <row r="11" spans="1:31" x14ac:dyDescent="0.25">
      <c r="A11" s="89"/>
      <c r="B11" s="75"/>
      <c r="C11" s="90"/>
      <c r="D11" s="91"/>
      <c r="E11" s="105"/>
      <c r="F11" s="92" t="str">
        <f>IFERROR(VLOOKUP(E11,auxiliar!$N$2:$O$8,2,FALSE),"")</f>
        <v/>
      </c>
      <c r="G11" s="79"/>
      <c r="H11" s="93"/>
      <c r="I11" s="93"/>
      <c r="J11" s="93"/>
      <c r="K11" s="93"/>
      <c r="L11" s="93"/>
      <c r="M11" s="93"/>
      <c r="N11" s="93"/>
      <c r="O11" s="93"/>
      <c r="P11" s="93"/>
      <c r="Q11" s="94" t="str">
        <f t="shared" si="4"/>
        <v/>
      </c>
      <c r="R11" s="95"/>
      <c r="S11" s="96"/>
      <c r="T11" s="95"/>
      <c r="U11" s="95"/>
      <c r="V11" s="95"/>
      <c r="W11" s="95"/>
      <c r="X11" s="95"/>
      <c r="Y11" s="97"/>
      <c r="Z11" s="98" t="str">
        <f t="shared" si="5"/>
        <v/>
      </c>
      <c r="AB11" s="87" t="str">
        <f t="shared" si="3"/>
        <v/>
      </c>
    </row>
    <row r="12" spans="1:31" x14ac:dyDescent="0.25">
      <c r="A12" s="89"/>
      <c r="B12" s="75"/>
      <c r="C12" s="90"/>
      <c r="D12" s="91"/>
      <c r="E12" s="105"/>
      <c r="F12" s="92" t="str">
        <f>IFERROR(VLOOKUP(E12,auxiliar!$N$2:$O$8,2,FALSE),"")</f>
        <v/>
      </c>
      <c r="G12" s="79"/>
      <c r="H12" s="93"/>
      <c r="I12" s="93"/>
      <c r="J12" s="93"/>
      <c r="K12" s="93"/>
      <c r="L12" s="93"/>
      <c r="M12" s="93"/>
      <c r="N12" s="93"/>
      <c r="O12" s="93"/>
      <c r="P12" s="93"/>
      <c r="Q12" s="94" t="str">
        <f t="shared" si="4"/>
        <v/>
      </c>
      <c r="R12" s="95"/>
      <c r="S12" s="96"/>
      <c r="T12" s="95"/>
      <c r="U12" s="95"/>
      <c r="V12" s="95"/>
      <c r="W12" s="95"/>
      <c r="X12" s="95"/>
      <c r="Y12" s="97"/>
      <c r="Z12" s="98" t="str">
        <f t="shared" si="5"/>
        <v/>
      </c>
      <c r="AB12" s="87" t="str">
        <f t="shared" si="3"/>
        <v/>
      </c>
    </row>
    <row r="13" spans="1:31" x14ac:dyDescent="0.25">
      <c r="A13" s="89"/>
      <c r="B13" s="75"/>
      <c r="C13" s="90"/>
      <c r="D13" s="91"/>
      <c r="E13" s="105"/>
      <c r="F13" s="92" t="str">
        <f>IFERROR(VLOOKUP(E13,auxiliar!$N$2:$O$8,2,FALSE),"")</f>
        <v/>
      </c>
      <c r="G13" s="79"/>
      <c r="H13" s="93"/>
      <c r="I13" s="93"/>
      <c r="J13" s="93"/>
      <c r="K13" s="93"/>
      <c r="L13" s="93"/>
      <c r="M13" s="93"/>
      <c r="N13" s="93"/>
      <c r="O13" s="93"/>
      <c r="P13" s="93"/>
      <c r="Q13" s="94" t="str">
        <f t="shared" si="4"/>
        <v/>
      </c>
      <c r="R13" s="95"/>
      <c r="S13" s="96"/>
      <c r="T13" s="95"/>
      <c r="U13" s="95"/>
      <c r="V13" s="95"/>
      <c r="W13" s="95"/>
      <c r="X13" s="95"/>
      <c r="Y13" s="97"/>
      <c r="Z13" s="98" t="str">
        <f t="shared" si="5"/>
        <v/>
      </c>
      <c r="AB13" s="87" t="str">
        <f t="shared" si="3"/>
        <v/>
      </c>
    </row>
    <row r="14" spans="1:31" x14ac:dyDescent="0.25">
      <c r="A14" s="89"/>
      <c r="B14" s="75"/>
      <c r="C14" s="90"/>
      <c r="D14" s="91"/>
      <c r="E14" s="105"/>
      <c r="F14" s="92" t="str">
        <f>IFERROR(VLOOKUP(E14,auxiliar!$N$2:$O$8,2,FALSE),"")</f>
        <v/>
      </c>
      <c r="G14" s="79"/>
      <c r="H14" s="93"/>
      <c r="I14" s="93"/>
      <c r="J14" s="93"/>
      <c r="K14" s="93"/>
      <c r="L14" s="93"/>
      <c r="M14" s="93"/>
      <c r="N14" s="93"/>
      <c r="O14" s="93"/>
      <c r="P14" s="93"/>
      <c r="Q14" s="94" t="str">
        <f t="shared" si="4"/>
        <v/>
      </c>
      <c r="R14" s="95"/>
      <c r="S14" s="96"/>
      <c r="T14" s="95"/>
      <c r="U14" s="95"/>
      <c r="V14" s="95"/>
      <c r="W14" s="95"/>
      <c r="X14" s="95"/>
      <c r="Y14" s="97"/>
      <c r="Z14" s="98" t="str">
        <f t="shared" si="5"/>
        <v/>
      </c>
      <c r="AB14" s="87" t="str">
        <f t="shared" si="3"/>
        <v/>
      </c>
    </row>
    <row r="15" spans="1:31" x14ac:dyDescent="0.25">
      <c r="A15" s="89"/>
      <c r="B15" s="75"/>
      <c r="C15" s="90"/>
      <c r="D15" s="91"/>
      <c r="E15" s="105"/>
      <c r="F15" s="92" t="str">
        <f>IFERROR(VLOOKUP(E15,auxiliar!$N$2:$O$8,2,FALSE),"")</f>
        <v/>
      </c>
      <c r="G15" s="79"/>
      <c r="H15" s="93"/>
      <c r="I15" s="93"/>
      <c r="J15" s="93"/>
      <c r="K15" s="93"/>
      <c r="L15" s="93"/>
      <c r="M15" s="93"/>
      <c r="N15" s="93"/>
      <c r="O15" s="93"/>
      <c r="P15" s="93"/>
      <c r="Q15" s="94" t="str">
        <f t="shared" si="4"/>
        <v/>
      </c>
      <c r="R15" s="95"/>
      <c r="S15" s="96"/>
      <c r="T15" s="95"/>
      <c r="U15" s="95"/>
      <c r="V15" s="95"/>
      <c r="W15" s="95"/>
      <c r="X15" s="95"/>
      <c r="Y15" s="97"/>
      <c r="Z15" s="98" t="str">
        <f t="shared" si="5"/>
        <v/>
      </c>
      <c r="AB15" s="87" t="str">
        <f t="shared" si="3"/>
        <v/>
      </c>
    </row>
    <row r="16" spans="1:31" x14ac:dyDescent="0.25">
      <c r="A16" s="89"/>
      <c r="B16" s="75"/>
      <c r="C16" s="90"/>
      <c r="D16" s="91"/>
      <c r="E16" s="105"/>
      <c r="F16" s="92" t="str">
        <f>IFERROR(VLOOKUP(E16,auxiliar!$N$2:$O$8,2,FALSE),"")</f>
        <v/>
      </c>
      <c r="G16" s="79"/>
      <c r="H16" s="93"/>
      <c r="I16" s="93"/>
      <c r="J16" s="93"/>
      <c r="K16" s="93"/>
      <c r="L16" s="93"/>
      <c r="M16" s="93"/>
      <c r="N16" s="93"/>
      <c r="O16" s="93"/>
      <c r="P16" s="93"/>
      <c r="Q16" s="94" t="str">
        <f t="shared" si="4"/>
        <v/>
      </c>
      <c r="R16" s="95"/>
      <c r="S16" s="96"/>
      <c r="T16" s="95"/>
      <c r="U16" s="95"/>
      <c r="V16" s="95"/>
      <c r="W16" s="95"/>
      <c r="X16" s="95"/>
      <c r="Y16" s="97"/>
      <c r="Z16" s="98" t="str">
        <f t="shared" si="5"/>
        <v/>
      </c>
      <c r="AB16" s="87" t="str">
        <f t="shared" si="3"/>
        <v/>
      </c>
    </row>
    <row r="17" spans="1:28" x14ac:dyDescent="0.25">
      <c r="A17" s="89"/>
      <c r="B17" s="75"/>
      <c r="C17" s="90"/>
      <c r="D17" s="91"/>
      <c r="E17" s="105"/>
      <c r="F17" s="92" t="str">
        <f>IFERROR(VLOOKUP(E17,auxiliar!$N$2:$O$8,2,FALSE),"")</f>
        <v/>
      </c>
      <c r="G17" s="79"/>
      <c r="H17" s="93"/>
      <c r="I17" s="93"/>
      <c r="J17" s="93"/>
      <c r="K17" s="93"/>
      <c r="L17" s="93"/>
      <c r="M17" s="93"/>
      <c r="N17" s="93"/>
      <c r="O17" s="93"/>
      <c r="P17" s="93"/>
      <c r="Q17" s="94" t="str">
        <f t="shared" si="4"/>
        <v/>
      </c>
      <c r="R17" s="95"/>
      <c r="S17" s="96"/>
      <c r="T17" s="95"/>
      <c r="U17" s="95"/>
      <c r="V17" s="95"/>
      <c r="W17" s="95"/>
      <c r="X17" s="95"/>
      <c r="Y17" s="97"/>
      <c r="Z17" s="98" t="str">
        <f t="shared" si="5"/>
        <v/>
      </c>
      <c r="AB17" s="87" t="str">
        <f t="shared" si="3"/>
        <v/>
      </c>
    </row>
    <row r="18" spans="1:28" x14ac:dyDescent="0.25">
      <c r="A18" s="89"/>
      <c r="B18" s="99"/>
      <c r="C18" s="90"/>
      <c r="D18" s="91"/>
      <c r="E18" s="105"/>
      <c r="F18" s="92" t="str">
        <f>IFERROR(VLOOKUP(E18,auxiliar!$N$2:$O$8,2,FALSE),"")</f>
        <v/>
      </c>
      <c r="G18" s="79"/>
      <c r="H18" s="93"/>
      <c r="I18" s="93"/>
      <c r="J18" s="93"/>
      <c r="K18" s="93"/>
      <c r="L18" s="93"/>
      <c r="M18" s="93"/>
      <c r="N18" s="93"/>
      <c r="O18" s="93"/>
      <c r="P18" s="93"/>
      <c r="Q18" s="94" t="str">
        <f t="shared" si="4"/>
        <v/>
      </c>
      <c r="R18" s="95"/>
      <c r="S18" s="96"/>
      <c r="T18" s="95"/>
      <c r="U18" s="95"/>
      <c r="V18" s="95"/>
      <c r="W18" s="95"/>
      <c r="X18" s="95"/>
      <c r="Y18" s="97"/>
      <c r="Z18" s="98" t="str">
        <f t="shared" si="5"/>
        <v/>
      </c>
      <c r="AB18" s="87" t="str">
        <f t="shared" si="3"/>
        <v/>
      </c>
    </row>
    <row r="19" spans="1:28" x14ac:dyDescent="0.25">
      <c r="A19" s="89"/>
      <c r="B19" s="99"/>
      <c r="C19" s="90"/>
      <c r="D19" s="91"/>
      <c r="E19" s="105"/>
      <c r="F19" s="92" t="str">
        <f>IFERROR(VLOOKUP(E19,auxiliar!$N$2:$O$8,2,FALSE),"")</f>
        <v/>
      </c>
      <c r="G19" s="79"/>
      <c r="H19" s="93"/>
      <c r="I19" s="93"/>
      <c r="J19" s="93"/>
      <c r="K19" s="93"/>
      <c r="L19" s="93"/>
      <c r="M19" s="93"/>
      <c r="N19" s="93"/>
      <c r="O19" s="93"/>
      <c r="P19" s="93"/>
      <c r="Q19" s="94" t="str">
        <f t="shared" si="4"/>
        <v/>
      </c>
      <c r="R19" s="95"/>
      <c r="S19" s="96"/>
      <c r="T19" s="95"/>
      <c r="U19" s="95"/>
      <c r="V19" s="95"/>
      <c r="W19" s="95"/>
      <c r="X19" s="95"/>
      <c r="Y19" s="97"/>
      <c r="Z19" s="98" t="str">
        <f t="shared" si="5"/>
        <v/>
      </c>
      <c r="AB19" s="87" t="str">
        <f t="shared" si="3"/>
        <v/>
      </c>
    </row>
    <row r="20" spans="1:28" x14ac:dyDescent="0.25">
      <c r="A20" s="89"/>
      <c r="B20" s="99"/>
      <c r="C20" s="90"/>
      <c r="D20" s="91"/>
      <c r="E20" s="105"/>
      <c r="F20" s="92" t="str">
        <f>IFERROR(VLOOKUP(E20,auxiliar!$N$2:$O$8,2,FALSE),"")</f>
        <v/>
      </c>
      <c r="G20" s="79"/>
      <c r="H20" s="93"/>
      <c r="I20" s="93"/>
      <c r="J20" s="93"/>
      <c r="K20" s="93"/>
      <c r="L20" s="93"/>
      <c r="M20" s="93"/>
      <c r="N20" s="93"/>
      <c r="O20" s="93"/>
      <c r="P20" s="93"/>
      <c r="Q20" s="94" t="str">
        <f t="shared" si="4"/>
        <v/>
      </c>
      <c r="R20" s="95"/>
      <c r="S20" s="96"/>
      <c r="T20" s="95"/>
      <c r="U20" s="95"/>
      <c r="V20" s="95"/>
      <c r="W20" s="95"/>
      <c r="X20" s="95"/>
      <c r="Y20" s="97"/>
      <c r="Z20" s="98" t="str">
        <f t="shared" si="5"/>
        <v/>
      </c>
      <c r="AB20" s="87" t="str">
        <f t="shared" si="3"/>
        <v/>
      </c>
    </row>
    <row r="21" spans="1:28" x14ac:dyDescent="0.25">
      <c r="A21" s="89"/>
      <c r="B21" s="99"/>
      <c r="C21" s="90"/>
      <c r="D21" s="91"/>
      <c r="E21" s="105"/>
      <c r="F21" s="92" t="str">
        <f>IFERROR(VLOOKUP(E21,auxiliar!$N$2:$O$8,2,FALSE),"")</f>
        <v/>
      </c>
      <c r="G21" s="79"/>
      <c r="H21" s="93"/>
      <c r="I21" s="93"/>
      <c r="J21" s="93"/>
      <c r="K21" s="93"/>
      <c r="L21" s="93"/>
      <c r="M21" s="93"/>
      <c r="N21" s="93"/>
      <c r="O21" s="93"/>
      <c r="P21" s="93"/>
      <c r="Q21" s="94" t="str">
        <f t="shared" si="4"/>
        <v/>
      </c>
      <c r="R21" s="95"/>
      <c r="S21" s="96"/>
      <c r="T21" s="95"/>
      <c r="U21" s="95"/>
      <c r="V21" s="95"/>
      <c r="W21" s="95"/>
      <c r="X21" s="95"/>
      <c r="Y21" s="97"/>
      <c r="Z21" s="98" t="str">
        <f t="shared" si="5"/>
        <v/>
      </c>
      <c r="AB21" s="87" t="str">
        <f t="shared" si="3"/>
        <v/>
      </c>
    </row>
    <row r="22" spans="1:28" x14ac:dyDescent="0.25">
      <c r="A22" s="89"/>
      <c r="B22" s="99"/>
      <c r="C22" s="90"/>
      <c r="D22" s="91"/>
      <c r="E22" s="105"/>
      <c r="F22" s="92" t="str">
        <f>IFERROR(VLOOKUP(E22,auxiliar!$N$2:$O$8,2,FALSE),"")</f>
        <v/>
      </c>
      <c r="G22" s="79"/>
      <c r="H22" s="93"/>
      <c r="I22" s="93"/>
      <c r="J22" s="93"/>
      <c r="K22" s="93"/>
      <c r="L22" s="93"/>
      <c r="M22" s="93"/>
      <c r="N22" s="93"/>
      <c r="O22" s="93"/>
      <c r="P22" s="93"/>
      <c r="Q22" s="94" t="str">
        <f t="shared" si="4"/>
        <v/>
      </c>
      <c r="R22" s="95"/>
      <c r="S22" s="96"/>
      <c r="T22" s="95"/>
      <c r="U22" s="95"/>
      <c r="V22" s="95"/>
      <c r="W22" s="95"/>
      <c r="X22" s="95"/>
      <c r="Y22" s="97"/>
      <c r="Z22" s="98" t="str">
        <f t="shared" si="5"/>
        <v/>
      </c>
      <c r="AB22" s="87" t="str">
        <f t="shared" si="3"/>
        <v/>
      </c>
    </row>
    <row r="23" spans="1:28" x14ac:dyDescent="0.25">
      <c r="A23" s="89"/>
      <c r="B23" s="99"/>
      <c r="C23" s="90"/>
      <c r="D23" s="91"/>
      <c r="E23" s="105"/>
      <c r="F23" s="92" t="str">
        <f>IFERROR(VLOOKUP(E23,auxiliar!$N$2:$O$8,2,FALSE),"")</f>
        <v/>
      </c>
      <c r="G23" s="79"/>
      <c r="H23" s="93"/>
      <c r="I23" s="93"/>
      <c r="J23" s="93"/>
      <c r="K23" s="93"/>
      <c r="L23" s="93"/>
      <c r="M23" s="93"/>
      <c r="N23" s="93"/>
      <c r="O23" s="93"/>
      <c r="P23" s="93"/>
      <c r="Q23" s="94" t="str">
        <f t="shared" si="4"/>
        <v/>
      </c>
      <c r="R23" s="95"/>
      <c r="S23" s="96"/>
      <c r="T23" s="95"/>
      <c r="U23" s="95"/>
      <c r="V23" s="95"/>
      <c r="W23" s="95"/>
      <c r="X23" s="95"/>
      <c r="Y23" s="97"/>
      <c r="Z23" s="98" t="str">
        <f t="shared" si="5"/>
        <v/>
      </c>
      <c r="AB23" s="87" t="str">
        <f t="shared" si="3"/>
        <v/>
      </c>
    </row>
    <row r="24" spans="1:28" x14ac:dyDescent="0.25">
      <c r="A24" s="89"/>
      <c r="B24" s="99"/>
      <c r="C24" s="90"/>
      <c r="D24" s="91"/>
      <c r="E24" s="105"/>
      <c r="F24" s="92" t="str">
        <f>IFERROR(VLOOKUP(E24,auxiliar!$N$2:$O$8,2,FALSE),"")</f>
        <v/>
      </c>
      <c r="G24" s="79"/>
      <c r="H24" s="93"/>
      <c r="I24" s="93"/>
      <c r="J24" s="93"/>
      <c r="K24" s="93"/>
      <c r="L24" s="93"/>
      <c r="M24" s="93"/>
      <c r="N24" s="93"/>
      <c r="O24" s="93"/>
      <c r="P24" s="93"/>
      <c r="Q24" s="94" t="str">
        <f t="shared" si="4"/>
        <v/>
      </c>
      <c r="R24" s="95"/>
      <c r="S24" s="96"/>
      <c r="T24" s="95"/>
      <c r="U24" s="95"/>
      <c r="V24" s="95"/>
      <c r="W24" s="95"/>
      <c r="X24" s="95"/>
      <c r="Y24" s="97"/>
      <c r="Z24" s="98" t="str">
        <f t="shared" si="5"/>
        <v/>
      </c>
      <c r="AB24" s="87" t="str">
        <f t="shared" si="3"/>
        <v/>
      </c>
    </row>
    <row r="25" spans="1:28" x14ac:dyDescent="0.25">
      <c r="A25" s="89"/>
      <c r="B25" s="99"/>
      <c r="C25" s="90"/>
      <c r="D25" s="91"/>
      <c r="E25" s="105"/>
      <c r="F25" s="92" t="str">
        <f>IFERROR(VLOOKUP(E25,auxiliar!$N$2:$O$8,2,FALSE),"")</f>
        <v/>
      </c>
      <c r="G25" s="79"/>
      <c r="H25" s="93"/>
      <c r="I25" s="93"/>
      <c r="J25" s="93"/>
      <c r="K25" s="93"/>
      <c r="L25" s="93"/>
      <c r="M25" s="93"/>
      <c r="N25" s="93"/>
      <c r="O25" s="93"/>
      <c r="P25" s="93"/>
      <c r="Q25" s="94" t="str">
        <f t="shared" si="4"/>
        <v/>
      </c>
      <c r="R25" s="95"/>
      <c r="S25" s="96"/>
      <c r="T25" s="95"/>
      <c r="U25" s="95"/>
      <c r="V25" s="95"/>
      <c r="W25" s="95"/>
      <c r="X25" s="95"/>
      <c r="Y25" s="97"/>
      <c r="Z25" s="98" t="str">
        <f t="shared" si="5"/>
        <v/>
      </c>
      <c r="AB25" s="87" t="str">
        <f t="shared" si="3"/>
        <v/>
      </c>
    </row>
    <row r="26" spans="1:28" x14ac:dyDescent="0.25">
      <c r="A26" s="89"/>
      <c r="B26" s="99"/>
      <c r="C26" s="90"/>
      <c r="D26" s="91"/>
      <c r="E26" s="105"/>
      <c r="F26" s="92" t="str">
        <f>IFERROR(VLOOKUP(E26,auxiliar!$N$2:$O$8,2,FALSE),"")</f>
        <v/>
      </c>
      <c r="G26" s="79"/>
      <c r="H26" s="93"/>
      <c r="I26" s="93"/>
      <c r="J26" s="93"/>
      <c r="K26" s="93"/>
      <c r="L26" s="93"/>
      <c r="M26" s="93"/>
      <c r="N26" s="93"/>
      <c r="O26" s="93"/>
      <c r="P26" s="93"/>
      <c r="Q26" s="94" t="str">
        <f t="shared" si="4"/>
        <v/>
      </c>
      <c r="R26" s="95"/>
      <c r="S26" s="96"/>
      <c r="T26" s="95"/>
      <c r="U26" s="95"/>
      <c r="V26" s="95"/>
      <c r="W26" s="95"/>
      <c r="X26" s="95"/>
      <c r="Y26" s="97"/>
      <c r="Z26" s="98" t="str">
        <f t="shared" si="5"/>
        <v/>
      </c>
      <c r="AB26" s="87" t="str">
        <f t="shared" si="3"/>
        <v/>
      </c>
    </row>
    <row r="27" spans="1:28" x14ac:dyDescent="0.25">
      <c r="A27" s="89"/>
      <c r="B27" s="99"/>
      <c r="C27" s="90"/>
      <c r="D27" s="91"/>
      <c r="E27" s="105"/>
      <c r="F27" s="92" t="str">
        <f>IFERROR(VLOOKUP(E27,auxiliar!$N$2:$O$8,2,FALSE),"")</f>
        <v/>
      </c>
      <c r="G27" s="79"/>
      <c r="H27" s="93"/>
      <c r="I27" s="93"/>
      <c r="J27" s="93"/>
      <c r="K27" s="93"/>
      <c r="L27" s="93"/>
      <c r="M27" s="93"/>
      <c r="N27" s="93"/>
      <c r="O27" s="93"/>
      <c r="P27" s="93"/>
      <c r="Q27" s="94" t="str">
        <f t="shared" si="4"/>
        <v/>
      </c>
      <c r="R27" s="95"/>
      <c r="S27" s="96"/>
      <c r="T27" s="95"/>
      <c r="U27" s="95"/>
      <c r="V27" s="95"/>
      <c r="W27" s="95"/>
      <c r="X27" s="95"/>
      <c r="Y27" s="97"/>
      <c r="Z27" s="98" t="str">
        <f t="shared" si="5"/>
        <v/>
      </c>
      <c r="AB27" s="87" t="str">
        <f t="shared" si="3"/>
        <v/>
      </c>
    </row>
    <row r="28" spans="1:28" x14ac:dyDescent="0.25">
      <c r="A28" s="89"/>
      <c r="B28" s="99"/>
      <c r="C28" s="90"/>
      <c r="D28" s="91"/>
      <c r="E28" s="105"/>
      <c r="F28" s="92" t="str">
        <f>IFERROR(VLOOKUP(E28,auxiliar!$N$2:$O$8,2,FALSE),"")</f>
        <v/>
      </c>
      <c r="G28" s="79"/>
      <c r="H28" s="93"/>
      <c r="I28" s="93"/>
      <c r="J28" s="93"/>
      <c r="K28" s="93"/>
      <c r="L28" s="93"/>
      <c r="M28" s="93"/>
      <c r="N28" s="93"/>
      <c r="O28" s="93"/>
      <c r="P28" s="93"/>
      <c r="Q28" s="94" t="str">
        <f t="shared" si="4"/>
        <v/>
      </c>
      <c r="R28" s="95"/>
      <c r="S28" s="96"/>
      <c r="T28" s="95"/>
      <c r="U28" s="95"/>
      <c r="V28" s="95"/>
      <c r="W28" s="95"/>
      <c r="X28" s="95"/>
      <c r="Y28" s="97"/>
      <c r="Z28" s="98" t="str">
        <f t="shared" si="5"/>
        <v/>
      </c>
      <c r="AB28" s="87" t="str">
        <f t="shared" si="3"/>
        <v/>
      </c>
    </row>
    <row r="29" spans="1:28" x14ac:dyDescent="0.25">
      <c r="A29" s="89"/>
      <c r="B29" s="99"/>
      <c r="C29" s="90"/>
      <c r="D29" s="91"/>
      <c r="E29" s="105"/>
      <c r="F29" s="92" t="str">
        <f>IFERROR(VLOOKUP(E29,auxiliar!$N$2:$O$8,2,FALSE),"")</f>
        <v/>
      </c>
      <c r="G29" s="79"/>
      <c r="H29" s="93"/>
      <c r="I29" s="93"/>
      <c r="J29" s="93"/>
      <c r="K29" s="93"/>
      <c r="L29" s="93"/>
      <c r="M29" s="93"/>
      <c r="N29" s="93"/>
      <c r="O29" s="93"/>
      <c r="P29" s="93"/>
      <c r="Q29" s="94" t="str">
        <f t="shared" si="4"/>
        <v/>
      </c>
      <c r="R29" s="95"/>
      <c r="S29" s="96"/>
      <c r="T29" s="95"/>
      <c r="U29" s="95"/>
      <c r="V29" s="95"/>
      <c r="W29" s="95"/>
      <c r="X29" s="95"/>
      <c r="Y29" s="97"/>
      <c r="Z29" s="98" t="str">
        <f t="shared" si="5"/>
        <v/>
      </c>
      <c r="AB29" s="87" t="str">
        <f t="shared" si="3"/>
        <v/>
      </c>
    </row>
    <row r="30" spans="1:28" x14ac:dyDescent="0.25">
      <c r="A30" s="89"/>
      <c r="B30" s="99"/>
      <c r="C30" s="90"/>
      <c r="D30" s="91"/>
      <c r="E30" s="105"/>
      <c r="F30" s="92" t="str">
        <f>IFERROR(VLOOKUP(E30,auxiliar!$N$2:$O$8,2,FALSE),"")</f>
        <v/>
      </c>
      <c r="G30" s="79"/>
      <c r="H30" s="93"/>
      <c r="I30" s="93"/>
      <c r="J30" s="93"/>
      <c r="K30" s="93"/>
      <c r="L30" s="93"/>
      <c r="M30" s="93"/>
      <c r="N30" s="93"/>
      <c r="O30" s="93"/>
      <c r="P30" s="93"/>
      <c r="Q30" s="94" t="str">
        <f t="shared" si="4"/>
        <v/>
      </c>
      <c r="R30" s="95"/>
      <c r="S30" s="96"/>
      <c r="T30" s="95"/>
      <c r="U30" s="95"/>
      <c r="V30" s="95"/>
      <c r="W30" s="95"/>
      <c r="X30" s="95"/>
      <c r="Y30" s="97"/>
      <c r="Z30" s="98" t="str">
        <f t="shared" si="5"/>
        <v/>
      </c>
      <c r="AB30" s="87" t="str">
        <f t="shared" si="3"/>
        <v/>
      </c>
    </row>
    <row r="31" spans="1:28" x14ac:dyDescent="0.25">
      <c r="A31" s="89"/>
      <c r="B31" s="99"/>
      <c r="C31" s="90"/>
      <c r="D31" s="91"/>
      <c r="E31" s="105"/>
      <c r="F31" s="92" t="str">
        <f>IFERROR(VLOOKUP(E31,auxiliar!$N$2:$O$8,2,FALSE),"")</f>
        <v/>
      </c>
      <c r="G31" s="79"/>
      <c r="H31" s="93"/>
      <c r="I31" s="93"/>
      <c r="J31" s="93"/>
      <c r="K31" s="93"/>
      <c r="L31" s="93"/>
      <c r="M31" s="93"/>
      <c r="N31" s="93"/>
      <c r="O31" s="93"/>
      <c r="P31" s="93"/>
      <c r="Q31" s="94" t="str">
        <f t="shared" si="4"/>
        <v/>
      </c>
      <c r="R31" s="95"/>
      <c r="S31" s="96"/>
      <c r="T31" s="95"/>
      <c r="U31" s="95"/>
      <c r="V31" s="95"/>
      <c r="W31" s="95"/>
      <c r="X31" s="95"/>
      <c r="Y31" s="97"/>
      <c r="Z31" s="98" t="str">
        <f t="shared" si="5"/>
        <v/>
      </c>
      <c r="AB31" s="87" t="str">
        <f t="shared" si="3"/>
        <v/>
      </c>
    </row>
    <row r="32" spans="1:28" x14ac:dyDescent="0.25">
      <c r="A32" s="89"/>
      <c r="B32" s="99"/>
      <c r="C32" s="90"/>
      <c r="D32" s="91"/>
      <c r="E32" s="105"/>
      <c r="F32" s="92" t="str">
        <f>IFERROR(VLOOKUP(E32,auxiliar!$N$2:$O$8,2,FALSE),"")</f>
        <v/>
      </c>
      <c r="G32" s="79"/>
      <c r="H32" s="93"/>
      <c r="I32" s="93"/>
      <c r="J32" s="93"/>
      <c r="K32" s="93"/>
      <c r="L32" s="93"/>
      <c r="M32" s="93"/>
      <c r="N32" s="93"/>
      <c r="O32" s="93"/>
      <c r="P32" s="93"/>
      <c r="Q32" s="94" t="str">
        <f t="shared" si="4"/>
        <v/>
      </c>
      <c r="R32" s="95"/>
      <c r="S32" s="96"/>
      <c r="T32" s="95"/>
      <c r="U32" s="95"/>
      <c r="V32" s="95"/>
      <c r="W32" s="95"/>
      <c r="X32" s="95"/>
      <c r="Y32" s="97"/>
      <c r="Z32" s="98" t="str">
        <f t="shared" si="5"/>
        <v/>
      </c>
      <c r="AB32" s="87" t="str">
        <f t="shared" si="3"/>
        <v/>
      </c>
    </row>
    <row r="33" spans="1:28" x14ac:dyDescent="0.25">
      <c r="A33" s="89"/>
      <c r="B33" s="99"/>
      <c r="C33" s="90"/>
      <c r="D33" s="91"/>
      <c r="E33" s="105"/>
      <c r="F33" s="92" t="str">
        <f>IFERROR(VLOOKUP(E33,auxiliar!$N$2:$O$8,2,FALSE),"")</f>
        <v/>
      </c>
      <c r="G33" s="79"/>
      <c r="H33" s="93"/>
      <c r="I33" s="93"/>
      <c r="J33" s="93"/>
      <c r="K33" s="93"/>
      <c r="L33" s="93"/>
      <c r="M33" s="93"/>
      <c r="N33" s="93"/>
      <c r="O33" s="93"/>
      <c r="P33" s="93"/>
      <c r="Q33" s="94" t="str">
        <f t="shared" si="4"/>
        <v/>
      </c>
      <c r="R33" s="95"/>
      <c r="S33" s="96"/>
      <c r="T33" s="95"/>
      <c r="U33" s="95"/>
      <c r="V33" s="95"/>
      <c r="W33" s="95"/>
      <c r="X33" s="95"/>
      <c r="Y33" s="97"/>
      <c r="Z33" s="98" t="str">
        <f t="shared" si="5"/>
        <v/>
      </c>
      <c r="AB33" s="87" t="str">
        <f t="shared" si="3"/>
        <v/>
      </c>
    </row>
    <row r="34" spans="1:28" x14ac:dyDescent="0.25">
      <c r="A34" s="89"/>
      <c r="B34" s="99"/>
      <c r="C34" s="90"/>
      <c r="D34" s="91"/>
      <c r="E34" s="105"/>
      <c r="F34" s="92" t="str">
        <f>IFERROR(VLOOKUP(E34,auxiliar!$N$2:$O$8,2,FALSE),"")</f>
        <v/>
      </c>
      <c r="G34" s="79"/>
      <c r="H34" s="93"/>
      <c r="I34" s="93"/>
      <c r="J34" s="93"/>
      <c r="K34" s="93"/>
      <c r="L34" s="93"/>
      <c r="M34" s="93"/>
      <c r="N34" s="93"/>
      <c r="O34" s="93"/>
      <c r="P34" s="93"/>
      <c r="Q34" s="94" t="str">
        <f t="shared" si="4"/>
        <v/>
      </c>
      <c r="R34" s="95"/>
      <c r="S34" s="96"/>
      <c r="T34" s="95"/>
      <c r="U34" s="95"/>
      <c r="V34" s="95"/>
      <c r="W34" s="95"/>
      <c r="X34" s="95"/>
      <c r="Y34" s="97"/>
      <c r="Z34" s="98" t="str">
        <f t="shared" si="5"/>
        <v/>
      </c>
      <c r="AB34" s="87" t="str">
        <f t="shared" si="3"/>
        <v/>
      </c>
    </row>
    <row r="35" spans="1:28" x14ac:dyDescent="0.25">
      <c r="A35" s="89"/>
      <c r="B35" s="99"/>
      <c r="C35" s="90"/>
      <c r="D35" s="91"/>
      <c r="E35" s="105"/>
      <c r="F35" s="92" t="str">
        <f>IFERROR(VLOOKUP(E35,auxiliar!$N$2:$O$8,2,FALSE),"")</f>
        <v/>
      </c>
      <c r="G35" s="79"/>
      <c r="H35" s="93"/>
      <c r="I35" s="93"/>
      <c r="J35" s="93"/>
      <c r="K35" s="93"/>
      <c r="L35" s="93"/>
      <c r="M35" s="93"/>
      <c r="N35" s="93"/>
      <c r="O35" s="93"/>
      <c r="P35" s="93"/>
      <c r="Q35" s="94" t="str">
        <f t="shared" si="4"/>
        <v/>
      </c>
      <c r="R35" s="95"/>
      <c r="S35" s="96"/>
      <c r="T35" s="95"/>
      <c r="U35" s="95"/>
      <c r="V35" s="95"/>
      <c r="W35" s="95"/>
      <c r="X35" s="95"/>
      <c r="Y35" s="97"/>
      <c r="Z35" s="98" t="str">
        <f t="shared" si="5"/>
        <v/>
      </c>
      <c r="AB35" s="87" t="str">
        <f t="shared" si="3"/>
        <v/>
      </c>
    </row>
    <row r="36" spans="1:28" x14ac:dyDescent="0.25">
      <c r="A36" s="89"/>
      <c r="B36" s="99"/>
      <c r="C36" s="90"/>
      <c r="D36" s="91"/>
      <c r="E36" s="105"/>
      <c r="F36" s="92" t="str">
        <f>IFERROR(VLOOKUP(E36,auxiliar!$N$2:$O$8,2,FALSE),"")</f>
        <v/>
      </c>
      <c r="G36" s="79"/>
      <c r="H36" s="93"/>
      <c r="I36" s="93"/>
      <c r="J36" s="93"/>
      <c r="K36" s="93"/>
      <c r="L36" s="93"/>
      <c r="M36" s="93"/>
      <c r="N36" s="93"/>
      <c r="O36" s="93"/>
      <c r="P36" s="93"/>
      <c r="Q36" s="94" t="str">
        <f t="shared" si="4"/>
        <v/>
      </c>
      <c r="R36" s="95"/>
      <c r="S36" s="96"/>
      <c r="T36" s="95"/>
      <c r="U36" s="95"/>
      <c r="V36" s="95"/>
      <c r="W36" s="95"/>
      <c r="X36" s="95"/>
      <c r="Y36" s="97"/>
      <c r="Z36" s="98" t="str">
        <f t="shared" si="5"/>
        <v/>
      </c>
      <c r="AB36" s="87" t="str">
        <f t="shared" si="3"/>
        <v/>
      </c>
    </row>
    <row r="37" spans="1:28" x14ac:dyDescent="0.25">
      <c r="A37" s="89"/>
      <c r="B37" s="99"/>
      <c r="C37" s="90"/>
      <c r="D37" s="91"/>
      <c r="E37" s="105"/>
      <c r="F37" s="92" t="str">
        <f>IFERROR(VLOOKUP(E37,auxiliar!$N$2:$O$8,2,FALSE),"")</f>
        <v/>
      </c>
      <c r="G37" s="79"/>
      <c r="H37" s="93"/>
      <c r="I37" s="93"/>
      <c r="J37" s="93"/>
      <c r="K37" s="93"/>
      <c r="L37" s="93"/>
      <c r="M37" s="93"/>
      <c r="N37" s="93"/>
      <c r="O37" s="93"/>
      <c r="P37" s="93"/>
      <c r="Q37" s="94" t="str">
        <f t="shared" si="4"/>
        <v/>
      </c>
      <c r="R37" s="95"/>
      <c r="S37" s="96"/>
      <c r="T37" s="95"/>
      <c r="U37" s="95"/>
      <c r="V37" s="95"/>
      <c r="W37" s="95"/>
      <c r="X37" s="95"/>
      <c r="Y37" s="97"/>
      <c r="Z37" s="98" t="str">
        <f t="shared" si="5"/>
        <v/>
      </c>
      <c r="AB37" s="87" t="str">
        <f t="shared" si="3"/>
        <v/>
      </c>
    </row>
    <row r="38" spans="1:28" x14ac:dyDescent="0.25">
      <c r="A38" s="89"/>
      <c r="B38" s="99"/>
      <c r="C38" s="90"/>
      <c r="D38" s="91"/>
      <c r="E38" s="105"/>
      <c r="F38" s="92" t="str">
        <f>IFERROR(VLOOKUP(E38,auxiliar!$N$2:$O$8,2,FALSE),"")</f>
        <v/>
      </c>
      <c r="G38" s="79"/>
      <c r="H38" s="93"/>
      <c r="I38" s="93"/>
      <c r="J38" s="93"/>
      <c r="K38" s="93"/>
      <c r="L38" s="93"/>
      <c r="M38" s="93"/>
      <c r="N38" s="93"/>
      <c r="O38" s="93"/>
      <c r="P38" s="93"/>
      <c r="Q38" s="94" t="str">
        <f t="shared" si="4"/>
        <v/>
      </c>
      <c r="R38" s="95"/>
      <c r="S38" s="96"/>
      <c r="T38" s="95"/>
      <c r="U38" s="95"/>
      <c r="V38" s="95"/>
      <c r="W38" s="95"/>
      <c r="X38" s="95"/>
      <c r="Y38" s="97"/>
      <c r="Z38" s="98" t="str">
        <f t="shared" si="5"/>
        <v/>
      </c>
      <c r="AB38" s="87" t="str">
        <f t="shared" si="3"/>
        <v/>
      </c>
    </row>
    <row r="39" spans="1:28" x14ac:dyDescent="0.25">
      <c r="A39" s="89"/>
      <c r="B39" s="99"/>
      <c r="C39" s="90"/>
      <c r="D39" s="91"/>
      <c r="E39" s="105"/>
      <c r="F39" s="92" t="str">
        <f>IFERROR(VLOOKUP(E39,auxiliar!$N$2:$O$8,2,FALSE),"")</f>
        <v/>
      </c>
      <c r="G39" s="79"/>
      <c r="H39" s="93"/>
      <c r="I39" s="93"/>
      <c r="J39" s="93"/>
      <c r="K39" s="93"/>
      <c r="L39" s="93"/>
      <c r="M39" s="93"/>
      <c r="N39" s="93"/>
      <c r="O39" s="93"/>
      <c r="P39" s="93"/>
      <c r="Q39" s="94" t="str">
        <f t="shared" si="4"/>
        <v/>
      </c>
      <c r="R39" s="95"/>
      <c r="S39" s="96"/>
      <c r="T39" s="95"/>
      <c r="U39" s="95"/>
      <c r="V39" s="95"/>
      <c r="W39" s="95"/>
      <c r="X39" s="95"/>
      <c r="Y39" s="97"/>
      <c r="Z39" s="98" t="str">
        <f t="shared" si="5"/>
        <v/>
      </c>
      <c r="AB39" s="87" t="str">
        <f t="shared" ref="AB39:AB70" si="6">IF(R39="","",IF(SUM(T39:Y39)=R39,"OK","Erro"))</f>
        <v/>
      </c>
    </row>
    <row r="40" spans="1:28" x14ac:dyDescent="0.25">
      <c r="A40" s="89"/>
      <c r="B40" s="99"/>
      <c r="C40" s="90"/>
      <c r="D40" s="91"/>
      <c r="E40" s="105"/>
      <c r="F40" s="92" t="str">
        <f>IFERROR(VLOOKUP(E40,auxiliar!$N$2:$O$8,2,FALSE),"")</f>
        <v/>
      </c>
      <c r="G40" s="79"/>
      <c r="H40" s="93"/>
      <c r="I40" s="93"/>
      <c r="J40" s="93"/>
      <c r="K40" s="93"/>
      <c r="L40" s="93"/>
      <c r="M40" s="93"/>
      <c r="N40" s="93"/>
      <c r="O40" s="93"/>
      <c r="P40" s="93"/>
      <c r="Q40" s="94" t="str">
        <f t="shared" si="4"/>
        <v/>
      </c>
      <c r="R40" s="95"/>
      <c r="S40" s="96"/>
      <c r="T40" s="95"/>
      <c r="U40" s="95"/>
      <c r="V40" s="95"/>
      <c r="W40" s="95"/>
      <c r="X40" s="95"/>
      <c r="Y40" s="97"/>
      <c r="Z40" s="98" t="str">
        <f t="shared" si="5"/>
        <v/>
      </c>
      <c r="AB40" s="87" t="str">
        <f t="shared" si="6"/>
        <v/>
      </c>
    </row>
    <row r="41" spans="1:28" x14ac:dyDescent="0.25">
      <c r="A41" s="89"/>
      <c r="B41" s="99"/>
      <c r="C41" s="90"/>
      <c r="D41" s="91"/>
      <c r="E41" s="105"/>
      <c r="F41" s="92" t="str">
        <f>IFERROR(VLOOKUP(E41,auxiliar!$N$2:$O$8,2,FALSE),"")</f>
        <v/>
      </c>
      <c r="G41" s="79"/>
      <c r="H41" s="93"/>
      <c r="I41" s="93"/>
      <c r="J41" s="93"/>
      <c r="K41" s="93"/>
      <c r="L41" s="93"/>
      <c r="M41" s="93"/>
      <c r="N41" s="93"/>
      <c r="O41" s="93"/>
      <c r="P41" s="93"/>
      <c r="Q41" s="94" t="str">
        <f t="shared" si="4"/>
        <v/>
      </c>
      <c r="R41" s="95"/>
      <c r="S41" s="96"/>
      <c r="T41" s="95"/>
      <c r="U41" s="95"/>
      <c r="V41" s="95"/>
      <c r="W41" s="95"/>
      <c r="X41" s="95"/>
      <c r="Y41" s="97"/>
      <c r="Z41" s="98" t="str">
        <f t="shared" si="5"/>
        <v/>
      </c>
      <c r="AB41" s="87" t="str">
        <f t="shared" si="6"/>
        <v/>
      </c>
    </row>
    <row r="42" spans="1:28" x14ac:dyDescent="0.25">
      <c r="A42" s="89"/>
      <c r="B42" s="99"/>
      <c r="C42" s="90"/>
      <c r="D42" s="91"/>
      <c r="E42" s="105"/>
      <c r="F42" s="92" t="str">
        <f>IFERROR(VLOOKUP(E42,auxiliar!$N$2:$O$8,2,FALSE),"")</f>
        <v/>
      </c>
      <c r="G42" s="79"/>
      <c r="H42" s="93"/>
      <c r="I42" s="93"/>
      <c r="J42" s="93"/>
      <c r="K42" s="93"/>
      <c r="L42" s="93"/>
      <c r="M42" s="93"/>
      <c r="N42" s="93"/>
      <c r="O42" s="93"/>
      <c r="P42" s="93"/>
      <c r="Q42" s="94" t="str">
        <f t="shared" si="4"/>
        <v/>
      </c>
      <c r="R42" s="95"/>
      <c r="S42" s="96"/>
      <c r="T42" s="95"/>
      <c r="U42" s="95"/>
      <c r="V42" s="95"/>
      <c r="W42" s="95"/>
      <c r="X42" s="95"/>
      <c r="Y42" s="97"/>
      <c r="Z42" s="98" t="str">
        <f t="shared" si="5"/>
        <v/>
      </c>
      <c r="AB42" s="87" t="str">
        <f t="shared" si="6"/>
        <v/>
      </c>
    </row>
    <row r="43" spans="1:28" x14ac:dyDescent="0.25">
      <c r="A43" s="89"/>
      <c r="B43" s="99"/>
      <c r="C43" s="90"/>
      <c r="D43" s="91"/>
      <c r="E43" s="105"/>
      <c r="F43" s="92" t="str">
        <f>IFERROR(VLOOKUP(E43,auxiliar!$N$2:$O$8,2,FALSE),"")</f>
        <v/>
      </c>
      <c r="G43" s="79"/>
      <c r="H43" s="93"/>
      <c r="I43" s="93"/>
      <c r="J43" s="93"/>
      <c r="K43" s="93"/>
      <c r="L43" s="93"/>
      <c r="M43" s="93"/>
      <c r="N43" s="93"/>
      <c r="O43" s="93"/>
      <c r="P43" s="93"/>
      <c r="Q43" s="94" t="str">
        <f t="shared" si="4"/>
        <v/>
      </c>
      <c r="R43" s="95"/>
      <c r="S43" s="96"/>
      <c r="T43" s="95"/>
      <c r="U43" s="95"/>
      <c r="V43" s="95"/>
      <c r="W43" s="95"/>
      <c r="X43" s="95"/>
      <c r="Y43" s="97"/>
      <c r="Z43" s="98" t="str">
        <f t="shared" si="5"/>
        <v/>
      </c>
      <c r="AB43" s="87" t="str">
        <f t="shared" si="6"/>
        <v/>
      </c>
    </row>
    <row r="44" spans="1:28" x14ac:dyDescent="0.25">
      <c r="A44" s="89"/>
      <c r="B44" s="99"/>
      <c r="C44" s="90"/>
      <c r="D44" s="91"/>
      <c r="E44" s="105"/>
      <c r="F44" s="92" t="str">
        <f>IFERROR(VLOOKUP(E44,auxiliar!$N$2:$O$8,2,FALSE),"")</f>
        <v/>
      </c>
      <c r="G44" s="79"/>
      <c r="H44" s="93"/>
      <c r="I44" s="93"/>
      <c r="J44" s="93"/>
      <c r="K44" s="93"/>
      <c r="L44" s="93"/>
      <c r="M44" s="93"/>
      <c r="N44" s="93"/>
      <c r="O44" s="93"/>
      <c r="P44" s="93"/>
      <c r="Q44" s="94" t="str">
        <f t="shared" si="4"/>
        <v/>
      </c>
      <c r="R44" s="95"/>
      <c r="S44" s="96"/>
      <c r="T44" s="95"/>
      <c r="U44" s="95"/>
      <c r="V44" s="95"/>
      <c r="W44" s="95"/>
      <c r="X44" s="95"/>
      <c r="Y44" s="97"/>
      <c r="Z44" s="98" t="str">
        <f t="shared" si="5"/>
        <v/>
      </c>
      <c r="AB44" s="87" t="str">
        <f t="shared" si="6"/>
        <v/>
      </c>
    </row>
    <row r="45" spans="1:28" x14ac:dyDescent="0.25">
      <c r="A45" s="89"/>
      <c r="B45" s="99"/>
      <c r="C45" s="90"/>
      <c r="D45" s="91"/>
      <c r="E45" s="105"/>
      <c r="F45" s="92" t="str">
        <f>IFERROR(VLOOKUP(E45,auxiliar!$N$2:$O$8,2,FALSE),"")</f>
        <v/>
      </c>
      <c r="G45" s="79"/>
      <c r="H45" s="93"/>
      <c r="I45" s="93"/>
      <c r="J45" s="93"/>
      <c r="K45" s="93"/>
      <c r="L45" s="93"/>
      <c r="M45" s="93"/>
      <c r="N45" s="93"/>
      <c r="O45" s="93"/>
      <c r="P45" s="93"/>
      <c r="Q45" s="94" t="str">
        <f t="shared" si="4"/>
        <v/>
      </c>
      <c r="R45" s="95"/>
      <c r="S45" s="96"/>
      <c r="T45" s="95"/>
      <c r="U45" s="95"/>
      <c r="V45" s="95"/>
      <c r="W45" s="95"/>
      <c r="X45" s="95"/>
      <c r="Y45" s="97"/>
      <c r="Z45" s="98" t="str">
        <f t="shared" si="5"/>
        <v/>
      </c>
      <c r="AB45" s="87" t="str">
        <f t="shared" si="6"/>
        <v/>
      </c>
    </row>
    <row r="46" spans="1:28" x14ac:dyDescent="0.25">
      <c r="A46" s="89"/>
      <c r="B46" s="99"/>
      <c r="C46" s="90"/>
      <c r="D46" s="91"/>
      <c r="E46" s="105"/>
      <c r="F46" s="92" t="str">
        <f>IFERROR(VLOOKUP(E46,auxiliar!$N$2:$O$8,2,FALSE),"")</f>
        <v/>
      </c>
      <c r="G46" s="79"/>
      <c r="H46" s="93"/>
      <c r="I46" s="93"/>
      <c r="J46" s="93"/>
      <c r="K46" s="93"/>
      <c r="L46" s="93"/>
      <c r="M46" s="93"/>
      <c r="N46" s="93"/>
      <c r="O46" s="93"/>
      <c r="P46" s="93"/>
      <c r="Q46" s="94" t="str">
        <f t="shared" si="4"/>
        <v/>
      </c>
      <c r="R46" s="95"/>
      <c r="S46" s="96"/>
      <c r="T46" s="95"/>
      <c r="U46" s="95"/>
      <c r="V46" s="95"/>
      <c r="W46" s="95"/>
      <c r="X46" s="95"/>
      <c r="Y46" s="97"/>
      <c r="Z46" s="98" t="str">
        <f t="shared" si="5"/>
        <v/>
      </c>
      <c r="AB46" s="87" t="str">
        <f t="shared" si="6"/>
        <v/>
      </c>
    </row>
    <row r="47" spans="1:28" x14ac:dyDescent="0.25">
      <c r="A47" s="89"/>
      <c r="B47" s="99"/>
      <c r="C47" s="90"/>
      <c r="D47" s="91"/>
      <c r="E47" s="105"/>
      <c r="F47" s="92" t="str">
        <f>IFERROR(VLOOKUP(E47,auxiliar!$N$2:$O$8,2,FALSE),"")</f>
        <v/>
      </c>
      <c r="G47" s="79"/>
      <c r="H47" s="93"/>
      <c r="I47" s="93"/>
      <c r="J47" s="93"/>
      <c r="K47" s="93"/>
      <c r="L47" s="93"/>
      <c r="M47" s="93"/>
      <c r="N47" s="93"/>
      <c r="O47" s="93"/>
      <c r="P47" s="93"/>
      <c r="Q47" s="94" t="str">
        <f t="shared" si="4"/>
        <v/>
      </c>
      <c r="R47" s="95"/>
      <c r="S47" s="96"/>
      <c r="T47" s="95"/>
      <c r="U47" s="95"/>
      <c r="V47" s="95"/>
      <c r="W47" s="95"/>
      <c r="X47" s="95"/>
      <c r="Y47" s="97"/>
      <c r="Z47" s="98" t="str">
        <f t="shared" si="5"/>
        <v/>
      </c>
      <c r="AB47" s="87" t="str">
        <f t="shared" si="6"/>
        <v/>
      </c>
    </row>
    <row r="48" spans="1:28" x14ac:dyDescent="0.25">
      <c r="A48" s="89"/>
      <c r="B48" s="99"/>
      <c r="C48" s="90"/>
      <c r="D48" s="91"/>
      <c r="E48" s="105"/>
      <c r="F48" s="92" t="str">
        <f>IFERROR(VLOOKUP(E48,auxiliar!$N$2:$O$8,2,FALSE),"")</f>
        <v/>
      </c>
      <c r="G48" s="79"/>
      <c r="H48" s="93"/>
      <c r="I48" s="93"/>
      <c r="J48" s="93"/>
      <c r="K48" s="93"/>
      <c r="L48" s="93"/>
      <c r="M48" s="93"/>
      <c r="N48" s="93"/>
      <c r="O48" s="93"/>
      <c r="P48" s="93"/>
      <c r="Q48" s="94" t="str">
        <f t="shared" si="4"/>
        <v/>
      </c>
      <c r="R48" s="95"/>
      <c r="S48" s="96"/>
      <c r="T48" s="95"/>
      <c r="U48" s="95"/>
      <c r="V48" s="95"/>
      <c r="W48" s="95"/>
      <c r="X48" s="95"/>
      <c r="Y48" s="97"/>
      <c r="Z48" s="98" t="str">
        <f t="shared" si="5"/>
        <v/>
      </c>
      <c r="AB48" s="87" t="str">
        <f t="shared" si="6"/>
        <v/>
      </c>
    </row>
    <row r="49" spans="1:28" x14ac:dyDescent="0.25">
      <c r="A49" s="89"/>
      <c r="B49" s="99"/>
      <c r="C49" s="90"/>
      <c r="D49" s="91"/>
      <c r="E49" s="105"/>
      <c r="F49" s="92" t="str">
        <f>IFERROR(VLOOKUP(E49,auxiliar!$N$2:$O$8,2,FALSE),"")</f>
        <v/>
      </c>
      <c r="G49" s="79"/>
      <c r="H49" s="93"/>
      <c r="I49" s="93"/>
      <c r="J49" s="93"/>
      <c r="K49" s="93"/>
      <c r="L49" s="93"/>
      <c r="M49" s="93"/>
      <c r="N49" s="93"/>
      <c r="O49" s="93"/>
      <c r="P49" s="93"/>
      <c r="Q49" s="94" t="str">
        <f t="shared" si="4"/>
        <v/>
      </c>
      <c r="R49" s="95"/>
      <c r="S49" s="96"/>
      <c r="T49" s="95"/>
      <c r="U49" s="95"/>
      <c r="V49" s="95"/>
      <c r="W49" s="95"/>
      <c r="X49" s="95"/>
      <c r="Y49" s="97"/>
      <c r="Z49" s="98" t="str">
        <f t="shared" si="5"/>
        <v/>
      </c>
      <c r="AB49" s="87" t="str">
        <f t="shared" si="6"/>
        <v/>
      </c>
    </row>
    <row r="50" spans="1:28" x14ac:dyDescent="0.25">
      <c r="A50" s="89"/>
      <c r="B50" s="99"/>
      <c r="C50" s="90"/>
      <c r="D50" s="91"/>
      <c r="E50" s="105"/>
      <c r="F50" s="92" t="str">
        <f>IFERROR(VLOOKUP(E50,auxiliar!$N$2:$O$8,2,FALSE),"")</f>
        <v/>
      </c>
      <c r="G50" s="79"/>
      <c r="H50" s="93"/>
      <c r="I50" s="93"/>
      <c r="J50" s="93"/>
      <c r="K50" s="93"/>
      <c r="L50" s="93"/>
      <c r="M50" s="93"/>
      <c r="N50" s="93"/>
      <c r="O50" s="93"/>
      <c r="P50" s="93"/>
      <c r="Q50" s="94" t="str">
        <f t="shared" si="4"/>
        <v/>
      </c>
      <c r="R50" s="95"/>
      <c r="S50" s="96"/>
      <c r="T50" s="95"/>
      <c r="U50" s="95"/>
      <c r="V50" s="95"/>
      <c r="W50" s="95"/>
      <c r="X50" s="95"/>
      <c r="Y50" s="97"/>
      <c r="Z50" s="98" t="str">
        <f t="shared" si="5"/>
        <v/>
      </c>
      <c r="AB50" s="87" t="str">
        <f t="shared" si="6"/>
        <v/>
      </c>
    </row>
    <row r="51" spans="1:28" x14ac:dyDescent="0.25">
      <c r="A51" s="89"/>
      <c r="B51" s="99"/>
      <c r="C51" s="90"/>
      <c r="D51" s="91"/>
      <c r="E51" s="105"/>
      <c r="F51" s="92" t="str">
        <f>IFERROR(VLOOKUP(E51,auxiliar!$N$2:$O$8,2,FALSE),"")</f>
        <v/>
      </c>
      <c r="G51" s="79"/>
      <c r="H51" s="93"/>
      <c r="I51" s="93"/>
      <c r="J51" s="93"/>
      <c r="K51" s="93"/>
      <c r="L51" s="93"/>
      <c r="M51" s="93"/>
      <c r="N51" s="93"/>
      <c r="O51" s="93"/>
      <c r="P51" s="93"/>
      <c r="Q51" s="94" t="str">
        <f t="shared" si="4"/>
        <v/>
      </c>
      <c r="R51" s="95"/>
      <c r="S51" s="96"/>
      <c r="T51" s="95"/>
      <c r="U51" s="95"/>
      <c r="V51" s="95"/>
      <c r="W51" s="95"/>
      <c r="X51" s="95"/>
      <c r="Y51" s="97"/>
      <c r="Z51" s="98" t="str">
        <f t="shared" si="5"/>
        <v/>
      </c>
      <c r="AB51" s="87" t="str">
        <f t="shared" si="6"/>
        <v/>
      </c>
    </row>
    <row r="52" spans="1:28" x14ac:dyDescent="0.25">
      <c r="A52" s="89"/>
      <c r="B52" s="99"/>
      <c r="C52" s="90"/>
      <c r="D52" s="91"/>
      <c r="E52" s="105"/>
      <c r="F52" s="92" t="str">
        <f>IFERROR(VLOOKUP(E52,auxiliar!$N$2:$O$8,2,FALSE),"")</f>
        <v/>
      </c>
      <c r="G52" s="79"/>
      <c r="H52" s="93"/>
      <c r="I52" s="93"/>
      <c r="J52" s="93"/>
      <c r="K52" s="93"/>
      <c r="L52" s="93"/>
      <c r="M52" s="93"/>
      <c r="N52" s="93"/>
      <c r="O52" s="93"/>
      <c r="P52" s="93"/>
      <c r="Q52" s="94" t="str">
        <f t="shared" si="4"/>
        <v/>
      </c>
      <c r="R52" s="95"/>
      <c r="S52" s="96"/>
      <c r="T52" s="95"/>
      <c r="U52" s="95"/>
      <c r="V52" s="95"/>
      <c r="W52" s="95"/>
      <c r="X52" s="95"/>
      <c r="Y52" s="97"/>
      <c r="Z52" s="98" t="str">
        <f t="shared" si="5"/>
        <v/>
      </c>
      <c r="AB52" s="87" t="str">
        <f t="shared" si="6"/>
        <v/>
      </c>
    </row>
    <row r="53" spans="1:28" x14ac:dyDescent="0.25">
      <c r="A53" s="89"/>
      <c r="B53" s="99"/>
      <c r="C53" s="90"/>
      <c r="D53" s="91"/>
      <c r="E53" s="105"/>
      <c r="F53" s="92" t="str">
        <f>IFERROR(VLOOKUP(E53,auxiliar!$N$2:$O$8,2,FALSE),"")</f>
        <v/>
      </c>
      <c r="G53" s="79"/>
      <c r="H53" s="93"/>
      <c r="I53" s="93"/>
      <c r="J53" s="93"/>
      <c r="K53" s="93"/>
      <c r="L53" s="93"/>
      <c r="M53" s="93"/>
      <c r="N53" s="93"/>
      <c r="O53" s="93"/>
      <c r="P53" s="93"/>
      <c r="Q53" s="94" t="str">
        <f t="shared" si="4"/>
        <v/>
      </c>
      <c r="R53" s="95"/>
      <c r="S53" s="96"/>
      <c r="T53" s="95"/>
      <c r="U53" s="95"/>
      <c r="V53" s="95"/>
      <c r="W53" s="95"/>
      <c r="X53" s="95"/>
      <c r="Y53" s="97"/>
      <c r="Z53" s="98" t="str">
        <f t="shared" si="5"/>
        <v/>
      </c>
      <c r="AB53" s="87" t="str">
        <f t="shared" si="6"/>
        <v/>
      </c>
    </row>
    <row r="54" spans="1:28" x14ac:dyDescent="0.25">
      <c r="A54" s="89"/>
      <c r="B54" s="99"/>
      <c r="C54" s="90"/>
      <c r="D54" s="91"/>
      <c r="E54" s="105"/>
      <c r="F54" s="92" t="str">
        <f>IFERROR(VLOOKUP(E54,auxiliar!$N$2:$O$8,2,FALSE),"")</f>
        <v/>
      </c>
      <c r="G54" s="79"/>
      <c r="H54" s="93"/>
      <c r="I54" s="93"/>
      <c r="J54" s="93"/>
      <c r="K54" s="93"/>
      <c r="L54" s="93"/>
      <c r="M54" s="93"/>
      <c r="N54" s="93"/>
      <c r="O54" s="93"/>
      <c r="P54" s="93"/>
      <c r="Q54" s="94" t="str">
        <f t="shared" si="4"/>
        <v/>
      </c>
      <c r="R54" s="95"/>
      <c r="S54" s="96"/>
      <c r="T54" s="95"/>
      <c r="U54" s="95"/>
      <c r="V54" s="95"/>
      <c r="W54" s="95"/>
      <c r="X54" s="95"/>
      <c r="Y54" s="97"/>
      <c r="Z54" s="98" t="str">
        <f t="shared" si="5"/>
        <v/>
      </c>
      <c r="AB54" s="87" t="str">
        <f t="shared" si="6"/>
        <v/>
      </c>
    </row>
    <row r="55" spans="1:28" x14ac:dyDescent="0.25">
      <c r="A55" s="89"/>
      <c r="B55" s="99"/>
      <c r="C55" s="90"/>
      <c r="D55" s="91"/>
      <c r="E55" s="105"/>
      <c r="F55" s="92" t="str">
        <f>IFERROR(VLOOKUP(E55,auxiliar!$N$2:$O$8,2,FALSE),"")</f>
        <v/>
      </c>
      <c r="G55" s="79"/>
      <c r="H55" s="93"/>
      <c r="I55" s="93"/>
      <c r="J55" s="93"/>
      <c r="K55" s="93"/>
      <c r="L55" s="93"/>
      <c r="M55" s="93"/>
      <c r="N55" s="93"/>
      <c r="O55" s="93"/>
      <c r="P55" s="93"/>
      <c r="Q55" s="94" t="str">
        <f t="shared" si="4"/>
        <v/>
      </c>
      <c r="R55" s="95"/>
      <c r="S55" s="96"/>
      <c r="T55" s="95"/>
      <c r="U55" s="95"/>
      <c r="V55" s="95"/>
      <c r="W55" s="95"/>
      <c r="X55" s="95"/>
      <c r="Y55" s="97"/>
      <c r="Z55" s="98" t="str">
        <f t="shared" si="5"/>
        <v/>
      </c>
      <c r="AB55" s="87" t="str">
        <f t="shared" si="6"/>
        <v/>
      </c>
    </row>
    <row r="56" spans="1:28" x14ac:dyDescent="0.25">
      <c r="A56" s="89"/>
      <c r="B56" s="99"/>
      <c r="C56" s="90"/>
      <c r="D56" s="91"/>
      <c r="E56" s="105"/>
      <c r="F56" s="92" t="str">
        <f>IFERROR(VLOOKUP(E56,auxiliar!$N$2:$O$8,2,FALSE),"")</f>
        <v/>
      </c>
      <c r="G56" s="79"/>
      <c r="H56" s="93"/>
      <c r="I56" s="93"/>
      <c r="J56" s="93"/>
      <c r="K56" s="93"/>
      <c r="L56" s="93"/>
      <c r="M56" s="93"/>
      <c r="N56" s="93"/>
      <c r="O56" s="93"/>
      <c r="P56" s="93"/>
      <c r="Q56" s="94" t="str">
        <f t="shared" si="4"/>
        <v/>
      </c>
      <c r="R56" s="95"/>
      <c r="S56" s="96"/>
      <c r="T56" s="95"/>
      <c r="U56" s="95"/>
      <c r="V56" s="95"/>
      <c r="W56" s="95"/>
      <c r="X56" s="95"/>
      <c r="Y56" s="97"/>
      <c r="Z56" s="98" t="str">
        <f t="shared" si="5"/>
        <v/>
      </c>
      <c r="AB56" s="87" t="str">
        <f t="shared" si="6"/>
        <v/>
      </c>
    </row>
    <row r="57" spans="1:28" x14ac:dyDescent="0.25">
      <c r="A57" s="89"/>
      <c r="B57" s="99"/>
      <c r="C57" s="90"/>
      <c r="D57" s="91"/>
      <c r="E57" s="105"/>
      <c r="F57" s="92" t="str">
        <f>IFERROR(VLOOKUP(E57,auxiliar!$N$2:$O$8,2,FALSE),"")</f>
        <v/>
      </c>
      <c r="G57" s="79"/>
      <c r="H57" s="93"/>
      <c r="I57" s="93"/>
      <c r="J57" s="93"/>
      <c r="K57" s="93"/>
      <c r="L57" s="93"/>
      <c r="M57" s="93"/>
      <c r="N57" s="93"/>
      <c r="O57" s="93"/>
      <c r="P57" s="93"/>
      <c r="Q57" s="94" t="str">
        <f t="shared" si="4"/>
        <v/>
      </c>
      <c r="R57" s="95"/>
      <c r="S57" s="96"/>
      <c r="T57" s="95"/>
      <c r="U57" s="95"/>
      <c r="V57" s="95"/>
      <c r="W57" s="95"/>
      <c r="X57" s="95"/>
      <c r="Y57" s="97"/>
      <c r="Z57" s="98" t="str">
        <f t="shared" si="5"/>
        <v/>
      </c>
      <c r="AB57" s="87" t="str">
        <f t="shared" si="6"/>
        <v/>
      </c>
    </row>
    <row r="58" spans="1:28" x14ac:dyDescent="0.25">
      <c r="A58" s="89"/>
      <c r="B58" s="99"/>
      <c r="C58" s="90"/>
      <c r="D58" s="91"/>
      <c r="E58" s="105"/>
      <c r="F58" s="92" t="str">
        <f>IFERROR(VLOOKUP(E58,auxiliar!$N$2:$O$8,2,FALSE),"")</f>
        <v/>
      </c>
      <c r="G58" s="79"/>
      <c r="H58" s="93"/>
      <c r="I58" s="93"/>
      <c r="J58" s="93"/>
      <c r="K58" s="93"/>
      <c r="L58" s="93"/>
      <c r="M58" s="93"/>
      <c r="N58" s="93"/>
      <c r="O58" s="93"/>
      <c r="P58" s="93"/>
      <c r="Q58" s="94" t="str">
        <f t="shared" si="4"/>
        <v/>
      </c>
      <c r="R58" s="95"/>
      <c r="S58" s="96"/>
      <c r="T58" s="95"/>
      <c r="U58" s="95"/>
      <c r="V58" s="95"/>
      <c r="W58" s="95"/>
      <c r="X58" s="95"/>
      <c r="Y58" s="97"/>
      <c r="Z58" s="98" t="str">
        <f t="shared" si="5"/>
        <v/>
      </c>
      <c r="AB58" s="87" t="str">
        <f t="shared" si="6"/>
        <v/>
      </c>
    </row>
    <row r="59" spans="1:28" x14ac:dyDescent="0.25">
      <c r="A59" s="89"/>
      <c r="B59" s="99"/>
      <c r="C59" s="90"/>
      <c r="D59" s="91"/>
      <c r="E59" s="105"/>
      <c r="F59" s="92" t="str">
        <f>IFERROR(VLOOKUP(E59,auxiliar!$N$2:$O$8,2,FALSE),"")</f>
        <v/>
      </c>
      <c r="G59" s="79"/>
      <c r="H59" s="93"/>
      <c r="I59" s="93"/>
      <c r="J59" s="93"/>
      <c r="K59" s="93"/>
      <c r="L59" s="93"/>
      <c r="M59" s="93"/>
      <c r="N59" s="93"/>
      <c r="O59" s="93"/>
      <c r="P59" s="93"/>
      <c r="Q59" s="94" t="str">
        <f t="shared" si="4"/>
        <v/>
      </c>
      <c r="R59" s="95"/>
      <c r="S59" s="96"/>
      <c r="T59" s="95"/>
      <c r="U59" s="95"/>
      <c r="V59" s="95"/>
      <c r="W59" s="95"/>
      <c r="X59" s="95"/>
      <c r="Y59" s="97"/>
      <c r="Z59" s="98" t="str">
        <f t="shared" si="5"/>
        <v/>
      </c>
      <c r="AB59" s="87" t="str">
        <f t="shared" si="6"/>
        <v/>
      </c>
    </row>
    <row r="60" spans="1:28" x14ac:dyDescent="0.25">
      <c r="A60" s="89"/>
      <c r="B60" s="99"/>
      <c r="C60" s="90"/>
      <c r="D60" s="91"/>
      <c r="E60" s="105"/>
      <c r="F60" s="92" t="str">
        <f>IFERROR(VLOOKUP(E60,auxiliar!$N$2:$O$8,2,FALSE),"")</f>
        <v/>
      </c>
      <c r="G60" s="79"/>
      <c r="H60" s="93"/>
      <c r="I60" s="93"/>
      <c r="J60" s="93"/>
      <c r="K60" s="93"/>
      <c r="L60" s="93"/>
      <c r="M60" s="93"/>
      <c r="N60" s="93"/>
      <c r="O60" s="93"/>
      <c r="P60" s="93"/>
      <c r="Q60" s="94" t="str">
        <f t="shared" si="4"/>
        <v/>
      </c>
      <c r="R60" s="95"/>
      <c r="S60" s="96"/>
      <c r="T60" s="95"/>
      <c r="U60" s="95"/>
      <c r="V60" s="95"/>
      <c r="W60" s="95"/>
      <c r="X60" s="95"/>
      <c r="Y60" s="97"/>
      <c r="Z60" s="98" t="str">
        <f t="shared" si="5"/>
        <v/>
      </c>
      <c r="AB60" s="87" t="str">
        <f t="shared" si="6"/>
        <v/>
      </c>
    </row>
    <row r="61" spans="1:28" x14ac:dyDescent="0.25">
      <c r="A61" s="89"/>
      <c r="B61" s="99"/>
      <c r="C61" s="90"/>
      <c r="D61" s="91"/>
      <c r="E61" s="105"/>
      <c r="F61" s="92" t="str">
        <f>IFERROR(VLOOKUP(E61,auxiliar!$N$2:$O$8,2,FALSE),"")</f>
        <v/>
      </c>
      <c r="G61" s="79"/>
      <c r="H61" s="93"/>
      <c r="I61" s="93"/>
      <c r="J61" s="93"/>
      <c r="K61" s="93"/>
      <c r="L61" s="93"/>
      <c r="M61" s="93"/>
      <c r="N61" s="93"/>
      <c r="O61" s="93"/>
      <c r="P61" s="93"/>
      <c r="Q61" s="94" t="str">
        <f t="shared" si="4"/>
        <v/>
      </c>
      <c r="R61" s="95"/>
      <c r="S61" s="96"/>
      <c r="T61" s="95"/>
      <c r="U61" s="95"/>
      <c r="V61" s="95"/>
      <c r="W61" s="95"/>
      <c r="X61" s="95"/>
      <c r="Y61" s="97"/>
      <c r="Z61" s="98" t="str">
        <f t="shared" si="5"/>
        <v/>
      </c>
      <c r="AB61" s="87" t="str">
        <f t="shared" si="6"/>
        <v/>
      </c>
    </row>
    <row r="62" spans="1:28" x14ac:dyDescent="0.25">
      <c r="A62" s="89"/>
      <c r="B62" s="99"/>
      <c r="C62" s="90"/>
      <c r="D62" s="91"/>
      <c r="E62" s="105"/>
      <c r="F62" s="92" t="str">
        <f>IFERROR(VLOOKUP(E62,auxiliar!$N$2:$O$8,2,FALSE),"")</f>
        <v/>
      </c>
      <c r="G62" s="79"/>
      <c r="H62" s="93"/>
      <c r="I62" s="93"/>
      <c r="J62" s="93"/>
      <c r="K62" s="93"/>
      <c r="L62" s="93"/>
      <c r="M62" s="93"/>
      <c r="N62" s="93"/>
      <c r="O62" s="93"/>
      <c r="P62" s="93"/>
      <c r="Q62" s="94" t="str">
        <f t="shared" si="4"/>
        <v/>
      </c>
      <c r="R62" s="95"/>
      <c r="S62" s="96"/>
      <c r="T62" s="95"/>
      <c r="U62" s="95"/>
      <c r="V62" s="95"/>
      <c r="W62" s="95"/>
      <c r="X62" s="95"/>
      <c r="Y62" s="97"/>
      <c r="Z62" s="98" t="str">
        <f t="shared" si="5"/>
        <v/>
      </c>
      <c r="AB62" s="87" t="str">
        <f t="shared" si="6"/>
        <v/>
      </c>
    </row>
    <row r="63" spans="1:28" x14ac:dyDescent="0.25">
      <c r="A63" s="89"/>
      <c r="B63" s="99"/>
      <c r="C63" s="90"/>
      <c r="D63" s="91"/>
      <c r="E63" s="105"/>
      <c r="F63" s="92" t="str">
        <f>IFERROR(VLOOKUP(E63,auxiliar!$N$2:$O$8,2,FALSE),"")</f>
        <v/>
      </c>
      <c r="G63" s="79"/>
      <c r="H63" s="93"/>
      <c r="I63" s="93"/>
      <c r="J63" s="93"/>
      <c r="K63" s="93"/>
      <c r="L63" s="93"/>
      <c r="M63" s="93"/>
      <c r="N63" s="93"/>
      <c r="O63" s="93"/>
      <c r="P63" s="93"/>
      <c r="Q63" s="94" t="str">
        <f t="shared" si="4"/>
        <v/>
      </c>
      <c r="R63" s="95"/>
      <c r="S63" s="96"/>
      <c r="T63" s="95"/>
      <c r="U63" s="95"/>
      <c r="V63" s="95"/>
      <c r="W63" s="95"/>
      <c r="X63" s="95"/>
      <c r="Y63" s="97"/>
      <c r="Z63" s="98" t="str">
        <f t="shared" si="5"/>
        <v/>
      </c>
      <c r="AB63" s="87" t="str">
        <f t="shared" si="6"/>
        <v/>
      </c>
    </row>
    <row r="64" spans="1:28" x14ac:dyDescent="0.25">
      <c r="A64" s="89"/>
      <c r="B64" s="99"/>
      <c r="C64" s="90"/>
      <c r="D64" s="91"/>
      <c r="E64" s="105"/>
      <c r="F64" s="92" t="str">
        <f>IFERROR(VLOOKUP(E64,auxiliar!$N$2:$O$8,2,FALSE),"")</f>
        <v/>
      </c>
      <c r="G64" s="79"/>
      <c r="H64" s="93"/>
      <c r="I64" s="93"/>
      <c r="J64" s="93"/>
      <c r="K64" s="93"/>
      <c r="L64" s="93"/>
      <c r="M64" s="93"/>
      <c r="N64" s="93"/>
      <c r="O64" s="93"/>
      <c r="P64" s="93"/>
      <c r="Q64" s="94" t="str">
        <f t="shared" si="4"/>
        <v/>
      </c>
      <c r="R64" s="95"/>
      <c r="S64" s="96"/>
      <c r="T64" s="95"/>
      <c r="U64" s="95"/>
      <c r="V64" s="95"/>
      <c r="W64" s="95"/>
      <c r="X64" s="95"/>
      <c r="Y64" s="97"/>
      <c r="Z64" s="98" t="str">
        <f t="shared" si="5"/>
        <v/>
      </c>
      <c r="AB64" s="87" t="str">
        <f t="shared" si="6"/>
        <v/>
      </c>
    </row>
    <row r="65" spans="1:28" x14ac:dyDescent="0.25">
      <c r="A65" s="89"/>
      <c r="B65" s="99"/>
      <c r="C65" s="90"/>
      <c r="D65" s="91"/>
      <c r="E65" s="105"/>
      <c r="F65" s="92" t="str">
        <f>IFERROR(VLOOKUP(E65,auxiliar!$N$2:$O$8,2,FALSE),"")</f>
        <v/>
      </c>
      <c r="G65" s="79"/>
      <c r="H65" s="93"/>
      <c r="I65" s="93"/>
      <c r="J65" s="93"/>
      <c r="K65" s="93"/>
      <c r="L65" s="93"/>
      <c r="M65" s="93"/>
      <c r="N65" s="93"/>
      <c r="O65" s="93"/>
      <c r="P65" s="93"/>
      <c r="Q65" s="94" t="str">
        <f t="shared" si="4"/>
        <v/>
      </c>
      <c r="R65" s="95"/>
      <c r="S65" s="96"/>
      <c r="T65" s="95"/>
      <c r="U65" s="95"/>
      <c r="V65" s="95"/>
      <c r="W65" s="95"/>
      <c r="X65" s="95"/>
      <c r="Y65" s="97"/>
      <c r="Z65" s="98" t="str">
        <f t="shared" si="5"/>
        <v/>
      </c>
      <c r="AB65" s="87" t="str">
        <f t="shared" si="6"/>
        <v/>
      </c>
    </row>
    <row r="66" spans="1:28" x14ac:dyDescent="0.25">
      <c r="A66" s="89"/>
      <c r="B66" s="99"/>
      <c r="C66" s="90"/>
      <c r="D66" s="91"/>
      <c r="E66" s="105"/>
      <c r="F66" s="92" t="str">
        <f>IFERROR(VLOOKUP(E66,auxiliar!$N$2:$O$8,2,FALSE),"")</f>
        <v/>
      </c>
      <c r="G66" s="79"/>
      <c r="H66" s="93"/>
      <c r="I66" s="93"/>
      <c r="J66" s="93"/>
      <c r="K66" s="93"/>
      <c r="L66" s="93"/>
      <c r="M66" s="93"/>
      <c r="N66" s="93"/>
      <c r="O66" s="93"/>
      <c r="P66" s="93"/>
      <c r="Q66" s="94" t="str">
        <f t="shared" si="4"/>
        <v/>
      </c>
      <c r="R66" s="95"/>
      <c r="S66" s="96"/>
      <c r="T66" s="95"/>
      <c r="U66" s="95"/>
      <c r="V66" s="95"/>
      <c r="W66" s="95"/>
      <c r="X66" s="95"/>
      <c r="Y66" s="97"/>
      <c r="Z66" s="98" t="str">
        <f t="shared" si="5"/>
        <v/>
      </c>
      <c r="AB66" s="87" t="str">
        <f t="shared" si="6"/>
        <v/>
      </c>
    </row>
    <row r="67" spans="1:28" x14ac:dyDescent="0.25">
      <c r="A67" s="89"/>
      <c r="B67" s="99"/>
      <c r="C67" s="90"/>
      <c r="D67" s="91"/>
      <c r="E67" s="105"/>
      <c r="F67" s="92" t="str">
        <f>IFERROR(VLOOKUP(E67,auxiliar!$N$2:$O$8,2,FALSE),"")</f>
        <v/>
      </c>
      <c r="G67" s="79"/>
      <c r="H67" s="93"/>
      <c r="I67" s="93"/>
      <c r="J67" s="93"/>
      <c r="K67" s="93"/>
      <c r="L67" s="93"/>
      <c r="M67" s="93"/>
      <c r="N67" s="93"/>
      <c r="O67" s="93"/>
      <c r="P67" s="93"/>
      <c r="Q67" s="94" t="str">
        <f t="shared" si="4"/>
        <v/>
      </c>
      <c r="R67" s="95"/>
      <c r="S67" s="96"/>
      <c r="T67" s="95"/>
      <c r="U67" s="95"/>
      <c r="V67" s="95"/>
      <c r="W67" s="95"/>
      <c r="X67" s="95"/>
      <c r="Y67" s="97"/>
      <c r="Z67" s="98" t="str">
        <f t="shared" si="5"/>
        <v/>
      </c>
      <c r="AB67" s="87" t="str">
        <f t="shared" si="6"/>
        <v/>
      </c>
    </row>
    <row r="68" spans="1:28" x14ac:dyDescent="0.25">
      <c r="A68" s="89"/>
      <c r="B68" s="99"/>
      <c r="C68" s="90"/>
      <c r="D68" s="91"/>
      <c r="E68" s="105"/>
      <c r="F68" s="92" t="str">
        <f>IFERROR(VLOOKUP(E68,auxiliar!$N$2:$O$8,2,FALSE),"")</f>
        <v/>
      </c>
      <c r="G68" s="79"/>
      <c r="H68" s="93"/>
      <c r="I68" s="93"/>
      <c r="J68" s="93"/>
      <c r="K68" s="93"/>
      <c r="L68" s="93"/>
      <c r="M68" s="93"/>
      <c r="N68" s="93"/>
      <c r="O68" s="93"/>
      <c r="P68" s="93"/>
      <c r="Q68" s="94" t="str">
        <f t="shared" si="4"/>
        <v/>
      </c>
      <c r="R68" s="95"/>
      <c r="S68" s="96"/>
      <c r="T68" s="95"/>
      <c r="U68" s="95"/>
      <c r="V68" s="95"/>
      <c r="W68" s="95"/>
      <c r="X68" s="95"/>
      <c r="Y68" s="97"/>
      <c r="Z68" s="98" t="str">
        <f t="shared" si="5"/>
        <v/>
      </c>
      <c r="AB68" s="87" t="str">
        <f t="shared" si="6"/>
        <v/>
      </c>
    </row>
    <row r="69" spans="1:28" x14ac:dyDescent="0.25">
      <c r="A69" s="89"/>
      <c r="B69" s="99"/>
      <c r="C69" s="90"/>
      <c r="D69" s="91"/>
      <c r="E69" s="105"/>
      <c r="F69" s="92" t="str">
        <f>IFERROR(VLOOKUP(E69,auxiliar!$N$2:$O$8,2,FALSE),"")</f>
        <v/>
      </c>
      <c r="G69" s="79"/>
      <c r="H69" s="93"/>
      <c r="I69" s="93"/>
      <c r="J69" s="93"/>
      <c r="K69" s="93"/>
      <c r="L69" s="93"/>
      <c r="M69" s="93"/>
      <c r="N69" s="93"/>
      <c r="O69" s="93"/>
      <c r="P69" s="93"/>
      <c r="Q69" s="94" t="str">
        <f t="shared" si="4"/>
        <v/>
      </c>
      <c r="R69" s="95"/>
      <c r="S69" s="96"/>
      <c r="T69" s="95"/>
      <c r="U69" s="95"/>
      <c r="V69" s="95"/>
      <c r="W69" s="95"/>
      <c r="X69" s="95"/>
      <c r="Y69" s="97"/>
      <c r="Z69" s="98" t="str">
        <f t="shared" si="5"/>
        <v/>
      </c>
      <c r="AB69" s="87" t="str">
        <f t="shared" si="6"/>
        <v/>
      </c>
    </row>
    <row r="70" spans="1:28" x14ac:dyDescent="0.25">
      <c r="A70" s="89"/>
      <c r="B70" s="99"/>
      <c r="C70" s="90"/>
      <c r="D70" s="91"/>
      <c r="E70" s="105"/>
      <c r="F70" s="92" t="str">
        <f>IFERROR(VLOOKUP(E70,auxiliar!$N$2:$O$8,2,FALSE),"")</f>
        <v/>
      </c>
      <c r="G70" s="79"/>
      <c r="H70" s="93"/>
      <c r="I70" s="93"/>
      <c r="J70" s="93"/>
      <c r="K70" s="93"/>
      <c r="L70" s="93"/>
      <c r="M70" s="93"/>
      <c r="N70" s="93"/>
      <c r="O70" s="93"/>
      <c r="P70" s="93"/>
      <c r="Q70" s="94" t="str">
        <f t="shared" si="4"/>
        <v/>
      </c>
      <c r="R70" s="95"/>
      <c r="S70" s="96"/>
      <c r="T70" s="95"/>
      <c r="U70" s="95"/>
      <c r="V70" s="95"/>
      <c r="W70" s="95"/>
      <c r="X70" s="95"/>
      <c r="Y70" s="97"/>
      <c r="Z70" s="98" t="str">
        <f t="shared" si="5"/>
        <v/>
      </c>
      <c r="AB70" s="87" t="str">
        <f t="shared" si="6"/>
        <v/>
      </c>
    </row>
    <row r="71" spans="1:28" x14ac:dyDescent="0.25">
      <c r="A71" s="89"/>
      <c r="B71" s="99"/>
      <c r="C71" s="90"/>
      <c r="D71" s="91"/>
      <c r="E71" s="105"/>
      <c r="F71" s="92" t="str">
        <f>IFERROR(VLOOKUP(E71,auxiliar!$N$2:$O$8,2,FALSE),"")</f>
        <v/>
      </c>
      <c r="G71" s="79"/>
      <c r="H71" s="93"/>
      <c r="I71" s="93"/>
      <c r="J71" s="93"/>
      <c r="K71" s="93"/>
      <c r="L71" s="93"/>
      <c r="M71" s="93"/>
      <c r="N71" s="93"/>
      <c r="O71" s="93"/>
      <c r="P71" s="93"/>
      <c r="Q71" s="94" t="str">
        <f t="shared" si="4"/>
        <v/>
      </c>
      <c r="R71" s="95"/>
      <c r="S71" s="96"/>
      <c r="T71" s="95"/>
      <c r="U71" s="95"/>
      <c r="V71" s="95"/>
      <c r="W71" s="95"/>
      <c r="X71" s="95"/>
      <c r="Y71" s="97"/>
      <c r="Z71" s="98" t="str">
        <f t="shared" si="5"/>
        <v/>
      </c>
      <c r="AB71" s="87" t="str">
        <f t="shared" ref="AB71:AB78" si="7">IF(R71="","",IF(SUM(T71:Y71)=R71,"OK","Erro"))</f>
        <v/>
      </c>
    </row>
    <row r="72" spans="1:28" x14ac:dyDescent="0.25">
      <c r="A72" s="89"/>
      <c r="B72" s="99"/>
      <c r="C72" s="90"/>
      <c r="D72" s="91"/>
      <c r="E72" s="105"/>
      <c r="F72" s="92" t="str">
        <f>IFERROR(VLOOKUP(E72,auxiliar!$N$2:$O$8,2,FALSE),"")</f>
        <v/>
      </c>
      <c r="G72" s="79"/>
      <c r="H72" s="93"/>
      <c r="I72" s="93"/>
      <c r="J72" s="93"/>
      <c r="K72" s="93"/>
      <c r="L72" s="93"/>
      <c r="M72" s="93"/>
      <c r="N72" s="93"/>
      <c r="O72" s="93"/>
      <c r="P72" s="93"/>
      <c r="Q72" s="94" t="str">
        <f t="shared" ref="Q72:Q75" si="8">IF(A72="","",SUM(H72:P72))</f>
        <v/>
      </c>
      <c r="R72" s="95"/>
      <c r="S72" s="96"/>
      <c r="T72" s="95"/>
      <c r="U72" s="95"/>
      <c r="V72" s="95"/>
      <c r="W72" s="95"/>
      <c r="X72" s="95"/>
      <c r="Y72" s="97"/>
      <c r="Z72" s="98" t="str">
        <f t="shared" ref="Z72:Z78" si="9">IF(OR(AND(A72="",A73&lt;&gt;""),(AND(A72&lt;&gt;"",OR(E72="",Q72=0,R72="",S72="")))),"NÃO","")</f>
        <v/>
      </c>
      <c r="AB72" s="87" t="str">
        <f t="shared" si="7"/>
        <v/>
      </c>
    </row>
    <row r="73" spans="1:28" x14ac:dyDescent="0.25">
      <c r="A73" s="89"/>
      <c r="B73" s="99"/>
      <c r="C73" s="90"/>
      <c r="D73" s="91"/>
      <c r="E73" s="105"/>
      <c r="F73" s="92" t="str">
        <f>IFERROR(VLOOKUP(E73,auxiliar!$N$2:$O$8,2,FALSE),"")</f>
        <v/>
      </c>
      <c r="G73" s="79"/>
      <c r="H73" s="93"/>
      <c r="I73" s="93"/>
      <c r="J73" s="93"/>
      <c r="K73" s="93"/>
      <c r="L73" s="93"/>
      <c r="M73" s="93"/>
      <c r="N73" s="93"/>
      <c r="O73" s="93"/>
      <c r="P73" s="93"/>
      <c r="Q73" s="94" t="str">
        <f t="shared" si="8"/>
        <v/>
      </c>
      <c r="R73" s="95"/>
      <c r="S73" s="96"/>
      <c r="T73" s="95"/>
      <c r="U73" s="95"/>
      <c r="V73" s="95"/>
      <c r="W73" s="95"/>
      <c r="X73" s="95"/>
      <c r="Y73" s="97"/>
      <c r="Z73" s="98" t="str">
        <f t="shared" si="9"/>
        <v/>
      </c>
      <c r="AB73" s="87" t="str">
        <f t="shared" si="7"/>
        <v/>
      </c>
    </row>
    <row r="74" spans="1:28" x14ac:dyDescent="0.25">
      <c r="A74" s="89"/>
      <c r="B74" s="99"/>
      <c r="C74" s="90"/>
      <c r="D74" s="91"/>
      <c r="E74" s="105"/>
      <c r="F74" s="92" t="str">
        <f>IFERROR(VLOOKUP(E74,auxiliar!$N$2:$O$8,2,FALSE),"")</f>
        <v/>
      </c>
      <c r="G74" s="79"/>
      <c r="H74" s="93"/>
      <c r="I74" s="93"/>
      <c r="J74" s="93"/>
      <c r="K74" s="93"/>
      <c r="L74" s="93"/>
      <c r="M74" s="93"/>
      <c r="N74" s="93"/>
      <c r="O74" s="93"/>
      <c r="P74" s="93"/>
      <c r="Q74" s="94" t="str">
        <f t="shared" si="8"/>
        <v/>
      </c>
      <c r="R74" s="95"/>
      <c r="S74" s="96"/>
      <c r="T74" s="95"/>
      <c r="U74" s="95"/>
      <c r="V74" s="95"/>
      <c r="W74" s="95"/>
      <c r="X74" s="95"/>
      <c r="Y74" s="97"/>
      <c r="Z74" s="98" t="str">
        <f t="shared" si="9"/>
        <v/>
      </c>
      <c r="AB74" s="87" t="str">
        <f t="shared" si="7"/>
        <v/>
      </c>
    </row>
    <row r="75" spans="1:28" x14ac:dyDescent="0.25">
      <c r="A75" s="89"/>
      <c r="B75" s="99"/>
      <c r="C75" s="90"/>
      <c r="D75" s="91"/>
      <c r="E75" s="105"/>
      <c r="F75" s="92" t="str">
        <f>IFERROR(VLOOKUP(E75,auxiliar!$N$2:$O$8,2,FALSE),"")</f>
        <v/>
      </c>
      <c r="G75" s="79"/>
      <c r="H75" s="93"/>
      <c r="I75" s="93"/>
      <c r="J75" s="93"/>
      <c r="K75" s="93"/>
      <c r="L75" s="93"/>
      <c r="M75" s="93"/>
      <c r="N75" s="93"/>
      <c r="O75" s="93"/>
      <c r="P75" s="93"/>
      <c r="Q75" s="94" t="str">
        <f t="shared" si="8"/>
        <v/>
      </c>
      <c r="R75" s="95"/>
      <c r="S75" s="96"/>
      <c r="T75" s="95"/>
      <c r="U75" s="95"/>
      <c r="V75" s="95"/>
      <c r="W75" s="95"/>
      <c r="X75" s="95"/>
      <c r="Y75" s="97"/>
      <c r="Z75" s="98" t="str">
        <f t="shared" si="9"/>
        <v/>
      </c>
      <c r="AB75" s="87" t="str">
        <f t="shared" si="7"/>
        <v/>
      </c>
    </row>
    <row r="76" spans="1:28" x14ac:dyDescent="0.25">
      <c r="A76" s="89"/>
      <c r="B76" s="99"/>
      <c r="C76" s="90"/>
      <c r="D76" s="91"/>
      <c r="E76" s="105"/>
      <c r="F76" s="92" t="str">
        <f>IFERROR(VLOOKUP(E76,auxiliar!$N$2:$O$8,2,FALSE),"")</f>
        <v/>
      </c>
      <c r="G76" s="79"/>
      <c r="H76" s="93"/>
      <c r="I76" s="93"/>
      <c r="J76" s="93"/>
      <c r="K76" s="93"/>
      <c r="L76" s="93"/>
      <c r="M76" s="93"/>
      <c r="N76" s="93"/>
      <c r="O76" s="93"/>
      <c r="P76" s="93"/>
      <c r="Q76" s="94" t="str">
        <f t="shared" ref="Q76:Q120" si="10">IF(A76="","",SUM(H76:P76))</f>
        <v/>
      </c>
      <c r="R76" s="95"/>
      <c r="S76" s="96"/>
      <c r="T76" s="95"/>
      <c r="U76" s="95"/>
      <c r="V76" s="95"/>
      <c r="W76" s="95"/>
      <c r="X76" s="95"/>
      <c r="Y76" s="97"/>
      <c r="Z76" s="98" t="str">
        <f t="shared" si="9"/>
        <v/>
      </c>
      <c r="AB76" s="87" t="str">
        <f t="shared" si="7"/>
        <v/>
      </c>
    </row>
    <row r="77" spans="1:28" x14ac:dyDescent="0.25">
      <c r="A77" s="89"/>
      <c r="B77" s="99"/>
      <c r="C77" s="90"/>
      <c r="D77" s="91"/>
      <c r="E77" s="105"/>
      <c r="F77" s="92" t="str">
        <f>IFERROR(VLOOKUP(E77,auxiliar!$N$2:$O$8,2,FALSE),"")</f>
        <v/>
      </c>
      <c r="G77" s="79"/>
      <c r="H77" s="93"/>
      <c r="I77" s="93"/>
      <c r="J77" s="93"/>
      <c r="K77" s="93"/>
      <c r="L77" s="93"/>
      <c r="M77" s="93"/>
      <c r="N77" s="93"/>
      <c r="O77" s="93"/>
      <c r="P77" s="93"/>
      <c r="Q77" s="94" t="str">
        <f t="shared" si="10"/>
        <v/>
      </c>
      <c r="R77" s="95"/>
      <c r="S77" s="96"/>
      <c r="T77" s="95"/>
      <c r="U77" s="95"/>
      <c r="V77" s="95"/>
      <c r="W77" s="95"/>
      <c r="X77" s="95"/>
      <c r="Y77" s="97"/>
      <c r="Z77" s="98" t="str">
        <f t="shared" si="9"/>
        <v/>
      </c>
      <c r="AB77" s="87" t="str">
        <f t="shared" si="7"/>
        <v/>
      </c>
    </row>
    <row r="78" spans="1:28" x14ac:dyDescent="0.25">
      <c r="A78" s="89"/>
      <c r="B78" s="99"/>
      <c r="C78" s="90"/>
      <c r="D78" s="91"/>
      <c r="E78" s="105"/>
      <c r="F78" s="92" t="str">
        <f>IFERROR(VLOOKUP(E78,auxiliar!$N$2:$O$8,2,FALSE),"")</f>
        <v/>
      </c>
      <c r="G78" s="79"/>
      <c r="H78" s="93"/>
      <c r="I78" s="93"/>
      <c r="J78" s="93"/>
      <c r="K78" s="93"/>
      <c r="L78" s="93"/>
      <c r="M78" s="93"/>
      <c r="N78" s="93"/>
      <c r="O78" s="93"/>
      <c r="P78" s="93"/>
      <c r="Q78" s="94" t="str">
        <f t="shared" si="10"/>
        <v/>
      </c>
      <c r="R78" s="95"/>
      <c r="S78" s="96"/>
      <c r="T78" s="95"/>
      <c r="U78" s="95"/>
      <c r="V78" s="95"/>
      <c r="W78" s="95"/>
      <c r="X78" s="95"/>
      <c r="Y78" s="97"/>
      <c r="Z78" s="98" t="str">
        <f t="shared" si="9"/>
        <v/>
      </c>
      <c r="AB78" s="87" t="str">
        <f t="shared" si="7"/>
        <v/>
      </c>
    </row>
    <row r="79" spans="1:28" x14ac:dyDescent="0.25">
      <c r="A79" s="89"/>
      <c r="B79" s="99"/>
      <c r="C79" s="90"/>
      <c r="D79" s="91"/>
      <c r="E79" s="105"/>
      <c r="F79" s="92"/>
      <c r="G79" s="79"/>
      <c r="H79" s="93"/>
      <c r="I79" s="93"/>
      <c r="J79" s="93"/>
      <c r="K79" s="93"/>
      <c r="L79" s="93"/>
      <c r="M79" s="93"/>
      <c r="N79" s="93"/>
      <c r="O79" s="93"/>
      <c r="P79" s="93"/>
      <c r="Q79" s="94" t="str">
        <f t="shared" si="10"/>
        <v/>
      </c>
      <c r="R79" s="95"/>
      <c r="S79" s="96"/>
      <c r="T79" s="95"/>
      <c r="U79" s="95"/>
      <c r="V79" s="95"/>
      <c r="W79" s="95"/>
      <c r="X79" s="95"/>
      <c r="Y79" s="97"/>
      <c r="Z79" s="98"/>
      <c r="AB79" s="87"/>
    </row>
    <row r="80" spans="1:28" x14ac:dyDescent="0.25">
      <c r="A80" s="89"/>
      <c r="B80" s="99"/>
      <c r="C80" s="90"/>
      <c r="D80" s="91"/>
      <c r="E80" s="105"/>
      <c r="F80" s="92"/>
      <c r="G80" s="79"/>
      <c r="H80" s="93"/>
      <c r="I80" s="93"/>
      <c r="J80" s="93"/>
      <c r="K80" s="93"/>
      <c r="L80" s="93"/>
      <c r="M80" s="93"/>
      <c r="N80" s="93"/>
      <c r="O80" s="93"/>
      <c r="P80" s="93"/>
      <c r="Q80" s="94" t="str">
        <f t="shared" si="10"/>
        <v/>
      </c>
      <c r="R80" s="95"/>
      <c r="S80" s="96"/>
      <c r="T80" s="95"/>
      <c r="U80" s="95"/>
      <c r="V80" s="95"/>
      <c r="W80" s="95"/>
      <c r="X80" s="95"/>
      <c r="Y80" s="97"/>
      <c r="Z80" s="98"/>
      <c r="AB80" s="87"/>
    </row>
    <row r="81" spans="1:28" x14ac:dyDescent="0.25">
      <c r="A81" s="89"/>
      <c r="B81" s="99"/>
      <c r="C81" s="90"/>
      <c r="D81" s="91"/>
      <c r="E81" s="105"/>
      <c r="F81" s="92"/>
      <c r="G81" s="79"/>
      <c r="H81" s="93"/>
      <c r="I81" s="93"/>
      <c r="J81" s="93"/>
      <c r="K81" s="93"/>
      <c r="L81" s="93"/>
      <c r="M81" s="93"/>
      <c r="N81" s="93"/>
      <c r="O81" s="93"/>
      <c r="P81" s="93"/>
      <c r="Q81" s="94" t="str">
        <f t="shared" si="10"/>
        <v/>
      </c>
      <c r="R81" s="95"/>
      <c r="S81" s="96"/>
      <c r="T81" s="95"/>
      <c r="U81" s="95"/>
      <c r="V81" s="95"/>
      <c r="W81" s="95"/>
      <c r="X81" s="95"/>
      <c r="Y81" s="97"/>
      <c r="Z81" s="98"/>
      <c r="AB81" s="87"/>
    </row>
    <row r="82" spans="1:28" x14ac:dyDescent="0.25">
      <c r="A82" s="89"/>
      <c r="B82" s="99"/>
      <c r="C82" s="90"/>
      <c r="D82" s="91"/>
      <c r="E82" s="105"/>
      <c r="F82" s="92"/>
      <c r="G82" s="79"/>
      <c r="H82" s="93"/>
      <c r="I82" s="93"/>
      <c r="J82" s="93"/>
      <c r="K82" s="93"/>
      <c r="L82" s="93"/>
      <c r="M82" s="93"/>
      <c r="N82" s="93"/>
      <c r="O82" s="93"/>
      <c r="P82" s="93"/>
      <c r="Q82" s="94" t="str">
        <f t="shared" si="10"/>
        <v/>
      </c>
      <c r="R82" s="95"/>
      <c r="S82" s="96"/>
      <c r="T82" s="95"/>
      <c r="U82" s="95"/>
      <c r="V82" s="95"/>
      <c r="W82" s="95"/>
      <c r="X82" s="95"/>
      <c r="Y82" s="97"/>
      <c r="Z82" s="98"/>
      <c r="AB82" s="87"/>
    </row>
    <row r="83" spans="1:28" x14ac:dyDescent="0.25">
      <c r="A83" s="89"/>
      <c r="B83" s="99"/>
      <c r="C83" s="90"/>
      <c r="D83" s="91"/>
      <c r="E83" s="105"/>
      <c r="F83" s="92"/>
      <c r="G83" s="79"/>
      <c r="H83" s="93"/>
      <c r="I83" s="93"/>
      <c r="J83" s="93"/>
      <c r="K83" s="93"/>
      <c r="L83" s="93"/>
      <c r="M83" s="93"/>
      <c r="N83" s="93"/>
      <c r="O83" s="93"/>
      <c r="P83" s="93"/>
      <c r="Q83" s="94" t="str">
        <f t="shared" si="10"/>
        <v/>
      </c>
      <c r="R83" s="95"/>
      <c r="S83" s="96"/>
      <c r="T83" s="95"/>
      <c r="U83" s="95"/>
      <c r="V83" s="95"/>
      <c r="W83" s="95"/>
      <c r="X83" s="95"/>
      <c r="Y83" s="97"/>
      <c r="Z83" s="98"/>
      <c r="AB83" s="87"/>
    </row>
    <row r="84" spans="1:28" x14ac:dyDescent="0.25">
      <c r="A84" s="89"/>
      <c r="B84" s="99"/>
      <c r="C84" s="90"/>
      <c r="D84" s="91"/>
      <c r="E84" s="105"/>
      <c r="F84" s="92"/>
      <c r="G84" s="79"/>
      <c r="H84" s="93"/>
      <c r="I84" s="93"/>
      <c r="J84" s="93"/>
      <c r="K84" s="93"/>
      <c r="L84" s="93"/>
      <c r="M84" s="93"/>
      <c r="N84" s="93"/>
      <c r="O84" s="93"/>
      <c r="P84" s="93"/>
      <c r="Q84" s="94" t="str">
        <f t="shared" si="10"/>
        <v/>
      </c>
      <c r="R84" s="95"/>
      <c r="S84" s="96"/>
      <c r="T84" s="95"/>
      <c r="U84" s="95"/>
      <c r="V84" s="95"/>
      <c r="W84" s="95"/>
      <c r="X84" s="95"/>
      <c r="Y84" s="97"/>
      <c r="Z84" s="98"/>
      <c r="AB84" s="87"/>
    </row>
    <row r="85" spans="1:28" x14ac:dyDescent="0.25">
      <c r="A85" s="89"/>
      <c r="B85" s="99"/>
      <c r="C85" s="90"/>
      <c r="D85" s="91"/>
      <c r="E85" s="105"/>
      <c r="F85" s="92"/>
      <c r="G85" s="79"/>
      <c r="H85" s="93"/>
      <c r="I85" s="93"/>
      <c r="J85" s="93"/>
      <c r="K85" s="93"/>
      <c r="L85" s="93"/>
      <c r="M85" s="93"/>
      <c r="N85" s="93"/>
      <c r="O85" s="93"/>
      <c r="P85" s="93"/>
      <c r="Q85" s="94" t="str">
        <f t="shared" si="10"/>
        <v/>
      </c>
      <c r="R85" s="95"/>
      <c r="S85" s="96"/>
      <c r="T85" s="95"/>
      <c r="U85" s="95"/>
      <c r="V85" s="95"/>
      <c r="W85" s="95"/>
      <c r="X85" s="95"/>
      <c r="Y85" s="97"/>
      <c r="Z85" s="98"/>
      <c r="AB85" s="87"/>
    </row>
    <row r="86" spans="1:28" x14ac:dyDescent="0.25">
      <c r="A86" s="89"/>
      <c r="B86" s="99"/>
      <c r="C86" s="90"/>
      <c r="D86" s="91"/>
      <c r="E86" s="105"/>
      <c r="F86" s="92"/>
      <c r="G86" s="79"/>
      <c r="H86" s="93"/>
      <c r="I86" s="93"/>
      <c r="J86" s="93"/>
      <c r="K86" s="93"/>
      <c r="L86" s="93"/>
      <c r="M86" s="93"/>
      <c r="N86" s="93"/>
      <c r="O86" s="93"/>
      <c r="P86" s="93"/>
      <c r="Q86" s="94" t="str">
        <f t="shared" si="10"/>
        <v/>
      </c>
      <c r="R86" s="95"/>
      <c r="S86" s="96"/>
      <c r="T86" s="95"/>
      <c r="U86" s="95"/>
      <c r="V86" s="95"/>
      <c r="W86" s="95"/>
      <c r="X86" s="95"/>
      <c r="Y86" s="97"/>
      <c r="Z86" s="98"/>
      <c r="AB86" s="87"/>
    </row>
    <row r="87" spans="1:28" x14ac:dyDescent="0.25">
      <c r="A87" s="89"/>
      <c r="B87" s="99"/>
      <c r="C87" s="90"/>
      <c r="D87" s="91"/>
      <c r="E87" s="105"/>
      <c r="F87" s="92"/>
      <c r="G87" s="79"/>
      <c r="H87" s="93"/>
      <c r="I87" s="93"/>
      <c r="J87" s="93"/>
      <c r="K87" s="93"/>
      <c r="L87" s="93"/>
      <c r="M87" s="93"/>
      <c r="N87" s="93"/>
      <c r="O87" s="93"/>
      <c r="P87" s="93"/>
      <c r="Q87" s="94" t="str">
        <f t="shared" si="10"/>
        <v/>
      </c>
      <c r="R87" s="95"/>
      <c r="S87" s="96"/>
      <c r="T87" s="95"/>
      <c r="U87" s="95"/>
      <c r="V87" s="95"/>
      <c r="W87" s="95"/>
      <c r="X87" s="95"/>
      <c r="Y87" s="97"/>
      <c r="Z87" s="98"/>
      <c r="AB87" s="87"/>
    </row>
    <row r="88" spans="1:28" x14ac:dyDescent="0.25">
      <c r="A88" s="89"/>
      <c r="B88" s="99"/>
      <c r="C88" s="90"/>
      <c r="D88" s="91"/>
      <c r="E88" s="105"/>
      <c r="F88" s="92"/>
      <c r="G88" s="79"/>
      <c r="H88" s="93"/>
      <c r="I88" s="93"/>
      <c r="J88" s="93"/>
      <c r="K88" s="93"/>
      <c r="L88" s="93"/>
      <c r="M88" s="93"/>
      <c r="N88" s="93"/>
      <c r="O88" s="93"/>
      <c r="P88" s="93"/>
      <c r="Q88" s="94" t="str">
        <f t="shared" si="10"/>
        <v/>
      </c>
      <c r="R88" s="95"/>
      <c r="S88" s="96"/>
      <c r="T88" s="95"/>
      <c r="U88" s="95"/>
      <c r="V88" s="95"/>
      <c r="W88" s="95"/>
      <c r="X88" s="95"/>
      <c r="Y88" s="97"/>
      <c r="Z88" s="98"/>
      <c r="AB88" s="87"/>
    </row>
    <row r="89" spans="1:28" x14ac:dyDescent="0.25">
      <c r="A89" s="89"/>
      <c r="B89" s="99"/>
      <c r="C89" s="90"/>
      <c r="D89" s="91"/>
      <c r="E89" s="105"/>
      <c r="F89" s="92"/>
      <c r="G89" s="79"/>
      <c r="H89" s="93"/>
      <c r="I89" s="93"/>
      <c r="J89" s="93"/>
      <c r="K89" s="93"/>
      <c r="L89" s="93"/>
      <c r="M89" s="93"/>
      <c r="N89" s="93"/>
      <c r="O89" s="93"/>
      <c r="P89" s="93"/>
      <c r="Q89" s="94" t="str">
        <f t="shared" si="10"/>
        <v/>
      </c>
      <c r="R89" s="95"/>
      <c r="S89" s="96"/>
      <c r="T89" s="95"/>
      <c r="U89" s="95"/>
      <c r="V89" s="95"/>
      <c r="W89" s="95"/>
      <c r="X89" s="95"/>
      <c r="Y89" s="97"/>
      <c r="Z89" s="98"/>
      <c r="AB89" s="87"/>
    </row>
    <row r="90" spans="1:28" x14ac:dyDescent="0.25">
      <c r="A90" s="89"/>
      <c r="B90" s="99"/>
      <c r="C90" s="90"/>
      <c r="D90" s="91"/>
      <c r="E90" s="105"/>
      <c r="F90" s="92"/>
      <c r="G90" s="79"/>
      <c r="H90" s="93"/>
      <c r="I90" s="93"/>
      <c r="J90" s="93"/>
      <c r="K90" s="93"/>
      <c r="L90" s="93"/>
      <c r="M90" s="93"/>
      <c r="N90" s="93"/>
      <c r="O90" s="93"/>
      <c r="P90" s="93"/>
      <c r="Q90" s="94" t="str">
        <f t="shared" si="10"/>
        <v/>
      </c>
      <c r="R90" s="95"/>
      <c r="S90" s="96"/>
      <c r="T90" s="95"/>
      <c r="U90" s="95"/>
      <c r="V90" s="95"/>
      <c r="W90" s="95"/>
      <c r="X90" s="95"/>
      <c r="Y90" s="97"/>
      <c r="Z90" s="98"/>
      <c r="AB90" s="87"/>
    </row>
    <row r="91" spans="1:28" x14ac:dyDescent="0.25">
      <c r="A91" s="89"/>
      <c r="B91" s="99"/>
      <c r="C91" s="90"/>
      <c r="D91" s="91"/>
      <c r="E91" s="105"/>
      <c r="F91" s="92"/>
      <c r="G91" s="79"/>
      <c r="H91" s="93"/>
      <c r="I91" s="93"/>
      <c r="J91" s="93"/>
      <c r="K91" s="93"/>
      <c r="L91" s="93"/>
      <c r="M91" s="93"/>
      <c r="N91" s="93"/>
      <c r="O91" s="93"/>
      <c r="P91" s="93"/>
      <c r="Q91" s="94" t="str">
        <f t="shared" si="10"/>
        <v/>
      </c>
      <c r="R91" s="95"/>
      <c r="S91" s="96"/>
      <c r="T91" s="95"/>
      <c r="U91" s="95"/>
      <c r="V91" s="95"/>
      <c r="W91" s="95"/>
      <c r="X91" s="95"/>
      <c r="Y91" s="97"/>
      <c r="Z91" s="98"/>
      <c r="AB91" s="87"/>
    </row>
    <row r="92" spans="1:28" x14ac:dyDescent="0.25">
      <c r="A92" s="89"/>
      <c r="B92" s="99"/>
      <c r="C92" s="90"/>
      <c r="D92" s="91"/>
      <c r="E92" s="105"/>
      <c r="F92" s="92"/>
      <c r="G92" s="79"/>
      <c r="H92" s="93"/>
      <c r="I92" s="93"/>
      <c r="J92" s="93"/>
      <c r="K92" s="93"/>
      <c r="L92" s="93"/>
      <c r="M92" s="93"/>
      <c r="N92" s="93"/>
      <c r="O92" s="93"/>
      <c r="P92" s="93"/>
      <c r="Q92" s="94" t="str">
        <f t="shared" si="10"/>
        <v/>
      </c>
      <c r="R92" s="95"/>
      <c r="S92" s="96"/>
      <c r="T92" s="95"/>
      <c r="U92" s="95"/>
      <c r="V92" s="95"/>
      <c r="W92" s="95"/>
      <c r="X92" s="95"/>
      <c r="Y92" s="97"/>
      <c r="Z92" s="98"/>
      <c r="AB92" s="87"/>
    </row>
    <row r="93" spans="1:28" x14ac:dyDescent="0.25">
      <c r="A93" s="89"/>
      <c r="B93" s="99"/>
      <c r="C93" s="90"/>
      <c r="D93" s="91"/>
      <c r="E93" s="105"/>
      <c r="F93" s="92"/>
      <c r="G93" s="79"/>
      <c r="H93" s="93"/>
      <c r="I93" s="93"/>
      <c r="J93" s="93"/>
      <c r="K93" s="93"/>
      <c r="L93" s="93"/>
      <c r="M93" s="93"/>
      <c r="N93" s="93"/>
      <c r="O93" s="93"/>
      <c r="P93" s="93"/>
      <c r="Q93" s="94" t="str">
        <f t="shared" si="10"/>
        <v/>
      </c>
      <c r="R93" s="95"/>
      <c r="S93" s="96"/>
      <c r="T93" s="95"/>
      <c r="U93" s="95"/>
      <c r="V93" s="95"/>
      <c r="W93" s="95"/>
      <c r="X93" s="95"/>
      <c r="Y93" s="97"/>
      <c r="Z93" s="98"/>
      <c r="AB93" s="87"/>
    </row>
    <row r="94" spans="1:28" x14ac:dyDescent="0.25">
      <c r="A94" s="89"/>
      <c r="B94" s="99"/>
      <c r="C94" s="90"/>
      <c r="D94" s="91"/>
      <c r="E94" s="105"/>
      <c r="F94" s="92"/>
      <c r="G94" s="79"/>
      <c r="H94" s="93"/>
      <c r="I94" s="93"/>
      <c r="J94" s="93"/>
      <c r="K94" s="93"/>
      <c r="L94" s="93"/>
      <c r="M94" s="93"/>
      <c r="N94" s="93"/>
      <c r="O94" s="93"/>
      <c r="P94" s="93"/>
      <c r="Q94" s="94" t="str">
        <f t="shared" si="10"/>
        <v/>
      </c>
      <c r="R94" s="95"/>
      <c r="S94" s="96"/>
      <c r="T94" s="95"/>
      <c r="U94" s="95"/>
      <c r="V94" s="95"/>
      <c r="W94" s="95"/>
      <c r="X94" s="95"/>
      <c r="Y94" s="97"/>
      <c r="Z94" s="98"/>
      <c r="AB94" s="87"/>
    </row>
    <row r="95" spans="1:28" x14ac:dyDescent="0.25">
      <c r="A95" s="89"/>
      <c r="B95" s="99"/>
      <c r="C95" s="90"/>
      <c r="D95" s="91"/>
      <c r="E95" s="105"/>
      <c r="F95" s="92"/>
      <c r="G95" s="79"/>
      <c r="H95" s="93"/>
      <c r="I95" s="93"/>
      <c r="J95" s="93"/>
      <c r="K95" s="93"/>
      <c r="L95" s="93"/>
      <c r="M95" s="93"/>
      <c r="N95" s="93"/>
      <c r="O95" s="93"/>
      <c r="P95" s="93"/>
      <c r="Q95" s="94" t="str">
        <f t="shared" si="10"/>
        <v/>
      </c>
      <c r="R95" s="95"/>
      <c r="S95" s="96"/>
      <c r="T95" s="95"/>
      <c r="U95" s="95"/>
      <c r="V95" s="95"/>
      <c r="W95" s="95"/>
      <c r="X95" s="95"/>
      <c r="Y95" s="97"/>
      <c r="Z95" s="98"/>
      <c r="AB95" s="87"/>
    </row>
    <row r="96" spans="1:28" x14ac:dyDescent="0.25">
      <c r="A96" s="89"/>
      <c r="B96" s="99"/>
      <c r="C96" s="90"/>
      <c r="D96" s="91"/>
      <c r="E96" s="105"/>
      <c r="F96" s="92"/>
      <c r="G96" s="79"/>
      <c r="H96" s="93"/>
      <c r="I96" s="93"/>
      <c r="J96" s="93"/>
      <c r="K96" s="93"/>
      <c r="L96" s="93"/>
      <c r="M96" s="93"/>
      <c r="N96" s="93"/>
      <c r="O96" s="93"/>
      <c r="P96" s="93"/>
      <c r="Q96" s="94" t="str">
        <f t="shared" si="10"/>
        <v/>
      </c>
      <c r="R96" s="95"/>
      <c r="S96" s="96"/>
      <c r="T96" s="95"/>
      <c r="U96" s="95"/>
      <c r="V96" s="95"/>
      <c r="W96" s="95"/>
      <c r="X96" s="95"/>
      <c r="Y96" s="97"/>
      <c r="Z96" s="98"/>
      <c r="AB96" s="87"/>
    </row>
    <row r="97" spans="1:28" x14ac:dyDescent="0.25">
      <c r="A97" s="89"/>
      <c r="B97" s="99"/>
      <c r="C97" s="90"/>
      <c r="D97" s="91"/>
      <c r="E97" s="105"/>
      <c r="F97" s="92"/>
      <c r="G97" s="79"/>
      <c r="H97" s="93"/>
      <c r="I97" s="93"/>
      <c r="J97" s="93"/>
      <c r="K97" s="93"/>
      <c r="L97" s="93"/>
      <c r="M97" s="93"/>
      <c r="N97" s="93"/>
      <c r="O97" s="93"/>
      <c r="P97" s="93"/>
      <c r="Q97" s="94" t="str">
        <f t="shared" si="10"/>
        <v/>
      </c>
      <c r="R97" s="95"/>
      <c r="S97" s="96"/>
      <c r="T97" s="95"/>
      <c r="U97" s="95"/>
      <c r="V97" s="95"/>
      <c r="W97" s="95"/>
      <c r="X97" s="95"/>
      <c r="Y97" s="97"/>
      <c r="Z97" s="98"/>
      <c r="AB97" s="87"/>
    </row>
    <row r="98" spans="1:28" x14ac:dyDescent="0.25">
      <c r="A98" s="89"/>
      <c r="B98" s="99"/>
      <c r="C98" s="90"/>
      <c r="D98" s="91"/>
      <c r="E98" s="105"/>
      <c r="F98" s="92"/>
      <c r="G98" s="79"/>
      <c r="H98" s="93"/>
      <c r="I98" s="93"/>
      <c r="J98" s="93"/>
      <c r="K98" s="93"/>
      <c r="L98" s="93"/>
      <c r="M98" s="93"/>
      <c r="N98" s="93"/>
      <c r="O98" s="93"/>
      <c r="P98" s="93"/>
      <c r="Q98" s="94" t="str">
        <f t="shared" si="10"/>
        <v/>
      </c>
      <c r="R98" s="95"/>
      <c r="S98" s="96"/>
      <c r="T98" s="95"/>
      <c r="U98" s="95"/>
      <c r="V98" s="95"/>
      <c r="W98" s="95"/>
      <c r="X98" s="95"/>
      <c r="Y98" s="97"/>
      <c r="Z98" s="98"/>
      <c r="AB98" s="87"/>
    </row>
    <row r="99" spans="1:28" x14ac:dyDescent="0.25">
      <c r="A99" s="89"/>
      <c r="B99" s="99"/>
      <c r="C99" s="90"/>
      <c r="D99" s="91"/>
      <c r="E99" s="105"/>
      <c r="F99" s="92"/>
      <c r="G99" s="79"/>
      <c r="H99" s="93"/>
      <c r="I99" s="93"/>
      <c r="J99" s="93"/>
      <c r="K99" s="93"/>
      <c r="L99" s="93"/>
      <c r="M99" s="93"/>
      <c r="N99" s="93"/>
      <c r="O99" s="93"/>
      <c r="P99" s="93"/>
      <c r="Q99" s="94" t="str">
        <f t="shared" si="10"/>
        <v/>
      </c>
      <c r="R99" s="95"/>
      <c r="S99" s="96"/>
      <c r="T99" s="95"/>
      <c r="U99" s="95"/>
      <c r="V99" s="95"/>
      <c r="W99" s="95"/>
      <c r="X99" s="95"/>
      <c r="Y99" s="97"/>
      <c r="Z99" s="98"/>
      <c r="AB99" s="87"/>
    </row>
    <row r="100" spans="1:28" x14ac:dyDescent="0.25">
      <c r="A100" s="89"/>
      <c r="B100" s="99"/>
      <c r="C100" s="90"/>
      <c r="D100" s="91"/>
      <c r="E100" s="105"/>
      <c r="F100" s="92"/>
      <c r="G100" s="79"/>
      <c r="H100" s="93"/>
      <c r="I100" s="93"/>
      <c r="J100" s="93"/>
      <c r="K100" s="93"/>
      <c r="L100" s="93"/>
      <c r="M100" s="93"/>
      <c r="N100" s="93"/>
      <c r="O100" s="93"/>
      <c r="P100" s="93"/>
      <c r="Q100" s="94" t="str">
        <f t="shared" si="10"/>
        <v/>
      </c>
      <c r="R100" s="95"/>
      <c r="S100" s="96"/>
      <c r="T100" s="95"/>
      <c r="U100" s="95"/>
      <c r="V100" s="95"/>
      <c r="W100" s="95"/>
      <c r="X100" s="95"/>
      <c r="Y100" s="97"/>
      <c r="Z100" s="98"/>
      <c r="AB100" s="87"/>
    </row>
    <row r="101" spans="1:28" x14ac:dyDescent="0.25">
      <c r="A101" s="89"/>
      <c r="B101" s="99"/>
      <c r="C101" s="90"/>
      <c r="D101" s="91"/>
      <c r="E101" s="105"/>
      <c r="F101" s="92"/>
      <c r="G101" s="79"/>
      <c r="H101" s="93"/>
      <c r="I101" s="93"/>
      <c r="J101" s="93"/>
      <c r="K101" s="93"/>
      <c r="L101" s="93"/>
      <c r="M101" s="93"/>
      <c r="N101" s="93"/>
      <c r="O101" s="93"/>
      <c r="P101" s="93"/>
      <c r="Q101" s="94" t="str">
        <f t="shared" si="10"/>
        <v/>
      </c>
      <c r="R101" s="95"/>
      <c r="S101" s="96"/>
      <c r="T101" s="95"/>
      <c r="U101" s="95"/>
      <c r="V101" s="95"/>
      <c r="W101" s="95"/>
      <c r="X101" s="95"/>
      <c r="Y101" s="97"/>
      <c r="Z101" s="98"/>
      <c r="AB101" s="87"/>
    </row>
    <row r="102" spans="1:28" x14ac:dyDescent="0.25">
      <c r="A102" s="89"/>
      <c r="B102" s="99"/>
      <c r="C102" s="90"/>
      <c r="D102" s="91"/>
      <c r="E102" s="105"/>
      <c r="F102" s="92"/>
      <c r="G102" s="79"/>
      <c r="H102" s="93"/>
      <c r="I102" s="93"/>
      <c r="J102" s="93"/>
      <c r="K102" s="93"/>
      <c r="L102" s="93"/>
      <c r="M102" s="93"/>
      <c r="N102" s="93"/>
      <c r="O102" s="93"/>
      <c r="P102" s="93"/>
      <c r="Q102" s="94" t="str">
        <f t="shared" si="10"/>
        <v/>
      </c>
      <c r="R102" s="95"/>
      <c r="S102" s="96"/>
      <c r="T102" s="95"/>
      <c r="U102" s="95"/>
      <c r="V102" s="95"/>
      <c r="W102" s="95"/>
      <c r="X102" s="95"/>
      <c r="Y102" s="97"/>
      <c r="Z102" s="98"/>
      <c r="AB102" s="87"/>
    </row>
    <row r="103" spans="1:28" x14ac:dyDescent="0.25">
      <c r="A103" s="89"/>
      <c r="B103" s="99"/>
      <c r="C103" s="90"/>
      <c r="D103" s="91"/>
      <c r="E103" s="105"/>
      <c r="F103" s="92"/>
      <c r="G103" s="79"/>
      <c r="H103" s="93"/>
      <c r="I103" s="93"/>
      <c r="J103" s="93"/>
      <c r="K103" s="93"/>
      <c r="L103" s="93"/>
      <c r="M103" s="93"/>
      <c r="N103" s="93"/>
      <c r="O103" s="93"/>
      <c r="P103" s="93"/>
      <c r="Q103" s="94" t="str">
        <f t="shared" si="10"/>
        <v/>
      </c>
      <c r="R103" s="95"/>
      <c r="S103" s="96"/>
      <c r="T103" s="95"/>
      <c r="U103" s="95"/>
      <c r="V103" s="95"/>
      <c r="W103" s="95"/>
      <c r="X103" s="95"/>
      <c r="Y103" s="97"/>
      <c r="Z103" s="98"/>
      <c r="AB103" s="87"/>
    </row>
    <row r="104" spans="1:28" x14ac:dyDescent="0.25">
      <c r="A104" s="89"/>
      <c r="B104" s="99"/>
      <c r="C104" s="90"/>
      <c r="D104" s="91"/>
      <c r="E104" s="105"/>
      <c r="F104" s="92"/>
      <c r="G104" s="79"/>
      <c r="H104" s="93"/>
      <c r="I104" s="93"/>
      <c r="J104" s="93"/>
      <c r="K104" s="93"/>
      <c r="L104" s="93"/>
      <c r="M104" s="93"/>
      <c r="N104" s="93"/>
      <c r="O104" s="93"/>
      <c r="P104" s="93"/>
      <c r="Q104" s="94" t="str">
        <f t="shared" si="10"/>
        <v/>
      </c>
      <c r="R104" s="95"/>
      <c r="S104" s="96"/>
      <c r="T104" s="95"/>
      <c r="U104" s="95"/>
      <c r="V104" s="95"/>
      <c r="W104" s="95"/>
      <c r="X104" s="95"/>
      <c r="Y104" s="97"/>
      <c r="Z104" s="98"/>
      <c r="AB104" s="87"/>
    </row>
    <row r="105" spans="1:28" x14ac:dyDescent="0.25">
      <c r="A105" s="89"/>
      <c r="B105" s="99"/>
      <c r="C105" s="90"/>
      <c r="D105" s="91"/>
      <c r="E105" s="105"/>
      <c r="F105" s="92"/>
      <c r="G105" s="79"/>
      <c r="H105" s="93"/>
      <c r="I105" s="93"/>
      <c r="J105" s="93"/>
      <c r="K105" s="93"/>
      <c r="L105" s="93"/>
      <c r="M105" s="93"/>
      <c r="N105" s="93"/>
      <c r="O105" s="93"/>
      <c r="P105" s="93"/>
      <c r="Q105" s="94" t="str">
        <f t="shared" si="10"/>
        <v/>
      </c>
      <c r="R105" s="95"/>
      <c r="S105" s="96"/>
      <c r="T105" s="95"/>
      <c r="U105" s="95"/>
      <c r="V105" s="95"/>
      <c r="W105" s="95"/>
      <c r="X105" s="95"/>
      <c r="Y105" s="97"/>
      <c r="Z105" s="98"/>
      <c r="AB105" s="87"/>
    </row>
    <row r="106" spans="1:28" x14ac:dyDescent="0.25">
      <c r="A106" s="89"/>
      <c r="B106" s="99"/>
      <c r="C106" s="90"/>
      <c r="D106" s="91"/>
      <c r="E106" s="105"/>
      <c r="F106" s="92"/>
      <c r="G106" s="79"/>
      <c r="H106" s="93"/>
      <c r="I106" s="93"/>
      <c r="J106" s="93"/>
      <c r="K106" s="93"/>
      <c r="L106" s="93"/>
      <c r="M106" s="93"/>
      <c r="N106" s="93"/>
      <c r="O106" s="93"/>
      <c r="P106" s="93"/>
      <c r="Q106" s="94" t="str">
        <f t="shared" si="10"/>
        <v/>
      </c>
      <c r="R106" s="95"/>
      <c r="S106" s="96"/>
      <c r="T106" s="95"/>
      <c r="U106" s="95"/>
      <c r="V106" s="95"/>
      <c r="W106" s="95"/>
      <c r="X106" s="95"/>
      <c r="Y106" s="97"/>
      <c r="Z106" s="98"/>
      <c r="AB106" s="87"/>
    </row>
    <row r="107" spans="1:28" x14ac:dyDescent="0.25">
      <c r="A107" s="89"/>
      <c r="B107" s="99"/>
      <c r="C107" s="90"/>
      <c r="D107" s="91"/>
      <c r="E107" s="105"/>
      <c r="F107" s="92"/>
      <c r="G107" s="79"/>
      <c r="H107" s="93"/>
      <c r="I107" s="93"/>
      <c r="J107" s="93"/>
      <c r="K107" s="93"/>
      <c r="L107" s="93"/>
      <c r="M107" s="93"/>
      <c r="N107" s="93"/>
      <c r="O107" s="93"/>
      <c r="P107" s="93"/>
      <c r="Q107" s="94" t="str">
        <f t="shared" si="10"/>
        <v/>
      </c>
      <c r="R107" s="95"/>
      <c r="S107" s="96"/>
      <c r="T107" s="95"/>
      <c r="U107" s="95"/>
      <c r="V107" s="95"/>
      <c r="W107" s="95"/>
      <c r="X107" s="95"/>
      <c r="Y107" s="97"/>
      <c r="Z107" s="98"/>
      <c r="AB107" s="87"/>
    </row>
    <row r="108" spans="1:28" x14ac:dyDescent="0.25">
      <c r="A108" s="89"/>
      <c r="B108" s="99"/>
      <c r="C108" s="90"/>
      <c r="D108" s="91"/>
      <c r="E108" s="105"/>
      <c r="F108" s="92"/>
      <c r="G108" s="79"/>
      <c r="H108" s="93"/>
      <c r="I108" s="93"/>
      <c r="J108" s="93"/>
      <c r="K108" s="93"/>
      <c r="L108" s="93"/>
      <c r="M108" s="93"/>
      <c r="N108" s="93"/>
      <c r="O108" s="93"/>
      <c r="P108" s="93"/>
      <c r="Q108" s="94" t="str">
        <f t="shared" si="10"/>
        <v/>
      </c>
      <c r="R108" s="95"/>
      <c r="S108" s="96"/>
      <c r="T108" s="95"/>
      <c r="U108" s="95"/>
      <c r="V108" s="95"/>
      <c r="W108" s="95"/>
      <c r="X108" s="95"/>
      <c r="Y108" s="97"/>
      <c r="Z108" s="98"/>
      <c r="AB108" s="87"/>
    </row>
    <row r="109" spans="1:28" x14ac:dyDescent="0.25">
      <c r="A109" s="89"/>
      <c r="B109" s="99"/>
      <c r="C109" s="90"/>
      <c r="D109" s="91"/>
      <c r="E109" s="105"/>
      <c r="F109" s="92"/>
      <c r="G109" s="79"/>
      <c r="H109" s="93"/>
      <c r="I109" s="93"/>
      <c r="J109" s="93"/>
      <c r="K109" s="93"/>
      <c r="L109" s="93"/>
      <c r="M109" s="93"/>
      <c r="N109" s="93"/>
      <c r="O109" s="93"/>
      <c r="P109" s="93"/>
      <c r="Q109" s="94" t="str">
        <f t="shared" si="10"/>
        <v/>
      </c>
      <c r="R109" s="95"/>
      <c r="S109" s="96"/>
      <c r="T109" s="95"/>
      <c r="U109" s="95"/>
      <c r="V109" s="95"/>
      <c r="W109" s="95"/>
      <c r="X109" s="95"/>
      <c r="Y109" s="97"/>
      <c r="Z109" s="98"/>
      <c r="AB109" s="87"/>
    </row>
    <row r="110" spans="1:28" x14ac:dyDescent="0.25">
      <c r="A110" s="89"/>
      <c r="B110" s="99"/>
      <c r="C110" s="90"/>
      <c r="D110" s="91"/>
      <c r="E110" s="105"/>
      <c r="F110" s="92"/>
      <c r="G110" s="79"/>
      <c r="H110" s="93"/>
      <c r="I110" s="93"/>
      <c r="J110" s="93"/>
      <c r="K110" s="93"/>
      <c r="L110" s="93"/>
      <c r="M110" s="93"/>
      <c r="N110" s="93"/>
      <c r="O110" s="93"/>
      <c r="P110" s="93"/>
      <c r="Q110" s="94" t="str">
        <f t="shared" si="10"/>
        <v/>
      </c>
      <c r="R110" s="95"/>
      <c r="S110" s="96"/>
      <c r="T110" s="95"/>
      <c r="U110" s="95"/>
      <c r="V110" s="95"/>
      <c r="W110" s="95"/>
      <c r="X110" s="95"/>
      <c r="Y110" s="97"/>
      <c r="Z110" s="98"/>
      <c r="AB110" s="87"/>
    </row>
    <row r="111" spans="1:28" x14ac:dyDescent="0.25">
      <c r="A111" s="89"/>
      <c r="B111" s="99"/>
      <c r="C111" s="90"/>
      <c r="D111" s="91"/>
      <c r="E111" s="105"/>
      <c r="F111" s="92"/>
      <c r="G111" s="79"/>
      <c r="H111" s="93"/>
      <c r="I111" s="93"/>
      <c r="J111" s="93"/>
      <c r="K111" s="93"/>
      <c r="L111" s="93"/>
      <c r="M111" s="93"/>
      <c r="N111" s="93"/>
      <c r="O111" s="93"/>
      <c r="P111" s="93"/>
      <c r="Q111" s="94" t="str">
        <f t="shared" si="10"/>
        <v/>
      </c>
      <c r="R111" s="95"/>
      <c r="S111" s="96"/>
      <c r="T111" s="95"/>
      <c r="U111" s="95"/>
      <c r="V111" s="95"/>
      <c r="W111" s="95"/>
      <c r="X111" s="95"/>
      <c r="Y111" s="97"/>
      <c r="Z111" s="98"/>
      <c r="AB111" s="87"/>
    </row>
    <row r="112" spans="1:28" x14ac:dyDescent="0.25">
      <c r="A112" s="89"/>
      <c r="B112" s="99"/>
      <c r="C112" s="90"/>
      <c r="D112" s="91"/>
      <c r="E112" s="105"/>
      <c r="F112" s="92"/>
      <c r="G112" s="79"/>
      <c r="H112" s="93"/>
      <c r="I112" s="93"/>
      <c r="J112" s="93"/>
      <c r="K112" s="93"/>
      <c r="L112" s="93"/>
      <c r="M112" s="93"/>
      <c r="N112" s="93"/>
      <c r="O112" s="93"/>
      <c r="P112" s="93"/>
      <c r="Q112" s="94" t="str">
        <f t="shared" si="10"/>
        <v/>
      </c>
      <c r="R112" s="95"/>
      <c r="S112" s="96"/>
      <c r="T112" s="95"/>
      <c r="U112" s="95"/>
      <c r="V112" s="95"/>
      <c r="W112" s="95"/>
      <c r="X112" s="95"/>
      <c r="Y112" s="97"/>
      <c r="Z112" s="98"/>
      <c r="AB112" s="87"/>
    </row>
    <row r="113" spans="1:28" x14ac:dyDescent="0.25">
      <c r="A113" s="89"/>
      <c r="B113" s="99"/>
      <c r="C113" s="90"/>
      <c r="D113" s="91"/>
      <c r="E113" s="105"/>
      <c r="F113" s="92"/>
      <c r="G113" s="79"/>
      <c r="H113" s="93"/>
      <c r="I113" s="93"/>
      <c r="J113" s="93"/>
      <c r="K113" s="93"/>
      <c r="L113" s="93"/>
      <c r="M113" s="93"/>
      <c r="N113" s="93"/>
      <c r="O113" s="93"/>
      <c r="P113" s="93"/>
      <c r="Q113" s="94" t="str">
        <f t="shared" si="10"/>
        <v/>
      </c>
      <c r="R113" s="95"/>
      <c r="S113" s="96"/>
      <c r="T113" s="95"/>
      <c r="U113" s="95"/>
      <c r="V113" s="95"/>
      <c r="W113" s="95"/>
      <c r="X113" s="95"/>
      <c r="Y113" s="97"/>
      <c r="Z113" s="98"/>
      <c r="AB113" s="87"/>
    </row>
    <row r="114" spans="1:28" x14ac:dyDescent="0.25">
      <c r="A114" s="89"/>
      <c r="B114" s="99"/>
      <c r="C114" s="90"/>
      <c r="D114" s="91"/>
      <c r="E114" s="105"/>
      <c r="F114" s="92"/>
      <c r="G114" s="79"/>
      <c r="H114" s="93"/>
      <c r="I114" s="93"/>
      <c r="J114" s="93"/>
      <c r="K114" s="93"/>
      <c r="L114" s="93"/>
      <c r="M114" s="93"/>
      <c r="N114" s="93"/>
      <c r="O114" s="93"/>
      <c r="P114" s="93"/>
      <c r="Q114" s="94" t="str">
        <f t="shared" si="10"/>
        <v/>
      </c>
      <c r="R114" s="95"/>
      <c r="S114" s="96"/>
      <c r="T114" s="95"/>
      <c r="U114" s="95"/>
      <c r="V114" s="95"/>
      <c r="W114" s="95"/>
      <c r="X114" s="95"/>
      <c r="Y114" s="97"/>
      <c r="Z114" s="98"/>
      <c r="AB114" s="87"/>
    </row>
    <row r="115" spans="1:28" x14ac:dyDescent="0.25">
      <c r="A115" s="89"/>
      <c r="B115" s="99"/>
      <c r="C115" s="90"/>
      <c r="D115" s="91"/>
      <c r="E115" s="105"/>
      <c r="F115" s="92"/>
      <c r="G115" s="79"/>
      <c r="H115" s="93"/>
      <c r="I115" s="93"/>
      <c r="J115" s="93"/>
      <c r="K115" s="93"/>
      <c r="L115" s="93"/>
      <c r="M115" s="93"/>
      <c r="N115" s="93"/>
      <c r="O115" s="93"/>
      <c r="P115" s="93"/>
      <c r="Q115" s="94" t="str">
        <f t="shared" si="10"/>
        <v/>
      </c>
      <c r="R115" s="95"/>
      <c r="S115" s="96"/>
      <c r="T115" s="95"/>
      <c r="U115" s="95"/>
      <c r="V115" s="95"/>
      <c r="W115" s="95"/>
      <c r="X115" s="95"/>
      <c r="Y115" s="97"/>
      <c r="Z115" s="98"/>
      <c r="AB115" s="87"/>
    </row>
    <row r="116" spans="1:28" x14ac:dyDescent="0.25">
      <c r="A116" s="89"/>
      <c r="B116" s="99"/>
      <c r="C116" s="90"/>
      <c r="D116" s="91"/>
      <c r="E116" s="105"/>
      <c r="F116" s="92"/>
      <c r="G116" s="79"/>
      <c r="H116" s="93"/>
      <c r="I116" s="93"/>
      <c r="J116" s="93"/>
      <c r="K116" s="93"/>
      <c r="L116" s="93"/>
      <c r="M116" s="93"/>
      <c r="N116" s="93"/>
      <c r="O116" s="93"/>
      <c r="P116" s="93"/>
      <c r="Q116" s="94" t="str">
        <f t="shared" si="10"/>
        <v/>
      </c>
      <c r="R116" s="95"/>
      <c r="S116" s="96"/>
      <c r="T116" s="95"/>
      <c r="U116" s="95"/>
      <c r="V116" s="95"/>
      <c r="W116" s="95"/>
      <c r="X116" s="95"/>
      <c r="Y116" s="97"/>
      <c r="Z116" s="98"/>
      <c r="AB116" s="87"/>
    </row>
    <row r="117" spans="1:28" x14ac:dyDescent="0.25">
      <c r="A117" s="89"/>
      <c r="B117" s="99"/>
      <c r="C117" s="90"/>
      <c r="D117" s="91"/>
      <c r="E117" s="105"/>
      <c r="F117" s="92"/>
      <c r="G117" s="79"/>
      <c r="H117" s="93"/>
      <c r="I117" s="93"/>
      <c r="J117" s="93"/>
      <c r="K117" s="93"/>
      <c r="L117" s="93"/>
      <c r="M117" s="93"/>
      <c r="N117" s="93"/>
      <c r="O117" s="93"/>
      <c r="P117" s="93"/>
      <c r="Q117" s="94" t="str">
        <f t="shared" si="10"/>
        <v/>
      </c>
      <c r="R117" s="95"/>
      <c r="S117" s="96"/>
      <c r="T117" s="95"/>
      <c r="U117" s="95"/>
      <c r="V117" s="95"/>
      <c r="W117" s="95"/>
      <c r="X117" s="95"/>
      <c r="Y117" s="97"/>
      <c r="Z117" s="98"/>
      <c r="AB117" s="87"/>
    </row>
    <row r="118" spans="1:28" x14ac:dyDescent="0.25">
      <c r="A118" s="89"/>
      <c r="B118" s="99"/>
      <c r="C118" s="90"/>
      <c r="D118" s="91"/>
      <c r="E118" s="105"/>
      <c r="F118" s="92"/>
      <c r="G118" s="79"/>
      <c r="H118" s="93"/>
      <c r="I118" s="93"/>
      <c r="J118" s="93"/>
      <c r="K118" s="93"/>
      <c r="L118" s="93"/>
      <c r="M118" s="93"/>
      <c r="N118" s="93"/>
      <c r="O118" s="93"/>
      <c r="P118" s="93"/>
      <c r="Q118" s="94" t="str">
        <f t="shared" si="10"/>
        <v/>
      </c>
      <c r="R118" s="95"/>
      <c r="S118" s="96"/>
      <c r="T118" s="95"/>
      <c r="U118" s="95"/>
      <c r="V118" s="95"/>
      <c r="W118" s="95"/>
      <c r="X118" s="95"/>
      <c r="Y118" s="97"/>
      <c r="Z118" s="98"/>
      <c r="AB118" s="87"/>
    </row>
    <row r="119" spans="1:28" x14ac:dyDescent="0.25">
      <c r="A119" s="89"/>
      <c r="B119" s="99"/>
      <c r="C119" s="90"/>
      <c r="D119" s="91"/>
      <c r="E119" s="105"/>
      <c r="F119" s="92"/>
      <c r="G119" s="79"/>
      <c r="H119" s="93"/>
      <c r="I119" s="93"/>
      <c r="J119" s="93"/>
      <c r="K119" s="93"/>
      <c r="L119" s="93"/>
      <c r="M119" s="93"/>
      <c r="N119" s="93"/>
      <c r="O119" s="93"/>
      <c r="P119" s="93"/>
      <c r="Q119" s="94" t="str">
        <f t="shared" si="10"/>
        <v/>
      </c>
      <c r="R119" s="95"/>
      <c r="S119" s="96"/>
      <c r="T119" s="95"/>
      <c r="U119" s="95"/>
      <c r="V119" s="95"/>
      <c r="W119" s="95"/>
      <c r="X119" s="95"/>
      <c r="Y119" s="97"/>
      <c r="Z119" s="98"/>
      <c r="AB119" s="87"/>
    </row>
    <row r="120" spans="1:28" x14ac:dyDescent="0.25">
      <c r="A120" s="89"/>
      <c r="B120" s="99"/>
      <c r="C120" s="90"/>
      <c r="D120" s="91"/>
      <c r="E120" s="105"/>
      <c r="F120" s="92"/>
      <c r="G120" s="79"/>
      <c r="H120" s="93"/>
      <c r="I120" s="93"/>
      <c r="J120" s="93"/>
      <c r="K120" s="93"/>
      <c r="L120" s="93"/>
      <c r="M120" s="93"/>
      <c r="N120" s="93"/>
      <c r="O120" s="93"/>
      <c r="P120" s="93"/>
      <c r="Q120" s="94" t="str">
        <f t="shared" si="10"/>
        <v/>
      </c>
      <c r="R120" s="95"/>
      <c r="S120" s="96"/>
      <c r="T120" s="95"/>
      <c r="U120" s="95"/>
      <c r="V120" s="95"/>
      <c r="W120" s="95"/>
      <c r="X120" s="95"/>
      <c r="Y120" s="97"/>
      <c r="Z120" s="98"/>
      <c r="AB120" s="87"/>
    </row>
  </sheetData>
  <mergeCells count="13">
    <mergeCell ref="Z4:Z6"/>
    <mergeCell ref="A1:Y1"/>
    <mergeCell ref="T4:Y4"/>
    <mergeCell ref="A3:Y3"/>
    <mergeCell ref="R4:R5"/>
    <mergeCell ref="A2:Y2"/>
    <mergeCell ref="H4:Q4"/>
    <mergeCell ref="A4:A6"/>
    <mergeCell ref="E4:E6"/>
    <mergeCell ref="G4:G6"/>
    <mergeCell ref="S4:S6"/>
    <mergeCell ref="F4:F6"/>
    <mergeCell ref="B4:D5"/>
  </mergeCells>
  <conditionalFormatting sqref="G9:G77">
    <cfRule type="expression" dxfId="9" priority="9">
      <formula>(OR($F9="Rpaud",$F9="Arr"))</formula>
    </cfRule>
  </conditionalFormatting>
  <conditionalFormatting sqref="T8:Y77 T7:U7 W7:Y7">
    <cfRule type="expression" dxfId="8" priority="8">
      <formula>$AB7="Erro"</formula>
    </cfRule>
  </conditionalFormatting>
  <conditionalFormatting sqref="C7:D7">
    <cfRule type="expression" dxfId="7" priority="7">
      <formula>$A7="Disperso"</formula>
    </cfRule>
  </conditionalFormatting>
  <conditionalFormatting sqref="C8:D77">
    <cfRule type="expression" dxfId="6" priority="6">
      <formula>$A8="Disperso"</formula>
    </cfRule>
  </conditionalFormatting>
  <conditionalFormatting sqref="B7:B77">
    <cfRule type="expression" dxfId="5" priority="5">
      <formula>$A7="Disperso"</formula>
    </cfRule>
  </conditionalFormatting>
  <conditionalFormatting sqref="G78:G120">
    <cfRule type="expression" dxfId="4" priority="4">
      <formula>(OR($F78="Rpaud",$F78="Arr"))</formula>
    </cfRule>
  </conditionalFormatting>
  <conditionalFormatting sqref="T78:Y120">
    <cfRule type="expression" dxfId="3" priority="3">
      <formula>$AB78="Erro"</formula>
    </cfRule>
  </conditionalFormatting>
  <conditionalFormatting sqref="C78:D120">
    <cfRule type="expression" dxfId="2" priority="2">
      <formula>$A78="Disperso"</formula>
    </cfRule>
  </conditionalFormatting>
  <conditionalFormatting sqref="B78:B120">
    <cfRule type="expression" dxfId="1" priority="1">
      <formula>$A78="Disperso"</formula>
    </cfRule>
  </conditionalFormatting>
  <conditionalFormatting sqref="G7">
    <cfRule type="expression" dxfId="0" priority="21">
      <formula>(OR($F8="Rpaud",$F8="Arr"))</formula>
    </cfRule>
  </conditionalFormatting>
  <dataValidations count="5">
    <dataValidation type="whole" allowBlank="1" showInputMessage="1" showErrorMessage="1" sqref="S79:S97 H7:P97">
      <formula1>0</formula1>
      <formula2>150</formula2>
    </dataValidation>
    <dataValidation type="decimal" allowBlank="1" showInputMessage="1" showErrorMessage="1" sqref="R1:R1048576">
      <formula1>0</formula1>
      <formula2>20000000</formula2>
    </dataValidation>
    <dataValidation type="decimal" allowBlank="1" showInputMessage="1" showErrorMessage="1" sqref="T7:Y78">
      <formula1>0</formula1>
      <formula2>10000000</formula2>
    </dataValidation>
    <dataValidation type="list" allowBlank="1" showInputMessage="1" showErrorMessage="1" sqref="G9:G78">
      <formula1>INDIRECT($F9)</formula1>
    </dataValidation>
    <dataValidation type="list" allowBlank="1" showInputMessage="1" showErrorMessage="1" sqref="G7">
      <formula1>INDIRECT($F8)</formula1>
    </dataValidation>
  </dataValidations>
  <pageMargins left="0.70866141732283472" right="0.70866141732283472" top="0.74803149606299213" bottom="0.74803149606299213" header="0.31496062992125984" footer="0.31496062992125984"/>
  <pageSetup paperSize="8" scale="42" fitToHeight="0" orientation="landscape" horizontalDpi="1200" verticalDpi="1200" r:id="rId1"/>
  <headerFooter>
    <oddFooter>Página &amp;P de &amp;N</oddFooter>
  </headerFooter>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14:formula1>
            <xm:f>auxiliar!$R$2:$R$4</xm:f>
          </x14:formula1>
          <xm:sqref>S7:S78</xm:sqref>
        </x14:dataValidation>
        <x14:dataValidation type="list" allowBlank="1" showInputMessage="1" showErrorMessage="1">
          <x14:formula1>
            <xm:f>auxiliar!$N$2:$N$8</xm:f>
          </x14:formula1>
          <xm:sqref>E7:E97</xm:sqref>
        </x14:dataValidation>
        <x14:dataValidation type="list" allowBlank="1" showInputMessage="1" showErrorMessage="1">
          <x14:formula1>
            <xm:f>INDIRECT("Aux!$Ao$2:$Ao$"&amp;auxiliar!$AP$1)</xm:f>
          </x14:formula1>
          <xm:sqref>B7:B78</xm:sqref>
        </x14:dataValidation>
        <x14:dataValidation type="decimal" allowBlank="1" showInputMessage="1" showErrorMessage="1">
          <x14:formula1>
            <xm:f>auxiliar!U6</xm:f>
          </x14:formula1>
          <x14:formula2>
            <xm:f>auxiliar!U4</xm:f>
          </x14:formula2>
          <xm:sqref>C7:C78</xm:sqref>
        </x14:dataValidation>
        <x14:dataValidation type="decimal" allowBlank="1" showInputMessage="1" showErrorMessage="1">
          <x14:formula1>
            <xm:f>auxiliar!T5</xm:f>
          </x14:formula1>
          <x14:formula2>
            <xm:f>auxiliar!V5</xm:f>
          </x14:formula2>
          <xm:sqref>D7:D78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35</vt:i4>
      </vt:variant>
    </vt:vector>
  </HeadingPairs>
  <TitlesOfParts>
    <vt:vector size="44" baseType="lpstr">
      <vt:lpstr>Entrada</vt:lpstr>
      <vt:lpstr>A.Núcleos</vt:lpstr>
      <vt:lpstr>B.Solucoes</vt:lpstr>
      <vt:lpstr>C.Agregados</vt:lpstr>
      <vt:lpstr>D.Composição</vt:lpstr>
      <vt:lpstr>auxiliar</vt:lpstr>
      <vt:lpstr>SH</vt:lpstr>
      <vt:lpstr>municipios</vt:lpstr>
      <vt:lpstr>B.Solucoes_v1</vt:lpstr>
      <vt:lpstr>Açores</vt:lpstr>
      <vt:lpstr>Afp</vt:lpstr>
      <vt:lpstr>Alentejo</vt:lpstr>
      <vt:lpstr>Alentejo_NUT2013</vt:lpstr>
      <vt:lpstr>Algarve</vt:lpstr>
      <vt:lpstr>Algarve_NUT2013</vt:lpstr>
      <vt:lpstr>AML</vt:lpstr>
      <vt:lpstr>Centro</vt:lpstr>
      <vt:lpstr>Centro_NUT2013</vt:lpstr>
      <vt:lpstr>Cfp</vt:lpstr>
      <vt:lpstr>Cfpur</vt:lpstr>
      <vt:lpstr>DRH</vt:lpstr>
      <vt:lpstr>IHM</vt:lpstr>
      <vt:lpstr>Localizado</vt:lpstr>
      <vt:lpstr>LVT</vt:lpstr>
      <vt:lpstr>Madeira</vt:lpstr>
      <vt:lpstr>Norte</vt:lpstr>
      <vt:lpstr>Norte_NUT2013</vt:lpstr>
      <vt:lpstr>A.Núcleos!Print_Area</vt:lpstr>
      <vt:lpstr>B.Solucoes!Print_Area</vt:lpstr>
      <vt:lpstr>B.Solucoes_v1!Print_Area</vt:lpstr>
      <vt:lpstr>C.Agregados!Print_Area</vt:lpstr>
      <vt:lpstr>D.Composição!Print_Area</vt:lpstr>
      <vt:lpstr>Entrada!Print_Area</vt:lpstr>
      <vt:lpstr>A.Núcleos!Print_Titles</vt:lpstr>
      <vt:lpstr>B.Solucoes!Print_Titles</vt:lpstr>
      <vt:lpstr>B.Solucoes_v1!Print_Titles</vt:lpstr>
      <vt:lpstr>C.Agregados!Print_Titles</vt:lpstr>
      <vt:lpstr>D.Composição!Print_Titles</vt:lpstr>
      <vt:lpstr>Rfp</vt:lpstr>
      <vt:lpstr>Rfpur</vt:lpstr>
      <vt:lpstr>SH25_BD</vt:lpstr>
      <vt:lpstr>SH26abc</vt:lpstr>
      <vt:lpstr>SH26d</vt:lpstr>
      <vt:lpstr>SH26e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Versao enviada em 6 junho2019</dc:subject>
  <dc:creator>IHRU</dc:creator>
  <cp:lastModifiedBy>Admin</cp:lastModifiedBy>
  <cp:lastPrinted>2021-11-08T14:47:35Z</cp:lastPrinted>
  <dcterms:created xsi:type="dcterms:W3CDTF">2019-03-25T15:44:45Z</dcterms:created>
  <dcterms:modified xsi:type="dcterms:W3CDTF">2021-12-02T14:43:43Z</dcterms:modified>
</cp:coreProperties>
</file>